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up DB Juli 2019" sheetId="1" r:id="rId4"/>
    <sheet state="visible" name="Sheet26" sheetId="2" r:id="rId5"/>
    <sheet state="visible" name="CALCULATION" sheetId="3" r:id="rId6"/>
    <sheet state="visible" name="IHS" sheetId="4" r:id="rId7"/>
    <sheet state="visible" name="DB" sheetId="5" r:id="rId8"/>
    <sheet state="visible" name="Cek TRAFO" sheetId="6" r:id="rId9"/>
    <sheet state="visible" name="Cek Distance" sheetId="7" r:id="rId10"/>
    <sheet state="visible" name="Cek OCRGFR" sheetId="8" r:id="rId11"/>
    <sheet state="visible" name="Cek Data Kawat" sheetId="9" r:id="rId12"/>
    <sheet state="hidden" name="Manual" sheetId="10" r:id="rId13"/>
    <sheet state="hidden" name="DURKOS-GANDUL" sheetId="11" r:id="rId14"/>
    <sheet state="visible" name="GANDUL-DURKOS" sheetId="12" r:id="rId15"/>
    <sheet state="hidden" name="PROSES" sheetId="13" r:id="rId16"/>
    <sheet state="hidden" name="Sheet24" sheetId="14" r:id="rId17"/>
    <sheet state="visible" name="PROSES TRAFO" sheetId="15" r:id="rId18"/>
    <sheet state="hidden" name="Agak Otomatis" sheetId="16" r:id="rId19"/>
    <sheet state="hidden" name="Cek OCRGFR case Priok-Bekasi-Ca" sheetId="17" r:id="rId20"/>
    <sheet state="visible" name="Notes" sheetId="18" r:id="rId21"/>
    <sheet state="visible" name="Cek Distance Manual" sheetId="19" r:id="rId22"/>
    <sheet state="visible" name="KMBGN-BLRJA" sheetId="20" r:id="rId23"/>
    <sheet state="hidden" name="Sheet17" sheetId="21" r:id="rId24"/>
    <sheet state="hidden" name="Sheet18" sheetId="22" r:id="rId25"/>
    <sheet state="hidden" name="Sheet19" sheetId="23" r:id="rId26"/>
  </sheets>
  <definedNames>
    <definedName hidden="1" localSheetId="0" name="_xlnm._FilterDatabase">'Backup DB Juli 2019'!$A$3:$BB$1375</definedName>
    <definedName hidden="1" localSheetId="3" name="_xlnm._FilterDatabase">IHS!$A$5:$Z$1127</definedName>
    <definedName hidden="1" localSheetId="4" name="_xlnm._FilterDatabase">DB!$A$2:$AW$1529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tc={a2894da1-65df-4b1c-9b4c-9235efa017ce}</author>
  </authors>
  <commentList>
    <comment authorId="0" xr:uid="{a2894da1-65df-4b1c-9b4c-9235efa017ce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okk
</t>
      </text>
    </comment>
  </commentList>
</comments>
</file>

<file path=xl/sharedStrings.xml><?xml version="1.0" encoding="utf-8"?>
<sst xmlns="http://schemas.openxmlformats.org/spreadsheetml/2006/main" count="38452" uniqueCount="4306">
  <si>
    <t>panjang L4</t>
  </si>
  <si>
    <t>Seleksi L4 lagi</t>
  </si>
  <si>
    <t>Seleksi L4</t>
  </si>
  <si>
    <t>Panjang</t>
  </si>
  <si>
    <t>ALL Kandidat L4</t>
  </si>
  <si>
    <t>Kandidat L4</t>
  </si>
  <si>
    <t>Panjang L2 L3</t>
  </si>
  <si>
    <t>Seleksi L2 L3 lagi</t>
  </si>
  <si>
    <t>Seleksi L2 L3</t>
  </si>
  <si>
    <t>ALL Kandidat L2,L3</t>
  </si>
  <si>
    <t>Kandidat L2,L3</t>
  </si>
  <si>
    <t>ALL Kandidat L1</t>
  </si>
  <si>
    <t>Kandidat L1</t>
  </si>
  <si>
    <t>Name</t>
  </si>
  <si>
    <t>In Folder</t>
  </si>
  <si>
    <t>Grid</t>
  </si>
  <si>
    <t>Type</t>
  </si>
  <si>
    <t>Terminal i</t>
  </si>
  <si>
    <t>Terminal j</t>
  </si>
  <si>
    <t>Zone</t>
  </si>
  <si>
    <t>Area</t>
  </si>
  <si>
    <t>Out of Service</t>
  </si>
  <si>
    <t>Par.no.</t>
  </si>
  <si>
    <t>Thermal Rating</t>
  </si>
  <si>
    <t>Length</t>
  </si>
  <si>
    <t>Derating F.</t>
  </si>
  <si>
    <t>Laying</t>
  </si>
  <si>
    <t>Line Model</t>
  </si>
  <si>
    <t>Type of Phase Conductors</t>
  </si>
  <si>
    <t>Type of Earth Conductors</t>
  </si>
  <si>
    <t>Max.Sag, Phase Conductors</t>
  </si>
  <si>
    <t>Max.Sag, Ground Wires</t>
  </si>
  <si>
    <t>Earth Resistivity</t>
  </si>
  <si>
    <t>Transposition</t>
  </si>
  <si>
    <t>Irated(act.)</t>
  </si>
  <si>
    <t>Irated</t>
  </si>
  <si>
    <t>Z1</t>
  </si>
  <si>
    <t>phiz1</t>
  </si>
  <si>
    <t>R1</t>
  </si>
  <si>
    <t>X1</t>
  </si>
  <si>
    <t>R0</t>
  </si>
  <si>
    <t>X0</t>
  </si>
  <si>
    <t>Ice</t>
  </si>
  <si>
    <t>k0</t>
  </si>
  <si>
    <t>phik0</t>
  </si>
  <si>
    <t>Line Couplings</t>
  </si>
  <si>
    <t>TypLne,TypTow,TypGeo,TypCabsys</t>
  </si>
  <si>
    <t>Substation</t>
  </si>
  <si>
    <t>IntThrating</t>
  </si>
  <si>
    <t>km</t>
  </si>
  <si>
    <t>TypCon</t>
  </si>
  <si>
    <t>m</t>
  </si>
  <si>
    <t>Ohmm</t>
  </si>
  <si>
    <t>kA</t>
  </si>
  <si>
    <t>Ohm</t>
  </si>
  <si>
    <t>deg</t>
  </si>
  <si>
    <t>A</t>
  </si>
  <si>
    <t>1MENES-1LBUAN-1</t>
  </si>
  <si>
    <t>region1</t>
  </si>
  <si>
    <t>OHL-150kV-TACSR 2X410mm (2730A)</t>
  </si>
  <si>
    <t>MENES5</t>
  </si>
  <si>
    <t>I-5</t>
  </si>
  <si>
    <t>PLTU Banten 2</t>
  </si>
  <si>
    <t>I</t>
  </si>
  <si>
    <t>Ground</t>
  </si>
  <si>
    <t>1MENES-1LBUAN-2</t>
  </si>
  <si>
    <t>II-5</t>
  </si>
  <si>
    <t>1SAKETI-1LBUAN-1</t>
  </si>
  <si>
    <t>SAKETI5</t>
  </si>
  <si>
    <t>1SAKETI-1LBUAN-2</t>
  </si>
  <si>
    <t>1SPINML-CNSMR</t>
  </si>
  <si>
    <t>CAB-150kV-XLPE-CU-BRUG 1000mm (897 A)</t>
  </si>
  <si>
    <t>SPINMILL</t>
  </si>
  <si>
    <t>SPINMILL CONSUMER</t>
  </si>
  <si>
    <t>ADPLA - KSGHN 1</t>
  </si>
  <si>
    <t>500kV</t>
  </si>
  <si>
    <t>OHL-500kV-ACSR-ZEBRA 4X484.5mm (3240A)</t>
  </si>
  <si>
    <t>KESUGIHAN7</t>
  </si>
  <si>
    <t>B</t>
  </si>
  <si>
    <t>ADIPALA7</t>
  </si>
  <si>
    <t>ADPLA - KSGHN 2</t>
  </si>
  <si>
    <t>ALTAP-SBBRT 1</t>
  </si>
  <si>
    <t>region4</t>
  </si>
  <si>
    <t>OHL-150kV-ACSR AW 2x340 mm2 (1480A)</t>
  </si>
  <si>
    <t>ALTA PRIMA5</t>
  </si>
  <si>
    <t>5-I</t>
  </si>
  <si>
    <t>SURABAYA BARAT5</t>
  </si>
  <si>
    <t>ALTAP-SBBRT 2</t>
  </si>
  <si>
    <t>5-II</t>
  </si>
  <si>
    <t>ANCOL-KMYRN -1</t>
  </si>
  <si>
    <t>OHL-150kV-ZEBRA 2X484.5mm (1620A)</t>
  </si>
  <si>
    <t>ANCOL</t>
  </si>
  <si>
    <t>KEMAYORAN</t>
  </si>
  <si>
    <t>ANCOL-KMYRN -2</t>
  </si>
  <si>
    <t>ANGKE-ANCOL -1</t>
  </si>
  <si>
    <t>OHL-150kV-ACCC-WARSAW 510mm (1714 A)</t>
  </si>
  <si>
    <t>ANGKE</t>
  </si>
  <si>
    <t>ANGKE-ANCOL -2</t>
  </si>
  <si>
    <t>ANGKE-KRLMA-1</t>
  </si>
  <si>
    <t>OHL-150kV-TACSR 410mm (1200A) (HA222)</t>
  </si>
  <si>
    <t>KARET</t>
  </si>
  <si>
    <t>ANGKE-KRLMA-2</t>
  </si>
  <si>
    <t>ANGKE-KTPNG-1</t>
  </si>
  <si>
    <t>CAB-150kV-CU 240mm (550A)</t>
  </si>
  <si>
    <t>KETAPANG</t>
  </si>
  <si>
    <t>ANGKE-KTPNG-2</t>
  </si>
  <si>
    <t>ANGKE-MKLMA-1</t>
  </si>
  <si>
    <t>M. KARANG LAMA</t>
  </si>
  <si>
    <t>B-5</t>
  </si>
  <si>
    <t>ANGKE-MKLMA-2</t>
  </si>
  <si>
    <t>ANTASARI-KEMANG</t>
  </si>
  <si>
    <t>CAB-150kV-XLPE PHELPS 1000mm (1124 A)</t>
  </si>
  <si>
    <t>ANTASARI</t>
  </si>
  <si>
    <t>KEMANG</t>
  </si>
  <si>
    <t>ARJWN-KDPTN1</t>
  </si>
  <si>
    <t>region2</t>
  </si>
  <si>
    <t>OHL-70kV-AL/ST120-141.40mm (380A)</t>
  </si>
  <si>
    <t>KADIPATEN4</t>
  </si>
  <si>
    <t>4-II</t>
  </si>
  <si>
    <t>ARJAWINANGUN4</t>
  </si>
  <si>
    <t>ARJWN-KDPTN2</t>
  </si>
  <si>
    <t>ARJWN-SEMEN1</t>
  </si>
  <si>
    <t>OHL-70kV-ACSR/OSTRICH 176.7mm (440A)</t>
  </si>
  <si>
    <t>4-I</t>
  </si>
  <si>
    <t>SEMEN PALIMANAN4</t>
  </si>
  <si>
    <t>ARJWN-SEMEN2</t>
  </si>
  <si>
    <t>ASAHI-ASAHI2</t>
  </si>
  <si>
    <t>ASAHIMAS</t>
  </si>
  <si>
    <t>B1.0</t>
  </si>
  <si>
    <t>ASAHIMAS 2</t>
  </si>
  <si>
    <t>ASAHI-CSRI-1</t>
  </si>
  <si>
    <t>B1.1</t>
  </si>
  <si>
    <t>CANDRA ASRI 5</t>
  </si>
  <si>
    <t>ASAHI-POLYPRIMA</t>
  </si>
  <si>
    <t>OHL-150kV-DOVE 2X327.94mm (1200A)</t>
  </si>
  <si>
    <t>POLYPRIMA</t>
  </si>
  <si>
    <t>ASAHI2-CSRI</t>
  </si>
  <si>
    <t>ASAHI2-MNES5-1</t>
  </si>
  <si>
    <t>ASAHI2-MNES5-2</t>
  </si>
  <si>
    <t>ASARI-KAPAL 1</t>
  </si>
  <si>
    <t>Bali</t>
  </si>
  <si>
    <t>OHL-150kV-Hawk 240mm (645A)</t>
  </si>
  <si>
    <t>ASARI5</t>
  </si>
  <si>
    <t>KAPAL5</t>
  </si>
  <si>
    <t>ASARI-KAPAL 2</t>
  </si>
  <si>
    <t>ASHI-ASMRS1</t>
  </si>
  <si>
    <t>CAB-150kV-XLPE-CU 1400mm (1300A)</t>
  </si>
  <si>
    <t>ASAHIMAS MRS</t>
  </si>
  <si>
    <t>ASHI-ASMRS2</t>
  </si>
  <si>
    <t>ASHPP-ASMRS1</t>
  </si>
  <si>
    <t>ASAHIMAS PWR PLANT</t>
  </si>
  <si>
    <t>ASHPP-ASMRS2</t>
  </si>
  <si>
    <t>BABAT - T AWAR 1</t>
  </si>
  <si>
    <t>OHL-150kV-TACSR 2X410/67mm2(2730A)</t>
  </si>
  <si>
    <t>TANJUNG AWAR - AWAR</t>
  </si>
  <si>
    <t>BABAT5</t>
  </si>
  <si>
    <t>BABAT - T AWAR 2</t>
  </si>
  <si>
    <t>BABAT-BJGRO 1</t>
  </si>
  <si>
    <t>BOJONEGORO5</t>
  </si>
  <si>
    <t>BABAT-BJGRO 2</t>
  </si>
  <si>
    <t>BALARAJA-SUVARNA 1</t>
  </si>
  <si>
    <t>OHL-150kV-ZEBRA 4X428.9 mm (3000A)</t>
  </si>
  <si>
    <t>BALARAJA</t>
  </si>
  <si>
    <t>SUVARNA SUTERA</t>
  </si>
  <si>
    <t>BALARAJA-SUVARNA 2</t>
  </si>
  <si>
    <t>BANGKALAN - SAMPANG 1</t>
  </si>
  <si>
    <t>OHL-150kV-HAWK 1x240(645A)</t>
  </si>
  <si>
    <t>BANGKALAN5</t>
  </si>
  <si>
    <t>SAMPANG5</t>
  </si>
  <si>
    <t>BANGKALAN - SAMPANG 2</t>
  </si>
  <si>
    <t>BANJAR-MAJENANG1</t>
  </si>
  <si>
    <t>OHL-150kV-HAWK 1x281.1mm (580A)</t>
  </si>
  <si>
    <t>BANJAR5</t>
  </si>
  <si>
    <t>MAJENANG</t>
  </si>
  <si>
    <t>BANJAR-MAJENANG2</t>
  </si>
  <si>
    <t>BANTUL-KLATEN1</t>
  </si>
  <si>
    <t>region3</t>
  </si>
  <si>
    <t>BANTUL</t>
  </si>
  <si>
    <t>KLATEN</t>
  </si>
  <si>
    <t>BANTUL-KLATEN2</t>
  </si>
  <si>
    <t>BANTUL-SEMANU1</t>
  </si>
  <si>
    <t>SEMANU</t>
  </si>
  <si>
    <t>BANTUL-SEMANU2</t>
  </si>
  <si>
    <t>BANTUL-WATES</t>
  </si>
  <si>
    <t>WATES</t>
  </si>
  <si>
    <t>BANYUDONO-JAJAR</t>
  </si>
  <si>
    <t>BANYUDONO</t>
  </si>
  <si>
    <t>- 3-I</t>
  </si>
  <si>
    <t>JAJAR</t>
  </si>
  <si>
    <t>BATANG-PEKALONGAN 1</t>
  </si>
  <si>
    <t>PEKALONGAN</t>
  </si>
  <si>
    <t>BATANG</t>
  </si>
  <si>
    <t>BATANG-PEKALONGAN 2</t>
  </si>
  <si>
    <t>BAWEN-KLATEN1</t>
  </si>
  <si>
    <t>BAWEN</t>
  </si>
  <si>
    <t>BAWEN-KLATEN2</t>
  </si>
  <si>
    <t>BAWEN-SANGGRAHAN</t>
  </si>
  <si>
    <t>SANGGRAHAN</t>
  </si>
  <si>
    <t>BAWEN-SECANG</t>
  </si>
  <si>
    <t>SECANG DOUBLE</t>
  </si>
  <si>
    <t>BAYAH - CEMDO 1</t>
  </si>
  <si>
    <t>OHL-150kV-ZEBRA 2X240mm (600A)</t>
  </si>
  <si>
    <t>BAYAH5</t>
  </si>
  <si>
    <t>KTT BAYAH CEMINDO</t>
  </si>
  <si>
    <t>BDKMY-KBSRH-1</t>
  </si>
  <si>
    <t>CAB-150kV-CU 800mm (920A)</t>
  </si>
  <si>
    <t>BUDI KEMULIAAN</t>
  </si>
  <si>
    <t>KEBONSIRIH</t>
  </si>
  <si>
    <t>BDKMY-KBSRH-2</t>
  </si>
  <si>
    <t>BDRAN-BNGIL</t>
  </si>
  <si>
    <t>OHL-150kV-DOVE 1X327.94mm (600A)</t>
  </si>
  <si>
    <t>BUDURAN5</t>
  </si>
  <si>
    <t>- 5-I</t>
  </si>
  <si>
    <t>BANGIL5</t>
  </si>
  <si>
    <t>BDRAN-PRONG 1</t>
  </si>
  <si>
    <t>OHL-70kV-ACSR/PIPER 187.5mm (440A)</t>
  </si>
  <si>
    <t>BUDURAN4</t>
  </si>
  <si>
    <t>PORONG4</t>
  </si>
  <si>
    <t>BDRAN-PRONG 2</t>
  </si>
  <si>
    <t>BDSLN-KMJNG</t>
  </si>
  <si>
    <t>OHL-150kV-DRAKE 1X468.45mm (780A)</t>
  </si>
  <si>
    <t>BANDUNG SELATAN5</t>
  </si>
  <si>
    <t>- 5-IIB</t>
  </si>
  <si>
    <t>KAMOJANG5</t>
  </si>
  <si>
    <t>BDSLN-KRCDG1</t>
  </si>
  <si>
    <t>KIARACONDONG5</t>
  </si>
  <si>
    <t>5-IIB</t>
  </si>
  <si>
    <t>BDSLN-KRCDG2</t>
  </si>
  <si>
    <t>5-IA</t>
  </si>
  <si>
    <t>BDSLN-PNSIA1</t>
  </si>
  <si>
    <t>PANASIA5</t>
  </si>
  <si>
    <t>BDSLN-PNSIA2</t>
  </si>
  <si>
    <t>BDSLN-UBRUNG 2</t>
  </si>
  <si>
    <t>OHL-500kV-ACSR-DOVE 4X327.9mm (1980A)</t>
  </si>
  <si>
    <t>NEW UJUNG BERUNG7</t>
  </si>
  <si>
    <t>BANDUNG SELATAN7</t>
  </si>
  <si>
    <t>7-B</t>
  </si>
  <si>
    <t>BDSLN-WYNDU1</t>
  </si>
  <si>
    <t>WAYANG WINDU5</t>
  </si>
  <si>
    <t>BDSLN-WYNDU2</t>
  </si>
  <si>
    <t>BDTMR-UBRNG1</t>
  </si>
  <si>
    <t>GIS BANDUNG TIMUR5</t>
  </si>
  <si>
    <t>UJUNG BERUNG5</t>
  </si>
  <si>
    <t>BDTMR-UBRNG2</t>
  </si>
  <si>
    <t>BGBRU-CBBRU</t>
  </si>
  <si>
    <t>CIBADAK BARU5</t>
  </si>
  <si>
    <t>BOGORBARU5</t>
  </si>
  <si>
    <t>BGBRU-CIAWI -1</t>
  </si>
  <si>
    <t>CIAWI4</t>
  </si>
  <si>
    <t>I-4</t>
  </si>
  <si>
    <t>BOGORBARU4</t>
  </si>
  <si>
    <t>BGBRU-CIAWI -2</t>
  </si>
  <si>
    <t>II-4</t>
  </si>
  <si>
    <t>BGBRU-CIWBR 1</t>
  </si>
  <si>
    <t>OHL-150kV-TACSR 2X520mm (3050A)</t>
  </si>
  <si>
    <t>CIAWI BARU</t>
  </si>
  <si>
    <t>BGBRU-CIWBR 2</t>
  </si>
  <si>
    <t>BGBRU-CNJUR-2</t>
  </si>
  <si>
    <t>CIANJUR5</t>
  </si>
  <si>
    <t>BGBRU-KDBDK1</t>
  </si>
  <si>
    <t>KEDUNGBADAK</t>
  </si>
  <si>
    <t>BGBRU-KDBDK2</t>
  </si>
  <si>
    <t>BGBRU-SLBRU-1</t>
  </si>
  <si>
    <t>SALAK BARU</t>
  </si>
  <si>
    <t>BGBRU-TAJUR2</t>
  </si>
  <si>
    <t>GIS BOGOR BARU/TAJUR II</t>
  </si>
  <si>
    <t>BGKTA-KDBDK1</t>
  </si>
  <si>
    <t>CAB-150kV-XLPE 1000mm (928A)</t>
  </si>
  <si>
    <t>KEDUNGBADAK5</t>
  </si>
  <si>
    <t>BOGORKOTA5</t>
  </si>
  <si>
    <t>BGKTA-KDBDK2</t>
  </si>
  <si>
    <t>BJGRO-CEPU 1</t>
  </si>
  <si>
    <t>CEPU</t>
  </si>
  <si>
    <t>BJGRO-CEPU 2</t>
  </si>
  <si>
    <t>BKASI-CIBNG</t>
  </si>
  <si>
    <t>BEKASI7</t>
  </si>
  <si>
    <t>B-7</t>
  </si>
  <si>
    <t>CIBINONG7</t>
  </si>
  <si>
    <t>BKASI-CWANG</t>
  </si>
  <si>
    <t>CAWANG7</t>
  </si>
  <si>
    <t>A-7</t>
  </si>
  <si>
    <t>BKASI-HINDA 1</t>
  </si>
  <si>
    <t>OHL-150kV-DRAKE 2X468.5mm (1560A)</t>
  </si>
  <si>
    <t>BEKASI</t>
  </si>
  <si>
    <t>Terminal(18)</t>
  </si>
  <si>
    <t>BKASI-HINDA 1A</t>
  </si>
  <si>
    <t>HARAPAN INDAH</t>
  </si>
  <si>
    <t>BKASI-HINDA 2</t>
  </si>
  <si>
    <t>Terminal(19)</t>
  </si>
  <si>
    <t>BKASI-HINDA 2A</t>
  </si>
  <si>
    <t>BKASI-MRNDA1</t>
  </si>
  <si>
    <t>OHL-150kV-HA222+ZE222 (1200 A)</t>
  </si>
  <si>
    <t>MARUNDA</t>
  </si>
  <si>
    <t>BKASI-MRNDA2</t>
  </si>
  <si>
    <t>BKASI-NPGDG 1</t>
  </si>
  <si>
    <t>Terminal(12)</t>
  </si>
  <si>
    <t>BKASI-NPGDG 1A</t>
  </si>
  <si>
    <t>CAB-150kV-XLPE 2X1000mm (1636A)</t>
  </si>
  <si>
    <t>PULOGADUNG GIS BARU</t>
  </si>
  <si>
    <t>BKASI-PDKLP -1</t>
  </si>
  <si>
    <t>III</t>
  </si>
  <si>
    <t>PONDOK KELAPA</t>
  </si>
  <si>
    <t>BKASI-PDKLP -2</t>
  </si>
  <si>
    <t>BKASI-SKTNI 1</t>
  </si>
  <si>
    <t>OHL-150kV-HEN 1X298.11mm (580A)</t>
  </si>
  <si>
    <t>IV</t>
  </si>
  <si>
    <t>SUKATANI GOBEL5</t>
  </si>
  <si>
    <t>BKASI-SKTNI 2</t>
  </si>
  <si>
    <t>BKLAN-SRMDU 2</t>
  </si>
  <si>
    <t>Terminal(94)</t>
  </si>
  <si>
    <t>BKSPW - JBBKA 1</t>
  </si>
  <si>
    <t>JABABEKA</t>
  </si>
  <si>
    <t>BEKASI POWER</t>
  </si>
  <si>
    <t>BKSPW - JBBKA 2</t>
  </si>
  <si>
    <t>BLKDN-LWANG</t>
  </si>
  <si>
    <t>OHL-150kV-ACSR AW 330 mm2 (740A)</t>
  </si>
  <si>
    <t>LAWANG5</t>
  </si>
  <si>
    <t>BULUKANDANG5</t>
  </si>
  <si>
    <t>BLORA-CEPU1</t>
  </si>
  <si>
    <t>BLORA</t>
  </si>
  <si>
    <t>BLORA-CEPU2</t>
  </si>
  <si>
    <t>BLRJA-JAWA7 1.1</t>
  </si>
  <si>
    <t>OHL-500kV-ACSR-DOVE 4X282/46 mm (2808A)</t>
  </si>
  <si>
    <t>NEW BALARAJA7</t>
  </si>
  <si>
    <t>7-A</t>
  </si>
  <si>
    <t>Terminal(24)</t>
  </si>
  <si>
    <t>BLRJA-JAWA7 1.2</t>
  </si>
  <si>
    <t>OHL-500kV-ACCC-DOVE 4X282mm (4320A)</t>
  </si>
  <si>
    <t>PLTGU JAWA7</t>
  </si>
  <si>
    <t>BLRJA-JAWA7 2.1</t>
  </si>
  <si>
    <t>Terminal(25)</t>
  </si>
  <si>
    <t>BLRJA-JAWA7 2.2</t>
  </si>
  <si>
    <t>BLRJA-NBLRJA 1</t>
  </si>
  <si>
    <t>NEW BALARAJA5</t>
  </si>
  <si>
    <t>BLRJA-NBLRJA 2</t>
  </si>
  <si>
    <t>BNDAR - TX NSDUA</t>
  </si>
  <si>
    <t>CAB-150kV-CU 1000mm (1150A)</t>
  </si>
  <si>
    <t>TERM PKLOD(1)</t>
  </si>
  <si>
    <t>GIS BANDARA</t>
  </si>
  <si>
    <t>BNDAR-TERM PKLOD</t>
  </si>
  <si>
    <t>TERM PKLOD</t>
  </si>
  <si>
    <t>BNDWS-JMBER 1</t>
  </si>
  <si>
    <t>BONDOWOSO5</t>
  </si>
  <si>
    <t>JEMBER5</t>
  </si>
  <si>
    <t>BNDWS-JMBER 2</t>
  </si>
  <si>
    <t>BNGIL-BCKRO 1</t>
  </si>
  <si>
    <t>BUMICOKRO5</t>
  </si>
  <si>
    <t>BNGIL-BCKRO 2</t>
  </si>
  <si>
    <t>BNGIL-BDRAN</t>
  </si>
  <si>
    <t>- 4-I</t>
  </si>
  <si>
    <t>BANGIL4</t>
  </si>
  <si>
    <t>- 4-II</t>
  </si>
  <si>
    <t>BNGIL-BLBNG</t>
  </si>
  <si>
    <t>OHL-70kV-ACSR/PIGEON 99.22mm (310A)</t>
  </si>
  <si>
    <t>BLIMBING4</t>
  </si>
  <si>
    <t>BNGIL-BLKDN</t>
  </si>
  <si>
    <t>BNGIL-GDTAN 1</t>
  </si>
  <si>
    <t>GONDANGWETAN5</t>
  </si>
  <si>
    <t>BNGIL-GDTAN 2</t>
  </si>
  <si>
    <t>BNGIL-LWANG</t>
  </si>
  <si>
    <t>BNGIL-PDAAN 1</t>
  </si>
  <si>
    <t>PANDAAN4</t>
  </si>
  <si>
    <t>BNGIL-PDAAN 2</t>
  </si>
  <si>
    <t>BNGIL-PRONG</t>
  </si>
  <si>
    <t>BNGIL-SKRJO</t>
  </si>
  <si>
    <t>SUKOREJO4</t>
  </si>
  <si>
    <t>BNJAR-PDRAN1</t>
  </si>
  <si>
    <t>BANJAR4</t>
  </si>
  <si>
    <t>PANGANDARAN4</t>
  </si>
  <si>
    <t>B1</t>
  </si>
  <si>
    <t>BNJAR-PDRAN2</t>
  </si>
  <si>
    <t>BNRAN-GGRAM 1</t>
  </si>
  <si>
    <t>GUDANG GARAM5</t>
  </si>
  <si>
    <t>BANARAN4</t>
  </si>
  <si>
    <t>BNRAN-GGRAM 2</t>
  </si>
  <si>
    <t>BNRAN-MNRJO</t>
  </si>
  <si>
    <t>OHL-150kV-TACSR AW 330 mm2 (1164A)</t>
  </si>
  <si>
    <t>MANISREJO5</t>
  </si>
  <si>
    <t>BANARAN5</t>
  </si>
  <si>
    <t>BNRAN-PARE 1</t>
  </si>
  <si>
    <t>PARE4</t>
  </si>
  <si>
    <t>BNRAN-PARE 2</t>
  </si>
  <si>
    <t>BNRAN-SYZAG</t>
  </si>
  <si>
    <t>SURYA ZAGZAG5</t>
  </si>
  <si>
    <t>BNRAN-TLGNG 1</t>
  </si>
  <si>
    <t>TULUNGAGUNG4</t>
  </si>
  <si>
    <t>BNRAN-TLGNG 2</t>
  </si>
  <si>
    <t>BNTRO-BNTRO2 1</t>
  </si>
  <si>
    <t>BINTARO</t>
  </si>
  <si>
    <t>BINTARO2</t>
  </si>
  <si>
    <t>BNTRO-BNTRO2 2</t>
  </si>
  <si>
    <t>BNTRO-SPONG</t>
  </si>
  <si>
    <t>OHL-150kV-HVCRC-HAWK 1x310mm2 (1251A)</t>
  </si>
  <si>
    <t>SERPONG</t>
  </si>
  <si>
    <t>BNYUWNGI-TM1</t>
  </si>
  <si>
    <t>OHL-150kV-ACSR 2x330 mm2 (1300A)</t>
  </si>
  <si>
    <t>BANYUWANGI5</t>
  </si>
  <si>
    <t>Terminal(16)</t>
  </si>
  <si>
    <t>BNYWNGI TM2-TM1</t>
  </si>
  <si>
    <t>OHL-150kV-TACSR 240mm (973A)</t>
  </si>
  <si>
    <t>Terminal(15)</t>
  </si>
  <si>
    <t>BNYWNGI-TM1</t>
  </si>
  <si>
    <t>Terminal(14)</t>
  </si>
  <si>
    <t>BREBES-KANCI 1</t>
  </si>
  <si>
    <t>KANCI</t>
  </si>
  <si>
    <t>5-B</t>
  </si>
  <si>
    <t>BREBES</t>
  </si>
  <si>
    <t>BREBES-KANCI 2</t>
  </si>
  <si>
    <t>BRINGIN-JELOK1</t>
  </si>
  <si>
    <t>BRINGIN</t>
  </si>
  <si>
    <t>JELOK</t>
  </si>
  <si>
    <t>BRINGIN-JELOK2</t>
  </si>
  <si>
    <t>BRINGIN-MOJOSONGO1</t>
  </si>
  <si>
    <t>MOJOSONGO</t>
  </si>
  <si>
    <t>BRINGIN-MOJOSONGO2</t>
  </si>
  <si>
    <t>BSBRU-KPYAK1</t>
  </si>
  <si>
    <t>KRAPYAK</t>
  </si>
  <si>
    <t>BUMI SEMARANG BARU</t>
  </si>
  <si>
    <t>BSBRU-KPYAK2</t>
  </si>
  <si>
    <t>BSD-LEGOK-1</t>
  </si>
  <si>
    <t>LEGOK</t>
  </si>
  <si>
    <t>1BSD</t>
  </si>
  <si>
    <t>BSD-LEGOK-2</t>
  </si>
  <si>
    <t>BTANG-PMLNG 1</t>
  </si>
  <si>
    <t>Grafik Test</t>
  </si>
  <si>
    <t>OHL-500kV-ACSR ZEBRA 4x400 mm (3240 A)</t>
  </si>
  <si>
    <t>BATANG7</t>
  </si>
  <si>
    <t>PEMALANG7</t>
  </si>
  <si>
    <t>BTANG-PMLNG 2</t>
  </si>
  <si>
    <t>BTRTI-PNGAN</t>
  </si>
  <si>
    <t>OHL-150kV-TACSR 160mm (750 A)</t>
  </si>
  <si>
    <t>BATURITI</t>
  </si>
  <si>
    <t>PAYANGAN</t>
  </si>
  <si>
    <t>BUMIAYU-BALAPULANG 1</t>
  </si>
  <si>
    <t>BALAPULANG</t>
  </si>
  <si>
    <t>BUMIAYU</t>
  </si>
  <si>
    <t>BUMIAYU-KALIBAKAL1</t>
  </si>
  <si>
    <t>KALIBAKAL</t>
  </si>
  <si>
    <t>BUMIAYU-KALIBAKAL2</t>
  </si>
  <si>
    <t>BUNAR-KRACAK-1</t>
  </si>
  <si>
    <t>OHL-70kV-RAVEN 62.38mm (230A)</t>
  </si>
  <si>
    <t>BUNAR</t>
  </si>
  <si>
    <t>KRACAK</t>
  </si>
  <si>
    <t>BUNAR-KRACAK-2</t>
  </si>
  <si>
    <t>BUNAR-RKBTG -1</t>
  </si>
  <si>
    <t>RANGKAS BITUNG</t>
  </si>
  <si>
    <t>BUNAR-RKBTG-2</t>
  </si>
  <si>
    <t>BWNGI-T KTP-1</t>
  </si>
  <si>
    <t>BWNGI-GLMNK 1</t>
  </si>
  <si>
    <t>T KTP-1</t>
  </si>
  <si>
    <t>BWNGI-T KTP-3</t>
  </si>
  <si>
    <t>BWNGI-GLMNK 2</t>
  </si>
  <si>
    <t>T KTP-3</t>
  </si>
  <si>
    <t>BWNGI-T KTP-4</t>
  </si>
  <si>
    <t>OHL-150kV-TACSR 240mm (780A)</t>
  </si>
  <si>
    <t>T KTP-4</t>
  </si>
  <si>
    <t>GILIMANUK5</t>
  </si>
  <si>
    <t>CAMIS-BNJAR1</t>
  </si>
  <si>
    <t>CIAMIS5</t>
  </si>
  <si>
    <t>CAMIS-BNJAR2</t>
  </si>
  <si>
    <t>CBATU-CKRLP</t>
  </si>
  <si>
    <t>CIKARANG LIPPO</t>
  </si>
  <si>
    <t>CIBATU5</t>
  </si>
  <si>
    <t>CBATU-CLGSI</t>
  </si>
  <si>
    <t>5-IV</t>
  </si>
  <si>
    <t>CILEUNGSI5</t>
  </si>
  <si>
    <t>CBATU-DTMAS1</t>
  </si>
  <si>
    <t>CIBATU7</t>
  </si>
  <si>
    <t>DELTA MAS7</t>
  </si>
  <si>
    <t>CBATU-DTMAS2</t>
  </si>
  <si>
    <t>CBATU-GDMKR -1</t>
  </si>
  <si>
    <t>GANDAMEKAR</t>
  </si>
  <si>
    <t>CBATU-HKOOK 1</t>
  </si>
  <si>
    <t>5-III</t>
  </si>
  <si>
    <t>HANKOOK5</t>
  </si>
  <si>
    <t>CBATU-HKOOK 2</t>
  </si>
  <si>
    <t>CBATU-JBBKA -2</t>
  </si>
  <si>
    <t>CBATU-JSHIN 1</t>
  </si>
  <si>
    <t>OHL-150kV-ZEBRA 1X484.5mm (810A)</t>
  </si>
  <si>
    <t>JUI SHIN</t>
  </si>
  <si>
    <t>CBATU-MKSRI1</t>
  </si>
  <si>
    <t>MEKARSARI5</t>
  </si>
  <si>
    <t>CBATU-MKSRI2</t>
  </si>
  <si>
    <t>CBATU-MTWAR</t>
  </si>
  <si>
    <t>MUARA TAWAR7</t>
  </si>
  <si>
    <t>CBATU-MTWAR1</t>
  </si>
  <si>
    <t>CBATU-SUZUKI 1</t>
  </si>
  <si>
    <t>SUZUKI</t>
  </si>
  <si>
    <t>CBATU-SUZUKI 2</t>
  </si>
  <si>
    <t>CBBT-CBBTN 1</t>
  </si>
  <si>
    <t>CIBABAT5</t>
  </si>
  <si>
    <t>CIBABAT BARU5</t>
  </si>
  <si>
    <t>CBNG-GDRIA-1</t>
  </si>
  <si>
    <t>CIBINONG4</t>
  </si>
  <si>
    <t>GANDARIA</t>
  </si>
  <si>
    <t>CBNG-GDRIA-2</t>
  </si>
  <si>
    <t>CBWNG-KAPAL 1</t>
  </si>
  <si>
    <t>PLTU CELUKAN BAWANG</t>
  </si>
  <si>
    <t>CBWNG-KAPAL 2</t>
  </si>
  <si>
    <t>CERME-MNYAR 2</t>
  </si>
  <si>
    <t>MANYAR5</t>
  </si>
  <si>
    <t>CERME5</t>
  </si>
  <si>
    <t>CERME_MNYAR 1</t>
  </si>
  <si>
    <t>CGRLG-BDSLN1</t>
  </si>
  <si>
    <t>OHL-150kV-ACCC-2x310mm 2662 A</t>
  </si>
  <si>
    <t>CIGERELENG5</t>
  </si>
  <si>
    <t>CGRLG-BDSLN2</t>
  </si>
  <si>
    <t>CGRLG-BDTMR1</t>
  </si>
  <si>
    <t>OHL-70kV-ACSR-ORIOLE 1x210.26mm(470A)</t>
  </si>
  <si>
    <t>CIGERELENG4</t>
  </si>
  <si>
    <t>BANDUNG TIMUR4</t>
  </si>
  <si>
    <t>4-IA</t>
  </si>
  <si>
    <t>CGRLG-BDTMR2</t>
  </si>
  <si>
    <t>CGRLG-BRAGA 1</t>
  </si>
  <si>
    <t>CAB-150kV-XLPE 800mm (800 A)</t>
  </si>
  <si>
    <t>BRAGA5</t>
  </si>
  <si>
    <t>CGRLG-CBREM1</t>
  </si>
  <si>
    <t>CIBEUREUM5</t>
  </si>
  <si>
    <t>CGRLG-CBREM2</t>
  </si>
  <si>
    <t>CGRLG-CKLNG1</t>
  </si>
  <si>
    <t>CIKALONG4</t>
  </si>
  <si>
    <t>CGRLG-CKLNG2</t>
  </si>
  <si>
    <t>CGRLG-CNJUR1</t>
  </si>
  <si>
    <t>- 5-II</t>
  </si>
  <si>
    <t>CGRLG-CNJUR2</t>
  </si>
  <si>
    <t>CGRLG-LGDAR</t>
  </si>
  <si>
    <t>LAGADAR5</t>
  </si>
  <si>
    <t>CGRLG-LGDAR2</t>
  </si>
  <si>
    <t>CGRLG-MJLYA1</t>
  </si>
  <si>
    <t>MAJALAYA4</t>
  </si>
  <si>
    <t>CGRLG-MJLYA2</t>
  </si>
  <si>
    <t>CGRLG-RMDLA1a</t>
  </si>
  <si>
    <t>Terminal(35)</t>
  </si>
  <si>
    <t>CGRLG-RMDLA1b</t>
  </si>
  <si>
    <t>OHL-150kV-ACSR ZEBRA 2x429/56mm2 (1620A)</t>
  </si>
  <si>
    <t>RAJAMANDALA</t>
  </si>
  <si>
    <t>CIAWI-CIBDK -1</t>
  </si>
  <si>
    <t>CIBADAK4</t>
  </si>
  <si>
    <t>- I-4</t>
  </si>
  <si>
    <t>CIAWI-CIBDK -2</t>
  </si>
  <si>
    <t>- II-4</t>
  </si>
  <si>
    <t>CIBDK-UBRUG -1</t>
  </si>
  <si>
    <t>UBRUG</t>
  </si>
  <si>
    <t>CIBDK-UBRUG -2</t>
  </si>
  <si>
    <t>CIBNG-CLGSI-1</t>
  </si>
  <si>
    <t>OHL-70kV-TACSR-THERMAL-160mm2 (740A)</t>
  </si>
  <si>
    <t>CILEUNGSI</t>
  </si>
  <si>
    <t>CIBNG-CLGSI-2</t>
  </si>
  <si>
    <t>CIBNG-CMGIS-1</t>
  </si>
  <si>
    <t>CIBINONG5</t>
  </si>
  <si>
    <t>CIMANGGIS</t>
  </si>
  <si>
    <t>CIBNG-CMGIS-2</t>
  </si>
  <si>
    <t>CIBNG-JTRGN-1</t>
  </si>
  <si>
    <t>III-5</t>
  </si>
  <si>
    <t>JATIRANGON5</t>
  </si>
  <si>
    <t>- I-5</t>
  </si>
  <si>
    <t>CIBNG-JTRGN-2</t>
  </si>
  <si>
    <t>IV-5</t>
  </si>
  <si>
    <t>CIBNG-SEMEN-1</t>
  </si>
  <si>
    <t>SEMEN5</t>
  </si>
  <si>
    <t>CIBNG-SEMEN-2</t>
  </si>
  <si>
    <t>CIBNG-SGLNG-1</t>
  </si>
  <si>
    <t>OHL-500kV-ACSR-GANNET 4X392.8mm (2400A)</t>
  </si>
  <si>
    <t>SAGULING7</t>
  </si>
  <si>
    <t>CIBNG-SGLNG-2</t>
  </si>
  <si>
    <t>CIGRLG-BRAGA 2</t>
  </si>
  <si>
    <t>CIKUPA-SUVARNA 1</t>
  </si>
  <si>
    <t>CIKUPA</t>
  </si>
  <si>
    <t>CIKUPA-SUVARNA 2</t>
  </si>
  <si>
    <t>CILEGON BARU - POLYPRIMA</t>
  </si>
  <si>
    <t>CILEGONBARU</t>
  </si>
  <si>
    <t>CIPNG-PLMAS -1</t>
  </si>
  <si>
    <t>OHL-150kV-ZEBRA 2X428.9 mm (1500A)</t>
  </si>
  <si>
    <t>CIPINANG</t>
  </si>
  <si>
    <t>PULOMAS</t>
  </si>
  <si>
    <t>CIPNG-PLMAS -2</t>
  </si>
  <si>
    <t>CITRA-LEGOK -1</t>
  </si>
  <si>
    <t>CITRA HABITAT</t>
  </si>
  <si>
    <t>CITRA-LEGOK -2</t>
  </si>
  <si>
    <t>CITRA-MLNUM 1</t>
  </si>
  <si>
    <t>MILLENIUM</t>
  </si>
  <si>
    <t>CITRA-MLNUM 2</t>
  </si>
  <si>
    <t>CITRA-SINAR -1</t>
  </si>
  <si>
    <t>SINAR SAHABAT</t>
  </si>
  <si>
    <t>CITRA-SINAR -2</t>
  </si>
  <si>
    <t>CITRA-TRKSA 2</t>
  </si>
  <si>
    <t>TIGARAKSA</t>
  </si>
  <si>
    <t>CITRA-TRKSA1</t>
  </si>
  <si>
    <t>CIWBR-CBBRU 1</t>
  </si>
  <si>
    <t>CIWBR-CBBRU 2</t>
  </si>
  <si>
    <t>CKDNG-HRGLS 1</t>
  </si>
  <si>
    <t>CIKEDUNG5</t>
  </si>
  <si>
    <t>HAURGEULIS5</t>
  </si>
  <si>
    <t>CKMPY-PBRAN2</t>
  </si>
  <si>
    <t>CIKUMPAY5</t>
  </si>
  <si>
    <t>PABUARAN5</t>
  </si>
  <si>
    <t>CKNDE-BLRJA -1</t>
  </si>
  <si>
    <t>CIKANDE</t>
  </si>
  <si>
    <t>CKNDE-BRLJA -2</t>
  </si>
  <si>
    <t>CKNDE-INDAH -2</t>
  </si>
  <si>
    <t>INDAH KIAT 5</t>
  </si>
  <si>
    <t>CKNDE-PAM -1</t>
  </si>
  <si>
    <t>PUNCAK AM</t>
  </si>
  <si>
    <t>CKNDE-PAM-2</t>
  </si>
  <si>
    <t>CKPAY-PBRAN1</t>
  </si>
  <si>
    <t>CKRG2-BNDRA-1</t>
  </si>
  <si>
    <t>CAB-150kV-AL 1000mm (488A)</t>
  </si>
  <si>
    <t>1CKRG2</t>
  </si>
  <si>
    <t>BNDRA</t>
  </si>
  <si>
    <t>CKRG2-BNDRA-2</t>
  </si>
  <si>
    <t>CKRG2-TGBRU-1</t>
  </si>
  <si>
    <t>CAB-150kV-CU 2x2000mm (3168A)</t>
  </si>
  <si>
    <t>Terminal(29)</t>
  </si>
  <si>
    <t>CKRG2-TGBRU-1(1)</t>
  </si>
  <si>
    <t>OHL-150kV-ACCC-DUBLIN2x520mm 3746A</t>
  </si>
  <si>
    <t>TANGERANG BARU</t>
  </si>
  <si>
    <t>CKRG2-TGBRU-2</t>
  </si>
  <si>
    <t>Terminal(28)</t>
  </si>
  <si>
    <t>CKRG2-TGBRU-2(1)</t>
  </si>
  <si>
    <t>CKRLP - GDMKR</t>
  </si>
  <si>
    <t>CKRNG-CKLND -1</t>
  </si>
  <si>
    <t>C.LISTRINDO</t>
  </si>
  <si>
    <t>CIKARANG</t>
  </si>
  <si>
    <t>CKRNG-CKLND -2</t>
  </si>
  <si>
    <t>CKRNG-CKRG2-1</t>
  </si>
  <si>
    <t>CENGKARENG</t>
  </si>
  <si>
    <t>CKRNG-CKRG2-2</t>
  </si>
  <si>
    <t>CKRNG-FAJAR 1</t>
  </si>
  <si>
    <t>FAJAR SW</t>
  </si>
  <si>
    <t>CKRNG-FAJAR 2</t>
  </si>
  <si>
    <t>CKRNG-JBBKA -1</t>
  </si>
  <si>
    <t>CKRNG-JBBKA -2</t>
  </si>
  <si>
    <t>CKRNG-RJPKS 1</t>
  </si>
  <si>
    <t>CAB-150kV-XLPE 1x2000mm (1043A)</t>
  </si>
  <si>
    <t>RAJAPAKSI</t>
  </si>
  <si>
    <t>CKRNG-RJPKS 2</t>
  </si>
  <si>
    <t>CKSKA-RCKSB1</t>
  </si>
  <si>
    <t>RANCAKASUMBA5</t>
  </si>
  <si>
    <t>CIKASUNGKA5</t>
  </si>
  <si>
    <t>CKSKA-RCKSB2</t>
  </si>
  <si>
    <t>CKUPA-ALMSR</t>
  </si>
  <si>
    <t>ALAM SUTRA</t>
  </si>
  <si>
    <t>CKUPA-CLDUG</t>
  </si>
  <si>
    <t>CKUPA-JTAKE -1</t>
  </si>
  <si>
    <t>JATAKE</t>
  </si>
  <si>
    <t>CKUPA-JTAKE-2</t>
  </si>
  <si>
    <t>CKUPA-PSKMS-1</t>
  </si>
  <si>
    <t>PASAR KEMIS</t>
  </si>
  <si>
    <t>CKUPA-PSKMS-2</t>
  </si>
  <si>
    <t>CLBRU-ALNDO</t>
  </si>
  <si>
    <t>CAB-150kV-XLPE 400mm (600A)</t>
  </si>
  <si>
    <t>ALINDO</t>
  </si>
  <si>
    <t>CLBRU-ASAHI3</t>
  </si>
  <si>
    <t>CLBRU-CIBNG</t>
  </si>
  <si>
    <t>CILEGON BARU7</t>
  </si>
  <si>
    <t>CLBRU-CLLMA 1</t>
  </si>
  <si>
    <t>OHL-150kV-TACSR 1X520mm (1610 A)</t>
  </si>
  <si>
    <t>CILEGONLAMA</t>
  </si>
  <si>
    <t>CLBRU-CLLMA 2</t>
  </si>
  <si>
    <t>CLBRU-INFRO 1</t>
  </si>
  <si>
    <t>INDOFERRO</t>
  </si>
  <si>
    <t>CLBRU-INFRO 2</t>
  </si>
  <si>
    <t>CLBRU-KSTEL-1</t>
  </si>
  <si>
    <t>KRAKATAU STEEL</t>
  </si>
  <si>
    <t>CLBRU-KSTEL-2</t>
  </si>
  <si>
    <t>CLBRU-POSCO 1</t>
  </si>
  <si>
    <t>POSCO</t>
  </si>
  <si>
    <t>CLBRU-POSCO 2</t>
  </si>
  <si>
    <t>CLBRU-SRANG-1</t>
  </si>
  <si>
    <t>OHL-150kV-ACCC-HAMBURG 1x570mm2 (1726A)</t>
  </si>
  <si>
    <t>SERANG5</t>
  </si>
  <si>
    <t>CLBRU-SRANG-2</t>
  </si>
  <si>
    <t>CLCEP - ADPLA 1</t>
  </si>
  <si>
    <t>CILACAP EXP7</t>
  </si>
  <si>
    <t>CLCEP - ADPLA 2</t>
  </si>
  <si>
    <t>CLDUG-ALMSR</t>
  </si>
  <si>
    <t>CILEDUG</t>
  </si>
  <si>
    <t>CLGMA-KSTEL -1</t>
  </si>
  <si>
    <t>- B1.1</t>
  </si>
  <si>
    <t>CLGMA-KSTEL -2</t>
  </si>
  <si>
    <t>- B1.0</t>
  </si>
  <si>
    <t>CLGSI-ASPEC -1</t>
  </si>
  <si>
    <t>ASPEC</t>
  </si>
  <si>
    <t>CLGSI-ASPEC -2</t>
  </si>
  <si>
    <t>CLKBW-PMRON 1A</t>
  </si>
  <si>
    <t>OHL-150kV-ACSR 2x240mm (1200A)</t>
  </si>
  <si>
    <t>Term CLKBW-PMRON</t>
  </si>
  <si>
    <t>PEMARON</t>
  </si>
  <si>
    <t>CLKBW-PMRON 1B</t>
  </si>
  <si>
    <t>CNJUR-LBSTU -1</t>
  </si>
  <si>
    <t>CIANJUR4</t>
  </si>
  <si>
    <t>LEMBUR SITU</t>
  </si>
  <si>
    <t>CNJUR-LBSTU -2</t>
  </si>
  <si>
    <t>CNJUR-RMDLA1a</t>
  </si>
  <si>
    <t>Terminal(36)</t>
  </si>
  <si>
    <t>CNJUR-RMDLA1b</t>
  </si>
  <si>
    <t>CNKRG-DKSBI -1</t>
  </si>
  <si>
    <t>OHL-150kV-ACSR 1x520 mm (1610A)</t>
  </si>
  <si>
    <t>DURIKOSAMBI</t>
  </si>
  <si>
    <t>CNKRG-DKSBI -2</t>
  </si>
  <si>
    <t>CNKRG-TGRNG-1</t>
  </si>
  <si>
    <t>TANGERANG</t>
  </si>
  <si>
    <t>CNKRG-TGRNG-2</t>
  </si>
  <si>
    <t>CRATA - DTMAS2</t>
  </si>
  <si>
    <t>CIRATA7</t>
  </si>
  <si>
    <t>CRATA-CKMPY</t>
  </si>
  <si>
    <t>CIRATA5(1)</t>
  </si>
  <si>
    <t>CRATA-DTMAS1</t>
  </si>
  <si>
    <t>CRATA-PDLRU 1a</t>
  </si>
  <si>
    <t>Terminal(9)</t>
  </si>
  <si>
    <t>PADALARANG5</t>
  </si>
  <si>
    <t>CRATA-PDLRU 1b</t>
  </si>
  <si>
    <t>CRATA-PDLRU 2a</t>
  </si>
  <si>
    <t>Terminal(8)</t>
  </si>
  <si>
    <t>CRATA-PDLRU 2b</t>
  </si>
  <si>
    <t>CSW-KRLMA1(SKTT)</t>
  </si>
  <si>
    <t>CAB-150kV-AL 630mm (580A)</t>
  </si>
  <si>
    <t>CSW</t>
  </si>
  <si>
    <t>Terminal(30)</t>
  </si>
  <si>
    <t>CSW-KRLMA1(SUTT)</t>
  </si>
  <si>
    <t>OHL-150kV-ACSR 240/40 mm (600A)</t>
  </si>
  <si>
    <t>CSW-KRLMA2(SKTT)</t>
  </si>
  <si>
    <t>Terminal(31)</t>
  </si>
  <si>
    <t>CSW-KRLMA2(SUTT)</t>
  </si>
  <si>
    <t>CSW-TSBAS</t>
  </si>
  <si>
    <t>CAB-150kV-XLPE 3x500mm (300A)</t>
  </si>
  <si>
    <t>TAMAN SAMBAS</t>
  </si>
  <si>
    <t>CURUG-ALMSR</t>
  </si>
  <si>
    <t>CURUG-CKUPA</t>
  </si>
  <si>
    <t>CURUG</t>
  </si>
  <si>
    <t>CURUG-JTLHR</t>
  </si>
  <si>
    <t>JATILUHUR4</t>
  </si>
  <si>
    <t>CURUG4</t>
  </si>
  <si>
    <t>CURUG-KBNGN</t>
  </si>
  <si>
    <t>KEMBANGAN5</t>
  </si>
  <si>
    <t>CURUG-KSBRU</t>
  </si>
  <si>
    <t>KOSAMBI BARU4</t>
  </si>
  <si>
    <t>CWANG-CIPNG -1</t>
  </si>
  <si>
    <t>CAWANG5 GIS</t>
  </si>
  <si>
    <t>CWANG-CIPNG -2</t>
  </si>
  <si>
    <t>CWANG-DEPOK -1</t>
  </si>
  <si>
    <t>OHL-70kV-CU 70mm (330A)</t>
  </si>
  <si>
    <t>CAWANG4</t>
  </si>
  <si>
    <t>DEPOK4</t>
  </si>
  <si>
    <t>CWANG-DEPOK -2</t>
  </si>
  <si>
    <t>CWANG-DTIGA -1</t>
  </si>
  <si>
    <t>DURENTIGA</t>
  </si>
  <si>
    <t>CWANG-DTIGA -2</t>
  </si>
  <si>
    <t>CWANG-GDRIA -2</t>
  </si>
  <si>
    <t>OHL-70kV-ACSR/PARTR 152.0/35.5mm (440A)</t>
  </si>
  <si>
    <t>CWANG-GDRIA-1</t>
  </si>
  <si>
    <t>CWLMA-CWANG -1</t>
  </si>
  <si>
    <t>CAWANGLAMA</t>
  </si>
  <si>
    <t>CWLMA-CWANG -2</t>
  </si>
  <si>
    <t>CWLMA-SBUDI -1</t>
  </si>
  <si>
    <t>SETIABUDI</t>
  </si>
  <si>
    <t>CWLMA-SBUDI -2</t>
  </si>
  <si>
    <t>DAAN MOGOT - DURIKOSAMBI 1</t>
  </si>
  <si>
    <t>DAAN MOGOT GIS</t>
  </si>
  <si>
    <t>DAAN MOGOT - DURIKOSAMBI 2</t>
  </si>
  <si>
    <t>DAAN MOGOT - PIK 1</t>
  </si>
  <si>
    <t>OHL-150kV-GTACSR 2X410mm (3120A)</t>
  </si>
  <si>
    <t>PANTAI INDAH KAPUK</t>
  </si>
  <si>
    <t>DAAN MOGOT - PIK 2</t>
  </si>
  <si>
    <t>DARMO-WARU 1</t>
  </si>
  <si>
    <t>OHL-150kV-ACSR AW 340 mm2 (740A)</t>
  </si>
  <si>
    <t>DARMO GRANDE5</t>
  </si>
  <si>
    <t>WARU5</t>
  </si>
  <si>
    <t>DARMO-WARU 2</t>
  </si>
  <si>
    <t>DEPOK BARU-DEPOK -1</t>
  </si>
  <si>
    <t>CAB-150kV-XLPE 1X2000mm (1200A)</t>
  </si>
  <si>
    <t>DEPOK2</t>
  </si>
  <si>
    <t>DEPOK5</t>
  </si>
  <si>
    <t>DEPOK BARU-DEPOK -2</t>
  </si>
  <si>
    <t>DEPOK-CIBNG1</t>
  </si>
  <si>
    <t>DEPOK7</t>
  </si>
  <si>
    <t>DEPOK-CIBNG2</t>
  </si>
  <si>
    <t>DEPOK-GNDUL -1</t>
  </si>
  <si>
    <t>GANDUL7</t>
  </si>
  <si>
    <t>DEPOK-GNDUL -2</t>
  </si>
  <si>
    <t>DEPOK-KDBDK 1</t>
  </si>
  <si>
    <t>DEPOK-KDBDK 2</t>
  </si>
  <si>
    <t>DEPOK-TSKBR 1</t>
  </si>
  <si>
    <t>TSKBR-DEPOK 1</t>
  </si>
  <si>
    <t>TASIKMALAYA BARU7</t>
  </si>
  <si>
    <t>Terminal</t>
  </si>
  <si>
    <t>DEPOK-TSKBR 2</t>
  </si>
  <si>
    <t>TSKBR-DEPOK 2</t>
  </si>
  <si>
    <t>DGOPK-BDUTR 1</t>
  </si>
  <si>
    <t>DAGO PAKAR</t>
  </si>
  <si>
    <t>BANDUNG UTARA5</t>
  </si>
  <si>
    <t>DGOPK-BDUTR 2</t>
  </si>
  <si>
    <t>DIENG-GARUNG</t>
  </si>
  <si>
    <t>DIENG</t>
  </si>
  <si>
    <t>GARUNG</t>
  </si>
  <si>
    <t>DIENG-WONOSOBO</t>
  </si>
  <si>
    <t>WONOSOBO</t>
  </si>
  <si>
    <t>DKSBI-KBJRK-1</t>
  </si>
  <si>
    <t>KEBON JERUK</t>
  </si>
  <si>
    <t>DKSBI-KBJRK-2</t>
  </si>
  <si>
    <t>DKSBI-LMK</t>
  </si>
  <si>
    <t>LMK</t>
  </si>
  <si>
    <t>DLOPO-PNRGO 1</t>
  </si>
  <si>
    <t>DOLOPO4</t>
  </si>
  <si>
    <t>PONOROGO4</t>
  </si>
  <si>
    <t>DLOPO-PNRGO 2</t>
  </si>
  <si>
    <t>DMYU5 - KSBRU 1</t>
  </si>
  <si>
    <t>OHL-150kV-TACSR 2X410/60mm2 (2730A)</t>
  </si>
  <si>
    <t>INDRAMAYU5</t>
  </si>
  <si>
    <t>KOSAMBI BARU5</t>
  </si>
  <si>
    <t>DMYU5 - KSBRU 2</t>
  </si>
  <si>
    <t>DNYSA-MPDUA</t>
  </si>
  <si>
    <t>CAB-150kV-CU 240mm (464 A)</t>
  </si>
  <si>
    <t>DANAYASA</t>
  </si>
  <si>
    <t>MAMPANG DUA</t>
  </si>
  <si>
    <t>DRJAS-DRJAT 1</t>
  </si>
  <si>
    <t>OHL-150kV-HAWK 2X281.1mm (1160A)</t>
  </si>
  <si>
    <t>DARAJAT SWASTA5</t>
  </si>
  <si>
    <t>DARAJAT5</t>
  </si>
  <si>
    <t>DRJAS-DRJAT 2</t>
  </si>
  <si>
    <t>DARAJAT SWASTA5(1)</t>
  </si>
  <si>
    <t>DRJAT-GARUT1</t>
  </si>
  <si>
    <t>GARUT5</t>
  </si>
  <si>
    <t>DRJAT-GARUT2</t>
  </si>
  <si>
    <t>DRYJO-BBDAN</t>
  </si>
  <si>
    <t>OHL-150kV-ACCC-LISBON-1x310mm (1250 A)</t>
  </si>
  <si>
    <t>BABADAN5</t>
  </si>
  <si>
    <t>DRIYOREJO5</t>
  </si>
  <si>
    <t>DRYJO-MIWON</t>
  </si>
  <si>
    <t>DRIYOREJO4</t>
  </si>
  <si>
    <t>MIWON4</t>
  </si>
  <si>
    <t>DRYJO-TARIK</t>
  </si>
  <si>
    <t>TARIK4</t>
  </si>
  <si>
    <t>DURENTIGA-ANTASARI</t>
  </si>
  <si>
    <t>DURENTIGA-KEMANG</t>
  </si>
  <si>
    <t>Depok - Cawang a (Depok-Gandaria) 1</t>
  </si>
  <si>
    <t>Terminal(78)</t>
  </si>
  <si>
    <t>Depok - Cawang a (Depok-Gandaria) 2</t>
  </si>
  <si>
    <t>Terminal(79)</t>
  </si>
  <si>
    <t>Depok - Cawang b (GNDUL-CMGIS 1) 1</t>
  </si>
  <si>
    <t>Terminal(43)</t>
  </si>
  <si>
    <t>Depok - Cawang b (GNDUL-CMGIS 2) 2</t>
  </si>
  <si>
    <t>Terminal(44)</t>
  </si>
  <si>
    <t>Depok - Cawang c (GNDUL-CWANG -1) 1</t>
  </si>
  <si>
    <t>Depok - Cawang c (GNDUL-CWANG -2) 2</t>
  </si>
  <si>
    <t>GARUNG-WONOSOBO</t>
  </si>
  <si>
    <t>GARUT-TSMYA1</t>
  </si>
  <si>
    <t>TASIKMALAYA5</t>
  </si>
  <si>
    <t>GARUT-TSMYA2</t>
  </si>
  <si>
    <t>GBRGI-PLMAS</t>
  </si>
  <si>
    <t>GISGAMBIR</t>
  </si>
  <si>
    <t>GDBGE-UBRNG1a</t>
  </si>
  <si>
    <t>OHL-150kV-ACSR-ZEBRA 2X429mm2 (1990A)</t>
  </si>
  <si>
    <t>Terminal(20)</t>
  </si>
  <si>
    <t>2GDBGE</t>
  </si>
  <si>
    <t>GDBGE-UBRNG1b</t>
  </si>
  <si>
    <t>GDBGE-UBRNG2a</t>
  </si>
  <si>
    <t>Terminal(21)</t>
  </si>
  <si>
    <t>GDBGE-UBRNG2b</t>
  </si>
  <si>
    <t>GDPLA-GBBRU -1</t>
  </si>
  <si>
    <t>GEDUNGPOLA</t>
  </si>
  <si>
    <t>GAMBIRBARU</t>
  </si>
  <si>
    <t>GDPLA-GBBRU -2</t>
  </si>
  <si>
    <t>GDTAN-PIER 1</t>
  </si>
  <si>
    <t>PIER5</t>
  </si>
  <si>
    <t>GDTAN-PIER 2</t>
  </si>
  <si>
    <t>GDTAN-RJOSO 1</t>
  </si>
  <si>
    <t>REJOSO5</t>
  </si>
  <si>
    <t>GDTAN-RJOSO 2</t>
  </si>
  <si>
    <t>GEN NPRIO-NPRIO</t>
  </si>
  <si>
    <t>GEN NPRIO</t>
  </si>
  <si>
    <t>NEW PRIOK</t>
  </si>
  <si>
    <t>A-5</t>
  </si>
  <si>
    <t>GEN NPRIO-NPRIO(1)</t>
  </si>
  <si>
    <t>GEN NPRIO(1)</t>
  </si>
  <si>
    <t>GEN NPRIO-NPRIO(2)</t>
  </si>
  <si>
    <t>GEN NPRIO(2)</t>
  </si>
  <si>
    <t>GGRIA-CIBNG1</t>
  </si>
  <si>
    <t>OHL-150kV-ACSR 2x429/56mm (1960A)</t>
  </si>
  <si>
    <t>GIS GANDARIA5</t>
  </si>
  <si>
    <t>Air</t>
  </si>
  <si>
    <t>GGRIA-CIBNG2</t>
  </si>
  <si>
    <t>GLMNK-CBWNG 1A</t>
  </si>
  <si>
    <t>OHL-150kV-ACCC-LISBON-2x310mm (2500A)</t>
  </si>
  <si>
    <t>Term GLMNK-CLKBW</t>
  </si>
  <si>
    <t>GLMNK-CBWNG 1B</t>
  </si>
  <si>
    <t>GLMNK-NGARA 1</t>
  </si>
  <si>
    <t>NEGARA5</t>
  </si>
  <si>
    <t>GLMNK-NGARA 2</t>
  </si>
  <si>
    <t>GLMNK-PMRON 1A</t>
  </si>
  <si>
    <t>Term GLMNK-PMRON</t>
  </si>
  <si>
    <t>GLMNK-PMRON 1B</t>
  </si>
  <si>
    <t>GLMNK-T KTP-2</t>
  </si>
  <si>
    <t>T KTP-2</t>
  </si>
  <si>
    <t>GLTMR-BKLAN 1</t>
  </si>
  <si>
    <t>GILITIMUR5</t>
  </si>
  <si>
    <t>GLTMR-SRMDU 2</t>
  </si>
  <si>
    <t>Terminal(96)</t>
  </si>
  <si>
    <t>GLTMR-TNGAN 1</t>
  </si>
  <si>
    <t>GRLMA-GLTMR 1</t>
  </si>
  <si>
    <t>TNGAN1</t>
  </si>
  <si>
    <t>GLTMR-TNGAN 2</t>
  </si>
  <si>
    <t>GRLMA-GLTMR 2</t>
  </si>
  <si>
    <t>TNGAN2</t>
  </si>
  <si>
    <t>GNDUL-BRAJA1</t>
  </si>
  <si>
    <t>OHL-500kV-ACSR-DOVE221 4X327.9mm (2400A)</t>
  </si>
  <si>
    <t>GNDUL-BRAJA2</t>
  </si>
  <si>
    <t>GNDUL-CMGIS-1 off</t>
  </si>
  <si>
    <t>GANDUL5</t>
  </si>
  <si>
    <t>- II-5</t>
  </si>
  <si>
    <t>GNDUL-CMGIS-2 off</t>
  </si>
  <si>
    <t>GNDUL-KMANG-1</t>
  </si>
  <si>
    <t>GNDUL-KMANG-2</t>
  </si>
  <si>
    <t>GNDUL-KMBGN-1</t>
  </si>
  <si>
    <t>KEMBANGAN7</t>
  </si>
  <si>
    <t>GNDUL-KMBGN-2</t>
  </si>
  <si>
    <t>GNDUL-PNDAH - 1</t>
  </si>
  <si>
    <t>PONDOK INDAH</t>
  </si>
  <si>
    <t>GNDUL-PNDAH - 2</t>
  </si>
  <si>
    <t>GNDUL-PTKNG-1</t>
  </si>
  <si>
    <t>PETUKANGAN</t>
  </si>
  <si>
    <t>GNDUL-PTKNG-2</t>
  </si>
  <si>
    <t>GNDUL-SPONG 1</t>
  </si>
  <si>
    <t>GNDUL-SPONG 2</t>
  </si>
  <si>
    <t>GNYAR-AMPRA 1</t>
  </si>
  <si>
    <t>GIANYAR5</t>
  </si>
  <si>
    <t>AMPRA5</t>
  </si>
  <si>
    <t>GNYAR-AMPRA 2</t>
  </si>
  <si>
    <t>GNYAR-SANUR 1</t>
  </si>
  <si>
    <t>SANUR5</t>
  </si>
  <si>
    <t>GNYAR-SANUR 2</t>
  </si>
  <si>
    <t>GODEAN-BANTUL</t>
  </si>
  <si>
    <t>GODEAN</t>
  </si>
  <si>
    <t>GOMBONG - TERM 1</t>
  </si>
  <si>
    <t>GOMBONG5</t>
  </si>
  <si>
    <t>II</t>
  </si>
  <si>
    <t>Terminal(1)</t>
  </si>
  <si>
    <t>GOMBONG-KEBUMEN</t>
  </si>
  <si>
    <t>KEBUMEN</t>
  </si>
  <si>
    <t>GRATI - PIER 1</t>
  </si>
  <si>
    <t>OHL-150 KV ACCC BRUSEL 425.3 mm (1552A)</t>
  </si>
  <si>
    <t>GRATI - PIER 2</t>
  </si>
  <si>
    <t>GRATI5</t>
  </si>
  <si>
    <t>GRATI-GDTAN 1</t>
  </si>
  <si>
    <t>GRATI-GDTAN 2</t>
  </si>
  <si>
    <t>GRBRU-SBBRT 1</t>
  </si>
  <si>
    <t>GRESIK BARU7</t>
  </si>
  <si>
    <t>SURABAYA BARAT7</t>
  </si>
  <si>
    <t>GRBRU-SBBRT 2</t>
  </si>
  <si>
    <t>GRBRU-TNDES 1</t>
  </si>
  <si>
    <t>OHL-150kV-TACSR 4X240mm (3920A)</t>
  </si>
  <si>
    <t>GRESIK BARU5</t>
  </si>
  <si>
    <t>TANDES5</t>
  </si>
  <si>
    <t>GRBRU-TNDES 2</t>
  </si>
  <si>
    <t>GRLMA - SMKRP 1A</t>
  </si>
  <si>
    <t>GRESIK LAMA5</t>
  </si>
  <si>
    <t>Term GRLMA-SMKRP</t>
  </si>
  <si>
    <t>GRLMA - SMKRP 2A</t>
  </si>
  <si>
    <t>Term GRLMA-SMKRP(1)</t>
  </si>
  <si>
    <t>GRLMA - WARU 1B</t>
  </si>
  <si>
    <t>SAMBIKEREP5</t>
  </si>
  <si>
    <t>GRLMA - WARU 2B</t>
  </si>
  <si>
    <t>GRLMA-ALTAP</t>
  </si>
  <si>
    <t>GRLMA-SGMDU 1</t>
  </si>
  <si>
    <t>SEGOROMADU5</t>
  </si>
  <si>
    <t>GRLMA-SGMDU 2</t>
  </si>
  <si>
    <t>GRLMA-SGMDU 3</t>
  </si>
  <si>
    <t>GRLMA-TNGAN 1</t>
  </si>
  <si>
    <t>CAB-150kV-OFC 3x300mm (462A)</t>
  </si>
  <si>
    <t>GRLMA-TNGAN 2</t>
  </si>
  <si>
    <t>GROGOL-DKSBI1</t>
  </si>
  <si>
    <t>GROGOL</t>
  </si>
  <si>
    <t>GROGOL-DKSBI2</t>
  </si>
  <si>
    <t>GTENG-BWNGI</t>
  </si>
  <si>
    <t>GENTENG5</t>
  </si>
  <si>
    <t>GUCLG-CLGBRU-1</t>
  </si>
  <si>
    <t>PLTGU CILEGON BARU</t>
  </si>
  <si>
    <t>GUCLG-CLGBRU-2</t>
  </si>
  <si>
    <t>GULUK2 -SUMENEP 1</t>
  </si>
  <si>
    <t>4GULUK</t>
  </si>
  <si>
    <t>SUMENEP5</t>
  </si>
  <si>
    <t>GULUK2 -SUMENEP 2</t>
  </si>
  <si>
    <t>Gdpla-mgrai</t>
  </si>
  <si>
    <t>CAB-150kV-XLPE-CU-TAIHAN 1000mm (800A)</t>
  </si>
  <si>
    <t>MANGGARAI</t>
  </si>
  <si>
    <t>HINDA - MTWAR1a</t>
  </si>
  <si>
    <t>Terminal(41)</t>
  </si>
  <si>
    <t>HINDA - MTWAR1b</t>
  </si>
  <si>
    <t>Terminal(42)</t>
  </si>
  <si>
    <t>HINDA - MTWAR1c</t>
  </si>
  <si>
    <t>OHL-150kV-ACSR-ZEBRA 2X410mm2 (1880A)</t>
  </si>
  <si>
    <t>MUARATAWAR5</t>
  </si>
  <si>
    <t>HINDA - MTWAR2a</t>
  </si>
  <si>
    <t>Terminal(39)</t>
  </si>
  <si>
    <t>HINDA - MTWAR2b</t>
  </si>
  <si>
    <t>Terminal(40)</t>
  </si>
  <si>
    <t>HINDA - MTWAR2c</t>
  </si>
  <si>
    <t>HKOOK-JBBKA 1</t>
  </si>
  <si>
    <t>HKOOK-JBBKA 2</t>
  </si>
  <si>
    <t>HRGLS-SKMDI1</t>
  </si>
  <si>
    <t>SUKAMANDI</t>
  </si>
  <si>
    <t>HRGLS-SKMDI2</t>
  </si>
  <si>
    <t>IDBRT-SPFIC</t>
  </si>
  <si>
    <t>SOUTH PASIFIC4</t>
  </si>
  <si>
    <t>INDOBHARAT4</t>
  </si>
  <si>
    <t>IDRMA-CGNEA</t>
  </si>
  <si>
    <t>CIGANEA</t>
  </si>
  <si>
    <t>INDORAMA4</t>
  </si>
  <si>
    <t>ILBTY-ILBKT</t>
  </si>
  <si>
    <t>CAB-150kV-XLPE 300mm (572A)</t>
  </si>
  <si>
    <t>INDOLIBERTY5</t>
  </si>
  <si>
    <t>INDOLIBERTY_KTT5</t>
  </si>
  <si>
    <t>INC_IBT1_PRIOK</t>
  </si>
  <si>
    <t>CAB-150kV-XLPE-2x1200sqmm (2722A)</t>
  </si>
  <si>
    <t>Terminal(72)</t>
  </si>
  <si>
    <t>PRIOK BARAT</t>
  </si>
  <si>
    <t>INC_IBT2_PRIOK</t>
  </si>
  <si>
    <t>Terminal(71)</t>
  </si>
  <si>
    <t>JAJAR-GONDANGREJO 1</t>
  </si>
  <si>
    <t>GONDANGREJO</t>
  </si>
  <si>
    <t>JAJAR-GONDANGREJO 2</t>
  </si>
  <si>
    <t>JAJAR-MANGKUNEGARAN1</t>
  </si>
  <si>
    <t>MANGKUNEGARAN</t>
  </si>
  <si>
    <t>JAJAR-MANGKUNEGARAN2</t>
  </si>
  <si>
    <t>JAWA-BALI 1</t>
  </si>
  <si>
    <t>CAB-150kV-PIRELLI 300mm (500A)</t>
  </si>
  <si>
    <t>JAWA-BALI 2</t>
  </si>
  <si>
    <t>JAWA-BALI 3</t>
  </si>
  <si>
    <t>JAWA-BALI 4</t>
  </si>
  <si>
    <t>JBANG - JDONG 1</t>
  </si>
  <si>
    <t>JOMBANG5</t>
  </si>
  <si>
    <t>JATIGEDONG5</t>
  </si>
  <si>
    <t>JBANG - JDONG 2</t>
  </si>
  <si>
    <t>JDONG-CDANG 1A</t>
  </si>
  <si>
    <t>JDONG-CDANG 1B</t>
  </si>
  <si>
    <t>CHEIL JEDANG5</t>
  </si>
  <si>
    <t>JELOK-TIMO 1</t>
  </si>
  <si>
    <t>OHL-30kV-ACSR-95/15 (340A)</t>
  </si>
  <si>
    <t>TIMO 30 kV</t>
  </si>
  <si>
    <t>30kV</t>
  </si>
  <si>
    <t>JELOK 30kV</t>
  </si>
  <si>
    <t>JELOK-TIMO 2</t>
  </si>
  <si>
    <t>JEPARA - TANJUNG JATI 1</t>
  </si>
  <si>
    <t>JEPARA</t>
  </si>
  <si>
    <t>TANJUNG JATI</t>
  </si>
  <si>
    <t>JEPARA - TANJUNG JATI 2</t>
  </si>
  <si>
    <t>JKTAS-JBANG 1</t>
  </si>
  <si>
    <t>JAYA KERTAS5</t>
  </si>
  <si>
    <t>JKTAS-JBANG 2</t>
  </si>
  <si>
    <t>JKTAS-KTSNO</t>
  </si>
  <si>
    <t>KERTOSONO5</t>
  </si>
  <si>
    <t>JMBER-BWNGI</t>
  </si>
  <si>
    <t>JMBER-GTENG</t>
  </si>
  <si>
    <t>JTAKE-MAXIM-1</t>
  </si>
  <si>
    <t>MAXIMANGANDO</t>
  </si>
  <si>
    <t>JTAKE-MAXIM-2</t>
  </si>
  <si>
    <t>JTAKE-TGRNG -1</t>
  </si>
  <si>
    <t>JTAKE-TGRNG -2</t>
  </si>
  <si>
    <t>JTBRG-ARJBU1</t>
  </si>
  <si>
    <t>JATIBARANG5</t>
  </si>
  <si>
    <t>ARJAWINANGUN BARU5</t>
  </si>
  <si>
    <t>JTBRG-ARJBU2</t>
  </si>
  <si>
    <t>JTBRG-ARJWN1</t>
  </si>
  <si>
    <t>JATIBARANG4</t>
  </si>
  <si>
    <t>JTBRG-ARJWN2</t>
  </si>
  <si>
    <t>JTBRG-CKDNG 1</t>
  </si>
  <si>
    <t>JTBRG-CNKRG1</t>
  </si>
  <si>
    <t>CANGKRING4</t>
  </si>
  <si>
    <t>JTBRG-CNKRG2</t>
  </si>
  <si>
    <t>JTBRG-HRGLS1</t>
  </si>
  <si>
    <t>JTBRG-IDMYU1</t>
  </si>
  <si>
    <t>INDRAMAYU4</t>
  </si>
  <si>
    <t>JTBRG-IDMYU2</t>
  </si>
  <si>
    <t>JTLHR-CGNEA</t>
  </si>
  <si>
    <t>JTLHR-PDLRU 1</t>
  </si>
  <si>
    <t>JATILUHUR5</t>
  </si>
  <si>
    <t>JTLHR-PDLRU 2</t>
  </si>
  <si>
    <t>JTLHUR-TTJBR 1</t>
  </si>
  <si>
    <t>TATAJABAR</t>
  </si>
  <si>
    <t>JTLHUR-TTJBR 2</t>
  </si>
  <si>
    <t>JTRGN-PDKLP -1</t>
  </si>
  <si>
    <t>JUISHIN-CLGSI</t>
  </si>
  <si>
    <t>KALIBAKAL - PLTU CILACAP</t>
  </si>
  <si>
    <t>PLTU CILACAP</t>
  </si>
  <si>
    <t>KALIBAKAL-RAWALO1</t>
  </si>
  <si>
    <t>RAWALO</t>
  </si>
  <si>
    <t>KALISARI-KRAPYAK</t>
  </si>
  <si>
    <t>KALISARI</t>
  </si>
  <si>
    <t>KALIWUNGU-WLERI1</t>
  </si>
  <si>
    <t>KALIWUNGU</t>
  </si>
  <si>
    <t>WLERI</t>
  </si>
  <si>
    <t>KALIWUNGU-WLERI2</t>
  </si>
  <si>
    <t>KAMOJANG - KAMOJANG SWASTA 1</t>
  </si>
  <si>
    <t>KAMOJANG SWASTA</t>
  </si>
  <si>
    <t>KAMOJANG - KAMOJANG SWASTA 2</t>
  </si>
  <si>
    <t>KAPAL-BTRTI</t>
  </si>
  <si>
    <t>KAPAL-GNYAR 1</t>
  </si>
  <si>
    <t>KAPAL-GNYAR 2</t>
  </si>
  <si>
    <t>KAPAL-PBIAN</t>
  </si>
  <si>
    <t>PADANGSAMBIAN5</t>
  </si>
  <si>
    <t>KARET-KRBRU</t>
  </si>
  <si>
    <t>CAB-150kV-CU 1000mm (978A)</t>
  </si>
  <si>
    <t>KARET BARU</t>
  </si>
  <si>
    <t>KARET-KRBRU-1 (TEMP)</t>
  </si>
  <si>
    <t>KARET-SMBRT-1</t>
  </si>
  <si>
    <t>MPDUA-KARET -1</t>
  </si>
  <si>
    <t>SMG TIMUR-1</t>
  </si>
  <si>
    <t>KARET-SMBRT-2</t>
  </si>
  <si>
    <t>MPDUA-KARET -2</t>
  </si>
  <si>
    <t>SMGTIMUR-2</t>
  </si>
  <si>
    <t>KBAGN-PAKIS 1</t>
  </si>
  <si>
    <t>OHL-150kV-ZEBRA 2X435mm (1880A)</t>
  </si>
  <si>
    <t>KEBONAGUNG5</t>
  </si>
  <si>
    <t>PAKIS5</t>
  </si>
  <si>
    <t>KBAGN-PAKIS 2</t>
  </si>
  <si>
    <t>KBAGN-PLHAN 1</t>
  </si>
  <si>
    <t>KEBONAGUNG4</t>
  </si>
  <si>
    <t>POLEHAN4</t>
  </si>
  <si>
    <t>KBAGN-PLHAN 2</t>
  </si>
  <si>
    <t>KBAGN-SGRUH</t>
  </si>
  <si>
    <t>SENGGURUH4</t>
  </si>
  <si>
    <t>KBAGN-SKLNG 1</t>
  </si>
  <si>
    <t>SENGKALING5</t>
  </si>
  <si>
    <t>KBAGN-SKLNG 2</t>
  </si>
  <si>
    <t>KBAGN-STAMI 1</t>
  </si>
  <si>
    <t>SUTAMI5</t>
  </si>
  <si>
    <t>KBAGN-STAMI 2</t>
  </si>
  <si>
    <t>KBAGN-TUREN</t>
  </si>
  <si>
    <t>TUREN4</t>
  </si>
  <si>
    <t>KBJRK-KRBRU-1</t>
  </si>
  <si>
    <t>KBJRK-KRBRU-2</t>
  </si>
  <si>
    <t>KBNGN-CLDUG</t>
  </si>
  <si>
    <t>KBNGN-DKSBI-1</t>
  </si>
  <si>
    <t>KBNGN-DKSBI-2</t>
  </si>
  <si>
    <t>KDING-KJRAN</t>
  </si>
  <si>
    <t>CAB-150 KV XLPE 1200 mm (1200A)</t>
  </si>
  <si>
    <t>Terminal(27)</t>
  </si>
  <si>
    <t>4KDING</t>
  </si>
  <si>
    <t>KDING-UJUNG</t>
  </si>
  <si>
    <t>OHL-150KV ACCC LISBON 1x310 mm (1216  A)</t>
  </si>
  <si>
    <t>Terminal(26)</t>
  </si>
  <si>
    <t>UJUNG5</t>
  </si>
  <si>
    <t>KDIRI-BNRAN 1</t>
  </si>
  <si>
    <t>DoubleBusbarWithTie</t>
  </si>
  <si>
    <t>BB2.1</t>
  </si>
  <si>
    <t>KDIRI-BNRAN 2</t>
  </si>
  <si>
    <t>KDIRI-JKTAS</t>
  </si>
  <si>
    <t>OHL-150kV-HAWK 2X240mm (1200A)</t>
  </si>
  <si>
    <t>BB1.14KDIRI/5-II</t>
  </si>
  <si>
    <t>KDIRI-KTSNO</t>
  </si>
  <si>
    <t>KDPTN-PRKAN1</t>
  </si>
  <si>
    <t>PARAKAN4</t>
  </si>
  <si>
    <t>KDPTN-PRKAN2</t>
  </si>
  <si>
    <t>KDPTN-SRAGI</t>
  </si>
  <si>
    <t>KADIPATEN5</t>
  </si>
  <si>
    <t>SUNYARAGI5</t>
  </si>
  <si>
    <t>KDSP - MTWAR1a</t>
  </si>
  <si>
    <t>Terminal(67)</t>
  </si>
  <si>
    <t>KANDANGSAPI</t>
  </si>
  <si>
    <t>KDSP - MTWAR1b</t>
  </si>
  <si>
    <t>KDSPI-GDCTY-1</t>
  </si>
  <si>
    <t>CAB-150kV-1x2000sqmm (1000A)</t>
  </si>
  <si>
    <t>GARDENCITY5</t>
  </si>
  <si>
    <t>KDSPI-GDCTY-2</t>
  </si>
  <si>
    <t>KDSPI-HINDA 1</t>
  </si>
  <si>
    <t>Terminal(17)</t>
  </si>
  <si>
    <t>KDSPI-HINDA 1A</t>
  </si>
  <si>
    <t>KEBASEN-BALAPULANG 1</t>
  </si>
  <si>
    <t>KEBASEN</t>
  </si>
  <si>
    <t>KEBASEN-BREBES 1</t>
  </si>
  <si>
    <t>KEBASEN-BREBES 2</t>
  </si>
  <si>
    <t>KEBASEN-BUMIAYU 1</t>
  </si>
  <si>
    <t>KEBUMEN-PURWOREJO</t>
  </si>
  <si>
    <t>PURWOREJO</t>
  </si>
  <si>
    <t>KENTUNGAN-BANTUL</t>
  </si>
  <si>
    <t>KENTUNGAN</t>
  </si>
  <si>
    <t>KENTUNGAN-GEJAYAN1</t>
  </si>
  <si>
    <t>GEJAYAN</t>
  </si>
  <si>
    <t>KENTUNGAN-GEJAYAN2</t>
  </si>
  <si>
    <t>KENTUNGAN-GODEAN</t>
  </si>
  <si>
    <t>KEREK-MLWNG 1</t>
  </si>
  <si>
    <t>MLIWANG5</t>
  </si>
  <si>
    <t>KEREK5</t>
  </si>
  <si>
    <t>KEREK-MLWNG 2</t>
  </si>
  <si>
    <t>KEREK-TBAN3 1</t>
  </si>
  <si>
    <t>TUBAN3</t>
  </si>
  <si>
    <t>KEREK-TBAN3 2</t>
  </si>
  <si>
    <t>KESUGIHAN-SEMEN NUSANTARA 1</t>
  </si>
  <si>
    <t>KESUGIHAN5</t>
  </si>
  <si>
    <t>SEMEN NUSANTARA</t>
  </si>
  <si>
    <t>KGDNG-PLPNG 1</t>
  </si>
  <si>
    <t>PLUMPANG 40 kA</t>
  </si>
  <si>
    <t>KELAPA GADING</t>
  </si>
  <si>
    <t>KIIC-DMAS-1</t>
  </si>
  <si>
    <t>KIIC5</t>
  </si>
  <si>
    <t>DELTA MAS5</t>
  </si>
  <si>
    <t>KIIC-DMAS-2</t>
  </si>
  <si>
    <t>KIIC-PNYNG-1</t>
  </si>
  <si>
    <t>PINAYUNGAN5</t>
  </si>
  <si>
    <t>KIIC-PNYNG-2</t>
  </si>
  <si>
    <t>KJRAN-KDING</t>
  </si>
  <si>
    <t>KENJERAN5</t>
  </si>
  <si>
    <t>KJRAN-SRMDU 1</t>
  </si>
  <si>
    <t>OHL-150kV-ACSR 330 mm (740A)</t>
  </si>
  <si>
    <t>Terminal(80) sby-mdr</t>
  </si>
  <si>
    <t>KJTIM-CERME</t>
  </si>
  <si>
    <t>KASIH JATIM5</t>
  </si>
  <si>
    <t>KLANG-BAMBE 1</t>
  </si>
  <si>
    <t>KARANGPILANG5</t>
  </si>
  <si>
    <t>BAMBE5</t>
  </si>
  <si>
    <t>KLANG-BAMBE 2</t>
  </si>
  <si>
    <t>KLANG-RNKUT 1A</t>
  </si>
  <si>
    <t>KLANG-RNKUT 1B</t>
  </si>
  <si>
    <t>RUNGKUT5</t>
  </si>
  <si>
    <t>KLANG-RNKUT 2A</t>
  </si>
  <si>
    <t>KLANG-RNKUT 2B</t>
  </si>
  <si>
    <t>KLSRI-SLILO</t>
  </si>
  <si>
    <t>KLSRI</t>
  </si>
  <si>
    <t>KMJNG-CKSKA1</t>
  </si>
  <si>
    <t>KMJNG-CKSKA2</t>
  </si>
  <si>
    <t>KMJNG-DRJAT1</t>
  </si>
  <si>
    <t>KMJNG-DRJAT2</t>
  </si>
  <si>
    <t>KMJNG-WYNDU1</t>
  </si>
  <si>
    <t>KMJNG-WYNDU2</t>
  </si>
  <si>
    <t>KMYRN-GNSRI 1</t>
  </si>
  <si>
    <t>CAB-150kV-AL 800mm (730A)</t>
  </si>
  <si>
    <t>GUNUNG SAHARI</t>
  </si>
  <si>
    <t>KMYRN-GNSRI 2</t>
  </si>
  <si>
    <t>KOPO-PAMRU 1</t>
  </si>
  <si>
    <t>KOPO</t>
  </si>
  <si>
    <t>PUNCAK AM II</t>
  </si>
  <si>
    <t>KOPO-PAMRU 2</t>
  </si>
  <si>
    <t>KRACAK-KDBDK -1</t>
  </si>
  <si>
    <t>KRACAK-KDBDK -2</t>
  </si>
  <si>
    <t>KRAHA-GARUT 1</t>
  </si>
  <si>
    <t>KARAHA BODAS5</t>
  </si>
  <si>
    <t>KRAHA-GARUT 2</t>
  </si>
  <si>
    <t>KRAPYAK-RANDUGARUT1</t>
  </si>
  <si>
    <t>RANDUGARUT</t>
  </si>
  <si>
    <t>KRAPYAK-RANDUGARUT2</t>
  </si>
  <si>
    <t>KRCDG-GDBGE1a</t>
  </si>
  <si>
    <t>KRCDG-GDBGE1b</t>
  </si>
  <si>
    <t>KRCDG-GDBGE2a</t>
  </si>
  <si>
    <t>KRCDG-GDBGE2b</t>
  </si>
  <si>
    <t>KRLMA-CSW-1</t>
  </si>
  <si>
    <t>KRLMA-CSW-2</t>
  </si>
  <si>
    <t>KRSAN-GDING 1</t>
  </si>
  <si>
    <t>KRAKSAAN5</t>
  </si>
  <si>
    <t>GENDING5</t>
  </si>
  <si>
    <t>KRSAN-GDING 2</t>
  </si>
  <si>
    <t>KRSAN-PBLGO 1</t>
  </si>
  <si>
    <t>PROBOLINGGO5</t>
  </si>
  <si>
    <t>KRSAN-PBLGO 2</t>
  </si>
  <si>
    <t>KSBRU-DWUAN1</t>
  </si>
  <si>
    <t>DAWUAN5</t>
  </si>
  <si>
    <t>KSBRU-DWUAN2</t>
  </si>
  <si>
    <t>KSBRU-IDBRT</t>
  </si>
  <si>
    <t>KSBRU-KTMKR</t>
  </si>
  <si>
    <t>KUTAMEKAR5</t>
  </si>
  <si>
    <t>KSBRU-MLIGI</t>
  </si>
  <si>
    <t>MALIGI5</t>
  </si>
  <si>
    <t>KSBRU-PNDLI1</t>
  </si>
  <si>
    <t>4-IIB</t>
  </si>
  <si>
    <t>PINDODELI4</t>
  </si>
  <si>
    <t>KSBRU-PNDLI2</t>
  </si>
  <si>
    <t>KSBRU-RDLOK1</t>
  </si>
  <si>
    <t>RENGASDENGKLOK4</t>
  </si>
  <si>
    <t>KSBRU-RDLOK2</t>
  </si>
  <si>
    <t>KSBRU-SKTANI 1</t>
  </si>
  <si>
    <t>KSBRU-SKTANI 2</t>
  </si>
  <si>
    <t>KSBRU-TTJBR 1</t>
  </si>
  <si>
    <t>KSBRU-TTJBR 2</t>
  </si>
  <si>
    <t>KSGHN-TSKBR1</t>
  </si>
  <si>
    <t>KSGHN-TSKBR2</t>
  </si>
  <si>
    <t>KTSNO-NGJUK 1</t>
  </si>
  <si>
    <t>KERTOSONO4</t>
  </si>
  <si>
    <t>NGANJUK4</t>
  </si>
  <si>
    <t>KTSNO-NGJUK 2</t>
  </si>
  <si>
    <t>KTSNO-PLOSO 1</t>
  </si>
  <si>
    <t>PLOSO4</t>
  </si>
  <si>
    <t>KTSNO-PLOSO 2</t>
  </si>
  <si>
    <t>KUDUS-JEKULO 1</t>
  </si>
  <si>
    <t>KUDUS</t>
  </si>
  <si>
    <t>JEKULO5</t>
  </si>
  <si>
    <t>KUDUS-JEKULO 2</t>
  </si>
  <si>
    <t>KUDUS-JEPARA1</t>
  </si>
  <si>
    <t>KUDUS-JEPARA2</t>
  </si>
  <si>
    <t>LBE - BLRJA 1A</t>
  </si>
  <si>
    <t>LESTARI BANTEN ENERGI</t>
  </si>
  <si>
    <t>B7</t>
  </si>
  <si>
    <t>LBE - BLRJA 1B</t>
  </si>
  <si>
    <t>LBE - BLRJA 2A</t>
  </si>
  <si>
    <t>LBE - BLRJA 2B</t>
  </si>
  <si>
    <t>LBE - SLBRU 1A</t>
  </si>
  <si>
    <t>OHL-500kV-ACSR-DOVE 4X282/46 mm (2876A)</t>
  </si>
  <si>
    <t>SURALAYA BARU</t>
  </si>
  <si>
    <t>LBE - SLBRU 1B</t>
  </si>
  <si>
    <t>A7</t>
  </si>
  <si>
    <t>LBE - SLBRU 2A</t>
  </si>
  <si>
    <t>LBE - SLBRU 2B</t>
  </si>
  <si>
    <t>LBE-JAWA7 1.1</t>
  </si>
  <si>
    <t>Terminal(23)</t>
  </si>
  <si>
    <t>LBE-JAWA7 1.2</t>
  </si>
  <si>
    <t>LBE-JAWA7 1.3</t>
  </si>
  <si>
    <t>LBE-JAWA7 2.1</t>
  </si>
  <si>
    <t>Terminal(22)</t>
  </si>
  <si>
    <t>LBE-JAWA7 2.2</t>
  </si>
  <si>
    <t>LBE-JAWA7 2.3</t>
  </si>
  <si>
    <t>LBSRU-CNJUR 1</t>
  </si>
  <si>
    <t>LEMBURSITU BARU</t>
  </si>
  <si>
    <t>LBSRU-CNJUR 2</t>
  </si>
  <si>
    <t>LBSRU-SMJWA 2</t>
  </si>
  <si>
    <t>SEMEN JAWA</t>
  </si>
  <si>
    <t>LJANG-JMBER</t>
  </si>
  <si>
    <t>LUMAJANG5</t>
  </si>
  <si>
    <t>LJANG-TNGUL</t>
  </si>
  <si>
    <t>TANGGUL5</t>
  </si>
  <si>
    <t>LKONG-BSD-1</t>
  </si>
  <si>
    <t>LENGKONG</t>
  </si>
  <si>
    <t>LKONG-BSD-2</t>
  </si>
  <si>
    <t>LKONG-SPONG-1</t>
  </si>
  <si>
    <t>OHL-150kV-ACCC-HAMBURG-2x613.8mm (1858A)</t>
  </si>
  <si>
    <t>LKONG-SPONG-2</t>
  </si>
  <si>
    <t>LMJAN-CKLNG1</t>
  </si>
  <si>
    <t>LAMAJAN4</t>
  </si>
  <si>
    <t>LMJAN-CKLNG2</t>
  </si>
  <si>
    <t>LMJAN-SMDRA</t>
  </si>
  <si>
    <t>SUMADRA4</t>
  </si>
  <si>
    <t>LMJAN-SNTSA</t>
  </si>
  <si>
    <t>SANTOSA4</t>
  </si>
  <si>
    <t>LNGAN-BABAT 1</t>
  </si>
  <si>
    <t>LAMONGAN5</t>
  </si>
  <si>
    <t>LNGAN-BABAT 2</t>
  </si>
  <si>
    <t>LOMANIS-KESUGIHAN</t>
  </si>
  <si>
    <t>LOMANIS</t>
  </si>
  <si>
    <t>LOMANIS-KTT PERTAMINA 1</t>
  </si>
  <si>
    <t>CAB-150 KV N2XCK2Y 300mm (533A)</t>
  </si>
  <si>
    <t>KTT PERTAMINA</t>
  </si>
  <si>
    <t>LOMANIS-KTT PERTAMINA 2</t>
  </si>
  <si>
    <t>LSTEL-SPINM 1</t>
  </si>
  <si>
    <t>LAUTAN STEEL</t>
  </si>
  <si>
    <t>LSTEL-SPINM 2</t>
  </si>
  <si>
    <t>LWANG-KBAGN 1</t>
  </si>
  <si>
    <t>LWANG-KBAGN 2</t>
  </si>
  <si>
    <t>Line</t>
  </si>
  <si>
    <t>CAB150kV XLPE 2x2000mm(2032A)</t>
  </si>
  <si>
    <t>Terminal(34)</t>
  </si>
  <si>
    <t>Line Route</t>
  </si>
  <si>
    <t>BNRAN-PEDAN 1</t>
  </si>
  <si>
    <t>PEDAN7</t>
  </si>
  <si>
    <t>BNRAN-PEDAN 2</t>
  </si>
  <si>
    <t>PITON-GRATI 1</t>
  </si>
  <si>
    <t>PAITON7</t>
  </si>
  <si>
    <t>PITON-GRATI 2</t>
  </si>
  <si>
    <t>PITON-KDIRI 1</t>
  </si>
  <si>
    <t>PITON-KDIRI 2</t>
  </si>
  <si>
    <t>CIBNG-PTSMN-1</t>
  </si>
  <si>
    <t>PT.SEMEN</t>
  </si>
  <si>
    <t>- B1</t>
  </si>
  <si>
    <t>CIBNG-PTSMN-2</t>
  </si>
  <si>
    <t>Line Route(1)</t>
  </si>
  <si>
    <t>MDRCN-UNGRN</t>
  </si>
  <si>
    <t>UNGARAN7</t>
  </si>
  <si>
    <t>PEDAN-TSKBR 1</t>
  </si>
  <si>
    <t>PEDAN-TSKBR 2</t>
  </si>
  <si>
    <t>GRATI7</t>
  </si>
  <si>
    <t>KEDIRI7</t>
  </si>
  <si>
    <t>Line SBBRT-REAC</t>
  </si>
  <si>
    <t>Terminal ShReactor</t>
  </si>
  <si>
    <t>MALIGI - KIARAPAYUNG 1</t>
  </si>
  <si>
    <t>KIARAPAYUNG5</t>
  </si>
  <si>
    <t>MALIGI - KIARAPAYUNG 2</t>
  </si>
  <si>
    <t>MALINGPING - BAYAH 1</t>
  </si>
  <si>
    <t>MALINGPING</t>
  </si>
  <si>
    <t>MALINGPING - BAYAH 2</t>
  </si>
  <si>
    <t>MASARAN - PALUR2</t>
  </si>
  <si>
    <t>PALUR</t>
  </si>
  <si>
    <t>MASARAN</t>
  </si>
  <si>
    <t>MASARAN - SRAGEN2</t>
  </si>
  <si>
    <t>SRAGEN</t>
  </si>
  <si>
    <t>MDLAN-ASLRJO1</t>
  </si>
  <si>
    <t>MENDALAN</t>
  </si>
  <si>
    <t>T 42-1</t>
  </si>
  <si>
    <t>MDLAN-ASLRJO2</t>
  </si>
  <si>
    <t>T 42-2(1)</t>
  </si>
  <si>
    <t>MDRCN-ARJBU1</t>
  </si>
  <si>
    <t>MANDIRANCAN5</t>
  </si>
  <si>
    <t>MDRCN-ARJBU2</t>
  </si>
  <si>
    <t>MDRCN-BDSLN 1</t>
  </si>
  <si>
    <t>MANDIRANCAN7</t>
  </si>
  <si>
    <t>MDRCN-PMLNG 1</t>
  </si>
  <si>
    <t>MDRCN-PMLNG 2</t>
  </si>
  <si>
    <t>MDRCN-SRAGI1</t>
  </si>
  <si>
    <t>MDRCN-SRAGI2</t>
  </si>
  <si>
    <t>MDRCN-UBRUNG 2</t>
  </si>
  <si>
    <t>MEDARI-KENTUNGAN 1</t>
  </si>
  <si>
    <t>MEDARI</t>
  </si>
  <si>
    <t>MENES-RKBTG-1</t>
  </si>
  <si>
    <t>MENES</t>
  </si>
  <si>
    <t>MGBSR-KMYRN -1</t>
  </si>
  <si>
    <t>MANGGA BESAR</t>
  </si>
  <si>
    <t>MGBSR-KMYRN -2</t>
  </si>
  <si>
    <t>MGBSR-KTPNG</t>
  </si>
  <si>
    <t>MGRAI-JTNGA-1</t>
  </si>
  <si>
    <t>PLMAS-MGRAI -1</t>
  </si>
  <si>
    <t>MGRAI-JTNGA-2</t>
  </si>
  <si>
    <t>PLMAS-MGRAI -2</t>
  </si>
  <si>
    <t>MIWON-TARIK</t>
  </si>
  <si>
    <t>MJAGN-BNRAN 1</t>
  </si>
  <si>
    <t>MOJOAGUNG5</t>
  </si>
  <si>
    <t>MJAGN-BNRAN 2</t>
  </si>
  <si>
    <t>MKBRU-MKLMA -1</t>
  </si>
  <si>
    <t>M. KARANG BARU</t>
  </si>
  <si>
    <t>MKBRU-MKLMA-2</t>
  </si>
  <si>
    <t>MKLMA-ANGKE UGC 1</t>
  </si>
  <si>
    <t>CAB-150 KV 2XSK2Y 2x1200 mm (1752 A)</t>
  </si>
  <si>
    <t>MKLMA-ANGKE UGC 2</t>
  </si>
  <si>
    <t>MKLMA-BDKMY-1</t>
  </si>
  <si>
    <t>MKLMA-BDKMY-2</t>
  </si>
  <si>
    <t>MKLMA-DKSBI-1</t>
  </si>
  <si>
    <t>MKLMA-DKSBI-2</t>
  </si>
  <si>
    <t>MKRBU-DKSBI</t>
  </si>
  <si>
    <t>MKRBU-PIK</t>
  </si>
  <si>
    <t>MKSRI-PNYNG1</t>
  </si>
  <si>
    <t>MKSRI-PNYNG2</t>
  </si>
  <si>
    <t>MLIGI-ILBTY</t>
  </si>
  <si>
    <t>MLWNG-HOLCM 1</t>
  </si>
  <si>
    <t>HOLCIM SEMEN DWIMA AGUNG</t>
  </si>
  <si>
    <t>MLWNG-HOLCM 2</t>
  </si>
  <si>
    <t>MNANG - START 1A</t>
  </si>
  <si>
    <t>Terminal(4)</t>
  </si>
  <si>
    <t>MNANG - START 1B</t>
  </si>
  <si>
    <t>SINAR TAMBANG ARTHA LESTARI</t>
  </si>
  <si>
    <t>MNANG - START 2A</t>
  </si>
  <si>
    <t>Terminal(6)</t>
  </si>
  <si>
    <t>MNANG - START 2B</t>
  </si>
  <si>
    <t>MNRJO-CRBAN</t>
  </si>
  <si>
    <t>MANISREJO4</t>
  </si>
  <si>
    <t>CARUBAN4</t>
  </si>
  <si>
    <t>MNRJO-MRGEN 1</t>
  </si>
  <si>
    <t>MRANGGEN4</t>
  </si>
  <si>
    <t>MNRJO-MRGEN 2</t>
  </si>
  <si>
    <t>MNRJO-NGAWI 1</t>
  </si>
  <si>
    <t>NGAWI</t>
  </si>
  <si>
    <t>MNRJO-NGAWI 2</t>
  </si>
  <si>
    <t>MNRJO-NGJUK</t>
  </si>
  <si>
    <t>MNYAR-MSBAR 1</t>
  </si>
  <si>
    <t>MANYAR4</t>
  </si>
  <si>
    <t>MASPION STEEL BAR4</t>
  </si>
  <si>
    <t>MNYAR-MSBAR 2</t>
  </si>
  <si>
    <t>MOJOSONGO - JAJAR</t>
  </si>
  <si>
    <t>MOJOSONGO-BANYUDONO</t>
  </si>
  <si>
    <t>3-I</t>
  </si>
  <si>
    <t>MPDUA-AGP</t>
  </si>
  <si>
    <t>ABADI GUNA PAPAN</t>
  </si>
  <si>
    <t>MPDUA-DRTGA -1</t>
  </si>
  <si>
    <t>MPDUA-DRTGA -2</t>
  </si>
  <si>
    <t>MPDUA-SMTMR-1</t>
  </si>
  <si>
    <t>CAB-150kV-XLPE-CU-LSVINA 1000mm (842A)</t>
  </si>
  <si>
    <t>SMGBARAT-1</t>
  </si>
  <si>
    <t>MPDUA-SMTMR-2</t>
  </si>
  <si>
    <t>SMGBARAT-2</t>
  </si>
  <si>
    <t>MPION-BDRAN</t>
  </si>
  <si>
    <t>MASPION4</t>
  </si>
  <si>
    <t>MRANGGEN-PURWODADI 1</t>
  </si>
  <si>
    <t>PURWODADI</t>
  </si>
  <si>
    <t>Term1 MRGEN-PWRDI</t>
  </si>
  <si>
    <t>MRANGGEN-PURWODADI 2</t>
  </si>
  <si>
    <t>Term2 MRGEN-PWRDI</t>
  </si>
  <si>
    <t>MRANGGEN-UNGARAN 1</t>
  </si>
  <si>
    <t>UNGARAN</t>
  </si>
  <si>
    <t>Term1 UNGRN-MRGEN</t>
  </si>
  <si>
    <t>MRANGGEN-UNGARAN 1A</t>
  </si>
  <si>
    <t>OHL-150kV-ACCC-AMSTERDAM2x360mm (2702A)</t>
  </si>
  <si>
    <t>MRANGGEN</t>
  </si>
  <si>
    <t>MRANGGEN-UNGARAN 2</t>
  </si>
  <si>
    <t>Term2 UNGRN-MRGEN</t>
  </si>
  <si>
    <t>MRANGGEN-UNGARAN 2A</t>
  </si>
  <si>
    <t>MRGEN-MGTAN 1</t>
  </si>
  <si>
    <t>MAGETAN4</t>
  </si>
  <si>
    <t>MRGEN-MGTAN 2</t>
  </si>
  <si>
    <t>MRGEN-PRWDI 1A</t>
  </si>
  <si>
    <t>MRGEN-PWRDI 2A</t>
  </si>
  <si>
    <t>MRICA-RAWALO 1</t>
  </si>
  <si>
    <t>MRICA</t>
  </si>
  <si>
    <t>3-II</t>
  </si>
  <si>
    <t>MRICA-WONOSOBO1</t>
  </si>
  <si>
    <t>MRICA-WONOSOBO2</t>
  </si>
  <si>
    <t>MTCEM-CLLMA</t>
  </si>
  <si>
    <t>MITSUBISHI CHEMICAL</t>
  </si>
  <si>
    <t>MTSUI-CLLMA</t>
  </si>
  <si>
    <t>MITSUI</t>
  </si>
  <si>
    <t>MTWAR - CBNGN</t>
  </si>
  <si>
    <t>MTWAR - CWANG</t>
  </si>
  <si>
    <t>NBANG-BABAT 1</t>
  </si>
  <si>
    <t>NGIMBANG5</t>
  </si>
  <si>
    <t>NBANG-BABAT 2</t>
  </si>
  <si>
    <t>NBANG-MLWNG 1</t>
  </si>
  <si>
    <t>NBANG-MLWNG 2</t>
  </si>
  <si>
    <t>NBANG-SBBRT</t>
  </si>
  <si>
    <t>NGIMBANG7</t>
  </si>
  <si>
    <t>NBLRJ-MLNUM-1</t>
  </si>
  <si>
    <t>OHL-150kV-TACSR 2X410 (NBLRJ-MIL)</t>
  </si>
  <si>
    <t>NBLRJ-MLNUM-2</t>
  </si>
  <si>
    <t>NBLRJA-LSTEL-1</t>
  </si>
  <si>
    <t>NBLRJA-LSTEL-2</t>
  </si>
  <si>
    <t>NEW SENAYAN - KEMBANGAN 1</t>
  </si>
  <si>
    <t>NEW SENAYAN</t>
  </si>
  <si>
    <t>NEW SENAYAN - KEMBANGAN 2</t>
  </si>
  <si>
    <t>NGAGL-SIMPG 1</t>
  </si>
  <si>
    <t>SIMPANG5</t>
  </si>
  <si>
    <t>NGAGEL5</t>
  </si>
  <si>
    <t>NGAGL-SIMPG 2</t>
  </si>
  <si>
    <t>NGARA-ASARI 1</t>
  </si>
  <si>
    <t>NGARA-ASARI 2</t>
  </si>
  <si>
    <t>NGAWI-SRGEN 1</t>
  </si>
  <si>
    <t>NGAWI-SRGEN 2</t>
  </si>
  <si>
    <t>NGJUK-CRBAN</t>
  </si>
  <si>
    <t>NPRIO-PLPNG-1</t>
  </si>
  <si>
    <t>NPRIO-PLPNG-2</t>
  </si>
  <si>
    <t>NPRIO-PRTMR-1</t>
  </si>
  <si>
    <t>GIL-150kV-NPRIO-2500A</t>
  </si>
  <si>
    <t>PRIOK TIMUR5</t>
  </si>
  <si>
    <t>NPRIO-PRTMR-2</t>
  </si>
  <si>
    <t>NPRTU - PRATU 1</t>
  </si>
  <si>
    <t>PELABUHAN RATU 5</t>
  </si>
  <si>
    <t>NEW PELABUHAN RATU</t>
  </si>
  <si>
    <t>NPRTU - PRATU 2</t>
  </si>
  <si>
    <t>NSDUA-TX BNDAR</t>
  </si>
  <si>
    <t>NUSA DUA5</t>
  </si>
  <si>
    <t>NSDUA-TX PSGRN</t>
  </si>
  <si>
    <t>TX NSDUA</t>
  </si>
  <si>
    <t>NSI-CSRI5</t>
  </si>
  <si>
    <t>CAB-150kV-N2XCK2Y 1x400mm (667A)</t>
  </si>
  <si>
    <t>NIPPON SHOKUBAI INDONESIA</t>
  </si>
  <si>
    <t>PACITAN-PONOROGO 1</t>
  </si>
  <si>
    <t>PACITAN5</t>
  </si>
  <si>
    <t>PONOROGO5</t>
  </si>
  <si>
    <t>PACITAN-PONOROGO 2</t>
  </si>
  <si>
    <t>PAKIS-PURWOSARI 1</t>
  </si>
  <si>
    <t>PURWOSARI5</t>
  </si>
  <si>
    <t>PAKIS-PURWOSARI 2</t>
  </si>
  <si>
    <t>PALUR-GONDANGREJO 1</t>
  </si>
  <si>
    <t>PALUR-GONDANGREJO 2</t>
  </si>
  <si>
    <t>PALUR-SRAGEN1</t>
  </si>
  <si>
    <t>PAMEKSAN - GULUK2</t>
  </si>
  <si>
    <t>PAMEKASAN5</t>
  </si>
  <si>
    <t>PAMRU-GORDA</t>
  </si>
  <si>
    <t>GORDA</t>
  </si>
  <si>
    <t>PANDEANLAMPER-SIMPANGLIMA</t>
  </si>
  <si>
    <t>PANDEANLAMPER</t>
  </si>
  <si>
    <t>SIMPANGLIMA</t>
  </si>
  <si>
    <t>PANDEANLAMPER-SRONDOL1</t>
  </si>
  <si>
    <t>SRONDOL</t>
  </si>
  <si>
    <t>PANDEANLAMPER-SRONDOL2</t>
  </si>
  <si>
    <t>PATI-JKULO 1</t>
  </si>
  <si>
    <t>PATI</t>
  </si>
  <si>
    <t>PATI-JKULO 2</t>
  </si>
  <si>
    <t>PATUHA-LAGADAR 1</t>
  </si>
  <si>
    <t>PATUHA5</t>
  </si>
  <si>
    <t>PATUHA-LAGADAR 2</t>
  </si>
  <si>
    <t>PBIAN-PSGRN</t>
  </si>
  <si>
    <t>PESANGGARAN GIS</t>
  </si>
  <si>
    <t>PBLGO-GDTAN 1</t>
  </si>
  <si>
    <t>PBLGO-GDTAN 2</t>
  </si>
  <si>
    <t>PBLGO-LJANG 1</t>
  </si>
  <si>
    <t>OHL-150kV-ACCC-AMSTERDAM1x369mm 1473A</t>
  </si>
  <si>
    <t>PBLGO-LJANG 2</t>
  </si>
  <si>
    <t>PCRAN - LNGAN 1</t>
  </si>
  <si>
    <t>PACIRAN</t>
  </si>
  <si>
    <t>PCRAN - LNGAN 2</t>
  </si>
  <si>
    <t>PDKLP-TMBUN -1</t>
  </si>
  <si>
    <t>TAMBUN5</t>
  </si>
  <si>
    <t>PDKLP-TMBUN -2</t>
  </si>
  <si>
    <t>PDLRU-BDUTR1</t>
  </si>
  <si>
    <t>PDLRU-BDUTR2</t>
  </si>
  <si>
    <t>PDLRU-CBBAT1</t>
  </si>
  <si>
    <t>PDLRU-CBBTN 1</t>
  </si>
  <si>
    <t>PDLRU-LGDAR1</t>
  </si>
  <si>
    <t>PDLRU-LGDAR2</t>
  </si>
  <si>
    <t>PEDAN - KNTUG 1</t>
  </si>
  <si>
    <t>PEDAN5</t>
  </si>
  <si>
    <t>PEDAN - KNTUG 2</t>
  </si>
  <si>
    <t>PEDAN - TJATI 5.6a</t>
  </si>
  <si>
    <t>OHL-500kV-ACSR-ZEBRA 4X429/55mm</t>
  </si>
  <si>
    <t>TANJUNG JATI 5.6</t>
  </si>
  <si>
    <t>Terminal(2)</t>
  </si>
  <si>
    <t>PEDAN - TJATI 5.6b</t>
  </si>
  <si>
    <t>PEDAN-JAJAR1</t>
  </si>
  <si>
    <t>PEDAN-JAJAR2</t>
  </si>
  <si>
    <t>PEDAN-KDIRI 1</t>
  </si>
  <si>
    <t>PEDAN-KDIRI 2</t>
  </si>
  <si>
    <t>PEDAN-KLATEN1</t>
  </si>
  <si>
    <t>PEDAN-KLATEN2</t>
  </si>
  <si>
    <t>PEDAN-KSGHN1</t>
  </si>
  <si>
    <t>PEDAN-KSGHN2</t>
  </si>
  <si>
    <t>PEDAN-WONOSARI1</t>
  </si>
  <si>
    <t>WONOSARI</t>
  </si>
  <si>
    <t>PEDAN-WONOSARI2</t>
  </si>
  <si>
    <t>PEKALONGAN-PEMALANG1</t>
  </si>
  <si>
    <t>PEMALANG</t>
  </si>
  <si>
    <t>PEKALONGAN-PEMALANG2</t>
  </si>
  <si>
    <t>PEMALANG-KEBASEN1</t>
  </si>
  <si>
    <t>PEMALANG-KEBASEN2</t>
  </si>
  <si>
    <t>PENI-MITSUI</t>
  </si>
  <si>
    <t>PENI</t>
  </si>
  <si>
    <t>PERAK-INDSM</t>
  </si>
  <si>
    <t>CAB-150kV-XLPE 400mm (400A)</t>
  </si>
  <si>
    <t>PERAK5</t>
  </si>
  <si>
    <t>INDOFOOD SUKSES MAKMUR5</t>
  </si>
  <si>
    <t>PERAK-TNDES 1</t>
  </si>
  <si>
    <t>PERAK-TNDES 2</t>
  </si>
  <si>
    <t>PERAK-UJUNG 1</t>
  </si>
  <si>
    <t>PERAK-UJUNG 2</t>
  </si>
  <si>
    <t>PGDNG GIS - PGDNG KONV</t>
  </si>
  <si>
    <t>PULOGADUNG GIS</t>
  </si>
  <si>
    <t>PULOGADUNG KONVENSIONAL</t>
  </si>
  <si>
    <t>PGDNG-CWANG -1</t>
  </si>
  <si>
    <t>PULOGADUNG</t>
  </si>
  <si>
    <t>PGDNG-CWANG -2</t>
  </si>
  <si>
    <t>PGDNG-GMLMA -1</t>
  </si>
  <si>
    <t>CAB-70kV-CU 300mm (500A)</t>
  </si>
  <si>
    <t>GAMBIRLAMA</t>
  </si>
  <si>
    <t>PGDNG-NPGDG 1</t>
  </si>
  <si>
    <t>PGDNG-NPGDG 2</t>
  </si>
  <si>
    <t>PGDNG-PGLGN</t>
  </si>
  <si>
    <t>PENGGILINGAN</t>
  </si>
  <si>
    <t>PGLGN-BKASI -1</t>
  </si>
  <si>
    <t>BKASI-PGSN</t>
  </si>
  <si>
    <t>PGLGN-BKASI -2</t>
  </si>
  <si>
    <t>PGLNG-NPGDG 2</t>
  </si>
  <si>
    <t>Terminal(13)</t>
  </si>
  <si>
    <t>PGLNG-NPGDG 2A</t>
  </si>
  <si>
    <t>PGSAN-KGDNG</t>
  </si>
  <si>
    <t>PEGANGSAN</t>
  </si>
  <si>
    <t>PGSAN-NPGDG 1</t>
  </si>
  <si>
    <t>Terminal(10)</t>
  </si>
  <si>
    <t>PGSAN-NPGDG 1A</t>
  </si>
  <si>
    <t>PGSAN-NPGDG 2</t>
  </si>
  <si>
    <t>Terminal(11)</t>
  </si>
  <si>
    <t>PGSAN-NPGDG 2A</t>
  </si>
  <si>
    <t>PGSAN-PGDNG</t>
  </si>
  <si>
    <t>PGSAN-PGLGN</t>
  </si>
  <si>
    <t>PGSAN-PKRNG</t>
  </si>
  <si>
    <t>P.KARANG</t>
  </si>
  <si>
    <t>PGSAN-PLMAS-1</t>
  </si>
  <si>
    <t>PGSAN-PLMAS-2</t>
  </si>
  <si>
    <t>PGSAN-TOSAN-1</t>
  </si>
  <si>
    <t>TOSAN</t>
  </si>
  <si>
    <t>PGSAN-TOSAN-2</t>
  </si>
  <si>
    <t>PGSAN-WAHANA</t>
  </si>
  <si>
    <t>WAHANA GARUDA LESTARI</t>
  </si>
  <si>
    <t>PIER-BNGIL 1</t>
  </si>
  <si>
    <t>PIER-BNGIL 2</t>
  </si>
  <si>
    <t>PITON-KRSAN 1</t>
  </si>
  <si>
    <t>PAITON5</t>
  </si>
  <si>
    <t>PITON-KRSAN 2</t>
  </si>
  <si>
    <t>PITON-STBND 1</t>
  </si>
  <si>
    <t>SITUBONDO5</t>
  </si>
  <si>
    <t>PITON-STBND 2</t>
  </si>
  <si>
    <t>PKLOD-KAPAL 1</t>
  </si>
  <si>
    <t>PEMECUTANKELOD5</t>
  </si>
  <si>
    <t>PKLOD-KAPAL 2</t>
  </si>
  <si>
    <t>PKRNG-PLPNG</t>
  </si>
  <si>
    <t>PLHAN-BLBNG 1</t>
  </si>
  <si>
    <t>PLHAN-BLBNG 2</t>
  </si>
  <si>
    <t>PLMAS-JTNGA-1</t>
  </si>
  <si>
    <t>PLMAS-JTNGA-2</t>
  </si>
  <si>
    <t>PLMAS-TNHGI</t>
  </si>
  <si>
    <t>TANAH TINGGI</t>
  </si>
  <si>
    <t>PLNDO-PLKBR</t>
  </si>
  <si>
    <t>PELINDO</t>
  </si>
  <si>
    <t>PELINDO KALIBARU</t>
  </si>
  <si>
    <t>PLNGN-LMJAN1</t>
  </si>
  <si>
    <t>OHL-30kV-ACSR-PIGEON 99.22mm(310A)</t>
  </si>
  <si>
    <t>PLENGAN3</t>
  </si>
  <si>
    <t>LAMAJAN3</t>
  </si>
  <si>
    <t>PLNGN-LMJAN2</t>
  </si>
  <si>
    <t>PLPNG - MTWAR1a</t>
  </si>
  <si>
    <t>Terminal(68)</t>
  </si>
  <si>
    <t>PLPNG - MTWAR1b</t>
  </si>
  <si>
    <t>PLPNG-GBBRU -1</t>
  </si>
  <si>
    <t>PLUMPANG 20 kA</t>
  </si>
  <si>
    <t>PLPNG-GBBRU -2</t>
  </si>
  <si>
    <t>PLPNG-GBBRU -3</t>
  </si>
  <si>
    <t>PLPNG-GBBRU -4</t>
  </si>
  <si>
    <t>CAB-150kV-XLPE 1X1000mm (960A)</t>
  </si>
  <si>
    <t>PLPNG-GBBRU -5</t>
  </si>
  <si>
    <t>PLPNG-HINDA 1</t>
  </si>
  <si>
    <t>PLPNG-HINDA 1A</t>
  </si>
  <si>
    <t>PLPNG-KDSPI</t>
  </si>
  <si>
    <t>PLPRU-PGSAN-1</t>
  </si>
  <si>
    <t>PLUMPANG BARU</t>
  </si>
  <si>
    <t>PLPRU-PGSAN-2</t>
  </si>
  <si>
    <t>PGSN-PBRT</t>
  </si>
  <si>
    <t>PLTU PACITAN-NGUNTORONADI 1</t>
  </si>
  <si>
    <t>PLTU PACITAN</t>
  </si>
  <si>
    <t>NGUNTORONADI</t>
  </si>
  <si>
    <t>PLTU PACITAN-NGUNTORONADI 2</t>
  </si>
  <si>
    <t>PLTU PACITAN-PACITAN 1</t>
  </si>
  <si>
    <t>PLTU PACITAN-PACITAN 2</t>
  </si>
  <si>
    <t>PMRON-BTRTI 1</t>
  </si>
  <si>
    <t>PMRON-BTRTI 2</t>
  </si>
  <si>
    <t>PNDAH-TSBAS - 1</t>
  </si>
  <si>
    <t>BB2</t>
  </si>
  <si>
    <t>PNGAN-KAPAL</t>
  </si>
  <si>
    <t>PNRGO-PCTAN 1</t>
  </si>
  <si>
    <t>PACITAN4</t>
  </si>
  <si>
    <t>PNRGO-PCTAN 2</t>
  </si>
  <si>
    <t>PNYNG-PRMYA2</t>
  </si>
  <si>
    <t>PARUNG MULYA5</t>
  </si>
  <si>
    <t>PNYNG-TGLHR1</t>
  </si>
  <si>
    <t>TEGAL HERANG5</t>
  </si>
  <si>
    <t>PNYNG-TGLHR2</t>
  </si>
  <si>
    <t>PONCOLBARU - TAMBUN 1</t>
  </si>
  <si>
    <t>PONCOLBARU</t>
  </si>
  <si>
    <t>PONCOLBARU - TAMBUN 2</t>
  </si>
  <si>
    <t>PONOROGO-MANISREJO 1</t>
  </si>
  <si>
    <t>PONOROGO-MANISREJO 2</t>
  </si>
  <si>
    <t>PRATU-BAYAH 1</t>
  </si>
  <si>
    <t>OHL-150kV-ACSR 2x435/55mm (1620A)</t>
  </si>
  <si>
    <t>PRATU-BAYAH 2</t>
  </si>
  <si>
    <t>PRATU-CBBRU-1</t>
  </si>
  <si>
    <t>PRATU-CBBRU-2</t>
  </si>
  <si>
    <t>PRATU-LBSRU 1</t>
  </si>
  <si>
    <t>PRATU-SMJWA 2</t>
  </si>
  <si>
    <t>PRBRT-KMYRN -1</t>
  </si>
  <si>
    <t>PRBRT-KMYRN -2</t>
  </si>
  <si>
    <t>PRBRT-PLNDO 1</t>
  </si>
  <si>
    <t>PRBRT-PLNDO 2</t>
  </si>
  <si>
    <t>PRBRT-PLPRU-1</t>
  </si>
  <si>
    <t>PRBRT-PLPRU-2</t>
  </si>
  <si>
    <t>PRBRT-PRTMR -1</t>
  </si>
  <si>
    <t>PRBRT-PRTMR -2</t>
  </si>
  <si>
    <t>PRKAN-MLBNG1</t>
  </si>
  <si>
    <t>MALANGBONG4</t>
  </si>
  <si>
    <t>PRKAN-MLBNG2</t>
  </si>
  <si>
    <t>PRMYA-HONDA</t>
  </si>
  <si>
    <t>KTT HONDA</t>
  </si>
  <si>
    <t>PRMYA-KTMKR1</t>
  </si>
  <si>
    <t>PRMYA-MLIGI</t>
  </si>
  <si>
    <t>PRMYA-TLJBE 1</t>
  </si>
  <si>
    <t>TELUKJAMBE</t>
  </si>
  <si>
    <t>PRMYA-TLJBE 2</t>
  </si>
  <si>
    <t>PRTMR-ANCOL -1</t>
  </si>
  <si>
    <t>PRTMR-ANCOL -2</t>
  </si>
  <si>
    <t>PRTMR-PLPNG -1</t>
  </si>
  <si>
    <t>PRTMR-PLPNG -2</t>
  </si>
  <si>
    <t>PRURI-PNYNG</t>
  </si>
  <si>
    <t>PERURI5</t>
  </si>
  <si>
    <t>PRURI-PRMYA</t>
  </si>
  <si>
    <t>PSGRN - PKLOD</t>
  </si>
  <si>
    <t>PSGRN - PSGIS 1</t>
  </si>
  <si>
    <t>PESANGGARAN5</t>
  </si>
  <si>
    <t>1-I</t>
  </si>
  <si>
    <t>PSGRN - PSGIS 2</t>
  </si>
  <si>
    <t>BB2.2</t>
  </si>
  <si>
    <t>PSGRN-SANUR 1</t>
  </si>
  <si>
    <t>OHL-150kV-PARTRIDGE 135mm (400A)</t>
  </si>
  <si>
    <t>PSGRN-SANUR 2</t>
  </si>
  <si>
    <t>PSKMS-GATALI-A</t>
  </si>
  <si>
    <t>PSKMS-GATALI-B</t>
  </si>
  <si>
    <t>PSKMS-GATALII-A</t>
  </si>
  <si>
    <t>OHL-150kV-ACSR AS 2x450mm (1856A)</t>
  </si>
  <si>
    <t>GAJAH TUNGGAL</t>
  </si>
  <si>
    <t>PSKMS-GATALII-B</t>
  </si>
  <si>
    <t>PSKMS-NPSMS1</t>
  </si>
  <si>
    <t>NEW PASAR KEMIS</t>
  </si>
  <si>
    <t>PSKMS-NPSMS2</t>
  </si>
  <si>
    <t>PSMIS-SPTAN-1</t>
  </si>
  <si>
    <t>SEPATAN</t>
  </si>
  <si>
    <t>PSMIS-SPTAN-2</t>
  </si>
  <si>
    <t>PTKGN-DKSBI-1</t>
  </si>
  <si>
    <t>PTKGN-DKSBI-1(1)</t>
  </si>
  <si>
    <t>PTKGN-DKSBI-2</t>
  </si>
  <si>
    <t>PTKGN-DKSBI-2(1)</t>
  </si>
  <si>
    <t>Terminal(33)</t>
  </si>
  <si>
    <t>PTKGN-KMBGN-1</t>
  </si>
  <si>
    <t>PTKGN-NWSYN 1A</t>
  </si>
  <si>
    <t>CAB-150kV- Oil Filled Cable 800mm (800A)</t>
  </si>
  <si>
    <t>PTKGN-NWSYN 1B</t>
  </si>
  <si>
    <t>CAB-150kV-CU-XLPE-NKT-1000mm (1100A)</t>
  </si>
  <si>
    <t>PTKGN-SNYAN-1</t>
  </si>
  <si>
    <t>SENAYAN</t>
  </si>
  <si>
    <t>PTKGN-SPONG</t>
  </si>
  <si>
    <t>PTKNG-BNTRO</t>
  </si>
  <si>
    <t>PUCAM-GORDA</t>
  </si>
  <si>
    <t>PUCAM-PAMRU 1</t>
  </si>
  <si>
    <t>PUDAKPAYUNG-PANDEANLAMPER1</t>
  </si>
  <si>
    <t>PUDAKPAYUNG</t>
  </si>
  <si>
    <t>PUDAKPAYUNG-PANDEANLAMPER2</t>
  </si>
  <si>
    <t>PURBALINGGA - MRICA 2</t>
  </si>
  <si>
    <t>PURBALINGGA5</t>
  </si>
  <si>
    <t>PURBALINGGA - RAWALO 2</t>
  </si>
  <si>
    <t>PURWODADI-KEDUNG OMBO1</t>
  </si>
  <si>
    <t>KEDUNGOMBO</t>
  </si>
  <si>
    <t>PURWODADI-KEDUNG OMBO2</t>
  </si>
  <si>
    <t>PURWODADI-KUDUS1</t>
  </si>
  <si>
    <t>PURWODADI-KUDUS2</t>
  </si>
  <si>
    <t>PURWOREJO-BANTUL</t>
  </si>
  <si>
    <t>PURWOREJO-GOMBONG</t>
  </si>
  <si>
    <t>PURWOREJO-WATES</t>
  </si>
  <si>
    <t>PURWOSARI-PIER 1</t>
  </si>
  <si>
    <t>PURWOSARI-PIER 2</t>
  </si>
  <si>
    <t>PWKTA-CKMPY2</t>
  </si>
  <si>
    <t>PURWAKARTA5</t>
  </si>
  <si>
    <t>PWKTA-CRATA</t>
  </si>
  <si>
    <t>PWKTA-CRATA1</t>
  </si>
  <si>
    <t>PURWAKARTA4</t>
  </si>
  <si>
    <t>CIRATA4</t>
  </si>
  <si>
    <t>PWKTA-CRATA2</t>
  </si>
  <si>
    <t>PWKTA-IDRMA1</t>
  </si>
  <si>
    <t>PWKTA-IDRMA2</t>
  </si>
  <si>
    <t>PWKTA-KSBRU</t>
  </si>
  <si>
    <t>PWKTA-SBANG1</t>
  </si>
  <si>
    <t>SUBANG4</t>
  </si>
  <si>
    <t>PWKTA-SBANG2</t>
  </si>
  <si>
    <t>PWKTA-SPFIC</t>
  </si>
  <si>
    <t>Pudakpayung - Ungaran 1a</t>
  </si>
  <si>
    <t>Pudakpayung - Ungaran 2a</t>
  </si>
  <si>
    <t>RANDUGARUT-KALIWUNGU1</t>
  </si>
  <si>
    <t>RANDUGARUT-KALIWUNGU2</t>
  </si>
  <si>
    <t>RAWALO - PLTU CILACAP 1</t>
  </si>
  <si>
    <t>RAWALO - PLTU CILACAP 2</t>
  </si>
  <si>
    <t>RAWALO-GOMBONG 1</t>
  </si>
  <si>
    <t>RAWALO-KESUGIHAN 1</t>
  </si>
  <si>
    <t>RAWALO-KESUGIHAN 2</t>
  </si>
  <si>
    <t>RAWALO-SEMEN NUSANTARA1</t>
  </si>
  <si>
    <t>RAWALO-START 1A</t>
  </si>
  <si>
    <t>RAWALO-START 1B</t>
  </si>
  <si>
    <t>RAWALO-START 2A</t>
  </si>
  <si>
    <t>Terminal(3)</t>
  </si>
  <si>
    <t>RAWALO-START 2B</t>
  </si>
  <si>
    <t>RAYUM-WNSRI 1</t>
  </si>
  <si>
    <t>RAYON UTAMA MAKMUR</t>
  </si>
  <si>
    <t>RAYUM-WNSRI 2</t>
  </si>
  <si>
    <t>RCKEK-CKSKA1</t>
  </si>
  <si>
    <t>RANCAEKEK5</t>
  </si>
  <si>
    <t>RCKEK-CKSKA2</t>
  </si>
  <si>
    <t>RCKEK-KDPTN</t>
  </si>
  <si>
    <t>RCKEK-NCKBA 1</t>
  </si>
  <si>
    <t>OHL-150kV-ZEBRA 2X435mm (1600A)</t>
  </si>
  <si>
    <t>NEW RANCAKASUMBA5</t>
  </si>
  <si>
    <t>RCKEK-NCKBA 2</t>
  </si>
  <si>
    <t>RCKEK-SRAGI2</t>
  </si>
  <si>
    <t>REMBANG KIT-PATI-1</t>
  </si>
  <si>
    <t>REMBANG KIT</t>
  </si>
  <si>
    <t>REMBANG KIT-PATI-2</t>
  </si>
  <si>
    <t>REMBANG KIT-REMBANG1</t>
  </si>
  <si>
    <t>REMBANG</t>
  </si>
  <si>
    <t>REMBANG KIT-REMBANG2</t>
  </si>
  <si>
    <t>REMBANG-BLORA1</t>
  </si>
  <si>
    <t>REMBANG-SINDO 1</t>
  </si>
  <si>
    <t>SEMEN INDONESIA</t>
  </si>
  <si>
    <t>RJPKS - GDMKR 1A</t>
  </si>
  <si>
    <t>RJPKS - GDMKR 1B</t>
  </si>
  <si>
    <t>RJPKS - GDMKR 2A</t>
  </si>
  <si>
    <t>Terminal(7)</t>
  </si>
  <si>
    <t>RJPKS - GDMKR 2B</t>
  </si>
  <si>
    <t>RJPKS - KTT RJPKS 1</t>
  </si>
  <si>
    <t>OHL 150 kV TAL 660 mm2 (1753A)</t>
  </si>
  <si>
    <t>RAJAPAKSI KTT</t>
  </si>
  <si>
    <t>RJPKS - KTT RJPKS 2</t>
  </si>
  <si>
    <t>RKBT5-BNAR5 1</t>
  </si>
  <si>
    <t>RANGKASBITUNG5</t>
  </si>
  <si>
    <t>BUNAR 150kV</t>
  </si>
  <si>
    <t>RKBT5-BNAR5 2</t>
  </si>
  <si>
    <t>RKBTG-KOPO 1</t>
  </si>
  <si>
    <t>RKBTG-KOPO 2</t>
  </si>
  <si>
    <t>RKBTG-SAKETI-1</t>
  </si>
  <si>
    <t>SAKETI</t>
  </si>
  <si>
    <t>RKBTG-SAKETI-2</t>
  </si>
  <si>
    <t>RNKUT-HANIL</t>
  </si>
  <si>
    <t>HANIL JAYA STEEL</t>
  </si>
  <si>
    <t>RNKUT-SLILO 1</t>
  </si>
  <si>
    <t>SUKOLILO5</t>
  </si>
  <si>
    <t>RNKUT-SLILO 2</t>
  </si>
  <si>
    <t>SAKETI-MALINGPING 1</t>
  </si>
  <si>
    <t>SAKETI-MALINGPING 2</t>
  </si>
  <si>
    <t>SAKETI-MENES2</t>
  </si>
  <si>
    <t>SAKETI-RKBTG 1</t>
  </si>
  <si>
    <t>SAKETI-RKBTG 2</t>
  </si>
  <si>
    <t>SAMPANG - GULUK2</t>
  </si>
  <si>
    <t>SAMPANG - PAMEKASAN</t>
  </si>
  <si>
    <t>SANGGRAHAN-JELOK1</t>
  </si>
  <si>
    <t>SANGGRAHAN-JELOK2</t>
  </si>
  <si>
    <t>SANGGRAHAN-KENTUNGAN</t>
  </si>
  <si>
    <t>SANGGRAHAN-MEDARI 1</t>
  </si>
  <si>
    <t>SANGGRAHAN-SECANG 1</t>
  </si>
  <si>
    <t>SANGGRAHAN-SECANG 2</t>
  </si>
  <si>
    <t>SANGGRAHAN-SECANG 3</t>
  </si>
  <si>
    <t>SAYUNG-KUDUS1</t>
  </si>
  <si>
    <t>SAYUNG</t>
  </si>
  <si>
    <t>SAYUNG-KUDUS2</t>
  </si>
  <si>
    <t>SBBRT - UNGRN 1</t>
  </si>
  <si>
    <t>SBBRT-BBDAN</t>
  </si>
  <si>
    <t>SBBRT-BLBND</t>
  </si>
  <si>
    <t>BALONGBENDO5</t>
  </si>
  <si>
    <t>SBBRT-CERME</t>
  </si>
  <si>
    <t>SBBRT-DRYJO</t>
  </si>
  <si>
    <t>SBBRT-GRATI 1</t>
  </si>
  <si>
    <t>SBBRT-GRATI 2</t>
  </si>
  <si>
    <t>SBBRT-KJTIM</t>
  </si>
  <si>
    <t>SBBRT-KLANG 1</t>
  </si>
  <si>
    <t>SBBRT-KLANG 2</t>
  </si>
  <si>
    <t>SBBRT-SKTIH</t>
  </si>
  <si>
    <t>SEKARPUTIH5</t>
  </si>
  <si>
    <t>SBBRT-SWHAN1</t>
  </si>
  <si>
    <t>SAWAHAN5</t>
  </si>
  <si>
    <t>SBBRT-SWHAN2</t>
  </si>
  <si>
    <t>SBBRT-TNDES 1</t>
  </si>
  <si>
    <t>SBBRT-TNDES 2</t>
  </si>
  <si>
    <t>SBSLN-RNKUT 1</t>
  </si>
  <si>
    <t>SURABAYA SELATAN5</t>
  </si>
  <si>
    <t>SBSLN-RNKUT 2</t>
  </si>
  <si>
    <t>SBUDI-DKTAS -1</t>
  </si>
  <si>
    <t>DUKUH ATAS</t>
  </si>
  <si>
    <t>SBUDI-DKTAS -2</t>
  </si>
  <si>
    <t>SDRJO-BDRAN</t>
  </si>
  <si>
    <t>SIDOARJO5</t>
  </si>
  <si>
    <t>SECANG-WONOSOBO</t>
  </si>
  <si>
    <t>SEMEN - PT SEMEN2</t>
  </si>
  <si>
    <t>CAB-70kV-XLPE 240mm (1180A)</t>
  </si>
  <si>
    <t>SEMEN</t>
  </si>
  <si>
    <t>SEMEN - SCBNG 1</t>
  </si>
  <si>
    <t>PT SEMEN CIBINONG5</t>
  </si>
  <si>
    <t>SEMEN - SCBNG 2</t>
  </si>
  <si>
    <t>SEMEN NUSANTARA - LOMANIS</t>
  </si>
  <si>
    <t>SEMEN NUSANTARA - PLTU CILACAP</t>
  </si>
  <si>
    <t>SEMEN-ITP 1</t>
  </si>
  <si>
    <t>ITP</t>
  </si>
  <si>
    <t>SEMEN-ITP 2</t>
  </si>
  <si>
    <t>SEMEN-PT.SMEN</t>
  </si>
  <si>
    <t>SENTUL - BOGOR BARU 1</t>
  </si>
  <si>
    <t>OHL-150kV-ACCC-DOVE-310mm (1358A)</t>
  </si>
  <si>
    <t>SENTUL5</t>
  </si>
  <si>
    <t>SENTUL - BOGOR BARU 2</t>
  </si>
  <si>
    <t>SENTUL - CIBINONG 1</t>
  </si>
  <si>
    <t>OHL-150kV-ACCC-AMSTERDAM1x360mm (1351A)</t>
  </si>
  <si>
    <t>SENTUL - CIBINONG 2</t>
  </si>
  <si>
    <t>SGLNG-BDSLN1</t>
  </si>
  <si>
    <t>SGLNG-BDSLN2</t>
  </si>
  <si>
    <t>SGLNG-CRATA1</t>
  </si>
  <si>
    <t>SGLNG-CRATA2</t>
  </si>
  <si>
    <t>SGMDU-ALTAP</t>
  </si>
  <si>
    <t>SGMDU-ALTAP 2</t>
  </si>
  <si>
    <t>SGMDU-BRATA 1</t>
  </si>
  <si>
    <t>SEGOROMADU4</t>
  </si>
  <si>
    <t>BARATA4</t>
  </si>
  <si>
    <t>SGMDU-BRATA 2</t>
  </si>
  <si>
    <t>SGMDU-LNGAN 1</t>
  </si>
  <si>
    <t>SGMDU-LNGAN 2</t>
  </si>
  <si>
    <t>SGMDU-PKMIA 1</t>
  </si>
  <si>
    <t>PETRO KIMIA5</t>
  </si>
  <si>
    <t>SGMDU-PKMIA 2</t>
  </si>
  <si>
    <t>SGMDU-SMSIK 1</t>
  </si>
  <si>
    <t>SEMEN GRESIK4</t>
  </si>
  <si>
    <t>SGMDU-SMSIK 2</t>
  </si>
  <si>
    <t>SGRUH-GPGAN</t>
  </si>
  <si>
    <t>GAMPINGAN4</t>
  </si>
  <si>
    <t>SGRUH-KKTES 1</t>
  </si>
  <si>
    <t>KARANGKATES4</t>
  </si>
  <si>
    <t>SGRUH-KKTES 2</t>
  </si>
  <si>
    <t>SIMAN-MDLAN</t>
  </si>
  <si>
    <t>SIMAN4</t>
  </si>
  <si>
    <t>SIMPANGLIMA-KALISARI</t>
  </si>
  <si>
    <t>SINAR-LEGOK -1</t>
  </si>
  <si>
    <t>SINAR-LEGOK -2</t>
  </si>
  <si>
    <t>SINDO-BLORA 1</t>
  </si>
  <si>
    <t>SJAWA-SJWKT</t>
  </si>
  <si>
    <t>CAB-220kV-AL 400mm (621A)</t>
  </si>
  <si>
    <t>SEMEN JAWA KTT</t>
  </si>
  <si>
    <t>SKLNG - MDLAN 1</t>
  </si>
  <si>
    <t>SENGKALING4</t>
  </si>
  <si>
    <t>SKLNG - MDLAN 2</t>
  </si>
  <si>
    <t>SKLNG-BLBNG 1</t>
  </si>
  <si>
    <t>OHL-70kV-ACCC-HELSINKI-160mm (750A)</t>
  </si>
  <si>
    <t>SKLNG-BLBNG 2</t>
  </si>
  <si>
    <t>SKMDI - DMYU5 1</t>
  </si>
  <si>
    <t>SKMDI - DMYU5 2</t>
  </si>
  <si>
    <t>SKRJO-BLBNG</t>
  </si>
  <si>
    <t>SKTIH-AJMTO 1</t>
  </si>
  <si>
    <t>SEKARPUTIH4</t>
  </si>
  <si>
    <t>AJINOMOTO4</t>
  </si>
  <si>
    <t>SKTIH-AJMTO 2</t>
  </si>
  <si>
    <t>SKTIH-BLBND</t>
  </si>
  <si>
    <t>SKTIH-CKMIA 1</t>
  </si>
  <si>
    <t>CIWI KIMIA4</t>
  </si>
  <si>
    <t>SKTIH-CKMIA 2</t>
  </si>
  <si>
    <t>SKTIH-KTSNO 1</t>
  </si>
  <si>
    <t>SKTIH-KTSNO 2</t>
  </si>
  <si>
    <t>SKTIH-MDLAN</t>
  </si>
  <si>
    <t>SKTIH-MJAGN 1</t>
  </si>
  <si>
    <t>SKTIH-MJAGN 2</t>
  </si>
  <si>
    <t>SKTIH-NGORO 1</t>
  </si>
  <si>
    <t>NGORO5</t>
  </si>
  <si>
    <t>SKTIH-NGORO 2</t>
  </si>
  <si>
    <t>SKTIH-SIMAN</t>
  </si>
  <si>
    <t>SKTIH-TARIK 1</t>
  </si>
  <si>
    <t>SKTIH-TARIK 2</t>
  </si>
  <si>
    <t>SLAYA-CLBRU-1</t>
  </si>
  <si>
    <t>SURALAYA7</t>
  </si>
  <si>
    <t>SLAYA-CLBRU-2</t>
  </si>
  <si>
    <t>SLAYA-MTCEM</t>
  </si>
  <si>
    <t>SURALAYA5</t>
  </si>
  <si>
    <t>A1</t>
  </si>
  <si>
    <t>SLAYA-PEC</t>
  </si>
  <si>
    <t>PRIMA ETHYCOLINDO</t>
  </si>
  <si>
    <t>SLAYA-SRLRU</t>
  </si>
  <si>
    <t>SLBRU-CBBRU</t>
  </si>
  <si>
    <t>SLILO-KJRAN 1</t>
  </si>
  <si>
    <t>SLILO-KJRAN 2</t>
  </si>
  <si>
    <t>SLILO-KLSRI</t>
  </si>
  <si>
    <t>CAB-150 kV XLPE 1600 mm (1036 A)</t>
  </si>
  <si>
    <t>SLILO-NGAGL 1</t>
  </si>
  <si>
    <t>SLILO-NGAGL 2</t>
  </si>
  <si>
    <t>SLILO-WKRMO 1</t>
  </si>
  <si>
    <t>WONOKROMO5</t>
  </si>
  <si>
    <t>SLILO-WKRMO 2</t>
  </si>
  <si>
    <t>SLIRA-PEC</t>
  </si>
  <si>
    <t>SALIRA</t>
  </si>
  <si>
    <t>SLLMA-SLBRU-1</t>
  </si>
  <si>
    <t>SALAK LAMA</t>
  </si>
  <si>
    <t>SLLMA-SLBRU-2</t>
  </si>
  <si>
    <t>SLRJO-ASLRJO1</t>
  </si>
  <si>
    <t>SELOREJO4</t>
  </si>
  <si>
    <t>SLRJO-ASLRJO2</t>
  </si>
  <si>
    <t>SMBRT-SMTMR-1</t>
  </si>
  <si>
    <t>SMBRT-SMTMR-2</t>
  </si>
  <si>
    <t>SMDNG-PRKAN1</t>
  </si>
  <si>
    <t>SUMEDANG4</t>
  </si>
  <si>
    <t>SMDNG-PRKAN2</t>
  </si>
  <si>
    <t>SMDRA-PMPEK1</t>
  </si>
  <si>
    <t>PAMEUNGPEUK4</t>
  </si>
  <si>
    <t>2-I</t>
  </si>
  <si>
    <t>SMDRA-PMPEK2</t>
  </si>
  <si>
    <t>SMKRP - WARU A 1</t>
  </si>
  <si>
    <t>Term SMKRP-WARU</t>
  </si>
  <si>
    <t>SMKRP - WARU A 2</t>
  </si>
  <si>
    <t>Term SMKRP-WARU(1)</t>
  </si>
  <si>
    <t>SMKRP - WARU B 1</t>
  </si>
  <si>
    <t>SMKRP - WARU B 2</t>
  </si>
  <si>
    <t>SMRCN-ALMSR</t>
  </si>
  <si>
    <t>CAB-150 KV N2XCK2Y CU 2x1000mm (1600A)</t>
  </si>
  <si>
    <t>SUMMARECON</t>
  </si>
  <si>
    <t>SNTSA-SMDRA</t>
  </si>
  <si>
    <t>SNYAN-AGP</t>
  </si>
  <si>
    <t>SNYAN-DNYSA-1</t>
  </si>
  <si>
    <t>SNYAN-NWSYN</t>
  </si>
  <si>
    <t>SOLOBARU-PALUR 1</t>
  </si>
  <si>
    <t>SOLOBARU</t>
  </si>
  <si>
    <t>SOLOBARU-PALUR 2</t>
  </si>
  <si>
    <t>SPINM - MLNUM 1</t>
  </si>
  <si>
    <t>SPINM - MLNUM 2</t>
  </si>
  <si>
    <t>SPTAN-GATALI-A</t>
  </si>
  <si>
    <t>SPTAN-GATALI-B</t>
  </si>
  <si>
    <t>SPTAN-GATALII-A</t>
  </si>
  <si>
    <t>SPTAN-GATALII-B</t>
  </si>
  <si>
    <t>SPTAN-NPSMS1</t>
  </si>
  <si>
    <t>SPTAN-NPSMS2</t>
  </si>
  <si>
    <t>SPTAN-SPTN2 1</t>
  </si>
  <si>
    <t>SEPATAN2</t>
  </si>
  <si>
    <t>SPTAN-SPTN2 2</t>
  </si>
  <si>
    <t>SPTAN-TLNGA-1</t>
  </si>
  <si>
    <t>TELUK NAGA</t>
  </si>
  <si>
    <t>SPTAN-TLNGA-2</t>
  </si>
  <si>
    <t>SRAGI-ARJWN1</t>
  </si>
  <si>
    <t>SUNYARAGI4</t>
  </si>
  <si>
    <t>SRAGI-ARJWN2</t>
  </si>
  <si>
    <t>SRAGI-BBKAN1</t>
  </si>
  <si>
    <t>BABAKAN4</t>
  </si>
  <si>
    <t>SRAGI-BBKAN2</t>
  </si>
  <si>
    <t>SRAGI-CKRNG1</t>
  </si>
  <si>
    <t>OHL-70kV-ACSR-THERMAL-240mm (930A)</t>
  </si>
  <si>
    <t>SRAGI-CKRNG2</t>
  </si>
  <si>
    <t>SRAGI-KANCI1</t>
  </si>
  <si>
    <t>5-A</t>
  </si>
  <si>
    <t>SRAGI-KANCI2</t>
  </si>
  <si>
    <t>SRAGI-KUNGN1</t>
  </si>
  <si>
    <t>KUNINGAN4</t>
  </si>
  <si>
    <t>SRAGI-KUNGN2</t>
  </si>
  <si>
    <t>SRANG-CKNDE 1</t>
  </si>
  <si>
    <t>SRANG-INDAH - 2</t>
  </si>
  <si>
    <t>SRANG-RKBTG-1</t>
  </si>
  <si>
    <t>SERANG</t>
  </si>
  <si>
    <t>SRANG-RKBTG-2</t>
  </si>
  <si>
    <t>SRLAYA-BRAJA 1</t>
  </si>
  <si>
    <t>SRLAYA-BRAJA 2</t>
  </si>
  <si>
    <t>SRLAYA-BRAJA1</t>
  </si>
  <si>
    <t>SRLYA-PENI</t>
  </si>
  <si>
    <t>SRLYA-SLIRA</t>
  </si>
  <si>
    <t>SRMCN-CURUG</t>
  </si>
  <si>
    <t>SRONDOL-KRAPYAK1</t>
  </si>
  <si>
    <t>SRONDOL-KRAPYAK2</t>
  </si>
  <si>
    <t>STAMI-WLNGI</t>
  </si>
  <si>
    <t>OHL-150kV-ACSR-160mm (435A)</t>
  </si>
  <si>
    <t>WLINGI5</t>
  </si>
  <si>
    <t>START-KTT START</t>
  </si>
  <si>
    <t>KTT START</t>
  </si>
  <si>
    <t>STBND-BNDWS 1</t>
  </si>
  <si>
    <t>STBND-BNDWS 2</t>
  </si>
  <si>
    <t>STBND-BWNGI 1</t>
  </si>
  <si>
    <t>STBND-BWNGI 2</t>
  </si>
  <si>
    <t>SUKATANI - MULTISTRADA</t>
  </si>
  <si>
    <t>MULTISTRADA</t>
  </si>
  <si>
    <t>SUMMARECON - BEKASI 1</t>
  </si>
  <si>
    <t>SUMMARECON5</t>
  </si>
  <si>
    <t>SUMMARECON - BEKASI 2</t>
  </si>
  <si>
    <t>SURAMADU 1</t>
  </si>
  <si>
    <t>SURAMADU 2</t>
  </si>
  <si>
    <t>Terminal(93)</t>
  </si>
  <si>
    <t>SWHAN-KPANG 1</t>
  </si>
  <si>
    <t>KUPANG5</t>
  </si>
  <si>
    <t>SWHAN-KPANG 2</t>
  </si>
  <si>
    <t>SWHAN-KRBAN 1</t>
  </si>
  <si>
    <t>KREMBANGAN5</t>
  </si>
  <si>
    <t>SWHAN-KRBAN 2</t>
  </si>
  <si>
    <t>SWHAN-UDAAN 1</t>
  </si>
  <si>
    <t>UNDAAN5</t>
  </si>
  <si>
    <t>SWHAN-UDAAN 2</t>
  </si>
  <si>
    <t>SYZAG-MNRJO</t>
  </si>
  <si>
    <t>SYZAG-SYPNG</t>
  </si>
  <si>
    <t>CAB-150kV-CU 240mm (240A)</t>
  </si>
  <si>
    <t>SURYA PAMENANG5</t>
  </si>
  <si>
    <t>TAJUR2-CNJUR</t>
  </si>
  <si>
    <t>TAMANRASUNA - DURENTIGA 1</t>
  </si>
  <si>
    <t>TAMANRASUNA</t>
  </si>
  <si>
    <t>TAMANRASUNA - DURENTIGA 2</t>
  </si>
  <si>
    <t>TAMBAK LOROK - UNGARAN 1A</t>
  </si>
  <si>
    <t>TAMBAK LOROK</t>
  </si>
  <si>
    <t>TAMBAK LOROK - UNGARAN 2A</t>
  </si>
  <si>
    <t>TAMBAK LOROK-SAYUNG1</t>
  </si>
  <si>
    <t>TAMBAK LOROK-SAYUNG2</t>
  </si>
  <si>
    <t>TAMBAKLOROKGU-KALISARI</t>
  </si>
  <si>
    <t>TAMBAKLOROKGU 1</t>
  </si>
  <si>
    <t>TAMBAKLOROKGU-KRAPYAK</t>
  </si>
  <si>
    <t>TAMBAKLOROKGU-PANDEANLAMPER1</t>
  </si>
  <si>
    <t>TAMBAKLOROKGU-PANDEANLAMPER2</t>
  </si>
  <si>
    <t>TAMBAKLOROKGU2-BAWEN1</t>
  </si>
  <si>
    <t>OHL-150kV-ZEBRA 4X484.5mm (2730A)</t>
  </si>
  <si>
    <t>TAMBAKLOROKGU 2</t>
  </si>
  <si>
    <t>TAMBAKLOROKGU2-BAWEN2 A</t>
  </si>
  <si>
    <t>Term1 TBRGU-BAWEN</t>
  </si>
  <si>
    <t>TAMBAKLOROKGU2-BAWEN2 B</t>
  </si>
  <si>
    <t>Term2 TBRGU-BAWEN</t>
  </si>
  <si>
    <t>TAMBAKLOROKGU2-BAWEN2 C</t>
  </si>
  <si>
    <t>TANDES-UJUNG 1</t>
  </si>
  <si>
    <t>TARIK-BNGUN 1</t>
  </si>
  <si>
    <t>BANGUN4</t>
  </si>
  <si>
    <t>TARIK-BNGUN 2</t>
  </si>
  <si>
    <t>TASIK-CAMIS1</t>
  </si>
  <si>
    <t>TASIK-CAMIS2</t>
  </si>
  <si>
    <t>TASIK-MLBNG1</t>
  </si>
  <si>
    <t>TASIKMALAYA4</t>
  </si>
  <si>
    <t>TASIK-MLBNG2</t>
  </si>
  <si>
    <t>TAWAR - TUBAN 1</t>
  </si>
  <si>
    <t>TUBAN5</t>
  </si>
  <si>
    <t>TAWAR - TUBAN 2</t>
  </si>
  <si>
    <t>TEMANGGUNG-SECANG</t>
  </si>
  <si>
    <t>TEMANGGUNG</t>
  </si>
  <si>
    <t>TERM 1 - KESUGIHAN</t>
  </si>
  <si>
    <t>TERM PKLOD-PKLOD</t>
  </si>
  <si>
    <t>TGLEK-PNRGO 1</t>
  </si>
  <si>
    <t>TRENGGALEK4</t>
  </si>
  <si>
    <t>TGLEK-PNRGO 2</t>
  </si>
  <si>
    <t>THK-DMAS-1</t>
  </si>
  <si>
    <t>GITHK5(1)</t>
  </si>
  <si>
    <t>THK-DMAS-2</t>
  </si>
  <si>
    <t>TJATI - SYUNG 1</t>
  </si>
  <si>
    <t>TJATI - SYUNG 2</t>
  </si>
  <si>
    <t>TJATI 3 - TJATI 5</t>
  </si>
  <si>
    <t>TANJUNG JATI B7</t>
  </si>
  <si>
    <t>TJATI 4 - TJATI 6</t>
  </si>
  <si>
    <t>TLGNG-BLTAR 1</t>
  </si>
  <si>
    <t>BLITAR4</t>
  </si>
  <si>
    <t>TLGNG-BLTAR 2</t>
  </si>
  <si>
    <t>TLGNG-TGLEK</t>
  </si>
  <si>
    <t>TLGNG-TLGPA</t>
  </si>
  <si>
    <t>PLTA TULUNGAGUNG4</t>
  </si>
  <si>
    <t>TLGPA-TGLEK</t>
  </si>
  <si>
    <t>TMBUN-GDMKR -1</t>
  </si>
  <si>
    <t>TMBUN-GDMKR -2</t>
  </si>
  <si>
    <t>TMBUN-PNCOL -1</t>
  </si>
  <si>
    <t>TAMBUN4</t>
  </si>
  <si>
    <t>PONCOL</t>
  </si>
  <si>
    <t>TMBUN-PNCOL -2</t>
  </si>
  <si>
    <t>TMBUN-TYGRI -1</t>
  </si>
  <si>
    <t>TOYOGIRI</t>
  </si>
  <si>
    <t>TMBUN-TYGRI -2</t>
  </si>
  <si>
    <t>TMII- GGRIA 1</t>
  </si>
  <si>
    <t>MINIATUR</t>
  </si>
  <si>
    <t>TMII- GGRIA 2</t>
  </si>
  <si>
    <t>TMII-JTRGN</t>
  </si>
  <si>
    <t>TMII-PDKLP (PONCOL 1)</t>
  </si>
  <si>
    <t>TNDES-DARMO 1</t>
  </si>
  <si>
    <t>TNDES-DARMO 2</t>
  </si>
  <si>
    <t>TNDES-SWHAN 1</t>
  </si>
  <si>
    <t>TNDES-SWHAN 2</t>
  </si>
  <si>
    <t>TNGAU-TGBRU-1</t>
  </si>
  <si>
    <t>PLTU TELUK NAGA 5</t>
  </si>
  <si>
    <t>TNGAU-TGBRU-2</t>
  </si>
  <si>
    <t>TNGAU-TLNGA-1</t>
  </si>
  <si>
    <t>TNGAU-TLNGA-2</t>
  </si>
  <si>
    <t>TNGUL-JMBER</t>
  </si>
  <si>
    <t>TNHGI-GBRGI</t>
  </si>
  <si>
    <t>TSKBR-KRNGL 1</t>
  </si>
  <si>
    <t>TASIKMALAYA BARU5</t>
  </si>
  <si>
    <t>KARANGNUNGGAL5</t>
  </si>
  <si>
    <t>TSKBR-KRNGL 2</t>
  </si>
  <si>
    <t>TSKBR-TSMYA 1</t>
  </si>
  <si>
    <t>TSKBR-TSMYA 2</t>
  </si>
  <si>
    <t>TTJBR-TJBKT</t>
  </si>
  <si>
    <t>TATAJABAR_KTT5</t>
  </si>
  <si>
    <t>TUBAN-KEREK 1</t>
  </si>
  <si>
    <t>TUBAN-KEREK 2</t>
  </si>
  <si>
    <t>TUREN-GPGAN</t>
  </si>
  <si>
    <t>TX NSDUA- TXPSGRN</t>
  </si>
  <si>
    <t>TX PSGRN</t>
  </si>
  <si>
    <t>TX PSGRN - NSDUA</t>
  </si>
  <si>
    <t>UBRNG-BDTMR1</t>
  </si>
  <si>
    <t>OHL-70kV-WAXWING-142.64mm (380A)</t>
  </si>
  <si>
    <t>UJUNG BERUNG 4</t>
  </si>
  <si>
    <t>4-IB</t>
  </si>
  <si>
    <t>UBRNG-BDTMR2</t>
  </si>
  <si>
    <t>UBRNG-DGOPK 1</t>
  </si>
  <si>
    <t>UBRNG-DGOPK 2</t>
  </si>
  <si>
    <t>UBRNG-NCKBA 1A</t>
  </si>
  <si>
    <t>UBRNG-NCKBA 1B</t>
  </si>
  <si>
    <t>UBRNG-NCKBA 2A</t>
  </si>
  <si>
    <t>UBRNG-NCKBA 2B</t>
  </si>
  <si>
    <t>UBRNG-SMDNG1</t>
  </si>
  <si>
    <t>UBRNG-SMDNG2</t>
  </si>
  <si>
    <t>UBRUG-LBSTU -1</t>
  </si>
  <si>
    <t>UBRUG-LBSTU -2</t>
  </si>
  <si>
    <t>UBRUG-PRATU</t>
  </si>
  <si>
    <t>PELABUHAN RATU</t>
  </si>
  <si>
    <t>UDAAN-GBONG 1</t>
  </si>
  <si>
    <t>GEMBONG5</t>
  </si>
  <si>
    <t>UDAAN-GBONG 2</t>
  </si>
  <si>
    <t>UJUNG-KDING</t>
  </si>
  <si>
    <t>UJUNG-SRMDU 1</t>
  </si>
  <si>
    <t>UNGAR-PMLNG 1</t>
  </si>
  <si>
    <t>UNGAR-PMLNG 2</t>
  </si>
  <si>
    <t>UNGARAN - PUDAKPAYUNG 1B</t>
  </si>
  <si>
    <t>UNGARAN - PUDAKPAYUNG 2B</t>
  </si>
  <si>
    <t>UNGARAN - TBROK 1B</t>
  </si>
  <si>
    <t>UNGARAN - TBROK 2B</t>
  </si>
  <si>
    <t>UNGARAN - TJATI 5.6a</t>
  </si>
  <si>
    <t>UNGARAN - TJATI 5.6b</t>
  </si>
  <si>
    <t>UNGARAN-BAWEN1</t>
  </si>
  <si>
    <t>UNGARAN-BAWEN2</t>
  </si>
  <si>
    <t>UNGARAN-JELOK1</t>
  </si>
  <si>
    <t>UNGARAN-JELOK2</t>
  </si>
  <si>
    <t>UNGARAN-WLERI1</t>
  </si>
  <si>
    <t>UNGARAN-WLERI2</t>
  </si>
  <si>
    <t>UNGRN-NBANG</t>
  </si>
  <si>
    <t>UNGRN-TJATI 1P</t>
  </si>
  <si>
    <t>UNGRN-TJATI 2P</t>
  </si>
  <si>
    <t>WADASLINTANG-PURWOREJO1</t>
  </si>
  <si>
    <t>WADASLINTANG</t>
  </si>
  <si>
    <t>WADASLINTANG-PURWOREJO2</t>
  </si>
  <si>
    <t>WARU-BDRAN 2</t>
  </si>
  <si>
    <t>WARU-BDRAN4</t>
  </si>
  <si>
    <t>WARU4</t>
  </si>
  <si>
    <t>WARU-BNGIL</t>
  </si>
  <si>
    <t>WARU-ISPDO 1</t>
  </si>
  <si>
    <t>ISPAD INDO5</t>
  </si>
  <si>
    <t>WARU-ISPDO 2</t>
  </si>
  <si>
    <t>WARU-MPION</t>
  </si>
  <si>
    <t>WARU-PTJTS</t>
  </si>
  <si>
    <t>JATIM TAMAN STEEL</t>
  </si>
  <si>
    <t>WARU-RNKUT 1</t>
  </si>
  <si>
    <t>WARU-RNKUT 2</t>
  </si>
  <si>
    <t>WARU-SDRJO</t>
  </si>
  <si>
    <t>WARU-SWHAN 1</t>
  </si>
  <si>
    <t>WARU-SWHAN 2</t>
  </si>
  <si>
    <t>WIROBRAJAN-BANTUL1</t>
  </si>
  <si>
    <t>WIROBRAJAN</t>
  </si>
  <si>
    <t>WIROBRAJAN-BANTUL2</t>
  </si>
  <si>
    <t>WLERI-BATANG 1</t>
  </si>
  <si>
    <t>WLERI-BATANG 2</t>
  </si>
  <si>
    <t>WLNGI-BLTAR 1</t>
  </si>
  <si>
    <t>WLINGI4</t>
  </si>
  <si>
    <t>WLNGI-BLTAR 2</t>
  </si>
  <si>
    <t>WNGRI-RAYUM 1</t>
  </si>
  <si>
    <t>WONOGIRI</t>
  </si>
  <si>
    <t>WNGRI-RAYUM 2</t>
  </si>
  <si>
    <t>WONOGIRI-NGUNTORONADI 1</t>
  </si>
  <si>
    <t>WONOGIRI-NGUNTORONADI 2</t>
  </si>
  <si>
    <t>WONOSARI-SOLOBARU 1</t>
  </si>
  <si>
    <t>WONOSARI-SOLOBARU 2</t>
  </si>
  <si>
    <t>WONOSOBO-TEMANGGUNG</t>
  </si>
  <si>
    <t>WONOSOBO-WADASLINTANG1</t>
  </si>
  <si>
    <t>WONOSOBO-WADASLINTANG2</t>
  </si>
  <si>
    <t>WYNDU4-SNTSA 1</t>
  </si>
  <si>
    <t>WAYANGWINDU 4</t>
  </si>
  <si>
    <t>WYNDU4-SNTSA 2</t>
  </si>
  <si>
    <t>ZZZ_Ln_PENDEK</t>
  </si>
  <si>
    <t>Term_SLAYA7</t>
  </si>
  <si>
    <t>ZZZ_Ln_PENDEK(10)</t>
  </si>
  <si>
    <t>Term_CBATU7</t>
  </si>
  <si>
    <t>ZZZ_Ln_PENDEK(11)</t>
  </si>
  <si>
    <t>ZZZ_Ln_PENDEK(16)</t>
  </si>
  <si>
    <t>Term_PITON7</t>
  </si>
  <si>
    <t>ZZZ_Ln_PENDEK(17)</t>
  </si>
  <si>
    <t>Term_GRATI7</t>
  </si>
  <si>
    <t>ZZZ_Ln_PENDEK(2)</t>
  </si>
  <si>
    <t>Term_BKASI7</t>
  </si>
  <si>
    <t>ZZZ_Ln_PENDEK(20)</t>
  </si>
  <si>
    <t>Term_GRBRU7</t>
  </si>
  <si>
    <t>ZZZ_Ln_PENDEK(3)</t>
  </si>
  <si>
    <t>Term_CWANG7</t>
  </si>
  <si>
    <t>ZZZ_Ln_PENDEK(4)</t>
  </si>
  <si>
    <t>Term_GNDUL7</t>
  </si>
  <si>
    <t>ZZZ_Ln_PENDEK(5)</t>
  </si>
  <si>
    <t>Term_KMBGN7</t>
  </si>
  <si>
    <t>ZZZ_Ln_PENDEK(6)</t>
  </si>
  <si>
    <t>ZZZ_Ln_PENDEK(7)</t>
  </si>
  <si>
    <t>Term_SGLNG7</t>
  </si>
  <si>
    <t>ZZZ_Ln_PENDEK(8)</t>
  </si>
  <si>
    <t>Term_BDSLN7</t>
  </si>
  <si>
    <t>ZZZ_Ln_PENDEK(9)</t>
  </si>
  <si>
    <t>Term_CRATA7</t>
  </si>
  <si>
    <t>mgrai-dktas</t>
  </si>
  <si>
    <t>CAB-150kV-XLPE-CU-TAIHAN 1000mm (886A)</t>
  </si>
  <si>
    <t>PERHITUNGAN SETTING DISTANCE</t>
  </si>
  <si>
    <t/>
  </si>
  <si>
    <t>INPUT PARAMETER</t>
  </si>
  <si>
    <t>KONFIGURASI SALURAN</t>
  </si>
  <si>
    <t>L1</t>
  </si>
  <si>
    <t>L3</t>
  </si>
  <si>
    <t>L4</t>
  </si>
  <si>
    <t>GI-A</t>
  </si>
  <si>
    <t>:</t>
  </si>
  <si>
    <t>GI-B</t>
  </si>
  <si>
    <t>GI-D</t>
  </si>
  <si>
    <t>GI-E</t>
  </si>
  <si>
    <t>GI-C</t>
  </si>
  <si>
    <t>L2</t>
  </si>
  <si>
    <t>Ratio CT</t>
  </si>
  <si>
    <t>/</t>
  </si>
  <si>
    <t>Ratio PT</t>
  </si>
  <si>
    <t>3phase fault di GI-A</t>
  </si>
  <si>
    <t>1phase fault di GI-A</t>
  </si>
  <si>
    <t>Impedansi Trafo di GI-B</t>
  </si>
  <si>
    <t>%</t>
  </si>
  <si>
    <t>Daya Trafo di GI-B</t>
  </si>
  <si>
    <t>MVA</t>
  </si>
  <si>
    <t>Ratio Trafo di GI-B</t>
  </si>
  <si>
    <t>kV</t>
  </si>
  <si>
    <t>Parameter L1</t>
  </si>
  <si>
    <t>Parameter L3</t>
  </si>
  <si>
    <t>Nama Saluran</t>
  </si>
  <si>
    <t>Jenis Kawat A</t>
  </si>
  <si>
    <t>R11A =</t>
  </si>
  <si>
    <t>ohm/km</t>
  </si>
  <si>
    <t>L11A=</t>
  </si>
  <si>
    <t>R31A =</t>
  </si>
  <si>
    <t>L31A=</t>
  </si>
  <si>
    <t>X11A =</t>
  </si>
  <si>
    <t>In A=</t>
  </si>
  <si>
    <t>X31A =</t>
  </si>
  <si>
    <t>Jenis Kawat B</t>
  </si>
  <si>
    <t>R11B =</t>
  </si>
  <si>
    <t>L11B=</t>
  </si>
  <si>
    <t>R31B =</t>
  </si>
  <si>
    <t>L31B=</t>
  </si>
  <si>
    <t>X11B =</t>
  </si>
  <si>
    <t>In B=</t>
  </si>
  <si>
    <t>X31B =</t>
  </si>
  <si>
    <t>Jenis Kawat C</t>
  </si>
  <si>
    <t>R11C =</t>
  </si>
  <si>
    <t>L11C=</t>
  </si>
  <si>
    <t>R31C =</t>
  </si>
  <si>
    <t>L31C=</t>
  </si>
  <si>
    <t>X11C =</t>
  </si>
  <si>
    <t>In C=</t>
  </si>
  <si>
    <t>X31C =</t>
  </si>
  <si>
    <t>Parameter L2</t>
  </si>
  <si>
    <t>Parameter L4</t>
  </si>
  <si>
    <t>R21A =</t>
  </si>
  <si>
    <t>L21A=</t>
  </si>
  <si>
    <t>R41A =</t>
  </si>
  <si>
    <t>L41A=</t>
  </si>
  <si>
    <t>X21A =</t>
  </si>
  <si>
    <t>X41A =</t>
  </si>
  <si>
    <t>R21B =</t>
  </si>
  <si>
    <t>L21B=</t>
  </si>
  <si>
    <t>R41B =</t>
  </si>
  <si>
    <t>L41B=</t>
  </si>
  <si>
    <t>X21B =</t>
  </si>
  <si>
    <t>X41B =</t>
  </si>
  <si>
    <t>R21C =</t>
  </si>
  <si>
    <t>L21C=</t>
  </si>
  <si>
    <t>R41C =</t>
  </si>
  <si>
    <t>L41C=</t>
  </si>
  <si>
    <t>X21C =</t>
  </si>
  <si>
    <t>X41C =</t>
  </si>
  <si>
    <t>CALCULATION PROCESS</t>
  </si>
  <si>
    <t>PARAMETER L1</t>
  </si>
  <si>
    <t>RL10A</t>
  </si>
  <si>
    <t>=</t>
  </si>
  <si>
    <t>XL10A</t>
  </si>
  <si>
    <t>RL10B</t>
  </si>
  <si>
    <t>XL10B</t>
  </si>
  <si>
    <t>RL10C</t>
  </si>
  <si>
    <t>XL10C</t>
  </si>
  <si>
    <t>+</t>
  </si>
  <si>
    <t>RL10</t>
  </si>
  <si>
    <t>ZL10</t>
  </si>
  <si>
    <t>|ZL10|</t>
  </si>
  <si>
    <t>Sudut</t>
  </si>
  <si>
    <t>derajat</t>
  </si>
  <si>
    <t>RL11A</t>
  </si>
  <si>
    <t>XL11A</t>
  </si>
  <si>
    <t>RL11B</t>
  </si>
  <si>
    <t>XL11B</t>
  </si>
  <si>
    <t>RL11C</t>
  </si>
  <si>
    <t>XL11C</t>
  </si>
  <si>
    <t>CCC</t>
  </si>
  <si>
    <t>Ampere</t>
  </si>
  <si>
    <t>RL11</t>
  </si>
  <si>
    <t>L11</t>
  </si>
  <si>
    <t>KM</t>
  </si>
  <si>
    <t>ZL11</t>
  </si>
  <si>
    <t>|ZL11|</t>
  </si>
  <si>
    <t>PARAMETER L2</t>
  </si>
  <si>
    <t>RL21A</t>
  </si>
  <si>
    <t>XL21A</t>
  </si>
  <si>
    <t>RL21B</t>
  </si>
  <si>
    <t>XL21B</t>
  </si>
  <si>
    <t>RL21C</t>
  </si>
  <si>
    <t>XL21C</t>
  </si>
  <si>
    <t>RL21</t>
  </si>
  <si>
    <t>L21</t>
  </si>
  <si>
    <t>ZL21</t>
  </si>
  <si>
    <t>|ZL21|</t>
  </si>
  <si>
    <t>PARAMETER L3</t>
  </si>
  <si>
    <t>RL31A</t>
  </si>
  <si>
    <t>XL31A</t>
  </si>
  <si>
    <t>RL31B</t>
  </si>
  <si>
    <t>XL31B</t>
  </si>
  <si>
    <t>RL31C</t>
  </si>
  <si>
    <t>XL31C</t>
  </si>
  <si>
    <t>RL31</t>
  </si>
  <si>
    <t>L31</t>
  </si>
  <si>
    <t>ZL31</t>
  </si>
  <si>
    <t>|ZL31|</t>
  </si>
  <si>
    <t>PARAMETER L4</t>
  </si>
  <si>
    <t>RL41A</t>
  </si>
  <si>
    <t>XL41A</t>
  </si>
  <si>
    <t>RL41B</t>
  </si>
  <si>
    <t>XL41B</t>
  </si>
  <si>
    <t>RL41C</t>
  </si>
  <si>
    <t>XL41C</t>
  </si>
  <si>
    <t>RL41</t>
  </si>
  <si>
    <t>L41</t>
  </si>
  <si>
    <t>ZL41</t>
  </si>
  <si>
    <t>|ZL41|</t>
  </si>
  <si>
    <t>PARAMETER IMPEDANSI TRAFO</t>
  </si>
  <si>
    <t>XT1</t>
  </si>
  <si>
    <t>Z ratio</t>
  </si>
  <si>
    <t>Impedansi Penghantar</t>
  </si>
  <si>
    <t>ZL1P</t>
  </si>
  <si>
    <t>Ohm (prim)</t>
  </si>
  <si>
    <t>ZL1S</t>
  </si>
  <si>
    <t>Ohm (sec)</t>
  </si>
  <si>
    <t>XL1P</t>
  </si>
  <si>
    <t>XL1S</t>
  </si>
  <si>
    <t>sudut</t>
  </si>
  <si>
    <t>degree</t>
  </si>
  <si>
    <t>Kompensasi Urutan Nol</t>
  </si>
  <si>
    <t>kZ0</t>
  </si>
  <si>
    <t xml:space="preserve"> </t>
  </si>
  <si>
    <t>sudut kZ0</t>
  </si>
  <si>
    <t>Jangkauan Impedansi</t>
  </si>
  <si>
    <t>ZONE 1</t>
  </si>
  <si>
    <t>Z1P</t>
  </si>
  <si>
    <t>Z1S</t>
  </si>
  <si>
    <t>X1P</t>
  </si>
  <si>
    <t>X1S</t>
  </si>
  <si>
    <t>tZ1</t>
  </si>
  <si>
    <t>detik</t>
  </si>
  <si>
    <t>ZONE 2</t>
  </si>
  <si>
    <t>Z2min</t>
  </si>
  <si>
    <t>Z2mak1</t>
  </si>
  <si>
    <t>ZTrafo</t>
  </si>
  <si>
    <t>Z2base</t>
  </si>
  <si>
    <t>Z21mak</t>
  </si>
  <si>
    <t>Z22mak</t>
  </si>
  <si>
    <t>Z2P</t>
  </si>
  <si>
    <t>Z2S</t>
  </si>
  <si>
    <t>X2P</t>
  </si>
  <si>
    <t>X2S</t>
  </si>
  <si>
    <t>tZ2</t>
  </si>
  <si>
    <t>ZONE 3</t>
  </si>
  <si>
    <t>K3</t>
  </si>
  <si>
    <t>Z3min</t>
  </si>
  <si>
    <t>Z3mak1</t>
  </si>
  <si>
    <t>Z3mak2</t>
  </si>
  <si>
    <t>Z3base</t>
  </si>
  <si>
    <t>Z31</t>
  </si>
  <si>
    <t>Z32</t>
  </si>
  <si>
    <t>Z3P</t>
  </si>
  <si>
    <t>Z3S</t>
  </si>
  <si>
    <t>X3P</t>
  </si>
  <si>
    <t>X3S</t>
  </si>
  <si>
    <t>R3P</t>
  </si>
  <si>
    <t>tZ3</t>
  </si>
  <si>
    <t>Jangkauan Resistif</t>
  </si>
  <si>
    <t>Kapasitas penghantar</t>
  </si>
  <si>
    <t>Impedansi Full Load</t>
  </si>
  <si>
    <t>Jarak kawat antar fasa</t>
  </si>
  <si>
    <t>meter</t>
  </si>
  <si>
    <t>Margin Resistif batas Atas</t>
  </si>
  <si>
    <t>Rph</t>
  </si>
  <si>
    <t>Rgnd</t>
  </si>
  <si>
    <t>Margin Resistif batas bawah</t>
  </si>
  <si>
    <t>Zone Resistif Phasa-Phasa</t>
  </si>
  <si>
    <t>R1P</t>
  </si>
  <si>
    <t>R2P</t>
  </si>
  <si>
    <t>Zone Resistif Phasa-Ground</t>
  </si>
  <si>
    <t>Z BINDER / LOAD ENCROACHMENT</t>
  </si>
  <si>
    <t>Z Blinder</t>
  </si>
  <si>
    <t>POWER SWING</t>
  </si>
  <si>
    <t>Delta R</t>
  </si>
  <si>
    <t>Delta X</t>
  </si>
  <si>
    <t>R5</t>
  </si>
  <si>
    <t>Z5</t>
  </si>
  <si>
    <t>MICOM (SECONDARY)</t>
  </si>
  <si>
    <t>CT</t>
  </si>
  <si>
    <t>Lenght</t>
  </si>
  <si>
    <t>PT</t>
  </si>
  <si>
    <t>Z Line</t>
  </si>
  <si>
    <t>kZN</t>
  </si>
  <si>
    <t>Line Ang</t>
  </si>
  <si>
    <t>kZN Angle</t>
  </si>
  <si>
    <t>T1</t>
  </si>
  <si>
    <t>Z2</t>
  </si>
  <si>
    <t>T2</t>
  </si>
  <si>
    <t>Z3</t>
  </si>
  <si>
    <t>T3</t>
  </si>
  <si>
    <t>RG1</t>
  </si>
  <si>
    <t>RG2</t>
  </si>
  <si>
    <t>RG3</t>
  </si>
  <si>
    <t>Z blinder</t>
  </si>
  <si>
    <t>Bay</t>
  </si>
  <si>
    <t>LINE</t>
  </si>
  <si>
    <t>V</t>
  </si>
  <si>
    <t>Krs</t>
  </si>
  <si>
    <t>Angle</t>
  </si>
  <si>
    <t>Kxs</t>
  </si>
  <si>
    <t>X1 sec</t>
  </si>
  <si>
    <t>X1 prim</t>
  </si>
  <si>
    <t>Ohm (pri)</t>
  </si>
  <si>
    <t>Kr</t>
  </si>
  <si>
    <t>RE/RL</t>
  </si>
  <si>
    <t>R1 sec</t>
  </si>
  <si>
    <t>R1 prim</t>
  </si>
  <si>
    <t>Kx</t>
  </si>
  <si>
    <t>XE/XL)</t>
  </si>
  <si>
    <t>X0 sec</t>
  </si>
  <si>
    <t>X0 prim</t>
  </si>
  <si>
    <t>R0 sec</t>
  </si>
  <si>
    <t>R0 prim</t>
  </si>
  <si>
    <t>Real K0</t>
  </si>
  <si>
    <t>Z1 sec</t>
  </si>
  <si>
    <t>Z1 prim</t>
  </si>
  <si>
    <t>Imag K0</t>
  </si>
  <si>
    <t>Z0 sec</t>
  </si>
  <si>
    <t>Z0 prim</t>
  </si>
  <si>
    <t>XLS/km</t>
  </si>
  <si>
    <t>Ohm / km (sec)</t>
  </si>
  <si>
    <t>XLP/km</t>
  </si>
  <si>
    <t>Ohm / km (pri)</t>
  </si>
  <si>
    <t>Z0/Z1 MAG</t>
  </si>
  <si>
    <t>ZLS/km</t>
  </si>
  <si>
    <t>ZLP/km</t>
  </si>
  <si>
    <t>Z0/Z1 ANG</t>
  </si>
  <si>
    <t>R1GS</t>
  </si>
  <si>
    <t>R1GP</t>
  </si>
  <si>
    <t>R2GS</t>
  </si>
  <si>
    <t>R2GP</t>
  </si>
  <si>
    <t>R3GS</t>
  </si>
  <si>
    <t xml:space="preserve">Arus Hubung Singkat GI/GITET Sistem Jawa Bali Semester 1 Tahun 2021                                                                                                                                                                                                     </t>
  </si>
  <si>
    <t>Arus Hubung Singkat 
 KIT Aktif BP ROB Feb 2020</t>
  </si>
  <si>
    <t>No.</t>
  </si>
  <si>
    <t>Bus</t>
  </si>
  <si>
    <t>GI/GITET</t>
  </si>
  <si>
    <t>APB</t>
  </si>
  <si>
    <t>TEG</t>
  </si>
  <si>
    <t>Impedansi Urutan Positif</t>
  </si>
  <si>
    <t>Impedansi Urutan Negatif</t>
  </si>
  <si>
    <t>Impedansi Urutan Nol</t>
  </si>
  <si>
    <t>Arus Hubung Singkat</t>
  </si>
  <si>
    <t>Z base</t>
  </si>
  <si>
    <t>Z0</t>
  </si>
  <si>
    <t>Busbar (asumsi)</t>
  </si>
  <si>
    <t>SIR</t>
  </si>
  <si>
    <t>R1(pu)</t>
  </si>
  <si>
    <t>X1(pu)</t>
  </si>
  <si>
    <t>R2(pu)</t>
  </si>
  <si>
    <t>X2(pu)</t>
  </si>
  <si>
    <t>R0(pu)</t>
  </si>
  <si>
    <t>X0(pu)</t>
  </si>
  <si>
    <t>1ph(kA)</t>
  </si>
  <si>
    <t>3ph(kA)</t>
  </si>
  <si>
    <t>R1(Ohm)</t>
  </si>
  <si>
    <t>X1(Ohm)</t>
  </si>
  <si>
    <t>R2(Ohm)</t>
  </si>
  <si>
    <t>X2(Ohm)</t>
  </si>
  <si>
    <t>R0(Ohm)</t>
  </si>
  <si>
    <t>X0(Ohm)</t>
  </si>
  <si>
    <t>(ohm)</t>
  </si>
  <si>
    <t>Z=0.5 Ohm</t>
  </si>
  <si>
    <t>I-5ABADI GUNA PAPAN</t>
  </si>
  <si>
    <t>UP2B DKI Jakarta &amp; Banten</t>
  </si>
  <si>
    <t>II-5ABADI GUNA PAPAN</t>
  </si>
  <si>
    <t>I-5ALAM SUTRA</t>
  </si>
  <si>
    <t>II-5ALAM SUTRA</t>
  </si>
  <si>
    <t>I-5ALINDO</t>
  </si>
  <si>
    <t>I-5ANCOL</t>
  </si>
  <si>
    <t>II-5ANCOL</t>
  </si>
  <si>
    <t>I-5ANGKE</t>
  </si>
  <si>
    <t>II-5ANGKE</t>
  </si>
  <si>
    <t>I-5ANTASARI</t>
  </si>
  <si>
    <t>II-5ANTASARI</t>
  </si>
  <si>
    <t>DURIKOSAMBI7</t>
  </si>
  <si>
    <t>B1.0ASAHIMAS</t>
  </si>
  <si>
    <t>B1.1ASAHIMAS</t>
  </si>
  <si>
    <t>I-5ASAHIMAS</t>
  </si>
  <si>
    <t>II-5ASAHIMAS</t>
  </si>
  <si>
    <t>JAWA7</t>
  </si>
  <si>
    <t>I-5ASAHIMAS 2</t>
  </si>
  <si>
    <t>II-5ASAHIMAS 2</t>
  </si>
  <si>
    <t>I-5ASAHIMAS MRS</t>
  </si>
  <si>
    <t>II-5ASAHIMAS MRS</t>
  </si>
  <si>
    <t>LENGKONG7</t>
  </si>
  <si>
    <t>I-5ASPEC</t>
  </si>
  <si>
    <t>I-5BALARAJA</t>
  </si>
  <si>
    <t>II-5BALARAJA</t>
  </si>
  <si>
    <t>I-5BANDARA</t>
  </si>
  <si>
    <t>BANDARA</t>
  </si>
  <si>
    <t>II-5BANDARA</t>
  </si>
  <si>
    <t>I-5BAYAH5</t>
  </si>
  <si>
    <t>II-5BAYAH5</t>
  </si>
  <si>
    <t>I-5BEKASI</t>
  </si>
  <si>
    <t>PRIOK7</t>
  </si>
  <si>
    <t>II-5BEKASI</t>
  </si>
  <si>
    <t>IIIBEKASI</t>
  </si>
  <si>
    <t>IVBEKASI</t>
  </si>
  <si>
    <t>A-7BEKASI7</t>
  </si>
  <si>
    <t>B-7BEKASI7</t>
  </si>
  <si>
    <t>I-5BINTARO</t>
  </si>
  <si>
    <t>UP2B Jawa Barat</t>
  </si>
  <si>
    <t>II-5BINTARO</t>
  </si>
  <si>
    <t>I-5BINTARO2</t>
  </si>
  <si>
    <t>II-5BINTARO2</t>
  </si>
  <si>
    <t>I-4BOGORBARU4</t>
  </si>
  <si>
    <t>II-4BOGORBARU4</t>
  </si>
  <si>
    <t>I-5BOGORBARU5</t>
  </si>
  <si>
    <t>DELTAMAS7</t>
  </si>
  <si>
    <t>II-5BOGORBARU5</t>
  </si>
  <si>
    <t>I-5BOGORKOTA5</t>
  </si>
  <si>
    <t>II-5BOGORKOTA5</t>
  </si>
  <si>
    <t>I-5BSD</t>
  </si>
  <si>
    <t>BSD</t>
  </si>
  <si>
    <t>II-5BSD</t>
  </si>
  <si>
    <t>I-5BUDI KEMULIAAN</t>
  </si>
  <si>
    <t>II-5BUDI KEMULIAAN</t>
  </si>
  <si>
    <t>I-4BUNAR</t>
  </si>
  <si>
    <t>TAMBUN7</t>
  </si>
  <si>
    <t>II-4BUNAR</t>
  </si>
  <si>
    <t>I-5BUNAR 150KV</t>
  </si>
  <si>
    <t>BUNAR 150KV</t>
  </si>
  <si>
    <t>II-5BUNAR 150KV</t>
  </si>
  <si>
    <t>I-5CANDRA ASRI 5</t>
  </si>
  <si>
    <t>UP2B Jawa Tengah &amp; DIY</t>
  </si>
  <si>
    <t>II-5CANDRA ASRI 5</t>
  </si>
  <si>
    <t>I-4CAWANG4</t>
  </si>
  <si>
    <t>II-4CAWANG4</t>
  </si>
  <si>
    <t>I-5CAWANG5</t>
  </si>
  <si>
    <t>CAWANG5</t>
  </si>
  <si>
    <t>II-5CAWANG5</t>
  </si>
  <si>
    <t>III-5CAWANG5</t>
  </si>
  <si>
    <t>IV-5CAWANG5</t>
  </si>
  <si>
    <t>A-7CAWANG7</t>
  </si>
  <si>
    <t>PEMALANG7 (BATANG7)</t>
  </si>
  <si>
    <t>B-7CAWANG7</t>
  </si>
  <si>
    <t>I-5CAWANGLAMA</t>
  </si>
  <si>
    <t>II-5CAWANGLAMA</t>
  </si>
  <si>
    <t>I-5CENGKARENG</t>
  </si>
  <si>
    <t>II-5CENGKARENG</t>
  </si>
  <si>
    <t>I-5CENGKARENG BARU</t>
  </si>
  <si>
    <t>CENGKARENG BARU</t>
  </si>
  <si>
    <t>UP2B Jawa Timur</t>
  </si>
  <si>
    <t>II-5CENGKARENG BARU</t>
  </si>
  <si>
    <t>I-4CIAWI4</t>
  </si>
  <si>
    <t>II-4CIAWI4</t>
  </si>
  <si>
    <t>I-4CIBADAK4</t>
  </si>
  <si>
    <t>II-4CIBADAK4</t>
  </si>
  <si>
    <t>I-4CIBINONG4</t>
  </si>
  <si>
    <t>II-4CIBINONG4</t>
  </si>
  <si>
    <t>I-5CIBINONG5</t>
  </si>
  <si>
    <t>II-5CIBINONG5</t>
  </si>
  <si>
    <t>III-5CIBINONG5</t>
  </si>
  <si>
    <t>IV-5CIBINONG5</t>
  </si>
  <si>
    <t>A-7CIBINONG7</t>
  </si>
  <si>
    <t>II-5CIKANDE</t>
  </si>
  <si>
    <t>I-5CIKUPA</t>
  </si>
  <si>
    <t>II-5CIKUPA</t>
  </si>
  <si>
    <t>I-5CILEDUG</t>
  </si>
  <si>
    <t>II-5CILEDUG</t>
  </si>
  <si>
    <t>A-7CILEGON BARU7</t>
  </si>
  <si>
    <t>B-7CILEGON BARU7</t>
  </si>
  <si>
    <t>I-5CILEGONBARU</t>
  </si>
  <si>
    <t>II-5CILEGONBARU</t>
  </si>
  <si>
    <t>I-5CILEGONLAMA</t>
  </si>
  <si>
    <t>II-5CILEGONLAMA</t>
  </si>
  <si>
    <t>I-4CILEUNGSI</t>
  </si>
  <si>
    <t>II-4CILEUNGSI</t>
  </si>
  <si>
    <t>I-5CIMANGGIS</t>
  </si>
  <si>
    <t>II-5CIMANGGIS</t>
  </si>
  <si>
    <t>I-5CIPINANG</t>
  </si>
  <si>
    <t>II-5CIPINANG</t>
  </si>
  <si>
    <t>I-5CITRA HABITAT</t>
  </si>
  <si>
    <t>II-5CITRA HABITAT</t>
  </si>
  <si>
    <t>I-5CSW</t>
  </si>
  <si>
    <t>II-5CSW</t>
  </si>
  <si>
    <t>I-5CURUG</t>
  </si>
  <si>
    <t>II-5CURUG</t>
  </si>
  <si>
    <t>I-5DAAN MOGOT</t>
  </si>
  <si>
    <t>DAAN MOGOT</t>
  </si>
  <si>
    <t>BEKASI 2</t>
  </si>
  <si>
    <t>II-5DAAN MOGOT</t>
  </si>
  <si>
    <t>IDANAYASA</t>
  </si>
  <si>
    <t>IIDANAYASA</t>
  </si>
  <si>
    <t>5-IDEPOK2</t>
  </si>
  <si>
    <t>5-IIDEPOK2</t>
  </si>
  <si>
    <t>I-4DEPOK4</t>
  </si>
  <si>
    <t>II-4DEPOK4</t>
  </si>
  <si>
    <t>5-IDEPOK5</t>
  </si>
  <si>
    <t>5-IIDEPOK5</t>
  </si>
  <si>
    <t>ADEPOK7</t>
  </si>
  <si>
    <t>BDEPOK7</t>
  </si>
  <si>
    <t>I-5DUKUH ATAS</t>
  </si>
  <si>
    <t>II-5DUKUH ATAS</t>
  </si>
  <si>
    <t>I-5DURENTIGA</t>
  </si>
  <si>
    <t>II-5DURENTIGA</t>
  </si>
  <si>
    <t>I-5DURIKOSAMBI</t>
  </si>
  <si>
    <t>II-5DURIKOSAMBI</t>
  </si>
  <si>
    <t>IIIDURIKOSAMBI</t>
  </si>
  <si>
    <t>IVDURIKOSAMBI</t>
  </si>
  <si>
    <t>I-5GAJAH TUNGGAL</t>
  </si>
  <si>
    <t>II-5GAJAH TUNGGAL</t>
  </si>
  <si>
    <t>I-5GAMBIRBARU</t>
  </si>
  <si>
    <t>II-5GAMBIRBARU</t>
  </si>
  <si>
    <t>I-4GAMBIRLAMA</t>
  </si>
  <si>
    <t>II-4GAMBIRLAMA</t>
  </si>
  <si>
    <t>I-4GANDARIA</t>
  </si>
  <si>
    <t>II-4GANDARIA</t>
  </si>
  <si>
    <t>I-5GANDUL5</t>
  </si>
  <si>
    <t>II-5GANDUL5</t>
  </si>
  <si>
    <t>A-7GANDUL7</t>
  </si>
  <si>
    <t>B-7GANDUL7</t>
  </si>
  <si>
    <t>IGEDUNGPOLA</t>
  </si>
  <si>
    <t>I-5GIS GANDARIA5</t>
  </si>
  <si>
    <t>II-5GIS GANDARIA5</t>
  </si>
  <si>
    <t>I-5GISGAMBIR</t>
  </si>
  <si>
    <t>II-5GISGAMBIR</t>
  </si>
  <si>
    <t>I-5GORDA</t>
  </si>
  <si>
    <t>II-5GORDA</t>
  </si>
  <si>
    <t>IGROGOL</t>
  </si>
  <si>
    <t>IIGROGOL</t>
  </si>
  <si>
    <t>I-5GUNUNG SAHARI</t>
  </si>
  <si>
    <t>II-5GUNUNG SAHARI</t>
  </si>
  <si>
    <t>I-5HARAPAN INDAH</t>
  </si>
  <si>
    <t>II-5HARAPAN INDAH</t>
  </si>
  <si>
    <t>I-5INDAH KIAT</t>
  </si>
  <si>
    <t>INDAH KIAT</t>
  </si>
  <si>
    <t>II-5INDAH KIAT</t>
  </si>
  <si>
    <t>I-5INDOFERRO</t>
  </si>
  <si>
    <t>II-5INDOFERRO</t>
  </si>
  <si>
    <t>I-5ITP</t>
  </si>
  <si>
    <t>I-5JATAKE</t>
  </si>
  <si>
    <t>II-5JATAKE</t>
  </si>
  <si>
    <t>I-5JATIRANGON5</t>
  </si>
  <si>
    <t>II-5JATIRANGON5</t>
  </si>
  <si>
    <t>I-5JATIWARINGIN5</t>
  </si>
  <si>
    <t>JATIWARINGIN5</t>
  </si>
  <si>
    <t>II-5JATIWARINGIN5</t>
  </si>
  <si>
    <t>I-5KANDANGSAPI</t>
  </si>
  <si>
    <t>II-5KANDANGSAPI</t>
  </si>
  <si>
    <t>I-5KARET</t>
  </si>
  <si>
    <t>II-5KARET</t>
  </si>
  <si>
    <t>I-5KARET BARU</t>
  </si>
  <si>
    <t>DEPOKBARU5</t>
  </si>
  <si>
    <t>II-5KARET BARU</t>
  </si>
  <si>
    <t>I-5KEBON JERUK</t>
  </si>
  <si>
    <t>II-5KEBON JERUK</t>
  </si>
  <si>
    <t>I-5KEBONSIRIH</t>
  </si>
  <si>
    <t>II-5KEBONSIRIH</t>
  </si>
  <si>
    <t>I-4KEDUNGBADAK</t>
  </si>
  <si>
    <t>II-4KEDUNGBADAK</t>
  </si>
  <si>
    <t>I-5KEDUNGBADAK5</t>
  </si>
  <si>
    <t>II-5KEDUNGBADAK5</t>
  </si>
  <si>
    <t>I-5KELAPA GADING</t>
  </si>
  <si>
    <t>GADING SERPONG</t>
  </si>
  <si>
    <t>II-5KELAPA GADING</t>
  </si>
  <si>
    <t>I-5KEMANG</t>
  </si>
  <si>
    <t>II-5KEMANG</t>
  </si>
  <si>
    <t>I-5KEMAYORAN</t>
  </si>
  <si>
    <t>II-5KEMAYORAN</t>
  </si>
  <si>
    <t>I-5KEMBANGAN5</t>
  </si>
  <si>
    <t>II-5KEMBANGAN5</t>
  </si>
  <si>
    <t>GIS GANDARIA II</t>
  </si>
  <si>
    <t>A-7KEMBANGAN7</t>
  </si>
  <si>
    <t>B-7KEMBANGAN7</t>
  </si>
  <si>
    <t>I-5KETAPANG</t>
  </si>
  <si>
    <t>II-5KETAPANG</t>
  </si>
  <si>
    <t>GIS PLTD SENAYAN(1)</t>
  </si>
  <si>
    <t>I-5KOPO</t>
  </si>
  <si>
    <t>II-5KOPO</t>
  </si>
  <si>
    <t>I-4KRACAK</t>
  </si>
  <si>
    <t>II-4KRACAK</t>
  </si>
  <si>
    <t>B1.0KRAKATAU STEEL</t>
  </si>
  <si>
    <t>B1.1KRAKATAU STEEL</t>
  </si>
  <si>
    <t>I-5KRAKATAU STEEL</t>
  </si>
  <si>
    <t>II-5KRAKATAU STEEL</t>
  </si>
  <si>
    <t>GROGOL II</t>
  </si>
  <si>
    <t>I-5KTT BAYAH CEMINDO</t>
  </si>
  <si>
    <t>I-5LAUTAN STEEL</t>
  </si>
  <si>
    <t>II-5LAUTAN STEEL</t>
  </si>
  <si>
    <t>I-5LEGOK</t>
  </si>
  <si>
    <t>GUNUNGMULIA</t>
  </si>
  <si>
    <t>II-5LEGOK</t>
  </si>
  <si>
    <t>I-4LEMBUR SITU</t>
  </si>
  <si>
    <t>II-4LEMBUR SITU</t>
  </si>
  <si>
    <t>I-5LEMBURSITU BARU</t>
  </si>
  <si>
    <t>II-5LEMBURSITU BARU</t>
  </si>
  <si>
    <t>I-5LENGKONG</t>
  </si>
  <si>
    <t>II-5LENGKONG</t>
  </si>
  <si>
    <t>I-5LENGKONG II</t>
  </si>
  <si>
    <t>LENGKONG II</t>
  </si>
  <si>
    <t>II-5LENGKONG II</t>
  </si>
  <si>
    <t>A7LESTARI BANTEN ENERGI</t>
  </si>
  <si>
    <t>B7LESTARI BANTEN ENERGI</t>
  </si>
  <si>
    <t>JATAKE II</t>
  </si>
  <si>
    <t>I-5LMK</t>
  </si>
  <si>
    <t>A-5M. KARANG BARU</t>
  </si>
  <si>
    <t>JATIRANGON II</t>
  </si>
  <si>
    <t>II-5M. KARANG BARU</t>
  </si>
  <si>
    <t>A-5M. KARANG LAMA</t>
  </si>
  <si>
    <t>B-5M. KARANG LAMA</t>
  </si>
  <si>
    <t>A-5M. KARANG LAMA(1)</t>
  </si>
  <si>
    <t>M. KARANG LAMA(1)</t>
  </si>
  <si>
    <t>JATIWARINGIN(1)</t>
  </si>
  <si>
    <t>B-5M. KARANG LAMA(1)</t>
  </si>
  <si>
    <t>I-5MALINGPING5</t>
  </si>
  <si>
    <t>MALINGPING5</t>
  </si>
  <si>
    <t>JGC</t>
  </si>
  <si>
    <t>II-5MALINGPING5</t>
  </si>
  <si>
    <t>IMAMPANG DUA</t>
  </si>
  <si>
    <t>I-5MAMPANG DUA</t>
  </si>
  <si>
    <t>IIMAMPANG DUA</t>
  </si>
  <si>
    <t>II-5MAMPANG DUA</t>
  </si>
  <si>
    <t>I-5MANGGA BESAR</t>
  </si>
  <si>
    <t>II-5MANGGA BESAR</t>
  </si>
  <si>
    <t>II-5MARUNDA</t>
  </si>
  <si>
    <t>I-5MANGGARAI</t>
  </si>
  <si>
    <t>I-5MAXIMANGANDO</t>
  </si>
  <si>
    <t>II-5MAXIMANGANDO</t>
  </si>
  <si>
    <t>I-5MENES5</t>
  </si>
  <si>
    <t>II-5MENES5</t>
  </si>
  <si>
    <t>I-5MILLENIUM</t>
  </si>
  <si>
    <t>II-5MILLENIUM</t>
  </si>
  <si>
    <t>I-5MINIATUR</t>
  </si>
  <si>
    <t>II-5MINIATUR</t>
  </si>
  <si>
    <t>I-5MITSUBISHI CHEMICAL</t>
  </si>
  <si>
    <t>II-5MITSUBISHI CHEMICAL</t>
  </si>
  <si>
    <t>I-5MITSUI</t>
  </si>
  <si>
    <t>I-5NEW BALARAJA5</t>
  </si>
  <si>
    <t>II-5NEW BALARAJA5</t>
  </si>
  <si>
    <t>7-ANEW BALARAJA7</t>
  </si>
  <si>
    <t>7-BNEW BALARAJA7</t>
  </si>
  <si>
    <t>I-5NEW PASAR KEMIS</t>
  </si>
  <si>
    <t>II-5NEW PASAR KEMIS</t>
  </si>
  <si>
    <t>A-5NEW PRIOK</t>
  </si>
  <si>
    <t>B-5NEW PRIOK</t>
  </si>
  <si>
    <t>I-5NEW SENAYAN</t>
  </si>
  <si>
    <t>II-5NEW SENAYAN</t>
  </si>
  <si>
    <t>KRWTU</t>
  </si>
  <si>
    <t>I-5NIPPON SHOKUBAI INDONESIA</t>
  </si>
  <si>
    <t>IPANGERAN KARANG</t>
  </si>
  <si>
    <t>PANGERAN KARANG</t>
  </si>
  <si>
    <t>I-5PANGERAN KARANG</t>
  </si>
  <si>
    <t>I-5PANTAI INDAH KAPUK</t>
  </si>
  <si>
    <t>II-5PANTAI INDAH KAPUK</t>
  </si>
  <si>
    <t>I-5PASAR KEMIS</t>
  </si>
  <si>
    <t>II-5PASAR KEMIS</t>
  </si>
  <si>
    <t>I-5PEGANGSAN</t>
  </si>
  <si>
    <t>II-5PEGANGSAN</t>
  </si>
  <si>
    <t>I-4PELABUHAN RATU</t>
  </si>
  <si>
    <t>I-5PELABUHAN RATU 5</t>
  </si>
  <si>
    <t>LENGKONG 2</t>
  </si>
  <si>
    <t>II-5PELABUHAN RATU 5</t>
  </si>
  <si>
    <t>I-5PELINDO</t>
  </si>
  <si>
    <t>II-5PELINDO</t>
  </si>
  <si>
    <t>I-5PELINDO KALIBARU</t>
  </si>
  <si>
    <t>II-5PELINDO KALIBARU</t>
  </si>
  <si>
    <t>I-5PENGGILINGAN</t>
  </si>
  <si>
    <t>II-5PENGGILINGAN</t>
  </si>
  <si>
    <t>MALIMPING</t>
  </si>
  <si>
    <t>I-5PENI</t>
  </si>
  <si>
    <t>II-5PENI</t>
  </si>
  <si>
    <t>I-5PETUKANGAN</t>
  </si>
  <si>
    <t>II-5PETUKANGAN</t>
  </si>
  <si>
    <t>I-5PLTGU CILEGON BARU</t>
  </si>
  <si>
    <t>II-5PLTGU CILEGON BARU</t>
  </si>
  <si>
    <t>IPLTU BANTEN 2 (LABUAN)</t>
  </si>
  <si>
    <t>PLTU BANTEN 2 (LABUAN)</t>
  </si>
  <si>
    <t>IIPLTU BANTEN 2 (LABUAN)</t>
  </si>
  <si>
    <t>I-5PLTU TELUK NAGA 5</t>
  </si>
  <si>
    <t>II-5PLTU TELUK NAGA 5</t>
  </si>
  <si>
    <t>I-5PLUMPANG 20 kA</t>
  </si>
  <si>
    <t>II-5PLUMPANG 20 kA</t>
  </si>
  <si>
    <t>III-5PLUMPANG 40 kA</t>
  </si>
  <si>
    <t>IV-5PLUMPANG 40 kA</t>
  </si>
  <si>
    <t>I-5PLUMPANG BARU</t>
  </si>
  <si>
    <t>II-5PLUMPANG BARU</t>
  </si>
  <si>
    <t>I-5POLYPRIMA</t>
  </si>
  <si>
    <t>I-5PONDOK INDAH</t>
  </si>
  <si>
    <t>II-5PONDOK INDAH</t>
  </si>
  <si>
    <t>I-5PONDOK KELAPA</t>
  </si>
  <si>
    <t>II-5PONDOK KELAPA</t>
  </si>
  <si>
    <t>I-5POSCO</t>
  </si>
  <si>
    <t>II-5POSCO</t>
  </si>
  <si>
    <t>I-5PRIMA ETHYCOLINDO</t>
  </si>
  <si>
    <t>II-5PRIMA ETHYCOLINDO</t>
  </si>
  <si>
    <t>A-5PRIOK BARAT</t>
  </si>
  <si>
    <t>B-5PRIOK BARAT</t>
  </si>
  <si>
    <t>I-4PRIOK TIMUR4</t>
  </si>
  <si>
    <t>PRIOK TIMUR4</t>
  </si>
  <si>
    <t>II-4PRIOK TIMUR4</t>
  </si>
  <si>
    <t>A-5PRIOK TIMUR5</t>
  </si>
  <si>
    <t>B-5PRIOK TIMUR5</t>
  </si>
  <si>
    <t>B1PT SEMEN CIBINONG5</t>
  </si>
  <si>
    <t>B1PT.SEMEN</t>
  </si>
  <si>
    <t>I-4PULOGADUNG</t>
  </si>
  <si>
    <t>II-4PULOGADUNG</t>
  </si>
  <si>
    <t>PASAR KEMIS 2</t>
  </si>
  <si>
    <t>I-5PULOGADUNG GIS</t>
  </si>
  <si>
    <t>II-5PULOGADUNG GIS BARU</t>
  </si>
  <si>
    <t>I-5PULOGADUNG KONVENSIONAL</t>
  </si>
  <si>
    <t>II-5PULOGADUNG KONVENSIONAL</t>
  </si>
  <si>
    <t>I-5PULOMAS</t>
  </si>
  <si>
    <t>II-5PULOMAS</t>
  </si>
  <si>
    <t>I-5PUNCAK AM</t>
  </si>
  <si>
    <t>II-5PUNCAK AM</t>
  </si>
  <si>
    <t>I-5PUNCAK AM II</t>
  </si>
  <si>
    <t>II-5PUNCAK AM II</t>
  </si>
  <si>
    <t>I-4RANGKAS BITUNG</t>
  </si>
  <si>
    <t>II-4RANGKAS BITUNG</t>
  </si>
  <si>
    <t>I-5RANGKASBITUNG5</t>
  </si>
  <si>
    <t>II-5RANGKASBITUNG5</t>
  </si>
  <si>
    <t>ISAKETI</t>
  </si>
  <si>
    <t>IISAKETI</t>
  </si>
  <si>
    <t>I-5SAKETI5</t>
  </si>
  <si>
    <t>II-5SAKETI5</t>
  </si>
  <si>
    <t>I-5SALAK BARU</t>
  </si>
  <si>
    <t>II-5SALAK BARU</t>
  </si>
  <si>
    <t>I-5SALAK LAMA</t>
  </si>
  <si>
    <t>II-5SALAK LAMA</t>
  </si>
  <si>
    <t>I-5SALIRA</t>
  </si>
  <si>
    <t>II-5SALIRA</t>
  </si>
  <si>
    <t>I-4SEMEN</t>
  </si>
  <si>
    <t>II-4SEMEN</t>
  </si>
  <si>
    <t>I-5SEMEN JAWA</t>
  </si>
  <si>
    <t>II-5SEMEN JAWA</t>
  </si>
  <si>
    <t>PLUMPANG II</t>
  </si>
  <si>
    <t>I-5SEMEN JAWA KTT</t>
  </si>
  <si>
    <t>I-5SEMEN5</t>
  </si>
  <si>
    <t>II-5SEMEN5</t>
  </si>
  <si>
    <t>I-5SENAYAN</t>
  </si>
  <si>
    <t>II-5SENAYAN</t>
  </si>
  <si>
    <t>PONDOK INDAH II</t>
  </si>
  <si>
    <t>I-5SENTUL5</t>
  </si>
  <si>
    <t>II-5SENTUL5</t>
  </si>
  <si>
    <t>I-5SEPATAN</t>
  </si>
  <si>
    <t>II-5SEPATAN</t>
  </si>
  <si>
    <t>I-5SERANG5</t>
  </si>
  <si>
    <t>II-5SERANG5</t>
  </si>
  <si>
    <t>I-5SERPONG</t>
  </si>
  <si>
    <t>II-5SERPONG</t>
  </si>
  <si>
    <t>I-5SETIABUDI</t>
  </si>
  <si>
    <t>II-5SETIABUDI</t>
  </si>
  <si>
    <t>I-5SPINMILL</t>
  </si>
  <si>
    <t>A7SURALAYA BARU</t>
  </si>
  <si>
    <t>B7SURALAYA BARU</t>
  </si>
  <si>
    <t>A-5SURALAYA5</t>
  </si>
  <si>
    <t>A1SURALAYA5</t>
  </si>
  <si>
    <t>B-5SURALAYA5</t>
  </si>
  <si>
    <t>B-7SURALAYA7</t>
  </si>
  <si>
    <t>I-5TAMAN SAMBAS</t>
  </si>
  <si>
    <t>II-5TAMAN SAMBAS</t>
  </si>
  <si>
    <t>ITAMANRASUNA</t>
  </si>
  <si>
    <t>IITAMANRASUNA</t>
  </si>
  <si>
    <t>I-5TANAH TINGGI</t>
  </si>
  <si>
    <t>II-5TANAH TINGGI</t>
  </si>
  <si>
    <t>I-5TANGERANG</t>
  </si>
  <si>
    <t>II-5TANGERANG</t>
  </si>
  <si>
    <t>I-5TELUK NAGA</t>
  </si>
  <si>
    <t>II-5TELUK NAGA</t>
  </si>
  <si>
    <t>I-5TIGARAKSA</t>
  </si>
  <si>
    <t>II-5TIGARAKSA</t>
  </si>
  <si>
    <t>ITOSAN</t>
  </si>
  <si>
    <t>I-4UBRUG</t>
  </si>
  <si>
    <t>II-4UBRUG</t>
  </si>
  <si>
    <t>IWAHANA GARUDA LESTARI</t>
  </si>
  <si>
    <t>4-IARJAWINANGUN4</t>
  </si>
  <si>
    <t>4-IIARJAWINANGUN4</t>
  </si>
  <si>
    <t>B1BABAKAN4</t>
  </si>
  <si>
    <t>5-IBANDUNG SELATAN5</t>
  </si>
  <si>
    <t>5-IABANDUNG SELATAN5</t>
  </si>
  <si>
    <t>5-IIBANDUNG SELATAN5</t>
  </si>
  <si>
    <t>5-IIBBANDUNG SELATAN5</t>
  </si>
  <si>
    <t>7-ABANDUNG SELATAN7</t>
  </si>
  <si>
    <t>7-BBANDUNG SELATAN7</t>
  </si>
  <si>
    <t>5-IBANDUNG UTARA5</t>
  </si>
  <si>
    <t>5-IIBANDUNG UTARA5</t>
  </si>
  <si>
    <t>4-IBANJAR4</t>
  </si>
  <si>
    <t>4-IIBANJAR4</t>
  </si>
  <si>
    <t>5-IBANJAR5</t>
  </si>
  <si>
    <t>5-IIBANJAR5</t>
  </si>
  <si>
    <t>I-5BEKASI POWER</t>
  </si>
  <si>
    <t>SINDANG JAYA</t>
  </si>
  <si>
    <t>II-5BEKASI POWER</t>
  </si>
  <si>
    <t>5-IBRAGA5</t>
  </si>
  <si>
    <t>5-IIBRAGA5</t>
  </si>
  <si>
    <t>I-5C.LISTRINDO</t>
  </si>
  <si>
    <t>II-5C.LISTRINDO</t>
  </si>
  <si>
    <t>4-ICANGKRING4</t>
  </si>
  <si>
    <t>4-IICANGKRING4</t>
  </si>
  <si>
    <t>5-ICIAMIS5</t>
  </si>
  <si>
    <t>5-IICIAMIS5</t>
  </si>
  <si>
    <t>4-ICIANJUR4</t>
  </si>
  <si>
    <t>4-IICIANJUR4</t>
  </si>
  <si>
    <t>5-ICIANJUR5</t>
  </si>
  <si>
    <t>5-IICIANJUR5</t>
  </si>
  <si>
    <t>5-ICIBABAT BARU5</t>
  </si>
  <si>
    <t>5-IICIBABAT BARU5</t>
  </si>
  <si>
    <t>5-ICIBABAT5</t>
  </si>
  <si>
    <t>5-IICIBABAT5</t>
  </si>
  <si>
    <t>5-ICIBATU5</t>
  </si>
  <si>
    <t>5-IICIBATU5</t>
  </si>
  <si>
    <t>5-IIICIBATU5</t>
  </si>
  <si>
    <t>5-IVCIBATU5</t>
  </si>
  <si>
    <t>7-ACIBATU7</t>
  </si>
  <si>
    <t>7-BCIBATU7</t>
  </si>
  <si>
    <t>5-ICIBEUREUM5</t>
  </si>
  <si>
    <t>ARJAWINANGUN BARU</t>
  </si>
  <si>
    <t>5-IICIBEUREUM5</t>
  </si>
  <si>
    <t>4-ICIGANEA</t>
  </si>
  <si>
    <t>4-IICIGANEA</t>
  </si>
  <si>
    <t>4-ICIGERELENG4</t>
  </si>
  <si>
    <t>4-IICIGERELENG4</t>
  </si>
  <si>
    <t>5-ICIGERELENG5</t>
  </si>
  <si>
    <t>5-IICIGERELENG5</t>
  </si>
  <si>
    <t>4-ICIKALONG4</t>
  </si>
  <si>
    <t>4-IICIKALONG4</t>
  </si>
  <si>
    <t>I-5CIKARANG</t>
  </si>
  <si>
    <t>II-5CIKARANG</t>
  </si>
  <si>
    <t>5-ICIKASUNGKA5</t>
  </si>
  <si>
    <t>5-IICIKASUNGKA5</t>
  </si>
  <si>
    <t>5-ICIKEDUNG5</t>
  </si>
  <si>
    <t>5-IICIKEDUNG5</t>
  </si>
  <si>
    <t>5-ICIKUMPAY5</t>
  </si>
  <si>
    <t>5-IICIKUMPAY5</t>
  </si>
  <si>
    <t>5-ICILEUNGSI5</t>
  </si>
  <si>
    <t>5-IICILEUNGSI5</t>
  </si>
  <si>
    <t>4-ICIRATA4</t>
  </si>
  <si>
    <t>5-ICIRATA5</t>
  </si>
  <si>
    <t>CIRATA5</t>
  </si>
  <si>
    <t>5-IICIRATA5</t>
  </si>
  <si>
    <t>7-ACIRATA7</t>
  </si>
  <si>
    <t>7-BCIRATA7</t>
  </si>
  <si>
    <t>4-ICURUG4</t>
  </si>
  <si>
    <t>5-IDAGO PAKAR</t>
  </si>
  <si>
    <t>5-IIDAGO PAKAR</t>
  </si>
  <si>
    <t>5-IDARAJAT SWASTA5</t>
  </si>
  <si>
    <t>5-IDARAJAT SWASTA5(1)</t>
  </si>
  <si>
    <t>5-IDARAJAT5</t>
  </si>
  <si>
    <t>5-IIDARAJAT5</t>
  </si>
  <si>
    <t>5-IDAWUAN5</t>
  </si>
  <si>
    <t>CIKARANG LISTRINDO</t>
  </si>
  <si>
    <t>5-IIDAWUAN5</t>
  </si>
  <si>
    <t>I-5FAJAR SW</t>
  </si>
  <si>
    <t>II-5FAJAR SW</t>
  </si>
  <si>
    <t>I-5GANDAMEKAR</t>
  </si>
  <si>
    <t>II-5GANDAMEKAR</t>
  </si>
  <si>
    <t>5-IGARUT5</t>
  </si>
  <si>
    <t>5-IIGARUT5</t>
  </si>
  <si>
    <t>5-IHANKOOK5</t>
  </si>
  <si>
    <t>5-IIHANKOOK5</t>
  </si>
  <si>
    <t>4-IHAURGEULIS4</t>
  </si>
  <si>
    <t>HAURGEULIS4</t>
  </si>
  <si>
    <t>4-IIHAURGEULIS4</t>
  </si>
  <si>
    <t>5-IHAURGEULIS5</t>
  </si>
  <si>
    <t>5-IIHAURGEULIS5</t>
  </si>
  <si>
    <t>4-IINDOBHARAT4</t>
  </si>
  <si>
    <t>5INDOLIBERTY_KTT5</t>
  </si>
  <si>
    <t>5INDOLIBERTY5</t>
  </si>
  <si>
    <t>4-IINDORAMA4</t>
  </si>
  <si>
    <t>4-IIINDORAMA4</t>
  </si>
  <si>
    <t>DELTAMAS5</t>
  </si>
  <si>
    <t>B1INDRAMAYU4</t>
  </si>
  <si>
    <t>4-IINDRAMAYU5</t>
  </si>
  <si>
    <t>DRAJAT SWASTA2</t>
  </si>
  <si>
    <t>4-IIINDRAMAYU5</t>
  </si>
  <si>
    <t>DRAJAT SWASTA3</t>
  </si>
  <si>
    <t>I-5JABABEKA</t>
  </si>
  <si>
    <t>II-5JABABEKA</t>
  </si>
  <si>
    <t>4-IJATIBARANG4</t>
  </si>
  <si>
    <t>4-IIJATIBARANG4</t>
  </si>
  <si>
    <t>5-IJATIBARANG5</t>
  </si>
  <si>
    <t>5-IIJATIBARANG5</t>
  </si>
  <si>
    <t>4-IJATILUHUR4</t>
  </si>
  <si>
    <t>5-IJATILUHUR5</t>
  </si>
  <si>
    <t>5-IIJATILUHUR5</t>
  </si>
  <si>
    <t>5-IJUI SHIN</t>
  </si>
  <si>
    <t>5-IIJUI SHIN</t>
  </si>
  <si>
    <t>4-IKADIPATEN4</t>
  </si>
  <si>
    <t>4-IIKADIPATEN4</t>
  </si>
  <si>
    <t>5-IKADIPATENBARU5</t>
  </si>
  <si>
    <t>KADIPATENBARU5</t>
  </si>
  <si>
    <t>5-IIKADIPATENBARU5</t>
  </si>
  <si>
    <t>5-IKAMOJANG SWASTA</t>
  </si>
  <si>
    <t>5-IIKAMOJANG SWASTA</t>
  </si>
  <si>
    <t>5-IKAMOJANG5</t>
  </si>
  <si>
    <t>5-IIKAMOJANG5</t>
  </si>
  <si>
    <t>5-AKANCI</t>
  </si>
  <si>
    <t>5-BKANCI</t>
  </si>
  <si>
    <t>5-IKARAHA BODAS5</t>
  </si>
  <si>
    <t>5-IIKARAHA BODAS5</t>
  </si>
  <si>
    <t>KADIPATEN BARU5</t>
  </si>
  <si>
    <t>A-5KARANGNUNGGAL5</t>
  </si>
  <si>
    <t>B-5KARANGNUNGGAL5</t>
  </si>
  <si>
    <t>5-IKIARACONDONG2-5</t>
  </si>
  <si>
    <t>KIARACONDONG2-5</t>
  </si>
  <si>
    <t>5-IIKIARACONDONG2-5</t>
  </si>
  <si>
    <t>5-IKIARACONDONG5</t>
  </si>
  <si>
    <t>5-IIKIARACONDONG5</t>
  </si>
  <si>
    <t>5KIARAPAYUNG5</t>
  </si>
  <si>
    <t>4-IKOSAMBI BARU4</t>
  </si>
  <si>
    <t>4-IIKOSAMBI BARU4</t>
  </si>
  <si>
    <t>4-IIIKOSAMBI BARU4</t>
  </si>
  <si>
    <t>4-III</t>
  </si>
  <si>
    <t>4-IVKOSAMBI BARU4</t>
  </si>
  <si>
    <t>4-IV</t>
  </si>
  <si>
    <t>5-IKOSAMBI BARU5</t>
  </si>
  <si>
    <t>5-IIKOSAMBI BARU5</t>
  </si>
  <si>
    <t>B1KTT HONDA</t>
  </si>
  <si>
    <t>KIARACONDONGII-5</t>
  </si>
  <si>
    <t>2-IKUNINGAN4</t>
  </si>
  <si>
    <t>5-IKUTAMEKAR5</t>
  </si>
  <si>
    <t>5-IIKUTAMEKAR5</t>
  </si>
  <si>
    <t>5-ILAGADAR5</t>
  </si>
  <si>
    <t>5-IILAGADAR5</t>
  </si>
  <si>
    <t>4-ILAMAJAN4</t>
  </si>
  <si>
    <t>4-IILAMAJAN4</t>
  </si>
  <si>
    <t>I-5LIPPO CIKARANG</t>
  </si>
  <si>
    <t>LIPPO CIKARANG</t>
  </si>
  <si>
    <t>4-IMAJALAYA4</t>
  </si>
  <si>
    <t>4-IIMAJALAYA4</t>
  </si>
  <si>
    <t>4-IMALANGBONG4</t>
  </si>
  <si>
    <t>4-IIMALANGBONG4</t>
  </si>
  <si>
    <t>5-IMALIGI5</t>
  </si>
  <si>
    <t>5-IIMALIGI5</t>
  </si>
  <si>
    <t>5-IMANDIRANCAN5</t>
  </si>
  <si>
    <t>5-IIMANDIRANCAN5</t>
  </si>
  <si>
    <t>7-AMANDIRANCAN7</t>
  </si>
  <si>
    <t>7-BMANDIRANCAN7</t>
  </si>
  <si>
    <t>5-IMEKARSARI5</t>
  </si>
  <si>
    <t>5-IIMEKARSARI5</t>
  </si>
  <si>
    <t>7-AMUARA TAWAR7</t>
  </si>
  <si>
    <t>7-BMUARA TAWAR7</t>
  </si>
  <si>
    <t>NEW TAMBUN</t>
  </si>
  <si>
    <t>IMULTISTRADA</t>
  </si>
  <si>
    <t>5-INEW RANCAKASUMBA5</t>
  </si>
  <si>
    <t>5-IINEW RANCAKASUMBA5</t>
  </si>
  <si>
    <t>ANEW UJUNG BERUNG7</t>
  </si>
  <si>
    <t>BNEW UJUNG BERUNG7</t>
  </si>
  <si>
    <t>5-IPABUARAN5</t>
  </si>
  <si>
    <t>5-IIPABUARAN5</t>
  </si>
  <si>
    <t>5-IPADALARANG5</t>
  </si>
  <si>
    <t>5-IIPADALARANG5</t>
  </si>
  <si>
    <t>2-IPAMEUNGPEUK4</t>
  </si>
  <si>
    <t>5-IPANASIA5</t>
  </si>
  <si>
    <t>5-IIPANASIA5</t>
  </si>
  <si>
    <t>B1PANGANDARAN4</t>
  </si>
  <si>
    <t>4-IPARAKAN4</t>
  </si>
  <si>
    <t>4-IIPARAKAN4</t>
  </si>
  <si>
    <t>5-IPARUNG MULYA5</t>
  </si>
  <si>
    <t>5-IIPARUNG MULYA5</t>
  </si>
  <si>
    <t>5-IPATUHA5</t>
  </si>
  <si>
    <t>5-IIPATUHA5</t>
  </si>
  <si>
    <t>5-IPERURI5</t>
  </si>
  <si>
    <t>5-IIPERURI5</t>
  </si>
  <si>
    <t>5-IPINAYUNGAN5</t>
  </si>
  <si>
    <t>5-IIPINAYUNGAN5</t>
  </si>
  <si>
    <t>4-IPINDODELI4</t>
  </si>
  <si>
    <t>I-4PONCOL</t>
  </si>
  <si>
    <t>II-4PONCOL</t>
  </si>
  <si>
    <t>I-5PONCOLBARU</t>
  </si>
  <si>
    <t>II-5PONCOLBARU</t>
  </si>
  <si>
    <t>4-IPURWAKARTA4</t>
  </si>
  <si>
    <t>4-IIPURWAKARTA4</t>
  </si>
  <si>
    <t>5-IPURWAKARTA5</t>
  </si>
  <si>
    <t>5-IIPURWAKARTA5</t>
  </si>
  <si>
    <t>I-5RAJAPAKSI</t>
  </si>
  <si>
    <t>II-5RAJAPAKSI</t>
  </si>
  <si>
    <t>I-5RAJAPAKSI KTT</t>
  </si>
  <si>
    <t>II-5RAJAPAKSI KTT</t>
  </si>
  <si>
    <t>5-IRANCAEKEK5</t>
  </si>
  <si>
    <t>5-IIRANCAEKEK5</t>
  </si>
  <si>
    <t>TAJUR5</t>
  </si>
  <si>
    <t>5-IRANCAKASUMBA5</t>
  </si>
  <si>
    <t>5-IIRANCAKASUMBA5</t>
  </si>
  <si>
    <t>4-IRENGASDENGKLOK4</t>
  </si>
  <si>
    <t>4-IIRENGASDENGKLOK4</t>
  </si>
  <si>
    <t>7-ASAGULING7</t>
  </si>
  <si>
    <t>7-BSAGULING7</t>
  </si>
  <si>
    <t>B1SANTOSA4</t>
  </si>
  <si>
    <t>4-ISEMEN PALIMANAN4</t>
  </si>
  <si>
    <t>4-IISEMEN PALIMANAN4</t>
  </si>
  <si>
    <t>4-ISUBANG4</t>
  </si>
  <si>
    <t>4-IISUBANG4</t>
  </si>
  <si>
    <t>5-ISUKAMANDI</t>
  </si>
  <si>
    <t>5-IISUKAMANDI</t>
  </si>
  <si>
    <t>5-ISUKATANI GOBEL5</t>
  </si>
  <si>
    <t>5-IISUKATANI GOBEL5</t>
  </si>
  <si>
    <t>THK</t>
  </si>
  <si>
    <t>B1SUMADRA4</t>
  </si>
  <si>
    <t>4-ISUMEDANG4</t>
  </si>
  <si>
    <t>UJUNG BERUNG 5</t>
  </si>
  <si>
    <t>4-IISUMEDANG4</t>
  </si>
  <si>
    <t>5-ISUMMARECON</t>
  </si>
  <si>
    <t>5-IISUMMARECON</t>
  </si>
  <si>
    <t>4-IISUNYARAGI4</t>
  </si>
  <si>
    <t>5-ISUNYARAGI5</t>
  </si>
  <si>
    <t>5-IISUNYARAGI5</t>
  </si>
  <si>
    <t>5-ISUZUKI</t>
  </si>
  <si>
    <t>5-IISUZUKI</t>
  </si>
  <si>
    <t>BANYUDONO(1)</t>
  </si>
  <si>
    <t>5-ITAJUR5</t>
  </si>
  <si>
    <t>5-IITAJUR5</t>
  </si>
  <si>
    <t>BATANG NEW</t>
  </si>
  <si>
    <t>I-4TAMBUN4</t>
  </si>
  <si>
    <t>II-4TAMBUN4</t>
  </si>
  <si>
    <t>BATANG5</t>
  </si>
  <si>
    <t>I-5TAMBUN5</t>
  </si>
  <si>
    <t>II-5TAMBUN5</t>
  </si>
  <si>
    <t>A-5TASIKMALAYA BARU5</t>
  </si>
  <si>
    <t>B-5TASIKMALAYA BARU5</t>
  </si>
  <si>
    <t>ATASIKMALAYA BARU7</t>
  </si>
  <si>
    <t>BTASIKMALAYA BARU7</t>
  </si>
  <si>
    <t>4-ITASIKMALAYA4</t>
  </si>
  <si>
    <t>4-IITASIKMALAYA4</t>
  </si>
  <si>
    <t>5-ITASIKMALAYA5</t>
  </si>
  <si>
    <t>5-IITASIKMALAYA5</t>
  </si>
  <si>
    <t>5-ITATAJABAR</t>
  </si>
  <si>
    <t>5-IITATAJABAR</t>
  </si>
  <si>
    <t>BB2TATAJABAR_KTT5</t>
  </si>
  <si>
    <t>I-5TATAJABAR_KTT5</t>
  </si>
  <si>
    <t>5-ITEGAL HERANG5</t>
  </si>
  <si>
    <t>5-IITEGAL HERANG5</t>
  </si>
  <si>
    <t>ITELUKJAMBE</t>
  </si>
  <si>
    <t>IITELUKJAMBE</t>
  </si>
  <si>
    <t>I-4TOYOGIRI</t>
  </si>
  <si>
    <t>4-IUJUNG BERUNG 4</t>
  </si>
  <si>
    <t>4-IIUJUNG BERUNG 4</t>
  </si>
  <si>
    <t>5-IUJUNG BERUNG5</t>
  </si>
  <si>
    <t>5-IIUJUNG BERUNG5</t>
  </si>
  <si>
    <t>5-IWAYANG WINDU5</t>
  </si>
  <si>
    <t>5-IIWAYANG WINDU5</t>
  </si>
  <si>
    <t>B1WAYANGWINDU 4</t>
  </si>
  <si>
    <t>AADIPALA7</t>
  </si>
  <si>
    <t>BADIPALA7</t>
  </si>
  <si>
    <t>1BALAPULANG</t>
  </si>
  <si>
    <t>2BALAPULANG</t>
  </si>
  <si>
    <t>1BANTUL</t>
  </si>
  <si>
    <t>2BANTUL</t>
  </si>
  <si>
    <t>3-IBANYUDONO</t>
  </si>
  <si>
    <t>1BATANG</t>
  </si>
  <si>
    <t>2BATANG</t>
  </si>
  <si>
    <t>1BAWEN</t>
  </si>
  <si>
    <t>2BAWEN</t>
  </si>
  <si>
    <t>1BLORA</t>
  </si>
  <si>
    <t>2BLORA</t>
  </si>
  <si>
    <t>1BREBES</t>
  </si>
  <si>
    <t>2BREBES</t>
  </si>
  <si>
    <t>1BRINGIN</t>
  </si>
  <si>
    <t>2BRINGIN</t>
  </si>
  <si>
    <t>1BUMI SEMARANG BARU</t>
  </si>
  <si>
    <t>KEDUNG OMBO</t>
  </si>
  <si>
    <t>2BUMI SEMARANG BARU</t>
  </si>
  <si>
    <t>1CEPU</t>
  </si>
  <si>
    <t>2CEPU</t>
  </si>
  <si>
    <t>ACILACAP EXP7</t>
  </si>
  <si>
    <t>BCILACAP EXP7</t>
  </si>
  <si>
    <t>1DIENG</t>
  </si>
  <si>
    <t>2DIENG</t>
  </si>
  <si>
    <t>5-IGARUNG</t>
  </si>
  <si>
    <t>1GEJAYAN</t>
  </si>
  <si>
    <t>2GEJAYAN</t>
  </si>
  <si>
    <t>1GODEAN</t>
  </si>
  <si>
    <t>2GODEAN</t>
  </si>
  <si>
    <t>IGOMBONG5</t>
  </si>
  <si>
    <t>2GONDANGREJO</t>
  </si>
  <si>
    <t>1JAJAR</t>
  </si>
  <si>
    <t>2JAJAR</t>
  </si>
  <si>
    <t>1JEKULO5</t>
  </si>
  <si>
    <t>2JEKULO5</t>
  </si>
  <si>
    <t>1JELOK</t>
  </si>
  <si>
    <t>2JELOK</t>
  </si>
  <si>
    <t>1JEPARA</t>
  </si>
  <si>
    <t>2JEPARA</t>
  </si>
  <si>
    <t>1KALIBAKAL</t>
  </si>
  <si>
    <t>2KALIBAKAL</t>
  </si>
  <si>
    <t>1KALISARI</t>
  </si>
  <si>
    <t>2KALISARI</t>
  </si>
  <si>
    <t>1KALIWUNGU</t>
  </si>
  <si>
    <t>2KALIWUNGU</t>
  </si>
  <si>
    <t>1KEBASEN</t>
  </si>
  <si>
    <t>2KEBASEN</t>
  </si>
  <si>
    <t>1KEBUMEN</t>
  </si>
  <si>
    <t>1KEDUNG OMBO</t>
  </si>
  <si>
    <t>2KEDUNG OMBO</t>
  </si>
  <si>
    <t>1KENTUNGAN</t>
  </si>
  <si>
    <t>2KENTUNGAN</t>
  </si>
  <si>
    <t>1KESUGIHAN5</t>
  </si>
  <si>
    <t>2KESUGIHAN5</t>
  </si>
  <si>
    <t>AKESUGIHAN7</t>
  </si>
  <si>
    <t>BKESUGIHAN7</t>
  </si>
  <si>
    <t>1KLATEN</t>
  </si>
  <si>
    <t>2KLATEN</t>
  </si>
  <si>
    <t>1KRAPYAK</t>
  </si>
  <si>
    <t>2KRAPYAK</t>
  </si>
  <si>
    <t>5-IKTT START</t>
  </si>
  <si>
    <t>1KUDUS</t>
  </si>
  <si>
    <t>2KUDUS</t>
  </si>
  <si>
    <t>1LOMANIS</t>
  </si>
  <si>
    <t>2LOMANIS</t>
  </si>
  <si>
    <t>1MAJENANG</t>
  </si>
  <si>
    <t>2MAJENANG</t>
  </si>
  <si>
    <t>1MANGKUNEGARAN</t>
  </si>
  <si>
    <t>2MANGKUNEGARAN</t>
  </si>
  <si>
    <t>1MASARAN</t>
  </si>
  <si>
    <t>2MASARAN</t>
  </si>
  <si>
    <t>1MEDARI</t>
  </si>
  <si>
    <t>2MEDARI</t>
  </si>
  <si>
    <t>1MOJOSONGO</t>
  </si>
  <si>
    <t>2MOJOSONGO</t>
  </si>
  <si>
    <t>IMRANGGEN</t>
  </si>
  <si>
    <t>IIMRANGGEN</t>
  </si>
  <si>
    <t>3-IMRICA</t>
  </si>
  <si>
    <t>2NGUNTORONADI</t>
  </si>
  <si>
    <t>1PALUR</t>
  </si>
  <si>
    <t>2PALUR</t>
  </si>
  <si>
    <t>1PANDEANLAMPER</t>
  </si>
  <si>
    <t>2PANDEANLAMPER</t>
  </si>
  <si>
    <t>1PATI</t>
  </si>
  <si>
    <t>2PATI</t>
  </si>
  <si>
    <t>1PEDAN5</t>
  </si>
  <si>
    <t>2PEDAN5</t>
  </si>
  <si>
    <t>APEDAN7</t>
  </si>
  <si>
    <t>BPEDAN7</t>
  </si>
  <si>
    <t>1PEKALONGAN</t>
  </si>
  <si>
    <t>2PEKALONGAN</t>
  </si>
  <si>
    <t>1PEMALANG</t>
  </si>
  <si>
    <t>7-BPEMALANG7 (BATANG7)</t>
  </si>
  <si>
    <t>APLTU CILACAP</t>
  </si>
  <si>
    <t>BPLTU CILACAP</t>
  </si>
  <si>
    <t>1PUDAKPAYUNG</t>
  </si>
  <si>
    <t>2PUDAKPAYUNG</t>
  </si>
  <si>
    <t>3-IPURBALINGGA5</t>
  </si>
  <si>
    <t>3-IIPURBALINGGA5</t>
  </si>
  <si>
    <t>1PURWODADI</t>
  </si>
  <si>
    <t>2PURWODADI</t>
  </si>
  <si>
    <t>I-5PURWOREJO</t>
  </si>
  <si>
    <t>II-5PURWOREJO</t>
  </si>
  <si>
    <t>1RANDUGARUT</t>
  </si>
  <si>
    <t>2RANDUGARUT</t>
  </si>
  <si>
    <t>1RAYON UTAMA MAKMUR</t>
  </si>
  <si>
    <t>2RAYON UTAMA MAKMUR</t>
  </si>
  <si>
    <t>1REMBANG</t>
  </si>
  <si>
    <t>2REMBANG</t>
  </si>
  <si>
    <t>IREMBANG KIT</t>
  </si>
  <si>
    <t>IIREMBANG KIT</t>
  </si>
  <si>
    <t>1SANGGRAHAN</t>
  </si>
  <si>
    <t>2SANGGRAHAN</t>
  </si>
  <si>
    <t>1SAYUNG</t>
  </si>
  <si>
    <t>2SAYUNG</t>
  </si>
  <si>
    <t>1SECANG DOUBLE</t>
  </si>
  <si>
    <t>2SECANG DOUBLE</t>
  </si>
  <si>
    <t>1SEMANU</t>
  </si>
  <si>
    <t>2SEMANU</t>
  </si>
  <si>
    <t>1SEMEN INDONESIA</t>
  </si>
  <si>
    <t>2SEMEN INDONESIA</t>
  </si>
  <si>
    <t>1SEMEN NUSANTARA</t>
  </si>
  <si>
    <t>2SEMEN NUSANTARA</t>
  </si>
  <si>
    <t>1SIMPANGLIMA</t>
  </si>
  <si>
    <t>2SIMPANGLIMA</t>
  </si>
  <si>
    <t>1SINAR TAMBANG ARTHA LESTARI</t>
  </si>
  <si>
    <t>2SINAR TAMBANG ARTHA LESTARI</t>
  </si>
  <si>
    <t>1SOLOBARU</t>
  </si>
  <si>
    <t>2SOLOBARU</t>
  </si>
  <si>
    <t>1SRAGEN</t>
  </si>
  <si>
    <t>2SRAGEN</t>
  </si>
  <si>
    <t>1SRONDOL</t>
  </si>
  <si>
    <t>2SRONDOL</t>
  </si>
  <si>
    <t>1TAMBAK LOROK</t>
  </si>
  <si>
    <t>2TAMBAK LOROK</t>
  </si>
  <si>
    <t>1TAMBAKLOROKGU 1</t>
  </si>
  <si>
    <t>2TAMBAKLOROKGU 1</t>
  </si>
  <si>
    <t>1TAMBAKLOROKGU 2</t>
  </si>
  <si>
    <t>2TAMBAKLOROKGU 2</t>
  </si>
  <si>
    <t>1TANJUNG JATI</t>
  </si>
  <si>
    <t>2TANJUNG JATI</t>
  </si>
  <si>
    <t>ATANJUNG JATI B7</t>
  </si>
  <si>
    <t>BTANJUNG JATI B7</t>
  </si>
  <si>
    <t>I-5TEMANGGUNG</t>
  </si>
  <si>
    <t>II-5TEMANGGUNG</t>
  </si>
  <si>
    <t>1UNGARAN</t>
  </si>
  <si>
    <t>2UNGARAN</t>
  </si>
  <si>
    <t>7-AUNGARAN7</t>
  </si>
  <si>
    <t>7-BUNGARAN7</t>
  </si>
  <si>
    <t>1WADASLINTANG</t>
  </si>
  <si>
    <t>2WADASLINTANG</t>
  </si>
  <si>
    <t>1WATES</t>
  </si>
  <si>
    <t>2WATES</t>
  </si>
  <si>
    <t>1WIROBRAJAN</t>
  </si>
  <si>
    <t>2WIROBRAJAN</t>
  </si>
  <si>
    <t>1WLERI</t>
  </si>
  <si>
    <t>2WLERI</t>
  </si>
  <si>
    <t>1WONOGIRI</t>
  </si>
  <si>
    <t>2WONOGIRI</t>
  </si>
  <si>
    <t>1WONOSARI</t>
  </si>
  <si>
    <t>2WONOSARI</t>
  </si>
  <si>
    <t>1WONOSOBO</t>
  </si>
  <si>
    <t>2WONOSOBO</t>
  </si>
  <si>
    <t>4-IAJINOMOTO4</t>
  </si>
  <si>
    <t>5-IALTA PRIMA5</t>
  </si>
  <si>
    <t>5-IIALTA PRIMA5</t>
  </si>
  <si>
    <t>5-IBABADAN5</t>
  </si>
  <si>
    <t>5-IBABAT5</t>
  </si>
  <si>
    <t>5-IIBABAT5</t>
  </si>
  <si>
    <t>5-IBALONGBENDO5</t>
  </si>
  <si>
    <t>5-IBAMBE5</t>
  </si>
  <si>
    <t>5-IIBAMBE5</t>
  </si>
  <si>
    <t>GULUKGULUK5</t>
  </si>
  <si>
    <t>4-IBANARAN4</t>
  </si>
  <si>
    <t>4-IIBANARAN4</t>
  </si>
  <si>
    <t>5-IBANARAN5</t>
  </si>
  <si>
    <t>5-IIBANARAN5</t>
  </si>
  <si>
    <t>IMASCO</t>
  </si>
  <si>
    <t>4-IBANGIL4</t>
  </si>
  <si>
    <t>4-IIBANGIL4</t>
  </si>
  <si>
    <t>5-IBANGIL5</t>
  </si>
  <si>
    <t>5-IIBANGIL5</t>
  </si>
  <si>
    <t>5-IBANGKALAN5</t>
  </si>
  <si>
    <t>5-IIBANGKALAN5</t>
  </si>
  <si>
    <t>4-IBANGUN4</t>
  </si>
  <si>
    <t>5-IBANYUWANGI5</t>
  </si>
  <si>
    <t>5-IIBANYUWANGI5</t>
  </si>
  <si>
    <t>4-IBARATA4</t>
  </si>
  <si>
    <t>4-IBLIMBING4</t>
  </si>
  <si>
    <t>4-IIBLIMBING4</t>
  </si>
  <si>
    <t>KALISARI5</t>
  </si>
  <si>
    <t>4-IBLITAR4</t>
  </si>
  <si>
    <t>4-IIBLITAR4</t>
  </si>
  <si>
    <t>5-IBOJONEGORO5</t>
  </si>
  <si>
    <t>5-IIBOJONEGORO5</t>
  </si>
  <si>
    <t>5-IBONDOWOSO5</t>
  </si>
  <si>
    <t>5-IIBONDOWOSO5</t>
  </si>
  <si>
    <t>4-IBUDURAN4</t>
  </si>
  <si>
    <t>KEDINDING5</t>
  </si>
  <si>
    <t>4-IIBUDURAN4</t>
  </si>
  <si>
    <t>5-IBUDURAN5</t>
  </si>
  <si>
    <t>KEDIRI5</t>
  </si>
  <si>
    <t>5-IBULUKANDANG5</t>
  </si>
  <si>
    <t>5-IBUMICOKRO5</t>
  </si>
  <si>
    <t>4-ICARUBAN4</t>
  </si>
  <si>
    <t>5-ICERME5</t>
  </si>
  <si>
    <t>5-IICERME5</t>
  </si>
  <si>
    <t>5-ICHEIL JEDANG5</t>
  </si>
  <si>
    <t>4-ICIWI KIMIA4</t>
  </si>
  <si>
    <t>5-IDARMO GRANDE5</t>
  </si>
  <si>
    <t>5-IIDARMO GRANDE5</t>
  </si>
  <si>
    <t>4-IDOLOPO4</t>
  </si>
  <si>
    <t>4-IDRIYOREJO4</t>
  </si>
  <si>
    <t>5-IDRIYOREJO5</t>
  </si>
  <si>
    <t>5-IIDRIYOREJO5</t>
  </si>
  <si>
    <t>4-IGAMPINGAN4</t>
  </si>
  <si>
    <t>5-IGEMBONG5</t>
  </si>
  <si>
    <t>5-IIGEMBONG5</t>
  </si>
  <si>
    <t>5-IGENDING5</t>
  </si>
  <si>
    <t>5-IGENTENG5</t>
  </si>
  <si>
    <t>5-IIGENTENG5</t>
  </si>
  <si>
    <t>5-IGILITIMUR5</t>
  </si>
  <si>
    <t>5-IIGILITIMUR5</t>
  </si>
  <si>
    <t>5-IGONDANGWETAN5</t>
  </si>
  <si>
    <t>5-IIGONDANGWETAN5</t>
  </si>
  <si>
    <t>AGRATI5</t>
  </si>
  <si>
    <t>BGRATI5</t>
  </si>
  <si>
    <t>AGRATI7</t>
  </si>
  <si>
    <t>BGRATI7</t>
  </si>
  <si>
    <t>AGRESIK BARU5</t>
  </si>
  <si>
    <t>BGRESIK BARU5</t>
  </si>
  <si>
    <t>NBUMICOKRO</t>
  </si>
  <si>
    <t>AGRESIK BARU7</t>
  </si>
  <si>
    <t>BGRESIK BARU7</t>
  </si>
  <si>
    <t>NEW NGANJUK 5</t>
  </si>
  <si>
    <t>AGRESIK LAMA5</t>
  </si>
  <si>
    <t>BGRESIK LAMA5</t>
  </si>
  <si>
    <t>NEW PANDAAN</t>
  </si>
  <si>
    <t>TNGAN1GRLMA-GLTMR 1</t>
  </si>
  <si>
    <t>TNGAN2GRLMA-GLTMR 2</t>
  </si>
  <si>
    <t>4-IGUDANG GARAM5</t>
  </si>
  <si>
    <t>5-IHANIL JAYA STEEL</t>
  </si>
  <si>
    <t>5-IHOLCIM SEMEN DWIMA AGUNG</t>
  </si>
  <si>
    <t>5-IINDOFOOD SUKSES MAKMUR5</t>
  </si>
  <si>
    <t>5-IISPAD INDO5</t>
  </si>
  <si>
    <t>5-IJATIGEDONG5</t>
  </si>
  <si>
    <t>5-IIJATIGEDONG5</t>
  </si>
  <si>
    <t>5-IJATIM TAMAN STEEL</t>
  </si>
  <si>
    <t>5-IJAYA KERTAS5</t>
  </si>
  <si>
    <t>5-IIJAYA KERTAS5</t>
  </si>
  <si>
    <t>5-IJEMBER5</t>
  </si>
  <si>
    <t>5-IIJEMBER5</t>
  </si>
  <si>
    <t>5-IJOMBANG5</t>
  </si>
  <si>
    <t>5-IIJOMBANG5</t>
  </si>
  <si>
    <t>5-IKALISARI JATIM</t>
  </si>
  <si>
    <t>KALISARI JATIM</t>
  </si>
  <si>
    <t>5-IIKALISARI JATIM</t>
  </si>
  <si>
    <t>4-IKARANGKATES4</t>
  </si>
  <si>
    <t>4-IIKARANGKATES4</t>
  </si>
  <si>
    <t>5-IKARANGPILANG5</t>
  </si>
  <si>
    <t>5-IIKARANGPILANG5</t>
  </si>
  <si>
    <t>5-IKASIH JATIM5</t>
  </si>
  <si>
    <t>4-IKEBONAGUNG4</t>
  </si>
  <si>
    <t>4-IIKEBONAGUNG4</t>
  </si>
  <si>
    <t>5-IKEBONAGUNG5</t>
  </si>
  <si>
    <t>5-IIKEBONAGUNG5</t>
  </si>
  <si>
    <t>5-IKEDINDING5</t>
  </si>
  <si>
    <t>5-IIKEDINDING5</t>
  </si>
  <si>
    <t>I-5KEDIRI5</t>
  </si>
  <si>
    <t>IV-5KEDIRI5</t>
  </si>
  <si>
    <t>PUGER 5</t>
  </si>
  <si>
    <t>AKEDIRI7</t>
  </si>
  <si>
    <t>BKEDIRI7</t>
  </si>
  <si>
    <t>5-IKENJERAN5</t>
  </si>
  <si>
    <t>5-IIKENJERAN5</t>
  </si>
  <si>
    <t>5-IKEREK5</t>
  </si>
  <si>
    <t>5-IIKEREK5</t>
  </si>
  <si>
    <t>4-IKERTOSONO4</t>
  </si>
  <si>
    <t>5-IIKERTOSONO5</t>
  </si>
  <si>
    <t>5-IKRAKSAAN5</t>
  </si>
  <si>
    <t>5-IIKRAKSAAN5</t>
  </si>
  <si>
    <t>5-IKREMBANGAN5</t>
  </si>
  <si>
    <t>5-IIKREMBANGAN5</t>
  </si>
  <si>
    <t>5-IKUPANG5</t>
  </si>
  <si>
    <t>5-IILAWANG5</t>
  </si>
  <si>
    <t>5-ILUMAJANG5</t>
  </si>
  <si>
    <t>4-IIMANISREJO4</t>
  </si>
  <si>
    <t>5-IMANISREJO5</t>
  </si>
  <si>
    <t>5-IMANYAR5</t>
  </si>
  <si>
    <t>5-IIMANYAR5</t>
  </si>
  <si>
    <t>4-IMASPION STEEL BAR4</t>
  </si>
  <si>
    <t>4-IMASPION4</t>
  </si>
  <si>
    <t>4-IMENDALAN</t>
  </si>
  <si>
    <t>4-IIMENDALAN</t>
  </si>
  <si>
    <t>5-IMOJOAGUNG5</t>
  </si>
  <si>
    <t>5-IIMOJOAGUNG5</t>
  </si>
  <si>
    <t>4-IMRANGGEN4</t>
  </si>
  <si>
    <t>4-IIMRANGGEN4</t>
  </si>
  <si>
    <t>5-INGAGEL5</t>
  </si>
  <si>
    <t>4-IINGANJUK4</t>
  </si>
  <si>
    <t>BNGIMBANG7</t>
  </si>
  <si>
    <t>5-INGORO5</t>
  </si>
  <si>
    <t>5-IIPACIRAN</t>
  </si>
  <si>
    <t>4-IPACITAN4</t>
  </si>
  <si>
    <t>5-IIPACITAN5</t>
  </si>
  <si>
    <t>APAITON5</t>
  </si>
  <si>
    <t>BPAITON7</t>
  </si>
  <si>
    <t>5-IPAKIS5</t>
  </si>
  <si>
    <t>5-IPAMEKASAN5</t>
  </si>
  <si>
    <t>4-IPANDAAN4</t>
  </si>
  <si>
    <t>4-IIPANDAAN4</t>
  </si>
  <si>
    <t>4-IPARE4</t>
  </si>
  <si>
    <t>5-IPERAK5</t>
  </si>
  <si>
    <t>5-IIPERAK5</t>
  </si>
  <si>
    <t>5-IPETRO KIMIA5</t>
  </si>
  <si>
    <t>TULUNGAGUNG II 5</t>
  </si>
  <si>
    <t>5-IIPETRO KIMIA5</t>
  </si>
  <si>
    <t>5-IPIER5</t>
  </si>
  <si>
    <t>5-IIPIER5</t>
  </si>
  <si>
    <t>4-IPLOSO4</t>
  </si>
  <si>
    <t>5-IPLTU PACITAN</t>
  </si>
  <si>
    <t>4-IIPOLEHAN4</t>
  </si>
  <si>
    <t>4-IPONOROGO4</t>
  </si>
  <si>
    <t>4-IIPONOROGO4</t>
  </si>
  <si>
    <t>WILMAR 5</t>
  </si>
  <si>
    <t>5-IPONOROGO5</t>
  </si>
  <si>
    <t>4-IPORONG4</t>
  </si>
  <si>
    <t>WLINGI II 5</t>
  </si>
  <si>
    <t>5-IPROBOLINGGO5</t>
  </si>
  <si>
    <t>5-IIPURWOSARI5</t>
  </si>
  <si>
    <t>5-IREJOSO5</t>
  </si>
  <si>
    <t>5-IRUNGKUT5</t>
  </si>
  <si>
    <t>5-IIRUNGKUT5</t>
  </si>
  <si>
    <t>AMLAPURA5</t>
  </si>
  <si>
    <t>UP2B Bali</t>
  </si>
  <si>
    <t>5-ISAMBIKEREP5</t>
  </si>
  <si>
    <t>5-IISAMBIKEREP5</t>
  </si>
  <si>
    <t>ANTOSARI5</t>
  </si>
  <si>
    <t>5-ISAMPANG5</t>
  </si>
  <si>
    <t>5-IISAMPANG5</t>
  </si>
  <si>
    <t>5-ISAWAHAN5</t>
  </si>
  <si>
    <t>5-IISAWAHAN5</t>
  </si>
  <si>
    <t>4-ISEGOROMADU4</t>
  </si>
  <si>
    <t>5-ISEGOROMADU5</t>
  </si>
  <si>
    <t>5-IISEGOROMADU5</t>
  </si>
  <si>
    <t>4-ISEKARPUTIH4</t>
  </si>
  <si>
    <t>4-IISEKARPUTIH4</t>
  </si>
  <si>
    <t>5-ISEKARPUTIH5</t>
  </si>
  <si>
    <t>5-IISEKARPUTIH5</t>
  </si>
  <si>
    <t>4-ISELOREJO4</t>
  </si>
  <si>
    <t>4-ISEMEN GRESIK4</t>
  </si>
  <si>
    <t>4-ISENGGURUH4</t>
  </si>
  <si>
    <t>NUSA DUA</t>
  </si>
  <si>
    <t>4-ISENGKALING4</t>
  </si>
  <si>
    <t>5-ISENGKALING5</t>
  </si>
  <si>
    <t>5-IISENGKALING5</t>
  </si>
  <si>
    <t>5-ISIDOARJO5</t>
  </si>
  <si>
    <t>5-ISIMPANG5</t>
  </si>
  <si>
    <t>5-IISIMPANG5</t>
  </si>
  <si>
    <t>PECATU</t>
  </si>
  <si>
    <t>5-ISITUBONDO5</t>
  </si>
  <si>
    <t>5-IISITUBONDO5</t>
  </si>
  <si>
    <t>5-ISUKOLILO5</t>
  </si>
  <si>
    <t>5-IISUKOLILO5</t>
  </si>
  <si>
    <t>4-ISUKOREJO4</t>
  </si>
  <si>
    <t>5-ISUMENEP5</t>
  </si>
  <si>
    <t>5-ISURABAYA BARAT5</t>
  </si>
  <si>
    <t>5-IISURABAYA BARAT5</t>
  </si>
  <si>
    <t>ASURABAYA BARAT7</t>
  </si>
  <si>
    <t>BSURABAYA BARAT7</t>
  </si>
  <si>
    <t>5-ISURABAYA SELATAN5</t>
  </si>
  <si>
    <t>5-IISURABAYA SELATAN5</t>
  </si>
  <si>
    <t>5-ISURYA PAMENANG5</t>
  </si>
  <si>
    <t>5-ISURYA ZAGZAG5</t>
  </si>
  <si>
    <t>TANAHLOT5</t>
  </si>
  <si>
    <t>5-ISUTAMI5</t>
  </si>
  <si>
    <t>5-ITANDES5</t>
  </si>
  <si>
    <t>5-IITANDES5</t>
  </si>
  <si>
    <t>5-ITANGGUL5</t>
  </si>
  <si>
    <t>2TANJUNG AWAR - AWAR</t>
  </si>
  <si>
    <t>4-ITARIK4</t>
  </si>
  <si>
    <t>4-IITARIK4</t>
  </si>
  <si>
    <t>4-ITRENGGALEK4</t>
  </si>
  <si>
    <t>4-IITRENGGALEK4</t>
  </si>
  <si>
    <t>5-IITUBAN5</t>
  </si>
  <si>
    <t>4-ITULUNGAGUNG4</t>
  </si>
  <si>
    <t>4-IITULUNGAGUNG4</t>
  </si>
  <si>
    <t>4-ITUREN4</t>
  </si>
  <si>
    <t>5-IUJUNG5</t>
  </si>
  <si>
    <t>5-IIUJUNG5</t>
  </si>
  <si>
    <t>5-IUNDAAN5</t>
  </si>
  <si>
    <t>5-IIUNDAAN5</t>
  </si>
  <si>
    <t>4-IWARU4</t>
  </si>
  <si>
    <t>4-IIWARU4</t>
  </si>
  <si>
    <t>5-IWARU5</t>
  </si>
  <si>
    <t>5-IIWARU5</t>
  </si>
  <si>
    <t>4-IWLINGI4</t>
  </si>
  <si>
    <t>5-IWLINGI5</t>
  </si>
  <si>
    <t>5-IWONOKROMO5</t>
  </si>
  <si>
    <t>5-IIWONOKROMO5</t>
  </si>
  <si>
    <t>5-IAMPRA5</t>
  </si>
  <si>
    <t>5-IIAMPRA5</t>
  </si>
  <si>
    <t>5-IASARI5</t>
  </si>
  <si>
    <t>5-IIASARI5</t>
  </si>
  <si>
    <t>5-IBATURITI</t>
  </si>
  <si>
    <t>5-IIBATURITI</t>
  </si>
  <si>
    <t>5-IGIANYAR5</t>
  </si>
  <si>
    <t>5-IIGIANYAR5</t>
  </si>
  <si>
    <t>5-IGILIMANUK5</t>
  </si>
  <si>
    <t>5-IIGILIMANUK5</t>
  </si>
  <si>
    <t>5-IGIS BANDARA</t>
  </si>
  <si>
    <t>5-IIGIS BANDARA</t>
  </si>
  <si>
    <t>5-IKAPAL5</t>
  </si>
  <si>
    <t>5-IIKAPAL5</t>
  </si>
  <si>
    <t>CARA UPDATE : Digsilent 14.1 - Object (Kaca Mata) - Line (*.ElmLne) - Basic Data - Select All - Right Click -Spread Sheet Format - Copy (with Column Header) - Paste pada SEL T2</t>
  </si>
  <si>
    <t>TypLne,TypTow,TypGeo</t>
  </si>
  <si>
    <t>AGP-DNYSA</t>
  </si>
  <si>
    <t>OHL-150kV-ACFR 2x315mm2 (2500A)</t>
  </si>
  <si>
    <t>ANTASARI-KEMANG 2</t>
  </si>
  <si>
    <t>CAB-150 KV N2XCK2Y CU 1x1000mm (769)</t>
  </si>
  <si>
    <t>ANTRI-DRTGA 2</t>
  </si>
  <si>
    <t>Terminal(99)</t>
  </si>
  <si>
    <t>BANTUL-WATES 1</t>
  </si>
  <si>
    <t>BANTUL-WATES 2</t>
  </si>
  <si>
    <t>BATANG NEW - BATANG 1A</t>
  </si>
  <si>
    <t>BATANG NEW - BATANG 1B</t>
  </si>
  <si>
    <t>BATANG NEW - BATANG 2A</t>
  </si>
  <si>
    <t>BATANG NEW - BATANG 2B</t>
  </si>
  <si>
    <t>BATANG NEW - WELERI 1A</t>
  </si>
  <si>
    <t>BATANG NEW - WELERI 1B</t>
  </si>
  <si>
    <t>BATANG NEW - WELERI 2A</t>
  </si>
  <si>
    <t>BATANG NEW - WELERI 2B</t>
  </si>
  <si>
    <t>OHL-150kV-ACCC/TW LISBON 1XHTLSC (1285)</t>
  </si>
  <si>
    <t>BGBRU-KDBDK 1</t>
  </si>
  <si>
    <t>BGBRU-KDBDK 2</t>
  </si>
  <si>
    <t>BKASI-NPGRU 1</t>
  </si>
  <si>
    <t>BKASI-TMBUN</t>
  </si>
  <si>
    <t>BNGIL-KIS</t>
  </si>
  <si>
    <t>OHL-150kV-TACSR 330mm2 (1190A)</t>
  </si>
  <si>
    <t>BNGIL-KIS(1)</t>
  </si>
  <si>
    <t>KIS</t>
  </si>
  <si>
    <t>BNGIL-SKRJO 1</t>
  </si>
  <si>
    <t>BNGIL-SKRJO 2</t>
  </si>
  <si>
    <t>BNRAN - CH</t>
  </si>
  <si>
    <t>BNTRO-SPONG 1</t>
  </si>
  <si>
    <t>BNTRO-SPONG 2</t>
  </si>
  <si>
    <t>BUMIAYU-BALAPULANG 2</t>
  </si>
  <si>
    <t>CBATU-SKTNI1</t>
  </si>
  <si>
    <t>SKTNI7</t>
  </si>
  <si>
    <t>CBATU-SKTNI2</t>
  </si>
  <si>
    <t>CBNGN-TMBUN2</t>
  </si>
  <si>
    <t>CERME-LNGAN CH2</t>
  </si>
  <si>
    <t>CERME-LNGN CH1</t>
  </si>
  <si>
    <t>CERME-SGRMD CH1</t>
  </si>
  <si>
    <t>CERME-SGRMD CH2</t>
  </si>
  <si>
    <t>CKRLP - GDMKR 1</t>
  </si>
  <si>
    <t>CKRLP - GDMKR 2</t>
  </si>
  <si>
    <t>CLBRU-ALNDO -1</t>
  </si>
  <si>
    <t>CLBRU-ALNDO -2</t>
  </si>
  <si>
    <t>CLBRU-KTTMNA</t>
  </si>
  <si>
    <t>OHL-150kV-ACCC-HAMBURG-2x613.8mm(3612A)</t>
  </si>
  <si>
    <t>KTTMNA</t>
  </si>
  <si>
    <t>CAB-150 KV N2XCK2Y CU 2x1000mm (1860A)</t>
  </si>
  <si>
    <t>CLGN BARU II - CLGN BARU</t>
  </si>
  <si>
    <t>GI CILEGON BARU II(1)</t>
  </si>
  <si>
    <t>CLGN BARU II - SERANG 1</t>
  </si>
  <si>
    <t>CLGNBRU - SERANG 2</t>
  </si>
  <si>
    <t>OHL-150kV-ACCC-LISBON-1x310mm (CKG-TNG))</t>
  </si>
  <si>
    <t>COMAL - PEKALONGAN 1</t>
  </si>
  <si>
    <t>COMAL</t>
  </si>
  <si>
    <t>COMAL - PEKALONGAN 2</t>
  </si>
  <si>
    <t>CSW-PSNYN2(EKSTENSION CAB)</t>
  </si>
  <si>
    <t>CAB-150kV-XLPE-LSVINA 1x1000mm (1080 A)</t>
  </si>
  <si>
    <t>PLTD SENAYAN</t>
  </si>
  <si>
    <t>Terminal(88)</t>
  </si>
  <si>
    <t>CSW-PSNYN2(SUTT)</t>
  </si>
  <si>
    <t>CURUG-CKUPA-1</t>
  </si>
  <si>
    <t>CAB-150 KV N2XCK2Y CU 2x1000mm (1758A)</t>
  </si>
  <si>
    <t>CURUG-CKUPA-2</t>
  </si>
  <si>
    <t>CAB-150 KV N2XCK2Y CU 2x1000mm (1718A)</t>
  </si>
  <si>
    <t>- IV-5</t>
  </si>
  <si>
    <t>OHL-150kV-GTACSR 2X410mm (2514 A)</t>
  </si>
  <si>
    <t>DEPOK-BDSLN 2A</t>
  </si>
  <si>
    <t>Cub_0.9(2)</t>
  </si>
  <si>
    <t>DEPOK-BDSLN 2B</t>
  </si>
  <si>
    <t>OHL-500kV-ACSR-ZEBRA 4X450mm (3200A)</t>
  </si>
  <si>
    <t>DEPOK-TSKBR 2B</t>
  </si>
  <si>
    <t>Cub_0.9(3)</t>
  </si>
  <si>
    <t>DKSBI-GGLII I</t>
  </si>
  <si>
    <t>DKSBI-GGLII II</t>
  </si>
  <si>
    <t>DKSBI-KMBGN1</t>
  </si>
  <si>
    <t>OHL-500kV-ACSR 4X450mm (4080A)</t>
  </si>
  <si>
    <t>DKSBI7</t>
  </si>
  <si>
    <t>DKSBI-KMBGN2</t>
  </si>
  <si>
    <t>DMAS-CKRLP 1</t>
  </si>
  <si>
    <t>Comb150kV-ZEBRA+XLPE1200+XLPE2000(1620A)</t>
  </si>
  <si>
    <t>DMAS-CKRLP 2</t>
  </si>
  <si>
    <t>DPBRU-CMGIS 1 (1)</t>
  </si>
  <si>
    <t>Terminal(95)</t>
  </si>
  <si>
    <t>DPBRU-CMGIS 1 (2)</t>
  </si>
  <si>
    <t>OHL-150kV-ACSR-GANNET 2X392.4mm (1230A)</t>
  </si>
  <si>
    <t>DPBRU-CMGIS 2 (1)</t>
  </si>
  <si>
    <t>Terminal(98)</t>
  </si>
  <si>
    <t>DPBRU-CMGIS 2 (2)</t>
  </si>
  <si>
    <t>DTMAS-IDMYU 1</t>
  </si>
  <si>
    <t>INDRAMAYU7</t>
  </si>
  <si>
    <t>OHL-500kV-ACSR ZEBRA 4x400 mm (3016 A)</t>
  </si>
  <si>
    <t>DTMAS-IDMYU 2</t>
  </si>
  <si>
    <t>DURENTIGA-KEMANG 2</t>
  </si>
  <si>
    <t>GBRGI-GBRII1a</t>
  </si>
  <si>
    <t>CAB-150kV-XLPE CU 1X1000mm (780 A)</t>
  </si>
  <si>
    <t>Terminal(102)</t>
  </si>
  <si>
    <t>GBRGI-GBRII1b</t>
  </si>
  <si>
    <t>CAB-150kV-CU-XLPE-NKT-1000mm (780A)</t>
  </si>
  <si>
    <t>GAMBIR LAMA II</t>
  </si>
  <si>
    <t>GBRGI-GBRII2a</t>
  </si>
  <si>
    <t>Terminal(103)</t>
  </si>
  <si>
    <t>GBRGI-GBRII2b</t>
  </si>
  <si>
    <t>GNDUL-LKONG1</t>
  </si>
  <si>
    <t>OHL-500kV-ACCC-AMSTERDAM 4X365mm (5704A)</t>
  </si>
  <si>
    <t>GNDUL-LKONG2</t>
  </si>
  <si>
    <t>GNDUL-NPNDH-1</t>
  </si>
  <si>
    <t>NEW PONDOK INDAH</t>
  </si>
  <si>
    <t>GNDUL-NPNDH-2</t>
  </si>
  <si>
    <t>GNGML-CKNDE</t>
  </si>
  <si>
    <t>Gunung Mulia Steel</t>
  </si>
  <si>
    <t>GNGML-IKPP</t>
  </si>
  <si>
    <t>GNGML-SRANG 1</t>
  </si>
  <si>
    <t>GNGML-SRANG 2</t>
  </si>
  <si>
    <t>GODEAN-BANTUL 1</t>
  </si>
  <si>
    <t>GODEAN-BANTUL 2</t>
  </si>
  <si>
    <t>GOMBONG-KEBUMEN 1</t>
  </si>
  <si>
    <t>GOMBONG-KEBUMEN 2</t>
  </si>
  <si>
    <t>GRGOL-GGLII 1</t>
  </si>
  <si>
    <t>GRGOL-GGLII II</t>
  </si>
  <si>
    <t>GROGOL-TOMANG-1</t>
  </si>
  <si>
    <t>CAB-150 KV N2XCK2Y CU 1x2000mm (1191A)</t>
  </si>
  <si>
    <t>TOMANG</t>
  </si>
  <si>
    <t>GROGOL-TOMANG-2</t>
  </si>
  <si>
    <t>GTMBN-PDKLP 1</t>
  </si>
  <si>
    <t>GIS TAMBUN II</t>
  </si>
  <si>
    <t>GTMBN-PDKLP 2</t>
  </si>
  <si>
    <t>IDMYU-MDRCN 1</t>
  </si>
  <si>
    <t>IDMYU-MDRCN 2</t>
  </si>
  <si>
    <t>JATAKE-NJTKE -1 (ex. JTAKE-TGRNG -1)</t>
  </si>
  <si>
    <t>NEW JATAKE</t>
  </si>
  <si>
    <t>JATAKE-NJTKE -2 (ex. JTAKE-TGRNG -2)</t>
  </si>
  <si>
    <t>JP1 - SNYAN</t>
  </si>
  <si>
    <t>Terminal(90)</t>
  </si>
  <si>
    <t>JP2 - DNYSA</t>
  </si>
  <si>
    <t>Terminal(89)</t>
  </si>
  <si>
    <t>JTGDE-KDPTN 1</t>
  </si>
  <si>
    <t>OHL150kV-ASUMSI_UIPJBT_RCKEK-JTGDE-KDPTN</t>
  </si>
  <si>
    <t>JATIGEDE5</t>
  </si>
  <si>
    <t>JTGDE-KDPTN 2</t>
  </si>
  <si>
    <t>JTRG2-CIBNG 1</t>
  </si>
  <si>
    <t>JATIRANGON2</t>
  </si>
  <si>
    <t>JTRG2-CIBNG 2</t>
  </si>
  <si>
    <t>JTRG2-JTRGN 1</t>
  </si>
  <si>
    <t>JTRG2-JTRGN 2</t>
  </si>
  <si>
    <t>JTWGN-GTMBN 1</t>
  </si>
  <si>
    <t>Jatiwaringin</t>
  </si>
  <si>
    <t>JTWGN-GTMBN 2</t>
  </si>
  <si>
    <t>KALIBAKAL-RAWALO 1</t>
  </si>
  <si>
    <t>KBNGN-CLDUG-1</t>
  </si>
  <si>
    <t>CAB-150 KV N2XCK2Y CU 2x1000mm (1702A)</t>
  </si>
  <si>
    <t>KBNGN-CLDUG-2</t>
  </si>
  <si>
    <t>KBSRH-GBRII1a</t>
  </si>
  <si>
    <t>Terminal(100)</t>
  </si>
  <si>
    <t>KBSRH-GBRII1b</t>
  </si>
  <si>
    <t>KBSRH-GBRII2a</t>
  </si>
  <si>
    <t>Terminal(101)</t>
  </si>
  <si>
    <t>KBSRH-GBRII2b</t>
  </si>
  <si>
    <t>KDPTN-SRAGI 1</t>
  </si>
  <si>
    <t>KDPTN-SRAGI 2</t>
  </si>
  <si>
    <t>KDRI-NWTLG</t>
  </si>
  <si>
    <t>NEW TULUNGAGUNG</t>
  </si>
  <si>
    <t>KDRI-NWTLG 1</t>
  </si>
  <si>
    <t>KEBASEN-BALAPULANG 2</t>
  </si>
  <si>
    <t>KEBUMEN-PURWOREJO 1</t>
  </si>
  <si>
    <t>KEBUMEN-PURWOREJO 2</t>
  </si>
  <si>
    <t>KENTUNGAN-GODEAN 1</t>
  </si>
  <si>
    <t>KENTUNGAN-GODEAN 2</t>
  </si>
  <si>
    <t>KRLAM-PSNYAN2(EKSTENSION CAB)</t>
  </si>
  <si>
    <t>Terminal(85)</t>
  </si>
  <si>
    <t>LBSRU-SMJWA 1</t>
  </si>
  <si>
    <t>LKONG-BLRJA1</t>
  </si>
  <si>
    <t>LKONG-BLRJA2</t>
  </si>
  <si>
    <t>LNGAN-CH1</t>
  </si>
  <si>
    <t>LAMONGAN5(1)</t>
  </si>
  <si>
    <t>LNGAN-CH1(1)</t>
  </si>
  <si>
    <t>LNGAN-CH2</t>
  </si>
  <si>
    <t>LNGAN-CH2(1)</t>
  </si>
  <si>
    <t>Lengkong Baru-Lengkong1</t>
  </si>
  <si>
    <t>LENGKONG BARU</t>
  </si>
  <si>
    <t>Lengkong Baru-Lengkong2</t>
  </si>
  <si>
    <t>Lengkong Baru-Serpong1</t>
  </si>
  <si>
    <t>Lengkong Baru-Serpong2</t>
  </si>
  <si>
    <t>Line(2)</t>
  </si>
  <si>
    <t>Consumer MNA</t>
  </si>
  <si>
    <t>MNRJO 1 - CH</t>
  </si>
  <si>
    <t>MNRJO 2 - CH</t>
  </si>
  <si>
    <t>OHL-150kV-TACSR 2X410mm2 (2730A)</t>
  </si>
  <si>
    <t>MRGEN-SGBGN 1A</t>
  </si>
  <si>
    <t>MRGEN-SGBGN 1B</t>
  </si>
  <si>
    <t>SEMEN GROBOGAN</t>
  </si>
  <si>
    <t>MRGEN-SGBGN 2A</t>
  </si>
  <si>
    <t>MRGEN-SGBGN 2B</t>
  </si>
  <si>
    <t>MTWAR - TMBUN</t>
  </si>
  <si>
    <t>NGJKII - BNRAN CH</t>
  </si>
  <si>
    <t>4NGJKII</t>
  </si>
  <si>
    <t>NGJKII - MNRJO 1 CH</t>
  </si>
  <si>
    <t>NGJKII - MNRJO 2 CH</t>
  </si>
  <si>
    <t>NGJKII - SYZAG CH</t>
  </si>
  <si>
    <t>NJTKE-TGRNG-1 (ex. JTAKE-TGRNG -1)</t>
  </si>
  <si>
    <t>NJTKE-TGRNG-2 (ex. JTAKE-TGRNG -2)</t>
  </si>
  <si>
    <t>NPGRU-NPGDG 1</t>
  </si>
  <si>
    <t>CAB-150kV-XLPE 2X2000mm (4126A)</t>
  </si>
  <si>
    <t>GIS PULOGADUNG BARU 2</t>
  </si>
  <si>
    <t>NPGRU-NPGDG 2</t>
  </si>
  <si>
    <t>Terminal(109)</t>
  </si>
  <si>
    <t>NPRIO-PLPNG-1_a</t>
  </si>
  <si>
    <t>NPRIO-PLPNG-1_a(1)</t>
  </si>
  <si>
    <t>Terminal(110)</t>
  </si>
  <si>
    <t>CAB150kV-LSVINA-XLPECU2x2500mm 2746A</t>
  </si>
  <si>
    <t>NWPRG-BNGIL</t>
  </si>
  <si>
    <t>OHL-150kV-TACSR 2X520mm (1620A)</t>
  </si>
  <si>
    <t>NEW PORONG</t>
  </si>
  <si>
    <t>NWPRG-BNGIL(1)</t>
  </si>
  <si>
    <t>NWPRG-KIS</t>
  </si>
  <si>
    <t>NWPRG-KIS(1)</t>
  </si>
  <si>
    <t>Terminal(32)</t>
  </si>
  <si>
    <t>NWPRG-KIS(2)</t>
  </si>
  <si>
    <t>NWPRG-SDRJO</t>
  </si>
  <si>
    <t>BB1</t>
  </si>
  <si>
    <t>NWPRG-SDRJO(1)</t>
  </si>
  <si>
    <t>NWTLG-NWWLG</t>
  </si>
  <si>
    <t>NEW WLINGI</t>
  </si>
  <si>
    <t>NWTLG-NWWLG 1</t>
  </si>
  <si>
    <t>PCOLN-PNCOL 1</t>
  </si>
  <si>
    <t>OHL-150kV-TACSR(AS) 2X410mm (2730A)</t>
  </si>
  <si>
    <t>PONCOLBARU2</t>
  </si>
  <si>
    <t>PCOLN-PNCOL 2</t>
  </si>
  <si>
    <t>PDKLP BKASI-2</t>
  </si>
  <si>
    <t>PDKLP-BKASI-1</t>
  </si>
  <si>
    <t>PDKLP-JTWGN 1</t>
  </si>
  <si>
    <t>PDKLP-JTWGN 2</t>
  </si>
  <si>
    <t>PEMALANG-COMAL 1</t>
  </si>
  <si>
    <t>PEMALANG-COMAL 2</t>
  </si>
  <si>
    <t>PGLGN-PGLBR-1</t>
  </si>
  <si>
    <t>CAB-150 KV N2XCK2Y CU 1x1000mm (777A)</t>
  </si>
  <si>
    <t>PENGGILINGAN BARU</t>
  </si>
  <si>
    <t>PGLGN-PGLBR-2</t>
  </si>
  <si>
    <t>PGLNG-NPGRU 2</t>
  </si>
  <si>
    <t>PLPG2-GBBRU-1_a</t>
  </si>
  <si>
    <t>CAB-150kV-XLPE 1X1000mm (888A)</t>
  </si>
  <si>
    <t>Terminal(108)</t>
  </si>
  <si>
    <t>PLPG2-GBBRU-1_b</t>
  </si>
  <si>
    <t>PLPG2-GBBRU-2_a</t>
  </si>
  <si>
    <t>Terminal(107)</t>
  </si>
  <si>
    <t>PLPG2-GBBRU-2_b</t>
  </si>
  <si>
    <t>PLPG2-PLPNG-1_a</t>
  </si>
  <si>
    <t>Terminal(106)</t>
  </si>
  <si>
    <t>PLPG2-PLPNG-1_b</t>
  </si>
  <si>
    <t>PLPG2-PLPNG-2_a</t>
  </si>
  <si>
    <t>Terminal(104)</t>
  </si>
  <si>
    <t>PLPG2-PLPNG-2_b</t>
  </si>
  <si>
    <t>- 1-5</t>
  </si>
  <si>
    <t>PLTD Senayan - JP1</t>
  </si>
  <si>
    <t>CAB-150 KV N2XCK2Y CU 1x1000mm (791A)</t>
  </si>
  <si>
    <t>PLTD Senayan - JP2</t>
  </si>
  <si>
    <t>PRATU-SMJWA 1</t>
  </si>
  <si>
    <t>PSNYN-KRLMA2(SKTT)</t>
  </si>
  <si>
    <t>PSNYN-KRLMA2(SUTT)</t>
  </si>
  <si>
    <t>PTKGN-KMBGN-OHL(ex PTKGN-DKSBI) -1</t>
  </si>
  <si>
    <t>PTKGN-KMBGN-OHL(ex PTKGN-DKSBI) -2</t>
  </si>
  <si>
    <t>PTKGN-KMBGN-UGC -1</t>
  </si>
  <si>
    <t>PTKGN-KMBGN-UGC -2</t>
  </si>
  <si>
    <t>PTKGN-NPNDH-1</t>
  </si>
  <si>
    <t>PTKGN-NPNDH-2</t>
  </si>
  <si>
    <t>PTKNG-BNTRO 1</t>
  </si>
  <si>
    <t>PTKNG-BNTRO 2</t>
  </si>
  <si>
    <t>PURBALINGGA - MRICA 1</t>
  </si>
  <si>
    <t>PURBALINGGA - RAWALO 1</t>
  </si>
  <si>
    <t>PURWOREJO-WATES 1</t>
  </si>
  <si>
    <t>PURWOREJO-WATES 2</t>
  </si>
  <si>
    <t>RCKEK-JTGDE 1</t>
  </si>
  <si>
    <t>RCKEK-KDPTN 2</t>
  </si>
  <si>
    <t>REMBANG-SINDO 2</t>
  </si>
  <si>
    <t>SGBGN-KTSGB 1</t>
  </si>
  <si>
    <t>KTT SEMEN GROBOGAN</t>
  </si>
  <si>
    <t>SGBGN-KTSGB 2</t>
  </si>
  <si>
    <t>SGBGN-PWDDI 1</t>
  </si>
  <si>
    <t>SGBGN-PWDDI 2</t>
  </si>
  <si>
    <t>SINDO-BLORA 2</t>
  </si>
  <si>
    <t>SJAWA-SJWKT 1</t>
  </si>
  <si>
    <t>SJAWA-SJWKT 2</t>
  </si>
  <si>
    <t>SKTNI-CLMYA1</t>
  </si>
  <si>
    <t>CLMYA7</t>
  </si>
  <si>
    <t>SKTNI-CLMYA2</t>
  </si>
  <si>
    <t>SKTNI-MTWAR1</t>
  </si>
  <si>
    <t>SKTNI-MTWAR2</t>
  </si>
  <si>
    <t>SKTT NPSMS - GATAL</t>
  </si>
  <si>
    <t>SKTT NPSMS - GATAL - PSKMS</t>
  </si>
  <si>
    <t>Terminal(119)</t>
  </si>
  <si>
    <t>SKTT PSKMS - GATAL</t>
  </si>
  <si>
    <t>SK_KBSRII-GBRGI 1</t>
  </si>
  <si>
    <t>CAB-150kV-XLPE-LSVINA 2000mm (1429A) kbs</t>
  </si>
  <si>
    <t>Kebon Sirih II</t>
  </si>
  <si>
    <t>Terminal(113)</t>
  </si>
  <si>
    <t>SK_KBSRII-GBRGI 2</t>
  </si>
  <si>
    <t>Terminal(111)</t>
  </si>
  <si>
    <t>SK_KBSRII-PLMAS</t>
  </si>
  <si>
    <t>Terminal(115)</t>
  </si>
  <si>
    <t>SK_KBSRII-TNHGI</t>
  </si>
  <si>
    <t>Terminal(118)</t>
  </si>
  <si>
    <t>OHL-150kV-DRAKE 1X468.45mm (SRLY_MCCI)</t>
  </si>
  <si>
    <t>SLAYA-SRLRU sirkit 2 (OHL)</t>
  </si>
  <si>
    <t>SLAYA-SRLRU sirkit 2 UGC)</t>
  </si>
  <si>
    <t>CAB-500 KV XLPE CU 2x2000mm (2371 A)</t>
  </si>
  <si>
    <t>SMRCN-ALMSR 1</t>
  </si>
  <si>
    <t>CAB-150 KV N2XCK2Y CU 2x1000mm (1886A)</t>
  </si>
  <si>
    <t>SMRCN-ALMSR 2</t>
  </si>
  <si>
    <t>SMRCN-CURUG 2</t>
  </si>
  <si>
    <t>CAB-150 KV N2XCK2Y CU 2x1000mm (1782A)</t>
  </si>
  <si>
    <t>SNYAN-DNYSA1</t>
  </si>
  <si>
    <t>SNYAN-DNYSA2</t>
  </si>
  <si>
    <t>SRANG-KTTMNA</t>
  </si>
  <si>
    <t>SRMCN-CURUG 1</t>
  </si>
  <si>
    <t>SUTT NPSMS - GATAL</t>
  </si>
  <si>
    <t>SUTT NPSMS - GATAL - PSKMS</t>
  </si>
  <si>
    <t>SUTT PSKMS - GATAL</t>
  </si>
  <si>
    <t>SU_KBSRII - GBRGI 1</t>
  </si>
  <si>
    <t>Terminal(112)</t>
  </si>
  <si>
    <t>SU_KBSRII - GBRGI 2</t>
  </si>
  <si>
    <t>Terminal(114)</t>
  </si>
  <si>
    <t>SU_KBSRII - PLMAS</t>
  </si>
  <si>
    <t>Terminal(116)</t>
  </si>
  <si>
    <t>SU_KBSRII - TNHGI</t>
  </si>
  <si>
    <t>Terminal(117)</t>
  </si>
  <si>
    <t>SU_KBSRII-GBRGI 1</t>
  </si>
  <si>
    <t>SU_KBSRII-GBRGI 2</t>
  </si>
  <si>
    <t>SU_KBSRII-PLMAS</t>
  </si>
  <si>
    <t>SU_KBSRII_TNHGI</t>
  </si>
  <si>
    <t>SYZAG - CH</t>
  </si>
  <si>
    <t>TANGERANG BARU II - BALARAJA 1</t>
  </si>
  <si>
    <t>TANGERANG BARU II</t>
  </si>
  <si>
    <t>TANGERANG BARU II - BALARAJA 2</t>
  </si>
  <si>
    <t>TANGERANG BARU II-SUVARNA 1</t>
  </si>
  <si>
    <t>TANGERANG BARU II-SUVARNA 2</t>
  </si>
  <si>
    <t>TB II - LONTAR 1</t>
  </si>
  <si>
    <t>TB II - LONTAR 2</t>
  </si>
  <si>
    <t>TEMANGGUNG-SECANG 1</t>
  </si>
  <si>
    <t>TEMANGGUNG-SECANG 2</t>
  </si>
  <si>
    <t>TMBUN - CBNGN</t>
  </si>
  <si>
    <t>TMBUN - GTMBN-1</t>
  </si>
  <si>
    <t>TMBUN - GTMBN-2</t>
  </si>
  <si>
    <t>TNGAU-TNGRU-1</t>
  </si>
  <si>
    <t>TELUK NAGA BARU</t>
  </si>
  <si>
    <t>TNGAU-TNGRU-2</t>
  </si>
  <si>
    <t>TNGRU-TLNGA-1</t>
  </si>
  <si>
    <t>TNGRU-TLNGA-2</t>
  </si>
  <si>
    <t>TSKBR-BDSLN 2A</t>
  </si>
  <si>
    <t>Tj Lesung-Menes 1</t>
  </si>
  <si>
    <t>TANJUNG LESUNG</t>
  </si>
  <si>
    <t>Tj Lesung-Menes 2</t>
  </si>
  <si>
    <t>UGC BKASI-NPGRU 1</t>
  </si>
  <si>
    <t>UGC GANDARIA II - GANDARIA SIRKIT 1</t>
  </si>
  <si>
    <t>CAB-150KV XLPE CU N2XCK2Y 2x1000mm(1538</t>
  </si>
  <si>
    <t>UGC GANDARIA II - GANDARIA SIRKIT 2</t>
  </si>
  <si>
    <t>UGC PGLNG-NPGRU 2</t>
  </si>
  <si>
    <t>WONOSOBO-TEMANGGUNG 1</t>
  </si>
  <si>
    <t>WONOSOBO-TEMANGGUNG 2</t>
  </si>
  <si>
    <t>Konversi AMP ke MVA</t>
  </si>
  <si>
    <t>Arus</t>
  </si>
  <si>
    <t>Gardu Induk</t>
  </si>
  <si>
    <t>Skema 20kV</t>
  </si>
  <si>
    <t>Setting UIT&amp;UID</t>
  </si>
  <si>
    <t>Tegangan</t>
  </si>
  <si>
    <t>TRF 2</t>
  </si>
  <si>
    <t>*ketik bebas, gak masalah</t>
  </si>
  <si>
    <t>Merk</t>
  </si>
  <si>
    <t>LAINNYA</t>
  </si>
  <si>
    <t>NGR</t>
  </si>
  <si>
    <t>Daya</t>
  </si>
  <si>
    <t>I maks NGR</t>
  </si>
  <si>
    <t>Amp</t>
  </si>
  <si>
    <t>Impedansi</t>
  </si>
  <si>
    <t>ketahanan NGR</t>
  </si>
  <si>
    <t>*Impedansi Tipikal untuk Trafo 60 MVA,</t>
  </si>
  <si>
    <t>Belitan</t>
  </si>
  <si>
    <t>(1) Yyd</t>
  </si>
  <si>
    <t>sebesar 12.5%</t>
  </si>
  <si>
    <t>Ratio</t>
  </si>
  <si>
    <t>CT ph HV</t>
  </si>
  <si>
    <t>CT Netral HV</t>
  </si>
  <si>
    <t>CT ph LV</t>
  </si>
  <si>
    <t>CT Netral LV</t>
  </si>
  <si>
    <t>CT NGR LV</t>
  </si>
  <si>
    <t>Impedansi Sumber di bus HV</t>
  </si>
  <si>
    <t>Positive Seq Impedance</t>
  </si>
  <si>
    <t>R1 =</t>
  </si>
  <si>
    <t>X1 =</t>
  </si>
  <si>
    <t>pu</t>
  </si>
  <si>
    <t>Negative Seq Impedance</t>
  </si>
  <si>
    <t>R2 =</t>
  </si>
  <si>
    <t>X2 =</t>
  </si>
  <si>
    <t>Zero Seq Impedance</t>
  </si>
  <si>
    <t>R0 =</t>
  </si>
  <si>
    <t>X0 =</t>
  </si>
  <si>
    <t>RESULT MAIN PROTECTION</t>
  </si>
  <si>
    <t>DIFF</t>
  </si>
  <si>
    <t>REF HV IS1</t>
  </si>
  <si>
    <t>A (primer)</t>
  </si>
  <si>
    <t>REF LV IS1</t>
  </si>
  <si>
    <t>A (sekunder)</t>
  </si>
  <si>
    <t>pu / Ibase / Iref</t>
  </si>
  <si>
    <t>REF HV IS2</t>
  </si>
  <si>
    <t>REF LV IS2</t>
  </si>
  <si>
    <t>RESULT HV SIDE</t>
  </si>
  <si>
    <t>Setting OCR HV</t>
  </si>
  <si>
    <t>(prim)</t>
  </si>
  <si>
    <t>Setting OCR HV Momen</t>
  </si>
  <si>
    <t>(sec)</t>
  </si>
  <si>
    <t>pu / Ibase / Iref / In</t>
  </si>
  <si>
    <t>tms OCR HV</t>
  </si>
  <si>
    <t>( SI )</t>
  </si>
  <si>
    <t>definite time delay</t>
  </si>
  <si>
    <t>Setting GFR HV</t>
  </si>
  <si>
    <t>tms GFR HV</t>
  </si>
  <si>
    <t>RESULT LV SIDE</t>
  </si>
  <si>
    <t>Setting OCR LV</t>
  </si>
  <si>
    <t>Setting OCR LV Momen 1</t>
  </si>
  <si>
    <t>tms OCR LV</t>
  </si>
  <si>
    <t>Setting OCR LV Momen 2</t>
  </si>
  <si>
    <t>Setting GFR LV</t>
  </si>
  <si>
    <t>tms GFR LV</t>
  </si>
  <si>
    <t>Setting SBEF</t>
  </si>
  <si>
    <t>tms SBEF</t>
  </si>
  <si>
    <t>( LTI )</t>
  </si>
  <si>
    <t>atau</t>
  </si>
  <si>
    <t>( Very Inverse )</t>
  </si>
  <si>
    <t>Aplikasi untuk mengcross check hasil perhitungan setting Distance kondisi penghantar normal</t>
  </si>
  <si>
    <t>Update</t>
  </si>
  <si>
    <t>OTOMATIS</t>
  </si>
  <si>
    <t>SEMI-MANUAL</t>
  </si>
  <si>
    <t>GI</t>
  </si>
  <si>
    <t>INPUT</t>
  </si>
  <si>
    <t>BAY</t>
  </si>
  <si>
    <t>Ruas yang akan dihitung setting proteksi nya</t>
  </si>
  <si>
    <t>A             Ref:</t>
  </si>
  <si>
    <t>Ruas terdekat dari GI lawan</t>
  </si>
  <si>
    <t>CT PRI</t>
  </si>
  <si>
    <t>CT SEC</t>
  </si>
  <si>
    <t>Ruas terpanjang dari GI lawan</t>
  </si>
  <si>
    <t>PT PRI</t>
  </si>
  <si>
    <t>PT SEC</t>
  </si>
  <si>
    <t>Ruas terpendek setelah L3</t>
  </si>
  <si>
    <t>Primary</t>
  </si>
  <si>
    <t>Secondary</t>
  </si>
  <si>
    <t>(RE/RL)</t>
  </si>
  <si>
    <t>siemens</t>
  </si>
  <si>
    <t>Z line</t>
  </si>
  <si>
    <t>(XE/XL)</t>
  </si>
  <si>
    <t>*</t>
  </si>
  <si>
    <t>kN Mag</t>
  </si>
  <si>
    <t>toshiba</t>
  </si>
  <si>
    <t>kN Angle</t>
  </si>
  <si>
    <t>OHM</t>
  </si>
  <si>
    <t>X2</t>
  </si>
  <si>
    <t>Z0/Z1 Mag</t>
  </si>
  <si>
    <t>ge</t>
  </si>
  <si>
    <t>Z0/Z1 Ang</t>
  </si>
  <si>
    <t>OCR</t>
  </si>
  <si>
    <t>X3</t>
  </si>
  <si>
    <t>tms OCR</t>
  </si>
  <si>
    <t>GFR</t>
  </si>
  <si>
    <t>tms GFR</t>
  </si>
  <si>
    <t>Thanks to:
-Mas Ervin (Kalimantan) *atas pemilik ide awal
-HAR PRO UIT JBB *atas waktu luangnya
-Para Kontributor *.dz Digsilent Jawa Bali *salam kompak</t>
  </si>
  <si>
    <t>CEK KILAT SETTING OCR GFR</t>
  </si>
  <si>
    <t>RESULT</t>
  </si>
  <si>
    <t>Setting OCR</t>
  </si>
  <si>
    <t>CCC / TSA</t>
  </si>
  <si>
    <t>Delay OCR</t>
  </si>
  <si>
    <t>Buspro</t>
  </si>
  <si>
    <t>ADA</t>
  </si>
  <si>
    <t>waktu kerja</t>
  </si>
  <si>
    <t>Setting GFR</t>
  </si>
  <si>
    <t>3ph Fault</t>
  </si>
  <si>
    <t>1ph Fault</t>
  </si>
  <si>
    <t>Delay GFR</t>
  </si>
  <si>
    <t>Referensi CCC</t>
  </si>
  <si>
    <t>2ph Fault</t>
  </si>
  <si>
    <t xml:space="preserve">Jenis Kawat </t>
  </si>
  <si>
    <t>ohm</t>
  </si>
  <si>
    <t>SIRKUIT-1</t>
  </si>
  <si>
    <t>Grogol-Tomang</t>
  </si>
  <si>
    <t>ABAIKAN</t>
  </si>
  <si>
    <t>UGC 1x2000</t>
  </si>
  <si>
    <t>SIEMENS (SECONDARY)</t>
  </si>
  <si>
    <t>R1G</t>
  </si>
  <si>
    <t>R2G</t>
  </si>
  <si>
    <t>R3G</t>
  </si>
  <si>
    <t>DURKOS</t>
  </si>
  <si>
    <t>GANDUL</t>
  </si>
  <si>
    <t>KEMBANGAN</t>
  </si>
  <si>
    <t>LOCAL</t>
  </si>
  <si>
    <t>REMOTE</t>
  </si>
  <si>
    <t>3PH FAULT</t>
  </si>
  <si>
    <t>1PH FAULT</t>
  </si>
  <si>
    <t>LINE (OTOMATIS)</t>
  </si>
  <si>
    <t>DEG</t>
  </si>
  <si>
    <t>R1 (Ohm)</t>
  </si>
  <si>
    <t>X1 (Ohm)</t>
  </si>
  <si>
    <t>L1 (km)</t>
  </si>
  <si>
    <t>I (kA)</t>
  </si>
  <si>
    <t>R1/km</t>
  </si>
  <si>
    <t>X1/km</t>
  </si>
  <si>
    <t>R0/km</t>
  </si>
  <si>
    <t>X0/km</t>
  </si>
  <si>
    <t>LINE (MANUAL)</t>
  </si>
  <si>
    <t>LINE (INPUT)</t>
  </si>
  <si>
    <t>LOKAL</t>
  </si>
  <si>
    <t>INVERT</t>
  </si>
  <si>
    <t>C</t>
  </si>
  <si>
    <t>D</t>
  </si>
  <si>
    <t>E</t>
  </si>
  <si>
    <t>PERHITUNGAN SETTING OCR GFR PADA BAY TRAFO</t>
  </si>
  <si>
    <t>CT ph 150 kV</t>
  </si>
  <si>
    <t>CT ph 20 kV</t>
  </si>
  <si>
    <t>CT N  150 kV</t>
  </si>
  <si>
    <t>CT N 20 kV</t>
  </si>
  <si>
    <t>CT NGR  20 kV</t>
  </si>
  <si>
    <t>Impedansi OHL HV</t>
  </si>
  <si>
    <t>waktu kerja HV</t>
  </si>
  <si>
    <t>waktu kerja LV</t>
  </si>
  <si>
    <t>(0.7 detik untuk Trafo UNINDO versi DULU)</t>
  </si>
  <si>
    <t>Z base LV</t>
  </si>
  <si>
    <t>Arus nominal HV</t>
  </si>
  <si>
    <t>REF HV =</t>
  </si>
  <si>
    <t>Z base HV</t>
  </si>
  <si>
    <t>Arus nominal LV</t>
  </si>
  <si>
    <t>REF LV =</t>
  </si>
  <si>
    <t>I base LV</t>
  </si>
  <si>
    <t>I base HV</t>
  </si>
  <si>
    <t>Arus nominal NGR</t>
  </si>
  <si>
    <t>ZS1=</t>
  </si>
  <si>
    <t>Zsutt1</t>
  </si>
  <si>
    <t>ZS2=</t>
  </si>
  <si>
    <t>Zsutt2</t>
  </si>
  <si>
    <t>ZS0=</t>
  </si>
  <si>
    <t>Zsutt0</t>
  </si>
  <si>
    <t>Data Impedansi Trafo</t>
  </si>
  <si>
    <t>Xt</t>
  </si>
  <si>
    <t>Xts1=Xts2=Xts0</t>
  </si>
  <si>
    <t>Rngr</t>
  </si>
  <si>
    <t>Xt1=Xt2=Xt0</t>
  </si>
  <si>
    <t>Xtt1=Xtt2</t>
  </si>
  <si>
    <t>Xtp1=Xtp2=Xtp0</t>
  </si>
  <si>
    <t>Xtt0</t>
  </si>
  <si>
    <t>Perhitungan hubung singkat pada bus LV</t>
  </si>
  <si>
    <t>MOC1</t>
  </si>
  <si>
    <t>tMOC1</t>
  </si>
  <si>
    <t>MOC2</t>
  </si>
  <si>
    <t>tMOC2</t>
  </si>
  <si>
    <t>3ph fault</t>
  </si>
  <si>
    <t>2ph fault</t>
  </si>
  <si>
    <t>Setting PLN Pusat</t>
  </si>
  <si>
    <t>OFF</t>
  </si>
  <si>
    <t>1ph fault</t>
  </si>
  <si>
    <t>Setting ZDT</t>
  </si>
  <si>
    <t>Non Cascade</t>
  </si>
  <si>
    <t>0.1 *with NC Logic</t>
  </si>
  <si>
    <t>Perhitungan hubung singkat pada bus HV</t>
  </si>
  <si>
    <t>OUTPUT</t>
  </si>
  <si>
    <t>GI BEKASI BAY NEW PULOGADUNG</t>
  </si>
  <si>
    <r>
      <rPr>
        <b/>
      </rPr>
      <t xml:space="preserve">Tools ini hanya dipakai untuk menindaklanjtui Surat </t>
    </r>
    <r>
      <rPr>
        <b/>
        <color rgb="FFFF0000"/>
      </rPr>
      <t xml:space="preserve">0177/TRS.00.01/350000/2020 </t>
    </r>
    <r>
      <rPr>
        <b/>
      </rPr>
      <t xml:space="preserve">perihal </t>
    </r>
    <r>
      <rPr>
        <b/>
        <color rgb="FFFF0000"/>
      </rPr>
      <t>Anomali 3I0 di SS Priok Bekasi Cawang</t>
    </r>
  </si>
  <si>
    <t>CEK KILAT SETTING GFR</t>
  </si>
  <si>
    <t>Acuan nilai REF tipikal</t>
  </si>
  <si>
    <t>Tipikal REF/DIFF</t>
  </si>
  <si>
    <t>HV</t>
  </si>
  <si>
    <t>LV</t>
  </si>
  <si>
    <t>per 5</t>
  </si>
  <si>
    <t>0.7 A</t>
  </si>
  <si>
    <t>0.86 A</t>
  </si>
  <si>
    <t>per 1</t>
  </si>
  <si>
    <t>0.15 A</t>
  </si>
  <si>
    <t>0.17 A</t>
  </si>
  <si>
    <t>silahkan diisi kolom merah</t>
  </si>
  <si>
    <t>cek Resistive Reach</t>
  </si>
  <si>
    <t>CTp</t>
  </si>
  <si>
    <t>CTs</t>
  </si>
  <si>
    <t>PTp</t>
  </si>
  <si>
    <t>PTs</t>
  </si>
  <si>
    <t>Zload prim</t>
  </si>
  <si>
    <t>Zload sekunder</t>
  </si>
  <si>
    <t>R3 prim</t>
  </si>
  <si>
    <t>R3 sec</t>
  </si>
  <si>
    <t>cek SBEF 1000 A 5 detik</t>
  </si>
  <si>
    <t>set</t>
  </si>
  <si>
    <t>tms</t>
  </si>
  <si>
    <t>fault 1000 A</t>
  </si>
  <si>
    <t>Q:</t>
  </si>
  <si>
    <t>Apakah ada Pembangkit atau IBT di GI B?</t>
  </si>
  <si>
    <t>RKBTG</t>
  </si>
  <si>
    <t>A:</t>
  </si>
  <si>
    <t>Tidak</t>
  </si>
  <si>
    <t>BUNAR5</t>
  </si>
  <si>
    <t>KRKBTG</t>
  </si>
  <si>
    <t>K2</t>
  </si>
  <si>
    <t>R k0</t>
  </si>
  <si>
    <t>X k0</t>
  </si>
  <si>
    <t>Angle ph</t>
  </si>
  <si>
    <t>Angle gnd</t>
  </si>
  <si>
    <t>Zload</t>
  </si>
  <si>
    <t>PSB NR</t>
  </si>
  <si>
    <t>Amp (sec)</t>
  </si>
  <si>
    <t>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</si>
</sst>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-d"/>
    <numFmt numFmtId="165" formatCode="0.000"/>
    <numFmt numFmtId="166" formatCode="0.0000"/>
    <numFmt numFmtId="167" formatCode="#,##0.000"/>
    <numFmt numFmtId="168" formatCode="0.00000"/>
  </numFmts>
  <fonts count="18">
    <font>
      <sz val="10.0"/>
      <color rgb="FF000000"/>
      <name val="Arial"/>
    </font>
    <font/>
    <font>
      <b/>
    </font>
    <font>
      <name val="Arial"/>
    </font>
    <font>
      <sz val="7.0"/>
    </font>
    <font>
      <b/>
      <sz val="12.0"/>
    </font>
    <font>
      <b/>
      <name val="Arial"/>
    </font>
    <font>
      <sz val="11.0"/>
      <name val="Calibri"/>
    </font>
    <font>
      <b/>
      <sz val="12.0"/>
      <color rgb="FF000000"/>
      <name val="Calibri"/>
    </font>
    <font>
      <b/>
      <sz val="16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9.0"/>
    </font>
    <font>
      <i/>
    </font>
    <font>
      <sz val="11.0"/>
      <color rgb="FF3C4043"/>
      <name val="Inconsolata"/>
    </font>
    <font>
      <b/>
      <color rgb="FF000000"/>
    </font>
    <font>
      <i/>
      <sz val="8.0"/>
      <color rgb="FFB7B7B7"/>
    </font>
    <font>
      <sz val="11.0"/>
    </font>
  </fonts>
  <fills count="1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C4D79B"/>
        <bgColor rgb="FFC4D79B"/>
      </patternFill>
    </fill>
    <fill>
      <patternFill patternType="solid">
        <fgColor rgb="FFBDD7EE"/>
        <bgColor rgb="FFBDD7EE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</fills>
  <borders count="12">
    <border/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2" fontId="1" numFmtId="0" xfId="0" applyFont="1"/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4" fontId="1" numFmtId="0" xfId="0" applyFill="1" applyFont="1"/>
    <xf borderId="0" fillId="4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5" fontId="1" numFmtId="0" xfId="0" applyFill="1" applyFont="1"/>
    <xf borderId="1" fillId="0" fontId="1" numFmtId="0" xfId="0" applyBorder="1" applyFont="1"/>
    <xf borderId="2" fillId="0" fontId="1" numFmtId="0" xfId="0" applyBorder="1" applyFont="1"/>
    <xf borderId="2" fillId="0" fontId="1" numFmtId="0" xfId="0" applyAlignment="1" applyBorder="1" applyFont="1">
      <alignment readingOrder="0"/>
    </xf>
    <xf borderId="3" fillId="0" fontId="1" numFmtId="0" xfId="0" applyBorder="1" applyFont="1"/>
    <xf borderId="4" fillId="0" fontId="1" numFmtId="0" xfId="0" applyBorder="1" applyFont="1"/>
    <xf borderId="0" fillId="6" fontId="1" numFmtId="0" xfId="0" applyAlignment="1" applyFill="1" applyFont="1">
      <alignment readingOrder="0"/>
    </xf>
    <xf borderId="0" fillId="6" fontId="1" numFmtId="0" xfId="0" applyFont="1"/>
    <xf borderId="5" fillId="0" fontId="1" numFmtId="0" xfId="0" applyBorder="1" applyFont="1"/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vertical="top"/>
    </xf>
    <xf borderId="0" fillId="0" fontId="4" numFmtId="0" xfId="0" applyFont="1"/>
    <xf borderId="0" fillId="6" fontId="1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0" fillId="6" fontId="1" numFmtId="0" xfId="0" applyAlignment="1" applyFont="1">
      <alignment horizontal="left" readingOrder="0"/>
    </xf>
    <xf borderId="0" fillId="7" fontId="1" numFmtId="0" xfId="0" applyFill="1" applyFont="1"/>
    <xf borderId="0" fillId="7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6" fontId="1" numFmtId="165" xfId="0" applyAlignment="1" applyFont="1" applyNumberFormat="1">
      <alignment readingOrder="0"/>
    </xf>
    <xf borderId="0" fillId="6" fontId="1" numFmtId="166" xfId="0" applyAlignment="1" applyFont="1" applyNumberFormat="1">
      <alignment readingOrder="0"/>
    </xf>
    <xf borderId="0" fillId="0" fontId="1" numFmtId="165" xfId="0" applyFont="1" applyNumberFormat="1"/>
    <xf borderId="0" fillId="0" fontId="1" numFmtId="165" xfId="0" applyAlignment="1" applyFont="1" applyNumberFormat="1">
      <alignment readingOrder="0"/>
    </xf>
    <xf quotePrefix="1" borderId="0" fillId="0" fontId="1" numFmtId="165" xfId="0" applyAlignment="1" applyFont="1" applyNumberFormat="1">
      <alignment readingOrder="0"/>
    </xf>
    <xf quotePrefix="1" borderId="2" fillId="0" fontId="1" numFmtId="0" xfId="0" applyAlignment="1" applyBorder="1" applyFont="1">
      <alignment readingOrder="0"/>
    </xf>
    <xf borderId="2" fillId="0" fontId="1" numFmtId="165" xfId="0" applyBorder="1" applyFont="1" applyNumberFormat="1"/>
    <xf borderId="2" fillId="0" fontId="1" numFmtId="165" xfId="0" applyAlignment="1" applyBorder="1" applyFont="1" applyNumberFormat="1">
      <alignment readingOrder="0"/>
    </xf>
    <xf quotePrefix="1" borderId="2" fillId="0" fontId="1" numFmtId="165" xfId="0" applyAlignment="1" applyBorder="1" applyFont="1" applyNumberFormat="1">
      <alignment readingOrder="0"/>
    </xf>
    <xf quotePrefix="1" borderId="0" fillId="0" fontId="5" numFmtId="0" xfId="0" applyAlignment="1" applyFont="1">
      <alignment readingOrder="0" vertical="center"/>
    </xf>
    <xf borderId="0" fillId="0" fontId="1" numFmtId="165" xfId="0" applyAlignment="1" applyFont="1" applyNumberFormat="1">
      <alignment horizontal="center"/>
    </xf>
    <xf borderId="0" fillId="0" fontId="1" numFmtId="165" xfId="0" applyFont="1" applyNumberFormat="1"/>
    <xf borderId="0" fillId="0" fontId="1" numFmtId="0" xfId="0" applyAlignment="1" applyFont="1">
      <alignment horizontal="center"/>
    </xf>
    <xf quotePrefix="1" borderId="0" fillId="0" fontId="5" numFmtId="165" xfId="0" applyAlignment="1" applyFont="1" applyNumberFormat="1">
      <alignment readingOrder="0" vertical="center"/>
    </xf>
    <xf borderId="0" fillId="0" fontId="1" numFmtId="0" xfId="0" applyAlignment="1" applyFont="1">
      <alignment horizontal="right"/>
    </xf>
    <xf borderId="0" fillId="0" fontId="1" numFmtId="165" xfId="0" applyAlignment="1" applyFont="1" applyNumberFormat="1">
      <alignment horizontal="right"/>
    </xf>
    <xf borderId="0" fillId="8" fontId="1" numFmtId="165" xfId="0" applyAlignment="1" applyFill="1" applyFont="1" applyNumberFormat="1">
      <alignment horizontal="right"/>
    </xf>
    <xf borderId="0" fillId="8" fontId="1" numFmtId="165" xfId="0" applyFont="1" applyNumberFormat="1"/>
    <xf borderId="0" fillId="0" fontId="2" numFmtId="0" xfId="0" applyFont="1"/>
    <xf borderId="0" fillId="0" fontId="1" numFmtId="0" xfId="0" applyAlignment="1" applyFont="1">
      <alignment horizontal="right" readingOrder="0"/>
    </xf>
    <xf borderId="0" fillId="0" fontId="1" numFmtId="165" xfId="0" applyAlignment="1" applyFont="1" applyNumberFormat="1">
      <alignment horizontal="right" readingOrder="0"/>
    </xf>
    <xf borderId="0" fillId="8" fontId="1" numFmtId="165" xfId="0" applyAlignment="1" applyFont="1" applyNumberFormat="1">
      <alignment horizontal="right" readingOrder="0"/>
    </xf>
    <xf borderId="0" fillId="0" fontId="1" numFmtId="0" xfId="0" applyAlignment="1" applyFont="1">
      <alignment horizontal="left"/>
    </xf>
    <xf borderId="0" fillId="5" fontId="1" numFmtId="0" xfId="0" applyAlignment="1" applyFont="1">
      <alignment readingOrder="0"/>
    </xf>
    <xf borderId="0" fillId="5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6" fillId="0" fontId="3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vertical="bottom"/>
    </xf>
    <xf borderId="0" fillId="9" fontId="3" numFmtId="0" xfId="0" applyAlignment="1" applyFill="1" applyFont="1">
      <alignment vertical="bottom"/>
    </xf>
    <xf borderId="6" fillId="0" fontId="6" numFmtId="0" xfId="0" applyAlignment="1" applyBorder="1" applyFont="1">
      <alignment shrinkToFit="0" vertical="bottom" wrapText="0"/>
    </xf>
    <xf quotePrefix="1" borderId="0" fillId="0" fontId="3" numFmtId="0" xfId="0" applyAlignment="1" applyFont="1">
      <alignment vertical="bottom"/>
    </xf>
    <xf borderId="0" fillId="0" fontId="3" numFmtId="165" xfId="0" applyAlignment="1" applyFont="1" applyNumberFormat="1">
      <alignment horizontal="right" vertical="bottom"/>
    </xf>
    <xf borderId="6" fillId="0" fontId="3" numFmtId="0" xfId="0" applyAlignment="1" applyBorder="1" applyFont="1">
      <alignment shrinkToFit="0" vertical="bottom" wrapText="0"/>
    </xf>
    <xf quotePrefix="1" borderId="0" fillId="0" fontId="3" numFmtId="0" xfId="0" applyAlignment="1" applyFont="1">
      <alignment vertical="bottom"/>
    </xf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9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9" fontId="3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5" fontId="3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6" fillId="0" fontId="8" numFmtId="0" xfId="0" applyAlignment="1" applyBorder="1" applyFont="1">
      <alignment readingOrder="0" shrinkToFit="0" vertical="bottom" wrapText="0"/>
    </xf>
    <xf borderId="6" fillId="0" fontId="9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2" fillId="0" fontId="7" numFmtId="0" xfId="0" applyAlignment="1" applyBorder="1" applyFont="1">
      <alignment vertical="bottom"/>
    </xf>
    <xf borderId="0" fillId="10" fontId="10" numFmtId="0" xfId="0" applyAlignment="1" applyFill="1" applyFont="1">
      <alignment horizontal="center" vertical="bottom"/>
    </xf>
    <xf borderId="2" fillId="0" fontId="3" numFmtId="0" xfId="0" applyAlignment="1" applyBorder="1" applyFont="1">
      <alignment vertical="bottom"/>
    </xf>
    <xf borderId="0" fillId="0" fontId="3" numFmtId="0" xfId="0" applyAlignment="1" applyFont="1">
      <alignment readingOrder="0" shrinkToFit="0" vertical="bottom" wrapText="1"/>
    </xf>
    <xf borderId="5" fillId="0" fontId="7" numFmtId="0" xfId="0" applyAlignment="1" applyBorder="1" applyFont="1">
      <alignment vertical="bottom"/>
    </xf>
    <xf borderId="5" fillId="11" fontId="10" numFmtId="0" xfId="0" applyAlignment="1" applyBorder="1" applyFill="1" applyFont="1">
      <alignment horizontal="center" vertical="bottom"/>
    </xf>
    <xf borderId="5" fillId="11" fontId="10" numFmtId="0" xfId="0" applyAlignment="1" applyBorder="1" applyFont="1">
      <alignment vertical="bottom"/>
    </xf>
    <xf borderId="3" fillId="11" fontId="10" numFmtId="0" xfId="0" applyAlignment="1" applyBorder="1" applyFont="1">
      <alignment horizontal="center" vertical="bottom"/>
    </xf>
    <xf borderId="2" fillId="11" fontId="10" numFmtId="0" xfId="0" applyAlignment="1" applyBorder="1" applyFont="1">
      <alignment horizontal="center" vertical="bottom"/>
    </xf>
    <xf borderId="1" fillId="11" fontId="10" numFmtId="0" xfId="0" applyAlignment="1" applyBorder="1" applyFont="1">
      <alignment horizontal="center" vertical="bottom"/>
    </xf>
    <xf borderId="2" fillId="11" fontId="10" numFmtId="0" xfId="0" applyAlignment="1" applyBorder="1" applyFont="1">
      <alignment horizontal="center" vertical="bottom"/>
    </xf>
    <xf borderId="0" fillId="11" fontId="10" numFmtId="0" xfId="0" applyAlignment="1" applyFont="1">
      <alignment horizontal="center" readingOrder="0" vertical="bottom"/>
    </xf>
    <xf borderId="7" fillId="10" fontId="10" numFmtId="0" xfId="0" applyAlignment="1" applyBorder="1" applyFont="1">
      <alignment horizontal="center" vertical="bottom"/>
    </xf>
    <xf borderId="8" fillId="11" fontId="10" numFmtId="0" xfId="0" applyAlignment="1" applyBorder="1" applyFont="1">
      <alignment horizontal="center" readingOrder="0" vertical="bottom"/>
    </xf>
    <xf borderId="3" fillId="11" fontId="10" numFmtId="0" xfId="0" applyAlignment="1" applyBorder="1" applyFont="1">
      <alignment horizontal="center" readingOrder="0" vertical="bottom"/>
    </xf>
    <xf borderId="0" fillId="0" fontId="7" numFmtId="0" xfId="0" applyAlignment="1" applyFont="1">
      <alignment vertical="bottom"/>
    </xf>
    <xf borderId="5" fillId="0" fontId="7" numFmtId="0" xfId="0" applyAlignment="1" applyBorder="1" applyFont="1">
      <alignment vertical="bottom"/>
    </xf>
    <xf borderId="3" fillId="0" fontId="7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0" fillId="0" fontId="11" numFmtId="0" xfId="0" applyAlignment="1" applyFont="1">
      <alignment horizontal="center" readingOrder="0" vertical="bottom"/>
    </xf>
    <xf borderId="7" fillId="0" fontId="11" numFmtId="0" xfId="0" applyAlignment="1" applyBorder="1" applyFont="1">
      <alignment readingOrder="0" vertical="bottom"/>
    </xf>
    <xf borderId="7" fillId="0" fontId="11" numFmtId="0" xfId="0" applyAlignment="1" applyBorder="1" applyFont="1">
      <alignment horizontal="center" readingOrder="0" vertical="bottom"/>
    </xf>
    <xf borderId="7" fillId="0" fontId="11" numFmtId="164" xfId="0" applyAlignment="1" applyBorder="1" applyFont="1" applyNumberFormat="1">
      <alignment readingOrder="0" vertical="bottom"/>
    </xf>
    <xf borderId="8" fillId="0" fontId="11" numFmtId="0" xfId="0" applyAlignment="1" applyBorder="1" applyFont="1">
      <alignment horizontal="center" vertical="bottom"/>
    </xf>
    <xf borderId="0" fillId="0" fontId="11" numFmtId="0" xfId="0" applyAlignment="1" applyFont="1">
      <alignment horizontal="center" vertical="bottom"/>
    </xf>
    <xf borderId="0" fillId="0" fontId="11" numFmtId="0" xfId="0" applyAlignment="1" applyFont="1">
      <alignment horizontal="right" vertical="bottom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horizontal="right" readingOrder="0" vertical="bottom"/>
    </xf>
    <xf borderId="0" fillId="0" fontId="11" numFmtId="164" xfId="0" applyAlignment="1" applyFont="1" applyNumberFormat="1">
      <alignment readingOrder="0" vertical="bottom"/>
    </xf>
    <xf borderId="0" fillId="0" fontId="11" numFmtId="0" xfId="0" applyAlignment="1" applyFont="1">
      <alignment horizontal="center" vertical="bottom"/>
    </xf>
    <xf borderId="0" fillId="0" fontId="11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4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horizontal="right" readingOrder="0" vertical="bottom"/>
    </xf>
    <xf borderId="6" fillId="0" fontId="3" numFmtId="0" xfId="0" applyAlignment="1" applyBorder="1" applyFont="1">
      <alignment readingOrder="0" shrinkToFit="0" vertical="bottom" wrapText="0"/>
    </xf>
    <xf borderId="0" fillId="0" fontId="3" numFmtId="164" xfId="0" applyAlignment="1" applyFont="1" applyNumberFormat="1">
      <alignment readingOrder="0" vertical="bottom"/>
    </xf>
    <xf borderId="6" fillId="0" fontId="3" numFmtId="0" xfId="0" applyAlignment="1" applyBorder="1" applyFont="1">
      <alignment readingOrder="0" vertical="bottom"/>
    </xf>
    <xf borderId="6" fillId="0" fontId="3" numFmtId="164" xfId="0" applyAlignment="1" applyBorder="1" applyFont="1" applyNumberForma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6" fontId="1" numFmtId="0" xfId="0" applyAlignment="1" applyFont="1">
      <alignment horizontal="center" readingOrder="0"/>
    </xf>
    <xf borderId="0" fillId="6" fontId="2" numFmtId="0" xfId="0" applyAlignment="1" applyFont="1">
      <alignment horizontal="left" readingOrder="0"/>
    </xf>
    <xf borderId="0" fillId="6" fontId="2" numFmtId="0" xfId="0" applyAlignment="1" applyFont="1">
      <alignment horizontal="center" readingOrder="0"/>
    </xf>
    <xf borderId="0" fillId="8" fontId="1" numFmtId="1" xfId="0" applyAlignment="1" applyFont="1" applyNumberFormat="1">
      <alignment horizontal="center"/>
    </xf>
    <xf borderId="0" fillId="6" fontId="12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/>
    </xf>
    <xf borderId="0" fillId="6" fontId="2" numFmtId="167" xfId="0" applyAlignment="1" applyFont="1" applyNumberFormat="1">
      <alignment horizontal="center" readingOrder="0"/>
    </xf>
    <xf borderId="0" fillId="6" fontId="2" numFmtId="0" xfId="0" applyAlignment="1" applyFont="1">
      <alignment horizontal="right" readingOrder="0"/>
    </xf>
    <xf borderId="0" fillId="0" fontId="1" numFmtId="0" xfId="0" applyAlignment="1" applyFont="1">
      <alignment readingOrder="0" shrinkToFit="0" wrapText="1"/>
    </xf>
    <xf borderId="0" fillId="5" fontId="2" numFmtId="0" xfId="0" applyAlignment="1" applyFont="1">
      <alignment readingOrder="0"/>
    </xf>
    <xf borderId="0" fillId="8" fontId="2" numFmtId="0" xfId="0" applyFont="1"/>
    <xf borderId="0" fillId="8" fontId="2" numFmtId="0" xfId="0" applyAlignment="1" applyFont="1">
      <alignment readingOrder="0"/>
    </xf>
    <xf borderId="0" fillId="8" fontId="2" numFmtId="1" xfId="0" applyAlignment="1" applyFont="1" applyNumberFormat="1">
      <alignment horizontal="right"/>
    </xf>
    <xf borderId="0" fillId="8" fontId="2" numFmtId="165" xfId="0" applyAlignment="1" applyFont="1" applyNumberFormat="1">
      <alignment horizontal="right"/>
    </xf>
    <xf borderId="0" fillId="0" fontId="1" numFmtId="2" xfId="0" applyFont="1" applyNumberFormat="1"/>
    <xf borderId="0" fillId="8" fontId="2" numFmtId="2" xfId="0" applyAlignment="1" applyFont="1" applyNumberFormat="1">
      <alignment horizontal="right"/>
    </xf>
    <xf borderId="0" fillId="8" fontId="2" numFmtId="2" xfId="0" applyAlignment="1" applyFont="1" applyNumberFormat="1">
      <alignment horizontal="right" readingOrder="0"/>
    </xf>
    <xf borderId="0" fillId="8" fontId="2" numFmtId="1" xfId="0" applyAlignment="1" applyFont="1" applyNumberFormat="1">
      <alignment horizontal="center"/>
    </xf>
    <xf borderId="0" fillId="8" fontId="2" numFmtId="165" xfId="0" applyAlignment="1" applyFont="1" applyNumberFormat="1">
      <alignment horizontal="center"/>
    </xf>
    <xf borderId="0" fillId="8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5" fontId="1" numFmtId="0" xfId="0" applyAlignment="1" applyFont="1">
      <alignment horizontal="center"/>
    </xf>
    <xf borderId="0" fillId="5" fontId="2" numFmtId="0" xfId="0" applyAlignment="1" applyFont="1">
      <alignment horizontal="center"/>
    </xf>
    <xf borderId="0" fillId="0" fontId="2" numFmtId="1" xfId="0" applyAlignment="1" applyFont="1" applyNumberFormat="1">
      <alignment horizontal="center"/>
    </xf>
    <xf borderId="0" fillId="8" fontId="2" numFmtId="2" xfId="0" applyAlignment="1" applyFont="1" applyNumberFormat="1">
      <alignment horizontal="center"/>
    </xf>
    <xf borderId="0" fillId="0" fontId="2" numFmtId="1" xfId="0" applyFont="1" applyNumberFormat="1"/>
    <xf borderId="0" fillId="0" fontId="2" numFmtId="1" xfId="0" applyAlignment="1" applyFont="1" applyNumberFormat="1">
      <alignment readingOrder="0"/>
    </xf>
    <xf borderId="0" fillId="0" fontId="5" numFmtId="0" xfId="0" applyAlignment="1" applyFont="1">
      <alignment horizontal="center" readingOrder="0"/>
    </xf>
    <xf borderId="0" fillId="0" fontId="13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19" xfId="0" applyAlignment="1" applyFont="1" applyNumberFormat="1">
      <alignment readingOrder="0"/>
    </xf>
    <xf borderId="0" fillId="12" fontId="1" numFmtId="0" xfId="0" applyAlignment="1" applyFill="1" applyFont="1">
      <alignment readingOrder="0"/>
    </xf>
    <xf borderId="0" fillId="12" fontId="1" numFmtId="0" xfId="0" applyFont="1"/>
    <xf borderId="0" fillId="13" fontId="1" numFmtId="0" xfId="0" applyAlignment="1" applyFill="1" applyFont="1">
      <alignment readingOrder="0"/>
    </xf>
    <xf borderId="0" fillId="14" fontId="1" numFmtId="0" xfId="0" applyFill="1" applyFont="1"/>
    <xf borderId="0" fillId="14" fontId="14" numFmtId="0" xfId="0" applyFont="1"/>
    <xf borderId="0" fillId="5" fontId="1" numFmtId="0" xfId="0" applyAlignment="1" applyFont="1">
      <alignment horizontal="center" readingOrder="0"/>
    </xf>
    <xf borderId="0" fillId="0" fontId="15" numFmtId="165" xfId="0" applyAlignment="1" applyFont="1" applyNumberFormat="1">
      <alignment horizontal="center"/>
    </xf>
    <xf borderId="0" fillId="0" fontId="1" numFmtId="10" xfId="0" applyFont="1" applyNumberFormat="1"/>
    <xf borderId="0" fillId="0" fontId="1" numFmtId="165" xfId="0" applyAlignment="1" applyFont="1" applyNumberFormat="1">
      <alignment horizontal="center" readingOrder="0"/>
    </xf>
    <xf borderId="0" fillId="0" fontId="1" numFmtId="2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14" fontId="16" numFmtId="0" xfId="0" applyAlignment="1" applyFont="1">
      <alignment readingOrder="0"/>
    </xf>
    <xf borderId="0" fillId="0" fontId="16" numFmtId="0" xfId="0" applyAlignment="1" applyFont="1">
      <alignment readingOrder="0"/>
    </xf>
    <xf borderId="0" fillId="6" fontId="17" numFmtId="0" xfId="0" applyAlignment="1" applyFont="1">
      <alignment horizontal="center" readingOrder="0"/>
    </xf>
    <xf borderId="0" fillId="8" fontId="2" numFmtId="1" xfId="0" applyFont="1" applyNumberFormat="1"/>
    <xf borderId="0" fillId="8" fontId="2" numFmtId="165" xfId="0" applyFont="1" applyNumberFormat="1"/>
    <xf borderId="0" fillId="6" fontId="17" numFmtId="0" xfId="0" applyAlignment="1" applyFont="1">
      <alignment horizontal="right" readingOrder="0"/>
    </xf>
    <xf borderId="0" fillId="6" fontId="17" numFmtId="1" xfId="0" applyAlignment="1" applyFont="1" applyNumberFormat="1">
      <alignment horizontal="right" readingOrder="0"/>
    </xf>
    <xf borderId="0" fillId="6" fontId="17" numFmtId="0" xfId="0" applyAlignment="1" applyFont="1">
      <alignment horizontal="left" readingOrder="0"/>
    </xf>
    <xf borderId="0" fillId="8" fontId="2" numFmtId="165" xfId="0" applyAlignment="1" applyFont="1" applyNumberFormat="1">
      <alignment horizontal="right"/>
    </xf>
    <xf borderId="0" fillId="0" fontId="1" numFmtId="1" xfId="0" applyAlignment="1" applyFont="1" applyNumberFormat="1">
      <alignment horizontal="center"/>
    </xf>
    <xf borderId="0" fillId="8" fontId="2" numFmtId="165" xfId="0" applyFont="1" applyNumberFormat="1"/>
    <xf borderId="0" fillId="6" fontId="1" numFmtId="168" xfId="0" applyAlignment="1" applyFont="1" applyNumberFormat="1">
      <alignment readingOrder="0"/>
    </xf>
    <xf borderId="0" fillId="14" fontId="1" numFmtId="168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9" fontId="1" numFmtId="0" xfId="0" applyFont="1"/>
    <xf borderId="0" fillId="0" fontId="1" numFmtId="9" xfId="0" applyFont="1" applyNumberFormat="1"/>
    <xf borderId="0" fillId="0" fontId="1" numFmtId="166" xfId="0" applyFont="1" applyNumberFormat="1"/>
    <xf borderId="0" fillId="0" fontId="1" numFmtId="165" xfId="0" applyAlignment="1" applyFont="1" applyNumberFormat="1">
      <alignment horizontal="center" readingOrder="0"/>
    </xf>
    <xf borderId="0" fillId="0" fontId="1" numFmtId="2" xfId="0" applyAlignment="1" applyFont="1" applyNumberFormat="1">
      <alignment horizontal="center" readingOrder="0"/>
    </xf>
    <xf borderId="0" fillId="6" fontId="1" numFmtId="167" xfId="0" applyAlignment="1" applyFont="1" applyNumberFormat="1">
      <alignment horizontal="right" readingOrder="0"/>
    </xf>
    <xf borderId="0" fillId="0" fontId="1" numFmtId="1" xfId="0" applyAlignment="1" applyFont="1" applyNumberFormat="1">
      <alignment readingOrder="0"/>
    </xf>
    <xf borderId="0" fillId="0" fontId="1" numFmtId="1" xfId="0" applyFont="1" applyNumberFormat="1"/>
    <xf borderId="0" fillId="0" fontId="1" numFmtId="11" xfId="0" applyAlignment="1" applyFont="1" applyNumberFormat="1">
      <alignment horizontal="center"/>
    </xf>
    <xf borderId="0" fillId="5" fontId="2" numFmtId="0" xfId="0" applyFont="1"/>
    <xf borderId="9" fillId="15" fontId="3" numFmtId="0" xfId="0" applyAlignment="1" applyBorder="1" applyFill="1" applyFont="1">
      <alignment shrinkToFit="0" vertical="bottom" wrapText="0"/>
    </xf>
    <xf borderId="10" fillId="0" fontId="1" numFmtId="0" xfId="0" applyBorder="1" applyFont="1"/>
    <xf borderId="11" fillId="0" fontId="1" numFmtId="0" xfId="0" applyBorder="1" applyFont="1"/>
    <xf borderId="7" fillId="0" fontId="6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7" fillId="16" fontId="3" numFmtId="0" xfId="0" applyAlignment="1" applyBorder="1" applyFill="1" applyFont="1">
      <alignment shrinkToFit="0" vertical="bottom" wrapText="0"/>
    </xf>
    <xf borderId="7" fillId="16" fontId="3" numFmtId="0" xfId="0" applyAlignment="1" applyBorder="1" applyFont="1">
      <alignment vertical="bottom"/>
    </xf>
    <xf borderId="7" fillId="0" fontId="6" numFmtId="0" xfId="0" applyAlignment="1" applyBorder="1" applyFont="1">
      <alignment shrinkToFit="0" vertical="bottom" wrapText="0"/>
    </xf>
    <xf borderId="0" fillId="6" fontId="3" numFmtId="0" xfId="0" applyAlignment="1" applyFont="1">
      <alignment horizontal="right" readingOrder="0" vertical="bottom"/>
    </xf>
    <xf borderId="0" fillId="6" fontId="3" numFmtId="0" xfId="0" applyAlignment="1" applyFont="1">
      <alignment horizontal="right" vertical="bottom"/>
    </xf>
    <xf borderId="7" fillId="0" fontId="3" numFmtId="0" xfId="0" applyAlignment="1" applyBorder="1" applyFont="1">
      <alignment readingOrder="0" vertical="bottom"/>
    </xf>
    <xf borderId="0" fillId="0" fontId="3" numFmtId="2" xfId="0" applyAlignment="1" applyFont="1" applyNumberFormat="1">
      <alignment horizontal="right" vertical="bottom"/>
    </xf>
    <xf borderId="0" fillId="0" fontId="3" numFmtId="2" xfId="0" applyAlignment="1" applyFont="1" applyNumberFormat="1">
      <alignment horizontal="right" readingOrder="0" vertical="bottom"/>
    </xf>
    <xf borderId="7" fillId="0" fontId="3" numFmtId="2" xfId="0" applyAlignment="1" applyBorder="1" applyFont="1" applyNumberFormat="1">
      <alignment horizontal="right" vertical="bottom"/>
    </xf>
    <xf borderId="0" fillId="16" fontId="3" numFmtId="0" xfId="0" applyAlignment="1" applyFont="1">
      <alignment horizontal="right" vertical="bottom"/>
    </xf>
    <xf borderId="7" fillId="0" fontId="3" numFmtId="0" xfId="0" applyAlignment="1" applyBorder="1" applyFont="1">
      <alignment horizontal="right" vertical="bottom"/>
    </xf>
    <xf borderId="0" fillId="13" fontId="3" numFmtId="0" xfId="0" applyAlignment="1" applyFont="1">
      <alignment readingOrder="0" vertical="bottom"/>
    </xf>
    <xf borderId="0" fillId="0" fontId="3" numFmtId="165" xfId="0" applyAlignment="1" applyFont="1" applyNumberFormat="1">
      <alignment horizontal="center" vertical="bottom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ocumenttasks/documenttask1.xml><?xml version="1.0" encoding="utf-8"?>
<Tasks xmlns="http://schemas.microsoft.com/office/tasks/2019/documenttasks"/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209550</xdr:colOff>
      <xdr:row>10</xdr:row>
      <xdr:rowOff>66675</xdr:rowOff>
    </xdr:from>
    <xdr:ext cx="361950" cy="257175"/>
    <xdr:grpSp>
      <xdr:nvGrpSpPr>
        <xdr:cNvPr id="2" name="Shape 2" title="Drawing"/>
        <xdr:cNvGrpSpPr/>
      </xdr:nvGrpSpPr>
      <xdr:grpSpPr>
        <a:xfrm>
          <a:off x="1574250" y="891750"/>
          <a:ext cx="524600" cy="362400"/>
          <a:chOff x="1574250" y="891750"/>
          <a:chExt cx="524600" cy="362400"/>
        </a:xfrm>
      </xdr:grpSpPr>
      <xdr:sp>
        <xdr:nvSpPr>
          <xdr:cNvPr id="3" name="Shape 3"/>
          <xdr:cNvSpPr/>
        </xdr:nvSpPr>
        <xdr:spPr>
          <a:xfrm>
            <a:off x="1574250" y="891750"/>
            <a:ext cx="362400" cy="362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1736450" y="891750"/>
            <a:ext cx="362400" cy="362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561975</xdr:colOff>
      <xdr:row>2</xdr:row>
      <xdr:rowOff>28575</xdr:rowOff>
    </xdr:from>
    <xdr:ext cx="2028825" cy="1409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209550</xdr:colOff>
      <xdr:row>10</xdr:row>
      <xdr:rowOff>66675</xdr:rowOff>
    </xdr:from>
    <xdr:ext cx="361950" cy="257175"/>
    <xdr:grpSp>
      <xdr:nvGrpSpPr>
        <xdr:cNvPr id="2" name="Shape 2" title="Drawing"/>
        <xdr:cNvGrpSpPr/>
      </xdr:nvGrpSpPr>
      <xdr:grpSpPr>
        <a:xfrm>
          <a:off x="1574250" y="891750"/>
          <a:ext cx="524600" cy="362400"/>
          <a:chOff x="1574250" y="891750"/>
          <a:chExt cx="524600" cy="362400"/>
        </a:xfrm>
      </xdr:grpSpPr>
      <xdr:sp>
        <xdr:nvSpPr>
          <xdr:cNvPr id="3" name="Shape 3"/>
          <xdr:cNvSpPr/>
        </xdr:nvSpPr>
        <xdr:spPr>
          <a:xfrm>
            <a:off x="1574250" y="891750"/>
            <a:ext cx="362400" cy="362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1736450" y="891750"/>
            <a:ext cx="362400" cy="362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209550</xdr:colOff>
      <xdr:row>10</xdr:row>
      <xdr:rowOff>66675</xdr:rowOff>
    </xdr:from>
    <xdr:ext cx="361950" cy="257175"/>
    <xdr:grpSp>
      <xdr:nvGrpSpPr>
        <xdr:cNvPr id="2" name="Shape 2" title="Drawing"/>
        <xdr:cNvGrpSpPr/>
      </xdr:nvGrpSpPr>
      <xdr:grpSpPr>
        <a:xfrm>
          <a:off x="1574250" y="891750"/>
          <a:ext cx="524600" cy="362400"/>
          <a:chOff x="1574250" y="891750"/>
          <a:chExt cx="524600" cy="362400"/>
        </a:xfrm>
      </xdr:grpSpPr>
      <xdr:sp>
        <xdr:nvSpPr>
          <xdr:cNvPr id="3" name="Shape 3"/>
          <xdr:cNvSpPr/>
        </xdr:nvSpPr>
        <xdr:spPr>
          <a:xfrm>
            <a:off x="1574250" y="891750"/>
            <a:ext cx="362400" cy="362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1736450" y="891750"/>
            <a:ext cx="362400" cy="362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209550</xdr:colOff>
      <xdr:row>10</xdr:row>
      <xdr:rowOff>66675</xdr:rowOff>
    </xdr:from>
    <xdr:ext cx="361950" cy="257175"/>
    <xdr:grpSp>
      <xdr:nvGrpSpPr>
        <xdr:cNvPr id="2" name="Shape 2" title="Drawing"/>
        <xdr:cNvGrpSpPr/>
      </xdr:nvGrpSpPr>
      <xdr:grpSpPr>
        <a:xfrm>
          <a:off x="1574250" y="891750"/>
          <a:ext cx="524600" cy="362400"/>
          <a:chOff x="1574250" y="891750"/>
          <a:chExt cx="524600" cy="362400"/>
        </a:xfrm>
      </xdr:grpSpPr>
      <xdr:sp>
        <xdr:nvSpPr>
          <xdr:cNvPr id="3" name="Shape 3"/>
          <xdr:cNvSpPr/>
        </xdr:nvSpPr>
        <xdr:spPr>
          <a:xfrm>
            <a:off x="1574250" y="891750"/>
            <a:ext cx="362400" cy="362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1736450" y="891750"/>
            <a:ext cx="362400" cy="362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209550</xdr:colOff>
      <xdr:row>10</xdr:row>
      <xdr:rowOff>66675</xdr:rowOff>
    </xdr:from>
    <xdr:ext cx="361950" cy="257175"/>
    <xdr:grpSp>
      <xdr:nvGrpSpPr>
        <xdr:cNvPr id="2" name="Shape 2" title="Drawing"/>
        <xdr:cNvGrpSpPr/>
      </xdr:nvGrpSpPr>
      <xdr:grpSpPr>
        <a:xfrm>
          <a:off x="1574250" y="891750"/>
          <a:ext cx="524600" cy="362400"/>
          <a:chOff x="1574250" y="891750"/>
          <a:chExt cx="524600" cy="362400"/>
        </a:xfrm>
      </xdr:grpSpPr>
      <xdr:sp>
        <xdr:nvSpPr>
          <xdr:cNvPr id="3" name="Shape 3"/>
          <xdr:cNvSpPr/>
        </xdr:nvSpPr>
        <xdr:spPr>
          <a:xfrm>
            <a:off x="1574250" y="891750"/>
            <a:ext cx="362400" cy="362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1736450" y="891750"/>
            <a:ext cx="362400" cy="362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6600825" cy="2009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14</xdr:row>
      <xdr:rowOff>85725</xdr:rowOff>
    </xdr:from>
    <xdr:ext cx="7553325" cy="20002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209550</xdr:colOff>
      <xdr:row>10</xdr:row>
      <xdr:rowOff>66675</xdr:rowOff>
    </xdr:from>
    <xdr:ext cx="361950" cy="257175"/>
    <xdr:grpSp>
      <xdr:nvGrpSpPr>
        <xdr:cNvPr id="2" name="Shape 2" title="Drawing"/>
        <xdr:cNvGrpSpPr/>
      </xdr:nvGrpSpPr>
      <xdr:grpSpPr>
        <a:xfrm>
          <a:off x="1574250" y="891750"/>
          <a:ext cx="524600" cy="362400"/>
          <a:chOff x="1574250" y="891750"/>
          <a:chExt cx="524600" cy="362400"/>
        </a:xfrm>
      </xdr:grpSpPr>
      <xdr:sp>
        <xdr:nvSpPr>
          <xdr:cNvPr id="3" name="Shape 3"/>
          <xdr:cNvSpPr/>
        </xdr:nvSpPr>
        <xdr:spPr>
          <a:xfrm>
            <a:off x="1574250" y="891750"/>
            <a:ext cx="362400" cy="362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1736450" y="891750"/>
            <a:ext cx="362400" cy="362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209550</xdr:colOff>
      <xdr:row>10</xdr:row>
      <xdr:rowOff>66675</xdr:rowOff>
    </xdr:from>
    <xdr:ext cx="361950" cy="257175"/>
    <xdr:grpSp>
      <xdr:nvGrpSpPr>
        <xdr:cNvPr id="2" name="Shape 2" title="Drawing"/>
        <xdr:cNvGrpSpPr/>
      </xdr:nvGrpSpPr>
      <xdr:grpSpPr>
        <a:xfrm>
          <a:off x="1574250" y="891750"/>
          <a:ext cx="524600" cy="362400"/>
          <a:chOff x="1574250" y="891750"/>
          <a:chExt cx="524600" cy="362400"/>
        </a:xfrm>
      </xdr:grpSpPr>
      <xdr:sp>
        <xdr:nvSpPr>
          <xdr:cNvPr id="3" name="Shape 3"/>
          <xdr:cNvSpPr/>
        </xdr:nvSpPr>
        <xdr:spPr>
          <a:xfrm>
            <a:off x="1574250" y="891750"/>
            <a:ext cx="362400" cy="362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1736450" y="891750"/>
            <a:ext cx="362400" cy="3624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adi winoto" id="{b7c8a234-1bca-46bb-89ba-3b8dd7c25604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5" dT="2020-04-09T08:03:15.00" personId="{b7c8a234-1bca-46bb-89ba-3b8dd7c25604}" id="{a2894da1-65df-4b1c-9b4c-9235efa017ce}" done="1">
    <x18tc:text xml:space="preserve">okk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1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8" width="2.25"/>
    <col customWidth="1" min="19" max="19" width="26.5"/>
    <col customWidth="1" min="20" max="20" width="20.5"/>
    <col customWidth="1" hidden="1" min="21" max="22" width="14.38"/>
    <col customWidth="1" min="23" max="23" width="42.5"/>
    <col customWidth="1" min="24" max="24" width="14.38"/>
    <col customWidth="1" hidden="1" min="25" max="25" width="14.38"/>
    <col customWidth="1" min="26" max="26" width="14.38"/>
    <col customWidth="1" hidden="1" min="27" max="31" width="14.38"/>
    <col customWidth="1" hidden="1" min="32" max="32" width="20.88"/>
    <col customWidth="1" min="33" max="33" width="14.38"/>
    <col customWidth="1" hidden="1" min="34" max="44" width="14.38"/>
    <col customWidth="1" min="45" max="45" width="14.38"/>
    <col customWidth="1" hidden="1" min="46" max="46" width="14.38"/>
    <col customWidth="1" min="47" max="50" width="14.38"/>
    <col customWidth="1" hidden="1" min="51" max="52" width="14.38"/>
    <col customWidth="1" min="53" max="53" width="14.38"/>
    <col customWidth="1" hidden="1" min="54" max="54" width="14.3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10</v>
      </c>
      <c r="O1" s="2" t="s">
        <v>11</v>
      </c>
      <c r="P1" s="2" t="s">
        <v>12</v>
      </c>
      <c r="Q1" s="2" t="s">
        <v>12</v>
      </c>
      <c r="R1" s="1"/>
      <c r="S1" s="3"/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17</v>
      </c>
      <c r="Z1" s="1" t="s">
        <v>18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4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4" t="s">
        <v>36</v>
      </c>
      <c r="AT1" s="4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</row>
    <row r="2">
      <c r="S2" s="5"/>
      <c r="T2" s="1" t="s">
        <v>13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17</v>
      </c>
      <c r="Z2" s="1" t="s">
        <v>18</v>
      </c>
      <c r="AA2" s="1" t="s">
        <v>18</v>
      </c>
      <c r="AB2" s="1" t="s">
        <v>19</v>
      </c>
      <c r="AC2" s="1" t="s">
        <v>20</v>
      </c>
      <c r="AD2" s="1" t="s">
        <v>21</v>
      </c>
      <c r="AE2" s="1" t="s">
        <v>22</v>
      </c>
      <c r="AF2" s="1" t="s">
        <v>23</v>
      </c>
      <c r="AG2" s="4" t="s">
        <v>24</v>
      </c>
      <c r="AH2" s="1" t="s">
        <v>25</v>
      </c>
      <c r="AI2" s="1" t="s">
        <v>26</v>
      </c>
      <c r="AJ2" s="1" t="s">
        <v>27</v>
      </c>
      <c r="AK2" s="1" t="s">
        <v>28</v>
      </c>
      <c r="AL2" s="1" t="s">
        <v>29</v>
      </c>
      <c r="AM2" s="1" t="s">
        <v>30</v>
      </c>
      <c r="AN2" s="1" t="s">
        <v>31</v>
      </c>
      <c r="AO2" s="1" t="s">
        <v>32</v>
      </c>
      <c r="AP2" s="1" t="s">
        <v>33</v>
      </c>
      <c r="AQ2" s="1" t="s">
        <v>34</v>
      </c>
      <c r="AR2" s="1" t="s">
        <v>35</v>
      </c>
      <c r="AS2" s="4" t="s">
        <v>36</v>
      </c>
      <c r="AT2" s="4" t="s">
        <v>37</v>
      </c>
      <c r="AU2" s="1" t="s">
        <v>38</v>
      </c>
      <c r="AV2" s="1" t="s">
        <v>39</v>
      </c>
      <c r="AW2" s="1" t="s">
        <v>40</v>
      </c>
      <c r="AX2" s="1" t="s">
        <v>41</v>
      </c>
      <c r="AY2" s="1" t="s">
        <v>42</v>
      </c>
      <c r="AZ2" s="1" t="s">
        <v>43</v>
      </c>
      <c r="BA2" s="1" t="s">
        <v>44</v>
      </c>
      <c r="BB2" s="1" t="s">
        <v>45</v>
      </c>
    </row>
    <row r="3">
      <c r="D3">
        <f>counta(D4:D1375)</f>
        <v>3</v>
      </c>
      <c r="F3">
        <f>counta(F4:F1375)</f>
        <v>4</v>
      </c>
      <c r="K3">
        <f t="shared" ref="K3:L3" si="1">counta(K4:K1375)</f>
        <v>3</v>
      </c>
      <c r="L3">
        <f t="shared" si="1"/>
        <v>4</v>
      </c>
      <c r="S3" s="3"/>
      <c r="T3" s="1"/>
      <c r="U3" s="1"/>
      <c r="V3" s="1"/>
      <c r="W3" s="1" t="s">
        <v>46</v>
      </c>
      <c r="X3" s="1" t="s">
        <v>47</v>
      </c>
      <c r="Y3" s="1"/>
      <c r="Z3" s="1" t="s">
        <v>47</v>
      </c>
      <c r="AA3" s="1"/>
      <c r="AD3" s="1"/>
      <c r="AE3" s="1"/>
      <c r="AF3" s="1" t="s">
        <v>48</v>
      </c>
      <c r="AG3" s="1" t="s">
        <v>49</v>
      </c>
      <c r="AH3" s="1"/>
      <c r="AI3" s="1"/>
      <c r="AJ3" s="1"/>
      <c r="AK3" s="1" t="s">
        <v>50</v>
      </c>
      <c r="AL3" s="1" t="s">
        <v>50</v>
      </c>
      <c r="AM3" s="1" t="s">
        <v>51</v>
      </c>
      <c r="AN3" s="1" t="s">
        <v>51</v>
      </c>
      <c r="AO3" s="1" t="s">
        <v>52</v>
      </c>
      <c r="AP3" s="1"/>
      <c r="AQ3" s="1" t="s">
        <v>53</v>
      </c>
      <c r="AR3" s="1" t="s">
        <v>53</v>
      </c>
      <c r="AS3" s="1" t="s">
        <v>54</v>
      </c>
      <c r="AT3" s="1" t="s">
        <v>55</v>
      </c>
      <c r="AU3" s="1" t="s">
        <v>54</v>
      </c>
      <c r="AV3" s="1" t="s">
        <v>54</v>
      </c>
      <c r="AW3" s="1" t="s">
        <v>54</v>
      </c>
      <c r="AX3" s="1" t="s">
        <v>54</v>
      </c>
      <c r="AY3" s="1" t="s">
        <v>56</v>
      </c>
      <c r="AZ3" s="1"/>
      <c r="BA3" s="1" t="s">
        <v>55</v>
      </c>
    </row>
    <row r="4">
      <c r="A4">
        <f t="shared" ref="A4:A1338" si="2">COUNTA(C4:Q4)-1</f>
        <v>6</v>
      </c>
      <c r="B4">
        <f t="shared" ref="B4:B1338" si="3">if(C4="",,AS4)</f>
        <v>1.647643</v>
      </c>
      <c r="C4" t="str">
        <f>if(and(D$3&gt;1,E4=PROSES!$D$22),,D4)</f>
        <v>1MENES-1LBUAN-1</v>
      </c>
      <c r="D4" s="1" t="str">
        <f>if(and(F$3&gt;1,F4=PROSES!$B$22),,F4)</f>
        <v>1MENES-1LBUAN-1</v>
      </c>
      <c r="E4">
        <f t="shared" ref="E4:E1338" si="4">if(F4="",,AS4)</f>
        <v>1.647643</v>
      </c>
      <c r="F4" t="str">
        <f t="shared" ref="F4:F1338" si="5">if(G4=H4,,(G4&amp;H4))</f>
        <v>1MENES-1LBUAN-1</v>
      </c>
      <c r="G4" s="1" t="str">
        <f>if(Z4=PROSES!$E$29,T4,)</f>
        <v/>
      </c>
      <c r="H4" t="str">
        <f>if(X4=PROSES!$E$29,T4,)</f>
        <v>1MENES-1LBUAN-1</v>
      </c>
      <c r="I4" t="str">
        <f t="shared" ref="I4:I1338" si="6">if(J4="",,AS4)</f>
        <v/>
      </c>
      <c r="J4" t="str">
        <f>if(and(K$3&gt;1,R4=PROSES!$C$2),,K4)</f>
        <v/>
      </c>
      <c r="K4" s="1" t="str">
        <f>if(and(L$3&gt;1,L4=PROSES!$B$2),,L4)</f>
        <v/>
      </c>
      <c r="L4" t="str">
        <f t="shared" ref="L4:L1338" si="7">if(M4=N4,,(M4&amp;N4))</f>
        <v/>
      </c>
      <c r="M4" s="6" t="str">
        <f>if(Z4=PROSES!$B$3,T4,)</f>
        <v/>
      </c>
      <c r="N4" s="6" t="str">
        <f>if(X4=PROSES!$B$3,T4,)</f>
        <v/>
      </c>
      <c r="O4" t="str">
        <f t="shared" ref="O4:O1338" si="8">P4&amp;Q4</f>
        <v>1MENES-1LBUAN-1</v>
      </c>
      <c r="P4" t="str">
        <f>if(Z4=PROSES!$B$1,T4,)</f>
        <v/>
      </c>
      <c r="Q4" t="str">
        <f>if(X4=PROSES!$B$1,T4,)</f>
        <v>1MENES-1LBUAN-1</v>
      </c>
      <c r="R4" t="str">
        <f t="shared" ref="R4:R1338" si="9">X4&amp;Z4</f>
        <v>MENES5PLTU Banten 2</v>
      </c>
      <c r="S4" s="3"/>
      <c r="T4" s="1" t="s">
        <v>57</v>
      </c>
      <c r="U4" s="1" t="s">
        <v>58</v>
      </c>
      <c r="V4" s="1" t="s">
        <v>58</v>
      </c>
      <c r="W4" s="1" t="s">
        <v>59</v>
      </c>
      <c r="X4" s="1" t="s">
        <v>60</v>
      </c>
      <c r="Y4" s="1" t="s">
        <v>61</v>
      </c>
      <c r="Z4" s="1" t="s">
        <v>62</v>
      </c>
      <c r="AA4" s="1" t="s">
        <v>63</v>
      </c>
      <c r="AD4" s="1">
        <v>0.0</v>
      </c>
      <c r="AE4" s="1">
        <v>1.0</v>
      </c>
      <c r="AG4" s="1">
        <v>6.2</v>
      </c>
      <c r="AH4" s="1">
        <v>1.0</v>
      </c>
      <c r="AI4" s="1" t="s">
        <v>64</v>
      </c>
      <c r="AJ4" s="1">
        <v>0.0</v>
      </c>
      <c r="AM4" s="1">
        <v>0.0</v>
      </c>
      <c r="AN4" s="1">
        <v>0.0</v>
      </c>
      <c r="AO4" s="1">
        <v>100.0</v>
      </c>
      <c r="AP4" s="1">
        <v>1.0</v>
      </c>
      <c r="AQ4" s="1">
        <v>2.73</v>
      </c>
      <c r="AR4" s="1">
        <v>2.73</v>
      </c>
      <c r="AS4" s="1">
        <v>1.647643</v>
      </c>
      <c r="AT4" s="1">
        <v>76.21999</v>
      </c>
      <c r="AU4" s="1">
        <v>0.39246</v>
      </c>
      <c r="AV4" s="1">
        <v>1.60022</v>
      </c>
      <c r="AW4" s="1">
        <v>1.32246</v>
      </c>
      <c r="AX4" s="1">
        <v>4.80066</v>
      </c>
      <c r="AY4" s="1">
        <v>0.0</v>
      </c>
      <c r="AZ4" s="1">
        <v>0.6742607</v>
      </c>
      <c r="BA4" s="1">
        <v>-2.423059</v>
      </c>
    </row>
    <row r="5">
      <c r="A5">
        <f t="shared" si="2"/>
        <v>6</v>
      </c>
      <c r="B5">
        <f t="shared" si="3"/>
        <v>1.647643</v>
      </c>
      <c r="C5" t="str">
        <f>if(and(D$3&gt;1,E5=PROSES!$D$22),,D5)</f>
        <v>1MENES-1LBUAN-2</v>
      </c>
      <c r="D5" s="1" t="str">
        <f>if(and(F$3&gt;1,F5=PROSES!$B$10),,F5)</f>
        <v>1MENES-1LBUAN-2</v>
      </c>
      <c r="E5">
        <f t="shared" si="4"/>
        <v>1.647643</v>
      </c>
      <c r="F5" t="str">
        <f t="shared" si="5"/>
        <v>1MENES-1LBUAN-2</v>
      </c>
      <c r="G5" s="1" t="str">
        <f>if(Z5=PROSES!$E$29,T5,)</f>
        <v/>
      </c>
      <c r="H5" t="str">
        <f>if(X5=PROSES!$E$29,T5,)</f>
        <v>1MENES-1LBUAN-2</v>
      </c>
      <c r="I5" t="str">
        <f t="shared" si="6"/>
        <v/>
      </c>
      <c r="J5" t="str">
        <f>if(and($K$3&gt;1,R5=PROSES!$C$2),,K5)</f>
        <v/>
      </c>
      <c r="K5" s="1" t="str">
        <f>if(and($L$3&gt;1,L5=PROSES!$B$2),,L5)</f>
        <v/>
      </c>
      <c r="L5" t="str">
        <f t="shared" si="7"/>
        <v/>
      </c>
      <c r="M5" t="str">
        <f>if(Z5=PROSES!$B$3,T5,)</f>
        <v/>
      </c>
      <c r="N5" t="str">
        <f>if(X5=PROSES!$B$3,T5,)</f>
        <v/>
      </c>
      <c r="O5" t="str">
        <f t="shared" si="8"/>
        <v>1MENES-1LBUAN-2</v>
      </c>
      <c r="P5" t="str">
        <f>if(Z5=PROSES!$B$1,T5,)</f>
        <v/>
      </c>
      <c r="Q5" t="str">
        <f>if(X5=PROSES!$B$1,T5,)</f>
        <v>1MENES-1LBUAN-2</v>
      </c>
      <c r="R5" t="str">
        <f t="shared" si="9"/>
        <v>MENES5PLTU Banten 2</v>
      </c>
      <c r="S5" s="3"/>
      <c r="T5" s="1" t="s">
        <v>65</v>
      </c>
      <c r="U5" s="1" t="s">
        <v>58</v>
      </c>
      <c r="V5" s="1" t="s">
        <v>58</v>
      </c>
      <c r="W5" s="1" t="s">
        <v>59</v>
      </c>
      <c r="X5" s="1" t="s">
        <v>60</v>
      </c>
      <c r="Y5" s="1" t="s">
        <v>66</v>
      </c>
      <c r="Z5" s="1" t="s">
        <v>62</v>
      </c>
      <c r="AA5" s="1" t="s">
        <v>63</v>
      </c>
      <c r="AD5" s="1">
        <v>0.0</v>
      </c>
      <c r="AE5" s="1">
        <v>1.0</v>
      </c>
      <c r="AG5" s="1">
        <v>6.2</v>
      </c>
      <c r="AH5" s="1">
        <v>1.0</v>
      </c>
      <c r="AI5" s="1" t="s">
        <v>64</v>
      </c>
      <c r="AJ5" s="1">
        <v>0.0</v>
      </c>
      <c r="AM5" s="1">
        <v>0.0</v>
      </c>
      <c r="AN5" s="1">
        <v>0.0</v>
      </c>
      <c r="AO5" s="1">
        <v>100.0</v>
      </c>
      <c r="AP5" s="1">
        <v>1.0</v>
      </c>
      <c r="AQ5" s="1">
        <v>2.73</v>
      </c>
      <c r="AR5" s="1">
        <v>2.73</v>
      </c>
      <c r="AS5" s="1">
        <v>1.647643</v>
      </c>
      <c r="AT5" s="1">
        <v>76.21999</v>
      </c>
      <c r="AU5" s="1">
        <v>0.39246</v>
      </c>
      <c r="AV5" s="1">
        <v>1.60022</v>
      </c>
      <c r="AW5" s="1">
        <v>1.32246</v>
      </c>
      <c r="AX5" s="1">
        <v>4.80066</v>
      </c>
      <c r="AY5" s="1">
        <v>0.0</v>
      </c>
      <c r="AZ5" s="1">
        <v>0.6742607</v>
      </c>
      <c r="BA5" s="1">
        <v>-2.423059</v>
      </c>
    </row>
    <row r="6">
      <c r="A6">
        <f t="shared" si="2"/>
        <v>0</v>
      </c>
      <c r="B6" t="str">
        <f t="shared" si="3"/>
        <v/>
      </c>
      <c r="C6" t="str">
        <f>if(and(D$3&gt;1,E6=PROSES!$D$22),,D6)</f>
        <v/>
      </c>
      <c r="D6" s="1" t="str">
        <f>if(and(F$3&gt;1,F6=PROSES!$B$10),,F6)</f>
        <v/>
      </c>
      <c r="E6" t="str">
        <f t="shared" si="4"/>
        <v/>
      </c>
      <c r="F6" t="str">
        <f t="shared" si="5"/>
        <v/>
      </c>
      <c r="G6" s="1" t="str">
        <f>if(Z6=PROSES!$E$29,T6,)</f>
        <v/>
      </c>
      <c r="H6" t="str">
        <f>if(X6=PROSES!$E$29,T6,)</f>
        <v/>
      </c>
      <c r="I6" t="str">
        <f t="shared" si="6"/>
        <v/>
      </c>
      <c r="J6" t="str">
        <f>if(and($K$3&gt;1,R6=PROSES!$C$2),,K6)</f>
        <v/>
      </c>
      <c r="K6" s="1" t="str">
        <f>if(and($L$3&gt;1,L6=PROSES!$B$2),,L6)</f>
        <v/>
      </c>
      <c r="L6" t="str">
        <f t="shared" si="7"/>
        <v/>
      </c>
      <c r="M6" t="str">
        <f>if(Z6=PROSES!$B$3,T6,)</f>
        <v/>
      </c>
      <c r="N6" t="str">
        <f>if(X6=PROSES!$B$3,T6,)</f>
        <v/>
      </c>
      <c r="O6" t="str">
        <f t="shared" si="8"/>
        <v/>
      </c>
      <c r="P6" t="str">
        <f>if(Z6=PROSES!$B$1,T6,)</f>
        <v/>
      </c>
      <c r="Q6" t="str">
        <f>if(X6=PROSES!$B$1,T6,)</f>
        <v/>
      </c>
      <c r="R6" t="str">
        <f t="shared" si="9"/>
        <v>PLTU Banten 2SAKETI5</v>
      </c>
      <c r="S6" s="3"/>
      <c r="T6" s="1" t="s">
        <v>67</v>
      </c>
      <c r="U6" s="1" t="s">
        <v>58</v>
      </c>
      <c r="V6" s="1" t="s">
        <v>58</v>
      </c>
      <c r="W6" s="1" t="s">
        <v>59</v>
      </c>
      <c r="X6" s="1" t="s">
        <v>62</v>
      </c>
      <c r="Y6" s="1" t="s">
        <v>63</v>
      </c>
      <c r="Z6" s="1" t="s">
        <v>68</v>
      </c>
      <c r="AA6" s="1" t="s">
        <v>61</v>
      </c>
      <c r="AD6" s="1">
        <v>0.0</v>
      </c>
      <c r="AE6" s="1">
        <v>1.0</v>
      </c>
      <c r="AG6" s="1">
        <v>20.299</v>
      </c>
      <c r="AH6" s="1">
        <v>1.0</v>
      </c>
      <c r="AI6" s="1" t="s">
        <v>64</v>
      </c>
      <c r="AJ6" s="1">
        <v>0.0</v>
      </c>
      <c r="AM6" s="1">
        <v>0.0</v>
      </c>
      <c r="AN6" s="1">
        <v>0.0</v>
      </c>
      <c r="AO6" s="1">
        <v>100.0</v>
      </c>
      <c r="AP6" s="1">
        <v>1.0</v>
      </c>
      <c r="AQ6" s="1">
        <v>2.73</v>
      </c>
      <c r="AR6" s="1">
        <v>2.73</v>
      </c>
      <c r="AS6" s="1">
        <v>5.394438</v>
      </c>
      <c r="AT6" s="1">
        <v>76.21999</v>
      </c>
      <c r="AU6" s="1">
        <v>1.284927</v>
      </c>
      <c r="AV6" s="1">
        <v>5.239172</v>
      </c>
      <c r="AW6" s="1">
        <v>4.329777</v>
      </c>
      <c r="AX6" s="1">
        <v>15.71751</v>
      </c>
      <c r="AY6" s="1">
        <v>0.0</v>
      </c>
      <c r="AZ6" s="1">
        <v>0.6742607</v>
      </c>
      <c r="BA6" s="1">
        <v>-2.423059</v>
      </c>
    </row>
    <row r="7">
      <c r="A7">
        <f t="shared" si="2"/>
        <v>0</v>
      </c>
      <c r="B7" t="str">
        <f t="shared" si="3"/>
        <v/>
      </c>
      <c r="C7" t="str">
        <f>if(and(D$3&gt;1,E7=PROSES!$D$22),,D7)</f>
        <v/>
      </c>
      <c r="D7" s="1" t="str">
        <f>if(and(F$3&gt;1,F7=PROSES!$B$10),,F7)</f>
        <v/>
      </c>
      <c r="E7" t="str">
        <f t="shared" si="4"/>
        <v/>
      </c>
      <c r="F7" t="str">
        <f t="shared" si="5"/>
        <v/>
      </c>
      <c r="G7" s="1" t="str">
        <f>if(Z7=PROSES!$E$29,T7,)</f>
        <v/>
      </c>
      <c r="H7" t="str">
        <f>if(X7=PROSES!$E$29,T7,)</f>
        <v/>
      </c>
      <c r="I7" t="str">
        <f t="shared" si="6"/>
        <v/>
      </c>
      <c r="J7" t="str">
        <f>if(and($K$3&gt;1,R7=PROSES!$C$2),,K7)</f>
        <v/>
      </c>
      <c r="K7" s="1" t="str">
        <f>if(and($L$3&gt;1,L7=PROSES!$B$2),,L7)</f>
        <v/>
      </c>
      <c r="L7" t="str">
        <f t="shared" si="7"/>
        <v/>
      </c>
      <c r="M7" t="str">
        <f>if(Z7=PROSES!$B$3,T7,)</f>
        <v/>
      </c>
      <c r="N7" t="str">
        <f>if(X7=PROSES!$B$3,T7,)</f>
        <v/>
      </c>
      <c r="O7" t="str">
        <f t="shared" si="8"/>
        <v/>
      </c>
      <c r="P7" t="str">
        <f>if(Z7=PROSES!$B$1,T7,)</f>
        <v/>
      </c>
      <c r="Q7" t="str">
        <f>if(X7=PROSES!$B$1,T7,)</f>
        <v/>
      </c>
      <c r="R7" t="str">
        <f t="shared" si="9"/>
        <v>SAKETI5PLTU Banten 2</v>
      </c>
      <c r="S7" s="3"/>
      <c r="T7" s="1" t="s">
        <v>69</v>
      </c>
      <c r="U7" s="1" t="s">
        <v>58</v>
      </c>
      <c r="V7" s="1" t="s">
        <v>58</v>
      </c>
      <c r="W7" s="1" t="s">
        <v>59</v>
      </c>
      <c r="X7" s="1" t="s">
        <v>68</v>
      </c>
      <c r="Y7" s="1" t="s">
        <v>66</v>
      </c>
      <c r="Z7" s="1" t="s">
        <v>62</v>
      </c>
      <c r="AA7" s="1" t="s">
        <v>63</v>
      </c>
      <c r="AD7" s="1">
        <v>0.0</v>
      </c>
      <c r="AE7" s="1">
        <v>1.0</v>
      </c>
      <c r="AG7" s="1">
        <v>20.299</v>
      </c>
      <c r="AH7" s="1">
        <v>1.0</v>
      </c>
      <c r="AI7" s="1" t="s">
        <v>64</v>
      </c>
      <c r="AJ7" s="1">
        <v>0.0</v>
      </c>
      <c r="AM7" s="1">
        <v>0.0</v>
      </c>
      <c r="AN7" s="1">
        <v>0.0</v>
      </c>
      <c r="AO7" s="1">
        <v>100.0</v>
      </c>
      <c r="AP7" s="1">
        <v>1.0</v>
      </c>
      <c r="AQ7" s="1">
        <v>2.73</v>
      </c>
      <c r="AR7" s="1">
        <v>2.73</v>
      </c>
      <c r="AS7" s="1">
        <v>5.394438</v>
      </c>
      <c r="AT7" s="1">
        <v>76.21999</v>
      </c>
      <c r="AU7" s="1">
        <v>1.284927</v>
      </c>
      <c r="AV7" s="1">
        <v>5.239172</v>
      </c>
      <c r="AW7" s="1">
        <v>4.329777</v>
      </c>
      <c r="AX7" s="1">
        <v>15.71751</v>
      </c>
      <c r="AY7" s="1">
        <v>0.0</v>
      </c>
      <c r="AZ7" s="1">
        <v>0.6742607</v>
      </c>
      <c r="BA7" s="1">
        <v>-2.423059</v>
      </c>
    </row>
    <row r="8">
      <c r="A8">
        <f t="shared" si="2"/>
        <v>0</v>
      </c>
      <c r="B8" t="str">
        <f t="shared" si="3"/>
        <v/>
      </c>
      <c r="C8" t="str">
        <f>if(and(D$3&gt;1,E8=PROSES!$D$22),,D8)</f>
        <v/>
      </c>
      <c r="D8" s="1" t="str">
        <f>if(and(F$3&gt;1,F8=PROSES!$B$22),,F8)</f>
        <v/>
      </c>
      <c r="E8" t="str">
        <f t="shared" si="4"/>
        <v/>
      </c>
      <c r="F8" t="str">
        <f t="shared" si="5"/>
        <v/>
      </c>
      <c r="G8" s="1" t="str">
        <f>if(Z8=PROSES!$E$29,T8,)</f>
        <v/>
      </c>
      <c r="H8" t="str">
        <f>if(X8=PROSES!$E$29,T8,)</f>
        <v/>
      </c>
      <c r="I8" t="str">
        <f t="shared" si="6"/>
        <v/>
      </c>
      <c r="J8" t="str">
        <f>if(and($K$3&gt;1,R8=PROSES!$C$2),,K8)</f>
        <v/>
      </c>
      <c r="K8" s="1" t="str">
        <f>if(and($L$3&gt;1,L8=PROSES!$B$2),,L8)</f>
        <v/>
      </c>
      <c r="L8" t="str">
        <f t="shared" si="7"/>
        <v/>
      </c>
      <c r="M8" t="str">
        <f>if(Z8=PROSES!$B$3,T8,)</f>
        <v/>
      </c>
      <c r="N8" t="str">
        <f>if(X8=PROSES!$B$3,T8,)</f>
        <v/>
      </c>
      <c r="O8" t="str">
        <f t="shared" si="8"/>
        <v/>
      </c>
      <c r="P8" t="str">
        <f>if(Z8=PROSES!$B$1,T8,)</f>
        <v/>
      </c>
      <c r="Q8" t="str">
        <f>if(X8=PROSES!$B$1,T8,)</f>
        <v/>
      </c>
      <c r="R8" t="str">
        <f t="shared" si="9"/>
        <v>SPINMILLSPINMILL CONSUMER</v>
      </c>
      <c r="S8" s="3"/>
      <c r="T8" s="1" t="s">
        <v>70</v>
      </c>
      <c r="U8" s="1" t="s">
        <v>58</v>
      </c>
      <c r="V8" s="1" t="s">
        <v>58</v>
      </c>
      <c r="W8" s="1" t="s">
        <v>71</v>
      </c>
      <c r="X8" s="1" t="s">
        <v>72</v>
      </c>
      <c r="Y8" s="7">
        <v>43470.0</v>
      </c>
      <c r="Z8" s="1" t="s">
        <v>73</v>
      </c>
      <c r="AA8" s="7">
        <v>43470.0</v>
      </c>
      <c r="AD8" s="1">
        <v>0.0</v>
      </c>
      <c r="AE8" s="1">
        <v>1.0</v>
      </c>
      <c r="AG8" s="1">
        <v>3.7</v>
      </c>
      <c r="AH8" s="1">
        <v>1.0</v>
      </c>
      <c r="AI8" s="1" t="s">
        <v>64</v>
      </c>
      <c r="AJ8" s="1">
        <v>0.0</v>
      </c>
      <c r="AM8" s="1">
        <v>0.0</v>
      </c>
      <c r="AN8" s="1">
        <v>0.0</v>
      </c>
      <c r="AO8" s="1">
        <v>100.0</v>
      </c>
      <c r="AP8" s="1">
        <v>1.0</v>
      </c>
      <c r="AQ8" s="1">
        <v>0.897</v>
      </c>
      <c r="AR8" s="1">
        <v>0.897</v>
      </c>
      <c r="AS8" s="1">
        <v>0.8897078</v>
      </c>
      <c r="AT8" s="1">
        <v>67.40213</v>
      </c>
      <c r="AU8" s="1">
        <v>0.34188</v>
      </c>
      <c r="AV8" s="1">
        <v>0.8214</v>
      </c>
      <c r="AW8" s="1">
        <v>13.67631</v>
      </c>
      <c r="AX8" s="1">
        <v>0.30118</v>
      </c>
      <c r="AY8" s="1">
        <v>0.0</v>
      </c>
      <c r="AZ8" s="1">
        <v>4.999609</v>
      </c>
      <c r="BA8" s="1">
        <v>-69.63629</v>
      </c>
    </row>
    <row r="9">
      <c r="A9">
        <f t="shared" si="2"/>
        <v>0</v>
      </c>
      <c r="B9" t="str">
        <f t="shared" si="3"/>
        <v/>
      </c>
      <c r="C9" t="str">
        <f>if(and(D$3&gt;1,E9=PROSES!$D$22),,D9)</f>
        <v/>
      </c>
      <c r="D9" s="1" t="str">
        <f>if(and(F$3&gt;1,F9=PROSES!$B$10),,F9)</f>
        <v/>
      </c>
      <c r="E9" t="str">
        <f t="shared" si="4"/>
        <v/>
      </c>
      <c r="F9" t="str">
        <f t="shared" si="5"/>
        <v/>
      </c>
      <c r="G9" s="1" t="str">
        <f>if(Z9=PROSES!$E$29,T9,)</f>
        <v/>
      </c>
      <c r="H9" t="str">
        <f>if(X9=PROSES!$E$29,T9,)</f>
        <v/>
      </c>
      <c r="I9" t="str">
        <f t="shared" si="6"/>
        <v/>
      </c>
      <c r="J9" t="str">
        <f>if(and($K$3&gt;1,R9=PROSES!$C$2),,K9)</f>
        <v/>
      </c>
      <c r="K9" s="1" t="str">
        <f>if(and($L$3&gt;1,L9=PROSES!$B$2),,L9)</f>
        <v/>
      </c>
      <c r="L9" t="str">
        <f t="shared" si="7"/>
        <v/>
      </c>
      <c r="M9" t="str">
        <f>if(Z9=PROSES!$B$3,T9,)</f>
        <v/>
      </c>
      <c r="N9" t="str">
        <f>if(X9=PROSES!$B$3,T9,)</f>
        <v/>
      </c>
      <c r="O9" t="str">
        <f t="shared" si="8"/>
        <v/>
      </c>
      <c r="P9" t="str">
        <f>if(Z9=PROSES!$B$1,T9,)</f>
        <v/>
      </c>
      <c r="Q9" t="str">
        <f>if(X9=PROSES!$B$1,T9,)</f>
        <v/>
      </c>
      <c r="R9" t="str">
        <f t="shared" si="9"/>
        <v>KESUGIHAN7ADIPALA7</v>
      </c>
      <c r="S9" s="3"/>
      <c r="T9" s="1" t="s">
        <v>74</v>
      </c>
      <c r="U9" s="1" t="s">
        <v>75</v>
      </c>
      <c r="V9" s="1" t="s">
        <v>75</v>
      </c>
      <c r="W9" s="1" t="s">
        <v>76</v>
      </c>
      <c r="X9" s="1" t="s">
        <v>77</v>
      </c>
      <c r="Y9" s="1" t="s">
        <v>78</v>
      </c>
      <c r="Z9" s="1" t="s">
        <v>79</v>
      </c>
      <c r="AA9" s="1" t="s">
        <v>78</v>
      </c>
      <c r="AD9" s="1">
        <v>0.0</v>
      </c>
      <c r="AE9" s="1">
        <v>1.0</v>
      </c>
      <c r="AG9" s="1">
        <v>13.83</v>
      </c>
      <c r="AH9" s="1">
        <v>1.0</v>
      </c>
      <c r="AI9" s="1" t="s">
        <v>64</v>
      </c>
      <c r="AJ9" s="1">
        <v>0.0</v>
      </c>
      <c r="AM9" s="1">
        <v>0.0</v>
      </c>
      <c r="AN9" s="1">
        <v>0.0</v>
      </c>
      <c r="AO9" s="1">
        <v>100.0</v>
      </c>
      <c r="AP9" s="1">
        <v>1.0</v>
      </c>
      <c r="AQ9" s="1">
        <v>3.24</v>
      </c>
      <c r="AR9" s="1">
        <v>3.24</v>
      </c>
      <c r="AS9" s="1">
        <v>3.179006</v>
      </c>
      <c r="AT9" s="1">
        <v>85.0335</v>
      </c>
      <c r="AU9" s="1">
        <v>0.275217</v>
      </c>
      <c r="AV9" s="1">
        <v>3.16707</v>
      </c>
      <c r="AW9" s="1">
        <v>2.349717</v>
      </c>
      <c r="AX9" s="1">
        <v>9.501209</v>
      </c>
      <c r="AY9" s="1">
        <v>0.0</v>
      </c>
      <c r="AZ9" s="1">
        <v>0.6988767</v>
      </c>
      <c r="BA9" s="1">
        <v>-13.16769</v>
      </c>
    </row>
    <row r="10">
      <c r="A10">
        <f t="shared" si="2"/>
        <v>0</v>
      </c>
      <c r="B10" t="str">
        <f t="shared" si="3"/>
        <v/>
      </c>
      <c r="C10" t="str">
        <f>if(and(D$3&gt;1,E10=PROSES!$D$22),,D10)</f>
        <v/>
      </c>
      <c r="D10" s="1" t="str">
        <f>if(and(F$3&gt;1,F10=PROSES!$B$10),,F10)</f>
        <v/>
      </c>
      <c r="E10" t="str">
        <f t="shared" si="4"/>
        <v/>
      </c>
      <c r="F10" t="str">
        <f t="shared" si="5"/>
        <v/>
      </c>
      <c r="G10" s="1" t="str">
        <f>if(Z10=PROSES!$E$29,T10,)</f>
        <v/>
      </c>
      <c r="H10" t="str">
        <f>if(X10=PROSES!$E$29,T10,)</f>
        <v/>
      </c>
      <c r="I10" t="str">
        <f t="shared" si="6"/>
        <v/>
      </c>
      <c r="J10" t="str">
        <f>if(and($K$3&gt;1,R10=PROSES!$C$2),,K10)</f>
        <v/>
      </c>
      <c r="K10" s="1" t="str">
        <f>if(and($L$3&gt;1,L10=PROSES!$B$2),,L10)</f>
        <v/>
      </c>
      <c r="L10" t="str">
        <f t="shared" si="7"/>
        <v/>
      </c>
      <c r="M10" t="str">
        <f>if(Z10=PROSES!$B$3,T10,)</f>
        <v/>
      </c>
      <c r="N10" t="str">
        <f>if(X10=PROSES!$B$3,T10,)</f>
        <v/>
      </c>
      <c r="O10" t="str">
        <f t="shared" si="8"/>
        <v/>
      </c>
      <c r="P10" t="str">
        <f>if(Z10=PROSES!$B$1,T10,)</f>
        <v/>
      </c>
      <c r="Q10" t="str">
        <f>if(X10=PROSES!$B$1,T10,)</f>
        <v/>
      </c>
      <c r="R10" t="str">
        <f t="shared" si="9"/>
        <v>KESUGIHAN7ADIPALA7</v>
      </c>
      <c r="S10" s="3"/>
      <c r="T10" s="1" t="s">
        <v>80</v>
      </c>
      <c r="U10" s="1" t="s">
        <v>75</v>
      </c>
      <c r="V10" s="1" t="s">
        <v>75</v>
      </c>
      <c r="W10" s="1" t="s">
        <v>76</v>
      </c>
      <c r="X10" s="1" t="s">
        <v>77</v>
      </c>
      <c r="Y10" s="1" t="s">
        <v>78</v>
      </c>
      <c r="Z10" s="1" t="s">
        <v>79</v>
      </c>
      <c r="AA10" s="1" t="s">
        <v>78</v>
      </c>
      <c r="AD10" s="1">
        <v>0.0</v>
      </c>
      <c r="AE10" s="1">
        <v>1.0</v>
      </c>
      <c r="AG10" s="1">
        <v>13.83</v>
      </c>
      <c r="AH10" s="1">
        <v>1.0</v>
      </c>
      <c r="AI10" s="1" t="s">
        <v>64</v>
      </c>
      <c r="AJ10" s="1">
        <v>0.0</v>
      </c>
      <c r="AM10" s="1">
        <v>0.0</v>
      </c>
      <c r="AN10" s="1">
        <v>0.0</v>
      </c>
      <c r="AO10" s="1">
        <v>100.0</v>
      </c>
      <c r="AP10" s="1">
        <v>1.0</v>
      </c>
      <c r="AQ10" s="1">
        <v>3.24</v>
      </c>
      <c r="AR10" s="1">
        <v>3.24</v>
      </c>
      <c r="AS10" s="1">
        <v>3.179006</v>
      </c>
      <c r="AT10" s="1">
        <v>85.0335</v>
      </c>
      <c r="AU10" s="1">
        <v>0.275217</v>
      </c>
      <c r="AV10" s="1">
        <v>3.16707</v>
      </c>
      <c r="AW10" s="1">
        <v>2.349717</v>
      </c>
      <c r="AX10" s="1">
        <v>9.501209</v>
      </c>
      <c r="AY10" s="1">
        <v>0.0</v>
      </c>
      <c r="AZ10" s="1">
        <v>0.6988767</v>
      </c>
      <c r="BA10" s="1">
        <v>-13.16769</v>
      </c>
    </row>
    <row r="11">
      <c r="A11">
        <f t="shared" si="2"/>
        <v>0</v>
      </c>
      <c r="B11" t="str">
        <f t="shared" si="3"/>
        <v/>
      </c>
      <c r="C11" t="str">
        <f>if(and(D$3&gt;1,E11=PROSES!$D$22),,D11)</f>
        <v/>
      </c>
      <c r="D11" s="1" t="str">
        <f>if(and(F$3&gt;1,F11=PROSES!$B$10),,F11)</f>
        <v/>
      </c>
      <c r="E11" t="str">
        <f t="shared" si="4"/>
        <v/>
      </c>
      <c r="F11" t="str">
        <f t="shared" si="5"/>
        <v/>
      </c>
      <c r="G11" s="1" t="str">
        <f>if(Z11=PROSES!$E$29,T11,)</f>
        <v/>
      </c>
      <c r="H11" t="str">
        <f>if(X11=PROSES!$E$29,T11,)</f>
        <v/>
      </c>
      <c r="I11" t="str">
        <f t="shared" si="6"/>
        <v/>
      </c>
      <c r="J11" t="str">
        <f>if(and($K$3&gt;1,R11=PROSES!$C$2),,K11)</f>
        <v/>
      </c>
      <c r="K11" s="1" t="str">
        <f>if(and($L$3&gt;1,L11=PROSES!$B$2),,L11)</f>
        <v/>
      </c>
      <c r="L11" t="str">
        <f t="shared" si="7"/>
        <v/>
      </c>
      <c r="M11" t="str">
        <f>if(Z11=PROSES!$B$3,T11,)</f>
        <v/>
      </c>
      <c r="N11" t="str">
        <f>if(X11=PROSES!$B$3,T11,)</f>
        <v/>
      </c>
      <c r="O11" t="str">
        <f t="shared" si="8"/>
        <v/>
      </c>
      <c r="P11" t="str">
        <f>if(Z11=PROSES!$B$1,T11,)</f>
        <v/>
      </c>
      <c r="Q11" t="str">
        <f>if(X11=PROSES!$B$1,T11,)</f>
        <v/>
      </c>
      <c r="R11" t="str">
        <f t="shared" si="9"/>
        <v>ALTA PRIMA5SURABAYA BARAT5</v>
      </c>
      <c r="S11" s="3"/>
      <c r="T11" s="1" t="s">
        <v>81</v>
      </c>
      <c r="U11" s="1" t="s">
        <v>82</v>
      </c>
      <c r="V11" s="1" t="s">
        <v>82</v>
      </c>
      <c r="W11" s="1" t="s">
        <v>83</v>
      </c>
      <c r="X11" s="1" t="s">
        <v>84</v>
      </c>
      <c r="Y11" s="1" t="s">
        <v>85</v>
      </c>
      <c r="Z11" s="1" t="s">
        <v>86</v>
      </c>
      <c r="AA11" s="1" t="s">
        <v>85</v>
      </c>
      <c r="AD11" s="1">
        <v>0.0</v>
      </c>
      <c r="AE11" s="1">
        <v>1.0</v>
      </c>
      <c r="AG11" s="1">
        <v>18.849</v>
      </c>
      <c r="AH11" s="1">
        <v>1.0</v>
      </c>
      <c r="AI11" s="1" t="s">
        <v>64</v>
      </c>
      <c r="AJ11" s="1">
        <v>0.0</v>
      </c>
      <c r="AM11" s="1">
        <v>0.0</v>
      </c>
      <c r="AN11" s="1">
        <v>0.0</v>
      </c>
      <c r="AO11" s="1">
        <v>100.0</v>
      </c>
      <c r="AP11" s="1">
        <v>1.0</v>
      </c>
      <c r="AQ11" s="1">
        <v>1.48</v>
      </c>
      <c r="AR11" s="1">
        <v>1.48</v>
      </c>
      <c r="AS11" s="1">
        <v>3.71445</v>
      </c>
      <c r="AT11" s="1">
        <v>75.63232</v>
      </c>
      <c r="AU11" s="1">
        <v>0.9217162</v>
      </c>
      <c r="AV11" s="1">
        <v>3.598274</v>
      </c>
      <c r="AW11" s="1">
        <v>3.162862</v>
      </c>
      <c r="AX11" s="1">
        <v>11.58177</v>
      </c>
      <c r="AY11" s="1">
        <v>0.0</v>
      </c>
      <c r="AZ11" s="1">
        <v>0.7441298</v>
      </c>
      <c r="BA11" s="1">
        <v>-1.31295</v>
      </c>
    </row>
    <row r="12">
      <c r="A12">
        <f t="shared" si="2"/>
        <v>0</v>
      </c>
      <c r="B12" t="str">
        <f t="shared" si="3"/>
        <v/>
      </c>
      <c r="C12" t="str">
        <f>if(and(D$3&gt;1,E12=PROSES!$D$22),,D12)</f>
        <v/>
      </c>
      <c r="D12" s="1" t="str">
        <f>if(and(F$3&gt;1,F12=PROSES!$B$10),,F12)</f>
        <v/>
      </c>
      <c r="E12" t="str">
        <f t="shared" si="4"/>
        <v/>
      </c>
      <c r="F12" t="str">
        <f t="shared" si="5"/>
        <v/>
      </c>
      <c r="G12" s="1" t="str">
        <f>if(Z12=PROSES!$E$29,T12,)</f>
        <v/>
      </c>
      <c r="H12" t="str">
        <f>if(X12=PROSES!$E$29,T12,)</f>
        <v/>
      </c>
      <c r="I12" t="str">
        <f t="shared" si="6"/>
        <v/>
      </c>
      <c r="J12" t="str">
        <f>if(and($K$3&gt;1,R12=PROSES!$C$2),,K12)</f>
        <v/>
      </c>
      <c r="K12" s="1" t="str">
        <f>if(and($L$3&gt;1,L12=PROSES!$B$2),,L12)</f>
        <v/>
      </c>
      <c r="L12" t="str">
        <f t="shared" si="7"/>
        <v/>
      </c>
      <c r="M12" t="str">
        <f>if(Z12=PROSES!$B$3,T12,)</f>
        <v/>
      </c>
      <c r="N12" t="str">
        <f>if(X12=PROSES!$B$3,T12,)</f>
        <v/>
      </c>
      <c r="O12" t="str">
        <f t="shared" si="8"/>
        <v/>
      </c>
      <c r="P12" t="str">
        <f>if(Z12=PROSES!$B$1,T12,)</f>
        <v/>
      </c>
      <c r="Q12" t="str">
        <f>if(X12=PROSES!$B$1,T12,)</f>
        <v/>
      </c>
      <c r="R12" t="str">
        <f t="shared" si="9"/>
        <v>ALTA PRIMA5SURABAYA BARAT5</v>
      </c>
      <c r="S12" s="3"/>
      <c r="T12" s="1" t="s">
        <v>87</v>
      </c>
      <c r="U12" s="1" t="s">
        <v>82</v>
      </c>
      <c r="V12" s="1" t="s">
        <v>82</v>
      </c>
      <c r="W12" s="1" t="s">
        <v>83</v>
      </c>
      <c r="X12" s="1" t="s">
        <v>84</v>
      </c>
      <c r="Y12" s="1" t="s">
        <v>88</v>
      </c>
      <c r="Z12" s="1" t="s">
        <v>86</v>
      </c>
      <c r="AA12" s="1" t="s">
        <v>85</v>
      </c>
      <c r="AD12" s="1">
        <v>0.0</v>
      </c>
      <c r="AE12" s="1">
        <v>1.0</v>
      </c>
      <c r="AG12" s="1">
        <v>18.849</v>
      </c>
      <c r="AH12" s="1">
        <v>1.0</v>
      </c>
      <c r="AI12" s="1" t="s">
        <v>64</v>
      </c>
      <c r="AJ12" s="1">
        <v>0.0</v>
      </c>
      <c r="AM12" s="1">
        <v>0.0</v>
      </c>
      <c r="AN12" s="1">
        <v>0.0</v>
      </c>
      <c r="AO12" s="1">
        <v>100.0</v>
      </c>
      <c r="AP12" s="1">
        <v>1.0</v>
      </c>
      <c r="AQ12" s="1">
        <v>1.48</v>
      </c>
      <c r="AR12" s="1">
        <v>1.48</v>
      </c>
      <c r="AS12" s="1">
        <v>3.71445</v>
      </c>
      <c r="AT12" s="1">
        <v>75.63232</v>
      </c>
      <c r="AU12" s="1">
        <v>0.9217162</v>
      </c>
      <c r="AV12" s="1">
        <v>3.598274</v>
      </c>
      <c r="AW12" s="1">
        <v>3.162862</v>
      </c>
      <c r="AX12" s="1">
        <v>11.58177</v>
      </c>
      <c r="AY12" s="1">
        <v>0.0</v>
      </c>
      <c r="AZ12" s="1">
        <v>0.7441298</v>
      </c>
      <c r="BA12" s="1">
        <v>-1.31295</v>
      </c>
    </row>
    <row r="13">
      <c r="A13">
        <f t="shared" si="2"/>
        <v>0</v>
      </c>
      <c r="B13" t="str">
        <f t="shared" si="3"/>
        <v/>
      </c>
      <c r="C13" t="str">
        <f>if(and(D$3&gt;1,E13=PROSES!$D$22),,D13)</f>
        <v/>
      </c>
      <c r="D13" s="1" t="str">
        <f>if(and(F$3&gt;1,F13=PROSES!$B$10),,F13)</f>
        <v/>
      </c>
      <c r="E13" t="str">
        <f t="shared" si="4"/>
        <v/>
      </c>
      <c r="F13" t="str">
        <f t="shared" si="5"/>
        <v/>
      </c>
      <c r="G13" s="1" t="str">
        <f>if(Z13=PROSES!$E$29,T13,)</f>
        <v/>
      </c>
      <c r="H13" t="str">
        <f>if(X13=PROSES!$E$29,T13,)</f>
        <v/>
      </c>
      <c r="I13" t="str">
        <f t="shared" si="6"/>
        <v/>
      </c>
      <c r="J13" t="str">
        <f>if(and($K$3&gt;1,R13=PROSES!$C$2),,K13)</f>
        <v/>
      </c>
      <c r="K13" s="1" t="str">
        <f>if(and($L$3&gt;1,L13=PROSES!$B$2),,L13)</f>
        <v/>
      </c>
      <c r="L13" t="str">
        <f t="shared" si="7"/>
        <v/>
      </c>
      <c r="M13" t="str">
        <f>if(Z13=PROSES!$B$3,T13,)</f>
        <v/>
      </c>
      <c r="N13" t="str">
        <f>if(X13=PROSES!$B$3,T13,)</f>
        <v/>
      </c>
      <c r="O13" t="str">
        <f t="shared" si="8"/>
        <v/>
      </c>
      <c r="P13" t="str">
        <f>if(Z13=PROSES!$B$1,T13,)</f>
        <v/>
      </c>
      <c r="Q13" t="str">
        <f>if(X13=PROSES!$B$1,T13,)</f>
        <v/>
      </c>
      <c r="R13" t="str">
        <f t="shared" si="9"/>
        <v>ANCOLKEMAYORAN</v>
      </c>
      <c r="S13" s="3"/>
      <c r="T13" s="1" t="s">
        <v>89</v>
      </c>
      <c r="U13" s="1" t="s">
        <v>58</v>
      </c>
      <c r="V13" s="1" t="s">
        <v>58</v>
      </c>
      <c r="W13" s="1" t="s">
        <v>90</v>
      </c>
      <c r="X13" s="1" t="s">
        <v>91</v>
      </c>
      <c r="Y13" s="1" t="s">
        <v>66</v>
      </c>
      <c r="Z13" s="1" t="s">
        <v>92</v>
      </c>
      <c r="AA13" s="1" t="s">
        <v>61</v>
      </c>
      <c r="AD13" s="1">
        <v>0.0</v>
      </c>
      <c r="AE13" s="1">
        <v>1.0</v>
      </c>
      <c r="AG13" s="1">
        <v>6.2</v>
      </c>
      <c r="AH13" s="1">
        <v>1.0</v>
      </c>
      <c r="AI13" s="1" t="s">
        <v>64</v>
      </c>
      <c r="AJ13" s="1">
        <v>0.0</v>
      </c>
      <c r="AM13" s="1">
        <v>0.0</v>
      </c>
      <c r="AN13" s="1">
        <v>0.0</v>
      </c>
      <c r="AO13" s="1">
        <v>100.0</v>
      </c>
      <c r="AP13" s="1">
        <v>1.0</v>
      </c>
      <c r="AQ13" s="1">
        <v>1.62</v>
      </c>
      <c r="AR13" s="1">
        <v>1.62</v>
      </c>
      <c r="AS13" s="1">
        <v>1.756802</v>
      </c>
      <c r="AT13" s="1">
        <v>82.15014</v>
      </c>
      <c r="AU13" s="1">
        <v>0.23994</v>
      </c>
      <c r="AV13" s="1">
        <v>1.74034</v>
      </c>
      <c r="AW13" s="1">
        <v>1.16994</v>
      </c>
      <c r="AX13" s="1">
        <v>5.22102</v>
      </c>
      <c r="AY13" s="1">
        <v>0.0</v>
      </c>
      <c r="AZ13" s="1">
        <v>0.683587</v>
      </c>
      <c r="BA13" s="1">
        <v>-7.109503</v>
      </c>
    </row>
    <row r="14">
      <c r="A14">
        <f t="shared" si="2"/>
        <v>0</v>
      </c>
      <c r="B14" t="str">
        <f t="shared" si="3"/>
        <v/>
      </c>
      <c r="C14" t="str">
        <f>if(and(D$3&gt;1,E14=PROSES!$D$22),,D14)</f>
        <v/>
      </c>
      <c r="D14" s="1" t="str">
        <f>if(and(F$3&gt;1,F14=PROSES!$B$10),,F14)</f>
        <v/>
      </c>
      <c r="E14" t="str">
        <f t="shared" si="4"/>
        <v/>
      </c>
      <c r="F14" t="str">
        <f t="shared" si="5"/>
        <v/>
      </c>
      <c r="G14" s="1" t="str">
        <f>if(Z14=PROSES!$E$29,T14,)</f>
        <v/>
      </c>
      <c r="H14" t="str">
        <f>if(X14=PROSES!$E$29,T14,)</f>
        <v/>
      </c>
      <c r="I14" t="str">
        <f t="shared" si="6"/>
        <v/>
      </c>
      <c r="J14" t="str">
        <f>if(and($K$3&gt;1,R14=PROSES!$C$2),,K14)</f>
        <v/>
      </c>
      <c r="K14" s="1" t="str">
        <f>if(and($L$3&gt;1,L14=PROSES!$B$2),,L14)</f>
        <v/>
      </c>
      <c r="L14" t="str">
        <f t="shared" si="7"/>
        <v/>
      </c>
      <c r="M14" t="str">
        <f>if(Z14=PROSES!$B$3,T14,)</f>
        <v/>
      </c>
      <c r="N14" t="str">
        <f>if(X14=PROSES!$B$3,T14,)</f>
        <v/>
      </c>
      <c r="O14" t="str">
        <f t="shared" si="8"/>
        <v/>
      </c>
      <c r="P14" t="str">
        <f>if(Z14=PROSES!$B$1,T14,)</f>
        <v/>
      </c>
      <c r="Q14" t="str">
        <f>if(X14=PROSES!$B$1,T14,)</f>
        <v/>
      </c>
      <c r="R14" t="str">
        <f t="shared" si="9"/>
        <v>ANCOLKEMAYORAN</v>
      </c>
      <c r="S14" s="3"/>
      <c r="T14" s="1" t="s">
        <v>93</v>
      </c>
      <c r="U14" s="1" t="s">
        <v>58</v>
      </c>
      <c r="V14" s="1" t="s">
        <v>58</v>
      </c>
      <c r="W14" s="1" t="s">
        <v>90</v>
      </c>
      <c r="X14" s="1" t="s">
        <v>91</v>
      </c>
      <c r="Y14" s="1" t="s">
        <v>66</v>
      </c>
      <c r="Z14" s="1" t="s">
        <v>92</v>
      </c>
      <c r="AA14" s="1" t="s">
        <v>66</v>
      </c>
      <c r="AD14" s="1">
        <v>0.0</v>
      </c>
      <c r="AE14" s="1">
        <v>1.0</v>
      </c>
      <c r="AG14" s="1">
        <v>6.2</v>
      </c>
      <c r="AH14" s="1">
        <v>1.0</v>
      </c>
      <c r="AI14" s="1" t="s">
        <v>64</v>
      </c>
      <c r="AJ14" s="1">
        <v>0.0</v>
      </c>
      <c r="AM14" s="1">
        <v>0.0</v>
      </c>
      <c r="AN14" s="1">
        <v>0.0</v>
      </c>
      <c r="AO14" s="1">
        <v>100.0</v>
      </c>
      <c r="AP14" s="1">
        <v>1.0</v>
      </c>
      <c r="AQ14" s="1">
        <v>1.62</v>
      </c>
      <c r="AR14" s="1">
        <v>1.62</v>
      </c>
      <c r="AS14" s="1">
        <v>1.756802</v>
      </c>
      <c r="AT14" s="1">
        <v>82.15014</v>
      </c>
      <c r="AU14" s="1">
        <v>0.23994</v>
      </c>
      <c r="AV14" s="1">
        <v>1.74034</v>
      </c>
      <c r="AW14" s="1">
        <v>1.16994</v>
      </c>
      <c r="AX14" s="1">
        <v>5.22102</v>
      </c>
      <c r="AY14" s="1">
        <v>0.0</v>
      </c>
      <c r="AZ14" s="1">
        <v>0.683587</v>
      </c>
      <c r="BA14" s="1">
        <v>-7.109503</v>
      </c>
    </row>
    <row r="15">
      <c r="A15">
        <f t="shared" si="2"/>
        <v>0</v>
      </c>
      <c r="B15" t="str">
        <f t="shared" si="3"/>
        <v/>
      </c>
      <c r="C15" t="str">
        <f>if(and(D$3&gt;1,E15=PROSES!$D$22),,D15)</f>
        <v/>
      </c>
      <c r="D15" s="1" t="str">
        <f>if(and(F$3&gt;1,F15=PROSES!$B$10),,F15)</f>
        <v/>
      </c>
      <c r="E15" t="str">
        <f t="shared" si="4"/>
        <v/>
      </c>
      <c r="F15" t="str">
        <f t="shared" si="5"/>
        <v/>
      </c>
      <c r="G15" s="1" t="str">
        <f>if(Z15=PROSES!$E$29,T15,)</f>
        <v/>
      </c>
      <c r="H15" t="str">
        <f>if(X15=PROSES!$E$29,T15,)</f>
        <v/>
      </c>
      <c r="I15" t="str">
        <f t="shared" si="6"/>
        <v/>
      </c>
      <c r="J15" t="str">
        <f>if(and($K$3&gt;1,R15=PROSES!$C$2),,K15)</f>
        <v/>
      </c>
      <c r="K15" s="1" t="str">
        <f>if(and($L$3&gt;1,L15=PROSES!$B$2),,L15)</f>
        <v/>
      </c>
      <c r="L15" t="str">
        <f t="shared" si="7"/>
        <v/>
      </c>
      <c r="M15" t="str">
        <f>if(Z15=PROSES!$B$3,T15,)</f>
        <v/>
      </c>
      <c r="N15" t="str">
        <f>if(X15=PROSES!$B$3,T15,)</f>
        <v/>
      </c>
      <c r="O15" t="str">
        <f t="shared" si="8"/>
        <v/>
      </c>
      <c r="P15" t="str">
        <f>if(Z15=PROSES!$B$1,T15,)</f>
        <v/>
      </c>
      <c r="Q15" t="str">
        <f>if(X15=PROSES!$B$1,T15,)</f>
        <v/>
      </c>
      <c r="R15" t="str">
        <f t="shared" si="9"/>
        <v>ANGKEANCOL</v>
      </c>
      <c r="S15" s="3"/>
      <c r="T15" s="1" t="s">
        <v>94</v>
      </c>
      <c r="U15" s="1" t="s">
        <v>58</v>
      </c>
      <c r="V15" s="1" t="s">
        <v>58</v>
      </c>
      <c r="W15" s="1" t="s">
        <v>95</v>
      </c>
      <c r="X15" s="1" t="s">
        <v>96</v>
      </c>
      <c r="Y15" s="1" t="s">
        <v>66</v>
      </c>
      <c r="Z15" s="1" t="s">
        <v>91</v>
      </c>
      <c r="AA15" s="1" t="s">
        <v>66</v>
      </c>
      <c r="AD15" s="1">
        <v>0.0</v>
      </c>
      <c r="AE15" s="1">
        <v>1.0</v>
      </c>
      <c r="AG15" s="1">
        <v>4.6</v>
      </c>
      <c r="AH15" s="1">
        <v>1.0</v>
      </c>
      <c r="AI15" s="1" t="s">
        <v>64</v>
      </c>
      <c r="AJ15" s="1">
        <v>0.0</v>
      </c>
      <c r="AM15" s="1">
        <v>0.0</v>
      </c>
      <c r="AN15" s="1">
        <v>0.0</v>
      </c>
      <c r="AO15" s="1">
        <v>100.0</v>
      </c>
      <c r="AP15" s="1">
        <v>1.0</v>
      </c>
      <c r="AQ15" s="1">
        <v>1.473</v>
      </c>
      <c r="AR15" s="1">
        <v>1.473</v>
      </c>
      <c r="AS15" s="1">
        <v>1.232494</v>
      </c>
      <c r="AT15" s="1">
        <v>70.06567</v>
      </c>
      <c r="AU15" s="1">
        <v>0.42021</v>
      </c>
      <c r="AV15" s="1">
        <v>1.158648</v>
      </c>
      <c r="AW15" s="1">
        <v>1.1086</v>
      </c>
      <c r="AX15" s="1">
        <v>3.47484</v>
      </c>
      <c r="AY15" s="1">
        <v>0.0</v>
      </c>
      <c r="AZ15" s="1">
        <v>0.6535055</v>
      </c>
      <c r="BA15" s="1">
        <v>3.381974</v>
      </c>
    </row>
    <row r="16">
      <c r="A16">
        <f t="shared" si="2"/>
        <v>0</v>
      </c>
      <c r="B16" t="str">
        <f t="shared" si="3"/>
        <v/>
      </c>
      <c r="C16" t="str">
        <f>if(and(D$3&gt;1,E16=PROSES!$D$22),,D16)</f>
        <v/>
      </c>
      <c r="D16" s="1" t="str">
        <f>if(and(F$3&gt;1,F16=PROSES!$B$10),,F16)</f>
        <v/>
      </c>
      <c r="E16" t="str">
        <f t="shared" si="4"/>
        <v/>
      </c>
      <c r="F16" t="str">
        <f t="shared" si="5"/>
        <v/>
      </c>
      <c r="G16" s="1" t="str">
        <f>if(Z16=PROSES!$E$29,T16,)</f>
        <v/>
      </c>
      <c r="H16" t="str">
        <f>if(X16=PROSES!$E$29,T16,)</f>
        <v/>
      </c>
      <c r="I16" t="str">
        <f t="shared" si="6"/>
        <v/>
      </c>
      <c r="J16" t="str">
        <f>if(and($K$3&gt;1,R16=PROSES!$C$2),,K16)</f>
        <v/>
      </c>
      <c r="K16" s="1" t="str">
        <f>if(and($L$3&gt;1,L16=PROSES!$B$2),,L16)</f>
        <v/>
      </c>
      <c r="L16" t="str">
        <f t="shared" si="7"/>
        <v/>
      </c>
      <c r="M16" t="str">
        <f>if(Z16=PROSES!$B$3,T16,)</f>
        <v/>
      </c>
      <c r="N16" t="str">
        <f>if(X16=PROSES!$B$3,T16,)</f>
        <v/>
      </c>
      <c r="O16" t="str">
        <f t="shared" si="8"/>
        <v/>
      </c>
      <c r="P16" t="str">
        <f>if(Z16=PROSES!$B$1,T16,)</f>
        <v/>
      </c>
      <c r="Q16" t="str">
        <f>if(X16=PROSES!$B$1,T16,)</f>
        <v/>
      </c>
      <c r="R16" t="str">
        <f t="shared" si="9"/>
        <v>ANGKEANCOL</v>
      </c>
      <c r="S16" s="3"/>
      <c r="T16" s="1" t="s">
        <v>97</v>
      </c>
      <c r="U16" s="1" t="s">
        <v>58</v>
      </c>
      <c r="V16" s="1" t="s">
        <v>58</v>
      </c>
      <c r="W16" s="1" t="s">
        <v>95</v>
      </c>
      <c r="X16" s="1" t="s">
        <v>96</v>
      </c>
      <c r="Y16" s="1" t="s">
        <v>66</v>
      </c>
      <c r="Z16" s="1" t="s">
        <v>91</v>
      </c>
      <c r="AA16" s="1" t="s">
        <v>66</v>
      </c>
      <c r="AD16" s="1">
        <v>0.0</v>
      </c>
      <c r="AE16" s="1">
        <v>1.0</v>
      </c>
      <c r="AG16" s="1">
        <v>4.6</v>
      </c>
      <c r="AH16" s="1">
        <v>1.0</v>
      </c>
      <c r="AI16" s="1" t="s">
        <v>64</v>
      </c>
      <c r="AJ16" s="1">
        <v>0.0</v>
      </c>
      <c r="AM16" s="1">
        <v>0.0</v>
      </c>
      <c r="AN16" s="1">
        <v>0.0</v>
      </c>
      <c r="AO16" s="1">
        <v>100.0</v>
      </c>
      <c r="AP16" s="1">
        <v>1.0</v>
      </c>
      <c r="AQ16" s="1">
        <v>1.473</v>
      </c>
      <c r="AR16" s="1">
        <v>1.473</v>
      </c>
      <c r="AS16" s="1">
        <v>1.232494</v>
      </c>
      <c r="AT16" s="1">
        <v>70.06567</v>
      </c>
      <c r="AU16" s="1">
        <v>0.42021</v>
      </c>
      <c r="AV16" s="1">
        <v>1.158648</v>
      </c>
      <c r="AW16" s="1">
        <v>1.1086</v>
      </c>
      <c r="AX16" s="1">
        <v>3.47484</v>
      </c>
      <c r="AY16" s="1">
        <v>0.0</v>
      </c>
      <c r="AZ16" s="1">
        <v>0.6535055</v>
      </c>
      <c r="BA16" s="1">
        <v>3.381974</v>
      </c>
    </row>
    <row r="17">
      <c r="A17">
        <f t="shared" si="2"/>
        <v>0</v>
      </c>
      <c r="B17" t="str">
        <f t="shared" si="3"/>
        <v/>
      </c>
      <c r="C17" t="str">
        <f>if(and(D$3&gt;1,E17=PROSES!$D$22),,D17)</f>
        <v/>
      </c>
      <c r="D17" s="1" t="str">
        <f>if(and(F$3&gt;1,F17=PROSES!$B$10),,F17)</f>
        <v/>
      </c>
      <c r="E17" t="str">
        <f t="shared" si="4"/>
        <v/>
      </c>
      <c r="F17" t="str">
        <f t="shared" si="5"/>
        <v/>
      </c>
      <c r="G17" s="1" t="str">
        <f>if(Z17=PROSES!$E$29,T17,)</f>
        <v/>
      </c>
      <c r="H17" t="str">
        <f>if(X17=PROSES!$E$29,T17,)</f>
        <v/>
      </c>
      <c r="I17" t="str">
        <f t="shared" si="6"/>
        <v/>
      </c>
      <c r="J17" t="str">
        <f>if(and($K$3&gt;1,R17=PROSES!$C$2),,K17)</f>
        <v/>
      </c>
      <c r="K17" s="1" t="str">
        <f>if(and($L$3&gt;1,L17=PROSES!$B$2),,L17)</f>
        <v/>
      </c>
      <c r="L17" t="str">
        <f t="shared" si="7"/>
        <v/>
      </c>
      <c r="M17" t="str">
        <f>if(Z17=PROSES!$B$3,T17,)</f>
        <v/>
      </c>
      <c r="N17" t="str">
        <f>if(X17=PROSES!$B$3,T17,)</f>
        <v/>
      </c>
      <c r="O17" t="str">
        <f t="shared" si="8"/>
        <v/>
      </c>
      <c r="P17" t="str">
        <f>if(Z17=PROSES!$B$1,T17,)</f>
        <v/>
      </c>
      <c r="Q17" t="str">
        <f>if(X17=PROSES!$B$1,T17,)</f>
        <v/>
      </c>
      <c r="R17" t="str">
        <f t="shared" si="9"/>
        <v>ANGKEKARET</v>
      </c>
      <c r="S17" s="3"/>
      <c r="T17" s="1" t="s">
        <v>98</v>
      </c>
      <c r="U17" s="1" t="s">
        <v>58</v>
      </c>
      <c r="V17" s="1" t="s">
        <v>58</v>
      </c>
      <c r="W17" s="1" t="s">
        <v>99</v>
      </c>
      <c r="X17" s="1" t="s">
        <v>96</v>
      </c>
      <c r="Y17" s="1" t="s">
        <v>61</v>
      </c>
      <c r="Z17" s="1" t="s">
        <v>100</v>
      </c>
      <c r="AA17" s="1" t="s">
        <v>61</v>
      </c>
      <c r="AD17" s="1">
        <v>0.0</v>
      </c>
      <c r="AE17" s="1">
        <v>1.0</v>
      </c>
      <c r="AG17" s="1">
        <v>7.9</v>
      </c>
      <c r="AH17" s="1">
        <v>1.0</v>
      </c>
      <c r="AI17" s="1" t="s">
        <v>64</v>
      </c>
      <c r="AJ17" s="1">
        <v>0.0</v>
      </c>
      <c r="AM17" s="1">
        <v>0.0</v>
      </c>
      <c r="AN17" s="1">
        <v>0.0</v>
      </c>
      <c r="AO17" s="1">
        <v>100.0</v>
      </c>
      <c r="AP17" s="1">
        <v>1.0</v>
      </c>
      <c r="AQ17" s="1">
        <v>1.2</v>
      </c>
      <c r="AR17" s="1">
        <v>1.2</v>
      </c>
      <c r="AS17" s="1">
        <v>1.703774</v>
      </c>
      <c r="AT17" s="1">
        <v>71.48104</v>
      </c>
      <c r="AU17" s="1">
        <v>0.54115</v>
      </c>
      <c r="AV17" s="1">
        <v>1.61555</v>
      </c>
      <c r="AW17" s="1">
        <v>1.72615</v>
      </c>
      <c r="AX17" s="1">
        <v>4.84665</v>
      </c>
      <c r="AY17" s="1">
        <v>0.0</v>
      </c>
      <c r="AZ17" s="1">
        <v>0.673318</v>
      </c>
      <c r="BA17" s="1">
        <v>-1.621461</v>
      </c>
    </row>
    <row r="18">
      <c r="A18">
        <f t="shared" si="2"/>
        <v>0</v>
      </c>
      <c r="B18" t="str">
        <f t="shared" si="3"/>
        <v/>
      </c>
      <c r="C18" t="str">
        <f>if(and(D$3&gt;1,E18=PROSES!$D$22),,D18)</f>
        <v/>
      </c>
      <c r="D18" s="1" t="str">
        <f>if(and(F$3&gt;1,F18=PROSES!$B$10),,F18)</f>
        <v/>
      </c>
      <c r="E18" t="str">
        <f t="shared" si="4"/>
        <v/>
      </c>
      <c r="F18" t="str">
        <f t="shared" si="5"/>
        <v/>
      </c>
      <c r="G18" s="1" t="str">
        <f>if(Z18=PROSES!$E$29,T18,)</f>
        <v/>
      </c>
      <c r="H18" t="str">
        <f>if(X18=PROSES!$E$29,T18,)</f>
        <v/>
      </c>
      <c r="I18" t="str">
        <f t="shared" si="6"/>
        <v/>
      </c>
      <c r="J18" t="str">
        <f>if(and($K$3&gt;1,R18=PROSES!$C$2),,K18)</f>
        <v/>
      </c>
      <c r="K18" s="1" t="str">
        <f>if(and($L$3&gt;1,L18=PROSES!$B$2),,L18)</f>
        <v/>
      </c>
      <c r="L18" t="str">
        <f t="shared" si="7"/>
        <v/>
      </c>
      <c r="M18" t="str">
        <f>if(Z18=PROSES!$B$3,T18,)</f>
        <v/>
      </c>
      <c r="N18" t="str">
        <f>if(X18=PROSES!$B$3,T18,)</f>
        <v/>
      </c>
      <c r="O18" t="str">
        <f t="shared" si="8"/>
        <v/>
      </c>
      <c r="P18" t="str">
        <f>if(Z18=PROSES!$B$1,T18,)</f>
        <v/>
      </c>
      <c r="Q18" t="str">
        <f>if(X18=PROSES!$B$1,T18,)</f>
        <v/>
      </c>
      <c r="R18" t="str">
        <f t="shared" si="9"/>
        <v>ANGKEKARET</v>
      </c>
      <c r="S18" s="3"/>
      <c r="T18" s="1" t="s">
        <v>101</v>
      </c>
      <c r="U18" s="1" t="s">
        <v>58</v>
      </c>
      <c r="V18" s="1" t="s">
        <v>58</v>
      </c>
      <c r="W18" s="1" t="s">
        <v>99</v>
      </c>
      <c r="X18" s="1" t="s">
        <v>96</v>
      </c>
      <c r="Y18" s="1" t="s">
        <v>61</v>
      </c>
      <c r="Z18" s="1" t="s">
        <v>100</v>
      </c>
      <c r="AA18" s="1" t="s">
        <v>61</v>
      </c>
      <c r="AD18" s="1">
        <v>0.0</v>
      </c>
      <c r="AE18" s="1">
        <v>1.0</v>
      </c>
      <c r="AG18" s="1">
        <v>7.9</v>
      </c>
      <c r="AH18" s="1">
        <v>1.0</v>
      </c>
      <c r="AI18" s="1" t="s">
        <v>64</v>
      </c>
      <c r="AJ18" s="1">
        <v>0.0</v>
      </c>
      <c r="AM18" s="1">
        <v>0.0</v>
      </c>
      <c r="AN18" s="1">
        <v>0.0</v>
      </c>
      <c r="AO18" s="1">
        <v>100.0</v>
      </c>
      <c r="AP18" s="1">
        <v>1.0</v>
      </c>
      <c r="AQ18" s="1">
        <v>1.2</v>
      </c>
      <c r="AR18" s="1">
        <v>1.2</v>
      </c>
      <c r="AS18" s="1">
        <v>1.703774</v>
      </c>
      <c r="AT18" s="1">
        <v>71.48104</v>
      </c>
      <c r="AU18" s="1">
        <v>0.54115</v>
      </c>
      <c r="AV18" s="1">
        <v>1.61555</v>
      </c>
      <c r="AW18" s="1">
        <v>1.72615</v>
      </c>
      <c r="AX18" s="1">
        <v>4.84665</v>
      </c>
      <c r="AY18" s="1">
        <v>0.0</v>
      </c>
      <c r="AZ18" s="1">
        <v>0.673318</v>
      </c>
      <c r="BA18" s="1">
        <v>-1.621461</v>
      </c>
    </row>
    <row r="19">
      <c r="A19">
        <f t="shared" si="2"/>
        <v>0</v>
      </c>
      <c r="B19" t="str">
        <f t="shared" si="3"/>
        <v/>
      </c>
      <c r="C19" t="str">
        <f>if(and(D$3&gt;1,E19=PROSES!$D$22),,D19)</f>
        <v/>
      </c>
      <c r="D19" s="1" t="str">
        <f>if(and(F$3&gt;1,F19=PROSES!$B$10),,F19)</f>
        <v/>
      </c>
      <c r="E19" t="str">
        <f t="shared" si="4"/>
        <v/>
      </c>
      <c r="F19" t="str">
        <f t="shared" si="5"/>
        <v/>
      </c>
      <c r="G19" s="1" t="str">
        <f>if(Z19=PROSES!$E$29,T19,)</f>
        <v/>
      </c>
      <c r="H19" t="str">
        <f>if(X19=PROSES!$E$29,T19,)</f>
        <v/>
      </c>
      <c r="I19" t="str">
        <f t="shared" si="6"/>
        <v/>
      </c>
      <c r="J19" t="str">
        <f>if(and($K$3&gt;1,R19=PROSES!$C$2),,K19)</f>
        <v/>
      </c>
      <c r="K19" s="1" t="str">
        <f>if(and($L$3&gt;1,L19=PROSES!$B$2),,L19)</f>
        <v/>
      </c>
      <c r="L19" t="str">
        <f t="shared" si="7"/>
        <v/>
      </c>
      <c r="M19" t="str">
        <f>if(Z19=PROSES!$B$3,T19,)</f>
        <v/>
      </c>
      <c r="N19" t="str">
        <f>if(X19=PROSES!$B$3,T19,)</f>
        <v/>
      </c>
      <c r="O19" t="str">
        <f t="shared" si="8"/>
        <v/>
      </c>
      <c r="P19" t="str">
        <f>if(Z19=PROSES!$B$1,T19,)</f>
        <v/>
      </c>
      <c r="Q19" t="str">
        <f>if(X19=PROSES!$B$1,T19,)</f>
        <v/>
      </c>
      <c r="R19" t="str">
        <f t="shared" si="9"/>
        <v>ANGKEKETAPANG</v>
      </c>
      <c r="S19" s="3"/>
      <c r="T19" s="1" t="s">
        <v>102</v>
      </c>
      <c r="U19" s="1" t="s">
        <v>58</v>
      </c>
      <c r="V19" s="1" t="s">
        <v>58</v>
      </c>
      <c r="W19" s="1" t="s">
        <v>103</v>
      </c>
      <c r="X19" s="1" t="s">
        <v>96</v>
      </c>
      <c r="Y19" s="1" t="s">
        <v>66</v>
      </c>
      <c r="Z19" s="1" t="s">
        <v>104</v>
      </c>
      <c r="AA19" s="1" t="s">
        <v>61</v>
      </c>
      <c r="AD19" s="1">
        <v>0.0</v>
      </c>
      <c r="AE19" s="1">
        <v>1.0</v>
      </c>
      <c r="AG19" s="1">
        <v>5.5</v>
      </c>
      <c r="AH19" s="1">
        <v>1.0</v>
      </c>
      <c r="AI19" s="1" t="s">
        <v>64</v>
      </c>
      <c r="AJ19" s="1">
        <v>0.0</v>
      </c>
      <c r="AM19" s="1">
        <v>0.0</v>
      </c>
      <c r="AN19" s="1">
        <v>0.0</v>
      </c>
      <c r="AO19" s="1">
        <v>100.0</v>
      </c>
      <c r="AP19" s="1">
        <v>1.0</v>
      </c>
      <c r="AQ19" s="1">
        <v>0.55</v>
      </c>
      <c r="AR19" s="1">
        <v>0.55</v>
      </c>
      <c r="AS19" s="1">
        <v>0.8695046</v>
      </c>
      <c r="AT19" s="1">
        <v>56.61149</v>
      </c>
      <c r="AU19" s="1">
        <v>0.4785</v>
      </c>
      <c r="AV19" s="1">
        <v>0.726</v>
      </c>
      <c r="AW19" s="1">
        <v>1.3035</v>
      </c>
      <c r="AX19" s="1">
        <v>2.178</v>
      </c>
      <c r="AY19" s="1">
        <v>0.0</v>
      </c>
      <c r="AZ19" s="1">
        <v>0.6402146</v>
      </c>
      <c r="BA19" s="1">
        <v>3.784061</v>
      </c>
    </row>
    <row r="20">
      <c r="A20">
        <f t="shared" si="2"/>
        <v>0</v>
      </c>
      <c r="B20" t="str">
        <f t="shared" si="3"/>
        <v/>
      </c>
      <c r="C20" t="str">
        <f>if(and(D$3&gt;1,E20=PROSES!$D$22),,D20)</f>
        <v/>
      </c>
      <c r="D20" s="1" t="str">
        <f>if(and(F$3&gt;1,F20=PROSES!$B$10),,F20)</f>
        <v/>
      </c>
      <c r="E20" t="str">
        <f t="shared" si="4"/>
        <v/>
      </c>
      <c r="F20" t="str">
        <f t="shared" si="5"/>
        <v/>
      </c>
      <c r="G20" s="1" t="str">
        <f>if(Z20=PROSES!$E$29,T20,)</f>
        <v/>
      </c>
      <c r="H20" t="str">
        <f>if(X20=PROSES!$E$29,T20,)</f>
        <v/>
      </c>
      <c r="I20" t="str">
        <f t="shared" si="6"/>
        <v/>
      </c>
      <c r="J20" t="str">
        <f>if(and($K$3&gt;1,R20=PROSES!$C$2),,K20)</f>
        <v/>
      </c>
      <c r="K20" s="1" t="str">
        <f>if(and($L$3&gt;1,L20=PROSES!$B$2),,L20)</f>
        <v/>
      </c>
      <c r="L20" t="str">
        <f t="shared" si="7"/>
        <v/>
      </c>
      <c r="M20" t="str">
        <f>if(Z20=PROSES!$B$3,T20,)</f>
        <v/>
      </c>
      <c r="N20" t="str">
        <f>if(X20=PROSES!$B$3,T20,)</f>
        <v/>
      </c>
      <c r="O20" t="str">
        <f t="shared" si="8"/>
        <v/>
      </c>
      <c r="P20" t="str">
        <f>if(Z20=PROSES!$B$1,T20,)</f>
        <v/>
      </c>
      <c r="Q20" t="str">
        <f>if(X20=PROSES!$B$1,T20,)</f>
        <v/>
      </c>
      <c r="R20" t="str">
        <f t="shared" si="9"/>
        <v>ANGKEKETAPANG</v>
      </c>
      <c r="S20" s="3"/>
      <c r="T20" s="1" t="s">
        <v>105</v>
      </c>
      <c r="U20" s="1" t="s">
        <v>58</v>
      </c>
      <c r="V20" s="1" t="s">
        <v>58</v>
      </c>
      <c r="W20" s="1" t="s">
        <v>103</v>
      </c>
      <c r="X20" s="1" t="s">
        <v>96</v>
      </c>
      <c r="Y20" s="1" t="s">
        <v>66</v>
      </c>
      <c r="Z20" s="1" t="s">
        <v>104</v>
      </c>
      <c r="AA20" s="1" t="s">
        <v>61</v>
      </c>
      <c r="AD20" s="1">
        <v>0.0</v>
      </c>
      <c r="AE20" s="1">
        <v>1.0</v>
      </c>
      <c r="AG20" s="1">
        <v>5.5</v>
      </c>
      <c r="AH20" s="1">
        <v>1.0</v>
      </c>
      <c r="AI20" s="1" t="s">
        <v>64</v>
      </c>
      <c r="AJ20" s="1">
        <v>0.0</v>
      </c>
      <c r="AM20" s="1">
        <v>0.0</v>
      </c>
      <c r="AN20" s="1">
        <v>0.0</v>
      </c>
      <c r="AO20" s="1">
        <v>100.0</v>
      </c>
      <c r="AP20" s="1">
        <v>1.0</v>
      </c>
      <c r="AQ20" s="1">
        <v>0.55</v>
      </c>
      <c r="AR20" s="1">
        <v>0.55</v>
      </c>
      <c r="AS20" s="1">
        <v>0.8695046</v>
      </c>
      <c r="AT20" s="1">
        <v>56.61149</v>
      </c>
      <c r="AU20" s="1">
        <v>0.4785</v>
      </c>
      <c r="AV20" s="1">
        <v>0.726</v>
      </c>
      <c r="AW20" s="1">
        <v>1.3035</v>
      </c>
      <c r="AX20" s="1">
        <v>2.178</v>
      </c>
      <c r="AY20" s="1">
        <v>0.0</v>
      </c>
      <c r="AZ20" s="1">
        <v>0.6402146</v>
      </c>
      <c r="BA20" s="1">
        <v>3.784061</v>
      </c>
    </row>
    <row r="21">
      <c r="A21">
        <f t="shared" si="2"/>
        <v>0</v>
      </c>
      <c r="B21" t="str">
        <f t="shared" si="3"/>
        <v/>
      </c>
      <c r="C21" t="str">
        <f>if(and(D$3&gt;1,E21=PROSES!$D$22),,D21)</f>
        <v/>
      </c>
      <c r="D21" s="1" t="str">
        <f>if(and(F$3&gt;1,F21=PROSES!$B$10),,F21)</f>
        <v/>
      </c>
      <c r="E21" t="str">
        <f t="shared" si="4"/>
        <v/>
      </c>
      <c r="F21" t="str">
        <f t="shared" si="5"/>
        <v/>
      </c>
      <c r="G21" s="1" t="str">
        <f>if(Z21=PROSES!$E$29,T21,)</f>
        <v/>
      </c>
      <c r="H21" t="str">
        <f>if(X21=PROSES!$E$29,T21,)</f>
        <v/>
      </c>
      <c r="I21" t="str">
        <f t="shared" si="6"/>
        <v/>
      </c>
      <c r="J21" t="str">
        <f>if(and($K$3&gt;1,R21=PROSES!$C$2),,K21)</f>
        <v/>
      </c>
      <c r="K21" s="1" t="str">
        <f>if(and($L$3&gt;1,L21=PROSES!$B$2),,L21)</f>
        <v/>
      </c>
      <c r="L21" t="str">
        <f t="shared" si="7"/>
        <v/>
      </c>
      <c r="M21" t="str">
        <f>if(Z21=PROSES!$B$3,T21,)</f>
        <v/>
      </c>
      <c r="N21" t="str">
        <f>if(X21=PROSES!$B$3,T21,)</f>
        <v/>
      </c>
      <c r="O21" t="str">
        <f t="shared" si="8"/>
        <v/>
      </c>
      <c r="P21" t="str">
        <f>if(Z21=PROSES!$B$1,T21,)</f>
        <v/>
      </c>
      <c r="Q21" t="str">
        <f>if(X21=PROSES!$B$1,T21,)</f>
        <v/>
      </c>
      <c r="R21" t="str">
        <f t="shared" si="9"/>
        <v>M. KARANG LAMAANGKE</v>
      </c>
      <c r="S21" s="3"/>
      <c r="T21" s="1" t="s">
        <v>106</v>
      </c>
      <c r="U21" s="1" t="s">
        <v>58</v>
      </c>
      <c r="V21" s="1" t="s">
        <v>58</v>
      </c>
      <c r="W21" s="1" t="s">
        <v>99</v>
      </c>
      <c r="X21" s="1" t="s">
        <v>107</v>
      </c>
      <c r="Y21" s="1" t="s">
        <v>108</v>
      </c>
      <c r="Z21" s="1" t="s">
        <v>96</v>
      </c>
      <c r="AA21" s="1" t="s">
        <v>61</v>
      </c>
      <c r="AD21" s="1">
        <v>0.0</v>
      </c>
      <c r="AE21" s="1">
        <v>1.0</v>
      </c>
      <c r="AG21" s="1">
        <v>4.1</v>
      </c>
      <c r="AH21" s="1">
        <v>1.0</v>
      </c>
      <c r="AI21" s="1" t="s">
        <v>64</v>
      </c>
      <c r="AJ21" s="1">
        <v>0.0</v>
      </c>
      <c r="AM21" s="1">
        <v>0.0</v>
      </c>
      <c r="AN21" s="1">
        <v>0.0</v>
      </c>
      <c r="AO21" s="1">
        <v>100.0</v>
      </c>
      <c r="AP21" s="1">
        <v>1.0</v>
      </c>
      <c r="AQ21" s="1">
        <v>1.2</v>
      </c>
      <c r="AR21" s="1">
        <v>1.2</v>
      </c>
      <c r="AS21" s="1">
        <v>0.8842371</v>
      </c>
      <c r="AT21" s="1">
        <v>71.48104</v>
      </c>
      <c r="AU21" s="1">
        <v>0.28085</v>
      </c>
      <c r="AV21" s="1">
        <v>0.83845</v>
      </c>
      <c r="AW21" s="1">
        <v>0.89585</v>
      </c>
      <c r="AX21" s="1">
        <v>2.51535</v>
      </c>
      <c r="AY21" s="1">
        <v>0.0</v>
      </c>
      <c r="AZ21" s="1">
        <v>0.673318</v>
      </c>
      <c r="BA21" s="1">
        <v>-1.621461</v>
      </c>
    </row>
    <row r="22">
      <c r="A22">
        <f t="shared" si="2"/>
        <v>0</v>
      </c>
      <c r="B22" t="str">
        <f t="shared" si="3"/>
        <v/>
      </c>
      <c r="C22" t="str">
        <f>if(and(D$3&gt;1,E22=PROSES!$D$22),,D22)</f>
        <v/>
      </c>
      <c r="D22" s="1" t="str">
        <f>if(and(F$3&gt;1,F22=PROSES!$B$10),,F22)</f>
        <v/>
      </c>
      <c r="E22" t="str">
        <f t="shared" si="4"/>
        <v/>
      </c>
      <c r="F22" t="str">
        <f t="shared" si="5"/>
        <v/>
      </c>
      <c r="G22" s="1" t="str">
        <f>if(Z22=PROSES!$E$29,T22,)</f>
        <v/>
      </c>
      <c r="H22" t="str">
        <f>if(X22=PROSES!$E$29,T22,)</f>
        <v/>
      </c>
      <c r="I22" t="str">
        <f t="shared" si="6"/>
        <v/>
      </c>
      <c r="J22" t="str">
        <f>if(and($K$3&gt;1,R22=PROSES!$C$2),,K22)</f>
        <v/>
      </c>
      <c r="K22" s="1" t="str">
        <f>if(and($L$3&gt;1,L22=PROSES!$B$2),,L22)</f>
        <v/>
      </c>
      <c r="L22" t="str">
        <f t="shared" si="7"/>
        <v/>
      </c>
      <c r="M22" t="str">
        <f>if(Z22=PROSES!$B$3,T22,)</f>
        <v/>
      </c>
      <c r="N22" t="str">
        <f>if(X22=PROSES!$B$3,T22,)</f>
        <v/>
      </c>
      <c r="O22" t="str">
        <f t="shared" si="8"/>
        <v/>
      </c>
      <c r="P22" t="str">
        <f>if(Z22=PROSES!$B$1,T22,)</f>
        <v/>
      </c>
      <c r="Q22" t="str">
        <f>if(X22=PROSES!$B$1,T22,)</f>
        <v/>
      </c>
      <c r="R22" t="str">
        <f t="shared" si="9"/>
        <v>M. KARANG LAMAANGKE</v>
      </c>
      <c r="S22" s="3"/>
      <c r="T22" s="1" t="s">
        <v>109</v>
      </c>
      <c r="U22" s="1" t="s">
        <v>58</v>
      </c>
      <c r="V22" s="1" t="s">
        <v>58</v>
      </c>
      <c r="W22" s="1" t="s">
        <v>99</v>
      </c>
      <c r="X22" s="1" t="s">
        <v>107</v>
      </c>
      <c r="Y22" s="1" t="s">
        <v>108</v>
      </c>
      <c r="Z22" s="1" t="s">
        <v>96</v>
      </c>
      <c r="AA22" s="1" t="s">
        <v>61</v>
      </c>
      <c r="AD22" s="1">
        <v>0.0</v>
      </c>
      <c r="AE22" s="1">
        <v>1.0</v>
      </c>
      <c r="AG22" s="1">
        <v>4.1</v>
      </c>
      <c r="AH22" s="1">
        <v>1.0</v>
      </c>
      <c r="AI22" s="1" t="s">
        <v>64</v>
      </c>
      <c r="AJ22" s="1">
        <v>0.0</v>
      </c>
      <c r="AM22" s="1">
        <v>0.0</v>
      </c>
      <c r="AN22" s="1">
        <v>0.0</v>
      </c>
      <c r="AO22" s="1">
        <v>100.0</v>
      </c>
      <c r="AP22" s="1">
        <v>1.0</v>
      </c>
      <c r="AQ22" s="1">
        <v>1.2</v>
      </c>
      <c r="AR22" s="1">
        <v>1.2</v>
      </c>
      <c r="AS22" s="1">
        <v>0.8842371</v>
      </c>
      <c r="AT22" s="1">
        <v>71.48104</v>
      </c>
      <c r="AU22" s="1">
        <v>0.28085</v>
      </c>
      <c r="AV22" s="1">
        <v>0.83845</v>
      </c>
      <c r="AW22" s="1">
        <v>0.89585</v>
      </c>
      <c r="AX22" s="1">
        <v>2.51535</v>
      </c>
      <c r="AY22" s="1">
        <v>0.0</v>
      </c>
      <c r="AZ22" s="1">
        <v>0.673318</v>
      </c>
      <c r="BA22" s="1">
        <v>-1.621461</v>
      </c>
    </row>
    <row r="23">
      <c r="A23">
        <f t="shared" si="2"/>
        <v>0</v>
      </c>
      <c r="B23" t="str">
        <f t="shared" si="3"/>
        <v/>
      </c>
      <c r="C23" t="str">
        <f>if(and(D$3&gt;1,E23=PROSES!$D$22),,D23)</f>
        <v/>
      </c>
      <c r="D23" s="1" t="str">
        <f>if(and(F$3&gt;1,F23=PROSES!$B$10),,F23)</f>
        <v/>
      </c>
      <c r="E23" t="str">
        <f t="shared" si="4"/>
        <v/>
      </c>
      <c r="F23" t="str">
        <f t="shared" si="5"/>
        <v/>
      </c>
      <c r="G23" s="1" t="str">
        <f>if(Z23=PROSES!$E$29,T23,)</f>
        <v/>
      </c>
      <c r="H23" t="str">
        <f>if(X23=PROSES!$E$29,T23,)</f>
        <v/>
      </c>
      <c r="I23" t="str">
        <f t="shared" si="6"/>
        <v/>
      </c>
      <c r="J23" t="str">
        <f>if(and($K$3&gt;1,R23=PROSES!$C$2),,K23)</f>
        <v/>
      </c>
      <c r="K23" s="1" t="str">
        <f>if(and($L$3&gt;1,L23=PROSES!$B$2),,L23)</f>
        <v/>
      </c>
      <c r="L23" t="str">
        <f t="shared" si="7"/>
        <v/>
      </c>
      <c r="M23" t="str">
        <f>if(Z23=PROSES!$B$3,T23,)</f>
        <v/>
      </c>
      <c r="N23" t="str">
        <f>if(X23=PROSES!$B$3,T23,)</f>
        <v/>
      </c>
      <c r="O23" t="str">
        <f t="shared" si="8"/>
        <v/>
      </c>
      <c r="P23" t="str">
        <f>if(Z23=PROSES!$B$1,T23,)</f>
        <v/>
      </c>
      <c r="Q23" t="str">
        <f>if(X23=PROSES!$B$1,T23,)</f>
        <v/>
      </c>
      <c r="R23" t="str">
        <f t="shared" si="9"/>
        <v>ANTASARIKEMANG</v>
      </c>
      <c r="S23" s="3"/>
      <c r="T23" s="1" t="s">
        <v>110</v>
      </c>
      <c r="U23" s="1" t="s">
        <v>58</v>
      </c>
      <c r="V23" s="1" t="s">
        <v>58</v>
      </c>
      <c r="W23" s="1" t="s">
        <v>111</v>
      </c>
      <c r="X23" s="1" t="s">
        <v>112</v>
      </c>
      <c r="Y23" s="1" t="s">
        <v>61</v>
      </c>
      <c r="Z23" s="1" t="s">
        <v>113</v>
      </c>
      <c r="AA23" s="1" t="s">
        <v>66</v>
      </c>
      <c r="AD23" s="1">
        <v>0.0</v>
      </c>
      <c r="AE23" s="1">
        <v>1.0</v>
      </c>
      <c r="AG23" s="1">
        <v>2.2</v>
      </c>
      <c r="AH23" s="1">
        <v>1.0</v>
      </c>
      <c r="AI23" s="1" t="s">
        <v>64</v>
      </c>
      <c r="AJ23" s="1">
        <v>0.0</v>
      </c>
      <c r="AM23" s="1">
        <v>0.0</v>
      </c>
      <c r="AN23" s="1">
        <v>0.0</v>
      </c>
      <c r="AO23" s="1">
        <v>100.0</v>
      </c>
      <c r="AP23" s="1">
        <v>1.0</v>
      </c>
      <c r="AQ23" s="1">
        <v>0.8</v>
      </c>
      <c r="AR23" s="1">
        <v>0.8</v>
      </c>
      <c r="AS23" s="1">
        <v>0.4346472</v>
      </c>
      <c r="AT23" s="1">
        <v>83.25628</v>
      </c>
      <c r="AU23" s="1">
        <v>0.05104</v>
      </c>
      <c r="AV23" s="1">
        <v>0.43164</v>
      </c>
      <c r="AW23" s="1">
        <v>0.31724</v>
      </c>
      <c r="AX23" s="1">
        <v>0.23408</v>
      </c>
      <c r="AY23" s="1">
        <v>0.0</v>
      </c>
      <c r="AZ23" s="1">
        <v>0.2542294</v>
      </c>
      <c r="BA23" s="1">
        <v>-119.8372</v>
      </c>
    </row>
    <row r="24">
      <c r="A24">
        <f t="shared" si="2"/>
        <v>0</v>
      </c>
      <c r="B24" t="str">
        <f t="shared" si="3"/>
        <v/>
      </c>
      <c r="C24" t="str">
        <f>if(and(D$3&gt;1,E24=PROSES!$D$22),,D24)</f>
        <v/>
      </c>
      <c r="D24" s="1" t="str">
        <f>if(and(F$3&gt;1,F24=PROSES!$B$10),,F24)</f>
        <v/>
      </c>
      <c r="E24" t="str">
        <f t="shared" si="4"/>
        <v/>
      </c>
      <c r="F24" t="str">
        <f t="shared" si="5"/>
        <v/>
      </c>
      <c r="G24" s="1" t="str">
        <f>if(Z24=PROSES!$E$29,T24,)</f>
        <v/>
      </c>
      <c r="H24" t="str">
        <f>if(X24=PROSES!$E$29,T24,)</f>
        <v/>
      </c>
      <c r="I24" t="str">
        <f t="shared" si="6"/>
        <v/>
      </c>
      <c r="J24" t="str">
        <f>if(and($K$3&gt;1,R24=PROSES!$C$2),,K24)</f>
        <v/>
      </c>
      <c r="K24" s="1" t="str">
        <f>if(and($L$3&gt;1,L24=PROSES!$B$2),,L24)</f>
        <v/>
      </c>
      <c r="L24" t="str">
        <f t="shared" si="7"/>
        <v/>
      </c>
      <c r="M24" t="str">
        <f>if(Z24=PROSES!$B$3,T24,)</f>
        <v/>
      </c>
      <c r="N24" t="str">
        <f>if(X24=PROSES!$B$3,T24,)</f>
        <v/>
      </c>
      <c r="O24" t="str">
        <f t="shared" si="8"/>
        <v/>
      </c>
      <c r="P24" t="str">
        <f>if(Z24=PROSES!$B$1,T24,)</f>
        <v/>
      </c>
      <c r="Q24" t="str">
        <f>if(X24=PROSES!$B$1,T24,)</f>
        <v/>
      </c>
      <c r="R24" t="str">
        <f t="shared" si="9"/>
        <v>KADIPATEN4ARJAWINANGUN4</v>
      </c>
      <c r="S24" s="3"/>
      <c r="T24" s="1" t="s">
        <v>114</v>
      </c>
      <c r="U24" s="1" t="s">
        <v>115</v>
      </c>
      <c r="V24" s="1" t="s">
        <v>115</v>
      </c>
      <c r="W24" s="1" t="s">
        <v>116</v>
      </c>
      <c r="X24" s="1" t="s">
        <v>117</v>
      </c>
      <c r="Y24" s="1" t="s">
        <v>118</v>
      </c>
      <c r="Z24" s="1" t="s">
        <v>119</v>
      </c>
      <c r="AA24" s="1" t="s">
        <v>118</v>
      </c>
      <c r="AD24" s="1">
        <v>0.0</v>
      </c>
      <c r="AE24" s="1">
        <v>1.0</v>
      </c>
      <c r="AG24" s="1">
        <v>29.39</v>
      </c>
      <c r="AH24" s="1">
        <v>1.0</v>
      </c>
      <c r="AI24" s="1" t="s">
        <v>64</v>
      </c>
      <c r="AJ24" s="1">
        <v>0.0</v>
      </c>
      <c r="AM24" s="1">
        <v>0.0</v>
      </c>
      <c r="AN24" s="1">
        <v>0.0</v>
      </c>
      <c r="AO24" s="1">
        <v>100.0</v>
      </c>
      <c r="AP24" s="1">
        <v>1.0</v>
      </c>
      <c r="AQ24" s="1">
        <v>0.38</v>
      </c>
      <c r="AR24" s="1">
        <v>0.38</v>
      </c>
      <c r="AS24" s="1">
        <v>13.00317</v>
      </c>
      <c r="AT24" s="1">
        <v>60.48</v>
      </c>
      <c r="AU24" s="1">
        <v>6.40702</v>
      </c>
      <c r="AV24" s="1">
        <v>11.31515</v>
      </c>
      <c r="AW24" s="1">
        <v>10.81552</v>
      </c>
      <c r="AX24" s="1">
        <v>33.94545</v>
      </c>
      <c r="AY24" s="1">
        <v>0.0</v>
      </c>
      <c r="AZ24" s="1">
        <v>0.5910276</v>
      </c>
      <c r="BA24" s="1">
        <v>18.49655</v>
      </c>
    </row>
    <row r="25">
      <c r="A25">
        <f t="shared" si="2"/>
        <v>0</v>
      </c>
      <c r="B25" t="str">
        <f t="shared" si="3"/>
        <v/>
      </c>
      <c r="C25" t="str">
        <f>if(and(D$3&gt;1,E25=PROSES!$D$22),,D25)</f>
        <v/>
      </c>
      <c r="D25" s="1" t="str">
        <f>if(and(F$3&gt;1,F25=PROSES!$B$10),,F25)</f>
        <v/>
      </c>
      <c r="E25" t="str">
        <f t="shared" si="4"/>
        <v/>
      </c>
      <c r="F25" t="str">
        <f t="shared" si="5"/>
        <v/>
      </c>
      <c r="G25" s="1" t="str">
        <f>if(Z25=PROSES!$E$29,T25,)</f>
        <v/>
      </c>
      <c r="H25" t="str">
        <f>if(X25=PROSES!$E$29,T25,)</f>
        <v/>
      </c>
      <c r="I25" t="str">
        <f t="shared" si="6"/>
        <v/>
      </c>
      <c r="J25" t="str">
        <f>if(and($K$3&gt;1,R25=PROSES!$C$2),,K25)</f>
        <v/>
      </c>
      <c r="K25" s="1" t="str">
        <f>if(and($L$3&gt;1,L25=PROSES!$B$2),,L25)</f>
        <v/>
      </c>
      <c r="L25" t="str">
        <f t="shared" si="7"/>
        <v/>
      </c>
      <c r="M25" t="str">
        <f>if(Z25=PROSES!$B$3,T25,)</f>
        <v/>
      </c>
      <c r="N25" t="str">
        <f>if(X25=PROSES!$B$3,T25,)</f>
        <v/>
      </c>
      <c r="O25" t="str">
        <f t="shared" si="8"/>
        <v/>
      </c>
      <c r="P25" t="str">
        <f>if(Z25=PROSES!$B$1,T25,)</f>
        <v/>
      </c>
      <c r="Q25" t="str">
        <f>if(X25=PROSES!$B$1,T25,)</f>
        <v/>
      </c>
      <c r="R25" t="str">
        <f t="shared" si="9"/>
        <v>ARJAWINANGUN4KADIPATEN4</v>
      </c>
      <c r="S25" s="3"/>
      <c r="T25" s="1" t="s">
        <v>120</v>
      </c>
      <c r="U25" s="1" t="s">
        <v>115</v>
      </c>
      <c r="V25" s="1" t="s">
        <v>115</v>
      </c>
      <c r="W25" s="1" t="s">
        <v>116</v>
      </c>
      <c r="X25" s="1" t="s">
        <v>119</v>
      </c>
      <c r="Y25" s="1" t="s">
        <v>118</v>
      </c>
      <c r="Z25" s="1" t="s">
        <v>117</v>
      </c>
      <c r="AA25" s="1" t="s">
        <v>118</v>
      </c>
      <c r="AD25" s="1">
        <v>0.0</v>
      </c>
      <c r="AE25" s="1">
        <v>1.0</v>
      </c>
      <c r="AG25" s="1">
        <v>29.39</v>
      </c>
      <c r="AH25" s="1">
        <v>1.0</v>
      </c>
      <c r="AI25" s="1" t="s">
        <v>64</v>
      </c>
      <c r="AJ25" s="1">
        <v>0.0</v>
      </c>
      <c r="AM25" s="1">
        <v>0.0</v>
      </c>
      <c r="AN25" s="1">
        <v>0.0</v>
      </c>
      <c r="AO25" s="1">
        <v>100.0</v>
      </c>
      <c r="AP25" s="1">
        <v>1.0</v>
      </c>
      <c r="AQ25" s="1">
        <v>0.38</v>
      </c>
      <c r="AR25" s="1">
        <v>0.38</v>
      </c>
      <c r="AS25" s="1">
        <v>13.00317</v>
      </c>
      <c r="AT25" s="1">
        <v>60.48</v>
      </c>
      <c r="AU25" s="1">
        <v>6.40702</v>
      </c>
      <c r="AV25" s="1">
        <v>11.31515</v>
      </c>
      <c r="AW25" s="1">
        <v>10.81552</v>
      </c>
      <c r="AX25" s="1">
        <v>33.94545</v>
      </c>
      <c r="AY25" s="1">
        <v>0.0</v>
      </c>
      <c r="AZ25" s="1">
        <v>0.5910276</v>
      </c>
      <c r="BA25" s="1">
        <v>18.49655</v>
      </c>
    </row>
    <row r="26">
      <c r="A26">
        <f t="shared" si="2"/>
        <v>0</v>
      </c>
      <c r="B26" t="str">
        <f t="shared" si="3"/>
        <v/>
      </c>
      <c r="C26" t="str">
        <f>if(and(D$3&gt;1,E26=PROSES!$D$22),,D26)</f>
        <v/>
      </c>
      <c r="D26" s="1" t="str">
        <f>if(and(F$3&gt;1,F26=PROSES!$B$10),,F26)</f>
        <v/>
      </c>
      <c r="E26" t="str">
        <f t="shared" si="4"/>
        <v/>
      </c>
      <c r="F26" t="str">
        <f t="shared" si="5"/>
        <v/>
      </c>
      <c r="G26" s="1" t="str">
        <f>if(Z26=PROSES!$E$29,T26,)</f>
        <v/>
      </c>
      <c r="H26" t="str">
        <f>if(X26=PROSES!$E$29,T26,)</f>
        <v/>
      </c>
      <c r="I26" t="str">
        <f t="shared" si="6"/>
        <v/>
      </c>
      <c r="J26" t="str">
        <f>if(and($K$3&gt;1,R26=PROSES!$C$2),,K26)</f>
        <v/>
      </c>
      <c r="K26" s="1" t="str">
        <f>if(and($L$3&gt;1,L26=PROSES!$B$2),,L26)</f>
        <v/>
      </c>
      <c r="L26" t="str">
        <f t="shared" si="7"/>
        <v/>
      </c>
      <c r="M26" t="str">
        <f>if(Z26=PROSES!$B$3,T26,)</f>
        <v/>
      </c>
      <c r="N26" t="str">
        <f>if(X26=PROSES!$B$3,T26,)</f>
        <v/>
      </c>
      <c r="O26" t="str">
        <f t="shared" si="8"/>
        <v/>
      </c>
      <c r="P26" t="str">
        <f>if(Z26=PROSES!$B$1,T26,)</f>
        <v/>
      </c>
      <c r="Q26" t="str">
        <f>if(X26=PROSES!$B$1,T26,)</f>
        <v/>
      </c>
      <c r="R26" t="str">
        <f t="shared" si="9"/>
        <v>ARJAWINANGUN4SEMEN PALIMANAN4</v>
      </c>
      <c r="S26" s="3"/>
      <c r="T26" s="1" t="s">
        <v>121</v>
      </c>
      <c r="U26" s="1" t="s">
        <v>115</v>
      </c>
      <c r="V26" s="1" t="s">
        <v>115</v>
      </c>
      <c r="W26" s="1" t="s">
        <v>122</v>
      </c>
      <c r="X26" s="1" t="s">
        <v>119</v>
      </c>
      <c r="Y26" s="1" t="s">
        <v>123</v>
      </c>
      <c r="Z26" s="1" t="s">
        <v>124</v>
      </c>
      <c r="AA26" s="1" t="s">
        <v>123</v>
      </c>
      <c r="AD26" s="1">
        <v>0.0</v>
      </c>
      <c r="AE26" s="1">
        <v>1.0</v>
      </c>
      <c r="AG26" s="1">
        <v>4.5</v>
      </c>
      <c r="AH26" s="1">
        <v>1.0</v>
      </c>
      <c r="AI26" s="1" t="s">
        <v>64</v>
      </c>
      <c r="AJ26" s="1">
        <v>0.0</v>
      </c>
      <c r="AM26" s="1">
        <v>0.0</v>
      </c>
      <c r="AN26" s="1">
        <v>0.0</v>
      </c>
      <c r="AO26" s="1">
        <v>100.0</v>
      </c>
      <c r="AP26" s="1">
        <v>1.0</v>
      </c>
      <c r="AQ26" s="1">
        <v>0.44</v>
      </c>
      <c r="AR26" s="1">
        <v>0.44</v>
      </c>
      <c r="AS26" s="1">
        <v>1.998084</v>
      </c>
      <c r="AT26" s="1">
        <v>60.66966</v>
      </c>
      <c r="AU26" s="1">
        <v>0.97875</v>
      </c>
      <c r="AV26" s="1">
        <v>1.74195</v>
      </c>
      <c r="AW26" s="1">
        <v>1.65375</v>
      </c>
      <c r="AX26" s="1">
        <v>5.22585</v>
      </c>
      <c r="AY26" s="1">
        <v>0.0</v>
      </c>
      <c r="AZ26" s="1">
        <v>0.5920149</v>
      </c>
      <c r="BA26" s="1">
        <v>18.36523</v>
      </c>
    </row>
    <row r="27">
      <c r="A27">
        <f t="shared" si="2"/>
        <v>0</v>
      </c>
      <c r="B27" t="str">
        <f t="shared" si="3"/>
        <v/>
      </c>
      <c r="C27" t="str">
        <f>if(and(D$3&gt;1,E27=PROSES!$D$22),,D27)</f>
        <v/>
      </c>
      <c r="D27" s="1" t="str">
        <f>if(and(F$3&gt;1,F27=PROSES!$B$10),,F27)</f>
        <v/>
      </c>
      <c r="E27" t="str">
        <f t="shared" si="4"/>
        <v/>
      </c>
      <c r="F27" t="str">
        <f t="shared" si="5"/>
        <v/>
      </c>
      <c r="G27" s="1" t="str">
        <f>if(Z27=PROSES!$E$29,T27,)</f>
        <v/>
      </c>
      <c r="H27" t="str">
        <f>if(X27=PROSES!$E$29,T27,)</f>
        <v/>
      </c>
      <c r="I27" t="str">
        <f t="shared" si="6"/>
        <v/>
      </c>
      <c r="J27" t="str">
        <f>if(and($K$3&gt;1,R27=PROSES!$C$2),,K27)</f>
        <v/>
      </c>
      <c r="K27" s="1" t="str">
        <f>if(and($L$3&gt;1,L27=PROSES!$B$2),,L27)</f>
        <v/>
      </c>
      <c r="L27" t="str">
        <f t="shared" si="7"/>
        <v/>
      </c>
      <c r="M27" t="str">
        <f>if(Z27=PROSES!$B$3,T27,)</f>
        <v/>
      </c>
      <c r="N27" t="str">
        <f>if(X27=PROSES!$B$3,T27,)</f>
        <v/>
      </c>
      <c r="O27" t="str">
        <f t="shared" si="8"/>
        <v/>
      </c>
      <c r="P27" t="str">
        <f>if(Z27=PROSES!$B$1,T27,)</f>
        <v/>
      </c>
      <c r="Q27" t="str">
        <f>if(X27=PROSES!$B$1,T27,)</f>
        <v/>
      </c>
      <c r="R27" t="str">
        <f t="shared" si="9"/>
        <v>ARJAWINANGUN4SEMEN PALIMANAN4</v>
      </c>
      <c r="S27" s="3"/>
      <c r="T27" s="1" t="s">
        <v>125</v>
      </c>
      <c r="U27" s="1" t="s">
        <v>115</v>
      </c>
      <c r="V27" s="1" t="s">
        <v>115</v>
      </c>
      <c r="W27" s="1" t="s">
        <v>122</v>
      </c>
      <c r="X27" s="1" t="s">
        <v>119</v>
      </c>
      <c r="Y27" s="1" t="s">
        <v>123</v>
      </c>
      <c r="Z27" s="1" t="s">
        <v>124</v>
      </c>
      <c r="AA27" s="1" t="s">
        <v>118</v>
      </c>
      <c r="AD27" s="1">
        <v>0.0</v>
      </c>
      <c r="AE27" s="1">
        <v>1.0</v>
      </c>
      <c r="AG27" s="1">
        <v>4.5</v>
      </c>
      <c r="AH27" s="1">
        <v>1.0</v>
      </c>
      <c r="AI27" s="1" t="s">
        <v>64</v>
      </c>
      <c r="AJ27" s="1">
        <v>0.0</v>
      </c>
      <c r="AM27" s="1">
        <v>0.0</v>
      </c>
      <c r="AN27" s="1">
        <v>0.0</v>
      </c>
      <c r="AO27" s="1">
        <v>100.0</v>
      </c>
      <c r="AP27" s="1">
        <v>1.0</v>
      </c>
      <c r="AQ27" s="1">
        <v>0.44</v>
      </c>
      <c r="AR27" s="1">
        <v>0.44</v>
      </c>
      <c r="AS27" s="1">
        <v>1.998084</v>
      </c>
      <c r="AT27" s="1">
        <v>60.66966</v>
      </c>
      <c r="AU27" s="1">
        <v>0.97875</v>
      </c>
      <c r="AV27" s="1">
        <v>1.74195</v>
      </c>
      <c r="AW27" s="1">
        <v>1.65375</v>
      </c>
      <c r="AX27" s="1">
        <v>5.22585</v>
      </c>
      <c r="AY27" s="1">
        <v>0.0</v>
      </c>
      <c r="AZ27" s="1">
        <v>0.5920149</v>
      </c>
      <c r="BA27" s="1">
        <v>18.36523</v>
      </c>
    </row>
    <row r="28">
      <c r="A28">
        <f t="shared" si="2"/>
        <v>5</v>
      </c>
      <c r="B28" t="str">
        <f t="shared" si="3"/>
        <v/>
      </c>
      <c r="C28" t="str">
        <f>if(and(D$3&gt;1,E28=PROSES!$D$22),,D28)</f>
        <v/>
      </c>
      <c r="D28" s="1" t="str">
        <f>if(and(F$3&gt;1,F28=PROSES!$B$10),,F28)</f>
        <v/>
      </c>
      <c r="E28" t="str">
        <f t="shared" si="4"/>
        <v/>
      </c>
      <c r="F28" t="str">
        <f t="shared" si="5"/>
        <v/>
      </c>
      <c r="G28" s="1" t="str">
        <f>if(Z28=PROSES!$E$29,T28,)</f>
        <v/>
      </c>
      <c r="H28" t="str">
        <f>if(X28=PROSES!$E$29,T28,)</f>
        <v/>
      </c>
      <c r="I28">
        <f t="shared" si="6"/>
        <v>4.818028</v>
      </c>
      <c r="J28" t="str">
        <f>if(and($K$3&gt;1,R28=PROSES!$C$2),,K28)</f>
        <v>ASAHI-ASAHI2</v>
      </c>
      <c r="K28" s="1" t="str">
        <f>if(and($L$3&gt;1,L28=PROSES!$B$2),,L28)</f>
        <v>ASAHI-ASAHI2</v>
      </c>
      <c r="L28" t="str">
        <f t="shared" si="7"/>
        <v>ASAHI-ASAHI2</v>
      </c>
      <c r="M28" t="str">
        <f>if(Z28=PROSES!$B$3,T28,)</f>
        <v>ASAHI-ASAHI2</v>
      </c>
      <c r="N28" t="str">
        <f>if(X28=PROSES!$B$3,T28,)</f>
        <v/>
      </c>
      <c r="O28" t="str">
        <f t="shared" si="8"/>
        <v/>
      </c>
      <c r="P28" t="str">
        <f>if(Z28=PROSES!$B$1,T28,)</f>
        <v/>
      </c>
      <c r="Q28" t="str">
        <f>if(X28=PROSES!$B$1,T28,)</f>
        <v/>
      </c>
      <c r="R28" t="str">
        <f t="shared" si="9"/>
        <v>ASAHIMASASAHIMAS 2</v>
      </c>
      <c r="S28" s="3"/>
      <c r="T28" s="1" t="s">
        <v>126</v>
      </c>
      <c r="U28" s="1" t="s">
        <v>58</v>
      </c>
      <c r="V28" s="1" t="s">
        <v>58</v>
      </c>
      <c r="W28" s="1" t="s">
        <v>59</v>
      </c>
      <c r="X28" s="1" t="s">
        <v>127</v>
      </c>
      <c r="Y28" s="1" t="s">
        <v>128</v>
      </c>
      <c r="Z28" s="1" t="s">
        <v>129</v>
      </c>
      <c r="AA28" s="1" t="s">
        <v>66</v>
      </c>
      <c r="AD28" s="1">
        <v>0.0</v>
      </c>
      <c r="AE28" s="1">
        <v>1.0</v>
      </c>
      <c r="AG28" s="1">
        <v>18.13</v>
      </c>
      <c r="AH28" s="1">
        <v>1.0</v>
      </c>
      <c r="AI28" s="1" t="s">
        <v>64</v>
      </c>
      <c r="AJ28" s="1">
        <v>0.0</v>
      </c>
      <c r="AM28" s="1">
        <v>0.0</v>
      </c>
      <c r="AN28" s="1">
        <v>0.0</v>
      </c>
      <c r="AO28" s="1">
        <v>100.0</v>
      </c>
      <c r="AP28" s="1">
        <v>1.0</v>
      </c>
      <c r="AQ28" s="1">
        <v>2.73</v>
      </c>
      <c r="AR28" s="1">
        <v>2.73</v>
      </c>
      <c r="AS28" s="1">
        <v>4.818028</v>
      </c>
      <c r="AT28" s="1">
        <v>76.21999</v>
      </c>
      <c r="AU28" s="1">
        <v>1.147629</v>
      </c>
      <c r="AV28" s="1">
        <v>4.679353</v>
      </c>
      <c r="AW28" s="1">
        <v>3.867129</v>
      </c>
      <c r="AX28" s="1">
        <v>14.03806</v>
      </c>
      <c r="AY28" s="1">
        <v>0.0</v>
      </c>
      <c r="AZ28" s="1">
        <v>0.6742607</v>
      </c>
      <c r="BA28" s="1">
        <v>-2.423059</v>
      </c>
    </row>
    <row r="29">
      <c r="A29">
        <f t="shared" si="2"/>
        <v>0</v>
      </c>
      <c r="B29" t="str">
        <f t="shared" si="3"/>
        <v/>
      </c>
      <c r="C29" t="str">
        <f>if(and(D$3&gt;1,E29=PROSES!$D$22),,D29)</f>
        <v/>
      </c>
      <c r="D29" s="1" t="str">
        <f>if(and(F$3&gt;1,F29=PROSES!$B$10),,F29)</f>
        <v/>
      </c>
      <c r="E29" t="str">
        <f t="shared" si="4"/>
        <v/>
      </c>
      <c r="F29" t="str">
        <f t="shared" si="5"/>
        <v/>
      </c>
      <c r="G29" s="1" t="str">
        <f>if(Z29=PROSES!$E$29,T29,)</f>
        <v/>
      </c>
      <c r="H29" t="str">
        <f>if(X29=PROSES!$E$29,T29,)</f>
        <v/>
      </c>
      <c r="I29" t="str">
        <f t="shared" si="6"/>
        <v/>
      </c>
      <c r="J29" t="str">
        <f>if(and($K$3&gt;1,R29=PROSES!$C$2),,K29)</f>
        <v/>
      </c>
      <c r="K29" s="1" t="str">
        <f>if(and($L$3&gt;1,L29=PROSES!$B$2),,L29)</f>
        <v/>
      </c>
      <c r="L29" t="str">
        <f t="shared" si="7"/>
        <v/>
      </c>
      <c r="M29" t="str">
        <f>if(Z29=PROSES!$B$3,T29,)</f>
        <v/>
      </c>
      <c r="N29" t="str">
        <f>if(X29=PROSES!$B$3,T29,)</f>
        <v/>
      </c>
      <c r="O29" t="str">
        <f t="shared" si="8"/>
        <v/>
      </c>
      <c r="P29" t="str">
        <f>if(Z29=PROSES!$B$1,T29,)</f>
        <v/>
      </c>
      <c r="Q29" t="str">
        <f>if(X29=PROSES!$B$1,T29,)</f>
        <v/>
      </c>
      <c r="R29" t="str">
        <f t="shared" si="9"/>
        <v>ASAHIMASCANDRA ASRI 5</v>
      </c>
      <c r="S29" s="3"/>
      <c r="T29" s="1" t="s">
        <v>130</v>
      </c>
      <c r="U29" s="1" t="s">
        <v>58</v>
      </c>
      <c r="V29" s="1" t="s">
        <v>58</v>
      </c>
      <c r="W29" s="1" t="s">
        <v>59</v>
      </c>
      <c r="X29" s="1" t="s">
        <v>127</v>
      </c>
      <c r="Y29" s="1" t="s">
        <v>131</v>
      </c>
      <c r="Z29" s="1" t="s">
        <v>132</v>
      </c>
      <c r="AA29" s="1" t="s">
        <v>61</v>
      </c>
      <c r="AD29" s="1">
        <v>0.0</v>
      </c>
      <c r="AE29" s="1">
        <v>1.0</v>
      </c>
      <c r="AG29" s="1">
        <v>0.1</v>
      </c>
      <c r="AH29" s="1">
        <v>1.0</v>
      </c>
      <c r="AI29" s="1" t="s">
        <v>64</v>
      </c>
      <c r="AJ29" s="1">
        <v>0.0</v>
      </c>
      <c r="AM29" s="1">
        <v>0.0</v>
      </c>
      <c r="AN29" s="1">
        <v>0.0</v>
      </c>
      <c r="AO29" s="1">
        <v>100.0</v>
      </c>
      <c r="AP29" s="1">
        <v>1.0</v>
      </c>
      <c r="AQ29" s="1">
        <v>2.73</v>
      </c>
      <c r="AR29" s="1">
        <v>2.73</v>
      </c>
      <c r="AS29" s="1">
        <v>0.02657489</v>
      </c>
      <c r="AT29" s="1">
        <v>76.21999</v>
      </c>
      <c r="AU29" s="1">
        <v>0.00633</v>
      </c>
      <c r="AV29" s="1">
        <v>0.02581</v>
      </c>
      <c r="AW29" s="1">
        <v>0.02133</v>
      </c>
      <c r="AX29" s="1">
        <v>0.07743</v>
      </c>
      <c r="AY29" s="1">
        <v>0.0</v>
      </c>
      <c r="AZ29" s="1">
        <v>0.6742607</v>
      </c>
      <c r="BA29" s="1">
        <v>-2.423059</v>
      </c>
    </row>
    <row r="30">
      <c r="A30">
        <f t="shared" si="2"/>
        <v>0</v>
      </c>
      <c r="B30" t="str">
        <f t="shared" si="3"/>
        <v/>
      </c>
      <c r="C30" t="str">
        <f>if(and(D$3&gt;1,E30=PROSES!$D$22),,D30)</f>
        <v/>
      </c>
      <c r="D30" s="1" t="str">
        <f>if(and(F$3&gt;1,F30=PROSES!$B$10),,F30)</f>
        <v/>
      </c>
      <c r="E30" t="str">
        <f t="shared" si="4"/>
        <v/>
      </c>
      <c r="F30" t="str">
        <f t="shared" si="5"/>
        <v/>
      </c>
      <c r="G30" s="1" t="str">
        <f>if(Z30=PROSES!$E$29,T30,)</f>
        <v/>
      </c>
      <c r="H30" t="str">
        <f>if(X30=PROSES!$E$29,T30,)</f>
        <v/>
      </c>
      <c r="I30" t="str">
        <f t="shared" si="6"/>
        <v/>
      </c>
      <c r="J30" t="str">
        <f>if(and($K$3&gt;1,R30=PROSES!$C$2),,K30)</f>
        <v/>
      </c>
      <c r="K30" s="1" t="str">
        <f>if(and($L$3&gt;1,L30=PROSES!$B$2),,L30)</f>
        <v/>
      </c>
      <c r="L30" t="str">
        <f t="shared" si="7"/>
        <v/>
      </c>
      <c r="M30" t="str">
        <f>if(Z30=PROSES!$B$3,T30,)</f>
        <v/>
      </c>
      <c r="N30" t="str">
        <f>if(X30=PROSES!$B$3,T30,)</f>
        <v/>
      </c>
      <c r="O30" t="str">
        <f t="shared" si="8"/>
        <v/>
      </c>
      <c r="P30" t="str">
        <f>if(Z30=PROSES!$B$1,T30,)</f>
        <v/>
      </c>
      <c r="Q30" t="str">
        <f>if(X30=PROSES!$B$1,T30,)</f>
        <v/>
      </c>
      <c r="R30" t="str">
        <f t="shared" si="9"/>
        <v>POLYPRIMAASAHIMAS</v>
      </c>
      <c r="S30" s="3"/>
      <c r="T30" s="1" t="s">
        <v>133</v>
      </c>
      <c r="U30" s="1" t="s">
        <v>58</v>
      </c>
      <c r="V30" s="1" t="s">
        <v>58</v>
      </c>
      <c r="W30" s="1" t="s">
        <v>134</v>
      </c>
      <c r="X30" s="1" t="s">
        <v>135</v>
      </c>
      <c r="Y30" s="1" t="s">
        <v>61</v>
      </c>
      <c r="Z30" s="1" t="s">
        <v>127</v>
      </c>
      <c r="AA30" s="1" t="s">
        <v>131</v>
      </c>
      <c r="AD30" s="1">
        <v>0.0</v>
      </c>
      <c r="AE30" s="1">
        <v>1.0</v>
      </c>
      <c r="AG30" s="1">
        <v>2.0</v>
      </c>
      <c r="AH30" s="1">
        <v>1.0</v>
      </c>
      <c r="AI30" s="1" t="s">
        <v>64</v>
      </c>
      <c r="AJ30" s="1">
        <v>0.0</v>
      </c>
      <c r="AM30" s="1">
        <v>0.0</v>
      </c>
      <c r="AN30" s="1">
        <v>0.0</v>
      </c>
      <c r="AO30" s="1">
        <v>100.0</v>
      </c>
      <c r="AP30" s="1">
        <v>1.0</v>
      </c>
      <c r="AQ30" s="1">
        <v>1.2</v>
      </c>
      <c r="AR30" s="1">
        <v>1.2</v>
      </c>
      <c r="AS30" s="1">
        <v>0.5668483</v>
      </c>
      <c r="AT30" s="1">
        <v>78.06761</v>
      </c>
      <c r="AU30" s="1">
        <v>0.1172</v>
      </c>
      <c r="AV30" s="1">
        <v>0.5546</v>
      </c>
      <c r="AW30" s="1">
        <v>0.4172</v>
      </c>
      <c r="AX30" s="1">
        <v>1.6638</v>
      </c>
      <c r="AY30" s="1">
        <v>0.0</v>
      </c>
      <c r="AZ30" s="1">
        <v>0.6756974</v>
      </c>
      <c r="BA30" s="1">
        <v>-3.202028</v>
      </c>
    </row>
    <row r="31">
      <c r="A31">
        <f t="shared" si="2"/>
        <v>5</v>
      </c>
      <c r="B31" t="str">
        <f t="shared" si="3"/>
        <v/>
      </c>
      <c r="C31" t="str">
        <f>if(and(D$3&gt;1,E31=PROSES!$D$22),,D31)</f>
        <v/>
      </c>
      <c r="D31" s="1" t="str">
        <f>if(and(F$3&gt;1,F31=PROSES!$B$10),,F31)</f>
        <v/>
      </c>
      <c r="E31" t="str">
        <f t="shared" si="4"/>
        <v/>
      </c>
      <c r="F31" t="str">
        <f t="shared" si="5"/>
        <v/>
      </c>
      <c r="G31" s="1" t="str">
        <f>if(Z31=PROSES!$E$29,T31,)</f>
        <v/>
      </c>
      <c r="H31" t="str">
        <f>if(X31=PROSES!$E$29,T31,)</f>
        <v/>
      </c>
      <c r="I31">
        <f t="shared" si="6"/>
        <v>4.791454</v>
      </c>
      <c r="J31" t="str">
        <f>if(and($K$3&gt;1,R31=PROSES!$C$2),,K31)</f>
        <v>ASAHI2-CSRI</v>
      </c>
      <c r="K31" s="1" t="str">
        <f>if(and($L$3&gt;1,L31=PROSES!$B$2),,L31)</f>
        <v>ASAHI2-CSRI</v>
      </c>
      <c r="L31" t="str">
        <f t="shared" si="7"/>
        <v>ASAHI2-CSRI</v>
      </c>
      <c r="M31" t="str">
        <f>if(Z31=PROSES!$B$3,T31,)</f>
        <v/>
      </c>
      <c r="N31" t="str">
        <f>if(X31=PROSES!$B$3,T31,)</f>
        <v>ASAHI2-CSRI</v>
      </c>
      <c r="O31" t="str">
        <f t="shared" si="8"/>
        <v/>
      </c>
      <c r="P31" t="str">
        <f>if(Z31=PROSES!$B$1,T31,)</f>
        <v/>
      </c>
      <c r="Q31" t="str">
        <f>if(X31=PROSES!$B$1,T31,)</f>
        <v/>
      </c>
      <c r="R31" t="str">
        <f t="shared" si="9"/>
        <v>ASAHIMAS 2CANDRA ASRI 5</v>
      </c>
      <c r="S31" s="3"/>
      <c r="T31" s="1" t="s">
        <v>136</v>
      </c>
      <c r="U31" s="1" t="s">
        <v>58</v>
      </c>
      <c r="V31" s="1" t="s">
        <v>58</v>
      </c>
      <c r="W31" s="1" t="s">
        <v>59</v>
      </c>
      <c r="X31" s="1" t="s">
        <v>129</v>
      </c>
      <c r="Y31" s="1" t="s">
        <v>61</v>
      </c>
      <c r="Z31" s="1" t="s">
        <v>132</v>
      </c>
      <c r="AA31" s="1" t="s">
        <v>61</v>
      </c>
      <c r="AD31" s="1">
        <v>0.0</v>
      </c>
      <c r="AE31" s="1">
        <v>1.0</v>
      </c>
      <c r="AG31" s="1">
        <v>18.03</v>
      </c>
      <c r="AH31" s="1">
        <v>1.0</v>
      </c>
      <c r="AI31" s="1" t="s">
        <v>64</v>
      </c>
      <c r="AJ31" s="1">
        <v>0.0</v>
      </c>
      <c r="AM31" s="1">
        <v>0.0</v>
      </c>
      <c r="AN31" s="1">
        <v>0.0</v>
      </c>
      <c r="AO31" s="1">
        <v>100.0</v>
      </c>
      <c r="AP31" s="1">
        <v>1.0</v>
      </c>
      <c r="AQ31" s="1">
        <v>2.73</v>
      </c>
      <c r="AR31" s="1">
        <v>2.73</v>
      </c>
      <c r="AS31" s="1">
        <v>4.791454</v>
      </c>
      <c r="AT31" s="1">
        <v>76.21999</v>
      </c>
      <c r="AU31" s="1">
        <v>1.141299</v>
      </c>
      <c r="AV31" s="1">
        <v>4.653543</v>
      </c>
      <c r="AW31" s="1">
        <v>3.845799</v>
      </c>
      <c r="AX31" s="1">
        <v>13.96063</v>
      </c>
      <c r="AY31" s="1">
        <v>0.0</v>
      </c>
      <c r="AZ31" s="1">
        <v>0.6742607</v>
      </c>
      <c r="BA31" s="1">
        <v>-2.423059</v>
      </c>
    </row>
    <row r="32">
      <c r="A32">
        <f t="shared" si="2"/>
        <v>8</v>
      </c>
      <c r="B32">
        <f t="shared" si="3"/>
        <v>0.3587611</v>
      </c>
      <c r="C32" t="str">
        <f>if(and(D$3&gt;1,E32=PROSES!$D$22),,D32)</f>
        <v>ASAHI2-MNES5-1</v>
      </c>
      <c r="D32" s="1" t="str">
        <f>if(and(F$3&gt;1,F32=PROSES!$B$10),,F32)</f>
        <v>ASAHI2-MNES5-1</v>
      </c>
      <c r="E32">
        <f t="shared" si="4"/>
        <v>0.3587611</v>
      </c>
      <c r="F32" t="str">
        <f t="shared" si="5"/>
        <v>ASAHI2-MNES5-1</v>
      </c>
      <c r="G32" s="1" t="str">
        <f>if(Z32=PROSES!$E$29,T32,)</f>
        <v>ASAHI2-MNES5-1</v>
      </c>
      <c r="H32" t="str">
        <f>if(X32=PROSES!$E$29,T32,)</f>
        <v/>
      </c>
      <c r="I32" t="str">
        <f t="shared" si="6"/>
        <v/>
      </c>
      <c r="J32" t="str">
        <f>if(and($K$3&gt;1,R32=PROSES!$C$2),,K32)</f>
        <v/>
      </c>
      <c r="K32" s="1" t="str">
        <f>if(and($L$3&gt;1,L32=PROSES!$B$2),,L32)</f>
        <v/>
      </c>
      <c r="L32" t="str">
        <f t="shared" si="7"/>
        <v>ASAHI2-MNES5-1</v>
      </c>
      <c r="M32" t="str">
        <f>if(Z32=PROSES!$B$3,T32,)</f>
        <v/>
      </c>
      <c r="N32" t="str">
        <f>if(X32=PROSES!$B$3,T32,)</f>
        <v>ASAHI2-MNES5-1</v>
      </c>
      <c r="O32" t="str">
        <f t="shared" si="8"/>
        <v>ASAHI2-MNES5-1</v>
      </c>
      <c r="P32" t="str">
        <f>if(Z32=PROSES!$B$1,T32,)</f>
        <v>ASAHI2-MNES5-1</v>
      </c>
      <c r="Q32" t="str">
        <f>if(X32=PROSES!$B$1,T32,)</f>
        <v/>
      </c>
      <c r="R32" t="str">
        <f t="shared" si="9"/>
        <v>ASAHIMAS 2MENES5</v>
      </c>
      <c r="S32" s="3"/>
      <c r="T32" s="1" t="s">
        <v>137</v>
      </c>
      <c r="U32" s="1" t="s">
        <v>58</v>
      </c>
      <c r="V32" s="1" t="s">
        <v>58</v>
      </c>
      <c r="W32" s="1" t="s">
        <v>59</v>
      </c>
      <c r="X32" s="1" t="s">
        <v>129</v>
      </c>
      <c r="Y32" s="1" t="s">
        <v>66</v>
      </c>
      <c r="Z32" s="1" t="s">
        <v>60</v>
      </c>
      <c r="AA32" s="1" t="s">
        <v>61</v>
      </c>
      <c r="AD32" s="1">
        <v>0.0</v>
      </c>
      <c r="AE32" s="1">
        <v>1.0</v>
      </c>
      <c r="AG32" s="1">
        <v>1.35</v>
      </c>
      <c r="AH32" s="1">
        <v>1.0</v>
      </c>
      <c r="AI32" s="1" t="s">
        <v>64</v>
      </c>
      <c r="AJ32" s="1">
        <v>0.0</v>
      </c>
      <c r="AM32" s="1">
        <v>0.0</v>
      </c>
      <c r="AN32" s="1">
        <v>0.0</v>
      </c>
      <c r="AO32" s="1">
        <v>100.0</v>
      </c>
      <c r="AP32" s="1">
        <v>1.0</v>
      </c>
      <c r="AQ32" s="1">
        <v>2.73</v>
      </c>
      <c r="AR32" s="1">
        <v>2.73</v>
      </c>
      <c r="AS32" s="1">
        <v>0.3587611</v>
      </c>
      <c r="AT32" s="1">
        <v>76.21999</v>
      </c>
      <c r="AU32" s="1">
        <v>0.085455</v>
      </c>
      <c r="AV32" s="1">
        <v>0.348435</v>
      </c>
      <c r="AW32" s="1">
        <v>0.287955</v>
      </c>
      <c r="AX32" s="1">
        <v>1.045305</v>
      </c>
      <c r="AY32" s="1">
        <v>0.0</v>
      </c>
      <c r="AZ32" s="1">
        <v>0.6742607</v>
      </c>
      <c r="BA32" s="1">
        <v>-2.423059</v>
      </c>
    </row>
    <row r="33">
      <c r="A33">
        <f t="shared" si="2"/>
        <v>9</v>
      </c>
      <c r="B33" t="str">
        <f t="shared" si="3"/>
        <v/>
      </c>
      <c r="C33" t="str">
        <f>if(and(D$3&gt;1,E33=PROSES!$D$22),,D33)</f>
        <v/>
      </c>
      <c r="D33" s="1" t="str">
        <f>if(and(F$3&gt;1,F33=PROSES!$B$10),,F33)</f>
        <v/>
      </c>
      <c r="E33">
        <f t="shared" si="4"/>
        <v>7.312082</v>
      </c>
      <c r="F33" t="str">
        <f t="shared" si="5"/>
        <v>ASAHI2-MNES5-2</v>
      </c>
      <c r="G33" s="1" t="str">
        <f>if(Z33=PROSES!$E$29,T33,)</f>
        <v/>
      </c>
      <c r="H33" t="str">
        <f>if(X33=PROSES!$E$29,T33,)</f>
        <v>ASAHI2-MNES5-2</v>
      </c>
      <c r="I33">
        <f t="shared" si="6"/>
        <v>7.312082</v>
      </c>
      <c r="J33" t="str">
        <f>if(and($K$3&gt;1,R33=PROSES!$C$2),,K33)</f>
        <v>ASAHI2-MNES5-2</v>
      </c>
      <c r="K33" s="1" t="str">
        <f>if(and($L$3&gt;1,L33=PROSES!$B$2),,L33)</f>
        <v>ASAHI2-MNES5-2</v>
      </c>
      <c r="L33" t="str">
        <f t="shared" si="7"/>
        <v>ASAHI2-MNES5-2</v>
      </c>
      <c r="M33" t="str">
        <f>if(Z33=PROSES!$B$3,T33,)</f>
        <v>ASAHI2-MNES5-2</v>
      </c>
      <c r="N33" t="str">
        <f>if(X33=PROSES!$B$3,T33,)</f>
        <v/>
      </c>
      <c r="O33" t="str">
        <f t="shared" si="8"/>
        <v>ASAHI2-MNES5-2</v>
      </c>
      <c r="P33" t="str">
        <f>if(Z33=PROSES!$B$1,T33,)</f>
        <v/>
      </c>
      <c r="Q33" t="str">
        <f>if(X33=PROSES!$B$1,T33,)</f>
        <v>ASAHI2-MNES5-2</v>
      </c>
      <c r="R33" t="str">
        <f t="shared" si="9"/>
        <v>MENES5ASAHIMAS 2</v>
      </c>
      <c r="S33" s="3"/>
      <c r="T33" s="1" t="s">
        <v>138</v>
      </c>
      <c r="U33" s="1" t="s">
        <v>58</v>
      </c>
      <c r="V33" s="1" t="s">
        <v>58</v>
      </c>
      <c r="W33" s="1" t="s">
        <v>59</v>
      </c>
      <c r="X33" s="1" t="s">
        <v>60</v>
      </c>
      <c r="Y33" s="1" t="s">
        <v>66</v>
      </c>
      <c r="Z33" s="1" t="s">
        <v>129</v>
      </c>
      <c r="AA33" s="1" t="s">
        <v>61</v>
      </c>
      <c r="AD33" s="1">
        <v>0.0</v>
      </c>
      <c r="AE33" s="1">
        <v>1.0</v>
      </c>
      <c r="AG33" s="1">
        <v>27.515</v>
      </c>
      <c r="AH33" s="1">
        <v>1.0</v>
      </c>
      <c r="AI33" s="1" t="s">
        <v>64</v>
      </c>
      <c r="AJ33" s="1">
        <v>0.0</v>
      </c>
      <c r="AM33" s="1">
        <v>0.0</v>
      </c>
      <c r="AN33" s="1">
        <v>0.0</v>
      </c>
      <c r="AO33" s="1">
        <v>100.0</v>
      </c>
      <c r="AP33" s="1">
        <v>1.0</v>
      </c>
      <c r="AQ33" s="1">
        <v>2.73</v>
      </c>
      <c r="AR33" s="1">
        <v>2.73</v>
      </c>
      <c r="AS33" s="1">
        <v>7.312082</v>
      </c>
      <c r="AT33" s="1">
        <v>76.21999</v>
      </c>
      <c r="AU33" s="1">
        <v>1.741699</v>
      </c>
      <c r="AV33" s="1">
        <v>7.101622</v>
      </c>
      <c r="AW33" s="1">
        <v>5.868949</v>
      </c>
      <c r="AX33" s="1">
        <v>21.30486</v>
      </c>
      <c r="AY33" s="1">
        <v>0.0</v>
      </c>
      <c r="AZ33" s="1">
        <v>0.6742607</v>
      </c>
      <c r="BA33" s="1">
        <v>-2.423059</v>
      </c>
    </row>
    <row r="34">
      <c r="A34">
        <f t="shared" si="2"/>
        <v>0</v>
      </c>
      <c r="B34" t="str">
        <f t="shared" si="3"/>
        <v/>
      </c>
      <c r="C34" t="str">
        <f>if(and(D$3&gt;1,E34=PROSES!$D$22),,D34)</f>
        <v/>
      </c>
      <c r="D34" s="1" t="str">
        <f>if(and(F$3&gt;1,F34=PROSES!$B$10),,F34)</f>
        <v/>
      </c>
      <c r="E34" t="str">
        <f t="shared" si="4"/>
        <v/>
      </c>
      <c r="F34" t="str">
        <f t="shared" si="5"/>
        <v/>
      </c>
      <c r="G34" s="1" t="str">
        <f>if(Z34=PROSES!$E$29,T34,)</f>
        <v/>
      </c>
      <c r="H34" t="str">
        <f>if(X34=PROSES!$E$29,T34,)</f>
        <v/>
      </c>
      <c r="I34" t="str">
        <f t="shared" si="6"/>
        <v/>
      </c>
      <c r="J34" t="str">
        <f>if(and($K$3&gt;1,R34=PROSES!$C$2),,K34)</f>
        <v/>
      </c>
      <c r="K34" s="1" t="str">
        <f>if(and($L$3&gt;1,L34=PROSES!$B$2),,L34)</f>
        <v/>
      </c>
      <c r="L34" t="str">
        <f t="shared" si="7"/>
        <v/>
      </c>
      <c r="M34" t="str">
        <f>if(Z34=PROSES!$B$3,T34,)</f>
        <v/>
      </c>
      <c r="N34" t="str">
        <f>if(X34=PROSES!$B$3,T34,)</f>
        <v/>
      </c>
      <c r="O34" t="str">
        <f t="shared" si="8"/>
        <v/>
      </c>
      <c r="P34" t="str">
        <f>if(Z34=PROSES!$B$1,T34,)</f>
        <v/>
      </c>
      <c r="Q34" t="str">
        <f>if(X34=PROSES!$B$1,T34,)</f>
        <v/>
      </c>
      <c r="R34" t="str">
        <f t="shared" si="9"/>
        <v>ASARI5KAPAL5</v>
      </c>
      <c r="S34" s="3"/>
      <c r="T34" s="1" t="s">
        <v>139</v>
      </c>
      <c r="U34" s="1" t="s">
        <v>140</v>
      </c>
      <c r="V34" s="1" t="s">
        <v>140</v>
      </c>
      <c r="W34" s="1" t="s">
        <v>141</v>
      </c>
      <c r="X34" s="1" t="s">
        <v>142</v>
      </c>
      <c r="Y34" s="1" t="s">
        <v>85</v>
      </c>
      <c r="Z34" s="1" t="s">
        <v>143</v>
      </c>
      <c r="AA34" s="1" t="s">
        <v>85</v>
      </c>
      <c r="AD34" s="1">
        <v>0.0</v>
      </c>
      <c r="AE34" s="1">
        <v>1.0</v>
      </c>
      <c r="AG34" s="1">
        <v>23.31</v>
      </c>
      <c r="AH34" s="1">
        <v>1.0</v>
      </c>
      <c r="AI34" s="1" t="s">
        <v>64</v>
      </c>
      <c r="AJ34" s="1">
        <v>0.0</v>
      </c>
      <c r="AM34" s="1">
        <v>0.0</v>
      </c>
      <c r="AN34" s="1">
        <v>0.0</v>
      </c>
      <c r="AO34" s="1">
        <v>100.0</v>
      </c>
      <c r="AP34" s="1">
        <v>1.0</v>
      </c>
      <c r="AQ34" s="1">
        <v>0.645</v>
      </c>
      <c r="AR34" s="1">
        <v>0.645</v>
      </c>
      <c r="AS34" s="1">
        <v>9.78959</v>
      </c>
      <c r="AT34" s="1">
        <v>70.96105</v>
      </c>
      <c r="AU34" s="1">
        <v>3.19347</v>
      </c>
      <c r="AV34" s="1">
        <v>9.25407</v>
      </c>
      <c r="AW34" s="1">
        <v>6.68997</v>
      </c>
      <c r="AX34" s="1">
        <v>27.76221</v>
      </c>
      <c r="AY34" s="1">
        <v>0.0</v>
      </c>
      <c r="AZ34" s="1">
        <v>0.6413451</v>
      </c>
      <c r="BA34" s="1">
        <v>8.340887</v>
      </c>
    </row>
    <row r="35">
      <c r="A35">
        <f t="shared" si="2"/>
        <v>0</v>
      </c>
      <c r="B35" t="str">
        <f t="shared" si="3"/>
        <v/>
      </c>
      <c r="C35" t="str">
        <f>if(and(D$3&gt;1,E35=PROSES!$D$22),,D35)</f>
        <v/>
      </c>
      <c r="D35" s="1" t="str">
        <f>if(and(F$3&gt;1,F35=PROSES!$B$10),,F35)</f>
        <v/>
      </c>
      <c r="E35" t="str">
        <f t="shared" si="4"/>
        <v/>
      </c>
      <c r="F35" t="str">
        <f t="shared" si="5"/>
        <v/>
      </c>
      <c r="G35" s="1" t="str">
        <f>if(Z35=PROSES!$E$29,T35,)</f>
        <v/>
      </c>
      <c r="H35" t="str">
        <f>if(X35=PROSES!$E$29,T35,)</f>
        <v/>
      </c>
      <c r="I35" t="str">
        <f t="shared" si="6"/>
        <v/>
      </c>
      <c r="J35" t="str">
        <f>if(and($K$3&gt;1,R35=PROSES!$C$2),,K35)</f>
        <v/>
      </c>
      <c r="K35" s="1" t="str">
        <f>if(and($L$3&gt;1,L35=PROSES!$B$2),,L35)</f>
        <v/>
      </c>
      <c r="L35" t="str">
        <f t="shared" si="7"/>
        <v/>
      </c>
      <c r="M35" t="str">
        <f>if(Z35=PROSES!$B$3,T35,)</f>
        <v/>
      </c>
      <c r="N35" t="str">
        <f>if(X35=PROSES!$B$3,T35,)</f>
        <v/>
      </c>
      <c r="O35" t="str">
        <f t="shared" si="8"/>
        <v/>
      </c>
      <c r="P35" t="str">
        <f>if(Z35=PROSES!$B$1,T35,)</f>
        <v/>
      </c>
      <c r="Q35" t="str">
        <f>if(X35=PROSES!$B$1,T35,)</f>
        <v/>
      </c>
      <c r="R35" t="str">
        <f t="shared" si="9"/>
        <v>ASARI5KAPAL5</v>
      </c>
      <c r="S35" s="3"/>
      <c r="T35" s="1" t="s">
        <v>144</v>
      </c>
      <c r="U35" s="1" t="s">
        <v>140</v>
      </c>
      <c r="V35" s="1" t="s">
        <v>140</v>
      </c>
      <c r="W35" s="1" t="s">
        <v>141</v>
      </c>
      <c r="X35" s="1" t="s">
        <v>142</v>
      </c>
      <c r="Y35" s="1" t="s">
        <v>88</v>
      </c>
      <c r="Z35" s="1" t="s">
        <v>143</v>
      </c>
      <c r="AA35" s="1" t="s">
        <v>88</v>
      </c>
      <c r="AD35" s="1">
        <v>0.0</v>
      </c>
      <c r="AE35" s="1">
        <v>1.0</v>
      </c>
      <c r="AG35" s="1">
        <v>23.31</v>
      </c>
      <c r="AH35" s="1">
        <v>1.0</v>
      </c>
      <c r="AI35" s="1" t="s">
        <v>64</v>
      </c>
      <c r="AJ35" s="1">
        <v>0.0</v>
      </c>
      <c r="AM35" s="1">
        <v>0.0</v>
      </c>
      <c r="AN35" s="1">
        <v>0.0</v>
      </c>
      <c r="AO35" s="1">
        <v>100.0</v>
      </c>
      <c r="AP35" s="1">
        <v>1.0</v>
      </c>
      <c r="AQ35" s="1">
        <v>0.645</v>
      </c>
      <c r="AR35" s="1">
        <v>0.645</v>
      </c>
      <c r="AS35" s="1">
        <v>9.78959</v>
      </c>
      <c r="AT35" s="1">
        <v>70.96105</v>
      </c>
      <c r="AU35" s="1">
        <v>3.19347</v>
      </c>
      <c r="AV35" s="1">
        <v>9.25407</v>
      </c>
      <c r="AW35" s="1">
        <v>6.68997</v>
      </c>
      <c r="AX35" s="1">
        <v>27.76221</v>
      </c>
      <c r="AY35" s="1">
        <v>0.0</v>
      </c>
      <c r="AZ35" s="1">
        <v>0.6413451</v>
      </c>
      <c r="BA35" s="1">
        <v>8.340887</v>
      </c>
    </row>
    <row r="36">
      <c r="A36">
        <f t="shared" si="2"/>
        <v>0</v>
      </c>
      <c r="B36" t="str">
        <f t="shared" si="3"/>
        <v/>
      </c>
      <c r="C36" t="str">
        <f>if(and(D$3&gt;1,E36=PROSES!$D$22),,D36)</f>
        <v/>
      </c>
      <c r="D36" s="1" t="str">
        <f>if(and(F$3&gt;1,F36=PROSES!$B$10),,F36)</f>
        <v/>
      </c>
      <c r="E36" t="str">
        <f t="shared" si="4"/>
        <v/>
      </c>
      <c r="F36" t="str">
        <f t="shared" si="5"/>
        <v/>
      </c>
      <c r="G36" s="1" t="str">
        <f>if(Z36=PROSES!$E$29,T36,)</f>
        <v/>
      </c>
      <c r="H36" t="str">
        <f>if(X36=PROSES!$E$29,T36,)</f>
        <v/>
      </c>
      <c r="I36" t="str">
        <f t="shared" si="6"/>
        <v/>
      </c>
      <c r="J36" t="str">
        <f>if(and($K$3&gt;1,R36=PROSES!$C$2),,K36)</f>
        <v/>
      </c>
      <c r="K36" s="1" t="str">
        <f>if(and($L$3&gt;1,L36=PROSES!$B$2),,L36)</f>
        <v/>
      </c>
      <c r="L36" t="str">
        <f t="shared" si="7"/>
        <v/>
      </c>
      <c r="M36" t="str">
        <f>if(Z36=PROSES!$B$3,T36,)</f>
        <v/>
      </c>
      <c r="N36" t="str">
        <f>if(X36=PROSES!$B$3,T36,)</f>
        <v/>
      </c>
      <c r="O36" t="str">
        <f t="shared" si="8"/>
        <v/>
      </c>
      <c r="P36" t="str">
        <f>if(Z36=PROSES!$B$1,T36,)</f>
        <v/>
      </c>
      <c r="Q36" t="str">
        <f>if(X36=PROSES!$B$1,T36,)</f>
        <v/>
      </c>
      <c r="R36" t="str">
        <f t="shared" si="9"/>
        <v>ASAHIMAS MRSASAHIMAS</v>
      </c>
      <c r="S36" s="3"/>
      <c r="T36" s="1" t="s">
        <v>145</v>
      </c>
      <c r="U36" s="1" t="s">
        <v>58</v>
      </c>
      <c r="V36" s="1" t="s">
        <v>58</v>
      </c>
      <c r="W36" s="1" t="s">
        <v>146</v>
      </c>
      <c r="X36" s="1" t="s">
        <v>147</v>
      </c>
      <c r="Y36" s="1" t="s">
        <v>61</v>
      </c>
      <c r="Z36" s="1" t="s">
        <v>127</v>
      </c>
      <c r="AA36" s="1" t="s">
        <v>128</v>
      </c>
      <c r="AD36" s="1">
        <v>0.0</v>
      </c>
      <c r="AE36" s="1">
        <v>1.0</v>
      </c>
      <c r="AG36" s="1">
        <v>0.206</v>
      </c>
      <c r="AH36" s="1">
        <v>1.0</v>
      </c>
      <c r="AI36" s="1" t="s">
        <v>64</v>
      </c>
      <c r="AJ36" s="1">
        <v>0.0</v>
      </c>
      <c r="AM36" s="1">
        <v>0.0</v>
      </c>
      <c r="AN36" s="1">
        <v>0.0</v>
      </c>
      <c r="AO36" s="1">
        <v>100.0</v>
      </c>
      <c r="AP36" s="1">
        <v>1.0</v>
      </c>
      <c r="AQ36" s="1">
        <v>1.3</v>
      </c>
      <c r="AR36" s="1">
        <v>1.3</v>
      </c>
      <c r="AS36" s="1">
        <v>0.05239144</v>
      </c>
      <c r="AT36" s="1">
        <v>87.0926</v>
      </c>
      <c r="AU36" s="1">
        <v>0.0026574</v>
      </c>
      <c r="AV36" s="1">
        <v>0.052324</v>
      </c>
      <c r="AW36" s="1">
        <v>0.0335574</v>
      </c>
      <c r="AX36" s="1">
        <v>0.156972</v>
      </c>
      <c r="AY36" s="1">
        <v>0.0</v>
      </c>
      <c r="AZ36" s="1">
        <v>0.6942272</v>
      </c>
      <c r="BA36" s="1">
        <v>-13.54318</v>
      </c>
    </row>
    <row r="37">
      <c r="A37">
        <f t="shared" si="2"/>
        <v>0</v>
      </c>
      <c r="B37" t="str">
        <f t="shared" si="3"/>
        <v/>
      </c>
      <c r="C37" t="str">
        <f>if(and(D$3&gt;1,E37=PROSES!$D$22),,D37)</f>
        <v/>
      </c>
      <c r="D37" s="1" t="str">
        <f>if(and(F$3&gt;1,F37=PROSES!$B$10),,F37)</f>
        <v/>
      </c>
      <c r="E37" t="str">
        <f t="shared" si="4"/>
        <v/>
      </c>
      <c r="F37" t="str">
        <f t="shared" si="5"/>
        <v/>
      </c>
      <c r="G37" s="1" t="str">
        <f>if(Z37=PROSES!$E$29,T37,)</f>
        <v/>
      </c>
      <c r="H37" t="str">
        <f>if(X37=PROSES!$E$29,T37,)</f>
        <v/>
      </c>
      <c r="I37" t="str">
        <f t="shared" si="6"/>
        <v/>
      </c>
      <c r="J37" t="str">
        <f>if(and($K$3&gt;1,R37=PROSES!$C$2),,K37)</f>
        <v/>
      </c>
      <c r="K37" s="1" t="str">
        <f>if(and($L$3&gt;1,L37=PROSES!$B$2),,L37)</f>
        <v/>
      </c>
      <c r="L37" t="str">
        <f t="shared" si="7"/>
        <v/>
      </c>
      <c r="M37" t="str">
        <f>if(Z37=PROSES!$B$3,T37,)</f>
        <v/>
      </c>
      <c r="N37" t="str">
        <f>if(X37=PROSES!$B$3,T37,)</f>
        <v/>
      </c>
      <c r="O37" t="str">
        <f t="shared" si="8"/>
        <v/>
      </c>
      <c r="P37" t="str">
        <f>if(Z37=PROSES!$B$1,T37,)</f>
        <v/>
      </c>
      <c r="Q37" t="str">
        <f>if(X37=PROSES!$B$1,T37,)</f>
        <v/>
      </c>
      <c r="R37" t="str">
        <f t="shared" si="9"/>
        <v>ASAHIMAS MRSASAHIMAS</v>
      </c>
      <c r="S37" s="3"/>
      <c r="T37" s="1" t="s">
        <v>148</v>
      </c>
      <c r="U37" s="1" t="s">
        <v>58</v>
      </c>
      <c r="V37" s="1" t="s">
        <v>58</v>
      </c>
      <c r="W37" s="1" t="s">
        <v>146</v>
      </c>
      <c r="X37" s="1" t="s">
        <v>147</v>
      </c>
      <c r="Y37" s="1" t="s">
        <v>61</v>
      </c>
      <c r="Z37" s="1" t="s">
        <v>127</v>
      </c>
      <c r="AA37" s="1" t="s">
        <v>128</v>
      </c>
      <c r="AD37" s="1">
        <v>0.0</v>
      </c>
      <c r="AE37" s="1">
        <v>1.0</v>
      </c>
      <c r="AG37" s="1">
        <v>0.206</v>
      </c>
      <c r="AH37" s="1">
        <v>1.0</v>
      </c>
      <c r="AI37" s="1" t="s">
        <v>64</v>
      </c>
      <c r="AJ37" s="1">
        <v>0.0</v>
      </c>
      <c r="AM37" s="1">
        <v>0.0</v>
      </c>
      <c r="AN37" s="1">
        <v>0.0</v>
      </c>
      <c r="AO37" s="1">
        <v>100.0</v>
      </c>
      <c r="AP37" s="1">
        <v>1.0</v>
      </c>
      <c r="AQ37" s="1">
        <v>1.3</v>
      </c>
      <c r="AR37" s="1">
        <v>1.3</v>
      </c>
      <c r="AS37" s="1">
        <v>0.05239144</v>
      </c>
      <c r="AT37" s="1">
        <v>87.0926</v>
      </c>
      <c r="AU37" s="1">
        <v>0.0026574</v>
      </c>
      <c r="AV37" s="1">
        <v>0.052324</v>
      </c>
      <c r="AW37" s="1">
        <v>0.0335574</v>
      </c>
      <c r="AX37" s="1">
        <v>0.156972</v>
      </c>
      <c r="AY37" s="1">
        <v>0.0</v>
      </c>
      <c r="AZ37" s="1">
        <v>0.6942272</v>
      </c>
      <c r="BA37" s="1">
        <v>-13.54318</v>
      </c>
    </row>
    <row r="38">
      <c r="A38">
        <f t="shared" si="2"/>
        <v>0</v>
      </c>
      <c r="B38" t="str">
        <f t="shared" si="3"/>
        <v/>
      </c>
      <c r="C38" t="str">
        <f>if(and(D$3&gt;1,E38=PROSES!$D$22),,D38)</f>
        <v/>
      </c>
      <c r="D38" s="1" t="str">
        <f>if(and(F$3&gt;1,F38=PROSES!$B$10),,F38)</f>
        <v/>
      </c>
      <c r="E38" t="str">
        <f t="shared" si="4"/>
        <v/>
      </c>
      <c r="F38" t="str">
        <f t="shared" si="5"/>
        <v/>
      </c>
      <c r="G38" s="1" t="str">
        <f>if(Z38=PROSES!$E$29,T38,)</f>
        <v/>
      </c>
      <c r="H38" t="str">
        <f>if(X38=PROSES!$E$29,T38,)</f>
        <v/>
      </c>
      <c r="I38" t="str">
        <f t="shared" si="6"/>
        <v/>
      </c>
      <c r="J38" t="str">
        <f>if(and($K$3&gt;1,R38=PROSES!$C$2),,K38)</f>
        <v/>
      </c>
      <c r="K38" s="1" t="str">
        <f>if(and($L$3&gt;1,L38=PROSES!$B$2),,L38)</f>
        <v/>
      </c>
      <c r="L38" t="str">
        <f t="shared" si="7"/>
        <v/>
      </c>
      <c r="M38" t="str">
        <f>if(Z38=PROSES!$B$3,T38,)</f>
        <v/>
      </c>
      <c r="N38" t="str">
        <f>if(X38=PROSES!$B$3,T38,)</f>
        <v/>
      </c>
      <c r="O38" t="str">
        <f t="shared" si="8"/>
        <v/>
      </c>
      <c r="P38" t="str">
        <f>if(Z38=PROSES!$B$1,T38,)</f>
        <v/>
      </c>
      <c r="Q38" t="str">
        <f>if(X38=PROSES!$B$1,T38,)</f>
        <v/>
      </c>
      <c r="R38" t="str">
        <f t="shared" si="9"/>
        <v>ASAHIMAS PWR PLANTASAHIMAS MRS</v>
      </c>
      <c r="S38" s="3"/>
      <c r="T38" s="1" t="s">
        <v>149</v>
      </c>
      <c r="U38" s="1" t="s">
        <v>58</v>
      </c>
      <c r="V38" s="1" t="s">
        <v>58</v>
      </c>
      <c r="W38" s="1" t="s">
        <v>146</v>
      </c>
      <c r="X38" s="1" t="s">
        <v>150</v>
      </c>
      <c r="Y38" s="1" t="s">
        <v>66</v>
      </c>
      <c r="Z38" s="1" t="s">
        <v>147</v>
      </c>
      <c r="AA38" s="1" t="s">
        <v>66</v>
      </c>
      <c r="AD38" s="1">
        <v>1.0</v>
      </c>
      <c r="AE38" s="1">
        <v>1.0</v>
      </c>
      <c r="AG38" s="1">
        <v>1.2</v>
      </c>
      <c r="AH38" s="1">
        <v>1.0</v>
      </c>
      <c r="AI38" s="1" t="s">
        <v>64</v>
      </c>
      <c r="AJ38" s="1">
        <v>0.0</v>
      </c>
      <c r="AM38" s="1">
        <v>0.0</v>
      </c>
      <c r="AN38" s="1">
        <v>0.0</v>
      </c>
      <c r="AO38" s="1">
        <v>100.0</v>
      </c>
      <c r="AP38" s="1">
        <v>1.0</v>
      </c>
      <c r="AQ38" s="1">
        <v>1.3</v>
      </c>
      <c r="AR38" s="1">
        <v>1.3</v>
      </c>
      <c r="AS38" s="1">
        <v>0.3051929</v>
      </c>
      <c r="AT38" s="1">
        <v>87.0926</v>
      </c>
      <c r="AU38" s="1">
        <v>0.01548</v>
      </c>
      <c r="AV38" s="1">
        <v>0.3048</v>
      </c>
      <c r="AW38" s="1">
        <v>0.19548</v>
      </c>
      <c r="AX38" s="1">
        <v>0.9144</v>
      </c>
      <c r="AY38" s="1">
        <v>0.0</v>
      </c>
      <c r="AZ38" s="1">
        <v>0.6942272</v>
      </c>
      <c r="BA38" s="1">
        <v>-13.54318</v>
      </c>
    </row>
    <row r="39">
      <c r="A39">
        <f t="shared" si="2"/>
        <v>0</v>
      </c>
      <c r="B39" t="str">
        <f t="shared" si="3"/>
        <v/>
      </c>
      <c r="C39" t="str">
        <f>if(and(D$3&gt;1,E39=PROSES!$D$22),,D39)</f>
        <v/>
      </c>
      <c r="D39" s="1" t="str">
        <f>if(and(F$3&gt;1,F39=PROSES!$B$10),,F39)</f>
        <v/>
      </c>
      <c r="E39" t="str">
        <f t="shared" si="4"/>
        <v/>
      </c>
      <c r="F39" t="str">
        <f t="shared" si="5"/>
        <v/>
      </c>
      <c r="G39" s="1" t="str">
        <f>if(Z39=PROSES!$E$29,T39,)</f>
        <v/>
      </c>
      <c r="H39" t="str">
        <f>if(X39=PROSES!$E$29,T39,)</f>
        <v/>
      </c>
      <c r="I39" t="str">
        <f t="shared" si="6"/>
        <v/>
      </c>
      <c r="J39" t="str">
        <f>if(and($K$3&gt;1,R39=PROSES!$C$2),,K39)</f>
        <v/>
      </c>
      <c r="K39" s="1" t="str">
        <f>if(and($L$3&gt;1,L39=PROSES!$B$2),,L39)</f>
        <v/>
      </c>
      <c r="L39" t="str">
        <f t="shared" si="7"/>
        <v/>
      </c>
      <c r="M39" t="str">
        <f>if(Z39=PROSES!$B$3,T39,)</f>
        <v/>
      </c>
      <c r="N39" t="str">
        <f>if(X39=PROSES!$B$3,T39,)</f>
        <v/>
      </c>
      <c r="O39" t="str">
        <f t="shared" si="8"/>
        <v/>
      </c>
      <c r="P39" t="str">
        <f>if(Z39=PROSES!$B$1,T39,)</f>
        <v/>
      </c>
      <c r="Q39" t="str">
        <f>if(X39=PROSES!$B$1,T39,)</f>
        <v/>
      </c>
      <c r="R39" t="str">
        <f t="shared" si="9"/>
        <v>ASAHIMAS PWR PLANTASAHIMAS MRS</v>
      </c>
      <c r="S39" s="3"/>
      <c r="T39" s="1" t="s">
        <v>151</v>
      </c>
      <c r="U39" s="1" t="s">
        <v>58</v>
      </c>
      <c r="V39" s="1" t="s">
        <v>58</v>
      </c>
      <c r="W39" s="1" t="s">
        <v>146</v>
      </c>
      <c r="X39" s="1" t="s">
        <v>150</v>
      </c>
      <c r="Y39" s="1" t="s">
        <v>66</v>
      </c>
      <c r="Z39" s="1" t="s">
        <v>147</v>
      </c>
      <c r="AA39" s="1" t="s">
        <v>66</v>
      </c>
      <c r="AD39" s="1">
        <v>1.0</v>
      </c>
      <c r="AE39" s="1">
        <v>1.0</v>
      </c>
      <c r="AG39" s="1">
        <v>1.2</v>
      </c>
      <c r="AH39" s="1">
        <v>1.0</v>
      </c>
      <c r="AI39" s="1" t="s">
        <v>64</v>
      </c>
      <c r="AJ39" s="1">
        <v>0.0</v>
      </c>
      <c r="AM39" s="1">
        <v>0.0</v>
      </c>
      <c r="AN39" s="1">
        <v>0.0</v>
      </c>
      <c r="AO39" s="1">
        <v>100.0</v>
      </c>
      <c r="AP39" s="1">
        <v>1.0</v>
      </c>
      <c r="AQ39" s="1">
        <v>1.3</v>
      </c>
      <c r="AR39" s="1">
        <v>1.3</v>
      </c>
      <c r="AS39" s="1">
        <v>0.3051929</v>
      </c>
      <c r="AT39" s="1">
        <v>87.0926</v>
      </c>
      <c r="AU39" s="1">
        <v>0.01548</v>
      </c>
      <c r="AV39" s="1">
        <v>0.3048</v>
      </c>
      <c r="AW39" s="1">
        <v>0.19548</v>
      </c>
      <c r="AX39" s="1">
        <v>0.9144</v>
      </c>
      <c r="AY39" s="1">
        <v>0.0</v>
      </c>
      <c r="AZ39" s="1">
        <v>0.6942272</v>
      </c>
      <c r="BA39" s="1">
        <v>-13.54318</v>
      </c>
    </row>
    <row r="40">
      <c r="A40">
        <f t="shared" si="2"/>
        <v>0</v>
      </c>
      <c r="B40" t="str">
        <f t="shared" si="3"/>
        <v/>
      </c>
      <c r="C40" t="str">
        <f>if(and(D$3&gt;1,E40=PROSES!$D$22),,D40)</f>
        <v/>
      </c>
      <c r="D40" s="1" t="str">
        <f>if(and(F$3&gt;1,F40=PROSES!$B$10),,F40)</f>
        <v/>
      </c>
      <c r="E40" t="str">
        <f t="shared" si="4"/>
        <v/>
      </c>
      <c r="F40" t="str">
        <f t="shared" si="5"/>
        <v/>
      </c>
      <c r="G40" s="1" t="str">
        <f>if(Z40=PROSES!$E$29,T40,)</f>
        <v/>
      </c>
      <c r="H40" t="str">
        <f>if(X40=PROSES!$E$29,T40,)</f>
        <v/>
      </c>
      <c r="I40" t="str">
        <f t="shared" si="6"/>
        <v/>
      </c>
      <c r="J40" t="str">
        <f>if(and($K$3&gt;1,R40=PROSES!$C$2),,K40)</f>
        <v/>
      </c>
      <c r="K40" s="1" t="str">
        <f>if(and($L$3&gt;1,L40=PROSES!$B$2),,L40)</f>
        <v/>
      </c>
      <c r="L40" t="str">
        <f t="shared" si="7"/>
        <v/>
      </c>
      <c r="M40" t="str">
        <f>if(Z40=PROSES!$B$3,T40,)</f>
        <v/>
      </c>
      <c r="N40" t="str">
        <f>if(X40=PROSES!$B$3,T40,)</f>
        <v/>
      </c>
      <c r="O40" t="str">
        <f t="shared" si="8"/>
        <v/>
      </c>
      <c r="P40" t="str">
        <f>if(Z40=PROSES!$B$1,T40,)</f>
        <v/>
      </c>
      <c r="Q40" t="str">
        <f>if(X40=PROSES!$B$1,T40,)</f>
        <v/>
      </c>
      <c r="R40" t="str">
        <f t="shared" si="9"/>
        <v>TANJUNG AWAR - AWARBABAT5</v>
      </c>
      <c r="S40" s="3"/>
      <c r="T40" s="1" t="s">
        <v>152</v>
      </c>
      <c r="U40" s="1" t="s">
        <v>82</v>
      </c>
      <c r="V40" s="1" t="s">
        <v>82</v>
      </c>
      <c r="W40" s="1" t="s">
        <v>153</v>
      </c>
      <c r="X40" s="1" t="s">
        <v>154</v>
      </c>
      <c r="Y40" s="1">
        <v>2.0</v>
      </c>
      <c r="Z40" s="1" t="s">
        <v>155</v>
      </c>
      <c r="AA40" s="1" t="s">
        <v>85</v>
      </c>
      <c r="AD40" s="1">
        <v>0.0</v>
      </c>
      <c r="AE40" s="1">
        <v>1.0</v>
      </c>
      <c r="AG40" s="1">
        <v>42.37</v>
      </c>
      <c r="AH40" s="1">
        <v>1.0</v>
      </c>
      <c r="AI40" s="1" t="s">
        <v>64</v>
      </c>
      <c r="AJ40" s="1">
        <v>0.0</v>
      </c>
      <c r="AM40" s="1">
        <v>0.0</v>
      </c>
      <c r="AN40" s="1">
        <v>0.0</v>
      </c>
      <c r="AO40" s="1">
        <v>100.0</v>
      </c>
      <c r="AP40" s="1">
        <v>1.0</v>
      </c>
      <c r="AQ40" s="1">
        <v>2.73</v>
      </c>
      <c r="AR40" s="1">
        <v>2.73</v>
      </c>
      <c r="AS40" s="1">
        <v>11.93037</v>
      </c>
      <c r="AT40" s="1">
        <v>82.244</v>
      </c>
      <c r="AU40" s="1">
        <v>1.61006</v>
      </c>
      <c r="AV40" s="1">
        <v>11.82123</v>
      </c>
      <c r="AW40" s="1">
        <v>7.11816</v>
      </c>
      <c r="AX40" s="1">
        <v>34.29851</v>
      </c>
      <c r="AY40" s="1">
        <v>0.0</v>
      </c>
      <c r="AZ40" s="1">
        <v>0.6465942</v>
      </c>
      <c r="BA40" s="1">
        <v>-6.013103</v>
      </c>
    </row>
    <row r="41">
      <c r="A41">
        <f t="shared" si="2"/>
        <v>0</v>
      </c>
      <c r="B41" t="str">
        <f t="shared" si="3"/>
        <v/>
      </c>
      <c r="C41" t="str">
        <f>if(and(D$3&gt;1,E41=PROSES!$D$22),,D41)</f>
        <v/>
      </c>
      <c r="D41" s="1" t="str">
        <f>if(and(F$3&gt;1,F41=PROSES!$B$10),,F41)</f>
        <v/>
      </c>
      <c r="E41" t="str">
        <f t="shared" si="4"/>
        <v/>
      </c>
      <c r="F41" t="str">
        <f t="shared" si="5"/>
        <v/>
      </c>
      <c r="G41" s="1" t="str">
        <f>if(Z41=PROSES!$E$29,T41,)</f>
        <v/>
      </c>
      <c r="H41" t="str">
        <f>if(X41=PROSES!$E$29,T41,)</f>
        <v/>
      </c>
      <c r="I41" t="str">
        <f t="shared" si="6"/>
        <v/>
      </c>
      <c r="J41" t="str">
        <f>if(and($K$3&gt;1,R41=PROSES!$C$2),,K41)</f>
        <v/>
      </c>
      <c r="K41" s="1" t="str">
        <f>if(and($L$3&gt;1,L41=PROSES!$B$2),,L41)</f>
        <v/>
      </c>
      <c r="L41" t="str">
        <f t="shared" si="7"/>
        <v/>
      </c>
      <c r="M41" t="str">
        <f>if(Z41=PROSES!$B$3,T41,)</f>
        <v/>
      </c>
      <c r="N41" t="str">
        <f>if(X41=PROSES!$B$3,T41,)</f>
        <v/>
      </c>
      <c r="O41" t="str">
        <f t="shared" si="8"/>
        <v/>
      </c>
      <c r="P41" t="str">
        <f>if(Z41=PROSES!$B$1,T41,)</f>
        <v/>
      </c>
      <c r="Q41" t="str">
        <f>if(X41=PROSES!$B$1,T41,)</f>
        <v/>
      </c>
      <c r="R41" t="str">
        <f t="shared" si="9"/>
        <v>TANJUNG AWAR - AWARBABAT5</v>
      </c>
      <c r="S41" s="3"/>
      <c r="T41" s="1" t="s">
        <v>156</v>
      </c>
      <c r="U41" s="1" t="s">
        <v>82</v>
      </c>
      <c r="V41" s="1" t="s">
        <v>82</v>
      </c>
      <c r="W41" s="1" t="s">
        <v>153</v>
      </c>
      <c r="X41" s="1" t="s">
        <v>154</v>
      </c>
      <c r="Y41" s="1">
        <v>1.0</v>
      </c>
      <c r="Z41" s="1" t="s">
        <v>155</v>
      </c>
      <c r="AA41" s="1" t="s">
        <v>88</v>
      </c>
      <c r="AD41" s="1">
        <v>0.0</v>
      </c>
      <c r="AE41" s="1">
        <v>1.0</v>
      </c>
      <c r="AG41" s="1">
        <v>42.37</v>
      </c>
      <c r="AH41" s="1">
        <v>1.0</v>
      </c>
      <c r="AI41" s="1" t="s">
        <v>64</v>
      </c>
      <c r="AJ41" s="1">
        <v>0.0</v>
      </c>
      <c r="AM41" s="1">
        <v>0.0</v>
      </c>
      <c r="AN41" s="1">
        <v>0.0</v>
      </c>
      <c r="AO41" s="1">
        <v>100.0</v>
      </c>
      <c r="AP41" s="1">
        <v>1.0</v>
      </c>
      <c r="AQ41" s="1">
        <v>2.73</v>
      </c>
      <c r="AR41" s="1">
        <v>2.73</v>
      </c>
      <c r="AS41" s="1">
        <v>11.93037</v>
      </c>
      <c r="AT41" s="1">
        <v>82.244</v>
      </c>
      <c r="AU41" s="1">
        <v>1.61006</v>
      </c>
      <c r="AV41" s="1">
        <v>11.82123</v>
      </c>
      <c r="AW41" s="1">
        <v>7.11816</v>
      </c>
      <c r="AX41" s="1">
        <v>34.29851</v>
      </c>
      <c r="AY41" s="1">
        <v>0.0</v>
      </c>
      <c r="AZ41" s="1">
        <v>0.6465942</v>
      </c>
      <c r="BA41" s="1">
        <v>-6.013103</v>
      </c>
    </row>
    <row r="42">
      <c r="A42">
        <f t="shared" si="2"/>
        <v>0</v>
      </c>
      <c r="B42" t="str">
        <f t="shared" si="3"/>
        <v/>
      </c>
      <c r="C42" t="str">
        <f>if(and(D$3&gt;1,E42=PROSES!$D$22),,D42)</f>
        <v/>
      </c>
      <c r="D42" s="1" t="str">
        <f>if(and(F$3&gt;1,F42=PROSES!$B$10),,F42)</f>
        <v/>
      </c>
      <c r="E42" t="str">
        <f t="shared" si="4"/>
        <v/>
      </c>
      <c r="F42" t="str">
        <f t="shared" si="5"/>
        <v/>
      </c>
      <c r="G42" s="1" t="str">
        <f>if(Z42=PROSES!$E$29,T42,)</f>
        <v/>
      </c>
      <c r="H42" t="str">
        <f>if(X42=PROSES!$E$29,T42,)</f>
        <v/>
      </c>
      <c r="I42" t="str">
        <f t="shared" si="6"/>
        <v/>
      </c>
      <c r="J42" t="str">
        <f>if(and($K$3&gt;1,R42=PROSES!$C$2),,K42)</f>
        <v/>
      </c>
      <c r="K42" s="1" t="str">
        <f>if(and($L$3&gt;1,L42=PROSES!$B$2),,L42)</f>
        <v/>
      </c>
      <c r="L42" t="str">
        <f t="shared" si="7"/>
        <v/>
      </c>
      <c r="M42" t="str">
        <f>if(Z42=PROSES!$B$3,T42,)</f>
        <v/>
      </c>
      <c r="N42" t="str">
        <f>if(X42=PROSES!$B$3,T42,)</f>
        <v/>
      </c>
      <c r="O42" t="str">
        <f t="shared" si="8"/>
        <v/>
      </c>
      <c r="P42" t="str">
        <f>if(Z42=PROSES!$B$1,T42,)</f>
        <v/>
      </c>
      <c r="Q42" t="str">
        <f>if(X42=PROSES!$B$1,T42,)</f>
        <v/>
      </c>
      <c r="R42" t="str">
        <f t="shared" si="9"/>
        <v>BABAT5BOJONEGORO5</v>
      </c>
      <c r="S42" s="3"/>
      <c r="T42" s="1" t="s">
        <v>157</v>
      </c>
      <c r="U42" s="1" t="s">
        <v>82</v>
      </c>
      <c r="V42" s="1" t="s">
        <v>82</v>
      </c>
      <c r="W42" s="1" t="s">
        <v>141</v>
      </c>
      <c r="X42" s="1" t="s">
        <v>155</v>
      </c>
      <c r="Y42" s="1" t="s">
        <v>88</v>
      </c>
      <c r="Z42" s="1" t="s">
        <v>158</v>
      </c>
      <c r="AA42" s="1" t="s">
        <v>85</v>
      </c>
      <c r="AD42" s="1">
        <v>0.0</v>
      </c>
      <c r="AE42" s="1">
        <v>1.0</v>
      </c>
      <c r="AG42" s="1">
        <v>35.3</v>
      </c>
      <c r="AH42" s="1">
        <v>1.0</v>
      </c>
      <c r="AI42" s="1" t="s">
        <v>64</v>
      </c>
      <c r="AJ42" s="1">
        <v>0.0</v>
      </c>
      <c r="AM42" s="1">
        <v>0.0</v>
      </c>
      <c r="AN42" s="1">
        <v>0.0</v>
      </c>
      <c r="AO42" s="1">
        <v>100.0</v>
      </c>
      <c r="AP42" s="1">
        <v>1.0</v>
      </c>
      <c r="AQ42" s="1">
        <v>0.645</v>
      </c>
      <c r="AR42" s="1">
        <v>0.645</v>
      </c>
      <c r="AS42" s="1">
        <v>14.82508</v>
      </c>
      <c r="AT42" s="1">
        <v>70.96105</v>
      </c>
      <c r="AU42" s="1">
        <v>4.8361</v>
      </c>
      <c r="AV42" s="1">
        <v>14.0141</v>
      </c>
      <c r="AW42" s="1">
        <v>10.1311</v>
      </c>
      <c r="AX42" s="1">
        <v>42.0423</v>
      </c>
      <c r="AY42" s="1">
        <v>0.0</v>
      </c>
      <c r="AZ42" s="1">
        <v>0.6413451</v>
      </c>
      <c r="BA42" s="1">
        <v>8.340887</v>
      </c>
    </row>
    <row r="43">
      <c r="A43">
        <f t="shared" si="2"/>
        <v>0</v>
      </c>
      <c r="B43" t="str">
        <f t="shared" si="3"/>
        <v/>
      </c>
      <c r="C43" t="str">
        <f>if(and(D$3&gt;1,E43=PROSES!$D$22),,D43)</f>
        <v/>
      </c>
      <c r="D43" s="1" t="str">
        <f>if(and(F$3&gt;1,F43=PROSES!$B$10),,F43)</f>
        <v/>
      </c>
      <c r="E43" t="str">
        <f t="shared" si="4"/>
        <v/>
      </c>
      <c r="F43" t="str">
        <f t="shared" si="5"/>
        <v/>
      </c>
      <c r="G43" s="1" t="str">
        <f>if(Z43=PROSES!$E$29,T43,)</f>
        <v/>
      </c>
      <c r="H43" t="str">
        <f>if(X43=PROSES!$E$29,T43,)</f>
        <v/>
      </c>
      <c r="I43" t="str">
        <f t="shared" si="6"/>
        <v/>
      </c>
      <c r="J43" t="str">
        <f>if(and($K$3&gt;1,R43=PROSES!$C$2),,K43)</f>
        <v/>
      </c>
      <c r="K43" s="1" t="str">
        <f>if(and($L$3&gt;1,L43=PROSES!$B$2),,L43)</f>
        <v/>
      </c>
      <c r="L43" t="str">
        <f t="shared" si="7"/>
        <v/>
      </c>
      <c r="M43" t="str">
        <f>if(Z43=PROSES!$B$3,T43,)</f>
        <v/>
      </c>
      <c r="N43" t="str">
        <f>if(X43=PROSES!$B$3,T43,)</f>
        <v/>
      </c>
      <c r="O43" t="str">
        <f t="shared" si="8"/>
        <v/>
      </c>
      <c r="P43" t="str">
        <f>if(Z43=PROSES!$B$1,T43,)</f>
        <v/>
      </c>
      <c r="Q43" t="str">
        <f>if(X43=PROSES!$B$1,T43,)</f>
        <v/>
      </c>
      <c r="R43" t="str">
        <f t="shared" si="9"/>
        <v>BABAT5BOJONEGORO5</v>
      </c>
      <c r="S43" s="3"/>
      <c r="T43" s="1" t="s">
        <v>159</v>
      </c>
      <c r="U43" s="1" t="s">
        <v>82</v>
      </c>
      <c r="V43" s="1" t="s">
        <v>82</v>
      </c>
      <c r="W43" s="1" t="s">
        <v>141</v>
      </c>
      <c r="X43" s="1" t="s">
        <v>155</v>
      </c>
      <c r="Y43" s="1" t="s">
        <v>88</v>
      </c>
      <c r="Z43" s="1" t="s">
        <v>158</v>
      </c>
      <c r="AA43" s="1" t="s">
        <v>85</v>
      </c>
      <c r="AD43" s="1">
        <v>0.0</v>
      </c>
      <c r="AE43" s="1">
        <v>1.0</v>
      </c>
      <c r="AG43" s="1">
        <v>35.3</v>
      </c>
      <c r="AH43" s="1">
        <v>1.0</v>
      </c>
      <c r="AI43" s="1" t="s">
        <v>64</v>
      </c>
      <c r="AJ43" s="1">
        <v>0.0</v>
      </c>
      <c r="AM43" s="1">
        <v>0.0</v>
      </c>
      <c r="AN43" s="1">
        <v>0.0</v>
      </c>
      <c r="AO43" s="1">
        <v>100.0</v>
      </c>
      <c r="AP43" s="1">
        <v>1.0</v>
      </c>
      <c r="AQ43" s="1">
        <v>0.645</v>
      </c>
      <c r="AR43" s="1">
        <v>0.645</v>
      </c>
      <c r="AS43" s="1">
        <v>14.82508</v>
      </c>
      <c r="AT43" s="1">
        <v>70.96105</v>
      </c>
      <c r="AU43" s="1">
        <v>4.8361</v>
      </c>
      <c r="AV43" s="1">
        <v>14.0141</v>
      </c>
      <c r="AW43" s="1">
        <v>10.1311</v>
      </c>
      <c r="AX43" s="1">
        <v>42.0423</v>
      </c>
      <c r="AY43" s="1">
        <v>0.0</v>
      </c>
      <c r="AZ43" s="1">
        <v>0.6413451</v>
      </c>
      <c r="BA43" s="1">
        <v>8.340887</v>
      </c>
    </row>
    <row r="44">
      <c r="A44">
        <f t="shared" si="2"/>
        <v>0</v>
      </c>
      <c r="B44" t="str">
        <f t="shared" si="3"/>
        <v/>
      </c>
      <c r="C44" t="str">
        <f>if(and(D$3&gt;1,E44=PROSES!$D$22),,D44)</f>
        <v/>
      </c>
      <c r="D44" s="1" t="str">
        <f>if(and(F$3&gt;1,F44=PROSES!$B$10),,F44)</f>
        <v/>
      </c>
      <c r="E44" t="str">
        <f t="shared" si="4"/>
        <v/>
      </c>
      <c r="F44" t="str">
        <f t="shared" si="5"/>
        <v/>
      </c>
      <c r="G44" s="1" t="str">
        <f>if(Z44=PROSES!$E$29,T44,)</f>
        <v/>
      </c>
      <c r="H44" t="str">
        <f>if(X44=PROSES!$E$29,T44,)</f>
        <v/>
      </c>
      <c r="I44" t="str">
        <f t="shared" si="6"/>
        <v/>
      </c>
      <c r="J44" t="str">
        <f>if(and($K$3&gt;1,R44=PROSES!$C$2),,K44)</f>
        <v/>
      </c>
      <c r="K44" s="1" t="str">
        <f>if(and($L$3&gt;1,L44=PROSES!$B$2),,L44)</f>
        <v/>
      </c>
      <c r="L44" t="str">
        <f t="shared" si="7"/>
        <v/>
      </c>
      <c r="M44" t="str">
        <f>if(Z44=PROSES!$B$3,T44,)</f>
        <v/>
      </c>
      <c r="N44" t="str">
        <f>if(X44=PROSES!$B$3,T44,)</f>
        <v/>
      </c>
      <c r="O44" t="str">
        <f t="shared" si="8"/>
        <v/>
      </c>
      <c r="P44" t="str">
        <f>if(Z44=PROSES!$B$1,T44,)</f>
        <v/>
      </c>
      <c r="Q44" t="str">
        <f>if(X44=PROSES!$B$1,T44,)</f>
        <v/>
      </c>
      <c r="R44" t="str">
        <f t="shared" si="9"/>
        <v>BALARAJASUVARNA SUTERA</v>
      </c>
      <c r="S44" s="3"/>
      <c r="T44" s="1" t="s">
        <v>160</v>
      </c>
      <c r="U44" s="1" t="s">
        <v>58</v>
      </c>
      <c r="V44" s="1" t="s">
        <v>58</v>
      </c>
      <c r="W44" s="1" t="s">
        <v>161</v>
      </c>
      <c r="X44" s="1" t="s">
        <v>162</v>
      </c>
      <c r="Y44" s="1" t="s">
        <v>61</v>
      </c>
      <c r="Z44" s="1" t="s">
        <v>163</v>
      </c>
      <c r="AA44" s="7">
        <v>43470.0</v>
      </c>
      <c r="AD44" s="1">
        <v>0.0</v>
      </c>
      <c r="AE44" s="1">
        <v>1.0</v>
      </c>
      <c r="AG44" s="1">
        <v>5.4</v>
      </c>
      <c r="AH44" s="1">
        <v>1.0</v>
      </c>
      <c r="AI44" s="1" t="s">
        <v>64</v>
      </c>
      <c r="AJ44" s="1">
        <v>0.0</v>
      </c>
      <c r="AM44" s="1">
        <v>0.0</v>
      </c>
      <c r="AN44" s="1">
        <v>0.0</v>
      </c>
      <c r="AO44" s="1">
        <v>100.0</v>
      </c>
      <c r="AP44" s="1">
        <v>1.0</v>
      </c>
      <c r="AQ44" s="1">
        <v>3.0</v>
      </c>
      <c r="AR44" s="1">
        <v>3.0</v>
      </c>
      <c r="AS44" s="1">
        <v>1.447933</v>
      </c>
      <c r="AT44" s="1">
        <v>85.75453</v>
      </c>
      <c r="AU44" s="1">
        <v>0.10719</v>
      </c>
      <c r="AV44" s="1">
        <v>1.44396</v>
      </c>
      <c r="AW44" s="1">
        <v>0.9171901</v>
      </c>
      <c r="AX44" s="1">
        <v>4.33188</v>
      </c>
      <c r="AY44" s="1">
        <v>0.0</v>
      </c>
      <c r="AZ44" s="1">
        <v>0.6904932</v>
      </c>
      <c r="BA44" s="1">
        <v>-11.4222</v>
      </c>
    </row>
    <row r="45">
      <c r="A45">
        <f t="shared" si="2"/>
        <v>0</v>
      </c>
      <c r="B45" t="str">
        <f t="shared" si="3"/>
        <v/>
      </c>
      <c r="C45" t="str">
        <f>if(and(D$3&gt;1,E45=PROSES!$D$22),,D45)</f>
        <v/>
      </c>
      <c r="D45" s="1" t="str">
        <f>if(and(F$3&gt;1,F45=PROSES!$B$10),,F45)</f>
        <v/>
      </c>
      <c r="E45" t="str">
        <f t="shared" si="4"/>
        <v/>
      </c>
      <c r="F45" t="str">
        <f t="shared" si="5"/>
        <v/>
      </c>
      <c r="G45" s="1" t="str">
        <f>if(Z45=PROSES!$E$29,T45,)</f>
        <v/>
      </c>
      <c r="H45" t="str">
        <f>if(X45=PROSES!$E$29,T45,)</f>
        <v/>
      </c>
      <c r="I45" t="str">
        <f t="shared" si="6"/>
        <v/>
      </c>
      <c r="J45" t="str">
        <f>if(and($K$3&gt;1,R45=PROSES!$C$2),,K45)</f>
        <v/>
      </c>
      <c r="K45" s="1" t="str">
        <f>if(and($L$3&gt;1,L45=PROSES!$B$2),,L45)</f>
        <v/>
      </c>
      <c r="L45" t="str">
        <f t="shared" si="7"/>
        <v/>
      </c>
      <c r="M45" t="str">
        <f>if(Z45=PROSES!$B$3,T45,)</f>
        <v/>
      </c>
      <c r="N45" t="str">
        <f>if(X45=PROSES!$B$3,T45,)</f>
        <v/>
      </c>
      <c r="O45" t="str">
        <f t="shared" si="8"/>
        <v/>
      </c>
      <c r="P45" t="str">
        <f>if(Z45=PROSES!$B$1,T45,)</f>
        <v/>
      </c>
      <c r="Q45" t="str">
        <f>if(X45=PROSES!$B$1,T45,)</f>
        <v/>
      </c>
      <c r="R45" t="str">
        <f t="shared" si="9"/>
        <v>BALARAJASUVARNA SUTERA</v>
      </c>
      <c r="S45" s="3"/>
      <c r="T45" s="1" t="s">
        <v>164</v>
      </c>
      <c r="U45" s="1" t="s">
        <v>58</v>
      </c>
      <c r="V45" s="1" t="s">
        <v>58</v>
      </c>
      <c r="W45" s="1" t="s">
        <v>161</v>
      </c>
      <c r="X45" s="1" t="s">
        <v>162</v>
      </c>
      <c r="Y45" s="1" t="s">
        <v>61</v>
      </c>
      <c r="Z45" s="1" t="s">
        <v>163</v>
      </c>
      <c r="AA45" s="7">
        <v>43501.0</v>
      </c>
      <c r="AD45" s="1">
        <v>0.0</v>
      </c>
      <c r="AE45" s="1">
        <v>1.0</v>
      </c>
      <c r="AG45" s="1">
        <v>5.4</v>
      </c>
      <c r="AH45" s="1">
        <v>1.0</v>
      </c>
      <c r="AI45" s="1" t="s">
        <v>64</v>
      </c>
      <c r="AJ45" s="1">
        <v>0.0</v>
      </c>
      <c r="AM45" s="1">
        <v>0.0</v>
      </c>
      <c r="AN45" s="1">
        <v>0.0</v>
      </c>
      <c r="AO45" s="1">
        <v>100.0</v>
      </c>
      <c r="AP45" s="1">
        <v>1.0</v>
      </c>
      <c r="AQ45" s="1">
        <v>3.0</v>
      </c>
      <c r="AR45" s="1">
        <v>3.0</v>
      </c>
      <c r="AS45" s="1">
        <v>1.447933</v>
      </c>
      <c r="AT45" s="1">
        <v>85.75453</v>
      </c>
      <c r="AU45" s="1">
        <v>0.10719</v>
      </c>
      <c r="AV45" s="1">
        <v>1.44396</v>
      </c>
      <c r="AW45" s="1">
        <v>0.9171901</v>
      </c>
      <c r="AX45" s="1">
        <v>4.33188</v>
      </c>
      <c r="AY45" s="1">
        <v>0.0</v>
      </c>
      <c r="AZ45" s="1">
        <v>0.6904932</v>
      </c>
      <c r="BA45" s="1">
        <v>-11.4222</v>
      </c>
    </row>
    <row r="46">
      <c r="A46">
        <f t="shared" si="2"/>
        <v>0</v>
      </c>
      <c r="B46" t="str">
        <f t="shared" si="3"/>
        <v/>
      </c>
      <c r="C46" t="str">
        <f>if(and(D$3&gt;1,E46=PROSES!$D$22),,D46)</f>
        <v/>
      </c>
      <c r="D46" s="1" t="str">
        <f>if(and(F$3&gt;1,F46=PROSES!$B$10),,F46)</f>
        <v/>
      </c>
      <c r="E46" t="str">
        <f t="shared" si="4"/>
        <v/>
      </c>
      <c r="F46" t="str">
        <f t="shared" si="5"/>
        <v/>
      </c>
      <c r="G46" s="1" t="str">
        <f>if(Z46=PROSES!$E$29,T46,)</f>
        <v/>
      </c>
      <c r="H46" t="str">
        <f>if(X46=PROSES!$E$29,T46,)</f>
        <v/>
      </c>
      <c r="I46" t="str">
        <f t="shared" si="6"/>
        <v/>
      </c>
      <c r="J46" t="str">
        <f>if(and($K$3&gt;1,R46=PROSES!$C$2),,K46)</f>
        <v/>
      </c>
      <c r="K46" s="1" t="str">
        <f>if(and($L$3&gt;1,L46=PROSES!$B$2),,L46)</f>
        <v/>
      </c>
      <c r="L46" t="str">
        <f t="shared" si="7"/>
        <v/>
      </c>
      <c r="M46" t="str">
        <f>if(Z46=PROSES!$B$3,T46,)</f>
        <v/>
      </c>
      <c r="N46" t="str">
        <f>if(X46=PROSES!$B$3,T46,)</f>
        <v/>
      </c>
      <c r="O46" t="str">
        <f t="shared" si="8"/>
        <v/>
      </c>
      <c r="P46" t="str">
        <f>if(Z46=PROSES!$B$1,T46,)</f>
        <v/>
      </c>
      <c r="Q46" t="str">
        <f>if(X46=PROSES!$B$1,T46,)</f>
        <v/>
      </c>
      <c r="R46" t="str">
        <f t="shared" si="9"/>
        <v>BANGKALAN5SAMPANG5</v>
      </c>
      <c r="S46" s="3"/>
      <c r="T46" s="1" t="s">
        <v>165</v>
      </c>
      <c r="U46" s="1" t="s">
        <v>82</v>
      </c>
      <c r="V46" s="1" t="s">
        <v>82</v>
      </c>
      <c r="W46" s="1" t="s">
        <v>166</v>
      </c>
      <c r="X46" s="1" t="s">
        <v>167</v>
      </c>
      <c r="Y46" s="1" t="s">
        <v>85</v>
      </c>
      <c r="Z46" s="1" t="s">
        <v>168</v>
      </c>
      <c r="AA46" s="1" t="s">
        <v>85</v>
      </c>
      <c r="AD46" s="1">
        <v>0.0</v>
      </c>
      <c r="AE46" s="1">
        <v>1.0</v>
      </c>
      <c r="AG46" s="1">
        <v>55.369</v>
      </c>
      <c r="AH46" s="1">
        <v>1.0</v>
      </c>
      <c r="AI46" s="1" t="s">
        <v>64</v>
      </c>
      <c r="AJ46" s="1">
        <v>0.0</v>
      </c>
      <c r="AM46" s="1">
        <v>0.0</v>
      </c>
      <c r="AN46" s="1">
        <v>0.0</v>
      </c>
      <c r="AO46" s="1">
        <v>100.0</v>
      </c>
      <c r="AP46" s="1">
        <v>1.0</v>
      </c>
      <c r="AQ46" s="1">
        <v>0.645</v>
      </c>
      <c r="AR46" s="1">
        <v>0.645</v>
      </c>
      <c r="AS46" s="1">
        <v>23.25353</v>
      </c>
      <c r="AT46" s="1">
        <v>70.96105</v>
      </c>
      <c r="AU46" s="1">
        <v>7.585553</v>
      </c>
      <c r="AV46" s="1">
        <v>21.98149</v>
      </c>
      <c r="AW46" s="1">
        <v>15.8909</v>
      </c>
      <c r="AX46" s="1">
        <v>65.94448</v>
      </c>
      <c r="AY46" s="1">
        <v>0.0</v>
      </c>
      <c r="AZ46" s="1">
        <v>0.6413451</v>
      </c>
      <c r="BA46" s="1">
        <v>8.340887</v>
      </c>
    </row>
    <row r="47">
      <c r="A47">
        <f t="shared" si="2"/>
        <v>0</v>
      </c>
      <c r="B47" t="str">
        <f t="shared" si="3"/>
        <v/>
      </c>
      <c r="C47" t="str">
        <f>if(and(D$3&gt;1,E47=PROSES!$D$22),,D47)</f>
        <v/>
      </c>
      <c r="D47" s="1" t="str">
        <f>if(and(F$3&gt;1,F47=PROSES!$B$10),,F47)</f>
        <v/>
      </c>
      <c r="E47" t="str">
        <f t="shared" si="4"/>
        <v/>
      </c>
      <c r="F47" t="str">
        <f t="shared" si="5"/>
        <v/>
      </c>
      <c r="G47" s="1" t="str">
        <f>if(Z47=PROSES!$E$29,T47,)</f>
        <v/>
      </c>
      <c r="H47" t="str">
        <f>if(X47=PROSES!$E$29,T47,)</f>
        <v/>
      </c>
      <c r="I47" t="str">
        <f t="shared" si="6"/>
        <v/>
      </c>
      <c r="J47" t="str">
        <f>if(and($K$3&gt;1,R47=PROSES!$C$2),,K47)</f>
        <v/>
      </c>
      <c r="K47" s="1" t="str">
        <f>if(and($L$3&gt;1,L47=PROSES!$B$2),,L47)</f>
        <v/>
      </c>
      <c r="L47" t="str">
        <f t="shared" si="7"/>
        <v/>
      </c>
      <c r="M47" t="str">
        <f>if(Z47=PROSES!$B$3,T47,)</f>
        <v/>
      </c>
      <c r="N47" t="str">
        <f>if(X47=PROSES!$B$3,T47,)</f>
        <v/>
      </c>
      <c r="O47" t="str">
        <f t="shared" si="8"/>
        <v/>
      </c>
      <c r="P47" t="str">
        <f>if(Z47=PROSES!$B$1,T47,)</f>
        <v/>
      </c>
      <c r="Q47" t="str">
        <f>if(X47=PROSES!$B$1,T47,)</f>
        <v/>
      </c>
      <c r="R47" t="str">
        <f t="shared" si="9"/>
        <v>BANGKALAN5SAMPANG5</v>
      </c>
      <c r="S47" s="3"/>
      <c r="T47" s="1" t="s">
        <v>169</v>
      </c>
      <c r="U47" s="1" t="s">
        <v>82</v>
      </c>
      <c r="V47" s="1" t="s">
        <v>82</v>
      </c>
      <c r="W47" s="1" t="s">
        <v>166</v>
      </c>
      <c r="X47" s="1" t="s">
        <v>167</v>
      </c>
      <c r="Y47" s="1" t="s">
        <v>88</v>
      </c>
      <c r="Z47" s="1" t="s">
        <v>168</v>
      </c>
      <c r="AA47" s="1" t="s">
        <v>88</v>
      </c>
      <c r="AD47" s="1">
        <v>0.0</v>
      </c>
      <c r="AE47" s="1">
        <v>1.0</v>
      </c>
      <c r="AG47" s="1">
        <v>55.369</v>
      </c>
      <c r="AH47" s="1">
        <v>1.0</v>
      </c>
      <c r="AI47" s="1" t="s">
        <v>64</v>
      </c>
      <c r="AJ47" s="1">
        <v>0.0</v>
      </c>
      <c r="AM47" s="1">
        <v>0.0</v>
      </c>
      <c r="AN47" s="1">
        <v>0.0</v>
      </c>
      <c r="AO47" s="1">
        <v>100.0</v>
      </c>
      <c r="AP47" s="1">
        <v>1.0</v>
      </c>
      <c r="AQ47" s="1">
        <v>0.645</v>
      </c>
      <c r="AR47" s="1">
        <v>0.645</v>
      </c>
      <c r="AS47" s="1">
        <v>23.25353</v>
      </c>
      <c r="AT47" s="1">
        <v>70.96105</v>
      </c>
      <c r="AU47" s="1">
        <v>7.585553</v>
      </c>
      <c r="AV47" s="1">
        <v>21.98149</v>
      </c>
      <c r="AW47" s="1">
        <v>15.8909</v>
      </c>
      <c r="AX47" s="1">
        <v>65.94448</v>
      </c>
      <c r="AY47" s="1">
        <v>0.0</v>
      </c>
      <c r="AZ47" s="1">
        <v>0.6413451</v>
      </c>
      <c r="BA47" s="1">
        <v>8.340887</v>
      </c>
    </row>
    <row r="48">
      <c r="A48">
        <f t="shared" si="2"/>
        <v>0</v>
      </c>
      <c r="B48" t="str">
        <f t="shared" si="3"/>
        <v/>
      </c>
      <c r="C48" t="str">
        <f>if(and(D$3&gt;1,E48=PROSES!$D$22),,D48)</f>
        <v/>
      </c>
      <c r="D48" s="1" t="str">
        <f>if(and(F$3&gt;1,F48=PROSES!$B$10),,F48)</f>
        <v/>
      </c>
      <c r="E48" t="str">
        <f t="shared" si="4"/>
        <v/>
      </c>
      <c r="F48" t="str">
        <f t="shared" si="5"/>
        <v/>
      </c>
      <c r="G48" s="1" t="str">
        <f>if(Z48=PROSES!$E$29,T48,)</f>
        <v/>
      </c>
      <c r="H48" t="str">
        <f>if(X48=PROSES!$E$29,T48,)</f>
        <v/>
      </c>
      <c r="I48" t="str">
        <f t="shared" si="6"/>
        <v/>
      </c>
      <c r="J48" t="str">
        <f>if(and($K$3&gt;1,R48=PROSES!$C$2),,K48)</f>
        <v/>
      </c>
      <c r="K48" s="1" t="str">
        <f>if(and($L$3&gt;1,L48=PROSES!$B$2),,L48)</f>
        <v/>
      </c>
      <c r="L48" t="str">
        <f t="shared" si="7"/>
        <v/>
      </c>
      <c r="M48" t="str">
        <f>if(Z48=PROSES!$B$3,T48,)</f>
        <v/>
      </c>
      <c r="N48" t="str">
        <f>if(X48=PROSES!$B$3,T48,)</f>
        <v/>
      </c>
      <c r="O48" t="str">
        <f t="shared" si="8"/>
        <v/>
      </c>
      <c r="P48" t="str">
        <f>if(Z48=PROSES!$B$1,T48,)</f>
        <v/>
      </c>
      <c r="Q48" t="str">
        <f>if(X48=PROSES!$B$1,T48,)</f>
        <v/>
      </c>
      <c r="R48" t="str">
        <f t="shared" si="9"/>
        <v>BANJAR5MAJENANG</v>
      </c>
      <c r="S48" s="3"/>
      <c r="T48" s="1" t="s">
        <v>170</v>
      </c>
      <c r="U48" s="1" t="s">
        <v>75</v>
      </c>
      <c r="V48" s="1" t="s">
        <v>75</v>
      </c>
      <c r="W48" s="1" t="s">
        <v>171</v>
      </c>
      <c r="X48" s="1" t="s">
        <v>172</v>
      </c>
      <c r="Y48" s="1" t="s">
        <v>85</v>
      </c>
      <c r="Z48" s="1" t="s">
        <v>173</v>
      </c>
      <c r="AA48" s="1">
        <v>1.0</v>
      </c>
      <c r="AD48" s="1">
        <v>0.0</v>
      </c>
      <c r="AE48" s="1">
        <v>1.0</v>
      </c>
      <c r="AG48" s="1">
        <v>22.88</v>
      </c>
      <c r="AH48" s="1">
        <v>1.0</v>
      </c>
      <c r="AI48" s="1" t="s">
        <v>64</v>
      </c>
      <c r="AJ48" s="1">
        <v>0.0</v>
      </c>
      <c r="AM48" s="1">
        <v>0.0</v>
      </c>
      <c r="AN48" s="1">
        <v>0.0</v>
      </c>
      <c r="AO48" s="1">
        <v>100.0</v>
      </c>
      <c r="AP48" s="1">
        <v>1.0</v>
      </c>
      <c r="AQ48" s="1">
        <v>0.58</v>
      </c>
      <c r="AR48" s="1">
        <v>0.58</v>
      </c>
      <c r="AS48" s="1">
        <v>9.600349</v>
      </c>
      <c r="AT48" s="1">
        <v>70.94324</v>
      </c>
      <c r="AU48" s="1">
        <v>3.13456</v>
      </c>
      <c r="AV48" s="1">
        <v>9.074208</v>
      </c>
      <c r="AW48" s="1">
        <v>6.56656</v>
      </c>
      <c r="AX48" s="1">
        <v>27.22262</v>
      </c>
      <c r="AY48" s="1">
        <v>0.0</v>
      </c>
      <c r="AZ48" s="1">
        <v>0.6412987</v>
      </c>
      <c r="BA48" s="1">
        <v>8.348166</v>
      </c>
    </row>
    <row r="49">
      <c r="A49">
        <f t="shared" si="2"/>
        <v>0</v>
      </c>
      <c r="B49" t="str">
        <f t="shared" si="3"/>
        <v/>
      </c>
      <c r="C49" t="str">
        <f>if(and(D$3&gt;1,E49=PROSES!$D$22),,D49)</f>
        <v/>
      </c>
      <c r="D49" s="1" t="str">
        <f>if(and(F$3&gt;1,F49=PROSES!$B$10),,F49)</f>
        <v/>
      </c>
      <c r="E49" t="str">
        <f t="shared" si="4"/>
        <v/>
      </c>
      <c r="F49" t="str">
        <f t="shared" si="5"/>
        <v/>
      </c>
      <c r="G49" s="1" t="str">
        <f>if(Z49=PROSES!$E$29,T49,)</f>
        <v/>
      </c>
      <c r="H49" t="str">
        <f>if(X49=PROSES!$E$29,T49,)</f>
        <v/>
      </c>
      <c r="I49" t="str">
        <f t="shared" si="6"/>
        <v/>
      </c>
      <c r="J49" t="str">
        <f>if(and($K$3&gt;1,R49=PROSES!$C$2),,K49)</f>
        <v/>
      </c>
      <c r="K49" s="1" t="str">
        <f>if(and($L$3&gt;1,L49=PROSES!$B$2),,L49)</f>
        <v/>
      </c>
      <c r="L49" t="str">
        <f t="shared" si="7"/>
        <v/>
      </c>
      <c r="M49" t="str">
        <f>if(Z49=PROSES!$B$3,T49,)</f>
        <v/>
      </c>
      <c r="N49" t="str">
        <f>if(X49=PROSES!$B$3,T49,)</f>
        <v/>
      </c>
      <c r="O49" t="str">
        <f t="shared" si="8"/>
        <v/>
      </c>
      <c r="P49" t="str">
        <f>if(Z49=PROSES!$B$1,T49,)</f>
        <v/>
      </c>
      <c r="Q49" t="str">
        <f>if(X49=PROSES!$B$1,T49,)</f>
        <v/>
      </c>
      <c r="R49" t="str">
        <f t="shared" si="9"/>
        <v>BANJAR5MAJENANG</v>
      </c>
      <c r="S49" s="3"/>
      <c r="T49" s="1" t="s">
        <v>174</v>
      </c>
      <c r="U49" s="1" t="s">
        <v>75</v>
      </c>
      <c r="V49" s="1" t="s">
        <v>75</v>
      </c>
      <c r="W49" s="1" t="s">
        <v>171</v>
      </c>
      <c r="X49" s="1" t="s">
        <v>172</v>
      </c>
      <c r="Y49" s="1" t="s">
        <v>88</v>
      </c>
      <c r="Z49" s="1" t="s">
        <v>173</v>
      </c>
      <c r="AA49" s="1">
        <v>1.0</v>
      </c>
      <c r="AD49" s="1">
        <v>0.0</v>
      </c>
      <c r="AE49" s="1">
        <v>1.0</v>
      </c>
      <c r="AG49" s="1">
        <v>22.88</v>
      </c>
      <c r="AH49" s="1">
        <v>1.0</v>
      </c>
      <c r="AI49" s="1" t="s">
        <v>64</v>
      </c>
      <c r="AJ49" s="1">
        <v>0.0</v>
      </c>
      <c r="AM49" s="1">
        <v>0.0</v>
      </c>
      <c r="AN49" s="1">
        <v>0.0</v>
      </c>
      <c r="AO49" s="1">
        <v>100.0</v>
      </c>
      <c r="AP49" s="1">
        <v>1.0</v>
      </c>
      <c r="AQ49" s="1">
        <v>0.58</v>
      </c>
      <c r="AR49" s="1">
        <v>0.58</v>
      </c>
      <c r="AS49" s="1">
        <v>9.600349</v>
      </c>
      <c r="AT49" s="1">
        <v>70.94324</v>
      </c>
      <c r="AU49" s="1">
        <v>3.13456</v>
      </c>
      <c r="AV49" s="1">
        <v>9.074208</v>
      </c>
      <c r="AW49" s="1">
        <v>6.56656</v>
      </c>
      <c r="AX49" s="1">
        <v>27.22262</v>
      </c>
      <c r="AY49" s="1">
        <v>0.0</v>
      </c>
      <c r="AZ49" s="1">
        <v>0.6412987</v>
      </c>
      <c r="BA49" s="1">
        <v>8.348166</v>
      </c>
    </row>
    <row r="50">
      <c r="A50">
        <f t="shared" si="2"/>
        <v>0</v>
      </c>
      <c r="B50" t="str">
        <f t="shared" si="3"/>
        <v/>
      </c>
      <c r="C50" t="str">
        <f>if(and(D$3&gt;1,E50=PROSES!$D$22),,D50)</f>
        <v/>
      </c>
      <c r="D50" s="1" t="str">
        <f>if(and(F$3&gt;1,F50=PROSES!$B$10),,F50)</f>
        <v/>
      </c>
      <c r="E50" t="str">
        <f t="shared" si="4"/>
        <v/>
      </c>
      <c r="F50" t="str">
        <f t="shared" si="5"/>
        <v/>
      </c>
      <c r="G50" s="1" t="str">
        <f>if(Z50=PROSES!$E$29,T50,)</f>
        <v/>
      </c>
      <c r="H50" t="str">
        <f>if(X50=PROSES!$E$29,T50,)</f>
        <v/>
      </c>
      <c r="I50" t="str">
        <f t="shared" si="6"/>
        <v/>
      </c>
      <c r="J50" t="str">
        <f>if(and($K$3&gt;1,R50=PROSES!$C$2),,K50)</f>
        <v/>
      </c>
      <c r="K50" s="1" t="str">
        <f>if(and($L$3&gt;1,L50=PROSES!$B$2),,L50)</f>
        <v/>
      </c>
      <c r="L50" t="str">
        <f t="shared" si="7"/>
        <v/>
      </c>
      <c r="M50" t="str">
        <f>if(Z50=PROSES!$B$3,T50,)</f>
        <v/>
      </c>
      <c r="N50" t="str">
        <f>if(X50=PROSES!$B$3,T50,)</f>
        <v/>
      </c>
      <c r="O50" t="str">
        <f t="shared" si="8"/>
        <v/>
      </c>
      <c r="P50" t="str">
        <f>if(Z50=PROSES!$B$1,T50,)</f>
        <v/>
      </c>
      <c r="Q50" t="str">
        <f>if(X50=PROSES!$B$1,T50,)</f>
        <v/>
      </c>
      <c r="R50" t="str">
        <f t="shared" si="9"/>
        <v>BANTULKLATEN</v>
      </c>
      <c r="S50" s="3"/>
      <c r="T50" s="1" t="s">
        <v>175</v>
      </c>
      <c r="U50" s="1" t="s">
        <v>176</v>
      </c>
      <c r="V50" s="1" t="s">
        <v>176</v>
      </c>
      <c r="W50" s="1" t="s">
        <v>171</v>
      </c>
      <c r="X50" s="1" t="s">
        <v>177</v>
      </c>
      <c r="Y50" s="1">
        <v>2.0</v>
      </c>
      <c r="Z50" s="1" t="s">
        <v>178</v>
      </c>
      <c r="AA50" s="1">
        <v>1.0</v>
      </c>
      <c r="AD50" s="1">
        <v>0.0</v>
      </c>
      <c r="AE50" s="1">
        <v>1.0</v>
      </c>
      <c r="AG50" s="1">
        <v>34.765</v>
      </c>
      <c r="AH50" s="1">
        <v>1.0</v>
      </c>
      <c r="AI50" s="1" t="s">
        <v>64</v>
      </c>
      <c r="AJ50" s="1">
        <v>0.0</v>
      </c>
      <c r="AM50" s="1">
        <v>0.0</v>
      </c>
      <c r="AN50" s="1">
        <v>0.0</v>
      </c>
      <c r="AO50" s="1">
        <v>100.0</v>
      </c>
      <c r="AP50" s="1">
        <v>1.0</v>
      </c>
      <c r="AQ50" s="1">
        <v>0.58</v>
      </c>
      <c r="AR50" s="1">
        <v>0.58</v>
      </c>
      <c r="AS50" s="1">
        <v>14.58724</v>
      </c>
      <c r="AT50" s="1">
        <v>70.94324</v>
      </c>
      <c r="AU50" s="1">
        <v>4.762805</v>
      </c>
      <c r="AV50" s="1">
        <v>13.7878</v>
      </c>
      <c r="AW50" s="1">
        <v>9.977555</v>
      </c>
      <c r="AX50" s="1">
        <v>41.3634</v>
      </c>
      <c r="AY50" s="1">
        <v>0.0</v>
      </c>
      <c r="AZ50" s="1">
        <v>0.6412987</v>
      </c>
      <c r="BA50" s="1">
        <v>8.348166</v>
      </c>
    </row>
    <row r="51">
      <c r="A51">
        <f t="shared" si="2"/>
        <v>0</v>
      </c>
      <c r="B51" t="str">
        <f t="shared" si="3"/>
        <v/>
      </c>
      <c r="C51" t="str">
        <f>if(and(D$3&gt;1,E51=PROSES!$D$22),,D51)</f>
        <v/>
      </c>
      <c r="D51" s="1" t="str">
        <f>if(and(F$3&gt;1,F51=PROSES!$B$10),,F51)</f>
        <v/>
      </c>
      <c r="E51" t="str">
        <f t="shared" si="4"/>
        <v/>
      </c>
      <c r="F51" t="str">
        <f t="shared" si="5"/>
        <v/>
      </c>
      <c r="G51" s="1" t="str">
        <f>if(Z51=PROSES!$E$29,T51,)</f>
        <v/>
      </c>
      <c r="H51" t="str">
        <f>if(X51=PROSES!$E$29,T51,)</f>
        <v/>
      </c>
      <c r="I51" t="str">
        <f t="shared" si="6"/>
        <v/>
      </c>
      <c r="J51" t="str">
        <f>if(and($K$3&gt;1,R51=PROSES!$C$2),,K51)</f>
        <v/>
      </c>
      <c r="K51" s="1" t="str">
        <f>if(and($L$3&gt;1,L51=PROSES!$B$2),,L51)</f>
        <v/>
      </c>
      <c r="L51" t="str">
        <f t="shared" si="7"/>
        <v/>
      </c>
      <c r="M51" t="str">
        <f>if(Z51=PROSES!$B$3,T51,)</f>
        <v/>
      </c>
      <c r="N51" t="str">
        <f>if(X51=PROSES!$B$3,T51,)</f>
        <v/>
      </c>
      <c r="O51" t="str">
        <f t="shared" si="8"/>
        <v/>
      </c>
      <c r="P51" t="str">
        <f>if(Z51=PROSES!$B$1,T51,)</f>
        <v/>
      </c>
      <c r="Q51" t="str">
        <f>if(X51=PROSES!$B$1,T51,)</f>
        <v/>
      </c>
      <c r="R51" t="str">
        <f t="shared" si="9"/>
        <v>BANTULKLATEN</v>
      </c>
      <c r="S51" s="3"/>
      <c r="T51" s="1" t="s">
        <v>179</v>
      </c>
      <c r="U51" s="1" t="s">
        <v>176</v>
      </c>
      <c r="V51" s="1" t="s">
        <v>176</v>
      </c>
      <c r="W51" s="1" t="s">
        <v>171</v>
      </c>
      <c r="X51" s="1" t="s">
        <v>177</v>
      </c>
      <c r="Y51" s="1">
        <v>1.0</v>
      </c>
      <c r="Z51" s="1" t="s">
        <v>178</v>
      </c>
      <c r="AA51" s="1">
        <v>1.0</v>
      </c>
      <c r="AD51" s="1">
        <v>0.0</v>
      </c>
      <c r="AE51" s="1">
        <v>1.0</v>
      </c>
      <c r="AG51" s="1">
        <v>34.765</v>
      </c>
      <c r="AH51" s="1">
        <v>1.0</v>
      </c>
      <c r="AI51" s="1" t="s">
        <v>64</v>
      </c>
      <c r="AJ51" s="1">
        <v>0.0</v>
      </c>
      <c r="AM51" s="1">
        <v>0.0</v>
      </c>
      <c r="AN51" s="1">
        <v>0.0</v>
      </c>
      <c r="AO51" s="1">
        <v>100.0</v>
      </c>
      <c r="AP51" s="1">
        <v>1.0</v>
      </c>
      <c r="AQ51" s="1">
        <v>0.58</v>
      </c>
      <c r="AR51" s="1">
        <v>0.58</v>
      </c>
      <c r="AS51" s="1">
        <v>14.58724</v>
      </c>
      <c r="AT51" s="1">
        <v>70.94324</v>
      </c>
      <c r="AU51" s="1">
        <v>4.762805</v>
      </c>
      <c r="AV51" s="1">
        <v>13.7878</v>
      </c>
      <c r="AW51" s="1">
        <v>9.977555</v>
      </c>
      <c r="AX51" s="1">
        <v>41.3634</v>
      </c>
      <c r="AY51" s="1">
        <v>0.0</v>
      </c>
      <c r="AZ51" s="1">
        <v>0.6412987</v>
      </c>
      <c r="BA51" s="1">
        <v>8.348166</v>
      </c>
    </row>
    <row r="52">
      <c r="A52">
        <f t="shared" si="2"/>
        <v>0</v>
      </c>
      <c r="B52" t="str">
        <f t="shared" si="3"/>
        <v/>
      </c>
      <c r="C52" t="str">
        <f>if(and(D$3&gt;1,E52=PROSES!$D$22),,D52)</f>
        <v/>
      </c>
      <c r="D52" s="1" t="str">
        <f>if(and(F$3&gt;1,F52=PROSES!$B$10),,F52)</f>
        <v/>
      </c>
      <c r="E52" t="str">
        <f t="shared" si="4"/>
        <v/>
      </c>
      <c r="F52" t="str">
        <f t="shared" si="5"/>
        <v/>
      </c>
      <c r="G52" s="1" t="str">
        <f>if(Z52=PROSES!$E$29,T52,)</f>
        <v/>
      </c>
      <c r="H52" t="str">
        <f>if(X52=PROSES!$E$29,T52,)</f>
        <v/>
      </c>
      <c r="I52" t="str">
        <f t="shared" si="6"/>
        <v/>
      </c>
      <c r="J52" t="str">
        <f>if(and($K$3&gt;1,R52=PROSES!$C$2),,K52)</f>
        <v/>
      </c>
      <c r="K52" s="1" t="str">
        <f>if(and($L$3&gt;1,L52=PROSES!$B$2),,L52)</f>
        <v/>
      </c>
      <c r="L52" t="str">
        <f t="shared" si="7"/>
        <v/>
      </c>
      <c r="M52" t="str">
        <f>if(Z52=PROSES!$B$3,T52,)</f>
        <v/>
      </c>
      <c r="N52" t="str">
        <f>if(X52=PROSES!$B$3,T52,)</f>
        <v/>
      </c>
      <c r="O52" t="str">
        <f t="shared" si="8"/>
        <v/>
      </c>
      <c r="P52" t="str">
        <f>if(Z52=PROSES!$B$1,T52,)</f>
        <v/>
      </c>
      <c r="Q52" t="str">
        <f>if(X52=PROSES!$B$1,T52,)</f>
        <v/>
      </c>
      <c r="R52" t="str">
        <f t="shared" si="9"/>
        <v>BANTULSEMANU</v>
      </c>
      <c r="S52" s="3"/>
      <c r="T52" s="1" t="s">
        <v>180</v>
      </c>
      <c r="U52" s="1" t="s">
        <v>176</v>
      </c>
      <c r="V52" s="1" t="s">
        <v>176</v>
      </c>
      <c r="W52" s="1" t="s">
        <v>171</v>
      </c>
      <c r="X52" s="1" t="s">
        <v>177</v>
      </c>
      <c r="Y52" s="1">
        <v>2.0</v>
      </c>
      <c r="Z52" s="1" t="s">
        <v>181</v>
      </c>
      <c r="AA52" s="1">
        <v>1.0</v>
      </c>
      <c r="AD52" s="1">
        <v>0.0</v>
      </c>
      <c r="AE52" s="1">
        <v>1.0</v>
      </c>
      <c r="AG52" s="1">
        <v>39.043</v>
      </c>
      <c r="AH52" s="1">
        <v>1.0</v>
      </c>
      <c r="AI52" s="1" t="s">
        <v>64</v>
      </c>
      <c r="AJ52" s="1">
        <v>0.0</v>
      </c>
      <c r="AM52" s="1">
        <v>0.0</v>
      </c>
      <c r="AN52" s="1">
        <v>0.0</v>
      </c>
      <c r="AO52" s="1">
        <v>100.0</v>
      </c>
      <c r="AP52" s="1">
        <v>1.0</v>
      </c>
      <c r="AQ52" s="1">
        <v>0.58</v>
      </c>
      <c r="AR52" s="1">
        <v>0.58</v>
      </c>
      <c r="AS52" s="1">
        <v>16.38227</v>
      </c>
      <c r="AT52" s="1">
        <v>70.94324</v>
      </c>
      <c r="AU52" s="1">
        <v>5.348891</v>
      </c>
      <c r="AV52" s="1">
        <v>15.48445</v>
      </c>
      <c r="AW52" s="1">
        <v>11.20534</v>
      </c>
      <c r="AX52" s="1">
        <v>46.45336</v>
      </c>
      <c r="AY52" s="1">
        <v>0.0</v>
      </c>
      <c r="AZ52" s="1">
        <v>0.6412987</v>
      </c>
      <c r="BA52" s="1">
        <v>8.348166</v>
      </c>
    </row>
    <row r="53">
      <c r="A53">
        <f t="shared" si="2"/>
        <v>0</v>
      </c>
      <c r="B53" t="str">
        <f t="shared" si="3"/>
        <v/>
      </c>
      <c r="C53" t="str">
        <f>if(and(D$3&gt;1,E53=PROSES!$D$22),,D53)</f>
        <v/>
      </c>
      <c r="D53" s="1" t="str">
        <f>if(and(F$3&gt;1,F53=PROSES!$B$10),,F53)</f>
        <v/>
      </c>
      <c r="E53" t="str">
        <f t="shared" si="4"/>
        <v/>
      </c>
      <c r="F53" t="str">
        <f t="shared" si="5"/>
        <v/>
      </c>
      <c r="G53" s="1" t="str">
        <f>if(Z53=PROSES!$E$29,T53,)</f>
        <v/>
      </c>
      <c r="H53" t="str">
        <f>if(X53=PROSES!$E$29,T53,)</f>
        <v/>
      </c>
      <c r="I53" t="str">
        <f t="shared" si="6"/>
        <v/>
      </c>
      <c r="J53" t="str">
        <f>if(and($K$3&gt;1,R53=PROSES!$C$2),,K53)</f>
        <v/>
      </c>
      <c r="K53" s="1" t="str">
        <f>if(and($L$3&gt;1,L53=PROSES!$B$2),,L53)</f>
        <v/>
      </c>
      <c r="L53" t="str">
        <f t="shared" si="7"/>
        <v/>
      </c>
      <c r="M53" t="str">
        <f>if(Z53=PROSES!$B$3,T53,)</f>
        <v/>
      </c>
      <c r="N53" t="str">
        <f>if(X53=PROSES!$B$3,T53,)</f>
        <v/>
      </c>
      <c r="O53" t="str">
        <f t="shared" si="8"/>
        <v/>
      </c>
      <c r="P53" t="str">
        <f>if(Z53=PROSES!$B$1,T53,)</f>
        <v/>
      </c>
      <c r="Q53" t="str">
        <f>if(X53=PROSES!$B$1,T53,)</f>
        <v/>
      </c>
      <c r="R53" t="str">
        <f t="shared" si="9"/>
        <v>BANTULSEMANU</v>
      </c>
      <c r="S53" s="3"/>
      <c r="T53" s="1" t="s">
        <v>182</v>
      </c>
      <c r="U53" s="1" t="s">
        <v>176</v>
      </c>
      <c r="V53" s="1" t="s">
        <v>176</v>
      </c>
      <c r="W53" s="1" t="s">
        <v>171</v>
      </c>
      <c r="X53" s="1" t="s">
        <v>177</v>
      </c>
      <c r="Y53" s="1">
        <v>1.0</v>
      </c>
      <c r="Z53" s="1" t="s">
        <v>181</v>
      </c>
      <c r="AA53" s="1">
        <v>1.0</v>
      </c>
      <c r="AD53" s="1">
        <v>0.0</v>
      </c>
      <c r="AE53" s="1">
        <v>1.0</v>
      </c>
      <c r="AG53" s="1">
        <v>39.043</v>
      </c>
      <c r="AH53" s="1">
        <v>1.0</v>
      </c>
      <c r="AI53" s="1" t="s">
        <v>64</v>
      </c>
      <c r="AJ53" s="1">
        <v>0.0</v>
      </c>
      <c r="AM53" s="1">
        <v>0.0</v>
      </c>
      <c r="AN53" s="1">
        <v>0.0</v>
      </c>
      <c r="AO53" s="1">
        <v>100.0</v>
      </c>
      <c r="AP53" s="1">
        <v>1.0</v>
      </c>
      <c r="AQ53" s="1">
        <v>0.58</v>
      </c>
      <c r="AR53" s="1">
        <v>0.58</v>
      </c>
      <c r="AS53" s="1">
        <v>16.38227</v>
      </c>
      <c r="AT53" s="1">
        <v>70.94324</v>
      </c>
      <c r="AU53" s="1">
        <v>5.348891</v>
      </c>
      <c r="AV53" s="1">
        <v>15.48445</v>
      </c>
      <c r="AW53" s="1">
        <v>11.20534</v>
      </c>
      <c r="AX53" s="1">
        <v>46.45336</v>
      </c>
      <c r="AY53" s="1">
        <v>0.0</v>
      </c>
      <c r="AZ53" s="1">
        <v>0.6412987</v>
      </c>
      <c r="BA53" s="1">
        <v>8.348166</v>
      </c>
    </row>
    <row r="54">
      <c r="A54">
        <f t="shared" si="2"/>
        <v>0</v>
      </c>
      <c r="B54" t="str">
        <f t="shared" si="3"/>
        <v/>
      </c>
      <c r="C54" t="str">
        <f>if(and(D$3&gt;1,E54=PROSES!$D$22),,D54)</f>
        <v/>
      </c>
      <c r="D54" s="1" t="str">
        <f>if(and(F$3&gt;1,F54=PROSES!$B$10),,F54)</f>
        <v/>
      </c>
      <c r="E54" t="str">
        <f t="shared" si="4"/>
        <v/>
      </c>
      <c r="F54" t="str">
        <f t="shared" si="5"/>
        <v/>
      </c>
      <c r="G54" s="1" t="str">
        <f>if(Z54=PROSES!$E$29,T54,)</f>
        <v/>
      </c>
      <c r="H54" t="str">
        <f>if(X54=PROSES!$E$29,T54,)</f>
        <v/>
      </c>
      <c r="I54" t="str">
        <f t="shared" si="6"/>
        <v/>
      </c>
      <c r="J54" t="str">
        <f>if(and($K$3&gt;1,R54=PROSES!$C$2),,K54)</f>
        <v/>
      </c>
      <c r="K54" s="1" t="str">
        <f>if(and($L$3&gt;1,L54=PROSES!$B$2),,L54)</f>
        <v/>
      </c>
      <c r="L54" t="str">
        <f t="shared" si="7"/>
        <v/>
      </c>
      <c r="M54" t="str">
        <f>if(Z54=PROSES!$B$3,T54,)</f>
        <v/>
      </c>
      <c r="N54" t="str">
        <f>if(X54=PROSES!$B$3,T54,)</f>
        <v/>
      </c>
      <c r="O54" t="str">
        <f t="shared" si="8"/>
        <v/>
      </c>
      <c r="P54" t="str">
        <f>if(Z54=PROSES!$B$1,T54,)</f>
        <v/>
      </c>
      <c r="Q54" t="str">
        <f>if(X54=PROSES!$B$1,T54,)</f>
        <v/>
      </c>
      <c r="R54" t="str">
        <f t="shared" si="9"/>
        <v>BANTULWATES</v>
      </c>
      <c r="S54" s="3"/>
      <c r="T54" s="1" t="s">
        <v>183</v>
      </c>
      <c r="U54" s="1" t="s">
        <v>176</v>
      </c>
      <c r="V54" s="1" t="s">
        <v>176</v>
      </c>
      <c r="W54" s="1" t="s">
        <v>171</v>
      </c>
      <c r="X54" s="1" t="s">
        <v>177</v>
      </c>
      <c r="Y54" s="1">
        <v>2.0</v>
      </c>
      <c r="Z54" s="1" t="s">
        <v>184</v>
      </c>
      <c r="AA54" s="1" t="s">
        <v>85</v>
      </c>
      <c r="AD54" s="1">
        <v>0.0</v>
      </c>
      <c r="AE54" s="1">
        <v>1.0</v>
      </c>
      <c r="AG54" s="1">
        <v>31.644</v>
      </c>
      <c r="AH54" s="1">
        <v>1.0</v>
      </c>
      <c r="AI54" s="1" t="s">
        <v>64</v>
      </c>
      <c r="AJ54" s="1">
        <v>0.0</v>
      </c>
      <c r="AM54" s="1">
        <v>0.0</v>
      </c>
      <c r="AN54" s="1">
        <v>0.0</v>
      </c>
      <c r="AO54" s="1">
        <v>100.0</v>
      </c>
      <c r="AP54" s="1">
        <v>1.0</v>
      </c>
      <c r="AQ54" s="1">
        <v>0.58</v>
      </c>
      <c r="AR54" s="1">
        <v>0.58</v>
      </c>
      <c r="AS54" s="1">
        <v>13.27769</v>
      </c>
      <c r="AT54" s="1">
        <v>70.94324</v>
      </c>
      <c r="AU54" s="1">
        <v>4.335227</v>
      </c>
      <c r="AV54" s="1">
        <v>12.55001</v>
      </c>
      <c r="AW54" s="1">
        <v>9.081828</v>
      </c>
      <c r="AX54" s="1">
        <v>37.65003</v>
      </c>
      <c r="AY54" s="1">
        <v>0.0</v>
      </c>
      <c r="AZ54" s="1">
        <v>0.6412987</v>
      </c>
      <c r="BA54" s="1">
        <v>8.348166</v>
      </c>
    </row>
    <row r="55">
      <c r="A55">
        <f t="shared" si="2"/>
        <v>0</v>
      </c>
      <c r="B55" t="str">
        <f t="shared" si="3"/>
        <v/>
      </c>
      <c r="C55" t="str">
        <f>if(and(D$3&gt;1,E55=PROSES!$D$22),,D55)</f>
        <v/>
      </c>
      <c r="D55" s="1" t="str">
        <f>if(and(F$3&gt;1,F55=PROSES!$B$10),,F55)</f>
        <v/>
      </c>
      <c r="E55" t="str">
        <f t="shared" si="4"/>
        <v/>
      </c>
      <c r="F55" t="str">
        <f t="shared" si="5"/>
        <v/>
      </c>
      <c r="G55" s="1" t="str">
        <f>if(Z55=PROSES!$E$29,T55,)</f>
        <v/>
      </c>
      <c r="H55" t="str">
        <f>if(X55=PROSES!$E$29,T55,)</f>
        <v/>
      </c>
      <c r="I55" t="str">
        <f t="shared" si="6"/>
        <v/>
      </c>
      <c r="J55" t="str">
        <f>if(and($K$3&gt;1,R55=PROSES!$C$2),,K55)</f>
        <v/>
      </c>
      <c r="K55" s="1" t="str">
        <f>if(and($L$3&gt;1,L55=PROSES!$B$2),,L55)</f>
        <v/>
      </c>
      <c r="L55" t="str">
        <f t="shared" si="7"/>
        <v/>
      </c>
      <c r="M55" t="str">
        <f>if(Z55=PROSES!$B$3,T55,)</f>
        <v/>
      </c>
      <c r="N55" t="str">
        <f>if(X55=PROSES!$B$3,T55,)</f>
        <v/>
      </c>
      <c r="O55" t="str">
        <f t="shared" si="8"/>
        <v/>
      </c>
      <c r="P55" t="str">
        <f>if(Z55=PROSES!$B$1,T55,)</f>
        <v/>
      </c>
      <c r="Q55" t="str">
        <f>if(X55=PROSES!$B$1,T55,)</f>
        <v/>
      </c>
      <c r="R55" t="str">
        <f t="shared" si="9"/>
        <v>BANYUDONOJAJAR</v>
      </c>
      <c r="S55" s="3"/>
      <c r="T55" s="1" t="s">
        <v>185</v>
      </c>
      <c r="U55" s="1" t="s">
        <v>176</v>
      </c>
      <c r="V55" s="1" t="s">
        <v>176</v>
      </c>
      <c r="W55" s="1" t="s">
        <v>171</v>
      </c>
      <c r="X55" s="1" t="s">
        <v>186</v>
      </c>
      <c r="Y55" s="1" t="s">
        <v>187</v>
      </c>
      <c r="Z55" s="1" t="s">
        <v>188</v>
      </c>
      <c r="AA55" s="1">
        <v>1.0</v>
      </c>
      <c r="AD55" s="1">
        <v>0.0</v>
      </c>
      <c r="AE55" s="1">
        <v>1.0</v>
      </c>
      <c r="AG55" s="1">
        <v>8.65</v>
      </c>
      <c r="AH55" s="1">
        <v>1.0</v>
      </c>
      <c r="AI55" s="1" t="s">
        <v>64</v>
      </c>
      <c r="AJ55" s="1">
        <v>0.0</v>
      </c>
      <c r="AM55" s="1">
        <v>0.0</v>
      </c>
      <c r="AN55" s="1">
        <v>0.0</v>
      </c>
      <c r="AO55" s="1">
        <v>100.0</v>
      </c>
      <c r="AP55" s="1">
        <v>1.0</v>
      </c>
      <c r="AQ55" s="1">
        <v>0.58</v>
      </c>
      <c r="AR55" s="1">
        <v>0.58</v>
      </c>
      <c r="AS55" s="1">
        <v>3.629503</v>
      </c>
      <c r="AT55" s="1">
        <v>70.94324</v>
      </c>
      <c r="AU55" s="1">
        <v>1.18505</v>
      </c>
      <c r="AV55" s="1">
        <v>3.43059</v>
      </c>
      <c r="AW55" s="1">
        <v>2.48255</v>
      </c>
      <c r="AX55" s="1">
        <v>10.29177</v>
      </c>
      <c r="AY55" s="1">
        <v>0.0</v>
      </c>
      <c r="AZ55" s="1">
        <v>0.6412987</v>
      </c>
      <c r="BA55" s="1">
        <v>8.348166</v>
      </c>
    </row>
    <row r="56">
      <c r="A56">
        <f t="shared" si="2"/>
        <v>0</v>
      </c>
      <c r="B56" t="str">
        <f t="shared" si="3"/>
        <v/>
      </c>
      <c r="C56" t="str">
        <f>if(and(D$3&gt;1,E56=PROSES!$D$22),,D56)</f>
        <v/>
      </c>
      <c r="D56" s="1" t="str">
        <f>if(and(F$3&gt;1,F56=PROSES!$B$10),,F56)</f>
        <v/>
      </c>
      <c r="E56" t="str">
        <f t="shared" si="4"/>
        <v/>
      </c>
      <c r="F56" t="str">
        <f t="shared" si="5"/>
        <v/>
      </c>
      <c r="G56" s="1" t="str">
        <f>if(Z56=PROSES!$E$29,T56,)</f>
        <v/>
      </c>
      <c r="H56" t="str">
        <f>if(X56=PROSES!$E$29,T56,)</f>
        <v/>
      </c>
      <c r="I56" t="str">
        <f t="shared" si="6"/>
        <v/>
      </c>
      <c r="J56" t="str">
        <f>if(and($K$3&gt;1,R56=PROSES!$C$2),,K56)</f>
        <v/>
      </c>
      <c r="K56" s="1" t="str">
        <f>if(and($L$3&gt;1,L56=PROSES!$B$2),,L56)</f>
        <v/>
      </c>
      <c r="L56" t="str">
        <f t="shared" si="7"/>
        <v/>
      </c>
      <c r="M56" t="str">
        <f>if(Z56=PROSES!$B$3,T56,)</f>
        <v/>
      </c>
      <c r="N56" t="str">
        <f>if(X56=PROSES!$B$3,T56,)</f>
        <v/>
      </c>
      <c r="O56" t="str">
        <f t="shared" si="8"/>
        <v/>
      </c>
      <c r="P56" t="str">
        <f>if(Z56=PROSES!$B$1,T56,)</f>
        <v/>
      </c>
      <c r="Q56" t="str">
        <f>if(X56=PROSES!$B$1,T56,)</f>
        <v/>
      </c>
      <c r="R56" t="str">
        <f t="shared" si="9"/>
        <v>PEKALONGANBATANG</v>
      </c>
      <c r="S56" s="3"/>
      <c r="T56" s="1" t="s">
        <v>189</v>
      </c>
      <c r="U56" s="1" t="s">
        <v>176</v>
      </c>
      <c r="V56" s="1" t="s">
        <v>176</v>
      </c>
      <c r="W56" s="1" t="s">
        <v>171</v>
      </c>
      <c r="X56" s="1" t="s">
        <v>190</v>
      </c>
      <c r="Y56" s="1">
        <v>1.0</v>
      </c>
      <c r="Z56" s="1" t="s">
        <v>191</v>
      </c>
      <c r="AA56" s="1">
        <v>2.0</v>
      </c>
      <c r="AD56" s="1">
        <v>0.0</v>
      </c>
      <c r="AE56" s="1">
        <v>1.0</v>
      </c>
      <c r="AG56" s="1">
        <v>13.163</v>
      </c>
      <c r="AH56" s="1">
        <v>1.0</v>
      </c>
      <c r="AI56" s="1" t="s">
        <v>64</v>
      </c>
      <c r="AJ56" s="1">
        <v>0.0</v>
      </c>
      <c r="AM56" s="1">
        <v>0.0</v>
      </c>
      <c r="AN56" s="1">
        <v>0.0</v>
      </c>
      <c r="AO56" s="1">
        <v>100.0</v>
      </c>
      <c r="AP56" s="1">
        <v>1.0</v>
      </c>
      <c r="AQ56" s="1">
        <v>0.58</v>
      </c>
      <c r="AR56" s="1">
        <v>0.58</v>
      </c>
      <c r="AS56" s="1">
        <v>5.523139</v>
      </c>
      <c r="AT56" s="1">
        <v>70.94324</v>
      </c>
      <c r="AU56" s="1">
        <v>1.803331</v>
      </c>
      <c r="AV56" s="1">
        <v>5.220446</v>
      </c>
      <c r="AW56" s="1">
        <v>3.777781</v>
      </c>
      <c r="AX56" s="1">
        <v>15.66134</v>
      </c>
      <c r="AY56" s="1">
        <v>0.0</v>
      </c>
      <c r="AZ56" s="1">
        <v>0.6412987</v>
      </c>
      <c r="BA56" s="1">
        <v>8.348166</v>
      </c>
    </row>
    <row r="57">
      <c r="A57">
        <f t="shared" si="2"/>
        <v>0</v>
      </c>
      <c r="B57" t="str">
        <f t="shared" si="3"/>
        <v/>
      </c>
      <c r="C57" t="str">
        <f>if(and(D$3&gt;1,E57=PROSES!$D$22),,D57)</f>
        <v/>
      </c>
      <c r="D57" s="1" t="str">
        <f>if(and(F$3&gt;1,F57=PROSES!$B$10),,F57)</f>
        <v/>
      </c>
      <c r="E57" t="str">
        <f t="shared" si="4"/>
        <v/>
      </c>
      <c r="F57" t="str">
        <f t="shared" si="5"/>
        <v/>
      </c>
      <c r="G57" s="1" t="str">
        <f>if(Z57=PROSES!$E$29,T57,)</f>
        <v/>
      </c>
      <c r="H57" t="str">
        <f>if(X57=PROSES!$E$29,T57,)</f>
        <v/>
      </c>
      <c r="I57" t="str">
        <f t="shared" si="6"/>
        <v/>
      </c>
      <c r="J57" t="str">
        <f>if(and($K$3&gt;1,R57=PROSES!$C$2),,K57)</f>
        <v/>
      </c>
      <c r="K57" s="1" t="str">
        <f>if(and($L$3&gt;1,L57=PROSES!$B$2),,L57)</f>
        <v/>
      </c>
      <c r="L57" t="str">
        <f t="shared" si="7"/>
        <v/>
      </c>
      <c r="M57" t="str">
        <f>if(Z57=PROSES!$B$3,T57,)</f>
        <v/>
      </c>
      <c r="N57" t="str">
        <f>if(X57=PROSES!$B$3,T57,)</f>
        <v/>
      </c>
      <c r="O57" t="str">
        <f t="shared" si="8"/>
        <v/>
      </c>
      <c r="P57" t="str">
        <f>if(Z57=PROSES!$B$1,T57,)</f>
        <v/>
      </c>
      <c r="Q57" t="str">
        <f>if(X57=PROSES!$B$1,T57,)</f>
        <v/>
      </c>
      <c r="R57" t="str">
        <f t="shared" si="9"/>
        <v>PEKALONGANBATANG</v>
      </c>
      <c r="S57" s="3"/>
      <c r="T57" s="1" t="s">
        <v>192</v>
      </c>
      <c r="U57" s="1" t="s">
        <v>176</v>
      </c>
      <c r="V57" s="1" t="s">
        <v>176</v>
      </c>
      <c r="W57" s="1" t="s">
        <v>171</v>
      </c>
      <c r="X57" s="1" t="s">
        <v>190</v>
      </c>
      <c r="Y57" s="1">
        <v>2.0</v>
      </c>
      <c r="Z57" s="1" t="s">
        <v>191</v>
      </c>
      <c r="AA57" s="1">
        <v>1.0</v>
      </c>
      <c r="AD57" s="1">
        <v>0.0</v>
      </c>
      <c r="AE57" s="1">
        <v>1.0</v>
      </c>
      <c r="AG57" s="1">
        <v>13.163</v>
      </c>
      <c r="AH57" s="1">
        <v>1.0</v>
      </c>
      <c r="AI57" s="1" t="s">
        <v>64</v>
      </c>
      <c r="AJ57" s="1">
        <v>0.0</v>
      </c>
      <c r="AM57" s="1">
        <v>0.0</v>
      </c>
      <c r="AN57" s="1">
        <v>0.0</v>
      </c>
      <c r="AO57" s="1">
        <v>100.0</v>
      </c>
      <c r="AP57" s="1">
        <v>1.0</v>
      </c>
      <c r="AQ57" s="1">
        <v>0.58</v>
      </c>
      <c r="AR57" s="1">
        <v>0.58</v>
      </c>
      <c r="AS57" s="1">
        <v>5.523139</v>
      </c>
      <c r="AT57" s="1">
        <v>70.94324</v>
      </c>
      <c r="AU57" s="1">
        <v>1.803331</v>
      </c>
      <c r="AV57" s="1">
        <v>5.220446</v>
      </c>
      <c r="AW57" s="1">
        <v>3.777781</v>
      </c>
      <c r="AX57" s="1">
        <v>15.66134</v>
      </c>
      <c r="AY57" s="1">
        <v>0.0</v>
      </c>
      <c r="AZ57" s="1">
        <v>0.6412987</v>
      </c>
      <c r="BA57" s="1">
        <v>8.348166</v>
      </c>
    </row>
    <row r="58">
      <c r="A58">
        <f t="shared" si="2"/>
        <v>0</v>
      </c>
      <c r="B58" t="str">
        <f t="shared" si="3"/>
        <v/>
      </c>
      <c r="C58" t="str">
        <f>if(and(D$3&gt;1,E58=PROSES!$D$22),,D58)</f>
        <v/>
      </c>
      <c r="D58" s="1" t="str">
        <f>if(and(F$3&gt;1,F58=PROSES!$B$10),,F58)</f>
        <v/>
      </c>
      <c r="E58" t="str">
        <f t="shared" si="4"/>
        <v/>
      </c>
      <c r="F58" t="str">
        <f t="shared" si="5"/>
        <v/>
      </c>
      <c r="G58" s="1" t="str">
        <f>if(Z58=PROSES!$E$29,T58,)</f>
        <v/>
      </c>
      <c r="H58" t="str">
        <f>if(X58=PROSES!$E$29,T58,)</f>
        <v/>
      </c>
      <c r="I58" t="str">
        <f t="shared" si="6"/>
        <v/>
      </c>
      <c r="J58" t="str">
        <f>if(and($K$3&gt;1,R58=PROSES!$C$2),,K58)</f>
        <v/>
      </c>
      <c r="K58" s="1" t="str">
        <f>if(and($L$3&gt;1,L58=PROSES!$B$2),,L58)</f>
        <v/>
      </c>
      <c r="L58" t="str">
        <f t="shared" si="7"/>
        <v/>
      </c>
      <c r="M58" t="str">
        <f>if(Z58=PROSES!$B$3,T58,)</f>
        <v/>
      </c>
      <c r="N58" t="str">
        <f>if(X58=PROSES!$B$3,T58,)</f>
        <v/>
      </c>
      <c r="O58" t="str">
        <f t="shared" si="8"/>
        <v/>
      </c>
      <c r="P58" t="str">
        <f>if(Z58=PROSES!$B$1,T58,)</f>
        <v/>
      </c>
      <c r="Q58" t="str">
        <f>if(X58=PROSES!$B$1,T58,)</f>
        <v/>
      </c>
      <c r="R58" t="str">
        <f t="shared" si="9"/>
        <v>BAWENKLATEN</v>
      </c>
      <c r="S58" s="3"/>
      <c r="T58" s="1" t="s">
        <v>193</v>
      </c>
      <c r="U58" s="1" t="s">
        <v>176</v>
      </c>
      <c r="V58" s="1" t="s">
        <v>176</v>
      </c>
      <c r="W58" s="1" t="s">
        <v>90</v>
      </c>
      <c r="X58" s="1" t="s">
        <v>194</v>
      </c>
      <c r="Y58" s="1">
        <v>1.0</v>
      </c>
      <c r="Z58" s="1" t="s">
        <v>178</v>
      </c>
      <c r="AA58" s="1">
        <v>1.0</v>
      </c>
      <c r="AD58" s="1">
        <v>0.0</v>
      </c>
      <c r="AE58" s="1">
        <v>1.0</v>
      </c>
      <c r="AG58" s="1">
        <v>64.757</v>
      </c>
      <c r="AH58" s="1">
        <v>1.0</v>
      </c>
      <c r="AI58" s="1" t="s">
        <v>64</v>
      </c>
      <c r="AJ58" s="1">
        <v>0.0</v>
      </c>
      <c r="AM58" s="1">
        <v>0.0</v>
      </c>
      <c r="AN58" s="1">
        <v>0.0</v>
      </c>
      <c r="AO58" s="1">
        <v>100.0</v>
      </c>
      <c r="AP58" s="1">
        <v>1.0</v>
      </c>
      <c r="AQ58" s="1">
        <v>1.62</v>
      </c>
      <c r="AR58" s="1">
        <v>1.62</v>
      </c>
      <c r="AS58" s="1">
        <v>18.34924</v>
      </c>
      <c r="AT58" s="1">
        <v>82.15014</v>
      </c>
      <c r="AU58" s="1">
        <v>2.506096</v>
      </c>
      <c r="AV58" s="1">
        <v>18.17729</v>
      </c>
      <c r="AW58" s="1">
        <v>12.21965</v>
      </c>
      <c r="AX58" s="1">
        <v>54.53188</v>
      </c>
      <c r="AY58" s="1">
        <v>0.0</v>
      </c>
      <c r="AZ58" s="1">
        <v>0.683587</v>
      </c>
      <c r="BA58" s="1">
        <v>-7.109503</v>
      </c>
    </row>
    <row r="59">
      <c r="A59">
        <f t="shared" si="2"/>
        <v>0</v>
      </c>
      <c r="B59" t="str">
        <f t="shared" si="3"/>
        <v/>
      </c>
      <c r="C59" t="str">
        <f>if(and(D$3&gt;1,E59=PROSES!$D$22),,D59)</f>
        <v/>
      </c>
      <c r="D59" s="1" t="str">
        <f>if(and(F$3&gt;1,F59=PROSES!$B$10),,F59)</f>
        <v/>
      </c>
      <c r="E59" t="str">
        <f t="shared" si="4"/>
        <v/>
      </c>
      <c r="F59" t="str">
        <f t="shared" si="5"/>
        <v/>
      </c>
      <c r="G59" s="1" t="str">
        <f>if(Z59=PROSES!$E$29,T59,)</f>
        <v/>
      </c>
      <c r="H59" t="str">
        <f>if(X59=PROSES!$E$29,T59,)</f>
        <v/>
      </c>
      <c r="I59" t="str">
        <f t="shared" si="6"/>
        <v/>
      </c>
      <c r="J59" t="str">
        <f>if(and($K$3&gt;1,R59=PROSES!$C$2),,K59)</f>
        <v/>
      </c>
      <c r="K59" s="1" t="str">
        <f>if(and($L$3&gt;1,L59=PROSES!$B$2),,L59)</f>
        <v/>
      </c>
      <c r="L59" t="str">
        <f t="shared" si="7"/>
        <v/>
      </c>
      <c r="M59" t="str">
        <f>if(Z59=PROSES!$B$3,T59,)</f>
        <v/>
      </c>
      <c r="N59" t="str">
        <f>if(X59=PROSES!$B$3,T59,)</f>
        <v/>
      </c>
      <c r="O59" t="str">
        <f t="shared" si="8"/>
        <v/>
      </c>
      <c r="P59" t="str">
        <f>if(Z59=PROSES!$B$1,T59,)</f>
        <v/>
      </c>
      <c r="Q59" t="str">
        <f>if(X59=PROSES!$B$1,T59,)</f>
        <v/>
      </c>
      <c r="R59" t="str">
        <f t="shared" si="9"/>
        <v>BAWENKLATEN</v>
      </c>
      <c r="S59" s="3"/>
      <c r="T59" s="1" t="s">
        <v>195</v>
      </c>
      <c r="U59" s="1" t="s">
        <v>176</v>
      </c>
      <c r="V59" s="1" t="s">
        <v>176</v>
      </c>
      <c r="W59" s="1" t="s">
        <v>90</v>
      </c>
      <c r="X59" s="1" t="s">
        <v>194</v>
      </c>
      <c r="Y59" s="1">
        <v>1.0</v>
      </c>
      <c r="Z59" s="1" t="s">
        <v>178</v>
      </c>
      <c r="AA59" s="1">
        <v>1.0</v>
      </c>
      <c r="AD59" s="1">
        <v>0.0</v>
      </c>
      <c r="AE59" s="1">
        <v>1.0</v>
      </c>
      <c r="AG59" s="1">
        <v>64.757</v>
      </c>
      <c r="AH59" s="1">
        <v>1.0</v>
      </c>
      <c r="AI59" s="1" t="s">
        <v>64</v>
      </c>
      <c r="AJ59" s="1">
        <v>0.0</v>
      </c>
      <c r="AM59" s="1">
        <v>0.0</v>
      </c>
      <c r="AN59" s="1">
        <v>0.0</v>
      </c>
      <c r="AO59" s="1">
        <v>100.0</v>
      </c>
      <c r="AP59" s="1">
        <v>1.0</v>
      </c>
      <c r="AQ59" s="1">
        <v>1.62</v>
      </c>
      <c r="AR59" s="1">
        <v>1.62</v>
      </c>
      <c r="AS59" s="1">
        <v>18.34924</v>
      </c>
      <c r="AT59" s="1">
        <v>82.15014</v>
      </c>
      <c r="AU59" s="1">
        <v>2.506096</v>
      </c>
      <c r="AV59" s="1">
        <v>18.17729</v>
      </c>
      <c r="AW59" s="1">
        <v>12.21965</v>
      </c>
      <c r="AX59" s="1">
        <v>54.53188</v>
      </c>
      <c r="AY59" s="1">
        <v>0.0</v>
      </c>
      <c r="AZ59" s="1">
        <v>0.683587</v>
      </c>
      <c r="BA59" s="1">
        <v>-7.109503</v>
      </c>
    </row>
    <row r="60">
      <c r="A60">
        <f t="shared" si="2"/>
        <v>0</v>
      </c>
      <c r="B60" t="str">
        <f t="shared" si="3"/>
        <v/>
      </c>
      <c r="C60" t="str">
        <f>if(and(D$3&gt;1,E60=PROSES!$D$22),,D60)</f>
        <v/>
      </c>
      <c r="D60" s="1" t="str">
        <f>if(and(F$3&gt;1,F60=PROSES!$B$10),,F60)</f>
        <v/>
      </c>
      <c r="E60" t="str">
        <f t="shared" si="4"/>
        <v/>
      </c>
      <c r="F60" t="str">
        <f t="shared" si="5"/>
        <v/>
      </c>
      <c r="G60" s="1" t="str">
        <f>if(Z60=PROSES!$E$29,T60,)</f>
        <v/>
      </c>
      <c r="H60" t="str">
        <f>if(X60=PROSES!$E$29,T60,)</f>
        <v/>
      </c>
      <c r="I60" t="str">
        <f t="shared" si="6"/>
        <v/>
      </c>
      <c r="J60" t="str">
        <f>if(and($K$3&gt;1,R60=PROSES!$C$2),,K60)</f>
        <v/>
      </c>
      <c r="K60" s="1" t="str">
        <f>if(and($L$3&gt;1,L60=PROSES!$B$2),,L60)</f>
        <v/>
      </c>
      <c r="L60" t="str">
        <f t="shared" si="7"/>
        <v/>
      </c>
      <c r="M60" t="str">
        <f>if(Z60=PROSES!$B$3,T60,)</f>
        <v/>
      </c>
      <c r="N60" t="str">
        <f>if(X60=PROSES!$B$3,T60,)</f>
        <v/>
      </c>
      <c r="O60" t="str">
        <f t="shared" si="8"/>
        <v/>
      </c>
      <c r="P60" t="str">
        <f>if(Z60=PROSES!$B$1,T60,)</f>
        <v/>
      </c>
      <c r="Q60" t="str">
        <f>if(X60=PROSES!$B$1,T60,)</f>
        <v/>
      </c>
      <c r="R60" t="str">
        <f t="shared" si="9"/>
        <v>BAWENSANGGRAHAN</v>
      </c>
      <c r="S60" s="3"/>
      <c r="T60" s="1" t="s">
        <v>196</v>
      </c>
      <c r="U60" s="1" t="s">
        <v>176</v>
      </c>
      <c r="V60" s="1" t="s">
        <v>176</v>
      </c>
      <c r="W60" s="1" t="s">
        <v>90</v>
      </c>
      <c r="X60" s="1" t="s">
        <v>194</v>
      </c>
      <c r="Y60" s="1">
        <v>1.0</v>
      </c>
      <c r="Z60" s="1" t="s">
        <v>197</v>
      </c>
      <c r="AA60" s="1">
        <v>1.0</v>
      </c>
      <c r="AD60" s="1">
        <v>0.0</v>
      </c>
      <c r="AE60" s="1">
        <v>1.0</v>
      </c>
      <c r="AG60" s="1">
        <v>38.19</v>
      </c>
      <c r="AH60" s="1">
        <v>1.0</v>
      </c>
      <c r="AI60" s="1" t="s">
        <v>64</v>
      </c>
      <c r="AJ60" s="1">
        <v>0.0</v>
      </c>
      <c r="AM60" s="1">
        <v>0.0</v>
      </c>
      <c r="AN60" s="1">
        <v>0.0</v>
      </c>
      <c r="AO60" s="1">
        <v>100.0</v>
      </c>
      <c r="AP60" s="1">
        <v>1.0</v>
      </c>
      <c r="AQ60" s="1">
        <v>1.62</v>
      </c>
      <c r="AR60" s="1">
        <v>1.62</v>
      </c>
      <c r="AS60" s="1">
        <v>10.82134</v>
      </c>
      <c r="AT60" s="1">
        <v>82.15014</v>
      </c>
      <c r="AU60" s="1">
        <v>1.477953</v>
      </c>
      <c r="AV60" s="1">
        <v>10.71993</v>
      </c>
      <c r="AW60" s="1">
        <v>7.206453</v>
      </c>
      <c r="AX60" s="1">
        <v>32.1598</v>
      </c>
      <c r="AY60" s="1">
        <v>0.0</v>
      </c>
      <c r="AZ60" s="1">
        <v>0.683587</v>
      </c>
      <c r="BA60" s="1">
        <v>-7.109503</v>
      </c>
    </row>
    <row r="61">
      <c r="A61">
        <f t="shared" si="2"/>
        <v>0</v>
      </c>
      <c r="B61" t="str">
        <f t="shared" si="3"/>
        <v/>
      </c>
      <c r="C61" t="str">
        <f>if(and(D$3&gt;1,E61=PROSES!$D$22),,D61)</f>
        <v/>
      </c>
      <c r="D61" s="1" t="str">
        <f>if(and(F$3&gt;1,F61=PROSES!$B$10),,F61)</f>
        <v/>
      </c>
      <c r="E61" t="str">
        <f t="shared" si="4"/>
        <v/>
      </c>
      <c r="F61" t="str">
        <f t="shared" si="5"/>
        <v/>
      </c>
      <c r="G61" s="1" t="str">
        <f>if(Z61=PROSES!$E$29,T61,)</f>
        <v/>
      </c>
      <c r="H61" t="str">
        <f>if(X61=PROSES!$E$29,T61,)</f>
        <v/>
      </c>
      <c r="I61" t="str">
        <f t="shared" si="6"/>
        <v/>
      </c>
      <c r="J61" t="str">
        <f>if(and($K$3&gt;1,R61=PROSES!$C$2),,K61)</f>
        <v/>
      </c>
      <c r="K61" s="1" t="str">
        <f>if(and($L$3&gt;1,L61=PROSES!$B$2),,L61)</f>
        <v/>
      </c>
      <c r="L61" t="str">
        <f t="shared" si="7"/>
        <v/>
      </c>
      <c r="M61" t="str">
        <f>if(Z61=PROSES!$B$3,T61,)</f>
        <v/>
      </c>
      <c r="N61" t="str">
        <f>if(X61=PROSES!$B$3,T61,)</f>
        <v/>
      </c>
      <c r="O61" t="str">
        <f t="shared" si="8"/>
        <v/>
      </c>
      <c r="P61" t="str">
        <f>if(Z61=PROSES!$B$1,T61,)</f>
        <v/>
      </c>
      <c r="Q61" t="str">
        <f>if(X61=PROSES!$B$1,T61,)</f>
        <v/>
      </c>
      <c r="R61" t="str">
        <f t="shared" si="9"/>
        <v>BAWENSECANG DOUBLE</v>
      </c>
      <c r="S61" s="3"/>
      <c r="T61" s="1" t="s">
        <v>198</v>
      </c>
      <c r="U61" s="1" t="s">
        <v>176</v>
      </c>
      <c r="V61" s="1" t="s">
        <v>176</v>
      </c>
      <c r="W61" s="1" t="s">
        <v>90</v>
      </c>
      <c r="X61" s="1" t="s">
        <v>194</v>
      </c>
      <c r="Y61" s="1">
        <v>1.0</v>
      </c>
      <c r="Z61" s="1" t="s">
        <v>199</v>
      </c>
      <c r="AA61" s="1">
        <v>1.0</v>
      </c>
      <c r="AD61" s="1">
        <v>0.0</v>
      </c>
      <c r="AE61" s="1">
        <v>1.0</v>
      </c>
      <c r="AG61" s="1">
        <v>32.348</v>
      </c>
      <c r="AH61" s="1">
        <v>1.0</v>
      </c>
      <c r="AI61" s="1" t="s">
        <v>64</v>
      </c>
      <c r="AJ61" s="1">
        <v>0.0</v>
      </c>
      <c r="AM61" s="1">
        <v>0.0</v>
      </c>
      <c r="AN61" s="1">
        <v>0.0</v>
      </c>
      <c r="AO61" s="1">
        <v>100.0</v>
      </c>
      <c r="AP61" s="1">
        <v>1.0</v>
      </c>
      <c r="AQ61" s="1">
        <v>1.62</v>
      </c>
      <c r="AR61" s="1">
        <v>1.62</v>
      </c>
      <c r="AS61" s="1">
        <v>9.165975</v>
      </c>
      <c r="AT61" s="1">
        <v>82.15014</v>
      </c>
      <c r="AU61" s="1">
        <v>1.251868</v>
      </c>
      <c r="AV61" s="1">
        <v>9.080084</v>
      </c>
      <c r="AW61" s="1">
        <v>6.104068</v>
      </c>
      <c r="AX61" s="1">
        <v>27.24025</v>
      </c>
      <c r="AY61" s="1">
        <v>0.0</v>
      </c>
      <c r="AZ61" s="1">
        <v>0.683587</v>
      </c>
      <c r="BA61" s="1">
        <v>-7.109503</v>
      </c>
    </row>
    <row r="62">
      <c r="A62">
        <f t="shared" si="2"/>
        <v>0</v>
      </c>
      <c r="B62" t="str">
        <f t="shared" si="3"/>
        <v/>
      </c>
      <c r="C62" t="str">
        <f>if(and(D$3&gt;1,E62=PROSES!$D$22),,D62)</f>
        <v/>
      </c>
      <c r="D62" s="1" t="str">
        <f>if(and(F$3&gt;1,F62=PROSES!$B$10),,F62)</f>
        <v/>
      </c>
      <c r="E62" t="str">
        <f t="shared" si="4"/>
        <v/>
      </c>
      <c r="F62" t="str">
        <f t="shared" si="5"/>
        <v/>
      </c>
      <c r="G62" s="1" t="str">
        <f>if(Z62=PROSES!$E$29,T62,)</f>
        <v/>
      </c>
      <c r="H62" t="str">
        <f>if(X62=PROSES!$E$29,T62,)</f>
        <v/>
      </c>
      <c r="I62" t="str">
        <f t="shared" si="6"/>
        <v/>
      </c>
      <c r="J62" t="str">
        <f>if(and($K$3&gt;1,R62=PROSES!$C$2),,K62)</f>
        <v/>
      </c>
      <c r="K62" s="1" t="str">
        <f>if(and($L$3&gt;1,L62=PROSES!$B$2),,L62)</f>
        <v/>
      </c>
      <c r="L62" t="str">
        <f t="shared" si="7"/>
        <v/>
      </c>
      <c r="M62" t="str">
        <f>if(Z62=PROSES!$B$3,T62,)</f>
        <v/>
      </c>
      <c r="N62" t="str">
        <f>if(X62=PROSES!$B$3,T62,)</f>
        <v/>
      </c>
      <c r="O62" t="str">
        <f t="shared" si="8"/>
        <v/>
      </c>
      <c r="P62" t="str">
        <f>if(Z62=PROSES!$B$1,T62,)</f>
        <v/>
      </c>
      <c r="Q62" t="str">
        <f>if(X62=PROSES!$B$1,T62,)</f>
        <v/>
      </c>
      <c r="R62" t="str">
        <f t="shared" si="9"/>
        <v>BAYAH5KTT BAYAH CEMINDO</v>
      </c>
      <c r="S62" s="3"/>
      <c r="T62" s="1" t="s">
        <v>200</v>
      </c>
      <c r="U62" s="1" t="s">
        <v>58</v>
      </c>
      <c r="V62" s="1" t="s">
        <v>58</v>
      </c>
      <c r="W62" s="1" t="s">
        <v>201</v>
      </c>
      <c r="X62" s="1" t="s">
        <v>202</v>
      </c>
      <c r="Y62" s="1" t="s">
        <v>61</v>
      </c>
      <c r="Z62" s="1" t="s">
        <v>203</v>
      </c>
      <c r="AA62" s="1" t="s">
        <v>61</v>
      </c>
      <c r="AD62" s="1">
        <v>0.0</v>
      </c>
      <c r="AE62" s="1">
        <v>1.0</v>
      </c>
      <c r="AG62" s="1">
        <v>1.5</v>
      </c>
      <c r="AH62" s="1">
        <v>1.0</v>
      </c>
      <c r="AI62" s="1" t="s">
        <v>64</v>
      </c>
      <c r="AJ62" s="1">
        <v>0.0</v>
      </c>
      <c r="AM62" s="1">
        <v>0.0</v>
      </c>
      <c r="AN62" s="1">
        <v>0.0</v>
      </c>
      <c r="AO62" s="1">
        <v>100.0</v>
      </c>
      <c r="AP62" s="1">
        <v>1.0</v>
      </c>
      <c r="AQ62" s="1">
        <v>0.6</v>
      </c>
      <c r="AR62" s="1">
        <v>0.6</v>
      </c>
      <c r="AS62" s="1">
        <v>0.6293936</v>
      </c>
      <c r="AT62" s="1">
        <v>70.94324</v>
      </c>
      <c r="AU62" s="1">
        <v>0.2055</v>
      </c>
      <c r="AV62" s="1">
        <v>0.5949</v>
      </c>
      <c r="AW62" s="1">
        <v>0.4305</v>
      </c>
      <c r="AX62" s="1">
        <v>1.785</v>
      </c>
      <c r="AY62" s="1">
        <v>0.0</v>
      </c>
      <c r="AZ62" s="1">
        <v>0.6414548</v>
      </c>
      <c r="BA62" s="1">
        <v>8.350802</v>
      </c>
    </row>
    <row r="63">
      <c r="A63">
        <f t="shared" si="2"/>
        <v>0</v>
      </c>
      <c r="B63" t="str">
        <f t="shared" si="3"/>
        <v/>
      </c>
      <c r="C63" t="str">
        <f>if(and(D$3&gt;1,E63=PROSES!$D$22),,D63)</f>
        <v/>
      </c>
      <c r="D63" s="1" t="str">
        <f>if(and(F$3&gt;1,F63=PROSES!$B$10),,F63)</f>
        <v/>
      </c>
      <c r="E63" t="str">
        <f t="shared" si="4"/>
        <v/>
      </c>
      <c r="F63" t="str">
        <f t="shared" si="5"/>
        <v/>
      </c>
      <c r="G63" s="1" t="str">
        <f>if(Z63=PROSES!$E$29,T63,)</f>
        <v/>
      </c>
      <c r="H63" t="str">
        <f>if(X63=PROSES!$E$29,T63,)</f>
        <v/>
      </c>
      <c r="I63" t="str">
        <f t="shared" si="6"/>
        <v/>
      </c>
      <c r="J63" t="str">
        <f>if(and($K$3&gt;1,R63=PROSES!$C$2),,K63)</f>
        <v/>
      </c>
      <c r="K63" s="1" t="str">
        <f>if(and($L$3&gt;1,L63=PROSES!$B$2),,L63)</f>
        <v/>
      </c>
      <c r="L63" t="str">
        <f t="shared" si="7"/>
        <v/>
      </c>
      <c r="M63" t="str">
        <f>if(Z63=PROSES!$B$3,T63,)</f>
        <v/>
      </c>
      <c r="N63" t="str">
        <f>if(X63=PROSES!$B$3,T63,)</f>
        <v/>
      </c>
      <c r="O63" t="str">
        <f t="shared" si="8"/>
        <v/>
      </c>
      <c r="P63" t="str">
        <f>if(Z63=PROSES!$B$1,T63,)</f>
        <v/>
      </c>
      <c r="Q63" t="str">
        <f>if(X63=PROSES!$B$1,T63,)</f>
        <v/>
      </c>
      <c r="R63" t="str">
        <f t="shared" si="9"/>
        <v>BUDI KEMULIAANKEBONSIRIH</v>
      </c>
      <c r="S63" s="3"/>
      <c r="T63" s="1" t="s">
        <v>204</v>
      </c>
      <c r="U63" s="1" t="s">
        <v>58</v>
      </c>
      <c r="V63" s="1" t="s">
        <v>58</v>
      </c>
      <c r="W63" s="1" t="s">
        <v>205</v>
      </c>
      <c r="X63" s="1" t="s">
        <v>206</v>
      </c>
      <c r="Y63" s="1" t="s">
        <v>61</v>
      </c>
      <c r="Z63" s="1" t="s">
        <v>207</v>
      </c>
      <c r="AA63" s="1" t="s">
        <v>61</v>
      </c>
      <c r="AD63" s="1">
        <v>0.0</v>
      </c>
      <c r="AE63" s="1">
        <v>1.0</v>
      </c>
      <c r="AG63" s="1">
        <v>2.725</v>
      </c>
      <c r="AH63" s="1">
        <v>1.0</v>
      </c>
      <c r="AI63" s="1" t="s">
        <v>64</v>
      </c>
      <c r="AJ63" s="1">
        <v>0.0</v>
      </c>
      <c r="AM63" s="1">
        <v>0.0</v>
      </c>
      <c r="AN63" s="1">
        <v>0.0</v>
      </c>
      <c r="AO63" s="1">
        <v>100.0</v>
      </c>
      <c r="AP63" s="1">
        <v>1.0</v>
      </c>
      <c r="AQ63" s="1">
        <v>0.92</v>
      </c>
      <c r="AR63" s="1">
        <v>0.92</v>
      </c>
      <c r="AS63" s="1">
        <v>0.3128002</v>
      </c>
      <c r="AT63" s="1">
        <v>72.87525</v>
      </c>
      <c r="AU63" s="1">
        <v>0.09210499</v>
      </c>
      <c r="AV63" s="1">
        <v>0.2989325</v>
      </c>
      <c r="AW63" s="1">
        <v>0.500855</v>
      </c>
      <c r="AX63" s="1">
        <v>0.8967975</v>
      </c>
      <c r="AY63" s="1">
        <v>0.0</v>
      </c>
      <c r="AZ63" s="1">
        <v>0.771778</v>
      </c>
      <c r="BA63" s="1">
        <v>-17.23499</v>
      </c>
    </row>
    <row r="64">
      <c r="A64">
        <f t="shared" si="2"/>
        <v>0</v>
      </c>
      <c r="B64" t="str">
        <f t="shared" si="3"/>
        <v/>
      </c>
      <c r="C64" t="str">
        <f>if(and(D$3&gt;1,E64=PROSES!$D$22),,D64)</f>
        <v/>
      </c>
      <c r="D64" s="1" t="str">
        <f>if(and(F$3&gt;1,F64=PROSES!$B$10),,F64)</f>
        <v/>
      </c>
      <c r="E64" t="str">
        <f t="shared" si="4"/>
        <v/>
      </c>
      <c r="F64" t="str">
        <f t="shared" si="5"/>
        <v/>
      </c>
      <c r="G64" s="1" t="str">
        <f>if(Z64=PROSES!$E$29,T64,)</f>
        <v/>
      </c>
      <c r="H64" t="str">
        <f>if(X64=PROSES!$E$29,T64,)</f>
        <v/>
      </c>
      <c r="I64" t="str">
        <f t="shared" si="6"/>
        <v/>
      </c>
      <c r="J64" t="str">
        <f>if(and($K$3&gt;1,R64=PROSES!$C$2),,K64)</f>
        <v/>
      </c>
      <c r="K64" s="1" t="str">
        <f>if(and($L$3&gt;1,L64=PROSES!$B$2),,L64)</f>
        <v/>
      </c>
      <c r="L64" t="str">
        <f t="shared" si="7"/>
        <v/>
      </c>
      <c r="M64" t="str">
        <f>if(Z64=PROSES!$B$3,T64,)</f>
        <v/>
      </c>
      <c r="N64" t="str">
        <f>if(X64=PROSES!$B$3,T64,)</f>
        <v/>
      </c>
      <c r="O64" t="str">
        <f t="shared" si="8"/>
        <v/>
      </c>
      <c r="P64" t="str">
        <f>if(Z64=PROSES!$B$1,T64,)</f>
        <v/>
      </c>
      <c r="Q64" t="str">
        <f>if(X64=PROSES!$B$1,T64,)</f>
        <v/>
      </c>
      <c r="R64" t="str">
        <f t="shared" si="9"/>
        <v>BUDI KEMULIAANKEBONSIRIH</v>
      </c>
      <c r="S64" s="3"/>
      <c r="T64" s="1" t="s">
        <v>208</v>
      </c>
      <c r="U64" s="1" t="s">
        <v>58</v>
      </c>
      <c r="V64" s="1" t="s">
        <v>58</v>
      </c>
      <c r="W64" s="1" t="s">
        <v>205</v>
      </c>
      <c r="X64" s="1" t="s">
        <v>206</v>
      </c>
      <c r="Y64" s="1" t="s">
        <v>66</v>
      </c>
      <c r="Z64" s="1" t="s">
        <v>207</v>
      </c>
      <c r="AA64" s="1" t="s">
        <v>66</v>
      </c>
      <c r="AD64" s="1">
        <v>0.0</v>
      </c>
      <c r="AE64" s="1">
        <v>1.0</v>
      </c>
      <c r="AG64" s="1">
        <v>2.725</v>
      </c>
      <c r="AH64" s="1">
        <v>1.0</v>
      </c>
      <c r="AI64" s="1" t="s">
        <v>64</v>
      </c>
      <c r="AJ64" s="1">
        <v>0.0</v>
      </c>
      <c r="AM64" s="1">
        <v>0.0</v>
      </c>
      <c r="AN64" s="1">
        <v>0.0</v>
      </c>
      <c r="AO64" s="1">
        <v>100.0</v>
      </c>
      <c r="AP64" s="1">
        <v>1.0</v>
      </c>
      <c r="AQ64" s="1">
        <v>0.92</v>
      </c>
      <c r="AR64" s="1">
        <v>0.92</v>
      </c>
      <c r="AS64" s="1">
        <v>0.3128002</v>
      </c>
      <c r="AT64" s="1">
        <v>72.87525</v>
      </c>
      <c r="AU64" s="1">
        <v>0.09210499</v>
      </c>
      <c r="AV64" s="1">
        <v>0.2989325</v>
      </c>
      <c r="AW64" s="1">
        <v>0.500855</v>
      </c>
      <c r="AX64" s="1">
        <v>0.8967975</v>
      </c>
      <c r="AY64" s="1">
        <v>0.0</v>
      </c>
      <c r="AZ64" s="1">
        <v>0.771778</v>
      </c>
      <c r="BA64" s="1">
        <v>-17.23499</v>
      </c>
    </row>
    <row r="65">
      <c r="A65">
        <f t="shared" si="2"/>
        <v>0</v>
      </c>
      <c r="B65" t="str">
        <f t="shared" si="3"/>
        <v/>
      </c>
      <c r="C65" t="str">
        <f>if(and(D$3&gt;1,E65=PROSES!$D$22),,D65)</f>
        <v/>
      </c>
      <c r="D65" s="1" t="str">
        <f>if(and(F$3&gt;1,F65=PROSES!$B$10),,F65)</f>
        <v/>
      </c>
      <c r="E65" t="str">
        <f t="shared" si="4"/>
        <v/>
      </c>
      <c r="F65" t="str">
        <f t="shared" si="5"/>
        <v/>
      </c>
      <c r="G65" s="1" t="str">
        <f>if(Z65=PROSES!$E$29,T65,)</f>
        <v/>
      </c>
      <c r="H65" t="str">
        <f>if(X65=PROSES!$E$29,T65,)</f>
        <v/>
      </c>
      <c r="I65" t="str">
        <f t="shared" si="6"/>
        <v/>
      </c>
      <c r="J65" t="str">
        <f>if(and($K$3&gt;1,R65=PROSES!$C$2),,K65)</f>
        <v/>
      </c>
      <c r="K65" s="1" t="str">
        <f>if(and($L$3&gt;1,L65=PROSES!$B$2),,L65)</f>
        <v/>
      </c>
      <c r="L65" t="str">
        <f t="shared" si="7"/>
        <v/>
      </c>
      <c r="M65" t="str">
        <f>if(Z65=PROSES!$B$3,T65,)</f>
        <v/>
      </c>
      <c r="N65" t="str">
        <f>if(X65=PROSES!$B$3,T65,)</f>
        <v/>
      </c>
      <c r="O65" t="str">
        <f t="shared" si="8"/>
        <v/>
      </c>
      <c r="P65" t="str">
        <f>if(Z65=PROSES!$B$1,T65,)</f>
        <v/>
      </c>
      <c r="Q65" t="str">
        <f>if(X65=PROSES!$B$1,T65,)</f>
        <v/>
      </c>
      <c r="R65" t="str">
        <f t="shared" si="9"/>
        <v>BUDURAN5BANGIL5</v>
      </c>
      <c r="S65" s="3"/>
      <c r="T65" s="1" t="s">
        <v>209</v>
      </c>
      <c r="U65" s="1" t="s">
        <v>82</v>
      </c>
      <c r="V65" s="1" t="s">
        <v>82</v>
      </c>
      <c r="W65" s="1" t="s">
        <v>210</v>
      </c>
      <c r="X65" s="1" t="s">
        <v>211</v>
      </c>
      <c r="Y65" s="1" t="s">
        <v>212</v>
      </c>
      <c r="Z65" s="1" t="s">
        <v>213</v>
      </c>
      <c r="AA65" s="1" t="s">
        <v>212</v>
      </c>
      <c r="AD65" s="1">
        <v>1.0</v>
      </c>
      <c r="AE65" s="1">
        <v>1.0</v>
      </c>
      <c r="AG65" s="1">
        <v>26.75</v>
      </c>
      <c r="AH65" s="1">
        <v>1.0</v>
      </c>
      <c r="AI65" s="1" t="s">
        <v>64</v>
      </c>
      <c r="AJ65" s="1">
        <v>0.0</v>
      </c>
      <c r="AM65" s="1">
        <v>0.0</v>
      </c>
      <c r="AN65" s="1">
        <v>0.0</v>
      </c>
      <c r="AO65" s="1">
        <v>100.0</v>
      </c>
      <c r="AP65" s="1">
        <v>1.0</v>
      </c>
      <c r="AQ65" s="1">
        <v>0.6</v>
      </c>
      <c r="AR65" s="1">
        <v>0.6</v>
      </c>
      <c r="AS65" s="1">
        <v>11.15754</v>
      </c>
      <c r="AT65" s="1">
        <v>73.681</v>
      </c>
      <c r="AU65" s="1">
        <v>3.1351</v>
      </c>
      <c r="AV65" s="1">
        <v>10.70802</v>
      </c>
      <c r="AW65" s="1">
        <v>7.1476</v>
      </c>
      <c r="AX65" s="1">
        <v>32.12407</v>
      </c>
      <c r="AY65" s="1">
        <v>0.0</v>
      </c>
      <c r="AZ65" s="1">
        <v>0.650941</v>
      </c>
      <c r="BA65" s="1">
        <v>5.70712</v>
      </c>
    </row>
    <row r="66">
      <c r="A66">
        <f t="shared" si="2"/>
        <v>0</v>
      </c>
      <c r="B66" t="str">
        <f t="shared" si="3"/>
        <v/>
      </c>
      <c r="C66" t="str">
        <f>if(and(D$3&gt;1,E66=PROSES!$D$22),,D66)</f>
        <v/>
      </c>
      <c r="D66" s="1" t="str">
        <f>if(and(F$3&gt;1,F66=PROSES!$B$10),,F66)</f>
        <v/>
      </c>
      <c r="E66" t="str">
        <f t="shared" si="4"/>
        <v/>
      </c>
      <c r="F66" t="str">
        <f t="shared" si="5"/>
        <v/>
      </c>
      <c r="G66" s="1" t="str">
        <f>if(Z66=PROSES!$E$29,T66,)</f>
        <v/>
      </c>
      <c r="H66" t="str">
        <f>if(X66=PROSES!$E$29,T66,)</f>
        <v/>
      </c>
      <c r="I66" t="str">
        <f t="shared" si="6"/>
        <v/>
      </c>
      <c r="J66" t="str">
        <f>if(and($K$3&gt;1,R66=PROSES!$C$2),,K66)</f>
        <v/>
      </c>
      <c r="K66" s="1" t="str">
        <f>if(and($L$3&gt;1,L66=PROSES!$B$2),,L66)</f>
        <v/>
      </c>
      <c r="L66" t="str">
        <f t="shared" si="7"/>
        <v/>
      </c>
      <c r="M66" t="str">
        <f>if(Z66=PROSES!$B$3,T66,)</f>
        <v/>
      </c>
      <c r="N66" t="str">
        <f>if(X66=PROSES!$B$3,T66,)</f>
        <v/>
      </c>
      <c r="O66" t="str">
        <f t="shared" si="8"/>
        <v/>
      </c>
      <c r="P66" t="str">
        <f>if(Z66=PROSES!$B$1,T66,)</f>
        <v/>
      </c>
      <c r="Q66" t="str">
        <f>if(X66=PROSES!$B$1,T66,)</f>
        <v/>
      </c>
      <c r="R66" t="str">
        <f t="shared" si="9"/>
        <v>BUDURAN4PORONG4</v>
      </c>
      <c r="S66" s="3"/>
      <c r="T66" s="1" t="s">
        <v>214</v>
      </c>
      <c r="U66" s="1" t="s">
        <v>82</v>
      </c>
      <c r="V66" s="1" t="s">
        <v>82</v>
      </c>
      <c r="W66" s="1" t="s">
        <v>215</v>
      </c>
      <c r="X66" s="1" t="s">
        <v>216</v>
      </c>
      <c r="Y66" s="1" t="s">
        <v>118</v>
      </c>
      <c r="Z66" s="1" t="s">
        <v>217</v>
      </c>
      <c r="AA66" s="1" t="s">
        <v>123</v>
      </c>
      <c r="AD66" s="1">
        <v>0.0</v>
      </c>
      <c r="AE66" s="1">
        <v>1.0</v>
      </c>
      <c r="AG66" s="1">
        <v>15.05</v>
      </c>
      <c r="AH66" s="1">
        <v>0.97</v>
      </c>
      <c r="AI66" s="1" t="s">
        <v>64</v>
      </c>
      <c r="AJ66" s="1">
        <v>0.0</v>
      </c>
      <c r="AM66" s="1">
        <v>0.0</v>
      </c>
      <c r="AN66" s="1">
        <v>0.0</v>
      </c>
      <c r="AO66" s="1">
        <v>100.0</v>
      </c>
      <c r="AP66" s="1">
        <v>1.0</v>
      </c>
      <c r="AQ66" s="1">
        <v>0.4268</v>
      </c>
      <c r="AR66" s="1">
        <v>0.4268</v>
      </c>
      <c r="AS66" s="1">
        <v>6.670441</v>
      </c>
      <c r="AT66" s="1">
        <v>60.53732</v>
      </c>
      <c r="AU66" s="1">
        <v>3.2809</v>
      </c>
      <c r="AV66" s="1">
        <v>5.807795</v>
      </c>
      <c r="AW66" s="1">
        <v>5.5384</v>
      </c>
      <c r="AX66" s="1">
        <v>17.42338</v>
      </c>
      <c r="AY66" s="1">
        <v>0.0</v>
      </c>
      <c r="AZ66" s="1">
        <v>0.5913117</v>
      </c>
      <c r="BA66" s="1">
        <v>18.4643</v>
      </c>
    </row>
    <row r="67">
      <c r="A67">
        <f t="shared" si="2"/>
        <v>0</v>
      </c>
      <c r="B67" t="str">
        <f t="shared" si="3"/>
        <v/>
      </c>
      <c r="C67" t="str">
        <f>if(and(D$3&gt;1,E67=PROSES!$D$22),,D67)</f>
        <v/>
      </c>
      <c r="D67" s="1" t="str">
        <f>if(and(F$3&gt;1,F67=PROSES!$B$10),,F67)</f>
        <v/>
      </c>
      <c r="E67" t="str">
        <f t="shared" si="4"/>
        <v/>
      </c>
      <c r="F67" t="str">
        <f t="shared" si="5"/>
        <v/>
      </c>
      <c r="G67" s="1" t="str">
        <f>if(Z67=PROSES!$E$29,T67,)</f>
        <v/>
      </c>
      <c r="H67" t="str">
        <f>if(X67=PROSES!$E$29,T67,)</f>
        <v/>
      </c>
      <c r="I67" t="str">
        <f t="shared" si="6"/>
        <v/>
      </c>
      <c r="J67" t="str">
        <f>if(and($K$3&gt;1,R67=PROSES!$C$2),,K67)</f>
        <v/>
      </c>
      <c r="K67" s="1" t="str">
        <f>if(and($L$3&gt;1,L67=PROSES!$B$2),,L67)</f>
        <v/>
      </c>
      <c r="L67" t="str">
        <f t="shared" si="7"/>
        <v/>
      </c>
      <c r="M67" t="str">
        <f>if(Z67=PROSES!$B$3,T67,)</f>
        <v/>
      </c>
      <c r="N67" t="str">
        <f>if(X67=PROSES!$B$3,T67,)</f>
        <v/>
      </c>
      <c r="O67" t="str">
        <f t="shared" si="8"/>
        <v/>
      </c>
      <c r="P67" t="str">
        <f>if(Z67=PROSES!$B$1,T67,)</f>
        <v/>
      </c>
      <c r="Q67" t="str">
        <f>if(X67=PROSES!$B$1,T67,)</f>
        <v/>
      </c>
      <c r="R67" t="str">
        <f t="shared" si="9"/>
        <v>PORONG4BUDURAN4</v>
      </c>
      <c r="S67" s="3"/>
      <c r="T67" s="1" t="s">
        <v>218</v>
      </c>
      <c r="U67" s="1" t="s">
        <v>82</v>
      </c>
      <c r="V67" s="1" t="s">
        <v>82</v>
      </c>
      <c r="W67" s="1" t="s">
        <v>215</v>
      </c>
      <c r="X67" s="1" t="s">
        <v>217</v>
      </c>
      <c r="Y67" s="1" t="s">
        <v>123</v>
      </c>
      <c r="Z67" s="1" t="s">
        <v>216</v>
      </c>
      <c r="AA67" s="1" t="s">
        <v>118</v>
      </c>
      <c r="AD67" s="1">
        <v>0.0</v>
      </c>
      <c r="AE67" s="1">
        <v>1.0</v>
      </c>
      <c r="AG67" s="1">
        <v>15.05</v>
      </c>
      <c r="AH67" s="1">
        <v>0.97</v>
      </c>
      <c r="AI67" s="1" t="s">
        <v>64</v>
      </c>
      <c r="AJ67" s="1">
        <v>0.0</v>
      </c>
      <c r="AM67" s="1">
        <v>0.0</v>
      </c>
      <c r="AN67" s="1">
        <v>0.0</v>
      </c>
      <c r="AO67" s="1">
        <v>100.0</v>
      </c>
      <c r="AP67" s="1">
        <v>1.0</v>
      </c>
      <c r="AQ67" s="1">
        <v>0.4268</v>
      </c>
      <c r="AR67" s="1">
        <v>0.4268</v>
      </c>
      <c r="AS67" s="1">
        <v>6.670441</v>
      </c>
      <c r="AT67" s="1">
        <v>60.53732</v>
      </c>
      <c r="AU67" s="1">
        <v>3.2809</v>
      </c>
      <c r="AV67" s="1">
        <v>5.807795</v>
      </c>
      <c r="AW67" s="1">
        <v>5.5384</v>
      </c>
      <c r="AX67" s="1">
        <v>17.42338</v>
      </c>
      <c r="AY67" s="1">
        <v>0.0</v>
      </c>
      <c r="AZ67" s="1">
        <v>0.5913117</v>
      </c>
      <c r="BA67" s="1">
        <v>18.4643</v>
      </c>
    </row>
    <row r="68">
      <c r="A68">
        <f t="shared" si="2"/>
        <v>0</v>
      </c>
      <c r="B68" t="str">
        <f t="shared" si="3"/>
        <v/>
      </c>
      <c r="C68" t="str">
        <f>if(and(D$3&gt;1,E68=PROSES!$D$22),,D68)</f>
        <v/>
      </c>
      <c r="D68" s="1" t="str">
        <f>if(and(F$3&gt;1,F68=PROSES!$B$10),,F68)</f>
        <v/>
      </c>
      <c r="E68" t="str">
        <f t="shared" si="4"/>
        <v/>
      </c>
      <c r="F68" t="str">
        <f t="shared" si="5"/>
        <v/>
      </c>
      <c r="G68" s="1" t="str">
        <f>if(Z68=PROSES!$E$29,T68,)</f>
        <v/>
      </c>
      <c r="H68" t="str">
        <f>if(X68=PROSES!$E$29,T68,)</f>
        <v/>
      </c>
      <c r="I68" t="str">
        <f t="shared" si="6"/>
        <v/>
      </c>
      <c r="J68" t="str">
        <f>if(and($K$3&gt;1,R68=PROSES!$C$2),,K68)</f>
        <v/>
      </c>
      <c r="K68" s="1" t="str">
        <f>if(and($L$3&gt;1,L68=PROSES!$B$2),,L68)</f>
        <v/>
      </c>
      <c r="L68" t="str">
        <f t="shared" si="7"/>
        <v/>
      </c>
      <c r="M68" t="str">
        <f>if(Z68=PROSES!$B$3,T68,)</f>
        <v/>
      </c>
      <c r="N68" t="str">
        <f>if(X68=PROSES!$B$3,T68,)</f>
        <v/>
      </c>
      <c r="O68" t="str">
        <f t="shared" si="8"/>
        <v/>
      </c>
      <c r="P68" t="str">
        <f>if(Z68=PROSES!$B$1,T68,)</f>
        <v/>
      </c>
      <c r="Q68" t="str">
        <f>if(X68=PROSES!$B$1,T68,)</f>
        <v/>
      </c>
      <c r="R68" t="str">
        <f t="shared" si="9"/>
        <v>BANDUNG SELATAN5KAMOJANG5</v>
      </c>
      <c r="S68" s="3"/>
      <c r="T68" s="1" t="s">
        <v>219</v>
      </c>
      <c r="U68" s="1" t="s">
        <v>115</v>
      </c>
      <c r="V68" s="1" t="s">
        <v>115</v>
      </c>
      <c r="W68" s="1" t="s">
        <v>220</v>
      </c>
      <c r="X68" s="1" t="s">
        <v>221</v>
      </c>
      <c r="Y68" s="1" t="s">
        <v>222</v>
      </c>
      <c r="Z68" s="1" t="s">
        <v>223</v>
      </c>
      <c r="AA68" s="1" t="s">
        <v>212</v>
      </c>
      <c r="AD68" s="1">
        <v>1.0</v>
      </c>
      <c r="AE68" s="1">
        <v>1.0</v>
      </c>
      <c r="AG68" s="1">
        <v>27.0</v>
      </c>
      <c r="AH68" s="1">
        <v>1.0</v>
      </c>
      <c r="AI68" s="1" t="s">
        <v>64</v>
      </c>
      <c r="AJ68" s="1">
        <v>0.0</v>
      </c>
      <c r="AM68" s="1">
        <v>0.0</v>
      </c>
      <c r="AN68" s="1">
        <v>0.0</v>
      </c>
      <c r="AO68" s="1">
        <v>100.0</v>
      </c>
      <c r="AP68" s="1">
        <v>1.0</v>
      </c>
      <c r="AQ68" s="1">
        <v>0.78</v>
      </c>
      <c r="AR68" s="1">
        <v>0.78</v>
      </c>
      <c r="AS68" s="1">
        <v>11.19289</v>
      </c>
      <c r="AT68" s="1">
        <v>78.54912</v>
      </c>
      <c r="AU68" s="1">
        <v>2.2221</v>
      </c>
      <c r="AV68" s="1">
        <v>10.9701</v>
      </c>
      <c r="AW68" s="1">
        <v>6.2721</v>
      </c>
      <c r="AX68" s="1">
        <v>32.9103</v>
      </c>
      <c r="AY68" s="1">
        <v>0.0</v>
      </c>
      <c r="AZ68" s="1">
        <v>0.6644356</v>
      </c>
      <c r="BA68" s="1">
        <v>0.9922302</v>
      </c>
    </row>
    <row r="69">
      <c r="A69">
        <f t="shared" si="2"/>
        <v>0</v>
      </c>
      <c r="B69" t="str">
        <f t="shared" si="3"/>
        <v/>
      </c>
      <c r="C69" t="str">
        <f>if(and(D$3&gt;1,E69=PROSES!$D$22),,D69)</f>
        <v/>
      </c>
      <c r="D69" s="1" t="str">
        <f>if(and(F$3&gt;1,F69=PROSES!$B$10),,F69)</f>
        <v/>
      </c>
      <c r="E69" t="str">
        <f t="shared" si="4"/>
        <v/>
      </c>
      <c r="F69" t="str">
        <f t="shared" si="5"/>
        <v/>
      </c>
      <c r="G69" s="1" t="str">
        <f>if(Z69=PROSES!$E$29,T69,)</f>
        <v/>
      </c>
      <c r="H69" t="str">
        <f>if(X69=PROSES!$E$29,T69,)</f>
        <v/>
      </c>
      <c r="I69" t="str">
        <f t="shared" si="6"/>
        <v/>
      </c>
      <c r="J69" t="str">
        <f>if(and($K$3&gt;1,R69=PROSES!$C$2),,K69)</f>
        <v/>
      </c>
      <c r="K69" s="1" t="str">
        <f>if(and($L$3&gt;1,L69=PROSES!$B$2),,L69)</f>
        <v/>
      </c>
      <c r="L69" t="str">
        <f t="shared" si="7"/>
        <v/>
      </c>
      <c r="M69" t="str">
        <f>if(Z69=PROSES!$B$3,T69,)</f>
        <v/>
      </c>
      <c r="N69" t="str">
        <f>if(X69=PROSES!$B$3,T69,)</f>
        <v/>
      </c>
      <c r="O69" t="str">
        <f t="shared" si="8"/>
        <v/>
      </c>
      <c r="P69" t="str">
        <f>if(Z69=PROSES!$B$1,T69,)</f>
        <v/>
      </c>
      <c r="Q69" t="str">
        <f>if(X69=PROSES!$B$1,T69,)</f>
        <v/>
      </c>
      <c r="R69" t="str">
        <f t="shared" si="9"/>
        <v>KIARACONDONG5BANDUNG SELATAN5</v>
      </c>
      <c r="S69" s="3"/>
      <c r="T69" s="1" t="s">
        <v>224</v>
      </c>
      <c r="U69" s="1" t="s">
        <v>115</v>
      </c>
      <c r="V69" s="1" t="s">
        <v>115</v>
      </c>
      <c r="W69" s="1" t="s">
        <v>134</v>
      </c>
      <c r="X69" s="1" t="s">
        <v>225</v>
      </c>
      <c r="Y69" s="1" t="s">
        <v>85</v>
      </c>
      <c r="Z69" s="1" t="s">
        <v>221</v>
      </c>
      <c r="AA69" s="1" t="s">
        <v>226</v>
      </c>
      <c r="AD69" s="1">
        <v>0.0</v>
      </c>
      <c r="AE69" s="1">
        <v>1.0</v>
      </c>
      <c r="AG69" s="1">
        <v>26.0</v>
      </c>
      <c r="AH69" s="1">
        <v>1.0</v>
      </c>
      <c r="AI69" s="1" t="s">
        <v>64</v>
      </c>
      <c r="AJ69" s="1">
        <v>0.0</v>
      </c>
      <c r="AM69" s="1">
        <v>0.0</v>
      </c>
      <c r="AN69" s="1">
        <v>0.0</v>
      </c>
      <c r="AO69" s="1">
        <v>100.0</v>
      </c>
      <c r="AP69" s="1">
        <v>1.0</v>
      </c>
      <c r="AQ69" s="1">
        <v>1.2</v>
      </c>
      <c r="AR69" s="1">
        <v>1.2</v>
      </c>
      <c r="AS69" s="1">
        <v>7.369028</v>
      </c>
      <c r="AT69" s="1">
        <v>78.06761</v>
      </c>
      <c r="AU69" s="1">
        <v>1.5236</v>
      </c>
      <c r="AV69" s="1">
        <v>7.2098</v>
      </c>
      <c r="AW69" s="1">
        <v>5.4236</v>
      </c>
      <c r="AX69" s="1">
        <v>21.6294</v>
      </c>
      <c r="AY69" s="1">
        <v>0.0</v>
      </c>
      <c r="AZ69" s="1">
        <v>0.6756974</v>
      </c>
      <c r="BA69" s="1">
        <v>-3.202028</v>
      </c>
    </row>
    <row r="70">
      <c r="A70">
        <f t="shared" si="2"/>
        <v>0</v>
      </c>
      <c r="B70" t="str">
        <f t="shared" si="3"/>
        <v/>
      </c>
      <c r="C70" t="str">
        <f>if(and(D$3&gt;1,E70=PROSES!$D$22),,D70)</f>
        <v/>
      </c>
      <c r="D70" s="1" t="str">
        <f>if(and(F$3&gt;1,F70=PROSES!$B$10),,F70)</f>
        <v/>
      </c>
      <c r="E70" t="str">
        <f t="shared" si="4"/>
        <v/>
      </c>
      <c r="F70" t="str">
        <f t="shared" si="5"/>
        <v/>
      </c>
      <c r="G70" s="1" t="str">
        <f>if(Z70=PROSES!$E$29,T70,)</f>
        <v/>
      </c>
      <c r="H70" t="str">
        <f>if(X70=PROSES!$E$29,T70,)</f>
        <v/>
      </c>
      <c r="I70" t="str">
        <f t="shared" si="6"/>
        <v/>
      </c>
      <c r="J70" t="str">
        <f>if(and($K$3&gt;1,R70=PROSES!$C$2),,K70)</f>
        <v/>
      </c>
      <c r="K70" s="1" t="str">
        <f>if(and($L$3&gt;1,L70=PROSES!$B$2),,L70)</f>
        <v/>
      </c>
      <c r="L70" t="str">
        <f t="shared" si="7"/>
        <v/>
      </c>
      <c r="M70" t="str">
        <f>if(Z70=PROSES!$B$3,T70,)</f>
        <v/>
      </c>
      <c r="N70" t="str">
        <f>if(X70=PROSES!$B$3,T70,)</f>
        <v/>
      </c>
      <c r="O70" t="str">
        <f t="shared" si="8"/>
        <v/>
      </c>
      <c r="P70" t="str">
        <f>if(Z70=PROSES!$B$1,T70,)</f>
        <v/>
      </c>
      <c r="Q70" t="str">
        <f>if(X70=PROSES!$B$1,T70,)</f>
        <v/>
      </c>
      <c r="R70" t="str">
        <f t="shared" si="9"/>
        <v>KIARACONDONG5BANDUNG SELATAN5</v>
      </c>
      <c r="S70" s="3"/>
      <c r="T70" s="1" t="s">
        <v>227</v>
      </c>
      <c r="U70" s="1" t="s">
        <v>115</v>
      </c>
      <c r="V70" s="1" t="s">
        <v>115</v>
      </c>
      <c r="W70" s="1" t="s">
        <v>134</v>
      </c>
      <c r="X70" s="1" t="s">
        <v>225</v>
      </c>
      <c r="Y70" s="1" t="s">
        <v>88</v>
      </c>
      <c r="Z70" s="1" t="s">
        <v>221</v>
      </c>
      <c r="AA70" s="1" t="s">
        <v>228</v>
      </c>
      <c r="AD70" s="1">
        <v>0.0</v>
      </c>
      <c r="AE70" s="1">
        <v>1.0</v>
      </c>
      <c r="AG70" s="1">
        <v>26.0</v>
      </c>
      <c r="AH70" s="1">
        <v>1.0</v>
      </c>
      <c r="AI70" s="1" t="s">
        <v>64</v>
      </c>
      <c r="AJ70" s="1">
        <v>0.0</v>
      </c>
      <c r="AM70" s="1">
        <v>0.0</v>
      </c>
      <c r="AN70" s="1">
        <v>0.0</v>
      </c>
      <c r="AO70" s="1">
        <v>100.0</v>
      </c>
      <c r="AP70" s="1">
        <v>1.0</v>
      </c>
      <c r="AQ70" s="1">
        <v>1.2</v>
      </c>
      <c r="AR70" s="1">
        <v>1.2</v>
      </c>
      <c r="AS70" s="1">
        <v>7.369028</v>
      </c>
      <c r="AT70" s="1">
        <v>78.06761</v>
      </c>
      <c r="AU70" s="1">
        <v>1.5236</v>
      </c>
      <c r="AV70" s="1">
        <v>7.2098</v>
      </c>
      <c r="AW70" s="1">
        <v>5.4236</v>
      </c>
      <c r="AX70" s="1">
        <v>21.6294</v>
      </c>
      <c r="AY70" s="1">
        <v>0.0</v>
      </c>
      <c r="AZ70" s="1">
        <v>0.6756974</v>
      </c>
      <c r="BA70" s="1">
        <v>-3.202028</v>
      </c>
    </row>
    <row r="71">
      <c r="A71">
        <f t="shared" si="2"/>
        <v>0</v>
      </c>
      <c r="B71" t="str">
        <f t="shared" si="3"/>
        <v/>
      </c>
      <c r="C71" t="str">
        <f>if(and(D$3&gt;1,E71=PROSES!$D$22),,D71)</f>
        <v/>
      </c>
      <c r="D71" s="1" t="str">
        <f>if(and(F$3&gt;1,F71=PROSES!$B$10),,F71)</f>
        <v/>
      </c>
      <c r="E71" t="str">
        <f t="shared" si="4"/>
        <v/>
      </c>
      <c r="F71" t="str">
        <f t="shared" si="5"/>
        <v/>
      </c>
      <c r="G71" s="1" t="str">
        <f>if(Z71=PROSES!$E$29,T71,)</f>
        <v/>
      </c>
      <c r="H71" t="str">
        <f>if(X71=PROSES!$E$29,T71,)</f>
        <v/>
      </c>
      <c r="I71" t="str">
        <f t="shared" si="6"/>
        <v/>
      </c>
      <c r="J71" t="str">
        <f>if(and($K$3&gt;1,R71=PROSES!$C$2),,K71)</f>
        <v/>
      </c>
      <c r="K71" s="1" t="str">
        <f>if(and($L$3&gt;1,L71=PROSES!$B$2),,L71)</f>
        <v/>
      </c>
      <c r="L71" t="str">
        <f t="shared" si="7"/>
        <v/>
      </c>
      <c r="M71" t="str">
        <f>if(Z71=PROSES!$B$3,T71,)</f>
        <v/>
      </c>
      <c r="N71" t="str">
        <f>if(X71=PROSES!$B$3,T71,)</f>
        <v/>
      </c>
      <c r="O71" t="str">
        <f t="shared" si="8"/>
        <v/>
      </c>
      <c r="P71" t="str">
        <f>if(Z71=PROSES!$B$1,T71,)</f>
        <v/>
      </c>
      <c r="Q71" t="str">
        <f>if(X71=PROSES!$B$1,T71,)</f>
        <v/>
      </c>
      <c r="R71" t="str">
        <f t="shared" si="9"/>
        <v>PANASIA5BANDUNG SELATAN5</v>
      </c>
      <c r="S71" s="3"/>
      <c r="T71" s="1" t="s">
        <v>229</v>
      </c>
      <c r="U71" s="1" t="s">
        <v>115</v>
      </c>
      <c r="V71" s="1" t="s">
        <v>115</v>
      </c>
      <c r="W71" s="1" t="s">
        <v>171</v>
      </c>
      <c r="X71" s="1" t="s">
        <v>230</v>
      </c>
      <c r="Y71" s="1" t="s">
        <v>85</v>
      </c>
      <c r="Z71" s="1" t="s">
        <v>221</v>
      </c>
      <c r="AA71" s="1" t="s">
        <v>226</v>
      </c>
      <c r="AD71" s="1">
        <v>0.0</v>
      </c>
      <c r="AE71" s="1">
        <v>1.0</v>
      </c>
      <c r="AG71" s="1">
        <v>9.0</v>
      </c>
      <c r="AH71" s="1">
        <v>1.0</v>
      </c>
      <c r="AI71" s="1" t="s">
        <v>64</v>
      </c>
      <c r="AJ71" s="1">
        <v>0.0</v>
      </c>
      <c r="AM71" s="1">
        <v>0.0</v>
      </c>
      <c r="AN71" s="1">
        <v>0.0</v>
      </c>
      <c r="AO71" s="1">
        <v>100.0</v>
      </c>
      <c r="AP71" s="1">
        <v>1.0</v>
      </c>
      <c r="AQ71" s="1">
        <v>0.58</v>
      </c>
      <c r="AR71" s="1">
        <v>0.58</v>
      </c>
      <c r="AS71" s="1">
        <v>3.776361</v>
      </c>
      <c r="AT71" s="1">
        <v>70.94324</v>
      </c>
      <c r="AU71" s="1">
        <v>1.233</v>
      </c>
      <c r="AV71" s="1">
        <v>3.5694</v>
      </c>
      <c r="AW71" s="1">
        <v>2.583</v>
      </c>
      <c r="AX71" s="1">
        <v>10.7082</v>
      </c>
      <c r="AY71" s="1">
        <v>0.0</v>
      </c>
      <c r="AZ71" s="1">
        <v>0.6412987</v>
      </c>
      <c r="BA71" s="1">
        <v>8.348166</v>
      </c>
    </row>
    <row r="72">
      <c r="A72">
        <f t="shared" si="2"/>
        <v>0</v>
      </c>
      <c r="B72" t="str">
        <f t="shared" si="3"/>
        <v/>
      </c>
      <c r="C72" t="str">
        <f>if(and(D$3&gt;1,E72=PROSES!$D$22),,D72)</f>
        <v/>
      </c>
      <c r="D72" s="1" t="str">
        <f>if(and(F$3&gt;1,F72=PROSES!$B$10),,F72)</f>
        <v/>
      </c>
      <c r="E72" t="str">
        <f t="shared" si="4"/>
        <v/>
      </c>
      <c r="F72" t="str">
        <f t="shared" si="5"/>
        <v/>
      </c>
      <c r="G72" s="1" t="str">
        <f>if(Z72=PROSES!$E$29,T72,)</f>
        <v/>
      </c>
      <c r="H72" t="str">
        <f>if(X72=PROSES!$E$29,T72,)</f>
        <v/>
      </c>
      <c r="I72" t="str">
        <f t="shared" si="6"/>
        <v/>
      </c>
      <c r="J72" t="str">
        <f>if(and($K$3&gt;1,R72=PROSES!$C$2),,K72)</f>
        <v/>
      </c>
      <c r="K72" s="1" t="str">
        <f>if(and($L$3&gt;1,L72=PROSES!$B$2),,L72)</f>
        <v/>
      </c>
      <c r="L72" t="str">
        <f t="shared" si="7"/>
        <v/>
      </c>
      <c r="M72" t="str">
        <f>if(Z72=PROSES!$B$3,T72,)</f>
        <v/>
      </c>
      <c r="N72" t="str">
        <f>if(X72=PROSES!$B$3,T72,)</f>
        <v/>
      </c>
      <c r="O72" t="str">
        <f t="shared" si="8"/>
        <v/>
      </c>
      <c r="P72" t="str">
        <f>if(Z72=PROSES!$B$1,T72,)</f>
        <v/>
      </c>
      <c r="Q72" t="str">
        <f>if(X72=PROSES!$B$1,T72,)</f>
        <v/>
      </c>
      <c r="R72" t="str">
        <f t="shared" si="9"/>
        <v>PANASIA5BANDUNG SELATAN5</v>
      </c>
      <c r="S72" s="3"/>
      <c r="T72" s="1" t="s">
        <v>231</v>
      </c>
      <c r="U72" s="1" t="s">
        <v>115</v>
      </c>
      <c r="V72" s="1" t="s">
        <v>115</v>
      </c>
      <c r="W72" s="1" t="s">
        <v>171</v>
      </c>
      <c r="X72" s="1" t="s">
        <v>230</v>
      </c>
      <c r="Y72" s="1" t="s">
        <v>88</v>
      </c>
      <c r="Z72" s="1" t="s">
        <v>221</v>
      </c>
      <c r="AA72" s="1" t="s">
        <v>228</v>
      </c>
      <c r="AD72" s="1">
        <v>0.0</v>
      </c>
      <c r="AE72" s="1">
        <v>1.0</v>
      </c>
      <c r="AG72" s="1">
        <v>9.0</v>
      </c>
      <c r="AH72" s="1">
        <v>1.0</v>
      </c>
      <c r="AI72" s="1" t="s">
        <v>64</v>
      </c>
      <c r="AJ72" s="1">
        <v>0.0</v>
      </c>
      <c r="AM72" s="1">
        <v>0.0</v>
      </c>
      <c r="AN72" s="1">
        <v>0.0</v>
      </c>
      <c r="AO72" s="1">
        <v>100.0</v>
      </c>
      <c r="AP72" s="1">
        <v>1.0</v>
      </c>
      <c r="AQ72" s="1">
        <v>0.58</v>
      </c>
      <c r="AR72" s="1">
        <v>0.58</v>
      </c>
      <c r="AS72" s="1">
        <v>3.776361</v>
      </c>
      <c r="AT72" s="1">
        <v>70.94324</v>
      </c>
      <c r="AU72" s="1">
        <v>1.233</v>
      </c>
      <c r="AV72" s="1">
        <v>3.5694</v>
      </c>
      <c r="AW72" s="1">
        <v>2.583</v>
      </c>
      <c r="AX72" s="1">
        <v>10.7082</v>
      </c>
      <c r="AY72" s="1">
        <v>0.0</v>
      </c>
      <c r="AZ72" s="1">
        <v>0.6412987</v>
      </c>
      <c r="BA72" s="1">
        <v>8.348166</v>
      </c>
    </row>
    <row r="73">
      <c r="A73">
        <f t="shared" si="2"/>
        <v>0</v>
      </c>
      <c r="B73" t="str">
        <f t="shared" si="3"/>
        <v/>
      </c>
      <c r="C73" t="str">
        <f>if(and(D$3&gt;1,E73=PROSES!$D$22),,D73)</f>
        <v/>
      </c>
      <c r="D73" s="1" t="str">
        <f>if(and(F$3&gt;1,F73=PROSES!$B$10),,F73)</f>
        <v/>
      </c>
      <c r="E73" t="str">
        <f t="shared" si="4"/>
        <v/>
      </c>
      <c r="F73" t="str">
        <f t="shared" si="5"/>
        <v/>
      </c>
      <c r="G73" s="1" t="str">
        <f>if(Z73=PROSES!$E$29,T73,)</f>
        <v/>
      </c>
      <c r="H73" t="str">
        <f>if(X73=PROSES!$E$29,T73,)</f>
        <v/>
      </c>
      <c r="I73" t="str">
        <f t="shared" si="6"/>
        <v/>
      </c>
      <c r="J73" t="str">
        <f>if(and($K$3&gt;1,R73=PROSES!$C$2),,K73)</f>
        <v/>
      </c>
      <c r="K73" s="1" t="str">
        <f>if(and($L$3&gt;1,L73=PROSES!$B$2),,L73)</f>
        <v/>
      </c>
      <c r="L73" t="str">
        <f t="shared" si="7"/>
        <v/>
      </c>
      <c r="M73" t="str">
        <f>if(Z73=PROSES!$B$3,T73,)</f>
        <v/>
      </c>
      <c r="N73" t="str">
        <f>if(X73=PROSES!$B$3,T73,)</f>
        <v/>
      </c>
      <c r="O73" t="str">
        <f t="shared" si="8"/>
        <v/>
      </c>
      <c r="P73" t="str">
        <f>if(Z73=PROSES!$B$1,T73,)</f>
        <v/>
      </c>
      <c r="Q73" t="str">
        <f>if(X73=PROSES!$B$1,T73,)</f>
        <v/>
      </c>
      <c r="R73" t="str">
        <f t="shared" si="9"/>
        <v>NEW UJUNG BERUNG7BANDUNG SELATAN7</v>
      </c>
      <c r="S73" s="3"/>
      <c r="T73" s="1" t="s">
        <v>232</v>
      </c>
      <c r="U73" s="1" t="s">
        <v>75</v>
      </c>
      <c r="V73" s="1" t="s">
        <v>75</v>
      </c>
      <c r="W73" s="1" t="s">
        <v>233</v>
      </c>
      <c r="X73" s="1" t="s">
        <v>234</v>
      </c>
      <c r="Y73" s="1" t="s">
        <v>78</v>
      </c>
      <c r="Z73" s="1" t="s">
        <v>235</v>
      </c>
      <c r="AA73" s="1" t="s">
        <v>236</v>
      </c>
      <c r="AD73" s="1">
        <v>0.0</v>
      </c>
      <c r="AE73" s="1">
        <v>1.0</v>
      </c>
      <c r="AG73" s="1">
        <v>32.89</v>
      </c>
      <c r="AH73" s="1">
        <v>1.0</v>
      </c>
      <c r="AI73" s="1" t="s">
        <v>64</v>
      </c>
      <c r="AJ73" s="1">
        <v>0.0</v>
      </c>
      <c r="AM73" s="1">
        <v>0.0</v>
      </c>
      <c r="AN73" s="1">
        <v>0.0</v>
      </c>
      <c r="AO73" s="1">
        <v>100.0</v>
      </c>
      <c r="AP73" s="1">
        <v>1.0</v>
      </c>
      <c r="AQ73" s="1">
        <v>1.98</v>
      </c>
      <c r="AR73" s="1">
        <v>1.98</v>
      </c>
      <c r="AS73" s="1">
        <v>9.308553</v>
      </c>
      <c r="AT73" s="1">
        <v>84.05775</v>
      </c>
      <c r="AU73" s="1">
        <v>0.963677</v>
      </c>
      <c r="AV73" s="1">
        <v>9.258535</v>
      </c>
      <c r="AW73" s="1">
        <v>5.897177</v>
      </c>
      <c r="AX73" s="1">
        <v>27.7756</v>
      </c>
      <c r="AY73" s="1">
        <v>0.0</v>
      </c>
      <c r="AZ73" s="1">
        <v>0.6862155</v>
      </c>
      <c r="BA73" s="1">
        <v>-8.9765</v>
      </c>
    </row>
    <row r="74">
      <c r="A74">
        <f t="shared" si="2"/>
        <v>0</v>
      </c>
      <c r="B74" t="str">
        <f t="shared" si="3"/>
        <v/>
      </c>
      <c r="C74" t="str">
        <f>if(and(D$3&gt;1,E74=PROSES!$D$22),,D74)</f>
        <v/>
      </c>
      <c r="D74" s="1" t="str">
        <f>if(and(F$3&gt;1,F74=PROSES!$B$10),,F74)</f>
        <v/>
      </c>
      <c r="E74" t="str">
        <f t="shared" si="4"/>
        <v/>
      </c>
      <c r="F74" t="str">
        <f t="shared" si="5"/>
        <v/>
      </c>
      <c r="G74" s="1" t="str">
        <f>if(Z74=PROSES!$E$29,T74,)</f>
        <v/>
      </c>
      <c r="H74" t="str">
        <f>if(X74=PROSES!$E$29,T74,)</f>
        <v/>
      </c>
      <c r="I74" t="str">
        <f t="shared" si="6"/>
        <v/>
      </c>
      <c r="J74" t="str">
        <f>if(and($K$3&gt;1,R74=PROSES!$C$2),,K74)</f>
        <v/>
      </c>
      <c r="K74" s="1" t="str">
        <f>if(and($L$3&gt;1,L74=PROSES!$B$2),,L74)</f>
        <v/>
      </c>
      <c r="L74" t="str">
        <f t="shared" si="7"/>
        <v/>
      </c>
      <c r="M74" t="str">
        <f>if(Z74=PROSES!$B$3,T74,)</f>
        <v/>
      </c>
      <c r="N74" t="str">
        <f>if(X74=PROSES!$B$3,T74,)</f>
        <v/>
      </c>
      <c r="O74" t="str">
        <f t="shared" si="8"/>
        <v/>
      </c>
      <c r="P74" t="str">
        <f>if(Z74=PROSES!$B$1,T74,)</f>
        <v/>
      </c>
      <c r="Q74" t="str">
        <f>if(X74=PROSES!$B$1,T74,)</f>
        <v/>
      </c>
      <c r="R74" t="str">
        <f t="shared" si="9"/>
        <v>BANDUNG SELATAN5WAYANG WINDU5</v>
      </c>
      <c r="S74" s="3"/>
      <c r="T74" s="1" t="s">
        <v>237</v>
      </c>
      <c r="U74" s="1" t="s">
        <v>115</v>
      </c>
      <c r="V74" s="1" t="s">
        <v>115</v>
      </c>
      <c r="W74" s="1" t="s">
        <v>220</v>
      </c>
      <c r="X74" s="1" t="s">
        <v>221</v>
      </c>
      <c r="Y74" s="1" t="s">
        <v>226</v>
      </c>
      <c r="Z74" s="1" t="s">
        <v>238</v>
      </c>
      <c r="AA74" s="1" t="s">
        <v>85</v>
      </c>
      <c r="AD74" s="1">
        <v>0.0</v>
      </c>
      <c r="AE74" s="1">
        <v>1.0</v>
      </c>
      <c r="AG74" s="1">
        <v>33.37</v>
      </c>
      <c r="AH74" s="1">
        <v>1.0</v>
      </c>
      <c r="AI74" s="1" t="s">
        <v>64</v>
      </c>
      <c r="AJ74" s="1">
        <v>0.0</v>
      </c>
      <c r="AM74" s="1">
        <v>0.0</v>
      </c>
      <c r="AN74" s="1">
        <v>0.0</v>
      </c>
      <c r="AO74" s="1">
        <v>100.0</v>
      </c>
      <c r="AP74" s="1">
        <v>1.0</v>
      </c>
      <c r="AQ74" s="1">
        <v>0.78</v>
      </c>
      <c r="AR74" s="1">
        <v>0.78</v>
      </c>
      <c r="AS74" s="1">
        <v>13.83358</v>
      </c>
      <c r="AT74" s="1">
        <v>78.54912</v>
      </c>
      <c r="AU74" s="1">
        <v>2.746351</v>
      </c>
      <c r="AV74" s="1">
        <v>13.55823</v>
      </c>
      <c r="AW74" s="1">
        <v>7.751851</v>
      </c>
      <c r="AX74" s="1">
        <v>40.67469</v>
      </c>
      <c r="AY74" s="1">
        <v>0.0</v>
      </c>
      <c r="AZ74" s="1">
        <v>0.6644356</v>
      </c>
      <c r="BA74" s="1">
        <v>0.9922302</v>
      </c>
    </row>
    <row r="75">
      <c r="A75">
        <f t="shared" si="2"/>
        <v>0</v>
      </c>
      <c r="B75" t="str">
        <f t="shared" si="3"/>
        <v/>
      </c>
      <c r="C75" t="str">
        <f>if(and(D$3&gt;1,E75=PROSES!$D$22),,D75)</f>
        <v/>
      </c>
      <c r="D75" s="1" t="str">
        <f>if(and(F$3&gt;1,F75=PROSES!$B$10),,F75)</f>
        <v/>
      </c>
      <c r="E75" t="str">
        <f t="shared" si="4"/>
        <v/>
      </c>
      <c r="F75" t="str">
        <f t="shared" si="5"/>
        <v/>
      </c>
      <c r="G75" s="1" t="str">
        <f>if(Z75=PROSES!$E$29,T75,)</f>
        <v/>
      </c>
      <c r="H75" t="str">
        <f>if(X75=PROSES!$E$29,T75,)</f>
        <v/>
      </c>
      <c r="I75" t="str">
        <f t="shared" si="6"/>
        <v/>
      </c>
      <c r="J75" t="str">
        <f>if(and($K$3&gt;1,R75=PROSES!$C$2),,K75)</f>
        <v/>
      </c>
      <c r="K75" s="1" t="str">
        <f>if(and($L$3&gt;1,L75=PROSES!$B$2),,L75)</f>
        <v/>
      </c>
      <c r="L75" t="str">
        <f t="shared" si="7"/>
        <v/>
      </c>
      <c r="M75" t="str">
        <f>if(Z75=PROSES!$B$3,T75,)</f>
        <v/>
      </c>
      <c r="N75" t="str">
        <f>if(X75=PROSES!$B$3,T75,)</f>
        <v/>
      </c>
      <c r="O75" t="str">
        <f t="shared" si="8"/>
        <v/>
      </c>
      <c r="P75" t="str">
        <f>if(Z75=PROSES!$B$1,T75,)</f>
        <v/>
      </c>
      <c r="Q75" t="str">
        <f>if(X75=PROSES!$B$1,T75,)</f>
        <v/>
      </c>
      <c r="R75" t="str">
        <f t="shared" si="9"/>
        <v>BANDUNG SELATAN5WAYANG WINDU5</v>
      </c>
      <c r="S75" s="3"/>
      <c r="T75" s="1" t="s">
        <v>239</v>
      </c>
      <c r="U75" s="1" t="s">
        <v>115</v>
      </c>
      <c r="V75" s="1" t="s">
        <v>115</v>
      </c>
      <c r="W75" s="1" t="s">
        <v>220</v>
      </c>
      <c r="X75" s="1" t="s">
        <v>221</v>
      </c>
      <c r="Y75" s="1" t="s">
        <v>228</v>
      </c>
      <c r="Z75" s="1" t="s">
        <v>238</v>
      </c>
      <c r="AA75" s="1" t="s">
        <v>85</v>
      </c>
      <c r="AD75" s="1">
        <v>0.0</v>
      </c>
      <c r="AE75" s="1">
        <v>1.0</v>
      </c>
      <c r="AG75" s="1">
        <v>33.37</v>
      </c>
      <c r="AH75" s="1">
        <v>1.0</v>
      </c>
      <c r="AI75" s="1" t="s">
        <v>64</v>
      </c>
      <c r="AJ75" s="1">
        <v>0.0</v>
      </c>
      <c r="AM75" s="1">
        <v>0.0</v>
      </c>
      <c r="AN75" s="1">
        <v>0.0</v>
      </c>
      <c r="AO75" s="1">
        <v>100.0</v>
      </c>
      <c r="AP75" s="1">
        <v>1.0</v>
      </c>
      <c r="AQ75" s="1">
        <v>0.78</v>
      </c>
      <c r="AR75" s="1">
        <v>0.78</v>
      </c>
      <c r="AS75" s="1">
        <v>13.83358</v>
      </c>
      <c r="AT75" s="1">
        <v>78.54912</v>
      </c>
      <c r="AU75" s="1">
        <v>2.746351</v>
      </c>
      <c r="AV75" s="1">
        <v>13.55823</v>
      </c>
      <c r="AW75" s="1">
        <v>7.751851</v>
      </c>
      <c r="AX75" s="1">
        <v>40.67469</v>
      </c>
      <c r="AY75" s="1">
        <v>0.0</v>
      </c>
      <c r="AZ75" s="1">
        <v>0.6644356</v>
      </c>
      <c r="BA75" s="1">
        <v>0.9922302</v>
      </c>
    </row>
    <row r="76">
      <c r="A76">
        <f t="shared" si="2"/>
        <v>0</v>
      </c>
      <c r="B76" t="str">
        <f t="shared" si="3"/>
        <v/>
      </c>
      <c r="C76" t="str">
        <f>if(and(D$3&gt;1,E76=PROSES!$D$22),,D76)</f>
        <v/>
      </c>
      <c r="D76" s="1" t="str">
        <f>if(and(F$3&gt;1,F76=PROSES!$B$10),,F76)</f>
        <v/>
      </c>
      <c r="E76" t="str">
        <f t="shared" si="4"/>
        <v/>
      </c>
      <c r="F76" t="str">
        <f t="shared" si="5"/>
        <v/>
      </c>
      <c r="G76" s="1" t="str">
        <f>if(Z76=PROSES!$E$29,T76,)</f>
        <v/>
      </c>
      <c r="H76" t="str">
        <f>if(X76=PROSES!$E$29,T76,)</f>
        <v/>
      </c>
      <c r="I76" t="str">
        <f t="shared" si="6"/>
        <v/>
      </c>
      <c r="J76" t="str">
        <f>if(and($K$3&gt;1,R76=PROSES!$C$2),,K76)</f>
        <v/>
      </c>
      <c r="K76" s="1" t="str">
        <f>if(and($L$3&gt;1,L76=PROSES!$B$2),,L76)</f>
        <v/>
      </c>
      <c r="L76" t="str">
        <f t="shared" si="7"/>
        <v/>
      </c>
      <c r="M76" t="str">
        <f>if(Z76=PROSES!$B$3,T76,)</f>
        <v/>
      </c>
      <c r="N76" t="str">
        <f>if(X76=PROSES!$B$3,T76,)</f>
        <v/>
      </c>
      <c r="O76" t="str">
        <f t="shared" si="8"/>
        <v/>
      </c>
      <c r="P76" t="str">
        <f>if(Z76=PROSES!$B$1,T76,)</f>
        <v/>
      </c>
      <c r="Q76" t="str">
        <f>if(X76=PROSES!$B$1,T76,)</f>
        <v/>
      </c>
      <c r="R76" t="str">
        <f t="shared" si="9"/>
        <v>GIS BANDUNG TIMUR5UJUNG BERUNG5</v>
      </c>
      <c r="S76" s="3"/>
      <c r="T76" s="1" t="s">
        <v>240</v>
      </c>
      <c r="U76" s="1" t="s">
        <v>115</v>
      </c>
      <c r="V76" s="1" t="s">
        <v>115</v>
      </c>
      <c r="W76" s="1" t="s">
        <v>153</v>
      </c>
      <c r="X76" s="1" t="s">
        <v>241</v>
      </c>
      <c r="Y76" s="1" t="s">
        <v>85</v>
      </c>
      <c r="Z76" s="1" t="s">
        <v>242</v>
      </c>
      <c r="AA76" s="1" t="s">
        <v>85</v>
      </c>
      <c r="AD76" s="1">
        <v>0.0</v>
      </c>
      <c r="AE76" s="1">
        <v>1.0</v>
      </c>
      <c r="AG76" s="1">
        <v>8.8</v>
      </c>
      <c r="AH76" s="1">
        <v>1.0</v>
      </c>
      <c r="AI76" s="1" t="s">
        <v>64</v>
      </c>
      <c r="AJ76" s="1">
        <v>0.0</v>
      </c>
      <c r="AM76" s="1">
        <v>0.0</v>
      </c>
      <c r="AN76" s="1">
        <v>0.0</v>
      </c>
      <c r="AO76" s="1">
        <v>100.0</v>
      </c>
      <c r="AP76" s="1">
        <v>1.0</v>
      </c>
      <c r="AQ76" s="1">
        <v>2.73</v>
      </c>
      <c r="AR76" s="1">
        <v>2.73</v>
      </c>
      <c r="AS76" s="1">
        <v>2.477868</v>
      </c>
      <c r="AT76" s="1">
        <v>82.244</v>
      </c>
      <c r="AU76" s="1">
        <v>0.3344</v>
      </c>
      <c r="AV76" s="1">
        <v>2.4552</v>
      </c>
      <c r="AW76" s="1">
        <v>1.4784</v>
      </c>
      <c r="AX76" s="1">
        <v>7.1236</v>
      </c>
      <c r="AY76" s="1">
        <v>0.0</v>
      </c>
      <c r="AZ76" s="1">
        <v>0.6465942</v>
      </c>
      <c r="BA76" s="1">
        <v>-6.013103</v>
      </c>
    </row>
    <row r="77">
      <c r="A77">
        <f t="shared" si="2"/>
        <v>0</v>
      </c>
      <c r="B77" t="str">
        <f t="shared" si="3"/>
        <v/>
      </c>
      <c r="C77" t="str">
        <f>if(and(D$3&gt;1,E77=PROSES!$D$22),,D77)</f>
        <v/>
      </c>
      <c r="D77" s="1" t="str">
        <f>if(and(F$3&gt;1,F77=PROSES!$B$10),,F77)</f>
        <v/>
      </c>
      <c r="E77" t="str">
        <f t="shared" si="4"/>
        <v/>
      </c>
      <c r="F77" t="str">
        <f t="shared" si="5"/>
        <v/>
      </c>
      <c r="G77" s="1" t="str">
        <f>if(Z77=PROSES!$E$29,T77,)</f>
        <v/>
      </c>
      <c r="H77" t="str">
        <f>if(X77=PROSES!$E$29,T77,)</f>
        <v/>
      </c>
      <c r="I77" t="str">
        <f t="shared" si="6"/>
        <v/>
      </c>
      <c r="J77" t="str">
        <f>if(and($K$3&gt;1,R77=PROSES!$C$2),,K77)</f>
        <v/>
      </c>
      <c r="K77" s="1" t="str">
        <f>if(and($L$3&gt;1,L77=PROSES!$B$2),,L77)</f>
        <v/>
      </c>
      <c r="L77" t="str">
        <f t="shared" si="7"/>
        <v/>
      </c>
      <c r="M77" t="str">
        <f>if(Z77=PROSES!$B$3,T77,)</f>
        <v/>
      </c>
      <c r="N77" t="str">
        <f>if(X77=PROSES!$B$3,T77,)</f>
        <v/>
      </c>
      <c r="O77" t="str">
        <f t="shared" si="8"/>
        <v/>
      </c>
      <c r="P77" t="str">
        <f>if(Z77=PROSES!$B$1,T77,)</f>
        <v/>
      </c>
      <c r="Q77" t="str">
        <f>if(X77=PROSES!$B$1,T77,)</f>
        <v/>
      </c>
      <c r="R77" t="str">
        <f t="shared" si="9"/>
        <v>GIS BANDUNG TIMUR5UJUNG BERUNG5</v>
      </c>
      <c r="S77" s="3"/>
      <c r="T77" s="1" t="s">
        <v>243</v>
      </c>
      <c r="U77" s="1" t="s">
        <v>115</v>
      </c>
      <c r="V77" s="1" t="s">
        <v>115</v>
      </c>
      <c r="W77" s="1" t="s">
        <v>153</v>
      </c>
      <c r="X77" s="1" t="s">
        <v>241</v>
      </c>
      <c r="Y77" s="1" t="s">
        <v>85</v>
      </c>
      <c r="Z77" s="1" t="s">
        <v>242</v>
      </c>
      <c r="AA77" s="1" t="s">
        <v>88</v>
      </c>
      <c r="AD77" s="1">
        <v>0.0</v>
      </c>
      <c r="AE77" s="1">
        <v>1.0</v>
      </c>
      <c r="AG77" s="1">
        <v>8.8</v>
      </c>
      <c r="AH77" s="1">
        <v>1.0</v>
      </c>
      <c r="AI77" s="1" t="s">
        <v>64</v>
      </c>
      <c r="AJ77" s="1">
        <v>0.0</v>
      </c>
      <c r="AM77" s="1">
        <v>0.0</v>
      </c>
      <c r="AN77" s="1">
        <v>0.0</v>
      </c>
      <c r="AO77" s="1">
        <v>100.0</v>
      </c>
      <c r="AP77" s="1">
        <v>1.0</v>
      </c>
      <c r="AQ77" s="1">
        <v>2.73</v>
      </c>
      <c r="AR77" s="1">
        <v>2.73</v>
      </c>
      <c r="AS77" s="1">
        <v>2.477868</v>
      </c>
      <c r="AT77" s="1">
        <v>82.244</v>
      </c>
      <c r="AU77" s="1">
        <v>0.3344</v>
      </c>
      <c r="AV77" s="1">
        <v>2.4552</v>
      </c>
      <c r="AW77" s="1">
        <v>1.4784</v>
      </c>
      <c r="AX77" s="1">
        <v>7.1236</v>
      </c>
      <c r="AY77" s="1">
        <v>0.0</v>
      </c>
      <c r="AZ77" s="1">
        <v>0.6465942</v>
      </c>
      <c r="BA77" s="1">
        <v>-6.013103</v>
      </c>
    </row>
    <row r="78">
      <c r="A78">
        <f t="shared" si="2"/>
        <v>0</v>
      </c>
      <c r="B78" t="str">
        <f t="shared" si="3"/>
        <v/>
      </c>
      <c r="C78" t="str">
        <f>if(and(D$3&gt;1,E78=PROSES!$D$22),,D78)</f>
        <v/>
      </c>
      <c r="D78" s="1" t="str">
        <f>if(and(F$3&gt;1,F78=PROSES!$B$10),,F78)</f>
        <v/>
      </c>
      <c r="E78" t="str">
        <f t="shared" si="4"/>
        <v/>
      </c>
      <c r="F78" t="str">
        <f t="shared" si="5"/>
        <v/>
      </c>
      <c r="G78" s="1" t="str">
        <f>if(Z78=PROSES!$E$29,T78,)</f>
        <v/>
      </c>
      <c r="H78" t="str">
        <f>if(X78=PROSES!$E$29,T78,)</f>
        <v/>
      </c>
      <c r="I78" t="str">
        <f t="shared" si="6"/>
        <v/>
      </c>
      <c r="J78" t="str">
        <f>if(and($K$3&gt;1,R78=PROSES!$C$2),,K78)</f>
        <v/>
      </c>
      <c r="K78" s="1" t="str">
        <f>if(and($L$3&gt;1,L78=PROSES!$B$2),,L78)</f>
        <v/>
      </c>
      <c r="L78" t="str">
        <f t="shared" si="7"/>
        <v/>
      </c>
      <c r="M78" t="str">
        <f>if(Z78=PROSES!$B$3,T78,)</f>
        <v/>
      </c>
      <c r="N78" t="str">
        <f>if(X78=PROSES!$B$3,T78,)</f>
        <v/>
      </c>
      <c r="O78" t="str">
        <f t="shared" si="8"/>
        <v/>
      </c>
      <c r="P78" t="str">
        <f>if(Z78=PROSES!$B$1,T78,)</f>
        <v/>
      </c>
      <c r="Q78" t="str">
        <f>if(X78=PROSES!$B$1,T78,)</f>
        <v/>
      </c>
      <c r="R78" t="str">
        <f t="shared" si="9"/>
        <v>CIBADAK BARU5BOGORBARU5</v>
      </c>
      <c r="S78" s="3"/>
      <c r="T78" s="1" t="s">
        <v>244</v>
      </c>
      <c r="U78" s="1" t="s">
        <v>58</v>
      </c>
      <c r="V78" s="1" t="s">
        <v>58</v>
      </c>
      <c r="W78" s="1" t="s">
        <v>90</v>
      </c>
      <c r="X78" s="1" t="s">
        <v>245</v>
      </c>
      <c r="Y78" s="1" t="s">
        <v>66</v>
      </c>
      <c r="Z78" s="1" t="s">
        <v>246</v>
      </c>
      <c r="AA78" s="1" t="s">
        <v>61</v>
      </c>
      <c r="AD78" s="1">
        <v>0.0</v>
      </c>
      <c r="AE78" s="1">
        <v>1.0</v>
      </c>
      <c r="AG78" s="1">
        <v>46.057</v>
      </c>
      <c r="AH78" s="1">
        <v>1.0</v>
      </c>
      <c r="AI78" s="1" t="s">
        <v>64</v>
      </c>
      <c r="AJ78" s="1">
        <v>0.0</v>
      </c>
      <c r="AM78" s="1">
        <v>0.0</v>
      </c>
      <c r="AN78" s="1">
        <v>0.0</v>
      </c>
      <c r="AO78" s="1">
        <v>100.0</v>
      </c>
      <c r="AP78" s="1">
        <v>1.0</v>
      </c>
      <c r="AQ78" s="1">
        <v>1.62</v>
      </c>
      <c r="AR78" s="1">
        <v>1.62</v>
      </c>
      <c r="AS78" s="1">
        <v>13.05049</v>
      </c>
      <c r="AT78" s="1">
        <v>82.15014</v>
      </c>
      <c r="AU78" s="1">
        <v>1.782406</v>
      </c>
      <c r="AV78" s="1">
        <v>12.9282</v>
      </c>
      <c r="AW78" s="1">
        <v>8.690956</v>
      </c>
      <c r="AX78" s="1">
        <v>38.7846</v>
      </c>
      <c r="AY78" s="1">
        <v>0.0</v>
      </c>
      <c r="AZ78" s="1">
        <v>0.683587</v>
      </c>
      <c r="BA78" s="1">
        <v>-7.109503</v>
      </c>
    </row>
    <row r="79">
      <c r="A79">
        <f t="shared" si="2"/>
        <v>0</v>
      </c>
      <c r="B79" t="str">
        <f t="shared" si="3"/>
        <v/>
      </c>
      <c r="C79" t="str">
        <f>if(and(D$3&gt;1,E79=PROSES!$D$22),,D79)</f>
        <v/>
      </c>
      <c r="D79" s="1" t="str">
        <f>if(and(F$3&gt;1,F79=PROSES!$B$10),,F79)</f>
        <v/>
      </c>
      <c r="E79" t="str">
        <f t="shared" si="4"/>
        <v/>
      </c>
      <c r="F79" t="str">
        <f t="shared" si="5"/>
        <v/>
      </c>
      <c r="G79" s="1" t="str">
        <f>if(Z79=PROSES!$E$29,T79,)</f>
        <v/>
      </c>
      <c r="H79" t="str">
        <f>if(X79=PROSES!$E$29,T79,)</f>
        <v/>
      </c>
      <c r="I79" t="str">
        <f t="shared" si="6"/>
        <v/>
      </c>
      <c r="J79" t="str">
        <f>if(and($K$3&gt;1,R79=PROSES!$C$2),,K79)</f>
        <v/>
      </c>
      <c r="K79" s="1" t="str">
        <f>if(and($L$3&gt;1,L79=PROSES!$B$2),,L79)</f>
        <v/>
      </c>
      <c r="L79" t="str">
        <f t="shared" si="7"/>
        <v/>
      </c>
      <c r="M79" t="str">
        <f>if(Z79=PROSES!$B$3,T79,)</f>
        <v/>
      </c>
      <c r="N79" t="str">
        <f>if(X79=PROSES!$B$3,T79,)</f>
        <v/>
      </c>
      <c r="O79" t="str">
        <f t="shared" si="8"/>
        <v/>
      </c>
      <c r="P79" t="str">
        <f>if(Z79=PROSES!$B$1,T79,)</f>
        <v/>
      </c>
      <c r="Q79" t="str">
        <f>if(X79=PROSES!$B$1,T79,)</f>
        <v/>
      </c>
      <c r="R79" t="str">
        <f t="shared" si="9"/>
        <v>CIAWI4BOGORBARU4</v>
      </c>
      <c r="S79" s="3"/>
      <c r="T79" s="1" t="s">
        <v>247</v>
      </c>
      <c r="U79" s="1" t="s">
        <v>58</v>
      </c>
      <c r="V79" s="1" t="s">
        <v>58</v>
      </c>
      <c r="W79" s="1" t="s">
        <v>215</v>
      </c>
      <c r="X79" s="1" t="s">
        <v>248</v>
      </c>
      <c r="Y79" s="1" t="s">
        <v>249</v>
      </c>
      <c r="Z79" s="1" t="s">
        <v>250</v>
      </c>
      <c r="AA79" s="1" t="s">
        <v>249</v>
      </c>
      <c r="AD79" s="1">
        <v>1.0</v>
      </c>
      <c r="AE79" s="1">
        <v>1.0</v>
      </c>
      <c r="AG79" s="1">
        <v>6.8</v>
      </c>
      <c r="AH79" s="1">
        <v>1.0</v>
      </c>
      <c r="AI79" s="1" t="s">
        <v>64</v>
      </c>
      <c r="AJ79" s="1">
        <v>0.0</v>
      </c>
      <c r="AM79" s="1">
        <v>0.0</v>
      </c>
      <c r="AN79" s="1">
        <v>0.0</v>
      </c>
      <c r="AO79" s="1">
        <v>100.0</v>
      </c>
      <c r="AP79" s="1">
        <v>1.0</v>
      </c>
      <c r="AQ79" s="1">
        <v>0.44</v>
      </c>
      <c r="AR79" s="1">
        <v>0.44</v>
      </c>
      <c r="AS79" s="1">
        <v>3.013887</v>
      </c>
      <c r="AT79" s="1">
        <v>60.53732</v>
      </c>
      <c r="AU79" s="1">
        <v>1.4824</v>
      </c>
      <c r="AV79" s="1">
        <v>2.62412</v>
      </c>
      <c r="AW79" s="1">
        <v>2.5024</v>
      </c>
      <c r="AX79" s="1">
        <v>7.87236</v>
      </c>
      <c r="AY79" s="1">
        <v>0.0</v>
      </c>
      <c r="AZ79" s="1">
        <v>0.5913117</v>
      </c>
      <c r="BA79" s="1">
        <v>18.4643</v>
      </c>
    </row>
    <row r="80">
      <c r="A80">
        <f t="shared" si="2"/>
        <v>0</v>
      </c>
      <c r="B80" t="str">
        <f t="shared" si="3"/>
        <v/>
      </c>
      <c r="C80" t="str">
        <f>if(and(D$3&gt;1,E80=PROSES!$D$22),,D80)</f>
        <v/>
      </c>
      <c r="D80" s="1" t="str">
        <f>if(and(F$3&gt;1,F80=PROSES!$B$10),,F80)</f>
        <v/>
      </c>
      <c r="E80" t="str">
        <f t="shared" si="4"/>
        <v/>
      </c>
      <c r="F80" t="str">
        <f t="shared" si="5"/>
        <v/>
      </c>
      <c r="G80" s="1" t="str">
        <f>if(Z80=PROSES!$E$29,T80,)</f>
        <v/>
      </c>
      <c r="H80" t="str">
        <f>if(X80=PROSES!$E$29,T80,)</f>
        <v/>
      </c>
      <c r="I80" t="str">
        <f t="shared" si="6"/>
        <v/>
      </c>
      <c r="J80" t="str">
        <f>if(and($K$3&gt;1,R80=PROSES!$C$2),,K80)</f>
        <v/>
      </c>
      <c r="K80" s="1" t="str">
        <f>if(and($L$3&gt;1,L80=PROSES!$B$2),,L80)</f>
        <v/>
      </c>
      <c r="L80" t="str">
        <f t="shared" si="7"/>
        <v/>
      </c>
      <c r="M80" t="str">
        <f>if(Z80=PROSES!$B$3,T80,)</f>
        <v/>
      </c>
      <c r="N80" t="str">
        <f>if(X80=PROSES!$B$3,T80,)</f>
        <v/>
      </c>
      <c r="O80" t="str">
        <f t="shared" si="8"/>
        <v/>
      </c>
      <c r="P80" t="str">
        <f>if(Z80=PROSES!$B$1,T80,)</f>
        <v/>
      </c>
      <c r="Q80" t="str">
        <f>if(X80=PROSES!$B$1,T80,)</f>
        <v/>
      </c>
      <c r="R80" t="str">
        <f t="shared" si="9"/>
        <v>BOGORBARU4CIAWI4</v>
      </c>
      <c r="S80" s="3"/>
      <c r="T80" s="1" t="s">
        <v>251</v>
      </c>
      <c r="U80" s="1" t="s">
        <v>58</v>
      </c>
      <c r="V80" s="1" t="s">
        <v>58</v>
      </c>
      <c r="W80" s="1" t="s">
        <v>215</v>
      </c>
      <c r="X80" s="1" t="s">
        <v>250</v>
      </c>
      <c r="Y80" s="1" t="s">
        <v>252</v>
      </c>
      <c r="Z80" s="1" t="s">
        <v>248</v>
      </c>
      <c r="AA80" s="1" t="s">
        <v>252</v>
      </c>
      <c r="AD80" s="1">
        <v>1.0</v>
      </c>
      <c r="AE80" s="1">
        <v>1.0</v>
      </c>
      <c r="AG80" s="1">
        <v>6.8</v>
      </c>
      <c r="AH80" s="1">
        <v>1.0</v>
      </c>
      <c r="AI80" s="1" t="s">
        <v>64</v>
      </c>
      <c r="AJ80" s="1">
        <v>0.0</v>
      </c>
      <c r="AM80" s="1">
        <v>0.0</v>
      </c>
      <c r="AN80" s="1">
        <v>0.0</v>
      </c>
      <c r="AO80" s="1">
        <v>100.0</v>
      </c>
      <c r="AP80" s="1">
        <v>1.0</v>
      </c>
      <c r="AQ80" s="1">
        <v>0.44</v>
      </c>
      <c r="AR80" s="1">
        <v>0.44</v>
      </c>
      <c r="AS80" s="1">
        <v>3.013887</v>
      </c>
      <c r="AT80" s="1">
        <v>60.53732</v>
      </c>
      <c r="AU80" s="1">
        <v>1.4824</v>
      </c>
      <c r="AV80" s="1">
        <v>2.62412</v>
      </c>
      <c r="AW80" s="1">
        <v>2.5024</v>
      </c>
      <c r="AX80" s="1">
        <v>7.87236</v>
      </c>
      <c r="AY80" s="1">
        <v>0.0</v>
      </c>
      <c r="AZ80" s="1">
        <v>0.5913117</v>
      </c>
      <c r="BA80" s="1">
        <v>18.4643</v>
      </c>
    </row>
    <row r="81">
      <c r="A81">
        <f t="shared" si="2"/>
        <v>0</v>
      </c>
      <c r="B81" t="str">
        <f t="shared" si="3"/>
        <v/>
      </c>
      <c r="C81" t="str">
        <f>if(and(D$3&gt;1,E81=PROSES!$D$22),,D81)</f>
        <v/>
      </c>
      <c r="D81" s="1" t="str">
        <f>if(and(F$3&gt;1,F81=PROSES!$B$10),,F81)</f>
        <v/>
      </c>
      <c r="E81" t="str">
        <f t="shared" si="4"/>
        <v/>
      </c>
      <c r="F81" t="str">
        <f t="shared" si="5"/>
        <v/>
      </c>
      <c r="G81" s="1" t="str">
        <f>if(Z81=PROSES!$E$29,T81,)</f>
        <v/>
      </c>
      <c r="H81" t="str">
        <f>if(X81=PROSES!$E$29,T81,)</f>
        <v/>
      </c>
      <c r="I81" t="str">
        <f t="shared" si="6"/>
        <v/>
      </c>
      <c r="J81" t="str">
        <f>if(and($K$3&gt;1,R81=PROSES!$C$2),,K81)</f>
        <v/>
      </c>
      <c r="K81" s="1" t="str">
        <f>if(and($L$3&gt;1,L81=PROSES!$B$2),,L81)</f>
        <v/>
      </c>
      <c r="L81" t="str">
        <f t="shared" si="7"/>
        <v/>
      </c>
      <c r="M81" t="str">
        <f>if(Z81=PROSES!$B$3,T81,)</f>
        <v/>
      </c>
      <c r="N81" t="str">
        <f>if(X81=PROSES!$B$3,T81,)</f>
        <v/>
      </c>
      <c r="O81" t="str">
        <f t="shared" si="8"/>
        <v/>
      </c>
      <c r="P81" t="str">
        <f>if(Z81=PROSES!$B$1,T81,)</f>
        <v/>
      </c>
      <c r="Q81" t="str">
        <f>if(X81=PROSES!$B$1,T81,)</f>
        <v/>
      </c>
      <c r="R81" t="str">
        <f t="shared" si="9"/>
        <v>BOGORBARU5CIAWI BARU</v>
      </c>
      <c r="S81" s="3"/>
      <c r="T81" s="1" t="s">
        <v>253</v>
      </c>
      <c r="U81" s="1" t="s">
        <v>58</v>
      </c>
      <c r="V81" s="1" t="s">
        <v>58</v>
      </c>
      <c r="W81" s="1" t="s">
        <v>254</v>
      </c>
      <c r="X81" s="1" t="s">
        <v>246</v>
      </c>
      <c r="Y81" s="1" t="s">
        <v>61</v>
      </c>
      <c r="Z81" s="1" t="s">
        <v>255</v>
      </c>
      <c r="AA81" s="1" t="s">
        <v>61</v>
      </c>
      <c r="AD81" s="1">
        <v>0.0</v>
      </c>
      <c r="AE81" s="1">
        <v>1.0</v>
      </c>
      <c r="AG81" s="1">
        <v>8.5</v>
      </c>
      <c r="AH81" s="1">
        <v>1.0</v>
      </c>
      <c r="AI81" s="1" t="s">
        <v>64</v>
      </c>
      <c r="AJ81" s="1">
        <v>0.0</v>
      </c>
      <c r="AM81" s="1">
        <v>0.0</v>
      </c>
      <c r="AN81" s="1">
        <v>0.0</v>
      </c>
      <c r="AO81" s="1">
        <v>100.0</v>
      </c>
      <c r="AP81" s="1">
        <v>1.0</v>
      </c>
      <c r="AQ81" s="1">
        <v>3.05</v>
      </c>
      <c r="AR81" s="1">
        <v>3.05</v>
      </c>
      <c r="AS81" s="1">
        <v>1.706993</v>
      </c>
      <c r="AT81" s="1">
        <v>81.09116</v>
      </c>
      <c r="AU81" s="1">
        <v>0.26435</v>
      </c>
      <c r="AV81" s="1">
        <v>1.6864</v>
      </c>
      <c r="AW81" s="1">
        <v>1.5385</v>
      </c>
      <c r="AX81" s="1">
        <v>5.0575</v>
      </c>
      <c r="AY81" s="1">
        <v>0.0</v>
      </c>
      <c r="AZ81" s="1">
        <v>0.7037433</v>
      </c>
      <c r="BA81" s="1">
        <v>-11.79587</v>
      </c>
    </row>
    <row r="82">
      <c r="A82">
        <f t="shared" si="2"/>
        <v>0</v>
      </c>
      <c r="B82" t="str">
        <f t="shared" si="3"/>
        <v/>
      </c>
      <c r="C82" t="str">
        <f>if(and(D$3&gt;1,E82=PROSES!$D$22),,D82)</f>
        <v/>
      </c>
      <c r="D82" s="1" t="str">
        <f>if(and(F$3&gt;1,F82=PROSES!$B$10),,F82)</f>
        <v/>
      </c>
      <c r="E82" t="str">
        <f t="shared" si="4"/>
        <v/>
      </c>
      <c r="F82" t="str">
        <f t="shared" si="5"/>
        <v/>
      </c>
      <c r="G82" s="1" t="str">
        <f>if(Z82=PROSES!$E$29,T82,)</f>
        <v/>
      </c>
      <c r="H82" t="str">
        <f>if(X82=PROSES!$E$29,T82,)</f>
        <v/>
      </c>
      <c r="I82" t="str">
        <f t="shared" si="6"/>
        <v/>
      </c>
      <c r="J82" t="str">
        <f>if(and($K$3&gt;1,R82=PROSES!$C$2),,K82)</f>
        <v/>
      </c>
      <c r="K82" s="1" t="str">
        <f>if(and($L$3&gt;1,L82=PROSES!$B$2),,L82)</f>
        <v/>
      </c>
      <c r="L82" t="str">
        <f t="shared" si="7"/>
        <v/>
      </c>
      <c r="M82" t="str">
        <f>if(Z82=PROSES!$B$3,T82,)</f>
        <v/>
      </c>
      <c r="N82" t="str">
        <f>if(X82=PROSES!$B$3,T82,)</f>
        <v/>
      </c>
      <c r="O82" t="str">
        <f t="shared" si="8"/>
        <v/>
      </c>
      <c r="P82" t="str">
        <f>if(Z82=PROSES!$B$1,T82,)</f>
        <v/>
      </c>
      <c r="Q82" t="str">
        <f>if(X82=PROSES!$B$1,T82,)</f>
        <v/>
      </c>
      <c r="R82" t="str">
        <f t="shared" si="9"/>
        <v>BOGORBARU5CIAWI BARU</v>
      </c>
      <c r="S82" s="3"/>
      <c r="T82" s="1" t="s">
        <v>256</v>
      </c>
      <c r="U82" s="1" t="s">
        <v>58</v>
      </c>
      <c r="V82" s="1" t="s">
        <v>58</v>
      </c>
      <c r="W82" s="1" t="s">
        <v>254</v>
      </c>
      <c r="X82" s="1" t="s">
        <v>246</v>
      </c>
      <c r="Y82" s="1" t="s">
        <v>66</v>
      </c>
      <c r="Z82" s="1" t="s">
        <v>255</v>
      </c>
      <c r="AA82" s="1" t="s">
        <v>66</v>
      </c>
      <c r="AD82" s="1">
        <v>0.0</v>
      </c>
      <c r="AE82" s="1">
        <v>1.0</v>
      </c>
      <c r="AG82" s="1">
        <v>8.5</v>
      </c>
      <c r="AH82" s="1">
        <v>1.0</v>
      </c>
      <c r="AI82" s="1" t="s">
        <v>64</v>
      </c>
      <c r="AJ82" s="1">
        <v>0.0</v>
      </c>
      <c r="AM82" s="1">
        <v>0.0</v>
      </c>
      <c r="AN82" s="1">
        <v>0.0</v>
      </c>
      <c r="AO82" s="1">
        <v>100.0</v>
      </c>
      <c r="AP82" s="1">
        <v>1.0</v>
      </c>
      <c r="AQ82" s="1">
        <v>3.05</v>
      </c>
      <c r="AR82" s="1">
        <v>3.05</v>
      </c>
      <c r="AS82" s="1">
        <v>1.706993</v>
      </c>
      <c r="AT82" s="1">
        <v>81.09116</v>
      </c>
      <c r="AU82" s="1">
        <v>0.26435</v>
      </c>
      <c r="AV82" s="1">
        <v>1.6864</v>
      </c>
      <c r="AW82" s="1">
        <v>1.5385</v>
      </c>
      <c r="AX82" s="1">
        <v>5.0575</v>
      </c>
      <c r="AY82" s="1">
        <v>0.0</v>
      </c>
      <c r="AZ82" s="1">
        <v>0.7037433</v>
      </c>
      <c r="BA82" s="1">
        <v>-11.79587</v>
      </c>
    </row>
    <row r="83">
      <c r="A83">
        <f t="shared" si="2"/>
        <v>0</v>
      </c>
      <c r="B83" t="str">
        <f t="shared" si="3"/>
        <v/>
      </c>
      <c r="C83" t="str">
        <f>if(and(D$3&gt;1,E83=PROSES!$D$22),,D83)</f>
        <v/>
      </c>
      <c r="D83" s="1" t="str">
        <f>if(and(F$3&gt;1,F83=PROSES!$B$10),,F83)</f>
        <v/>
      </c>
      <c r="E83" t="str">
        <f t="shared" si="4"/>
        <v/>
      </c>
      <c r="F83" t="str">
        <f t="shared" si="5"/>
        <v/>
      </c>
      <c r="G83" s="1" t="str">
        <f>if(Z83=PROSES!$E$29,T83,)</f>
        <v/>
      </c>
      <c r="H83" t="str">
        <f>if(X83=PROSES!$E$29,T83,)</f>
        <v/>
      </c>
      <c r="I83" t="str">
        <f t="shared" si="6"/>
        <v/>
      </c>
      <c r="J83" t="str">
        <f>if(and($K$3&gt;1,R83=PROSES!$C$2),,K83)</f>
        <v/>
      </c>
      <c r="K83" s="1" t="str">
        <f>if(and($L$3&gt;1,L83=PROSES!$B$2),,L83)</f>
        <v/>
      </c>
      <c r="L83" t="str">
        <f t="shared" si="7"/>
        <v/>
      </c>
      <c r="M83" t="str">
        <f>if(Z83=PROSES!$B$3,T83,)</f>
        <v/>
      </c>
      <c r="N83" t="str">
        <f>if(X83=PROSES!$B$3,T83,)</f>
        <v/>
      </c>
      <c r="O83" t="str">
        <f t="shared" si="8"/>
        <v/>
      </c>
      <c r="P83" t="str">
        <f>if(Z83=PROSES!$B$1,T83,)</f>
        <v/>
      </c>
      <c r="Q83" t="str">
        <f>if(X83=PROSES!$B$1,T83,)</f>
        <v/>
      </c>
      <c r="R83" t="str">
        <f t="shared" si="9"/>
        <v>BOGORBARU5CIANJUR5</v>
      </c>
      <c r="S83" s="3"/>
      <c r="T83" s="1" t="s">
        <v>257</v>
      </c>
      <c r="U83" s="1" t="s">
        <v>75</v>
      </c>
      <c r="V83" s="1" t="s">
        <v>75</v>
      </c>
      <c r="W83" s="1" t="s">
        <v>210</v>
      </c>
      <c r="X83" s="1" t="s">
        <v>246</v>
      </c>
      <c r="Y83" s="1" t="s">
        <v>61</v>
      </c>
      <c r="Z83" s="1" t="s">
        <v>258</v>
      </c>
      <c r="AA83" s="1" t="s">
        <v>88</v>
      </c>
      <c r="AD83" s="1">
        <v>0.0</v>
      </c>
      <c r="AE83" s="1">
        <v>1.0</v>
      </c>
      <c r="AG83" s="1">
        <v>45.135</v>
      </c>
      <c r="AH83" s="1">
        <v>1.0</v>
      </c>
      <c r="AI83" s="1" t="s">
        <v>64</v>
      </c>
      <c r="AJ83" s="1">
        <v>0.0</v>
      </c>
      <c r="AM83" s="1">
        <v>0.0</v>
      </c>
      <c r="AN83" s="1">
        <v>0.0</v>
      </c>
      <c r="AO83" s="1">
        <v>100.0</v>
      </c>
      <c r="AP83" s="1">
        <v>1.0</v>
      </c>
      <c r="AQ83" s="1">
        <v>0.6</v>
      </c>
      <c r="AR83" s="1">
        <v>0.6</v>
      </c>
      <c r="AS83" s="1">
        <v>18.826</v>
      </c>
      <c r="AT83" s="1">
        <v>73.681</v>
      </c>
      <c r="AU83" s="1">
        <v>5.289822</v>
      </c>
      <c r="AV83" s="1">
        <v>18.06754</v>
      </c>
      <c r="AW83" s="1">
        <v>12.06007</v>
      </c>
      <c r="AX83" s="1">
        <v>54.20262</v>
      </c>
      <c r="AY83" s="1">
        <v>0.0</v>
      </c>
      <c r="AZ83" s="1">
        <v>0.650941</v>
      </c>
      <c r="BA83" s="1">
        <v>5.70712</v>
      </c>
    </row>
    <row r="84">
      <c r="A84">
        <f t="shared" si="2"/>
        <v>0</v>
      </c>
      <c r="B84" t="str">
        <f t="shared" si="3"/>
        <v/>
      </c>
      <c r="C84" t="str">
        <f>if(and(D$3&gt;1,E84=PROSES!$D$22),,D84)</f>
        <v/>
      </c>
      <c r="D84" s="1" t="str">
        <f>if(and(F$3&gt;1,F84=PROSES!$B$10),,F84)</f>
        <v/>
      </c>
      <c r="E84" t="str">
        <f t="shared" si="4"/>
        <v/>
      </c>
      <c r="F84" t="str">
        <f t="shared" si="5"/>
        <v/>
      </c>
      <c r="G84" s="1" t="str">
        <f>if(Z84=PROSES!$E$29,T84,)</f>
        <v/>
      </c>
      <c r="H84" t="str">
        <f>if(X84=PROSES!$E$29,T84,)</f>
        <v/>
      </c>
      <c r="I84" t="str">
        <f t="shared" si="6"/>
        <v/>
      </c>
      <c r="J84" t="str">
        <f>if(and($K$3&gt;1,R84=PROSES!$C$2),,K84)</f>
        <v/>
      </c>
      <c r="K84" s="1" t="str">
        <f>if(and($L$3&gt;1,L84=PROSES!$B$2),,L84)</f>
        <v/>
      </c>
      <c r="L84" t="str">
        <f t="shared" si="7"/>
        <v/>
      </c>
      <c r="M84" t="str">
        <f>if(Z84=PROSES!$B$3,T84,)</f>
        <v/>
      </c>
      <c r="N84" t="str">
        <f>if(X84=PROSES!$B$3,T84,)</f>
        <v/>
      </c>
      <c r="O84" t="str">
        <f t="shared" si="8"/>
        <v/>
      </c>
      <c r="P84" t="str">
        <f>if(Z84=PROSES!$B$1,T84,)</f>
        <v/>
      </c>
      <c r="Q84" t="str">
        <f>if(X84=PROSES!$B$1,T84,)</f>
        <v/>
      </c>
      <c r="R84" t="str">
        <f t="shared" si="9"/>
        <v>KEDUNGBADAKBOGORBARU4</v>
      </c>
      <c r="S84" s="3"/>
      <c r="T84" s="1" t="s">
        <v>259</v>
      </c>
      <c r="U84" s="1" t="s">
        <v>58</v>
      </c>
      <c r="V84" s="1" t="s">
        <v>58</v>
      </c>
      <c r="W84" s="1" t="s">
        <v>215</v>
      </c>
      <c r="X84" s="1" t="s">
        <v>260</v>
      </c>
      <c r="Y84" s="1" t="s">
        <v>249</v>
      </c>
      <c r="Z84" s="1" t="s">
        <v>250</v>
      </c>
      <c r="AA84" s="1" t="s">
        <v>249</v>
      </c>
      <c r="AD84" s="1">
        <v>0.0</v>
      </c>
      <c r="AE84" s="1">
        <v>1.0</v>
      </c>
      <c r="AG84" s="1">
        <v>4.6</v>
      </c>
      <c r="AH84" s="1">
        <v>1.0</v>
      </c>
      <c r="AI84" s="1" t="s">
        <v>64</v>
      </c>
      <c r="AJ84" s="1">
        <v>0.0</v>
      </c>
      <c r="AM84" s="1">
        <v>0.0</v>
      </c>
      <c r="AN84" s="1">
        <v>0.0</v>
      </c>
      <c r="AO84" s="1">
        <v>100.0</v>
      </c>
      <c r="AP84" s="1">
        <v>1.0</v>
      </c>
      <c r="AQ84" s="1">
        <v>0.44</v>
      </c>
      <c r="AR84" s="1">
        <v>0.44</v>
      </c>
      <c r="AS84" s="1">
        <v>2.038806</v>
      </c>
      <c r="AT84" s="1">
        <v>60.53732</v>
      </c>
      <c r="AU84" s="1">
        <v>1.0028</v>
      </c>
      <c r="AV84" s="1">
        <v>1.77514</v>
      </c>
      <c r="AW84" s="1">
        <v>1.6928</v>
      </c>
      <c r="AX84" s="1">
        <v>5.325419</v>
      </c>
      <c r="AY84" s="1">
        <v>0.0</v>
      </c>
      <c r="AZ84" s="1">
        <v>0.5913117</v>
      </c>
      <c r="BA84" s="1">
        <v>18.4643</v>
      </c>
    </row>
    <row r="85">
      <c r="A85">
        <f t="shared" si="2"/>
        <v>0</v>
      </c>
      <c r="B85" t="str">
        <f t="shared" si="3"/>
        <v/>
      </c>
      <c r="C85" t="str">
        <f>if(and(D$3&gt;1,E85=PROSES!$D$22),,D85)</f>
        <v/>
      </c>
      <c r="D85" s="1" t="str">
        <f>if(and(F$3&gt;1,F85=PROSES!$B$10),,F85)</f>
        <v/>
      </c>
      <c r="E85" t="str">
        <f t="shared" si="4"/>
        <v/>
      </c>
      <c r="F85" t="str">
        <f t="shared" si="5"/>
        <v/>
      </c>
      <c r="G85" s="1" t="str">
        <f>if(Z85=PROSES!$E$29,T85,)</f>
        <v/>
      </c>
      <c r="H85" t="str">
        <f>if(X85=PROSES!$E$29,T85,)</f>
        <v/>
      </c>
      <c r="I85" t="str">
        <f t="shared" si="6"/>
        <v/>
      </c>
      <c r="J85" t="str">
        <f>if(and($K$3&gt;1,R85=PROSES!$C$2),,K85)</f>
        <v/>
      </c>
      <c r="K85" s="1" t="str">
        <f>if(and($L$3&gt;1,L85=PROSES!$B$2),,L85)</f>
        <v/>
      </c>
      <c r="L85" t="str">
        <f t="shared" si="7"/>
        <v/>
      </c>
      <c r="M85" t="str">
        <f>if(Z85=PROSES!$B$3,T85,)</f>
        <v/>
      </c>
      <c r="N85" t="str">
        <f>if(X85=PROSES!$B$3,T85,)</f>
        <v/>
      </c>
      <c r="O85" t="str">
        <f t="shared" si="8"/>
        <v/>
      </c>
      <c r="P85" t="str">
        <f>if(Z85=PROSES!$B$1,T85,)</f>
        <v/>
      </c>
      <c r="Q85" t="str">
        <f>if(X85=PROSES!$B$1,T85,)</f>
        <v/>
      </c>
      <c r="R85" t="str">
        <f t="shared" si="9"/>
        <v>KEDUNGBADAKBOGORBARU4</v>
      </c>
      <c r="S85" s="3"/>
      <c r="T85" s="1" t="s">
        <v>261</v>
      </c>
      <c r="U85" s="1" t="s">
        <v>58</v>
      </c>
      <c r="V85" s="1" t="s">
        <v>58</v>
      </c>
      <c r="W85" s="1" t="s">
        <v>215</v>
      </c>
      <c r="X85" s="1" t="s">
        <v>260</v>
      </c>
      <c r="Y85" s="1" t="s">
        <v>252</v>
      </c>
      <c r="Z85" s="1" t="s">
        <v>250</v>
      </c>
      <c r="AA85" s="1" t="s">
        <v>252</v>
      </c>
      <c r="AD85" s="1">
        <v>0.0</v>
      </c>
      <c r="AE85" s="1">
        <v>1.0</v>
      </c>
      <c r="AG85" s="1">
        <v>4.6</v>
      </c>
      <c r="AH85" s="1">
        <v>1.0</v>
      </c>
      <c r="AI85" s="1" t="s">
        <v>64</v>
      </c>
      <c r="AJ85" s="1">
        <v>0.0</v>
      </c>
      <c r="AM85" s="1">
        <v>0.0</v>
      </c>
      <c r="AN85" s="1">
        <v>0.0</v>
      </c>
      <c r="AO85" s="1">
        <v>100.0</v>
      </c>
      <c r="AP85" s="1">
        <v>1.0</v>
      </c>
      <c r="AQ85" s="1">
        <v>0.44</v>
      </c>
      <c r="AR85" s="1">
        <v>0.44</v>
      </c>
      <c r="AS85" s="1">
        <v>2.038806</v>
      </c>
      <c r="AT85" s="1">
        <v>60.53732</v>
      </c>
      <c r="AU85" s="1">
        <v>1.0028</v>
      </c>
      <c r="AV85" s="1">
        <v>1.77514</v>
      </c>
      <c r="AW85" s="1">
        <v>1.6928</v>
      </c>
      <c r="AX85" s="1">
        <v>5.325419</v>
      </c>
      <c r="AY85" s="1">
        <v>0.0</v>
      </c>
      <c r="AZ85" s="1">
        <v>0.5913117</v>
      </c>
      <c r="BA85" s="1">
        <v>18.4643</v>
      </c>
    </row>
    <row r="86">
      <c r="A86">
        <f t="shared" si="2"/>
        <v>0</v>
      </c>
      <c r="B86" t="str">
        <f t="shared" si="3"/>
        <v/>
      </c>
      <c r="C86" t="str">
        <f>if(and(D$3&gt;1,E86=PROSES!$D$22),,D86)</f>
        <v/>
      </c>
      <c r="D86" s="1" t="str">
        <f>if(and(F$3&gt;1,F86=PROSES!$B$10),,F86)</f>
        <v/>
      </c>
      <c r="E86" t="str">
        <f t="shared" si="4"/>
        <v/>
      </c>
      <c r="F86" t="str">
        <f t="shared" si="5"/>
        <v/>
      </c>
      <c r="G86" s="1" t="str">
        <f>if(Z86=PROSES!$E$29,T86,)</f>
        <v/>
      </c>
      <c r="H86" t="str">
        <f>if(X86=PROSES!$E$29,T86,)</f>
        <v/>
      </c>
      <c r="I86" t="str">
        <f t="shared" si="6"/>
        <v/>
      </c>
      <c r="J86" t="str">
        <f>if(and($K$3&gt;1,R86=PROSES!$C$2),,K86)</f>
        <v/>
      </c>
      <c r="K86" s="1" t="str">
        <f>if(and($L$3&gt;1,L86=PROSES!$B$2),,L86)</f>
        <v/>
      </c>
      <c r="L86" t="str">
        <f t="shared" si="7"/>
        <v/>
      </c>
      <c r="M86" t="str">
        <f>if(Z86=PROSES!$B$3,T86,)</f>
        <v/>
      </c>
      <c r="N86" t="str">
        <f>if(X86=PROSES!$B$3,T86,)</f>
        <v/>
      </c>
      <c r="O86" t="str">
        <f t="shared" si="8"/>
        <v/>
      </c>
      <c r="P86" t="str">
        <f>if(Z86=PROSES!$B$1,T86,)</f>
        <v/>
      </c>
      <c r="Q86" t="str">
        <f>if(X86=PROSES!$B$1,T86,)</f>
        <v/>
      </c>
      <c r="R86" t="str">
        <f t="shared" si="9"/>
        <v>SALAK BARUBOGORBARU5</v>
      </c>
      <c r="S86" s="3"/>
      <c r="T86" s="1" t="s">
        <v>262</v>
      </c>
      <c r="U86" s="1" t="s">
        <v>58</v>
      </c>
      <c r="V86" s="1" t="s">
        <v>58</v>
      </c>
      <c r="W86" s="1" t="s">
        <v>90</v>
      </c>
      <c r="X86" s="1" t="s">
        <v>263</v>
      </c>
      <c r="Y86" s="1" t="s">
        <v>61</v>
      </c>
      <c r="Z86" s="1" t="s">
        <v>246</v>
      </c>
      <c r="AA86" s="1" t="s">
        <v>61</v>
      </c>
      <c r="AD86" s="1">
        <v>0.0</v>
      </c>
      <c r="AE86" s="1">
        <v>1.0</v>
      </c>
      <c r="AG86" s="1">
        <v>53.9</v>
      </c>
      <c r="AH86" s="1">
        <v>1.0</v>
      </c>
      <c r="AI86" s="1" t="s">
        <v>64</v>
      </c>
      <c r="AJ86" s="1">
        <v>0.0</v>
      </c>
      <c r="AM86" s="1">
        <v>0.0</v>
      </c>
      <c r="AN86" s="1">
        <v>0.0</v>
      </c>
      <c r="AO86" s="1">
        <v>100.0</v>
      </c>
      <c r="AP86" s="1">
        <v>1.0</v>
      </c>
      <c r="AQ86" s="1">
        <v>1.62</v>
      </c>
      <c r="AR86" s="1">
        <v>1.62</v>
      </c>
      <c r="AS86" s="1">
        <v>15.27285</v>
      </c>
      <c r="AT86" s="1">
        <v>82.15014</v>
      </c>
      <c r="AU86" s="1">
        <v>2.08593</v>
      </c>
      <c r="AV86" s="1">
        <v>15.12973</v>
      </c>
      <c r="AW86" s="1">
        <v>10.17093</v>
      </c>
      <c r="AX86" s="1">
        <v>45.38919</v>
      </c>
      <c r="AY86" s="1">
        <v>0.0</v>
      </c>
      <c r="AZ86" s="1">
        <v>0.683587</v>
      </c>
      <c r="BA86" s="1">
        <v>-7.109503</v>
      </c>
    </row>
    <row r="87">
      <c r="A87">
        <f t="shared" si="2"/>
        <v>0</v>
      </c>
      <c r="B87" t="str">
        <f t="shared" si="3"/>
        <v/>
      </c>
      <c r="C87" t="str">
        <f>if(and(D$3&gt;1,E87=PROSES!$D$22),,D87)</f>
        <v/>
      </c>
      <c r="D87" s="1" t="str">
        <f>if(and(F$3&gt;1,F87=PROSES!$B$10),,F87)</f>
        <v/>
      </c>
      <c r="E87" t="str">
        <f t="shared" si="4"/>
        <v/>
      </c>
      <c r="F87" t="str">
        <f t="shared" si="5"/>
        <v/>
      </c>
      <c r="G87" s="1" t="str">
        <f>if(Z87=PROSES!$E$29,T87,)</f>
        <v/>
      </c>
      <c r="H87" t="str">
        <f>if(X87=PROSES!$E$29,T87,)</f>
        <v/>
      </c>
      <c r="I87" t="str">
        <f t="shared" si="6"/>
        <v/>
      </c>
      <c r="J87" t="str">
        <f>if(and($K$3&gt;1,R87=PROSES!$C$2),,K87)</f>
        <v/>
      </c>
      <c r="K87" s="1" t="str">
        <f>if(and($L$3&gt;1,L87=PROSES!$B$2),,L87)</f>
        <v/>
      </c>
      <c r="L87" t="str">
        <f t="shared" si="7"/>
        <v/>
      </c>
      <c r="M87" t="str">
        <f>if(Z87=PROSES!$B$3,T87,)</f>
        <v/>
      </c>
      <c r="N87" t="str">
        <f>if(X87=PROSES!$B$3,T87,)</f>
        <v/>
      </c>
      <c r="O87" t="str">
        <f t="shared" si="8"/>
        <v/>
      </c>
      <c r="P87" t="str">
        <f>if(Z87=PROSES!$B$1,T87,)</f>
        <v/>
      </c>
      <c r="Q87" t="str">
        <f>if(X87=PROSES!$B$1,T87,)</f>
        <v/>
      </c>
      <c r="R87" t="str">
        <f t="shared" si="9"/>
        <v>BOGORBARU5GIS BOGOR BARU/TAJUR II</v>
      </c>
      <c r="S87" s="3"/>
      <c r="T87" s="1" t="s">
        <v>264</v>
      </c>
      <c r="U87" s="1" t="s">
        <v>58</v>
      </c>
      <c r="V87" s="1" t="s">
        <v>58</v>
      </c>
      <c r="W87" s="1" t="s">
        <v>210</v>
      </c>
      <c r="X87" s="1" t="s">
        <v>246</v>
      </c>
      <c r="Y87" s="1" t="s">
        <v>61</v>
      </c>
      <c r="Z87" s="1" t="s">
        <v>265</v>
      </c>
      <c r="AA87" s="1" t="s">
        <v>88</v>
      </c>
      <c r="AD87" s="1">
        <v>0.0</v>
      </c>
      <c r="AE87" s="1">
        <v>1.0</v>
      </c>
      <c r="AG87" s="1">
        <v>4.64</v>
      </c>
      <c r="AH87" s="1">
        <v>1.0</v>
      </c>
      <c r="AI87" s="1" t="s">
        <v>64</v>
      </c>
      <c r="AJ87" s="1">
        <v>0.0</v>
      </c>
      <c r="AM87" s="1">
        <v>0.0</v>
      </c>
      <c r="AN87" s="1">
        <v>0.0</v>
      </c>
      <c r="AO87" s="1">
        <v>100.0</v>
      </c>
      <c r="AP87" s="1">
        <v>1.0</v>
      </c>
      <c r="AQ87" s="1">
        <v>0.6</v>
      </c>
      <c r="AR87" s="1">
        <v>0.6</v>
      </c>
      <c r="AS87" s="1">
        <v>1.935364</v>
      </c>
      <c r="AT87" s="1">
        <v>73.681</v>
      </c>
      <c r="AU87" s="1">
        <v>0.543808</v>
      </c>
      <c r="AV87" s="1">
        <v>1.857392</v>
      </c>
      <c r="AW87" s="1">
        <v>1.239808</v>
      </c>
      <c r="AX87" s="1">
        <v>5.572176</v>
      </c>
      <c r="AY87" s="1">
        <v>0.0</v>
      </c>
      <c r="AZ87" s="1">
        <v>0.650941</v>
      </c>
      <c r="BA87" s="1">
        <v>5.70712</v>
      </c>
    </row>
    <row r="88">
      <c r="A88">
        <f t="shared" si="2"/>
        <v>0</v>
      </c>
      <c r="B88" t="str">
        <f t="shared" si="3"/>
        <v/>
      </c>
      <c r="C88" t="str">
        <f>if(and(D$3&gt;1,E88=PROSES!$D$22),,D88)</f>
        <v/>
      </c>
      <c r="D88" s="1" t="str">
        <f>if(and(F$3&gt;1,F88=PROSES!$B$10),,F88)</f>
        <v/>
      </c>
      <c r="E88" t="str">
        <f t="shared" si="4"/>
        <v/>
      </c>
      <c r="F88" t="str">
        <f t="shared" si="5"/>
        <v/>
      </c>
      <c r="G88" s="1" t="str">
        <f>if(Z88=PROSES!$E$29,T88,)</f>
        <v/>
      </c>
      <c r="H88" t="str">
        <f>if(X88=PROSES!$E$29,T88,)</f>
        <v/>
      </c>
      <c r="I88" t="str">
        <f t="shared" si="6"/>
        <v/>
      </c>
      <c r="J88" t="str">
        <f>if(and($K$3&gt;1,R88=PROSES!$C$2),,K88)</f>
        <v/>
      </c>
      <c r="K88" s="1" t="str">
        <f>if(and($L$3&gt;1,L88=PROSES!$B$2),,L88)</f>
        <v/>
      </c>
      <c r="L88" t="str">
        <f t="shared" si="7"/>
        <v/>
      </c>
      <c r="M88" t="str">
        <f>if(Z88=PROSES!$B$3,T88,)</f>
        <v/>
      </c>
      <c r="N88" t="str">
        <f>if(X88=PROSES!$B$3,T88,)</f>
        <v/>
      </c>
      <c r="O88" t="str">
        <f t="shared" si="8"/>
        <v/>
      </c>
      <c r="P88" t="str">
        <f>if(Z88=PROSES!$B$1,T88,)</f>
        <v/>
      </c>
      <c r="Q88" t="str">
        <f>if(X88=PROSES!$B$1,T88,)</f>
        <v/>
      </c>
      <c r="R88" t="str">
        <f t="shared" si="9"/>
        <v>KEDUNGBADAK5BOGORKOTA5</v>
      </c>
      <c r="S88" s="3"/>
      <c r="T88" s="1" t="s">
        <v>266</v>
      </c>
      <c r="U88" s="1" t="s">
        <v>75</v>
      </c>
      <c r="V88" s="1" t="s">
        <v>75</v>
      </c>
      <c r="W88" s="1" t="s">
        <v>267</v>
      </c>
      <c r="X88" s="1" t="s">
        <v>268</v>
      </c>
      <c r="Y88" s="1" t="s">
        <v>61</v>
      </c>
      <c r="Z88" s="1" t="s">
        <v>269</v>
      </c>
      <c r="AA88" s="1" t="s">
        <v>66</v>
      </c>
      <c r="AD88" s="1">
        <v>0.0</v>
      </c>
      <c r="AE88" s="1">
        <v>1.0</v>
      </c>
      <c r="AG88" s="1">
        <v>5.058</v>
      </c>
      <c r="AH88" s="1">
        <v>1.0</v>
      </c>
      <c r="AI88" s="1" t="s">
        <v>64</v>
      </c>
      <c r="AJ88" s="1">
        <v>0.0</v>
      </c>
      <c r="AM88" s="1">
        <v>0.0</v>
      </c>
      <c r="AN88" s="1">
        <v>0.0</v>
      </c>
      <c r="AO88" s="1">
        <v>100.0</v>
      </c>
      <c r="AP88" s="1">
        <v>1.0</v>
      </c>
      <c r="AQ88" s="1">
        <v>0.928</v>
      </c>
      <c r="AR88" s="1">
        <v>0.928</v>
      </c>
      <c r="AS88" s="1">
        <v>0.9304027</v>
      </c>
      <c r="AT88" s="1">
        <v>81.87431</v>
      </c>
      <c r="AU88" s="1">
        <v>0.131508</v>
      </c>
      <c r="AV88" s="1">
        <v>0.9210618</v>
      </c>
      <c r="AW88" s="1">
        <v>0.890208</v>
      </c>
      <c r="AX88" s="1">
        <v>2.761668</v>
      </c>
      <c r="AY88" s="1">
        <v>0.0</v>
      </c>
      <c r="AZ88" s="1">
        <v>0.713255</v>
      </c>
      <c r="BA88" s="1">
        <v>-14.27582</v>
      </c>
    </row>
    <row r="89">
      <c r="A89">
        <f t="shared" si="2"/>
        <v>0</v>
      </c>
      <c r="B89" t="str">
        <f t="shared" si="3"/>
        <v/>
      </c>
      <c r="C89" t="str">
        <f>if(and(D$3&gt;1,E89=PROSES!$D$22),,D89)</f>
        <v/>
      </c>
      <c r="D89" s="1" t="str">
        <f>if(and(F$3&gt;1,F89=PROSES!$B$10),,F89)</f>
        <v/>
      </c>
      <c r="E89" t="str">
        <f t="shared" si="4"/>
        <v/>
      </c>
      <c r="F89" t="str">
        <f t="shared" si="5"/>
        <v/>
      </c>
      <c r="G89" s="1" t="str">
        <f>if(Z89=PROSES!$E$29,T89,)</f>
        <v/>
      </c>
      <c r="H89" t="str">
        <f>if(X89=PROSES!$E$29,T89,)</f>
        <v/>
      </c>
      <c r="I89" t="str">
        <f t="shared" si="6"/>
        <v/>
      </c>
      <c r="J89" t="str">
        <f>if(and($K$3&gt;1,R89=PROSES!$C$2),,K89)</f>
        <v/>
      </c>
      <c r="K89" s="1" t="str">
        <f>if(and($L$3&gt;1,L89=PROSES!$B$2),,L89)</f>
        <v/>
      </c>
      <c r="L89" t="str">
        <f t="shared" si="7"/>
        <v/>
      </c>
      <c r="M89" t="str">
        <f>if(Z89=PROSES!$B$3,T89,)</f>
        <v/>
      </c>
      <c r="N89" t="str">
        <f>if(X89=PROSES!$B$3,T89,)</f>
        <v/>
      </c>
      <c r="O89" t="str">
        <f t="shared" si="8"/>
        <v/>
      </c>
      <c r="P89" t="str">
        <f>if(Z89=PROSES!$B$1,T89,)</f>
        <v/>
      </c>
      <c r="Q89" t="str">
        <f>if(X89=PROSES!$B$1,T89,)</f>
        <v/>
      </c>
      <c r="R89" t="str">
        <f t="shared" si="9"/>
        <v>BOGORKOTA5KEDUNGBADAK5</v>
      </c>
      <c r="S89" s="3"/>
      <c r="T89" s="1" t="s">
        <v>270</v>
      </c>
      <c r="U89" s="1" t="s">
        <v>75</v>
      </c>
      <c r="V89" s="1" t="s">
        <v>75</v>
      </c>
      <c r="W89" s="1" t="s">
        <v>267</v>
      </c>
      <c r="X89" s="1" t="s">
        <v>269</v>
      </c>
      <c r="Y89" s="1" t="s">
        <v>61</v>
      </c>
      <c r="Z89" s="1" t="s">
        <v>268</v>
      </c>
      <c r="AA89" s="1" t="s">
        <v>66</v>
      </c>
      <c r="AD89" s="1">
        <v>0.0</v>
      </c>
      <c r="AE89" s="1">
        <v>1.0</v>
      </c>
      <c r="AG89" s="1">
        <v>1.0</v>
      </c>
      <c r="AH89" s="1">
        <v>1.0</v>
      </c>
      <c r="AI89" s="1" t="s">
        <v>64</v>
      </c>
      <c r="AJ89" s="1">
        <v>0.0</v>
      </c>
      <c r="AM89" s="1">
        <v>0.0</v>
      </c>
      <c r="AN89" s="1">
        <v>0.0</v>
      </c>
      <c r="AO89" s="1">
        <v>100.0</v>
      </c>
      <c r="AP89" s="1">
        <v>1.0</v>
      </c>
      <c r="AQ89" s="1">
        <v>0.928</v>
      </c>
      <c r="AR89" s="1">
        <v>0.928</v>
      </c>
      <c r="AS89" s="1">
        <v>0.1839468</v>
      </c>
      <c r="AT89" s="1">
        <v>81.87431</v>
      </c>
      <c r="AU89" s="1">
        <v>0.026</v>
      </c>
      <c r="AV89" s="1">
        <v>0.1821</v>
      </c>
      <c r="AW89" s="1">
        <v>0.176</v>
      </c>
      <c r="AX89" s="1">
        <v>0.546</v>
      </c>
      <c r="AY89" s="1">
        <v>0.0</v>
      </c>
      <c r="AZ89" s="1">
        <v>0.713255</v>
      </c>
      <c r="BA89" s="1">
        <v>-14.27582</v>
      </c>
    </row>
    <row r="90">
      <c r="A90">
        <f t="shared" si="2"/>
        <v>0</v>
      </c>
      <c r="B90" t="str">
        <f t="shared" si="3"/>
        <v/>
      </c>
      <c r="C90" t="str">
        <f>if(and(D$3&gt;1,E90=PROSES!$D$22),,D90)</f>
        <v/>
      </c>
      <c r="D90" s="1" t="str">
        <f>if(and(F$3&gt;1,F90=PROSES!$B$10),,F90)</f>
        <v/>
      </c>
      <c r="E90" t="str">
        <f t="shared" si="4"/>
        <v/>
      </c>
      <c r="F90" t="str">
        <f t="shared" si="5"/>
        <v/>
      </c>
      <c r="G90" s="1" t="str">
        <f>if(Z90=PROSES!$E$29,T90,)</f>
        <v/>
      </c>
      <c r="H90" t="str">
        <f>if(X90=PROSES!$E$29,T90,)</f>
        <v/>
      </c>
      <c r="I90" t="str">
        <f t="shared" si="6"/>
        <v/>
      </c>
      <c r="J90" t="str">
        <f>if(and($K$3&gt;1,R90=PROSES!$C$2),,K90)</f>
        <v/>
      </c>
      <c r="K90" s="1" t="str">
        <f>if(and($L$3&gt;1,L90=PROSES!$B$2),,L90)</f>
        <v/>
      </c>
      <c r="L90" t="str">
        <f t="shared" si="7"/>
        <v/>
      </c>
      <c r="M90" t="str">
        <f>if(Z90=PROSES!$B$3,T90,)</f>
        <v/>
      </c>
      <c r="N90" t="str">
        <f>if(X90=PROSES!$B$3,T90,)</f>
        <v/>
      </c>
      <c r="O90" t="str">
        <f t="shared" si="8"/>
        <v/>
      </c>
      <c r="P90" t="str">
        <f>if(Z90=PROSES!$B$1,T90,)</f>
        <v/>
      </c>
      <c r="Q90" t="str">
        <f>if(X90=PROSES!$B$1,T90,)</f>
        <v/>
      </c>
      <c r="R90" t="str">
        <f t="shared" si="9"/>
        <v>BOJONEGORO5CEPU</v>
      </c>
      <c r="S90" s="3"/>
      <c r="T90" s="1" t="s">
        <v>271</v>
      </c>
      <c r="U90" s="1" t="s">
        <v>75</v>
      </c>
      <c r="V90" s="1" t="s">
        <v>75</v>
      </c>
      <c r="W90" s="1" t="s">
        <v>171</v>
      </c>
      <c r="X90" s="1" t="s">
        <v>158</v>
      </c>
      <c r="Y90" s="1" t="s">
        <v>85</v>
      </c>
      <c r="Z90" s="1" t="s">
        <v>272</v>
      </c>
      <c r="AA90" s="1">
        <v>-2.0</v>
      </c>
      <c r="AD90" s="1">
        <v>0.0</v>
      </c>
      <c r="AE90" s="1">
        <v>1.0</v>
      </c>
      <c r="AG90" s="1">
        <v>33.32</v>
      </c>
      <c r="AH90" s="1">
        <v>1.0</v>
      </c>
      <c r="AI90" s="1" t="s">
        <v>64</v>
      </c>
      <c r="AJ90" s="1">
        <v>0.0</v>
      </c>
      <c r="AM90" s="1">
        <v>0.0</v>
      </c>
      <c r="AN90" s="1">
        <v>0.0</v>
      </c>
      <c r="AO90" s="1">
        <v>100.0</v>
      </c>
      <c r="AP90" s="1">
        <v>1.0</v>
      </c>
      <c r="AQ90" s="1">
        <v>0.58</v>
      </c>
      <c r="AR90" s="1">
        <v>0.58</v>
      </c>
      <c r="AS90" s="1">
        <v>13.98093</v>
      </c>
      <c r="AT90" s="1">
        <v>70.94324</v>
      </c>
      <c r="AU90" s="1">
        <v>4.56484</v>
      </c>
      <c r="AV90" s="1">
        <v>13.21471</v>
      </c>
      <c r="AW90" s="1">
        <v>9.56284</v>
      </c>
      <c r="AX90" s="1">
        <v>39.64414</v>
      </c>
      <c r="AY90" s="1">
        <v>0.0</v>
      </c>
      <c r="AZ90" s="1">
        <v>0.6412987</v>
      </c>
      <c r="BA90" s="1">
        <v>8.348166</v>
      </c>
    </row>
    <row r="91">
      <c r="A91">
        <f t="shared" si="2"/>
        <v>0</v>
      </c>
      <c r="B91" t="str">
        <f t="shared" si="3"/>
        <v/>
      </c>
      <c r="C91" t="str">
        <f>if(and(D$3&gt;1,E91=PROSES!$D$22),,D91)</f>
        <v/>
      </c>
      <c r="D91" s="1" t="str">
        <f>if(and(F$3&gt;1,F91=PROSES!$B$10),,F91)</f>
        <v/>
      </c>
      <c r="E91" t="str">
        <f t="shared" si="4"/>
        <v/>
      </c>
      <c r="F91" t="str">
        <f t="shared" si="5"/>
        <v/>
      </c>
      <c r="G91" s="1" t="str">
        <f>if(Z91=PROSES!$E$29,T91,)</f>
        <v/>
      </c>
      <c r="H91" t="str">
        <f>if(X91=PROSES!$E$29,T91,)</f>
        <v/>
      </c>
      <c r="I91" t="str">
        <f t="shared" si="6"/>
        <v/>
      </c>
      <c r="J91" t="str">
        <f>if(and($K$3&gt;1,R91=PROSES!$C$2),,K91)</f>
        <v/>
      </c>
      <c r="K91" s="1" t="str">
        <f>if(and($L$3&gt;1,L91=PROSES!$B$2),,L91)</f>
        <v/>
      </c>
      <c r="L91" t="str">
        <f t="shared" si="7"/>
        <v/>
      </c>
      <c r="M91" t="str">
        <f>if(Z91=PROSES!$B$3,T91,)</f>
        <v/>
      </c>
      <c r="N91" t="str">
        <f>if(X91=PROSES!$B$3,T91,)</f>
        <v/>
      </c>
      <c r="O91" t="str">
        <f t="shared" si="8"/>
        <v/>
      </c>
      <c r="P91" t="str">
        <f>if(Z91=PROSES!$B$1,T91,)</f>
        <v/>
      </c>
      <c r="Q91" t="str">
        <f>if(X91=PROSES!$B$1,T91,)</f>
        <v/>
      </c>
      <c r="R91" t="str">
        <f t="shared" si="9"/>
        <v>BOJONEGORO5CEPU</v>
      </c>
      <c r="S91" s="3"/>
      <c r="T91" s="1" t="s">
        <v>273</v>
      </c>
      <c r="U91" s="1" t="s">
        <v>75</v>
      </c>
      <c r="V91" s="1" t="s">
        <v>75</v>
      </c>
      <c r="W91" s="1" t="s">
        <v>171</v>
      </c>
      <c r="X91" s="1" t="s">
        <v>158</v>
      </c>
      <c r="Y91" s="1" t="s">
        <v>88</v>
      </c>
      <c r="Z91" s="1" t="s">
        <v>272</v>
      </c>
      <c r="AA91" s="1">
        <v>-2.0</v>
      </c>
      <c r="AD91" s="1">
        <v>0.0</v>
      </c>
      <c r="AE91" s="1">
        <v>1.0</v>
      </c>
      <c r="AG91" s="1">
        <v>33.32</v>
      </c>
      <c r="AH91" s="1">
        <v>1.0</v>
      </c>
      <c r="AI91" s="1" t="s">
        <v>64</v>
      </c>
      <c r="AJ91" s="1">
        <v>0.0</v>
      </c>
      <c r="AM91" s="1">
        <v>0.0</v>
      </c>
      <c r="AN91" s="1">
        <v>0.0</v>
      </c>
      <c r="AO91" s="1">
        <v>100.0</v>
      </c>
      <c r="AP91" s="1">
        <v>1.0</v>
      </c>
      <c r="AQ91" s="1">
        <v>0.58</v>
      </c>
      <c r="AR91" s="1">
        <v>0.58</v>
      </c>
      <c r="AS91" s="1">
        <v>13.98093</v>
      </c>
      <c r="AT91" s="1">
        <v>70.94324</v>
      </c>
      <c r="AU91" s="1">
        <v>4.56484</v>
      </c>
      <c r="AV91" s="1">
        <v>13.21471</v>
      </c>
      <c r="AW91" s="1">
        <v>9.56284</v>
      </c>
      <c r="AX91" s="1">
        <v>39.64414</v>
      </c>
      <c r="AY91" s="1">
        <v>0.0</v>
      </c>
      <c r="AZ91" s="1">
        <v>0.6412987</v>
      </c>
      <c r="BA91" s="1">
        <v>8.348166</v>
      </c>
    </row>
    <row r="92">
      <c r="A92">
        <f t="shared" si="2"/>
        <v>0</v>
      </c>
      <c r="B92" t="str">
        <f t="shared" si="3"/>
        <v/>
      </c>
      <c r="C92" t="str">
        <f>if(and(D$3&gt;1,E92=PROSES!$D$22),,D92)</f>
        <v/>
      </c>
      <c r="D92" s="1" t="str">
        <f>if(and(F$3&gt;1,F92=PROSES!$B$10),,F92)</f>
        <v/>
      </c>
      <c r="E92" t="str">
        <f t="shared" si="4"/>
        <v/>
      </c>
      <c r="F92" t="str">
        <f t="shared" si="5"/>
        <v/>
      </c>
      <c r="G92" s="1" t="str">
        <f>if(Z92=PROSES!$E$29,T92,)</f>
        <v/>
      </c>
      <c r="H92" t="str">
        <f>if(X92=PROSES!$E$29,T92,)</f>
        <v/>
      </c>
      <c r="I92" t="str">
        <f t="shared" si="6"/>
        <v/>
      </c>
      <c r="J92" t="str">
        <f>if(and($K$3&gt;1,R92=PROSES!$C$2),,K92)</f>
        <v/>
      </c>
      <c r="K92" s="1" t="str">
        <f>if(and($L$3&gt;1,L92=PROSES!$B$2),,L92)</f>
        <v/>
      </c>
      <c r="L92" t="str">
        <f t="shared" si="7"/>
        <v/>
      </c>
      <c r="M92" t="str">
        <f>if(Z92=PROSES!$B$3,T92,)</f>
        <v/>
      </c>
      <c r="N92" t="str">
        <f>if(X92=PROSES!$B$3,T92,)</f>
        <v/>
      </c>
      <c r="O92" t="str">
        <f t="shared" si="8"/>
        <v/>
      </c>
      <c r="P92" t="str">
        <f>if(Z92=PROSES!$B$1,T92,)</f>
        <v/>
      </c>
      <c r="Q92" t="str">
        <f>if(X92=PROSES!$B$1,T92,)</f>
        <v/>
      </c>
      <c r="R92" t="str">
        <f t="shared" si="9"/>
        <v>BEKASI7CIBINONG7</v>
      </c>
      <c r="S92" s="3"/>
      <c r="T92" s="1" t="s">
        <v>274</v>
      </c>
      <c r="U92" s="1" t="s">
        <v>75</v>
      </c>
      <c r="V92" s="1" t="s">
        <v>75</v>
      </c>
      <c r="W92" s="1" t="s">
        <v>233</v>
      </c>
      <c r="X92" s="1" t="s">
        <v>275</v>
      </c>
      <c r="Y92" s="1" t="s">
        <v>276</v>
      </c>
      <c r="Z92" s="1" t="s">
        <v>277</v>
      </c>
      <c r="AA92" s="1" t="s">
        <v>276</v>
      </c>
      <c r="AD92" s="1">
        <v>0.0</v>
      </c>
      <c r="AE92" s="1">
        <v>1.0</v>
      </c>
      <c r="AG92" s="1">
        <v>37.9</v>
      </c>
      <c r="AH92" s="1">
        <v>1.0</v>
      </c>
      <c r="AI92" s="1" t="s">
        <v>64</v>
      </c>
      <c r="AJ92" s="1">
        <v>0.0</v>
      </c>
      <c r="AM92" s="1">
        <v>0.0</v>
      </c>
      <c r="AN92" s="1">
        <v>0.0</v>
      </c>
      <c r="AO92" s="1">
        <v>100.0</v>
      </c>
      <c r="AP92" s="1">
        <v>1.0</v>
      </c>
      <c r="AQ92" s="1">
        <v>1.98</v>
      </c>
      <c r="AR92" s="1">
        <v>1.98</v>
      </c>
      <c r="AS92" s="1">
        <v>10.72649</v>
      </c>
      <c r="AT92" s="1">
        <v>84.05775</v>
      </c>
      <c r="AU92" s="1">
        <v>1.11047</v>
      </c>
      <c r="AV92" s="1">
        <v>10.66885</v>
      </c>
      <c r="AW92" s="1">
        <v>6.79547</v>
      </c>
      <c r="AX92" s="1">
        <v>32.00655</v>
      </c>
      <c r="AY92" s="1">
        <v>0.0</v>
      </c>
      <c r="AZ92" s="1">
        <v>0.6862155</v>
      </c>
      <c r="BA92" s="1">
        <v>-8.9765</v>
      </c>
    </row>
    <row r="93">
      <c r="A93">
        <f t="shared" si="2"/>
        <v>0</v>
      </c>
      <c r="B93" t="str">
        <f t="shared" si="3"/>
        <v/>
      </c>
      <c r="C93" t="str">
        <f>if(and(D$3&gt;1,E93=PROSES!$D$22),,D93)</f>
        <v/>
      </c>
      <c r="D93" s="1" t="str">
        <f>if(and(F$3&gt;1,F93=PROSES!$B$10),,F93)</f>
        <v/>
      </c>
      <c r="E93" t="str">
        <f t="shared" si="4"/>
        <v/>
      </c>
      <c r="F93" t="str">
        <f t="shared" si="5"/>
        <v/>
      </c>
      <c r="G93" s="1" t="str">
        <f>if(Z93=PROSES!$E$29,T93,)</f>
        <v/>
      </c>
      <c r="H93" t="str">
        <f>if(X93=PROSES!$E$29,T93,)</f>
        <v/>
      </c>
      <c r="I93" t="str">
        <f t="shared" si="6"/>
        <v/>
      </c>
      <c r="J93" t="str">
        <f>if(and($K$3&gt;1,R93=PROSES!$C$2),,K93)</f>
        <v/>
      </c>
      <c r="K93" s="1" t="str">
        <f>if(and($L$3&gt;1,L93=PROSES!$B$2),,L93)</f>
        <v/>
      </c>
      <c r="L93" t="str">
        <f t="shared" si="7"/>
        <v/>
      </c>
      <c r="M93" t="str">
        <f>if(Z93=PROSES!$B$3,T93,)</f>
        <v/>
      </c>
      <c r="N93" t="str">
        <f>if(X93=PROSES!$B$3,T93,)</f>
        <v/>
      </c>
      <c r="O93" t="str">
        <f t="shared" si="8"/>
        <v/>
      </c>
      <c r="P93" t="str">
        <f>if(Z93=PROSES!$B$1,T93,)</f>
        <v/>
      </c>
      <c r="Q93" t="str">
        <f>if(X93=PROSES!$B$1,T93,)</f>
        <v/>
      </c>
      <c r="R93" t="str">
        <f t="shared" si="9"/>
        <v>CAWANG7BEKASI7</v>
      </c>
      <c r="S93" s="3"/>
      <c r="T93" s="1" t="s">
        <v>278</v>
      </c>
      <c r="U93" s="1" t="s">
        <v>75</v>
      </c>
      <c r="V93" s="1" t="s">
        <v>75</v>
      </c>
      <c r="W93" s="1" t="s">
        <v>233</v>
      </c>
      <c r="X93" s="1" t="s">
        <v>279</v>
      </c>
      <c r="Y93" s="1" t="s">
        <v>280</v>
      </c>
      <c r="Z93" s="1" t="s">
        <v>275</v>
      </c>
      <c r="AA93" s="1" t="s">
        <v>276</v>
      </c>
      <c r="AD93" s="1">
        <v>0.0</v>
      </c>
      <c r="AE93" s="1">
        <v>1.0</v>
      </c>
      <c r="AG93" s="1">
        <v>16.84</v>
      </c>
      <c r="AH93" s="1">
        <v>1.0</v>
      </c>
      <c r="AI93" s="1" t="s">
        <v>64</v>
      </c>
      <c r="AJ93" s="1">
        <v>0.0</v>
      </c>
      <c r="AM93" s="1">
        <v>0.0</v>
      </c>
      <c r="AN93" s="1">
        <v>0.0</v>
      </c>
      <c r="AO93" s="1">
        <v>100.0</v>
      </c>
      <c r="AP93" s="1">
        <v>1.0</v>
      </c>
      <c r="AQ93" s="1">
        <v>1.98</v>
      </c>
      <c r="AR93" s="1">
        <v>1.98</v>
      </c>
      <c r="AS93" s="1">
        <v>4.766069</v>
      </c>
      <c r="AT93" s="1">
        <v>84.05775</v>
      </c>
      <c r="AU93" s="1">
        <v>0.493412</v>
      </c>
      <c r="AV93" s="1">
        <v>4.74046</v>
      </c>
      <c r="AW93" s="1">
        <v>3.019412</v>
      </c>
      <c r="AX93" s="1">
        <v>14.22138</v>
      </c>
      <c r="AY93" s="1">
        <v>0.0</v>
      </c>
      <c r="AZ93" s="1">
        <v>0.6862155</v>
      </c>
      <c r="BA93" s="1">
        <v>-8.9765</v>
      </c>
    </row>
    <row r="94">
      <c r="A94">
        <f t="shared" si="2"/>
        <v>0</v>
      </c>
      <c r="B94" t="str">
        <f t="shared" si="3"/>
        <v/>
      </c>
      <c r="C94" t="str">
        <f>if(and(D$3&gt;1,E94=PROSES!$D$22),,D94)</f>
        <v/>
      </c>
      <c r="D94" s="1" t="str">
        <f>if(and(F$3&gt;1,F94=PROSES!$B$10),,F94)</f>
        <v/>
      </c>
      <c r="E94" t="str">
        <f t="shared" si="4"/>
        <v/>
      </c>
      <c r="F94" t="str">
        <f t="shared" si="5"/>
        <v/>
      </c>
      <c r="G94" s="1" t="str">
        <f>if(Z94=PROSES!$E$29,T94,)</f>
        <v/>
      </c>
      <c r="H94" t="str">
        <f>if(X94=PROSES!$E$29,T94,)</f>
        <v/>
      </c>
      <c r="I94" t="str">
        <f t="shared" si="6"/>
        <v/>
      </c>
      <c r="J94" t="str">
        <f>if(and($K$3&gt;1,R94=PROSES!$C$2),,K94)</f>
        <v/>
      </c>
      <c r="K94" s="1" t="str">
        <f>if(and($L$3&gt;1,L94=PROSES!$B$2),,L94)</f>
        <v/>
      </c>
      <c r="L94" t="str">
        <f t="shared" si="7"/>
        <v/>
      </c>
      <c r="M94" t="str">
        <f>if(Z94=PROSES!$B$3,T94,)</f>
        <v/>
      </c>
      <c r="N94" t="str">
        <f>if(X94=PROSES!$B$3,T94,)</f>
        <v/>
      </c>
      <c r="O94" t="str">
        <f t="shared" si="8"/>
        <v/>
      </c>
      <c r="P94" t="str">
        <f>if(Z94=PROSES!$B$1,T94,)</f>
        <v/>
      </c>
      <c r="Q94" t="str">
        <f>if(X94=PROSES!$B$1,T94,)</f>
        <v/>
      </c>
      <c r="R94" t="str">
        <f t="shared" si="9"/>
        <v>BEKASI</v>
      </c>
      <c r="S94" s="3"/>
      <c r="T94" s="1" t="s">
        <v>281</v>
      </c>
      <c r="U94" s="1" t="s">
        <v>58</v>
      </c>
      <c r="V94" s="1" t="s">
        <v>58</v>
      </c>
      <c r="W94" s="1" t="s">
        <v>282</v>
      </c>
      <c r="X94" s="1" t="s">
        <v>283</v>
      </c>
      <c r="Y94" s="1" t="s">
        <v>66</v>
      </c>
      <c r="AA94" s="1" t="s">
        <v>284</v>
      </c>
      <c r="AD94" s="1">
        <v>0.0</v>
      </c>
      <c r="AE94" s="1">
        <v>1.0</v>
      </c>
      <c r="AG94" s="1">
        <v>5.338</v>
      </c>
      <c r="AH94" s="1">
        <v>1.0</v>
      </c>
      <c r="AI94" s="1" t="s">
        <v>64</v>
      </c>
      <c r="AJ94" s="1">
        <v>0.0</v>
      </c>
      <c r="AM94" s="1">
        <v>0.0</v>
      </c>
      <c r="AN94" s="1">
        <v>0.0</v>
      </c>
      <c r="AO94" s="1">
        <v>100.0</v>
      </c>
      <c r="AP94" s="1">
        <v>1.0</v>
      </c>
      <c r="AQ94" s="1">
        <v>1.56</v>
      </c>
      <c r="AR94" s="1">
        <v>1.56</v>
      </c>
      <c r="AS94" s="1">
        <v>1.516994</v>
      </c>
      <c r="AT94" s="1">
        <v>81.68457</v>
      </c>
      <c r="AU94" s="1">
        <v>0.2193918</v>
      </c>
      <c r="AV94" s="1">
        <v>1.501045</v>
      </c>
      <c r="AW94" s="1">
        <v>1.020092</v>
      </c>
      <c r="AX94" s="1">
        <v>4.503137</v>
      </c>
      <c r="AY94" s="1">
        <v>0.0</v>
      </c>
      <c r="AZ94" s="1">
        <v>0.6827177</v>
      </c>
      <c r="BA94" s="1">
        <v>-6.618521</v>
      </c>
    </row>
    <row r="95">
      <c r="A95">
        <f t="shared" si="2"/>
        <v>0</v>
      </c>
      <c r="B95" t="str">
        <f t="shared" si="3"/>
        <v/>
      </c>
      <c r="C95" t="str">
        <f>if(and(D$3&gt;1,E95=PROSES!$D$22),,D95)</f>
        <v/>
      </c>
      <c r="D95" s="1" t="str">
        <f>if(and(F$3&gt;1,F95=PROSES!$B$10),,F95)</f>
        <v/>
      </c>
      <c r="E95" t="str">
        <f t="shared" si="4"/>
        <v/>
      </c>
      <c r="F95" t="str">
        <f t="shared" si="5"/>
        <v/>
      </c>
      <c r="G95" s="1" t="str">
        <f>if(Z95=PROSES!$E$29,T95,)</f>
        <v/>
      </c>
      <c r="H95" t="str">
        <f>if(X95=PROSES!$E$29,T95,)</f>
        <v/>
      </c>
      <c r="I95" t="str">
        <f t="shared" si="6"/>
        <v/>
      </c>
      <c r="J95" t="str">
        <f>if(and($K$3&gt;1,R95=PROSES!$C$2),,K95)</f>
        <v/>
      </c>
      <c r="K95" s="1" t="str">
        <f>if(and($L$3&gt;1,L95=PROSES!$B$2),,L95)</f>
        <v/>
      </c>
      <c r="L95" t="str">
        <f t="shared" si="7"/>
        <v/>
      </c>
      <c r="M95" t="str">
        <f>if(Z95=PROSES!$B$3,T95,)</f>
        <v/>
      </c>
      <c r="N95" t="str">
        <f>if(X95=PROSES!$B$3,T95,)</f>
        <v/>
      </c>
      <c r="O95" t="str">
        <f t="shared" si="8"/>
        <v/>
      </c>
      <c r="P95" t="str">
        <f>if(Z95=PROSES!$B$1,T95,)</f>
        <v/>
      </c>
      <c r="Q95" t="str">
        <f>if(X95=PROSES!$B$1,T95,)</f>
        <v/>
      </c>
      <c r="R95" t="str">
        <f t="shared" si="9"/>
        <v>HARAPAN INDAH</v>
      </c>
      <c r="S95" s="3"/>
      <c r="T95" s="1" t="s">
        <v>285</v>
      </c>
      <c r="U95" s="1" t="s">
        <v>58</v>
      </c>
      <c r="V95" s="1" t="s">
        <v>58</v>
      </c>
      <c r="W95" s="1" t="s">
        <v>59</v>
      </c>
      <c r="Y95" s="1" t="s">
        <v>284</v>
      </c>
      <c r="Z95" s="1" t="s">
        <v>286</v>
      </c>
      <c r="AA95" s="1" t="s">
        <v>66</v>
      </c>
      <c r="AD95" s="1">
        <v>0.0</v>
      </c>
      <c r="AE95" s="1">
        <v>1.0</v>
      </c>
      <c r="AG95" s="1">
        <v>0.272</v>
      </c>
      <c r="AH95" s="1">
        <v>1.0</v>
      </c>
      <c r="AI95" s="1" t="s">
        <v>64</v>
      </c>
      <c r="AJ95" s="1">
        <v>0.0</v>
      </c>
      <c r="AM95" s="1">
        <v>0.0</v>
      </c>
      <c r="AN95" s="1">
        <v>0.0</v>
      </c>
      <c r="AO95" s="1">
        <v>100.0</v>
      </c>
      <c r="AP95" s="1">
        <v>1.0</v>
      </c>
      <c r="AQ95" s="1">
        <v>2.73</v>
      </c>
      <c r="AR95" s="1">
        <v>2.73</v>
      </c>
      <c r="AS95" s="1">
        <v>0.07228372</v>
      </c>
      <c r="AT95" s="1">
        <v>76.21999</v>
      </c>
      <c r="AU95" s="1">
        <v>0.0172176</v>
      </c>
      <c r="AV95" s="1">
        <v>0.07020321</v>
      </c>
      <c r="AW95" s="1">
        <v>0.0580176</v>
      </c>
      <c r="AX95" s="1">
        <v>0.2106096</v>
      </c>
      <c r="AY95" s="1">
        <v>0.0</v>
      </c>
      <c r="AZ95" s="1">
        <v>0.6742607</v>
      </c>
      <c r="BA95" s="1">
        <v>-2.423059</v>
      </c>
    </row>
    <row r="96">
      <c r="A96">
        <f t="shared" si="2"/>
        <v>0</v>
      </c>
      <c r="B96" t="str">
        <f t="shared" si="3"/>
        <v/>
      </c>
      <c r="C96" t="str">
        <f>if(and(D$3&gt;1,E96=PROSES!$D$22),,D96)</f>
        <v/>
      </c>
      <c r="D96" s="1" t="str">
        <f>if(and(F$3&gt;1,F96=PROSES!$B$10),,F96)</f>
        <v/>
      </c>
      <c r="E96" t="str">
        <f t="shared" si="4"/>
        <v/>
      </c>
      <c r="F96" t="str">
        <f t="shared" si="5"/>
        <v/>
      </c>
      <c r="G96" s="1" t="str">
        <f>if(Z96=PROSES!$E$29,T96,)</f>
        <v/>
      </c>
      <c r="H96" t="str">
        <f>if(X96=PROSES!$E$29,T96,)</f>
        <v/>
      </c>
      <c r="I96" t="str">
        <f t="shared" si="6"/>
        <v/>
      </c>
      <c r="J96" t="str">
        <f>if(and($K$3&gt;1,R96=PROSES!$C$2),,K96)</f>
        <v/>
      </c>
      <c r="K96" s="1" t="str">
        <f>if(and($L$3&gt;1,L96=PROSES!$B$2),,L96)</f>
        <v/>
      </c>
      <c r="L96" t="str">
        <f t="shared" si="7"/>
        <v/>
      </c>
      <c r="M96" t="str">
        <f>if(Z96=PROSES!$B$3,T96,)</f>
        <v/>
      </c>
      <c r="N96" t="str">
        <f>if(X96=PROSES!$B$3,T96,)</f>
        <v/>
      </c>
      <c r="O96" t="str">
        <f t="shared" si="8"/>
        <v/>
      </c>
      <c r="P96" t="str">
        <f>if(Z96=PROSES!$B$1,T96,)</f>
        <v/>
      </c>
      <c r="Q96" t="str">
        <f>if(X96=PROSES!$B$1,T96,)</f>
        <v/>
      </c>
      <c r="R96" t="str">
        <f t="shared" si="9"/>
        <v>BEKASI</v>
      </c>
      <c r="S96" s="3"/>
      <c r="T96" s="1" t="s">
        <v>287</v>
      </c>
      <c r="U96" s="1" t="s">
        <v>58</v>
      </c>
      <c r="V96" s="1" t="s">
        <v>58</v>
      </c>
      <c r="W96" s="1" t="s">
        <v>282</v>
      </c>
      <c r="X96" s="1" t="s">
        <v>283</v>
      </c>
      <c r="Y96" s="1" t="s">
        <v>66</v>
      </c>
      <c r="AA96" s="1" t="s">
        <v>288</v>
      </c>
      <c r="AD96" s="1">
        <v>0.0</v>
      </c>
      <c r="AE96" s="1">
        <v>1.0</v>
      </c>
      <c r="AG96" s="1">
        <v>5.338</v>
      </c>
      <c r="AH96" s="1">
        <v>1.0</v>
      </c>
      <c r="AI96" s="1" t="s">
        <v>64</v>
      </c>
      <c r="AJ96" s="1">
        <v>0.0</v>
      </c>
      <c r="AM96" s="1">
        <v>0.0</v>
      </c>
      <c r="AN96" s="1">
        <v>0.0</v>
      </c>
      <c r="AO96" s="1">
        <v>100.0</v>
      </c>
      <c r="AP96" s="1">
        <v>1.0</v>
      </c>
      <c r="AQ96" s="1">
        <v>1.56</v>
      </c>
      <c r="AR96" s="1">
        <v>1.56</v>
      </c>
      <c r="AS96" s="1">
        <v>1.516994</v>
      </c>
      <c r="AT96" s="1">
        <v>81.68457</v>
      </c>
      <c r="AU96" s="1">
        <v>0.2193918</v>
      </c>
      <c r="AV96" s="1">
        <v>1.501045</v>
      </c>
      <c r="AW96" s="1">
        <v>1.020092</v>
      </c>
      <c r="AX96" s="1">
        <v>4.503137</v>
      </c>
      <c r="AY96" s="1">
        <v>0.0</v>
      </c>
      <c r="AZ96" s="1">
        <v>0.6827177</v>
      </c>
      <c r="BA96" s="1">
        <v>-6.618521</v>
      </c>
    </row>
    <row r="97">
      <c r="A97">
        <f t="shared" si="2"/>
        <v>0</v>
      </c>
      <c r="B97" t="str">
        <f t="shared" si="3"/>
        <v/>
      </c>
      <c r="C97" t="str">
        <f>if(and(D$3&gt;1,E97=PROSES!$D$22),,D97)</f>
        <v/>
      </c>
      <c r="D97" s="1" t="str">
        <f>if(and(F$3&gt;1,F97=PROSES!$B$10),,F97)</f>
        <v/>
      </c>
      <c r="E97" t="str">
        <f t="shared" si="4"/>
        <v/>
      </c>
      <c r="F97" t="str">
        <f t="shared" si="5"/>
        <v/>
      </c>
      <c r="G97" s="1" t="str">
        <f>if(Z97=PROSES!$E$29,T97,)</f>
        <v/>
      </c>
      <c r="H97" t="str">
        <f>if(X97=PROSES!$E$29,T97,)</f>
        <v/>
      </c>
      <c r="I97" t="str">
        <f t="shared" si="6"/>
        <v/>
      </c>
      <c r="J97" t="str">
        <f>if(and($K$3&gt;1,R97=PROSES!$C$2),,K97)</f>
        <v/>
      </c>
      <c r="K97" s="1" t="str">
        <f>if(and($L$3&gt;1,L97=PROSES!$B$2),,L97)</f>
        <v/>
      </c>
      <c r="L97" t="str">
        <f t="shared" si="7"/>
        <v/>
      </c>
      <c r="M97" t="str">
        <f>if(Z97=PROSES!$B$3,T97,)</f>
        <v/>
      </c>
      <c r="N97" t="str">
        <f>if(X97=PROSES!$B$3,T97,)</f>
        <v/>
      </c>
      <c r="O97" t="str">
        <f t="shared" si="8"/>
        <v/>
      </c>
      <c r="P97" t="str">
        <f>if(Z97=PROSES!$B$1,T97,)</f>
        <v/>
      </c>
      <c r="Q97" t="str">
        <f>if(X97=PROSES!$B$1,T97,)</f>
        <v/>
      </c>
      <c r="R97" t="str">
        <f t="shared" si="9"/>
        <v>HARAPAN INDAH</v>
      </c>
      <c r="S97" s="3"/>
      <c r="T97" s="1" t="s">
        <v>289</v>
      </c>
      <c r="U97" s="1" t="s">
        <v>58</v>
      </c>
      <c r="V97" s="1" t="s">
        <v>58</v>
      </c>
      <c r="W97" s="1" t="s">
        <v>59</v>
      </c>
      <c r="Y97" s="1" t="s">
        <v>288</v>
      </c>
      <c r="Z97" s="1" t="s">
        <v>286</v>
      </c>
      <c r="AA97" s="1" t="s">
        <v>66</v>
      </c>
      <c r="AD97" s="1">
        <v>0.0</v>
      </c>
      <c r="AE97" s="1">
        <v>1.0</v>
      </c>
      <c r="AG97" s="1">
        <v>0.272</v>
      </c>
      <c r="AH97" s="1">
        <v>1.0</v>
      </c>
      <c r="AI97" s="1" t="s">
        <v>64</v>
      </c>
      <c r="AJ97" s="1">
        <v>0.0</v>
      </c>
      <c r="AM97" s="1">
        <v>0.0</v>
      </c>
      <c r="AN97" s="1">
        <v>0.0</v>
      </c>
      <c r="AO97" s="1">
        <v>100.0</v>
      </c>
      <c r="AP97" s="1">
        <v>1.0</v>
      </c>
      <c r="AQ97" s="1">
        <v>2.73</v>
      </c>
      <c r="AR97" s="1">
        <v>2.73</v>
      </c>
      <c r="AS97" s="1">
        <v>0.07228372</v>
      </c>
      <c r="AT97" s="1">
        <v>76.21999</v>
      </c>
      <c r="AU97" s="1">
        <v>0.0172176</v>
      </c>
      <c r="AV97" s="1">
        <v>0.07020321</v>
      </c>
      <c r="AW97" s="1">
        <v>0.0580176</v>
      </c>
      <c r="AX97" s="1">
        <v>0.2106096</v>
      </c>
      <c r="AY97" s="1">
        <v>0.0</v>
      </c>
      <c r="AZ97" s="1">
        <v>0.6742607</v>
      </c>
      <c r="BA97" s="1">
        <v>-2.423059</v>
      </c>
    </row>
    <row r="98">
      <c r="A98">
        <f t="shared" si="2"/>
        <v>0</v>
      </c>
      <c r="B98" t="str">
        <f t="shared" si="3"/>
        <v/>
      </c>
      <c r="C98" t="str">
        <f>if(and(D$3&gt;1,E98=PROSES!$D$22),,D98)</f>
        <v/>
      </c>
      <c r="D98" s="1" t="str">
        <f>if(and(F$3&gt;1,F98=PROSES!$B$10),,F98)</f>
        <v/>
      </c>
      <c r="E98" t="str">
        <f t="shared" si="4"/>
        <v/>
      </c>
      <c r="F98" t="str">
        <f t="shared" si="5"/>
        <v/>
      </c>
      <c r="G98" s="1" t="str">
        <f>if(Z98=PROSES!$E$29,T98,)</f>
        <v/>
      </c>
      <c r="H98" t="str">
        <f>if(X98=PROSES!$E$29,T98,)</f>
        <v/>
      </c>
      <c r="I98" t="str">
        <f t="shared" si="6"/>
        <v/>
      </c>
      <c r="J98" t="str">
        <f>if(and($K$3&gt;1,R98=PROSES!$C$2),,K98)</f>
        <v/>
      </c>
      <c r="K98" s="1" t="str">
        <f>if(and($L$3&gt;1,L98=PROSES!$B$2),,L98)</f>
        <v/>
      </c>
      <c r="L98" t="str">
        <f t="shared" si="7"/>
        <v/>
      </c>
      <c r="M98" t="str">
        <f>if(Z98=PROSES!$B$3,T98,)</f>
        <v/>
      </c>
      <c r="N98" t="str">
        <f>if(X98=PROSES!$B$3,T98,)</f>
        <v/>
      </c>
      <c r="O98" t="str">
        <f t="shared" si="8"/>
        <v/>
      </c>
      <c r="P98" t="str">
        <f>if(Z98=PROSES!$B$1,T98,)</f>
        <v/>
      </c>
      <c r="Q98" t="str">
        <f>if(X98=PROSES!$B$1,T98,)</f>
        <v/>
      </c>
      <c r="R98" t="str">
        <f t="shared" si="9"/>
        <v>MARUNDABEKASI</v>
      </c>
      <c r="S98" s="3"/>
      <c r="T98" s="1" t="s">
        <v>290</v>
      </c>
      <c r="U98" s="1" t="s">
        <v>58</v>
      </c>
      <c r="V98" s="1" t="s">
        <v>58</v>
      </c>
      <c r="W98" s="1" t="s">
        <v>291</v>
      </c>
      <c r="X98" s="1" t="s">
        <v>292</v>
      </c>
      <c r="Y98" s="1" t="s">
        <v>61</v>
      </c>
      <c r="Z98" s="1" t="s">
        <v>283</v>
      </c>
      <c r="AA98" s="1" t="s">
        <v>66</v>
      </c>
      <c r="AD98" s="1">
        <v>0.0</v>
      </c>
      <c r="AE98" s="1">
        <v>1.0</v>
      </c>
      <c r="AG98" s="1">
        <v>12.8</v>
      </c>
      <c r="AH98" s="1">
        <v>1.0</v>
      </c>
      <c r="AI98" s="1" t="s">
        <v>64</v>
      </c>
      <c r="AJ98" s="1">
        <v>0.0</v>
      </c>
      <c r="AM98" s="1">
        <v>0.0</v>
      </c>
      <c r="AN98" s="1">
        <v>0.0</v>
      </c>
      <c r="AO98" s="1">
        <v>100.0</v>
      </c>
      <c r="AP98" s="1">
        <v>1.0</v>
      </c>
      <c r="AQ98" s="1">
        <v>1.2</v>
      </c>
      <c r="AR98" s="1">
        <v>1.2</v>
      </c>
      <c r="AS98" s="1">
        <v>3.036165</v>
      </c>
      <c r="AT98" s="1">
        <v>75.84659</v>
      </c>
      <c r="AU98" s="1">
        <v>0.7424</v>
      </c>
      <c r="AV98" s="1">
        <v>2.944</v>
      </c>
      <c r="AW98" s="1">
        <v>2.6624</v>
      </c>
      <c r="AX98" s="1">
        <v>8.832</v>
      </c>
      <c r="AY98" s="1">
        <v>0.0</v>
      </c>
      <c r="AZ98" s="1">
        <v>0.6799299</v>
      </c>
      <c r="BA98" s="1">
        <v>-3.907061</v>
      </c>
    </row>
    <row r="99">
      <c r="A99">
        <f t="shared" si="2"/>
        <v>0</v>
      </c>
      <c r="B99" t="str">
        <f t="shared" si="3"/>
        <v/>
      </c>
      <c r="C99" t="str">
        <f>if(and(D$3&gt;1,E99=PROSES!$D$22),,D99)</f>
        <v/>
      </c>
      <c r="D99" s="1" t="str">
        <f>if(and(F$3&gt;1,F99=PROSES!$B$10),,F99)</f>
        <v/>
      </c>
      <c r="E99" t="str">
        <f t="shared" si="4"/>
        <v/>
      </c>
      <c r="F99" t="str">
        <f t="shared" si="5"/>
        <v/>
      </c>
      <c r="G99" s="1" t="str">
        <f>if(Z99=PROSES!$E$29,T99,)</f>
        <v/>
      </c>
      <c r="H99" t="str">
        <f>if(X99=PROSES!$E$29,T99,)</f>
        <v/>
      </c>
      <c r="I99" t="str">
        <f t="shared" si="6"/>
        <v/>
      </c>
      <c r="J99" t="str">
        <f>if(and($K$3&gt;1,R99=PROSES!$C$2),,K99)</f>
        <v/>
      </c>
      <c r="K99" s="1" t="str">
        <f>if(and($L$3&gt;1,L99=PROSES!$B$2),,L99)</f>
        <v/>
      </c>
      <c r="L99" t="str">
        <f t="shared" si="7"/>
        <v/>
      </c>
      <c r="M99" t="str">
        <f>if(Z99=PROSES!$B$3,T99,)</f>
        <v/>
      </c>
      <c r="N99" t="str">
        <f>if(X99=PROSES!$B$3,T99,)</f>
        <v/>
      </c>
      <c r="O99" t="str">
        <f t="shared" si="8"/>
        <v/>
      </c>
      <c r="P99" t="str">
        <f>if(Z99=PROSES!$B$1,T99,)</f>
        <v/>
      </c>
      <c r="Q99" t="str">
        <f>if(X99=PROSES!$B$1,T99,)</f>
        <v/>
      </c>
      <c r="R99" t="str">
        <f t="shared" si="9"/>
        <v>MARUNDABEKASI</v>
      </c>
      <c r="S99" s="3"/>
      <c r="T99" s="1" t="s">
        <v>293</v>
      </c>
      <c r="U99" s="1" t="s">
        <v>58</v>
      </c>
      <c r="V99" s="1" t="s">
        <v>58</v>
      </c>
      <c r="W99" s="1" t="s">
        <v>291</v>
      </c>
      <c r="X99" s="1" t="s">
        <v>292</v>
      </c>
      <c r="Y99" s="1" t="s">
        <v>66</v>
      </c>
      <c r="Z99" s="1" t="s">
        <v>283</v>
      </c>
      <c r="AA99" s="1" t="s">
        <v>66</v>
      </c>
      <c r="AD99" s="1">
        <v>0.0</v>
      </c>
      <c r="AE99" s="1">
        <v>1.0</v>
      </c>
      <c r="AG99" s="1">
        <v>12.8</v>
      </c>
      <c r="AH99" s="1">
        <v>1.0</v>
      </c>
      <c r="AI99" s="1" t="s">
        <v>64</v>
      </c>
      <c r="AJ99" s="1">
        <v>0.0</v>
      </c>
      <c r="AM99" s="1">
        <v>0.0</v>
      </c>
      <c r="AN99" s="1">
        <v>0.0</v>
      </c>
      <c r="AO99" s="1">
        <v>100.0</v>
      </c>
      <c r="AP99" s="1">
        <v>1.0</v>
      </c>
      <c r="AQ99" s="1">
        <v>1.2</v>
      </c>
      <c r="AR99" s="1">
        <v>1.2</v>
      </c>
      <c r="AS99" s="1">
        <v>3.036165</v>
      </c>
      <c r="AT99" s="1">
        <v>75.84659</v>
      </c>
      <c r="AU99" s="1">
        <v>0.7424</v>
      </c>
      <c r="AV99" s="1">
        <v>2.944</v>
      </c>
      <c r="AW99" s="1">
        <v>2.6624</v>
      </c>
      <c r="AX99" s="1">
        <v>8.832</v>
      </c>
      <c r="AY99" s="1">
        <v>0.0</v>
      </c>
      <c r="AZ99" s="1">
        <v>0.6799299</v>
      </c>
      <c r="BA99" s="1">
        <v>-3.907061</v>
      </c>
    </row>
    <row r="100">
      <c r="A100">
        <f t="shared" si="2"/>
        <v>0</v>
      </c>
      <c r="B100" t="str">
        <f t="shared" si="3"/>
        <v/>
      </c>
      <c r="C100" t="str">
        <f>if(and(D$3&gt;1,E100=PROSES!$D$22),,D100)</f>
        <v/>
      </c>
      <c r="D100" s="1" t="str">
        <f>if(and(F$3&gt;1,F100=PROSES!$B$10),,F100)</f>
        <v/>
      </c>
      <c r="E100" t="str">
        <f t="shared" si="4"/>
        <v/>
      </c>
      <c r="F100" t="str">
        <f t="shared" si="5"/>
        <v/>
      </c>
      <c r="G100" s="1" t="str">
        <f>if(Z100=PROSES!$E$29,T100,)</f>
        <v/>
      </c>
      <c r="H100" t="str">
        <f>if(X100=PROSES!$E$29,T100,)</f>
        <v/>
      </c>
      <c r="I100" t="str">
        <f t="shared" si="6"/>
        <v/>
      </c>
      <c r="J100" t="str">
        <f>if(and($K$3&gt;1,R100=PROSES!$C$2),,K100)</f>
        <v/>
      </c>
      <c r="K100" s="1" t="str">
        <f>if(and($L$3&gt;1,L100=PROSES!$B$2),,L100)</f>
        <v/>
      </c>
      <c r="L100" t="str">
        <f t="shared" si="7"/>
        <v/>
      </c>
      <c r="M100" t="str">
        <f>if(Z100=PROSES!$B$3,T100,)</f>
        <v/>
      </c>
      <c r="N100" t="str">
        <f>if(X100=PROSES!$B$3,T100,)</f>
        <v/>
      </c>
      <c r="O100" t="str">
        <f t="shared" si="8"/>
        <v/>
      </c>
      <c r="P100" t="str">
        <f>if(Z100=PROSES!$B$1,T100,)</f>
        <v/>
      </c>
      <c r="Q100" t="str">
        <f>if(X100=PROSES!$B$1,T100,)</f>
        <v/>
      </c>
      <c r="R100" t="str">
        <f t="shared" si="9"/>
        <v>BEKASI</v>
      </c>
      <c r="S100" s="3"/>
      <c r="T100" s="1" t="s">
        <v>294</v>
      </c>
      <c r="U100" s="1" t="s">
        <v>58</v>
      </c>
      <c r="V100" s="1" t="s">
        <v>58</v>
      </c>
      <c r="W100" s="1" t="s">
        <v>282</v>
      </c>
      <c r="Y100" s="1" t="s">
        <v>295</v>
      </c>
      <c r="Z100" s="1" t="s">
        <v>283</v>
      </c>
      <c r="AA100" s="1" t="s">
        <v>61</v>
      </c>
      <c r="AD100" s="1">
        <v>0.0</v>
      </c>
      <c r="AE100" s="1">
        <v>1.0</v>
      </c>
      <c r="AG100" s="1">
        <v>8.6</v>
      </c>
      <c r="AH100" s="1">
        <v>1.0</v>
      </c>
      <c r="AI100" s="1" t="s">
        <v>64</v>
      </c>
      <c r="AJ100" s="1">
        <v>0.0</v>
      </c>
      <c r="AM100" s="1">
        <v>0.0</v>
      </c>
      <c r="AN100" s="1">
        <v>0.0</v>
      </c>
      <c r="AO100" s="1">
        <v>100.0</v>
      </c>
      <c r="AP100" s="1">
        <v>1.0</v>
      </c>
      <c r="AQ100" s="1">
        <v>1.56</v>
      </c>
      <c r="AR100" s="1">
        <v>1.56</v>
      </c>
      <c r="AS100" s="1">
        <v>2.444014</v>
      </c>
      <c r="AT100" s="1">
        <v>81.68457</v>
      </c>
      <c r="AU100" s="1">
        <v>0.35346</v>
      </c>
      <c r="AV100" s="1">
        <v>2.41832</v>
      </c>
      <c r="AW100" s="1">
        <v>1.64346</v>
      </c>
      <c r="AX100" s="1">
        <v>7.25496</v>
      </c>
      <c r="AY100" s="1">
        <v>0.0</v>
      </c>
      <c r="AZ100" s="1">
        <v>0.6827177</v>
      </c>
      <c r="BA100" s="1">
        <v>-6.618521</v>
      </c>
    </row>
    <row r="101">
      <c r="A101">
        <f t="shared" si="2"/>
        <v>0</v>
      </c>
      <c r="B101" t="str">
        <f t="shared" si="3"/>
        <v/>
      </c>
      <c r="C101" t="str">
        <f>if(and(D$3&gt;1,E101=PROSES!$D$22),,D101)</f>
        <v/>
      </c>
      <c r="D101" s="1" t="str">
        <f>if(and(F$3&gt;1,F101=PROSES!$B$10),,F101)</f>
        <v/>
      </c>
      <c r="E101" t="str">
        <f t="shared" si="4"/>
        <v/>
      </c>
      <c r="F101" t="str">
        <f t="shared" si="5"/>
        <v/>
      </c>
      <c r="G101" s="1" t="str">
        <f>if(Z101=PROSES!$E$29,T101,)</f>
        <v/>
      </c>
      <c r="H101" t="str">
        <f>if(X101=PROSES!$E$29,T101,)</f>
        <v/>
      </c>
      <c r="I101" t="str">
        <f t="shared" si="6"/>
        <v/>
      </c>
      <c r="J101" t="str">
        <f>if(and($K$3&gt;1,R101=PROSES!$C$2),,K101)</f>
        <v/>
      </c>
      <c r="K101" s="1" t="str">
        <f>if(and($L$3&gt;1,L101=PROSES!$B$2),,L101)</f>
        <v/>
      </c>
      <c r="L101" t="str">
        <f t="shared" si="7"/>
        <v/>
      </c>
      <c r="M101" t="str">
        <f>if(Z101=PROSES!$B$3,T101,)</f>
        <v/>
      </c>
      <c r="N101" t="str">
        <f>if(X101=PROSES!$B$3,T101,)</f>
        <v/>
      </c>
      <c r="O101" t="str">
        <f t="shared" si="8"/>
        <v/>
      </c>
      <c r="P101" t="str">
        <f>if(Z101=PROSES!$B$1,T101,)</f>
        <v/>
      </c>
      <c r="Q101" t="str">
        <f>if(X101=PROSES!$B$1,T101,)</f>
        <v/>
      </c>
      <c r="R101" t="str">
        <f t="shared" si="9"/>
        <v>PULOGADUNG GIS BARU</v>
      </c>
      <c r="S101" s="3"/>
      <c r="T101" s="1" t="s">
        <v>296</v>
      </c>
      <c r="U101" s="1" t="s">
        <v>58</v>
      </c>
      <c r="V101" s="1" t="s">
        <v>58</v>
      </c>
      <c r="W101" s="1" t="s">
        <v>297</v>
      </c>
      <c r="Y101" s="1" t="s">
        <v>295</v>
      </c>
      <c r="Z101" s="1" t="s">
        <v>298</v>
      </c>
      <c r="AA101" s="1" t="s">
        <v>66</v>
      </c>
      <c r="AD101" s="1">
        <v>0.0</v>
      </c>
      <c r="AE101" s="1">
        <v>1.0</v>
      </c>
      <c r="AG101" s="1">
        <v>0.17</v>
      </c>
      <c r="AH101" s="1">
        <v>1.0</v>
      </c>
      <c r="AI101" s="1" t="s">
        <v>64</v>
      </c>
      <c r="AJ101" s="1">
        <v>0.0</v>
      </c>
      <c r="AM101" s="1">
        <v>0.0</v>
      </c>
      <c r="AN101" s="1">
        <v>0.0</v>
      </c>
      <c r="AO101" s="1">
        <v>100.0</v>
      </c>
      <c r="AP101" s="1">
        <v>1.0</v>
      </c>
      <c r="AQ101" s="1">
        <v>1.636</v>
      </c>
      <c r="AR101" s="1">
        <v>1.636</v>
      </c>
      <c r="AS101" s="1">
        <v>0.03147154</v>
      </c>
      <c r="AT101" s="1">
        <v>84.26477</v>
      </c>
      <c r="AU101" s="1">
        <v>0.003145</v>
      </c>
      <c r="AV101" s="1">
        <v>0.031314</v>
      </c>
      <c r="AW101" s="1">
        <v>0.02856</v>
      </c>
      <c r="AX101" s="1">
        <v>0.09401</v>
      </c>
      <c r="AY101" s="1">
        <v>0.0</v>
      </c>
      <c r="AZ101" s="1">
        <v>0.7165352</v>
      </c>
      <c r="BA101" s="1">
        <v>-16.33087</v>
      </c>
    </row>
    <row r="102">
      <c r="A102">
        <f t="shared" si="2"/>
        <v>0</v>
      </c>
      <c r="B102" t="str">
        <f t="shared" si="3"/>
        <v/>
      </c>
      <c r="C102" t="str">
        <f>if(and(D$3&gt;1,E102=PROSES!$D$22),,D102)</f>
        <v/>
      </c>
      <c r="D102" s="1" t="str">
        <f>if(and(F$3&gt;1,F102=PROSES!$B$10),,F102)</f>
        <v/>
      </c>
      <c r="E102" t="str">
        <f t="shared" si="4"/>
        <v/>
      </c>
      <c r="F102" t="str">
        <f t="shared" si="5"/>
        <v/>
      </c>
      <c r="G102" s="1" t="str">
        <f>if(Z102=PROSES!$E$29,T102,)</f>
        <v/>
      </c>
      <c r="H102" t="str">
        <f>if(X102=PROSES!$E$29,T102,)</f>
        <v/>
      </c>
      <c r="I102" t="str">
        <f t="shared" si="6"/>
        <v/>
      </c>
      <c r="J102" t="str">
        <f>if(and($K$3&gt;1,R102=PROSES!$C$2),,K102)</f>
        <v/>
      </c>
      <c r="K102" s="1" t="str">
        <f>if(and($L$3&gt;1,L102=PROSES!$B$2),,L102)</f>
        <v/>
      </c>
      <c r="L102" t="str">
        <f t="shared" si="7"/>
        <v/>
      </c>
      <c r="M102" t="str">
        <f>if(Z102=PROSES!$B$3,T102,)</f>
        <v/>
      </c>
      <c r="N102" t="str">
        <f>if(X102=PROSES!$B$3,T102,)</f>
        <v/>
      </c>
      <c r="O102" t="str">
        <f t="shared" si="8"/>
        <v/>
      </c>
      <c r="P102" t="str">
        <f>if(Z102=PROSES!$B$1,T102,)</f>
        <v/>
      </c>
      <c r="Q102" t="str">
        <f>if(X102=PROSES!$B$1,T102,)</f>
        <v/>
      </c>
      <c r="R102" t="str">
        <f t="shared" si="9"/>
        <v>BEKASIPONDOK KELAPA</v>
      </c>
      <c r="S102" s="3"/>
      <c r="T102" s="1" t="s">
        <v>299</v>
      </c>
      <c r="U102" s="1" t="s">
        <v>58</v>
      </c>
      <c r="V102" s="1" t="s">
        <v>58</v>
      </c>
      <c r="W102" s="1" t="s">
        <v>282</v>
      </c>
      <c r="X102" s="1" t="s">
        <v>283</v>
      </c>
      <c r="Y102" s="1" t="s">
        <v>300</v>
      </c>
      <c r="Z102" s="1" t="s">
        <v>301</v>
      </c>
      <c r="AA102" s="1" t="s">
        <v>61</v>
      </c>
      <c r="AD102" s="1">
        <v>0.0</v>
      </c>
      <c r="AE102" s="1">
        <v>1.0</v>
      </c>
      <c r="AG102" s="1">
        <v>6.6</v>
      </c>
      <c r="AH102" s="1">
        <v>1.0</v>
      </c>
      <c r="AI102" s="1" t="s">
        <v>64</v>
      </c>
      <c r="AJ102" s="1">
        <v>0.0</v>
      </c>
      <c r="AM102" s="1">
        <v>0.0</v>
      </c>
      <c r="AN102" s="1">
        <v>0.0</v>
      </c>
      <c r="AO102" s="1">
        <v>100.0</v>
      </c>
      <c r="AP102" s="1">
        <v>1.0</v>
      </c>
      <c r="AQ102" s="1">
        <v>1.56</v>
      </c>
      <c r="AR102" s="1">
        <v>1.56</v>
      </c>
      <c r="AS102" s="1">
        <v>1.875639</v>
      </c>
      <c r="AT102" s="1">
        <v>81.68457</v>
      </c>
      <c r="AU102" s="1">
        <v>0.27126</v>
      </c>
      <c r="AV102" s="1">
        <v>1.85592</v>
      </c>
      <c r="AW102" s="1">
        <v>1.26126</v>
      </c>
      <c r="AX102" s="1">
        <v>5.56776</v>
      </c>
      <c r="AY102" s="1">
        <v>0.0</v>
      </c>
      <c r="AZ102" s="1">
        <v>0.6827177</v>
      </c>
      <c r="BA102" s="1">
        <v>-6.618521</v>
      </c>
    </row>
    <row r="103">
      <c r="A103">
        <f t="shared" si="2"/>
        <v>0</v>
      </c>
      <c r="B103" t="str">
        <f t="shared" si="3"/>
        <v/>
      </c>
      <c r="C103" t="str">
        <f>if(and(D$3&gt;1,E103=PROSES!$D$22),,D103)</f>
        <v/>
      </c>
      <c r="D103" s="1" t="str">
        <f>if(and(F$3&gt;1,F103=PROSES!$B$10),,F103)</f>
        <v/>
      </c>
      <c r="E103" t="str">
        <f t="shared" si="4"/>
        <v/>
      </c>
      <c r="F103" t="str">
        <f t="shared" si="5"/>
        <v/>
      </c>
      <c r="G103" s="1" t="str">
        <f>if(Z103=PROSES!$E$29,T103,)</f>
        <v/>
      </c>
      <c r="H103" t="str">
        <f>if(X103=PROSES!$E$29,T103,)</f>
        <v/>
      </c>
      <c r="I103" t="str">
        <f t="shared" si="6"/>
        <v/>
      </c>
      <c r="J103" t="str">
        <f>if(and($K$3&gt;1,R103=PROSES!$C$2),,K103)</f>
        <v/>
      </c>
      <c r="K103" s="1" t="str">
        <f>if(and($L$3&gt;1,L103=PROSES!$B$2),,L103)</f>
        <v/>
      </c>
      <c r="L103" t="str">
        <f t="shared" si="7"/>
        <v/>
      </c>
      <c r="M103" t="str">
        <f>if(Z103=PROSES!$B$3,T103,)</f>
        <v/>
      </c>
      <c r="N103" t="str">
        <f>if(X103=PROSES!$B$3,T103,)</f>
        <v/>
      </c>
      <c r="O103" t="str">
        <f t="shared" si="8"/>
        <v/>
      </c>
      <c r="P103" t="str">
        <f>if(Z103=PROSES!$B$1,T103,)</f>
        <v/>
      </c>
      <c r="Q103" t="str">
        <f>if(X103=PROSES!$B$1,T103,)</f>
        <v/>
      </c>
      <c r="R103" t="str">
        <f t="shared" si="9"/>
        <v>BEKASIPONDOK KELAPA</v>
      </c>
      <c r="S103" s="3"/>
      <c r="T103" s="1" t="s">
        <v>302</v>
      </c>
      <c r="U103" s="1" t="s">
        <v>58</v>
      </c>
      <c r="V103" s="1" t="s">
        <v>58</v>
      </c>
      <c r="W103" s="1" t="s">
        <v>282</v>
      </c>
      <c r="X103" s="1" t="s">
        <v>283</v>
      </c>
      <c r="Y103" s="1" t="s">
        <v>300</v>
      </c>
      <c r="Z103" s="1" t="s">
        <v>301</v>
      </c>
      <c r="AA103" s="1" t="s">
        <v>61</v>
      </c>
      <c r="AD103" s="1">
        <v>0.0</v>
      </c>
      <c r="AE103" s="1">
        <v>1.0</v>
      </c>
      <c r="AG103" s="1">
        <v>6.6</v>
      </c>
      <c r="AH103" s="1">
        <v>1.0</v>
      </c>
      <c r="AI103" s="1" t="s">
        <v>64</v>
      </c>
      <c r="AJ103" s="1">
        <v>0.0</v>
      </c>
      <c r="AM103" s="1">
        <v>0.0</v>
      </c>
      <c r="AN103" s="1">
        <v>0.0</v>
      </c>
      <c r="AO103" s="1">
        <v>100.0</v>
      </c>
      <c r="AP103" s="1">
        <v>1.0</v>
      </c>
      <c r="AQ103" s="1">
        <v>1.56</v>
      </c>
      <c r="AR103" s="1">
        <v>1.56</v>
      </c>
      <c r="AS103" s="1">
        <v>1.875639</v>
      </c>
      <c r="AT103" s="1">
        <v>81.68457</v>
      </c>
      <c r="AU103" s="1">
        <v>0.27126</v>
      </c>
      <c r="AV103" s="1">
        <v>1.85592</v>
      </c>
      <c r="AW103" s="1">
        <v>1.26126</v>
      </c>
      <c r="AX103" s="1">
        <v>5.56776</v>
      </c>
      <c r="AY103" s="1">
        <v>0.0</v>
      </c>
      <c r="AZ103" s="1">
        <v>0.6827177</v>
      </c>
      <c r="BA103" s="1">
        <v>-6.618521</v>
      </c>
    </row>
    <row r="104">
      <c r="A104">
        <f t="shared" si="2"/>
        <v>0</v>
      </c>
      <c r="B104" t="str">
        <f t="shared" si="3"/>
        <v/>
      </c>
      <c r="C104" t="str">
        <f>if(and(D$3&gt;1,E104=PROSES!$D$22),,D104)</f>
        <v/>
      </c>
      <c r="D104" s="1" t="str">
        <f>if(and(F$3&gt;1,F104=PROSES!$B$10),,F104)</f>
        <v/>
      </c>
      <c r="E104" t="str">
        <f t="shared" si="4"/>
        <v/>
      </c>
      <c r="F104" t="str">
        <f t="shared" si="5"/>
        <v/>
      </c>
      <c r="G104" s="1" t="str">
        <f>if(Z104=PROSES!$E$29,T104,)</f>
        <v/>
      </c>
      <c r="H104" t="str">
        <f>if(X104=PROSES!$E$29,T104,)</f>
        <v/>
      </c>
      <c r="I104" t="str">
        <f t="shared" si="6"/>
        <v/>
      </c>
      <c r="J104" t="str">
        <f>if(and($K$3&gt;1,R104=PROSES!$C$2),,K104)</f>
        <v/>
      </c>
      <c r="K104" s="1" t="str">
        <f>if(and($L$3&gt;1,L104=PROSES!$B$2),,L104)</f>
        <v/>
      </c>
      <c r="L104" t="str">
        <f t="shared" si="7"/>
        <v/>
      </c>
      <c r="M104" t="str">
        <f>if(Z104=PROSES!$B$3,T104,)</f>
        <v/>
      </c>
      <c r="N104" t="str">
        <f>if(X104=PROSES!$B$3,T104,)</f>
        <v/>
      </c>
      <c r="O104" t="str">
        <f t="shared" si="8"/>
        <v/>
      </c>
      <c r="P104" t="str">
        <f>if(Z104=PROSES!$B$1,T104,)</f>
        <v/>
      </c>
      <c r="Q104" t="str">
        <f>if(X104=PROSES!$B$1,T104,)</f>
        <v/>
      </c>
      <c r="R104" t="str">
        <f t="shared" si="9"/>
        <v>BEKASISUKATANI GOBEL5</v>
      </c>
      <c r="S104" s="3"/>
      <c r="T104" s="1" t="s">
        <v>303</v>
      </c>
      <c r="U104" s="1" t="s">
        <v>75</v>
      </c>
      <c r="V104" s="1" t="s">
        <v>75</v>
      </c>
      <c r="W104" s="1" t="s">
        <v>304</v>
      </c>
      <c r="X104" s="1" t="s">
        <v>283</v>
      </c>
      <c r="Y104" s="1" t="s">
        <v>305</v>
      </c>
      <c r="Z104" s="1" t="s">
        <v>306</v>
      </c>
      <c r="AA104" s="1" t="s">
        <v>212</v>
      </c>
      <c r="AD104" s="1">
        <v>0.0</v>
      </c>
      <c r="AE104" s="1">
        <v>1.0</v>
      </c>
      <c r="AG104" s="1">
        <v>26.5</v>
      </c>
      <c r="AH104" s="1">
        <v>1.0</v>
      </c>
      <c r="AI104" s="1" t="s">
        <v>64</v>
      </c>
      <c r="AJ104" s="1">
        <v>0.0</v>
      </c>
      <c r="AM104" s="1">
        <v>0.0</v>
      </c>
      <c r="AN104" s="1">
        <v>0.0</v>
      </c>
      <c r="AO104" s="1">
        <v>100.0</v>
      </c>
      <c r="AP104" s="1">
        <v>1.0</v>
      </c>
      <c r="AQ104" s="1">
        <v>0.58</v>
      </c>
      <c r="AR104" s="1">
        <v>0.58</v>
      </c>
      <c r="AS104" s="1">
        <v>11.5259</v>
      </c>
      <c r="AT104" s="1">
        <v>71.59837</v>
      </c>
      <c r="AU104" s="1">
        <v>3.63845</v>
      </c>
      <c r="AV104" s="1">
        <v>10.93655</v>
      </c>
      <c r="AW104" s="1">
        <v>7.61345</v>
      </c>
      <c r="AX104" s="1">
        <v>32.80965</v>
      </c>
      <c r="AY104" s="1">
        <v>0.0</v>
      </c>
      <c r="AZ104" s="1">
        <v>0.642939</v>
      </c>
      <c r="BA104" s="1">
        <v>8.101665</v>
      </c>
    </row>
    <row r="105">
      <c r="A105">
        <f t="shared" si="2"/>
        <v>0</v>
      </c>
      <c r="B105" t="str">
        <f t="shared" si="3"/>
        <v/>
      </c>
      <c r="C105" t="str">
        <f>if(and(D$3&gt;1,E105=PROSES!$D$22),,D105)</f>
        <v/>
      </c>
      <c r="D105" s="1" t="str">
        <f>if(and(F$3&gt;1,F105=PROSES!$B$10),,F105)</f>
        <v/>
      </c>
      <c r="E105" t="str">
        <f t="shared" si="4"/>
        <v/>
      </c>
      <c r="F105" t="str">
        <f t="shared" si="5"/>
        <v/>
      </c>
      <c r="G105" s="1" t="str">
        <f>if(Z105=PROSES!$E$29,T105,)</f>
        <v/>
      </c>
      <c r="H105" t="str">
        <f>if(X105=PROSES!$E$29,T105,)</f>
        <v/>
      </c>
      <c r="I105" t="str">
        <f t="shared" si="6"/>
        <v/>
      </c>
      <c r="J105" t="str">
        <f>if(and($K$3&gt;1,R105=PROSES!$C$2),,K105)</f>
        <v/>
      </c>
      <c r="K105" s="1" t="str">
        <f>if(and($L$3&gt;1,L105=PROSES!$B$2),,L105)</f>
        <v/>
      </c>
      <c r="L105" t="str">
        <f t="shared" si="7"/>
        <v/>
      </c>
      <c r="M105" t="str">
        <f>if(Z105=PROSES!$B$3,T105,)</f>
        <v/>
      </c>
      <c r="N105" t="str">
        <f>if(X105=PROSES!$B$3,T105,)</f>
        <v/>
      </c>
      <c r="O105" t="str">
        <f t="shared" si="8"/>
        <v/>
      </c>
      <c r="P105" t="str">
        <f>if(Z105=PROSES!$B$1,T105,)</f>
        <v/>
      </c>
      <c r="Q105" t="str">
        <f>if(X105=PROSES!$B$1,T105,)</f>
        <v/>
      </c>
      <c r="R105" t="str">
        <f t="shared" si="9"/>
        <v>BEKASISUKATANI GOBEL5</v>
      </c>
      <c r="S105" s="3"/>
      <c r="T105" s="1" t="s">
        <v>307</v>
      </c>
      <c r="U105" s="1" t="s">
        <v>75</v>
      </c>
      <c r="V105" s="1" t="s">
        <v>75</v>
      </c>
      <c r="W105" s="1" t="s">
        <v>304</v>
      </c>
      <c r="X105" s="1" t="s">
        <v>283</v>
      </c>
      <c r="Y105" s="1" t="s">
        <v>305</v>
      </c>
      <c r="Z105" s="1" t="s">
        <v>306</v>
      </c>
      <c r="AA105" s="1" t="s">
        <v>212</v>
      </c>
      <c r="AD105" s="1">
        <v>0.0</v>
      </c>
      <c r="AE105" s="1">
        <v>1.0</v>
      </c>
      <c r="AG105" s="1">
        <v>26.5</v>
      </c>
      <c r="AH105" s="1">
        <v>1.0</v>
      </c>
      <c r="AI105" s="1" t="s">
        <v>64</v>
      </c>
      <c r="AJ105" s="1">
        <v>0.0</v>
      </c>
      <c r="AM105" s="1">
        <v>0.0</v>
      </c>
      <c r="AN105" s="1">
        <v>0.0</v>
      </c>
      <c r="AO105" s="1">
        <v>100.0</v>
      </c>
      <c r="AP105" s="1">
        <v>1.0</v>
      </c>
      <c r="AQ105" s="1">
        <v>0.58</v>
      </c>
      <c r="AR105" s="1">
        <v>0.58</v>
      </c>
      <c r="AS105" s="1">
        <v>11.5259</v>
      </c>
      <c r="AT105" s="1">
        <v>71.59837</v>
      </c>
      <c r="AU105" s="1">
        <v>3.63845</v>
      </c>
      <c r="AV105" s="1">
        <v>10.93655</v>
      </c>
      <c r="AW105" s="1">
        <v>7.61345</v>
      </c>
      <c r="AX105" s="1">
        <v>32.80965</v>
      </c>
      <c r="AY105" s="1">
        <v>0.0</v>
      </c>
      <c r="AZ105" s="1">
        <v>0.642939</v>
      </c>
      <c r="BA105" s="1">
        <v>8.101665</v>
      </c>
    </row>
    <row r="106">
      <c r="A106">
        <f t="shared" si="2"/>
        <v>0</v>
      </c>
      <c r="B106" t="str">
        <f t="shared" si="3"/>
        <v/>
      </c>
      <c r="C106" t="str">
        <f>if(and(D$3&gt;1,E106=PROSES!$D$22),,D106)</f>
        <v/>
      </c>
      <c r="D106" s="1" t="str">
        <f>if(and(F$3&gt;1,F106=PROSES!$B$10),,F106)</f>
        <v/>
      </c>
      <c r="E106" t="str">
        <f t="shared" si="4"/>
        <v/>
      </c>
      <c r="F106" t="str">
        <f t="shared" si="5"/>
        <v/>
      </c>
      <c r="G106" s="1" t="str">
        <f>if(Z106=PROSES!$E$29,T106,)</f>
        <v/>
      </c>
      <c r="H106" t="str">
        <f>if(X106=PROSES!$E$29,T106,)</f>
        <v/>
      </c>
      <c r="I106" t="str">
        <f t="shared" si="6"/>
        <v/>
      </c>
      <c r="J106" t="str">
        <f>if(and($K$3&gt;1,R106=PROSES!$C$2),,K106)</f>
        <v/>
      </c>
      <c r="K106" s="1" t="str">
        <f>if(and($L$3&gt;1,L106=PROSES!$B$2),,L106)</f>
        <v/>
      </c>
      <c r="L106" t="str">
        <f t="shared" si="7"/>
        <v/>
      </c>
      <c r="M106" t="str">
        <f>if(Z106=PROSES!$B$3,T106,)</f>
        <v/>
      </c>
      <c r="N106" t="str">
        <f>if(X106=PROSES!$B$3,T106,)</f>
        <v/>
      </c>
      <c r="O106" t="str">
        <f t="shared" si="8"/>
        <v/>
      </c>
      <c r="P106" t="str">
        <f>if(Z106=PROSES!$B$1,T106,)</f>
        <v/>
      </c>
      <c r="Q106" t="str">
        <f>if(X106=PROSES!$B$1,T106,)</f>
        <v/>
      </c>
      <c r="R106" t="str">
        <f t="shared" si="9"/>
        <v>BANGKALAN5</v>
      </c>
      <c r="S106" s="3"/>
      <c r="T106" s="1" t="s">
        <v>308</v>
      </c>
      <c r="U106" s="1" t="s">
        <v>58</v>
      </c>
      <c r="V106" s="1" t="s">
        <v>58</v>
      </c>
      <c r="W106" s="1" t="s">
        <v>171</v>
      </c>
      <c r="X106" s="1" t="s">
        <v>167</v>
      </c>
      <c r="Y106" s="1" t="s">
        <v>88</v>
      </c>
      <c r="AA106" s="1" t="s">
        <v>309</v>
      </c>
      <c r="AD106" s="1">
        <v>0.0</v>
      </c>
      <c r="AE106" s="1">
        <v>1.0</v>
      </c>
      <c r="AG106" s="1">
        <v>14.891</v>
      </c>
      <c r="AH106" s="1">
        <v>1.0</v>
      </c>
      <c r="AI106" s="1" t="s">
        <v>64</v>
      </c>
      <c r="AJ106" s="1">
        <v>0.0</v>
      </c>
      <c r="AM106" s="1">
        <v>0.0</v>
      </c>
      <c r="AN106" s="1">
        <v>0.0</v>
      </c>
      <c r="AO106" s="1">
        <v>100.0</v>
      </c>
      <c r="AP106" s="1">
        <v>1.0</v>
      </c>
      <c r="AQ106" s="1">
        <v>0.58</v>
      </c>
      <c r="AR106" s="1">
        <v>0.58</v>
      </c>
      <c r="AS106" s="1">
        <v>6.2482</v>
      </c>
      <c r="AT106" s="1">
        <v>70.94324</v>
      </c>
      <c r="AU106" s="1">
        <v>2.040067</v>
      </c>
      <c r="AV106" s="1">
        <v>5.905771</v>
      </c>
      <c r="AW106" s="1">
        <v>4.273717</v>
      </c>
      <c r="AX106" s="1">
        <v>17.71731</v>
      </c>
      <c r="AY106" s="1">
        <v>0.0</v>
      </c>
      <c r="AZ106" s="1">
        <v>0.6412987</v>
      </c>
      <c r="BA106" s="1">
        <v>8.348166</v>
      </c>
    </row>
    <row r="107">
      <c r="A107">
        <f t="shared" si="2"/>
        <v>0</v>
      </c>
      <c r="B107" t="str">
        <f t="shared" si="3"/>
        <v/>
      </c>
      <c r="C107" t="str">
        <f>if(and(D$3&gt;1,E107=PROSES!$D$22),,D107)</f>
        <v/>
      </c>
      <c r="D107" s="1" t="str">
        <f>if(and(F$3&gt;1,F107=PROSES!$B$10),,F107)</f>
        <v/>
      </c>
      <c r="E107" t="str">
        <f t="shared" si="4"/>
        <v/>
      </c>
      <c r="F107" t="str">
        <f t="shared" si="5"/>
        <v/>
      </c>
      <c r="G107" s="1" t="str">
        <f>if(Z107=PROSES!$E$29,T107,)</f>
        <v/>
      </c>
      <c r="H107" t="str">
        <f>if(X107=PROSES!$E$29,T107,)</f>
        <v/>
      </c>
      <c r="I107" t="str">
        <f t="shared" si="6"/>
        <v/>
      </c>
      <c r="J107" t="str">
        <f>if(and($K$3&gt;1,R107=PROSES!$C$2),,K107)</f>
        <v/>
      </c>
      <c r="K107" s="1" t="str">
        <f>if(and($L$3&gt;1,L107=PROSES!$B$2),,L107)</f>
        <v/>
      </c>
      <c r="L107" t="str">
        <f t="shared" si="7"/>
        <v/>
      </c>
      <c r="M107" t="str">
        <f>if(Z107=PROSES!$B$3,T107,)</f>
        <v/>
      </c>
      <c r="N107" t="str">
        <f>if(X107=PROSES!$B$3,T107,)</f>
        <v/>
      </c>
      <c r="O107" t="str">
        <f t="shared" si="8"/>
        <v/>
      </c>
      <c r="P107" t="str">
        <f>if(Z107=PROSES!$B$1,T107,)</f>
        <v/>
      </c>
      <c r="Q107" t="str">
        <f>if(X107=PROSES!$B$1,T107,)</f>
        <v/>
      </c>
      <c r="R107" t="str">
        <f t="shared" si="9"/>
        <v>JABABEKABEKASI POWER</v>
      </c>
      <c r="S107" s="3"/>
      <c r="T107" s="1" t="s">
        <v>310</v>
      </c>
      <c r="U107" s="1" t="s">
        <v>58</v>
      </c>
      <c r="V107" s="1" t="s">
        <v>58</v>
      </c>
      <c r="W107" s="1" t="s">
        <v>210</v>
      </c>
      <c r="X107" s="1" t="s">
        <v>311</v>
      </c>
      <c r="Y107" s="1" t="s">
        <v>66</v>
      </c>
      <c r="Z107" s="1" t="s">
        <v>312</v>
      </c>
      <c r="AA107" s="1" t="s">
        <v>61</v>
      </c>
      <c r="AD107" s="1">
        <v>0.0</v>
      </c>
      <c r="AE107" s="1">
        <v>1.0</v>
      </c>
      <c r="AG107" s="1">
        <v>5.2</v>
      </c>
      <c r="AH107" s="1">
        <v>1.0</v>
      </c>
      <c r="AI107" s="1" t="s">
        <v>64</v>
      </c>
      <c r="AJ107" s="1">
        <v>0.0</v>
      </c>
      <c r="AM107" s="1">
        <v>0.0</v>
      </c>
      <c r="AN107" s="1">
        <v>0.0</v>
      </c>
      <c r="AO107" s="1">
        <v>100.0</v>
      </c>
      <c r="AP107" s="1">
        <v>1.0</v>
      </c>
      <c r="AQ107" s="1">
        <v>0.6</v>
      </c>
      <c r="AR107" s="1">
        <v>0.6</v>
      </c>
      <c r="AS107" s="1">
        <v>2.168942</v>
      </c>
      <c r="AT107" s="1">
        <v>73.681</v>
      </c>
      <c r="AU107" s="1">
        <v>0.60944</v>
      </c>
      <c r="AV107" s="1">
        <v>2.08156</v>
      </c>
      <c r="AW107" s="1">
        <v>1.38944</v>
      </c>
      <c r="AX107" s="1">
        <v>6.244679</v>
      </c>
      <c r="AY107" s="1">
        <v>0.0</v>
      </c>
      <c r="AZ107" s="1">
        <v>0.650941</v>
      </c>
      <c r="BA107" s="1">
        <v>5.70712</v>
      </c>
    </row>
    <row r="108">
      <c r="A108">
        <f t="shared" si="2"/>
        <v>0</v>
      </c>
      <c r="B108" t="str">
        <f t="shared" si="3"/>
        <v/>
      </c>
      <c r="C108" t="str">
        <f>if(and(D$3&gt;1,E108=PROSES!$D$22),,D108)</f>
        <v/>
      </c>
      <c r="D108" s="1" t="str">
        <f>if(and(F$3&gt;1,F108=PROSES!$B$10),,F108)</f>
        <v/>
      </c>
      <c r="E108" t="str">
        <f t="shared" si="4"/>
        <v/>
      </c>
      <c r="F108" t="str">
        <f t="shared" si="5"/>
        <v/>
      </c>
      <c r="G108" s="1" t="str">
        <f>if(Z108=PROSES!$E$29,T108,)</f>
        <v/>
      </c>
      <c r="H108" t="str">
        <f>if(X108=PROSES!$E$29,T108,)</f>
        <v/>
      </c>
      <c r="I108" t="str">
        <f t="shared" si="6"/>
        <v/>
      </c>
      <c r="J108" t="str">
        <f>if(and($K$3&gt;1,R108=PROSES!$C$2),,K108)</f>
        <v/>
      </c>
      <c r="K108" s="1" t="str">
        <f>if(and($L$3&gt;1,L108=PROSES!$B$2),,L108)</f>
        <v/>
      </c>
      <c r="L108" t="str">
        <f t="shared" si="7"/>
        <v/>
      </c>
      <c r="M108" t="str">
        <f>if(Z108=PROSES!$B$3,T108,)</f>
        <v/>
      </c>
      <c r="N108" t="str">
        <f>if(X108=PROSES!$B$3,T108,)</f>
        <v/>
      </c>
      <c r="O108" t="str">
        <f t="shared" si="8"/>
        <v/>
      </c>
      <c r="P108" t="str">
        <f>if(Z108=PROSES!$B$1,T108,)</f>
        <v/>
      </c>
      <c r="Q108" t="str">
        <f>if(X108=PROSES!$B$1,T108,)</f>
        <v/>
      </c>
      <c r="R108" t="str">
        <f t="shared" si="9"/>
        <v>JABABEKABEKASI POWER</v>
      </c>
      <c r="S108" s="3"/>
      <c r="T108" s="1" t="s">
        <v>313</v>
      </c>
      <c r="U108" s="1" t="s">
        <v>58</v>
      </c>
      <c r="V108" s="1" t="s">
        <v>58</v>
      </c>
      <c r="W108" s="1" t="s">
        <v>210</v>
      </c>
      <c r="X108" s="1" t="s">
        <v>311</v>
      </c>
      <c r="Y108" s="1" t="s">
        <v>66</v>
      </c>
      <c r="Z108" s="1" t="s">
        <v>312</v>
      </c>
      <c r="AA108" s="1" t="s">
        <v>61</v>
      </c>
      <c r="AD108" s="1">
        <v>0.0</v>
      </c>
      <c r="AE108" s="1">
        <v>1.0</v>
      </c>
      <c r="AG108" s="1">
        <v>5.2</v>
      </c>
      <c r="AH108" s="1">
        <v>1.0</v>
      </c>
      <c r="AI108" s="1" t="s">
        <v>64</v>
      </c>
      <c r="AJ108" s="1">
        <v>0.0</v>
      </c>
      <c r="AM108" s="1">
        <v>0.0</v>
      </c>
      <c r="AN108" s="1">
        <v>0.0</v>
      </c>
      <c r="AO108" s="1">
        <v>100.0</v>
      </c>
      <c r="AP108" s="1">
        <v>1.0</v>
      </c>
      <c r="AQ108" s="1">
        <v>0.6</v>
      </c>
      <c r="AR108" s="1">
        <v>0.6</v>
      </c>
      <c r="AS108" s="1">
        <v>2.168942</v>
      </c>
      <c r="AT108" s="1">
        <v>73.681</v>
      </c>
      <c r="AU108" s="1">
        <v>0.60944</v>
      </c>
      <c r="AV108" s="1">
        <v>2.08156</v>
      </c>
      <c r="AW108" s="1">
        <v>1.38944</v>
      </c>
      <c r="AX108" s="1">
        <v>6.244679</v>
      </c>
      <c r="AY108" s="1">
        <v>0.0</v>
      </c>
      <c r="AZ108" s="1">
        <v>0.650941</v>
      </c>
      <c r="BA108" s="1">
        <v>5.70712</v>
      </c>
    </row>
    <row r="109">
      <c r="A109">
        <f t="shared" si="2"/>
        <v>0</v>
      </c>
      <c r="B109" t="str">
        <f t="shared" si="3"/>
        <v/>
      </c>
      <c r="C109" t="str">
        <f>if(and(D$3&gt;1,E109=PROSES!$D$22),,D109)</f>
        <v/>
      </c>
      <c r="D109" s="1" t="str">
        <f>if(and(F$3&gt;1,F109=PROSES!$B$10),,F109)</f>
        <v/>
      </c>
      <c r="E109" t="str">
        <f t="shared" si="4"/>
        <v/>
      </c>
      <c r="F109" t="str">
        <f t="shared" si="5"/>
        <v/>
      </c>
      <c r="G109" s="1" t="str">
        <f>if(Z109=PROSES!$E$29,T109,)</f>
        <v/>
      </c>
      <c r="H109" t="str">
        <f>if(X109=PROSES!$E$29,T109,)</f>
        <v/>
      </c>
      <c r="I109" t="str">
        <f t="shared" si="6"/>
        <v/>
      </c>
      <c r="J109" t="str">
        <f>if(and($K$3&gt;1,R109=PROSES!$C$2),,K109)</f>
        <v/>
      </c>
      <c r="K109" s="1" t="str">
        <f>if(and($L$3&gt;1,L109=PROSES!$B$2),,L109)</f>
        <v/>
      </c>
      <c r="L109" t="str">
        <f t="shared" si="7"/>
        <v/>
      </c>
      <c r="M109" t="str">
        <f>if(Z109=PROSES!$B$3,T109,)</f>
        <v/>
      </c>
      <c r="N109" t="str">
        <f>if(X109=PROSES!$B$3,T109,)</f>
        <v/>
      </c>
      <c r="O109" t="str">
        <f t="shared" si="8"/>
        <v/>
      </c>
      <c r="P109" t="str">
        <f>if(Z109=PROSES!$B$1,T109,)</f>
        <v/>
      </c>
      <c r="Q109" t="str">
        <f>if(X109=PROSES!$B$1,T109,)</f>
        <v/>
      </c>
      <c r="R109" t="str">
        <f t="shared" si="9"/>
        <v>LAWANG5BULUKANDANG5</v>
      </c>
      <c r="S109" s="3"/>
      <c r="T109" s="1" t="s">
        <v>314</v>
      </c>
      <c r="U109" s="1" t="s">
        <v>82</v>
      </c>
      <c r="V109" s="1" t="s">
        <v>82</v>
      </c>
      <c r="W109" s="1" t="s">
        <v>315</v>
      </c>
      <c r="X109" s="1" t="s">
        <v>316</v>
      </c>
      <c r="Y109" s="1" t="s">
        <v>88</v>
      </c>
      <c r="Z109" s="1" t="s">
        <v>317</v>
      </c>
      <c r="AA109" s="1" t="s">
        <v>85</v>
      </c>
      <c r="AD109" s="1">
        <v>0.0</v>
      </c>
      <c r="AE109" s="1">
        <v>1.0</v>
      </c>
      <c r="AG109" s="1">
        <v>20.91</v>
      </c>
      <c r="AH109" s="1">
        <v>1.0</v>
      </c>
      <c r="AI109" s="1" t="s">
        <v>64</v>
      </c>
      <c r="AJ109" s="1">
        <v>0.0</v>
      </c>
      <c r="AM109" s="1">
        <v>0.0</v>
      </c>
      <c r="AN109" s="1">
        <v>0.0</v>
      </c>
      <c r="AO109" s="1">
        <v>100.0</v>
      </c>
      <c r="AP109" s="1">
        <v>1.0</v>
      </c>
      <c r="AQ109" s="1">
        <v>0.74</v>
      </c>
      <c r="AR109" s="1">
        <v>0.74</v>
      </c>
      <c r="AS109" s="1">
        <v>8.282087</v>
      </c>
      <c r="AT109" s="1">
        <v>77.04442</v>
      </c>
      <c r="AU109" s="1">
        <v>1.856808</v>
      </c>
      <c r="AV109" s="1">
        <v>8.07126</v>
      </c>
      <c r="AW109" s="1">
        <v>4.99749</v>
      </c>
      <c r="AX109" s="1">
        <v>24.21378</v>
      </c>
      <c r="AY109" s="1">
        <v>0.0</v>
      </c>
      <c r="AZ109" s="1">
        <v>0.6618785</v>
      </c>
      <c r="BA109" s="1">
        <v>1.945686</v>
      </c>
    </row>
    <row r="110">
      <c r="A110">
        <f t="shared" si="2"/>
        <v>0</v>
      </c>
      <c r="B110" t="str">
        <f t="shared" si="3"/>
        <v/>
      </c>
      <c r="C110" t="str">
        <f>if(and(D$3&gt;1,E110=PROSES!$D$22),,D110)</f>
        <v/>
      </c>
      <c r="D110" s="1" t="str">
        <f>if(and(F$3&gt;1,F110=PROSES!$B$10),,F110)</f>
        <v/>
      </c>
      <c r="E110" t="str">
        <f t="shared" si="4"/>
        <v/>
      </c>
      <c r="F110" t="str">
        <f t="shared" si="5"/>
        <v/>
      </c>
      <c r="G110" s="1" t="str">
        <f>if(Z110=PROSES!$E$29,T110,)</f>
        <v/>
      </c>
      <c r="H110" t="str">
        <f>if(X110=PROSES!$E$29,T110,)</f>
        <v/>
      </c>
      <c r="I110" t="str">
        <f t="shared" si="6"/>
        <v/>
      </c>
      <c r="J110" t="str">
        <f>if(and($K$3&gt;1,R110=PROSES!$C$2),,K110)</f>
        <v/>
      </c>
      <c r="K110" s="1" t="str">
        <f>if(and($L$3&gt;1,L110=PROSES!$B$2),,L110)</f>
        <v/>
      </c>
      <c r="L110" t="str">
        <f t="shared" si="7"/>
        <v/>
      </c>
      <c r="M110" t="str">
        <f>if(Z110=PROSES!$B$3,T110,)</f>
        <v/>
      </c>
      <c r="N110" t="str">
        <f>if(X110=PROSES!$B$3,T110,)</f>
        <v/>
      </c>
      <c r="O110" t="str">
        <f t="shared" si="8"/>
        <v/>
      </c>
      <c r="P110" t="str">
        <f>if(Z110=PROSES!$B$1,T110,)</f>
        <v/>
      </c>
      <c r="Q110" t="str">
        <f>if(X110=PROSES!$B$1,T110,)</f>
        <v/>
      </c>
      <c r="R110" t="str">
        <f t="shared" si="9"/>
        <v>BLORACEPU</v>
      </c>
      <c r="S110" s="3"/>
      <c r="T110" s="1" t="s">
        <v>318</v>
      </c>
      <c r="U110" s="1" t="s">
        <v>176</v>
      </c>
      <c r="V110" s="1" t="s">
        <v>176</v>
      </c>
      <c r="W110" s="1" t="s">
        <v>171</v>
      </c>
      <c r="X110" s="1" t="s">
        <v>319</v>
      </c>
      <c r="Y110" s="1">
        <v>2.0</v>
      </c>
      <c r="Z110" s="1" t="s">
        <v>272</v>
      </c>
      <c r="AA110" s="1">
        <v>1.0</v>
      </c>
      <c r="AD110" s="1">
        <v>0.0</v>
      </c>
      <c r="AE110" s="1">
        <v>1.0</v>
      </c>
      <c r="AG110" s="1">
        <v>30.027</v>
      </c>
      <c r="AH110" s="1">
        <v>1.0</v>
      </c>
      <c r="AI110" s="1" t="s">
        <v>64</v>
      </c>
      <c r="AJ110" s="1">
        <v>0.0</v>
      </c>
      <c r="AM110" s="1">
        <v>0.0</v>
      </c>
      <c r="AN110" s="1">
        <v>0.0</v>
      </c>
      <c r="AO110" s="1">
        <v>100.0</v>
      </c>
      <c r="AP110" s="1">
        <v>1.0</v>
      </c>
      <c r="AQ110" s="1">
        <v>0.58</v>
      </c>
      <c r="AR110" s="1">
        <v>0.58</v>
      </c>
      <c r="AS110" s="1">
        <v>12.5992</v>
      </c>
      <c r="AT110" s="1">
        <v>70.94324</v>
      </c>
      <c r="AU110" s="1">
        <v>4.113699</v>
      </c>
      <c r="AV110" s="1">
        <v>11.90871</v>
      </c>
      <c r="AW110" s="1">
        <v>8.617749</v>
      </c>
      <c r="AX110" s="1">
        <v>35.72613</v>
      </c>
      <c r="AY110" s="1">
        <v>0.0</v>
      </c>
      <c r="AZ110" s="1">
        <v>0.6412987</v>
      </c>
      <c r="BA110" s="1">
        <v>8.348166</v>
      </c>
    </row>
    <row r="111">
      <c r="A111">
        <f t="shared" si="2"/>
        <v>0</v>
      </c>
      <c r="B111" t="str">
        <f t="shared" si="3"/>
        <v/>
      </c>
      <c r="C111" t="str">
        <f>if(and(D$3&gt;1,E111=PROSES!$D$22),,D111)</f>
        <v/>
      </c>
      <c r="D111" s="1" t="str">
        <f>if(and(F$3&gt;1,F111=PROSES!$B$10),,F111)</f>
        <v/>
      </c>
      <c r="E111" t="str">
        <f t="shared" si="4"/>
        <v/>
      </c>
      <c r="F111" t="str">
        <f t="shared" si="5"/>
        <v/>
      </c>
      <c r="G111" s="1" t="str">
        <f>if(Z111=PROSES!$E$29,T111,)</f>
        <v/>
      </c>
      <c r="H111" t="str">
        <f>if(X111=PROSES!$E$29,T111,)</f>
        <v/>
      </c>
      <c r="I111" t="str">
        <f t="shared" si="6"/>
        <v/>
      </c>
      <c r="J111" t="str">
        <f>if(and($K$3&gt;1,R111=PROSES!$C$2),,K111)</f>
        <v/>
      </c>
      <c r="K111" s="1" t="str">
        <f>if(and($L$3&gt;1,L111=PROSES!$B$2),,L111)</f>
        <v/>
      </c>
      <c r="L111" t="str">
        <f t="shared" si="7"/>
        <v/>
      </c>
      <c r="M111" t="str">
        <f>if(Z111=PROSES!$B$3,T111,)</f>
        <v/>
      </c>
      <c r="N111" t="str">
        <f>if(X111=PROSES!$B$3,T111,)</f>
        <v/>
      </c>
      <c r="O111" t="str">
        <f t="shared" si="8"/>
        <v/>
      </c>
      <c r="P111" t="str">
        <f>if(Z111=PROSES!$B$1,T111,)</f>
        <v/>
      </c>
      <c r="Q111" t="str">
        <f>if(X111=PROSES!$B$1,T111,)</f>
        <v/>
      </c>
      <c r="R111" t="str">
        <f t="shared" si="9"/>
        <v>BLORACEPU</v>
      </c>
      <c r="S111" s="3"/>
      <c r="T111" s="1" t="s">
        <v>320</v>
      </c>
      <c r="U111" s="1" t="s">
        <v>176</v>
      </c>
      <c r="V111" s="1" t="s">
        <v>176</v>
      </c>
      <c r="W111" s="1" t="s">
        <v>171</v>
      </c>
      <c r="X111" s="1" t="s">
        <v>319</v>
      </c>
      <c r="Y111" s="1">
        <v>2.0</v>
      </c>
      <c r="Z111" s="1" t="s">
        <v>272</v>
      </c>
      <c r="AA111" s="1">
        <v>1.0</v>
      </c>
      <c r="AD111" s="1">
        <v>0.0</v>
      </c>
      <c r="AE111" s="1">
        <v>1.0</v>
      </c>
      <c r="AG111" s="1">
        <v>30.027</v>
      </c>
      <c r="AH111" s="1">
        <v>1.0</v>
      </c>
      <c r="AI111" s="1" t="s">
        <v>64</v>
      </c>
      <c r="AJ111" s="1">
        <v>0.0</v>
      </c>
      <c r="AM111" s="1">
        <v>0.0</v>
      </c>
      <c r="AN111" s="1">
        <v>0.0</v>
      </c>
      <c r="AO111" s="1">
        <v>100.0</v>
      </c>
      <c r="AP111" s="1">
        <v>1.0</v>
      </c>
      <c r="AQ111" s="1">
        <v>0.58</v>
      </c>
      <c r="AR111" s="1">
        <v>0.58</v>
      </c>
      <c r="AS111" s="1">
        <v>12.5992</v>
      </c>
      <c r="AT111" s="1">
        <v>70.94324</v>
      </c>
      <c r="AU111" s="1">
        <v>4.113699</v>
      </c>
      <c r="AV111" s="1">
        <v>11.90871</v>
      </c>
      <c r="AW111" s="1">
        <v>8.617749</v>
      </c>
      <c r="AX111" s="1">
        <v>35.72613</v>
      </c>
      <c r="AY111" s="1">
        <v>0.0</v>
      </c>
      <c r="AZ111" s="1">
        <v>0.6412987</v>
      </c>
      <c r="BA111" s="1">
        <v>8.348166</v>
      </c>
    </row>
    <row r="112">
      <c r="A112">
        <f t="shared" si="2"/>
        <v>0</v>
      </c>
      <c r="B112" t="str">
        <f t="shared" si="3"/>
        <v/>
      </c>
      <c r="C112" t="str">
        <f>if(and(D$3&gt;1,E112=PROSES!$D$22),,D112)</f>
        <v/>
      </c>
      <c r="D112" s="1" t="str">
        <f>if(and(F$3&gt;1,F112=PROSES!$B$10),,F112)</f>
        <v/>
      </c>
      <c r="E112" t="str">
        <f t="shared" si="4"/>
        <v/>
      </c>
      <c r="F112" t="str">
        <f t="shared" si="5"/>
        <v/>
      </c>
      <c r="G112" s="1" t="str">
        <f>if(Z112=PROSES!$E$29,T112,)</f>
        <v/>
      </c>
      <c r="H112" t="str">
        <f>if(X112=PROSES!$E$29,T112,)</f>
        <v/>
      </c>
      <c r="I112" t="str">
        <f t="shared" si="6"/>
        <v/>
      </c>
      <c r="J112" t="str">
        <f>if(and($K$3&gt;1,R112=PROSES!$C$2),,K112)</f>
        <v/>
      </c>
      <c r="K112" s="1" t="str">
        <f>if(and($L$3&gt;1,L112=PROSES!$B$2),,L112)</f>
        <v/>
      </c>
      <c r="L112" t="str">
        <f t="shared" si="7"/>
        <v/>
      </c>
      <c r="M112" t="str">
        <f>if(Z112=PROSES!$B$3,T112,)</f>
        <v/>
      </c>
      <c r="N112" t="str">
        <f>if(X112=PROSES!$B$3,T112,)</f>
        <v/>
      </c>
      <c r="O112" t="str">
        <f t="shared" si="8"/>
        <v/>
      </c>
      <c r="P112" t="str">
        <f>if(Z112=PROSES!$B$1,T112,)</f>
        <v/>
      </c>
      <c r="Q112" t="str">
        <f>if(X112=PROSES!$B$1,T112,)</f>
        <v/>
      </c>
      <c r="R112" t="str">
        <f t="shared" si="9"/>
        <v>NEW BALARAJA7</v>
      </c>
      <c r="S112" s="3"/>
      <c r="T112" s="1" t="s">
        <v>321</v>
      </c>
      <c r="U112" s="1" t="s">
        <v>115</v>
      </c>
      <c r="V112" s="1" t="s">
        <v>115</v>
      </c>
      <c r="W112" s="1" t="s">
        <v>322</v>
      </c>
      <c r="X112" s="1" t="s">
        <v>323</v>
      </c>
      <c r="Y112" s="1" t="s">
        <v>324</v>
      </c>
      <c r="AA112" s="1" t="s">
        <v>325</v>
      </c>
      <c r="AD112" s="1">
        <v>0.0</v>
      </c>
      <c r="AE112" s="1">
        <v>1.0</v>
      </c>
      <c r="AG112" s="1">
        <v>62.0</v>
      </c>
      <c r="AH112" s="1">
        <v>1.0</v>
      </c>
      <c r="AI112" s="1" t="s">
        <v>64</v>
      </c>
      <c r="AJ112" s="1">
        <v>0.0</v>
      </c>
      <c r="AM112" s="1">
        <v>0.0</v>
      </c>
      <c r="AN112" s="1">
        <v>0.0</v>
      </c>
      <c r="AO112" s="1">
        <v>100.0</v>
      </c>
      <c r="AP112" s="1">
        <v>1.0</v>
      </c>
      <c r="AQ112" s="1">
        <v>2.808</v>
      </c>
      <c r="AR112" s="1">
        <v>2.808</v>
      </c>
      <c r="AS112" s="1">
        <v>17.13628</v>
      </c>
      <c r="AT112" s="1">
        <v>84.24815</v>
      </c>
      <c r="AU112" s="1">
        <v>1.7174</v>
      </c>
      <c r="AV112" s="1">
        <v>17.05</v>
      </c>
      <c r="AW112" s="1">
        <v>10.5307</v>
      </c>
      <c r="AX112" s="1">
        <v>49.7364</v>
      </c>
      <c r="AY112" s="1">
        <v>0.0</v>
      </c>
      <c r="AZ112" s="1">
        <v>0.6585197</v>
      </c>
      <c r="BA112" s="1">
        <v>-9.338076</v>
      </c>
    </row>
    <row r="113">
      <c r="A113">
        <f t="shared" si="2"/>
        <v>0</v>
      </c>
      <c r="B113" t="str">
        <f t="shared" si="3"/>
        <v/>
      </c>
      <c r="C113" t="str">
        <f>if(and(D$3&gt;1,E113=PROSES!$D$22),,D113)</f>
        <v/>
      </c>
      <c r="D113" s="1" t="str">
        <f>if(and(F$3&gt;1,F113=PROSES!$B$10),,F113)</f>
        <v/>
      </c>
      <c r="E113" t="str">
        <f t="shared" si="4"/>
        <v/>
      </c>
      <c r="F113" t="str">
        <f t="shared" si="5"/>
        <v/>
      </c>
      <c r="G113" s="1" t="str">
        <f>if(Z113=PROSES!$E$29,T113,)</f>
        <v/>
      </c>
      <c r="H113" t="str">
        <f>if(X113=PROSES!$E$29,T113,)</f>
        <v/>
      </c>
      <c r="I113" t="str">
        <f t="shared" si="6"/>
        <v/>
      </c>
      <c r="J113" t="str">
        <f>if(and($K$3&gt;1,R113=PROSES!$C$2),,K113)</f>
        <v/>
      </c>
      <c r="K113" s="1" t="str">
        <f>if(and($L$3&gt;1,L113=PROSES!$B$2),,L113)</f>
        <v/>
      </c>
      <c r="L113" t="str">
        <f t="shared" si="7"/>
        <v/>
      </c>
      <c r="M113" t="str">
        <f>if(Z113=PROSES!$B$3,T113,)</f>
        <v/>
      </c>
      <c r="N113" t="str">
        <f>if(X113=PROSES!$B$3,T113,)</f>
        <v/>
      </c>
      <c r="O113" t="str">
        <f t="shared" si="8"/>
        <v/>
      </c>
      <c r="P113" t="str">
        <f>if(Z113=PROSES!$B$1,T113,)</f>
        <v/>
      </c>
      <c r="Q113" t="str">
        <f>if(X113=PROSES!$B$1,T113,)</f>
        <v/>
      </c>
      <c r="R113" t="str">
        <f t="shared" si="9"/>
        <v>PLTGU JAWA7</v>
      </c>
      <c r="S113" s="3"/>
      <c r="T113" s="1" t="s">
        <v>326</v>
      </c>
      <c r="U113" s="1" t="s">
        <v>115</v>
      </c>
      <c r="V113" s="1" t="s">
        <v>115</v>
      </c>
      <c r="W113" s="1" t="s">
        <v>327</v>
      </c>
      <c r="Y113" s="1" t="s">
        <v>325</v>
      </c>
      <c r="Z113" s="1" t="s">
        <v>328</v>
      </c>
      <c r="AA113" s="1" t="s">
        <v>324</v>
      </c>
      <c r="AD113" s="1">
        <v>0.0</v>
      </c>
      <c r="AE113" s="1">
        <v>1.0</v>
      </c>
      <c r="AG113" s="1">
        <v>1.543</v>
      </c>
      <c r="AH113" s="1">
        <v>1.0</v>
      </c>
      <c r="AI113" s="1" t="s">
        <v>64</v>
      </c>
      <c r="AJ113" s="1">
        <v>0.0</v>
      </c>
      <c r="AM113" s="1">
        <v>0.0</v>
      </c>
      <c r="AN113" s="1">
        <v>0.0</v>
      </c>
      <c r="AO113" s="1">
        <v>100.0</v>
      </c>
      <c r="AP113" s="1">
        <v>1.0</v>
      </c>
      <c r="AQ113" s="1">
        <v>4.32</v>
      </c>
      <c r="AR113" s="1">
        <v>4.32</v>
      </c>
      <c r="AS113" s="1">
        <v>0.4613908</v>
      </c>
      <c r="AT113" s="1">
        <v>85.26182</v>
      </c>
      <c r="AU113" s="1">
        <v>0.0381121</v>
      </c>
      <c r="AV113" s="1">
        <v>0.459814</v>
      </c>
      <c r="AW113" s="1">
        <v>0.2695621</v>
      </c>
      <c r="AX113" s="1">
        <v>1.379442</v>
      </c>
      <c r="AY113" s="1">
        <v>0.0</v>
      </c>
      <c r="AZ113" s="1">
        <v>0.6851071</v>
      </c>
      <c r="BA113" s="1">
        <v>-9.388506</v>
      </c>
    </row>
    <row r="114">
      <c r="A114">
        <f t="shared" si="2"/>
        <v>0</v>
      </c>
      <c r="B114" t="str">
        <f t="shared" si="3"/>
        <v/>
      </c>
      <c r="C114" t="str">
        <f>if(and(D$3&gt;1,E114=PROSES!$D$22),,D114)</f>
        <v/>
      </c>
      <c r="D114" s="1" t="str">
        <f>if(and(F$3&gt;1,F114=PROSES!$B$10),,F114)</f>
        <v/>
      </c>
      <c r="E114" t="str">
        <f t="shared" si="4"/>
        <v/>
      </c>
      <c r="F114" t="str">
        <f t="shared" si="5"/>
        <v/>
      </c>
      <c r="G114" s="1" t="str">
        <f>if(Z114=PROSES!$E$29,T114,)</f>
        <v/>
      </c>
      <c r="H114" t="str">
        <f>if(X114=PROSES!$E$29,T114,)</f>
        <v/>
      </c>
      <c r="I114" t="str">
        <f t="shared" si="6"/>
        <v/>
      </c>
      <c r="J114" t="str">
        <f>if(and($K$3&gt;1,R114=PROSES!$C$2),,K114)</f>
        <v/>
      </c>
      <c r="K114" s="1" t="str">
        <f>if(and($L$3&gt;1,L114=PROSES!$B$2),,L114)</f>
        <v/>
      </c>
      <c r="L114" t="str">
        <f t="shared" si="7"/>
        <v/>
      </c>
      <c r="M114" t="str">
        <f>if(Z114=PROSES!$B$3,T114,)</f>
        <v/>
      </c>
      <c r="N114" t="str">
        <f>if(X114=PROSES!$B$3,T114,)</f>
        <v/>
      </c>
      <c r="O114" t="str">
        <f t="shared" si="8"/>
        <v/>
      </c>
      <c r="P114" t="str">
        <f>if(Z114=PROSES!$B$1,T114,)</f>
        <v/>
      </c>
      <c r="Q114" t="str">
        <f>if(X114=PROSES!$B$1,T114,)</f>
        <v/>
      </c>
      <c r="R114" t="str">
        <f t="shared" si="9"/>
        <v>NEW BALARAJA7</v>
      </c>
      <c r="S114" s="3"/>
      <c r="T114" s="1" t="s">
        <v>329</v>
      </c>
      <c r="U114" s="1" t="s">
        <v>115</v>
      </c>
      <c r="V114" s="1" t="s">
        <v>115</v>
      </c>
      <c r="W114" s="1" t="s">
        <v>322</v>
      </c>
      <c r="X114" s="1" t="s">
        <v>323</v>
      </c>
      <c r="Y114" s="1" t="s">
        <v>324</v>
      </c>
      <c r="AA114" s="1" t="s">
        <v>330</v>
      </c>
      <c r="AD114" s="1">
        <v>0.0</v>
      </c>
      <c r="AE114" s="1">
        <v>1.0</v>
      </c>
      <c r="AG114" s="1">
        <v>62.0</v>
      </c>
      <c r="AH114" s="1">
        <v>1.0</v>
      </c>
      <c r="AI114" s="1" t="s">
        <v>64</v>
      </c>
      <c r="AJ114" s="1">
        <v>0.0</v>
      </c>
      <c r="AM114" s="1">
        <v>0.0</v>
      </c>
      <c r="AN114" s="1">
        <v>0.0</v>
      </c>
      <c r="AO114" s="1">
        <v>100.0</v>
      </c>
      <c r="AP114" s="1">
        <v>1.0</v>
      </c>
      <c r="AQ114" s="1">
        <v>2.808</v>
      </c>
      <c r="AR114" s="1">
        <v>2.808</v>
      </c>
      <c r="AS114" s="1">
        <v>17.13628</v>
      </c>
      <c r="AT114" s="1">
        <v>84.24815</v>
      </c>
      <c r="AU114" s="1">
        <v>1.7174</v>
      </c>
      <c r="AV114" s="1">
        <v>17.05</v>
      </c>
      <c r="AW114" s="1">
        <v>10.5307</v>
      </c>
      <c r="AX114" s="1">
        <v>49.7364</v>
      </c>
      <c r="AY114" s="1">
        <v>0.0</v>
      </c>
      <c r="AZ114" s="1">
        <v>0.6585197</v>
      </c>
      <c r="BA114" s="1">
        <v>-9.338076</v>
      </c>
    </row>
    <row r="115">
      <c r="A115">
        <f t="shared" si="2"/>
        <v>0</v>
      </c>
      <c r="B115" t="str">
        <f t="shared" si="3"/>
        <v/>
      </c>
      <c r="C115" t="str">
        <f>if(and(D$3&gt;1,E115=PROSES!$D$22),,D115)</f>
        <v/>
      </c>
      <c r="D115" s="1" t="str">
        <f>if(and(F$3&gt;1,F115=PROSES!$B$10),,F115)</f>
        <v/>
      </c>
      <c r="E115" t="str">
        <f t="shared" si="4"/>
        <v/>
      </c>
      <c r="F115" t="str">
        <f t="shared" si="5"/>
        <v/>
      </c>
      <c r="G115" s="1" t="str">
        <f>if(Z115=PROSES!$E$29,T115,)</f>
        <v/>
      </c>
      <c r="H115" t="str">
        <f>if(X115=PROSES!$E$29,T115,)</f>
        <v/>
      </c>
      <c r="I115" t="str">
        <f t="shared" si="6"/>
        <v/>
      </c>
      <c r="J115" t="str">
        <f>if(and($K$3&gt;1,R115=PROSES!$C$2),,K115)</f>
        <v/>
      </c>
      <c r="K115" s="1" t="str">
        <f>if(and($L$3&gt;1,L115=PROSES!$B$2),,L115)</f>
        <v/>
      </c>
      <c r="L115" t="str">
        <f t="shared" si="7"/>
        <v/>
      </c>
      <c r="M115" t="str">
        <f>if(Z115=PROSES!$B$3,T115,)</f>
        <v/>
      </c>
      <c r="N115" t="str">
        <f>if(X115=PROSES!$B$3,T115,)</f>
        <v/>
      </c>
      <c r="O115" t="str">
        <f t="shared" si="8"/>
        <v/>
      </c>
      <c r="P115" t="str">
        <f>if(Z115=PROSES!$B$1,T115,)</f>
        <v/>
      </c>
      <c r="Q115" t="str">
        <f>if(X115=PROSES!$B$1,T115,)</f>
        <v/>
      </c>
      <c r="R115" t="str">
        <f t="shared" si="9"/>
        <v>PLTGU JAWA7</v>
      </c>
      <c r="S115" s="3"/>
      <c r="T115" s="1" t="s">
        <v>331</v>
      </c>
      <c r="U115" s="1" t="s">
        <v>115</v>
      </c>
      <c r="V115" s="1" t="s">
        <v>115</v>
      </c>
      <c r="W115" s="1" t="s">
        <v>327</v>
      </c>
      <c r="Y115" s="1" t="s">
        <v>330</v>
      </c>
      <c r="Z115" s="1" t="s">
        <v>328</v>
      </c>
      <c r="AA115" s="1" t="s">
        <v>324</v>
      </c>
      <c r="AD115" s="1">
        <v>0.0</v>
      </c>
      <c r="AE115" s="1">
        <v>1.0</v>
      </c>
      <c r="AG115" s="1">
        <v>1.543</v>
      </c>
      <c r="AH115" s="1">
        <v>1.0</v>
      </c>
      <c r="AI115" s="1" t="s">
        <v>64</v>
      </c>
      <c r="AJ115" s="1">
        <v>0.0</v>
      </c>
      <c r="AM115" s="1">
        <v>0.0</v>
      </c>
      <c r="AN115" s="1">
        <v>0.0</v>
      </c>
      <c r="AO115" s="1">
        <v>100.0</v>
      </c>
      <c r="AP115" s="1">
        <v>1.0</v>
      </c>
      <c r="AQ115" s="1">
        <v>4.32</v>
      </c>
      <c r="AR115" s="1">
        <v>4.32</v>
      </c>
      <c r="AS115" s="1">
        <v>0.4613908</v>
      </c>
      <c r="AT115" s="1">
        <v>85.26182</v>
      </c>
      <c r="AU115" s="1">
        <v>0.0381121</v>
      </c>
      <c r="AV115" s="1">
        <v>0.459814</v>
      </c>
      <c r="AW115" s="1">
        <v>0.2695621</v>
      </c>
      <c r="AX115" s="1">
        <v>1.379442</v>
      </c>
      <c r="AY115" s="1">
        <v>0.0</v>
      </c>
      <c r="AZ115" s="1">
        <v>0.6851071</v>
      </c>
      <c r="BA115" s="1">
        <v>-9.388506</v>
      </c>
    </row>
    <row r="116">
      <c r="A116">
        <f t="shared" si="2"/>
        <v>0</v>
      </c>
      <c r="B116" t="str">
        <f t="shared" si="3"/>
        <v/>
      </c>
      <c r="C116" t="str">
        <f>if(and(D$3&gt;1,E116=PROSES!$D$22),,D116)</f>
        <v/>
      </c>
      <c r="D116" s="1" t="str">
        <f>if(and(F$3&gt;1,F116=PROSES!$B$10),,F116)</f>
        <v/>
      </c>
      <c r="E116" t="str">
        <f t="shared" si="4"/>
        <v/>
      </c>
      <c r="F116" t="str">
        <f t="shared" si="5"/>
        <v/>
      </c>
      <c r="G116" s="1" t="str">
        <f>if(Z116=PROSES!$E$29,T116,)</f>
        <v/>
      </c>
      <c r="H116" t="str">
        <f>if(X116=PROSES!$E$29,T116,)</f>
        <v/>
      </c>
      <c r="I116" t="str">
        <f t="shared" si="6"/>
        <v/>
      </c>
      <c r="J116" t="str">
        <f>if(and($K$3&gt;1,R116=PROSES!$C$2),,K116)</f>
        <v/>
      </c>
      <c r="K116" s="1" t="str">
        <f>if(and($L$3&gt;1,L116=PROSES!$B$2),,L116)</f>
        <v/>
      </c>
      <c r="L116" t="str">
        <f t="shared" si="7"/>
        <v/>
      </c>
      <c r="M116" t="str">
        <f>if(Z116=PROSES!$B$3,T116,)</f>
        <v/>
      </c>
      <c r="N116" t="str">
        <f>if(X116=PROSES!$B$3,T116,)</f>
        <v/>
      </c>
      <c r="O116" t="str">
        <f t="shared" si="8"/>
        <v/>
      </c>
      <c r="P116" t="str">
        <f>if(Z116=PROSES!$B$1,T116,)</f>
        <v/>
      </c>
      <c r="Q116" t="str">
        <f>if(X116=PROSES!$B$1,T116,)</f>
        <v/>
      </c>
      <c r="R116" t="str">
        <f t="shared" si="9"/>
        <v>NEW BALARAJA5BALARAJA</v>
      </c>
      <c r="S116" s="3"/>
      <c r="T116" s="1" t="s">
        <v>332</v>
      </c>
      <c r="U116" s="1" t="s">
        <v>58</v>
      </c>
      <c r="V116" s="1" t="s">
        <v>58</v>
      </c>
      <c r="W116" s="1" t="s">
        <v>161</v>
      </c>
      <c r="X116" s="1" t="s">
        <v>333</v>
      </c>
      <c r="Y116" s="7">
        <v>43501.0</v>
      </c>
      <c r="Z116" s="1" t="s">
        <v>162</v>
      </c>
      <c r="AA116" s="1" t="s">
        <v>61</v>
      </c>
      <c r="AD116" s="1">
        <v>0.0</v>
      </c>
      <c r="AE116" s="1">
        <v>1.0</v>
      </c>
      <c r="AG116" s="1">
        <v>7.2</v>
      </c>
      <c r="AH116" s="1">
        <v>1.0</v>
      </c>
      <c r="AI116" s="1" t="s">
        <v>64</v>
      </c>
      <c r="AJ116" s="1">
        <v>0.0</v>
      </c>
      <c r="AM116" s="1">
        <v>0.0</v>
      </c>
      <c r="AN116" s="1">
        <v>0.0</v>
      </c>
      <c r="AO116" s="1">
        <v>100.0</v>
      </c>
      <c r="AP116" s="1">
        <v>1.0</v>
      </c>
      <c r="AQ116" s="1">
        <v>3.0</v>
      </c>
      <c r="AR116" s="1">
        <v>3.0</v>
      </c>
      <c r="AS116" s="1">
        <v>1.930577</v>
      </c>
      <c r="AT116" s="1">
        <v>85.75453</v>
      </c>
      <c r="AU116" s="1">
        <v>0.14292</v>
      </c>
      <c r="AV116" s="1">
        <v>1.92528</v>
      </c>
      <c r="AW116" s="1">
        <v>1.22292</v>
      </c>
      <c r="AX116" s="1">
        <v>5.77584</v>
      </c>
      <c r="AY116" s="1">
        <v>0.0</v>
      </c>
      <c r="AZ116" s="1">
        <v>0.6904932</v>
      </c>
      <c r="BA116" s="1">
        <v>-11.4222</v>
      </c>
    </row>
    <row r="117">
      <c r="A117">
        <f t="shared" si="2"/>
        <v>0</v>
      </c>
      <c r="B117" t="str">
        <f t="shared" si="3"/>
        <v/>
      </c>
      <c r="C117" t="str">
        <f>if(and(D$3&gt;1,E117=PROSES!$D$22),,D117)</f>
        <v/>
      </c>
      <c r="D117" s="1" t="str">
        <f>if(and(F$3&gt;1,F117=PROSES!$B$10),,F117)</f>
        <v/>
      </c>
      <c r="E117" t="str">
        <f t="shared" si="4"/>
        <v/>
      </c>
      <c r="F117" t="str">
        <f t="shared" si="5"/>
        <v/>
      </c>
      <c r="G117" s="1" t="str">
        <f>if(Z117=PROSES!$E$29,T117,)</f>
        <v/>
      </c>
      <c r="H117" t="str">
        <f>if(X117=PROSES!$E$29,T117,)</f>
        <v/>
      </c>
      <c r="I117" t="str">
        <f t="shared" si="6"/>
        <v/>
      </c>
      <c r="J117" t="str">
        <f>if(and($K$3&gt;1,R117=PROSES!$C$2),,K117)</f>
        <v/>
      </c>
      <c r="K117" s="1" t="str">
        <f>if(and($L$3&gt;1,L117=PROSES!$B$2),,L117)</f>
        <v/>
      </c>
      <c r="L117" t="str">
        <f t="shared" si="7"/>
        <v/>
      </c>
      <c r="M117" t="str">
        <f>if(Z117=PROSES!$B$3,T117,)</f>
        <v/>
      </c>
      <c r="N117" t="str">
        <f>if(X117=PROSES!$B$3,T117,)</f>
        <v/>
      </c>
      <c r="O117" t="str">
        <f t="shared" si="8"/>
        <v/>
      </c>
      <c r="P117" t="str">
        <f>if(Z117=PROSES!$B$1,T117,)</f>
        <v/>
      </c>
      <c r="Q117" t="str">
        <f>if(X117=PROSES!$B$1,T117,)</f>
        <v/>
      </c>
      <c r="R117" t="str">
        <f t="shared" si="9"/>
        <v>NEW BALARAJA5BALARAJA</v>
      </c>
      <c r="S117" s="3"/>
      <c r="T117" s="1" t="s">
        <v>334</v>
      </c>
      <c r="U117" s="1" t="s">
        <v>58</v>
      </c>
      <c r="V117" s="1" t="s">
        <v>58</v>
      </c>
      <c r="W117" s="1" t="s">
        <v>161</v>
      </c>
      <c r="X117" s="1" t="s">
        <v>333</v>
      </c>
      <c r="Y117" s="7">
        <v>43501.0</v>
      </c>
      <c r="Z117" s="1" t="s">
        <v>162</v>
      </c>
      <c r="AA117" s="1" t="s">
        <v>61</v>
      </c>
      <c r="AD117" s="1">
        <v>0.0</v>
      </c>
      <c r="AE117" s="1">
        <v>1.0</v>
      </c>
      <c r="AG117" s="1">
        <v>7.2</v>
      </c>
      <c r="AH117" s="1">
        <v>1.0</v>
      </c>
      <c r="AI117" s="1" t="s">
        <v>64</v>
      </c>
      <c r="AJ117" s="1">
        <v>0.0</v>
      </c>
      <c r="AM117" s="1">
        <v>0.0</v>
      </c>
      <c r="AN117" s="1">
        <v>0.0</v>
      </c>
      <c r="AO117" s="1">
        <v>100.0</v>
      </c>
      <c r="AP117" s="1">
        <v>1.0</v>
      </c>
      <c r="AQ117" s="1">
        <v>3.0</v>
      </c>
      <c r="AR117" s="1">
        <v>3.0</v>
      </c>
      <c r="AS117" s="1">
        <v>1.930577</v>
      </c>
      <c r="AT117" s="1">
        <v>85.75453</v>
      </c>
      <c r="AU117" s="1">
        <v>0.14292</v>
      </c>
      <c r="AV117" s="1">
        <v>1.92528</v>
      </c>
      <c r="AW117" s="1">
        <v>1.22292</v>
      </c>
      <c r="AX117" s="1">
        <v>5.77584</v>
      </c>
      <c r="AY117" s="1">
        <v>0.0</v>
      </c>
      <c r="AZ117" s="1">
        <v>0.6904932</v>
      </c>
      <c r="BA117" s="1">
        <v>-11.4222</v>
      </c>
    </row>
    <row r="118">
      <c r="A118">
        <f t="shared" si="2"/>
        <v>0</v>
      </c>
      <c r="B118" t="str">
        <f t="shared" si="3"/>
        <v/>
      </c>
      <c r="C118" t="str">
        <f>if(and(D$3&gt;1,E118=PROSES!$D$22),,D118)</f>
        <v/>
      </c>
      <c r="D118" s="1" t="str">
        <f>if(and(F$3&gt;1,F118=PROSES!$B$10),,F118)</f>
        <v/>
      </c>
      <c r="E118" t="str">
        <f t="shared" si="4"/>
        <v/>
      </c>
      <c r="F118" t="str">
        <f t="shared" si="5"/>
        <v/>
      </c>
      <c r="G118" s="1" t="str">
        <f>if(Z118=PROSES!$E$29,T118,)</f>
        <v/>
      </c>
      <c r="H118" t="str">
        <f>if(X118=PROSES!$E$29,T118,)</f>
        <v/>
      </c>
      <c r="I118" t="str">
        <f t="shared" si="6"/>
        <v/>
      </c>
      <c r="J118" t="str">
        <f>if(and($K$3&gt;1,R118=PROSES!$C$2),,K118)</f>
        <v/>
      </c>
      <c r="K118" s="1" t="str">
        <f>if(and($L$3&gt;1,L118=PROSES!$B$2),,L118)</f>
        <v/>
      </c>
      <c r="L118" t="str">
        <f t="shared" si="7"/>
        <v/>
      </c>
      <c r="M118" t="str">
        <f>if(Z118=PROSES!$B$3,T118,)</f>
        <v/>
      </c>
      <c r="N118" t="str">
        <f>if(X118=PROSES!$B$3,T118,)</f>
        <v/>
      </c>
      <c r="O118" t="str">
        <f t="shared" si="8"/>
        <v/>
      </c>
      <c r="P118" t="str">
        <f>if(Z118=PROSES!$B$1,T118,)</f>
        <v/>
      </c>
      <c r="Q118" t="str">
        <f>if(X118=PROSES!$B$1,T118,)</f>
        <v/>
      </c>
      <c r="R118" t="str">
        <f t="shared" si="9"/>
        <v>GIS BANDARA</v>
      </c>
      <c r="S118" s="3"/>
      <c r="T118" s="1" t="s">
        <v>335</v>
      </c>
      <c r="U118" s="1" t="s">
        <v>140</v>
      </c>
      <c r="V118" s="1" t="s">
        <v>140</v>
      </c>
      <c r="W118" s="1" t="s">
        <v>336</v>
      </c>
      <c r="Y118" s="1" t="s">
        <v>337</v>
      </c>
      <c r="Z118" s="1" t="s">
        <v>338</v>
      </c>
      <c r="AA118" s="1" t="s">
        <v>85</v>
      </c>
      <c r="AD118" s="1">
        <v>0.0</v>
      </c>
      <c r="AE118" s="1">
        <v>1.0</v>
      </c>
      <c r="AG118" s="1">
        <v>2.3</v>
      </c>
      <c r="AH118" s="1">
        <v>1.0</v>
      </c>
      <c r="AI118" s="1" t="s">
        <v>64</v>
      </c>
      <c r="AJ118" s="1">
        <v>0.0</v>
      </c>
      <c r="AM118" s="1">
        <v>0.0</v>
      </c>
      <c r="AN118" s="1">
        <v>0.0</v>
      </c>
      <c r="AO118" s="1">
        <v>100.0</v>
      </c>
      <c r="AP118" s="1">
        <v>1.0</v>
      </c>
      <c r="AQ118" s="1">
        <v>1.15</v>
      </c>
      <c r="AR118" s="1">
        <v>1.15</v>
      </c>
      <c r="AS118" s="1">
        <v>0.2446854</v>
      </c>
      <c r="AT118" s="1">
        <v>77.84506</v>
      </c>
      <c r="AU118" s="1">
        <v>0.05152</v>
      </c>
      <c r="AV118" s="1">
        <v>0.2392</v>
      </c>
      <c r="AW118" s="1">
        <v>0.39652</v>
      </c>
      <c r="AX118" s="1">
        <v>0.7176</v>
      </c>
      <c r="AY118" s="1">
        <v>0.0</v>
      </c>
      <c r="AZ118" s="1">
        <v>0.8035125</v>
      </c>
      <c r="BA118" s="1">
        <v>-23.64246</v>
      </c>
    </row>
    <row r="119">
      <c r="A119">
        <f t="shared" si="2"/>
        <v>0</v>
      </c>
      <c r="B119" t="str">
        <f t="shared" si="3"/>
        <v/>
      </c>
      <c r="C119" t="str">
        <f>if(and(D$3&gt;1,E119=PROSES!$D$22),,D119)</f>
        <v/>
      </c>
      <c r="D119" s="1" t="str">
        <f>if(and(F$3&gt;1,F119=PROSES!$B$10),,F119)</f>
        <v/>
      </c>
      <c r="E119" t="str">
        <f t="shared" si="4"/>
        <v/>
      </c>
      <c r="F119" t="str">
        <f t="shared" si="5"/>
        <v/>
      </c>
      <c r="G119" s="1" t="str">
        <f>if(Z119=PROSES!$E$29,T119,)</f>
        <v/>
      </c>
      <c r="H119" t="str">
        <f>if(X119=PROSES!$E$29,T119,)</f>
        <v/>
      </c>
      <c r="I119" t="str">
        <f t="shared" si="6"/>
        <v/>
      </c>
      <c r="J119" t="str">
        <f>if(and($K$3&gt;1,R119=PROSES!$C$2),,K119)</f>
        <v/>
      </c>
      <c r="K119" s="1" t="str">
        <f>if(and($L$3&gt;1,L119=PROSES!$B$2),,L119)</f>
        <v/>
      </c>
      <c r="L119" t="str">
        <f t="shared" si="7"/>
        <v/>
      </c>
      <c r="M119" t="str">
        <f>if(Z119=PROSES!$B$3,T119,)</f>
        <v/>
      </c>
      <c r="N119" t="str">
        <f>if(X119=PROSES!$B$3,T119,)</f>
        <v/>
      </c>
      <c r="O119" t="str">
        <f t="shared" si="8"/>
        <v/>
      </c>
      <c r="P119" t="str">
        <f>if(Z119=PROSES!$B$1,T119,)</f>
        <v/>
      </c>
      <c r="Q119" t="str">
        <f>if(X119=PROSES!$B$1,T119,)</f>
        <v/>
      </c>
      <c r="R119" t="str">
        <f t="shared" si="9"/>
        <v>GIS BANDARA</v>
      </c>
      <c r="S119" s="3"/>
      <c r="T119" s="1" t="s">
        <v>339</v>
      </c>
      <c r="U119" s="1" t="s">
        <v>140</v>
      </c>
      <c r="V119" s="1" t="s">
        <v>140</v>
      </c>
      <c r="W119" s="1" t="s">
        <v>336</v>
      </c>
      <c r="X119" s="1" t="s">
        <v>338</v>
      </c>
      <c r="Y119" s="1" t="s">
        <v>85</v>
      </c>
      <c r="AA119" s="1" t="s">
        <v>340</v>
      </c>
      <c r="AD119" s="1">
        <v>0.0</v>
      </c>
      <c r="AE119" s="1">
        <v>1.0</v>
      </c>
      <c r="AG119" s="1">
        <v>2.3</v>
      </c>
      <c r="AH119" s="1">
        <v>1.0</v>
      </c>
      <c r="AI119" s="1" t="s">
        <v>64</v>
      </c>
      <c r="AJ119" s="1">
        <v>0.0</v>
      </c>
      <c r="AM119" s="1">
        <v>0.0</v>
      </c>
      <c r="AN119" s="1">
        <v>0.0</v>
      </c>
      <c r="AO119" s="1">
        <v>100.0</v>
      </c>
      <c r="AP119" s="1">
        <v>1.0</v>
      </c>
      <c r="AQ119" s="1">
        <v>1.15</v>
      </c>
      <c r="AR119" s="1">
        <v>1.15</v>
      </c>
      <c r="AS119" s="1">
        <v>0.2446854</v>
      </c>
      <c r="AT119" s="1">
        <v>77.84506</v>
      </c>
      <c r="AU119" s="1">
        <v>0.05152</v>
      </c>
      <c r="AV119" s="1">
        <v>0.2392</v>
      </c>
      <c r="AW119" s="1">
        <v>0.39652</v>
      </c>
      <c r="AX119" s="1">
        <v>0.7176</v>
      </c>
      <c r="AY119" s="1">
        <v>0.0</v>
      </c>
      <c r="AZ119" s="1">
        <v>0.8035125</v>
      </c>
      <c r="BA119" s="1">
        <v>-23.64246</v>
      </c>
    </row>
    <row r="120">
      <c r="A120">
        <f t="shared" si="2"/>
        <v>0</v>
      </c>
      <c r="B120" t="str">
        <f t="shared" si="3"/>
        <v/>
      </c>
      <c r="C120" t="str">
        <f>if(and(D$3&gt;1,E120=PROSES!$D$22),,D120)</f>
        <v/>
      </c>
      <c r="D120" s="1" t="str">
        <f>if(and(F$3&gt;1,F120=PROSES!$B$10),,F120)</f>
        <v/>
      </c>
      <c r="E120" t="str">
        <f t="shared" si="4"/>
        <v/>
      </c>
      <c r="F120" t="str">
        <f t="shared" si="5"/>
        <v/>
      </c>
      <c r="G120" s="1" t="str">
        <f>if(Z120=PROSES!$E$29,T120,)</f>
        <v/>
      </c>
      <c r="H120" t="str">
        <f>if(X120=PROSES!$E$29,T120,)</f>
        <v/>
      </c>
      <c r="I120" t="str">
        <f t="shared" si="6"/>
        <v/>
      </c>
      <c r="J120" t="str">
        <f>if(and($K$3&gt;1,R120=PROSES!$C$2),,K120)</f>
        <v/>
      </c>
      <c r="K120" s="1" t="str">
        <f>if(and($L$3&gt;1,L120=PROSES!$B$2),,L120)</f>
        <v/>
      </c>
      <c r="L120" t="str">
        <f t="shared" si="7"/>
        <v/>
      </c>
      <c r="M120" t="str">
        <f>if(Z120=PROSES!$B$3,T120,)</f>
        <v/>
      </c>
      <c r="N120" t="str">
        <f>if(X120=PROSES!$B$3,T120,)</f>
        <v/>
      </c>
      <c r="O120" t="str">
        <f t="shared" si="8"/>
        <v/>
      </c>
      <c r="P120" t="str">
        <f>if(Z120=PROSES!$B$1,T120,)</f>
        <v/>
      </c>
      <c r="Q120" t="str">
        <f>if(X120=PROSES!$B$1,T120,)</f>
        <v/>
      </c>
      <c r="R120" t="str">
        <f t="shared" si="9"/>
        <v>BONDOWOSO5JEMBER5</v>
      </c>
      <c r="S120" s="3"/>
      <c r="T120" s="1" t="s">
        <v>341</v>
      </c>
      <c r="U120" s="1" t="s">
        <v>82</v>
      </c>
      <c r="V120" s="1" t="s">
        <v>82</v>
      </c>
      <c r="W120" s="1" t="s">
        <v>315</v>
      </c>
      <c r="X120" s="1" t="s">
        <v>342</v>
      </c>
      <c r="Y120" s="1" t="s">
        <v>85</v>
      </c>
      <c r="Z120" s="1" t="s">
        <v>343</v>
      </c>
      <c r="AA120" s="1" t="s">
        <v>85</v>
      </c>
      <c r="AD120" s="1">
        <v>0.0</v>
      </c>
      <c r="AE120" s="1">
        <v>1.0</v>
      </c>
      <c r="AG120" s="1">
        <v>40.454</v>
      </c>
      <c r="AH120" s="1">
        <v>1.0</v>
      </c>
      <c r="AI120" s="1" t="s">
        <v>64</v>
      </c>
      <c r="AJ120" s="1">
        <v>0.0</v>
      </c>
      <c r="AM120" s="1">
        <v>0.0</v>
      </c>
      <c r="AN120" s="1">
        <v>0.0</v>
      </c>
      <c r="AO120" s="1">
        <v>100.0</v>
      </c>
      <c r="AP120" s="1">
        <v>1.0</v>
      </c>
      <c r="AQ120" s="1">
        <v>0.74</v>
      </c>
      <c r="AR120" s="1">
        <v>0.74</v>
      </c>
      <c r="AS120" s="1">
        <v>16.02313</v>
      </c>
      <c r="AT120" s="1">
        <v>77.04442</v>
      </c>
      <c r="AU120" s="1">
        <v>3.592315</v>
      </c>
      <c r="AV120" s="1">
        <v>15.61524</v>
      </c>
      <c r="AW120" s="1">
        <v>9.668506</v>
      </c>
      <c r="AX120" s="1">
        <v>46.84573</v>
      </c>
      <c r="AY120" s="1">
        <v>0.0</v>
      </c>
      <c r="AZ120" s="1">
        <v>0.6618785</v>
      </c>
      <c r="BA120" s="1">
        <v>1.945686</v>
      </c>
    </row>
    <row r="121">
      <c r="A121">
        <f t="shared" si="2"/>
        <v>0</v>
      </c>
      <c r="B121" t="str">
        <f t="shared" si="3"/>
        <v/>
      </c>
      <c r="C121" t="str">
        <f>if(and(D$3&gt;1,E121=PROSES!$D$22),,D121)</f>
        <v/>
      </c>
      <c r="D121" s="1" t="str">
        <f>if(and(F$3&gt;1,F121=PROSES!$B$10),,F121)</f>
        <v/>
      </c>
      <c r="E121" t="str">
        <f t="shared" si="4"/>
        <v/>
      </c>
      <c r="F121" t="str">
        <f t="shared" si="5"/>
        <v/>
      </c>
      <c r="G121" s="1" t="str">
        <f>if(Z121=PROSES!$E$29,T121,)</f>
        <v/>
      </c>
      <c r="H121" t="str">
        <f>if(X121=PROSES!$E$29,T121,)</f>
        <v/>
      </c>
      <c r="I121" t="str">
        <f t="shared" si="6"/>
        <v/>
      </c>
      <c r="J121" t="str">
        <f>if(and($K$3&gt;1,R121=PROSES!$C$2),,K121)</f>
        <v/>
      </c>
      <c r="K121" s="1" t="str">
        <f>if(and($L$3&gt;1,L121=PROSES!$B$2),,L121)</f>
        <v/>
      </c>
      <c r="L121" t="str">
        <f t="shared" si="7"/>
        <v/>
      </c>
      <c r="M121" t="str">
        <f>if(Z121=PROSES!$B$3,T121,)</f>
        <v/>
      </c>
      <c r="N121" t="str">
        <f>if(X121=PROSES!$B$3,T121,)</f>
        <v/>
      </c>
      <c r="O121" t="str">
        <f t="shared" si="8"/>
        <v/>
      </c>
      <c r="P121" t="str">
        <f>if(Z121=PROSES!$B$1,T121,)</f>
        <v/>
      </c>
      <c r="Q121" t="str">
        <f>if(X121=PROSES!$B$1,T121,)</f>
        <v/>
      </c>
      <c r="R121" t="str">
        <f t="shared" si="9"/>
        <v>BONDOWOSO5JEMBER5</v>
      </c>
      <c r="S121" s="3"/>
      <c r="T121" s="1" t="s">
        <v>344</v>
      </c>
      <c r="U121" s="1" t="s">
        <v>82</v>
      </c>
      <c r="V121" s="1" t="s">
        <v>82</v>
      </c>
      <c r="W121" s="1" t="s">
        <v>315</v>
      </c>
      <c r="X121" s="1" t="s">
        <v>342</v>
      </c>
      <c r="Y121" s="1" t="s">
        <v>88</v>
      </c>
      <c r="Z121" s="1" t="s">
        <v>343</v>
      </c>
      <c r="AA121" s="1" t="s">
        <v>88</v>
      </c>
      <c r="AD121" s="1">
        <v>0.0</v>
      </c>
      <c r="AE121" s="1">
        <v>1.0</v>
      </c>
      <c r="AG121" s="1">
        <v>40.454</v>
      </c>
      <c r="AH121" s="1">
        <v>1.0</v>
      </c>
      <c r="AI121" s="1" t="s">
        <v>64</v>
      </c>
      <c r="AJ121" s="1">
        <v>0.0</v>
      </c>
      <c r="AM121" s="1">
        <v>0.0</v>
      </c>
      <c r="AN121" s="1">
        <v>0.0</v>
      </c>
      <c r="AO121" s="1">
        <v>100.0</v>
      </c>
      <c r="AP121" s="1">
        <v>1.0</v>
      </c>
      <c r="AQ121" s="1">
        <v>0.74</v>
      </c>
      <c r="AR121" s="1">
        <v>0.74</v>
      </c>
      <c r="AS121" s="1">
        <v>16.02313</v>
      </c>
      <c r="AT121" s="1">
        <v>77.04442</v>
      </c>
      <c r="AU121" s="1">
        <v>3.592315</v>
      </c>
      <c r="AV121" s="1">
        <v>15.61524</v>
      </c>
      <c r="AW121" s="1">
        <v>9.668506</v>
      </c>
      <c r="AX121" s="1">
        <v>46.84573</v>
      </c>
      <c r="AY121" s="1">
        <v>0.0</v>
      </c>
      <c r="AZ121" s="1">
        <v>0.6618785</v>
      </c>
      <c r="BA121" s="1">
        <v>1.945686</v>
      </c>
    </row>
    <row r="122">
      <c r="A122">
        <f t="shared" si="2"/>
        <v>0</v>
      </c>
      <c r="B122" t="str">
        <f t="shared" si="3"/>
        <v/>
      </c>
      <c r="C122" t="str">
        <f>if(and(D$3&gt;1,E122=PROSES!$D$22),,D122)</f>
        <v/>
      </c>
      <c r="D122" s="1" t="str">
        <f>if(and(F$3&gt;1,F122=PROSES!$B$10),,F122)</f>
        <v/>
      </c>
      <c r="E122" t="str">
        <f t="shared" si="4"/>
        <v/>
      </c>
      <c r="F122" t="str">
        <f t="shared" si="5"/>
        <v/>
      </c>
      <c r="G122" s="1" t="str">
        <f>if(Z122=PROSES!$E$29,T122,)</f>
        <v/>
      </c>
      <c r="H122" t="str">
        <f>if(X122=PROSES!$E$29,T122,)</f>
        <v/>
      </c>
      <c r="I122" t="str">
        <f t="shared" si="6"/>
        <v/>
      </c>
      <c r="J122" t="str">
        <f>if(and($K$3&gt;1,R122=PROSES!$C$2),,K122)</f>
        <v/>
      </c>
      <c r="K122" s="1" t="str">
        <f>if(and($L$3&gt;1,L122=PROSES!$B$2),,L122)</f>
        <v/>
      </c>
      <c r="L122" t="str">
        <f t="shared" si="7"/>
        <v/>
      </c>
      <c r="M122" t="str">
        <f>if(Z122=PROSES!$B$3,T122,)</f>
        <v/>
      </c>
      <c r="N122" t="str">
        <f>if(X122=PROSES!$B$3,T122,)</f>
        <v/>
      </c>
      <c r="O122" t="str">
        <f t="shared" si="8"/>
        <v/>
      </c>
      <c r="P122" t="str">
        <f>if(Z122=PROSES!$B$1,T122,)</f>
        <v/>
      </c>
      <c r="Q122" t="str">
        <f>if(X122=PROSES!$B$1,T122,)</f>
        <v/>
      </c>
      <c r="R122" t="str">
        <f t="shared" si="9"/>
        <v>BANGIL5BUMICOKRO5</v>
      </c>
      <c r="S122" s="3"/>
      <c r="T122" s="1" t="s">
        <v>345</v>
      </c>
      <c r="U122" s="1" t="s">
        <v>82</v>
      </c>
      <c r="V122" s="1" t="s">
        <v>82</v>
      </c>
      <c r="W122" s="1" t="s">
        <v>90</v>
      </c>
      <c r="X122" s="1" t="s">
        <v>213</v>
      </c>
      <c r="Y122" s="1" t="s">
        <v>88</v>
      </c>
      <c r="Z122" s="1" t="s">
        <v>346</v>
      </c>
      <c r="AA122" s="1" t="s">
        <v>85</v>
      </c>
      <c r="AD122" s="1">
        <v>0.0</v>
      </c>
      <c r="AE122" s="1">
        <v>1.0</v>
      </c>
      <c r="AG122" s="1">
        <v>6.2</v>
      </c>
      <c r="AH122" s="1">
        <v>1.0</v>
      </c>
      <c r="AI122" s="1" t="s">
        <v>64</v>
      </c>
      <c r="AJ122" s="1">
        <v>0.0</v>
      </c>
      <c r="AM122" s="1">
        <v>0.0</v>
      </c>
      <c r="AN122" s="1">
        <v>0.0</v>
      </c>
      <c r="AO122" s="1">
        <v>100.0</v>
      </c>
      <c r="AP122" s="1">
        <v>1.0</v>
      </c>
      <c r="AQ122" s="1">
        <v>1.62</v>
      </c>
      <c r="AR122" s="1">
        <v>1.62</v>
      </c>
      <c r="AS122" s="1">
        <v>1.756802</v>
      </c>
      <c r="AT122" s="1">
        <v>82.15014</v>
      </c>
      <c r="AU122" s="1">
        <v>0.23994</v>
      </c>
      <c r="AV122" s="1">
        <v>1.74034</v>
      </c>
      <c r="AW122" s="1">
        <v>1.16994</v>
      </c>
      <c r="AX122" s="1">
        <v>5.22102</v>
      </c>
      <c r="AY122" s="1">
        <v>0.0</v>
      </c>
      <c r="AZ122" s="1">
        <v>0.683587</v>
      </c>
      <c r="BA122" s="1">
        <v>-7.109503</v>
      </c>
    </row>
    <row r="123">
      <c r="A123">
        <f t="shared" si="2"/>
        <v>0</v>
      </c>
      <c r="B123" t="str">
        <f t="shared" si="3"/>
        <v/>
      </c>
      <c r="C123" t="str">
        <f>if(and(D$3&gt;1,E123=PROSES!$D$22),,D123)</f>
        <v/>
      </c>
      <c r="D123" s="1" t="str">
        <f>if(and(F$3&gt;1,F123=PROSES!$B$10),,F123)</f>
        <v/>
      </c>
      <c r="E123" t="str">
        <f t="shared" si="4"/>
        <v/>
      </c>
      <c r="F123" t="str">
        <f t="shared" si="5"/>
        <v/>
      </c>
      <c r="G123" s="1" t="str">
        <f>if(Z123=PROSES!$E$29,T123,)</f>
        <v/>
      </c>
      <c r="H123" t="str">
        <f>if(X123=PROSES!$E$29,T123,)</f>
        <v/>
      </c>
      <c r="I123" t="str">
        <f t="shared" si="6"/>
        <v/>
      </c>
      <c r="J123" t="str">
        <f>if(and($K$3&gt;1,R123=PROSES!$C$2),,K123)</f>
        <v/>
      </c>
      <c r="K123" s="1" t="str">
        <f>if(and($L$3&gt;1,L123=PROSES!$B$2),,L123)</f>
        <v/>
      </c>
      <c r="L123" t="str">
        <f t="shared" si="7"/>
        <v/>
      </c>
      <c r="M123" t="str">
        <f>if(Z123=PROSES!$B$3,T123,)</f>
        <v/>
      </c>
      <c r="N123" t="str">
        <f>if(X123=PROSES!$B$3,T123,)</f>
        <v/>
      </c>
      <c r="O123" t="str">
        <f t="shared" si="8"/>
        <v/>
      </c>
      <c r="P123" t="str">
        <f>if(Z123=PROSES!$B$1,T123,)</f>
        <v/>
      </c>
      <c r="Q123" t="str">
        <f>if(X123=PROSES!$B$1,T123,)</f>
        <v/>
      </c>
      <c r="R123" t="str">
        <f t="shared" si="9"/>
        <v>BANGIL5BUMICOKRO5</v>
      </c>
      <c r="S123" s="3"/>
      <c r="T123" s="1" t="s">
        <v>347</v>
      </c>
      <c r="U123" s="1" t="s">
        <v>82</v>
      </c>
      <c r="V123" s="1" t="s">
        <v>82</v>
      </c>
      <c r="W123" s="1" t="s">
        <v>90</v>
      </c>
      <c r="X123" s="1" t="s">
        <v>213</v>
      </c>
      <c r="Y123" s="1" t="s">
        <v>88</v>
      </c>
      <c r="Z123" s="1" t="s">
        <v>346</v>
      </c>
      <c r="AA123" s="1" t="s">
        <v>85</v>
      </c>
      <c r="AD123" s="1">
        <v>0.0</v>
      </c>
      <c r="AE123" s="1">
        <v>1.0</v>
      </c>
      <c r="AG123" s="1">
        <v>6.2</v>
      </c>
      <c r="AH123" s="1">
        <v>1.0</v>
      </c>
      <c r="AI123" s="1" t="s">
        <v>64</v>
      </c>
      <c r="AJ123" s="1">
        <v>0.0</v>
      </c>
      <c r="AM123" s="1">
        <v>0.0</v>
      </c>
      <c r="AN123" s="1">
        <v>0.0</v>
      </c>
      <c r="AO123" s="1">
        <v>100.0</v>
      </c>
      <c r="AP123" s="1">
        <v>1.0</v>
      </c>
      <c r="AQ123" s="1">
        <v>1.62</v>
      </c>
      <c r="AR123" s="1">
        <v>1.62</v>
      </c>
      <c r="AS123" s="1">
        <v>1.756802</v>
      </c>
      <c r="AT123" s="1">
        <v>82.15014</v>
      </c>
      <c r="AU123" s="1">
        <v>0.23994</v>
      </c>
      <c r="AV123" s="1">
        <v>1.74034</v>
      </c>
      <c r="AW123" s="1">
        <v>1.16994</v>
      </c>
      <c r="AX123" s="1">
        <v>5.22102</v>
      </c>
      <c r="AY123" s="1">
        <v>0.0</v>
      </c>
      <c r="AZ123" s="1">
        <v>0.683587</v>
      </c>
      <c r="BA123" s="1">
        <v>-7.109503</v>
      </c>
    </row>
    <row r="124">
      <c r="A124">
        <f t="shared" si="2"/>
        <v>0</v>
      </c>
      <c r="B124" t="str">
        <f t="shared" si="3"/>
        <v/>
      </c>
      <c r="C124" t="str">
        <f>if(and(D$3&gt;1,E124=PROSES!$D$22),,D124)</f>
        <v/>
      </c>
      <c r="D124" s="1" t="str">
        <f>if(and(F$3&gt;1,F124=PROSES!$B$10),,F124)</f>
        <v/>
      </c>
      <c r="E124" t="str">
        <f t="shared" si="4"/>
        <v/>
      </c>
      <c r="F124" t="str">
        <f t="shared" si="5"/>
        <v/>
      </c>
      <c r="G124" s="1" t="str">
        <f>if(Z124=PROSES!$E$29,T124,)</f>
        <v/>
      </c>
      <c r="H124" t="str">
        <f>if(X124=PROSES!$E$29,T124,)</f>
        <v/>
      </c>
      <c r="I124" t="str">
        <f t="shared" si="6"/>
        <v/>
      </c>
      <c r="J124" t="str">
        <f>if(and($K$3&gt;1,R124=PROSES!$C$2),,K124)</f>
        <v/>
      </c>
      <c r="K124" s="1" t="str">
        <f>if(and($L$3&gt;1,L124=PROSES!$B$2),,L124)</f>
        <v/>
      </c>
      <c r="L124" t="str">
        <f t="shared" si="7"/>
        <v/>
      </c>
      <c r="M124" t="str">
        <f>if(Z124=PROSES!$B$3,T124,)</f>
        <v/>
      </c>
      <c r="N124" t="str">
        <f>if(X124=PROSES!$B$3,T124,)</f>
        <v/>
      </c>
      <c r="O124" t="str">
        <f t="shared" si="8"/>
        <v/>
      </c>
      <c r="P124" t="str">
        <f>if(Z124=PROSES!$B$1,T124,)</f>
        <v/>
      </c>
      <c r="Q124" t="str">
        <f>if(X124=PROSES!$B$1,T124,)</f>
        <v/>
      </c>
      <c r="R124" t="str">
        <f t="shared" si="9"/>
        <v>BUDURAN4BANGIL4</v>
      </c>
      <c r="S124" s="3"/>
      <c r="T124" s="1" t="s">
        <v>348</v>
      </c>
      <c r="U124" s="1" t="s">
        <v>82</v>
      </c>
      <c r="V124" s="1" t="s">
        <v>82</v>
      </c>
      <c r="W124" s="1" t="s">
        <v>215</v>
      </c>
      <c r="X124" s="1" t="s">
        <v>216</v>
      </c>
      <c r="Y124" s="1" t="s">
        <v>349</v>
      </c>
      <c r="Z124" s="1" t="s">
        <v>350</v>
      </c>
      <c r="AA124" s="1" t="s">
        <v>351</v>
      </c>
      <c r="AD124" s="1">
        <v>1.0</v>
      </c>
      <c r="AE124" s="1">
        <v>1.0</v>
      </c>
      <c r="AG124" s="1">
        <v>15.05</v>
      </c>
      <c r="AH124" s="1">
        <v>1.0</v>
      </c>
      <c r="AI124" s="1" t="s">
        <v>64</v>
      </c>
      <c r="AJ124" s="1">
        <v>0.0</v>
      </c>
      <c r="AM124" s="1">
        <v>0.0</v>
      </c>
      <c r="AN124" s="1">
        <v>0.0</v>
      </c>
      <c r="AO124" s="1">
        <v>100.0</v>
      </c>
      <c r="AP124" s="1">
        <v>1.0</v>
      </c>
      <c r="AQ124" s="1">
        <v>0.44</v>
      </c>
      <c r="AR124" s="1">
        <v>0.44</v>
      </c>
      <c r="AS124" s="1">
        <v>6.670441</v>
      </c>
      <c r="AT124" s="1">
        <v>60.53732</v>
      </c>
      <c r="AU124" s="1">
        <v>3.2809</v>
      </c>
      <c r="AV124" s="1">
        <v>5.807795</v>
      </c>
      <c r="AW124" s="1">
        <v>5.5384</v>
      </c>
      <c r="AX124" s="1">
        <v>17.42338</v>
      </c>
      <c r="AY124" s="1">
        <v>0.0</v>
      </c>
      <c r="AZ124" s="1">
        <v>0.5913117</v>
      </c>
      <c r="BA124" s="1">
        <v>18.4643</v>
      </c>
    </row>
    <row r="125">
      <c r="A125">
        <f t="shared" si="2"/>
        <v>0</v>
      </c>
      <c r="B125" t="str">
        <f t="shared" si="3"/>
        <v/>
      </c>
      <c r="C125" t="str">
        <f>if(and(D$3&gt;1,E125=PROSES!$D$22),,D125)</f>
        <v/>
      </c>
      <c r="D125" s="1" t="str">
        <f>if(and(F$3&gt;1,F125=PROSES!$B$10),,F125)</f>
        <v/>
      </c>
      <c r="E125" t="str">
        <f t="shared" si="4"/>
        <v/>
      </c>
      <c r="F125" t="str">
        <f t="shared" si="5"/>
        <v/>
      </c>
      <c r="G125" s="1" t="str">
        <f>if(Z125=PROSES!$E$29,T125,)</f>
        <v/>
      </c>
      <c r="H125" t="str">
        <f>if(X125=PROSES!$E$29,T125,)</f>
        <v/>
      </c>
      <c r="I125" t="str">
        <f t="shared" si="6"/>
        <v/>
      </c>
      <c r="J125" t="str">
        <f>if(and($K$3&gt;1,R125=PROSES!$C$2),,K125)</f>
        <v/>
      </c>
      <c r="K125" s="1" t="str">
        <f>if(and($L$3&gt;1,L125=PROSES!$B$2),,L125)</f>
        <v/>
      </c>
      <c r="L125" t="str">
        <f t="shared" si="7"/>
        <v/>
      </c>
      <c r="M125" t="str">
        <f>if(Z125=PROSES!$B$3,T125,)</f>
        <v/>
      </c>
      <c r="N125" t="str">
        <f>if(X125=PROSES!$B$3,T125,)</f>
        <v/>
      </c>
      <c r="O125" t="str">
        <f t="shared" si="8"/>
        <v/>
      </c>
      <c r="P125" t="str">
        <f>if(Z125=PROSES!$B$1,T125,)</f>
        <v/>
      </c>
      <c r="Q125" t="str">
        <f>if(X125=PROSES!$B$1,T125,)</f>
        <v/>
      </c>
      <c r="R125" t="str">
        <f t="shared" si="9"/>
        <v>BANGIL4BLIMBING4</v>
      </c>
      <c r="S125" s="3"/>
      <c r="T125" s="1" t="s">
        <v>352</v>
      </c>
      <c r="U125" s="1" t="s">
        <v>82</v>
      </c>
      <c r="V125" s="1" t="s">
        <v>82</v>
      </c>
      <c r="W125" s="1" t="s">
        <v>353</v>
      </c>
      <c r="X125" s="1" t="s">
        <v>350</v>
      </c>
      <c r="Y125" s="1" t="s">
        <v>349</v>
      </c>
      <c r="Z125" s="1" t="s">
        <v>354</v>
      </c>
      <c r="AA125" s="1" t="s">
        <v>123</v>
      </c>
      <c r="AD125" s="1">
        <v>0.0</v>
      </c>
      <c r="AE125" s="1">
        <v>1.0</v>
      </c>
      <c r="AG125" s="1">
        <v>40.0</v>
      </c>
      <c r="AH125" s="1">
        <v>0.95</v>
      </c>
      <c r="AI125" s="1" t="s">
        <v>64</v>
      </c>
      <c r="AJ125" s="1">
        <v>0.0</v>
      </c>
      <c r="AM125" s="1">
        <v>0.0</v>
      </c>
      <c r="AN125" s="1">
        <v>0.0</v>
      </c>
      <c r="AO125" s="1">
        <v>100.0</v>
      </c>
      <c r="AP125" s="1">
        <v>1.0</v>
      </c>
      <c r="AQ125" s="1">
        <v>0.2945</v>
      </c>
      <c r="AR125" s="1">
        <v>0.2945</v>
      </c>
      <c r="AS125" s="1">
        <v>21.03257</v>
      </c>
      <c r="AT125" s="1">
        <v>42.67244</v>
      </c>
      <c r="AU125" s="1">
        <v>15.464</v>
      </c>
      <c r="AV125" s="1">
        <v>14.256</v>
      </c>
      <c r="AW125" s="1">
        <v>21.464</v>
      </c>
      <c r="AX125" s="1">
        <v>42.768</v>
      </c>
      <c r="AY125" s="1">
        <v>0.0</v>
      </c>
      <c r="AZ125" s="1">
        <v>0.4617676</v>
      </c>
      <c r="BA125" s="1">
        <v>35.44377</v>
      </c>
    </row>
    <row r="126">
      <c r="A126">
        <f t="shared" si="2"/>
        <v>0</v>
      </c>
      <c r="B126" t="str">
        <f t="shared" si="3"/>
        <v/>
      </c>
      <c r="C126" t="str">
        <f>if(and(D$3&gt;1,E126=PROSES!$D$22),,D126)</f>
        <v/>
      </c>
      <c r="D126" s="1" t="str">
        <f>if(and(F$3&gt;1,F126=PROSES!$B$10),,F126)</f>
        <v/>
      </c>
      <c r="E126" t="str">
        <f t="shared" si="4"/>
        <v/>
      </c>
      <c r="F126" t="str">
        <f t="shared" si="5"/>
        <v/>
      </c>
      <c r="G126" s="1" t="str">
        <f>if(Z126=PROSES!$E$29,T126,)</f>
        <v/>
      </c>
      <c r="H126" t="str">
        <f>if(X126=PROSES!$E$29,T126,)</f>
        <v/>
      </c>
      <c r="I126" t="str">
        <f t="shared" si="6"/>
        <v/>
      </c>
      <c r="J126" t="str">
        <f>if(and($K$3&gt;1,R126=PROSES!$C$2),,K126)</f>
        <v/>
      </c>
      <c r="K126" s="1" t="str">
        <f>if(and($L$3&gt;1,L126=PROSES!$B$2),,L126)</f>
        <v/>
      </c>
      <c r="L126" t="str">
        <f t="shared" si="7"/>
        <v/>
      </c>
      <c r="M126" t="str">
        <f>if(Z126=PROSES!$B$3,T126,)</f>
        <v/>
      </c>
      <c r="N126" t="str">
        <f>if(X126=PROSES!$B$3,T126,)</f>
        <v/>
      </c>
      <c r="O126" t="str">
        <f t="shared" si="8"/>
        <v/>
      </c>
      <c r="P126" t="str">
        <f>if(Z126=PROSES!$B$1,T126,)</f>
        <v/>
      </c>
      <c r="Q126" t="str">
        <f>if(X126=PROSES!$B$1,T126,)</f>
        <v/>
      </c>
      <c r="R126" t="str">
        <f t="shared" si="9"/>
        <v>BANGIL5BULUKANDANG5</v>
      </c>
      <c r="S126" s="3"/>
      <c r="T126" s="1" t="s">
        <v>355</v>
      </c>
      <c r="U126" s="1" t="s">
        <v>82</v>
      </c>
      <c r="V126" s="1" t="s">
        <v>82</v>
      </c>
      <c r="W126" s="1" t="s">
        <v>210</v>
      </c>
      <c r="X126" s="1" t="s">
        <v>213</v>
      </c>
      <c r="Y126" s="1" t="s">
        <v>88</v>
      </c>
      <c r="Z126" s="1" t="s">
        <v>317</v>
      </c>
      <c r="AA126" s="1" t="s">
        <v>85</v>
      </c>
      <c r="AD126" s="1">
        <v>0.0</v>
      </c>
      <c r="AE126" s="1">
        <v>1.0</v>
      </c>
      <c r="AG126" s="1">
        <v>27.77</v>
      </c>
      <c r="AH126" s="1">
        <v>1.0</v>
      </c>
      <c r="AI126" s="1" t="s">
        <v>64</v>
      </c>
      <c r="AJ126" s="1">
        <v>0.0</v>
      </c>
      <c r="AM126" s="1">
        <v>0.0</v>
      </c>
      <c r="AN126" s="1">
        <v>0.0</v>
      </c>
      <c r="AO126" s="1">
        <v>100.0</v>
      </c>
      <c r="AP126" s="1">
        <v>1.0</v>
      </c>
      <c r="AQ126" s="1">
        <v>0.6</v>
      </c>
      <c r="AR126" s="1">
        <v>0.6</v>
      </c>
      <c r="AS126" s="1">
        <v>11.58298</v>
      </c>
      <c r="AT126" s="1">
        <v>73.681</v>
      </c>
      <c r="AU126" s="1">
        <v>3.254644</v>
      </c>
      <c r="AV126" s="1">
        <v>11.11633</v>
      </c>
      <c r="AW126" s="1">
        <v>7.420144</v>
      </c>
      <c r="AX126" s="1">
        <v>33.34899</v>
      </c>
      <c r="AY126" s="1">
        <v>0.0</v>
      </c>
      <c r="AZ126" s="1">
        <v>0.650941</v>
      </c>
      <c r="BA126" s="1">
        <v>5.70712</v>
      </c>
    </row>
    <row r="127">
      <c r="A127">
        <f t="shared" si="2"/>
        <v>0</v>
      </c>
      <c r="B127" t="str">
        <f t="shared" si="3"/>
        <v/>
      </c>
      <c r="C127" t="str">
        <f>if(and(D$3&gt;1,E127=PROSES!$D$22),,D127)</f>
        <v/>
      </c>
      <c r="D127" s="1" t="str">
        <f>if(and(F$3&gt;1,F127=PROSES!$B$10),,F127)</f>
        <v/>
      </c>
      <c r="E127" t="str">
        <f t="shared" si="4"/>
        <v/>
      </c>
      <c r="F127" t="str">
        <f t="shared" si="5"/>
        <v/>
      </c>
      <c r="G127" s="1" t="str">
        <f>if(Z127=PROSES!$E$29,T127,)</f>
        <v/>
      </c>
      <c r="H127" t="str">
        <f>if(X127=PROSES!$E$29,T127,)</f>
        <v/>
      </c>
      <c r="I127" t="str">
        <f t="shared" si="6"/>
        <v/>
      </c>
      <c r="J127" t="str">
        <f>if(and($K$3&gt;1,R127=PROSES!$C$2),,K127)</f>
        <v/>
      </c>
      <c r="K127" s="1" t="str">
        <f>if(and($L$3&gt;1,L127=PROSES!$B$2),,L127)</f>
        <v/>
      </c>
      <c r="L127" t="str">
        <f t="shared" si="7"/>
        <v/>
      </c>
      <c r="M127" t="str">
        <f>if(Z127=PROSES!$B$3,T127,)</f>
        <v/>
      </c>
      <c r="N127" t="str">
        <f>if(X127=PROSES!$B$3,T127,)</f>
        <v/>
      </c>
      <c r="O127" t="str">
        <f t="shared" si="8"/>
        <v/>
      </c>
      <c r="P127" t="str">
        <f>if(Z127=PROSES!$B$1,T127,)</f>
        <v/>
      </c>
      <c r="Q127" t="str">
        <f>if(X127=PROSES!$B$1,T127,)</f>
        <v/>
      </c>
      <c r="R127" t="str">
        <f t="shared" si="9"/>
        <v>GONDANGWETAN5BANGIL5</v>
      </c>
      <c r="S127" s="3"/>
      <c r="T127" s="1" t="s">
        <v>356</v>
      </c>
      <c r="U127" s="1" t="s">
        <v>82</v>
      </c>
      <c r="V127" s="1" t="s">
        <v>82</v>
      </c>
      <c r="W127" s="1" t="s">
        <v>210</v>
      </c>
      <c r="X127" s="1" t="s">
        <v>357</v>
      </c>
      <c r="Y127" s="1" t="s">
        <v>88</v>
      </c>
      <c r="Z127" s="1" t="s">
        <v>213</v>
      </c>
      <c r="AA127" s="1" t="s">
        <v>88</v>
      </c>
      <c r="AD127" s="1">
        <v>0.0</v>
      </c>
      <c r="AE127" s="1">
        <v>1.0</v>
      </c>
      <c r="AG127" s="1">
        <v>16.806</v>
      </c>
      <c r="AH127" s="1">
        <v>1.0</v>
      </c>
      <c r="AI127" s="1" t="s">
        <v>64</v>
      </c>
      <c r="AJ127" s="1">
        <v>0.0</v>
      </c>
      <c r="AM127" s="1">
        <v>0.0</v>
      </c>
      <c r="AN127" s="1">
        <v>0.0</v>
      </c>
      <c r="AO127" s="1">
        <v>100.0</v>
      </c>
      <c r="AP127" s="1">
        <v>1.0</v>
      </c>
      <c r="AQ127" s="1">
        <v>0.6</v>
      </c>
      <c r="AR127" s="1">
        <v>0.6</v>
      </c>
      <c r="AS127" s="1">
        <v>7.009853</v>
      </c>
      <c r="AT127" s="1">
        <v>73.681</v>
      </c>
      <c r="AU127" s="1">
        <v>1.969663</v>
      </c>
      <c r="AV127" s="1">
        <v>6.727442</v>
      </c>
      <c r="AW127" s="1">
        <v>4.490563</v>
      </c>
      <c r="AX127" s="1">
        <v>20.18233</v>
      </c>
      <c r="AY127" s="1">
        <v>0.0</v>
      </c>
      <c r="AZ127" s="1">
        <v>0.650941</v>
      </c>
      <c r="BA127" s="1">
        <v>5.70712</v>
      </c>
    </row>
    <row r="128">
      <c r="A128">
        <f t="shared" si="2"/>
        <v>0</v>
      </c>
      <c r="B128" t="str">
        <f t="shared" si="3"/>
        <v/>
      </c>
      <c r="C128" t="str">
        <f>if(and(D$3&gt;1,E128=PROSES!$D$22),,D128)</f>
        <v/>
      </c>
      <c r="D128" s="1" t="str">
        <f>if(and(F$3&gt;1,F128=PROSES!$B$10),,F128)</f>
        <v/>
      </c>
      <c r="E128" t="str">
        <f t="shared" si="4"/>
        <v/>
      </c>
      <c r="F128" t="str">
        <f t="shared" si="5"/>
        <v/>
      </c>
      <c r="G128" s="1" t="str">
        <f>if(Z128=PROSES!$E$29,T128,)</f>
        <v/>
      </c>
      <c r="H128" t="str">
        <f>if(X128=PROSES!$E$29,T128,)</f>
        <v/>
      </c>
      <c r="I128" t="str">
        <f t="shared" si="6"/>
        <v/>
      </c>
      <c r="J128" t="str">
        <f>if(and($K$3&gt;1,R128=PROSES!$C$2),,K128)</f>
        <v/>
      </c>
      <c r="K128" s="1" t="str">
        <f>if(and($L$3&gt;1,L128=PROSES!$B$2),,L128)</f>
        <v/>
      </c>
      <c r="L128" t="str">
        <f t="shared" si="7"/>
        <v/>
      </c>
      <c r="M128" t="str">
        <f>if(Z128=PROSES!$B$3,T128,)</f>
        <v/>
      </c>
      <c r="N128" t="str">
        <f>if(X128=PROSES!$B$3,T128,)</f>
        <v/>
      </c>
      <c r="O128" t="str">
        <f t="shared" si="8"/>
        <v/>
      </c>
      <c r="P128" t="str">
        <f>if(Z128=PROSES!$B$1,T128,)</f>
        <v/>
      </c>
      <c r="Q128" t="str">
        <f>if(X128=PROSES!$B$1,T128,)</f>
        <v/>
      </c>
      <c r="R128" t="str">
        <f t="shared" si="9"/>
        <v>GONDANGWETAN5BANGIL5</v>
      </c>
      <c r="S128" s="3"/>
      <c r="T128" s="1" t="s">
        <v>358</v>
      </c>
      <c r="U128" s="1" t="s">
        <v>82</v>
      </c>
      <c r="V128" s="1" t="s">
        <v>82</v>
      </c>
      <c r="W128" s="1" t="s">
        <v>210</v>
      </c>
      <c r="X128" s="1" t="s">
        <v>357</v>
      </c>
      <c r="Y128" s="1" t="s">
        <v>88</v>
      </c>
      <c r="Z128" s="1" t="s">
        <v>213</v>
      </c>
      <c r="AA128" s="1" t="s">
        <v>88</v>
      </c>
      <c r="AD128" s="1">
        <v>0.0</v>
      </c>
      <c r="AE128" s="1">
        <v>1.0</v>
      </c>
      <c r="AG128" s="1">
        <v>16.806</v>
      </c>
      <c r="AH128" s="1">
        <v>1.0</v>
      </c>
      <c r="AI128" s="1" t="s">
        <v>64</v>
      </c>
      <c r="AJ128" s="1">
        <v>0.0</v>
      </c>
      <c r="AM128" s="1">
        <v>0.0</v>
      </c>
      <c r="AN128" s="1">
        <v>0.0</v>
      </c>
      <c r="AO128" s="1">
        <v>100.0</v>
      </c>
      <c r="AP128" s="1">
        <v>1.0</v>
      </c>
      <c r="AQ128" s="1">
        <v>0.6</v>
      </c>
      <c r="AR128" s="1">
        <v>0.6</v>
      </c>
      <c r="AS128" s="1">
        <v>7.009853</v>
      </c>
      <c r="AT128" s="1">
        <v>73.681</v>
      </c>
      <c r="AU128" s="1">
        <v>1.969663</v>
      </c>
      <c r="AV128" s="1">
        <v>6.727442</v>
      </c>
      <c r="AW128" s="1">
        <v>4.490563</v>
      </c>
      <c r="AX128" s="1">
        <v>20.18233</v>
      </c>
      <c r="AY128" s="1">
        <v>0.0</v>
      </c>
      <c r="AZ128" s="1">
        <v>0.650941</v>
      </c>
      <c r="BA128" s="1">
        <v>5.70712</v>
      </c>
    </row>
    <row r="129">
      <c r="A129">
        <f t="shared" si="2"/>
        <v>0</v>
      </c>
      <c r="B129" t="str">
        <f t="shared" si="3"/>
        <v/>
      </c>
      <c r="C129" t="str">
        <f>if(and(D$3&gt;1,E129=PROSES!$D$22),,D129)</f>
        <v/>
      </c>
      <c r="D129" s="1" t="str">
        <f>if(and(F$3&gt;1,F129=PROSES!$B$10),,F129)</f>
        <v/>
      </c>
      <c r="E129" t="str">
        <f t="shared" si="4"/>
        <v/>
      </c>
      <c r="F129" t="str">
        <f t="shared" si="5"/>
        <v/>
      </c>
      <c r="G129" s="1" t="str">
        <f>if(Z129=PROSES!$E$29,T129,)</f>
        <v/>
      </c>
      <c r="H129" t="str">
        <f>if(X129=PROSES!$E$29,T129,)</f>
        <v/>
      </c>
      <c r="I129" t="str">
        <f t="shared" si="6"/>
        <v/>
      </c>
      <c r="J129" t="str">
        <f>if(and($K$3&gt;1,R129=PROSES!$C$2),,K129)</f>
        <v/>
      </c>
      <c r="K129" s="1" t="str">
        <f>if(and($L$3&gt;1,L129=PROSES!$B$2),,L129)</f>
        <v/>
      </c>
      <c r="L129" t="str">
        <f t="shared" si="7"/>
        <v/>
      </c>
      <c r="M129" t="str">
        <f>if(Z129=PROSES!$B$3,T129,)</f>
        <v/>
      </c>
      <c r="N129" t="str">
        <f>if(X129=PROSES!$B$3,T129,)</f>
        <v/>
      </c>
      <c r="O129" t="str">
        <f t="shared" si="8"/>
        <v/>
      </c>
      <c r="P129" t="str">
        <f>if(Z129=PROSES!$B$1,T129,)</f>
        <v/>
      </c>
      <c r="Q129" t="str">
        <f>if(X129=PROSES!$B$1,T129,)</f>
        <v/>
      </c>
      <c r="R129" t="str">
        <f t="shared" si="9"/>
        <v>BANGIL5LAWANG5</v>
      </c>
      <c r="S129" s="3"/>
      <c r="T129" s="1" t="s">
        <v>359</v>
      </c>
      <c r="U129" s="1" t="s">
        <v>82</v>
      </c>
      <c r="V129" s="1" t="s">
        <v>82</v>
      </c>
      <c r="W129" s="1" t="s">
        <v>315</v>
      </c>
      <c r="X129" s="1" t="s">
        <v>213</v>
      </c>
      <c r="Y129" s="1" t="s">
        <v>88</v>
      </c>
      <c r="Z129" s="1" t="s">
        <v>316</v>
      </c>
      <c r="AA129" s="1" t="s">
        <v>85</v>
      </c>
      <c r="AD129" s="1">
        <v>0.0</v>
      </c>
      <c r="AE129" s="1">
        <v>1.0</v>
      </c>
      <c r="AG129" s="1">
        <v>31.861</v>
      </c>
      <c r="AH129" s="1">
        <v>1.0</v>
      </c>
      <c r="AI129" s="1" t="s">
        <v>64</v>
      </c>
      <c r="AJ129" s="1">
        <v>0.0</v>
      </c>
      <c r="AM129" s="1">
        <v>0.0</v>
      </c>
      <c r="AN129" s="1">
        <v>0.0</v>
      </c>
      <c r="AO129" s="1">
        <v>100.0</v>
      </c>
      <c r="AP129" s="1">
        <v>1.0</v>
      </c>
      <c r="AQ129" s="1">
        <v>0.74</v>
      </c>
      <c r="AR129" s="1">
        <v>0.74</v>
      </c>
      <c r="AS129" s="1">
        <v>12.61959</v>
      </c>
      <c r="AT129" s="1">
        <v>77.04442</v>
      </c>
      <c r="AU129" s="1">
        <v>2.829257</v>
      </c>
      <c r="AV129" s="1">
        <v>12.29835</v>
      </c>
      <c r="AW129" s="1">
        <v>7.614779</v>
      </c>
      <c r="AX129" s="1">
        <v>36.89504</v>
      </c>
      <c r="AY129" s="1">
        <v>0.0</v>
      </c>
      <c r="AZ129" s="1">
        <v>0.6618785</v>
      </c>
      <c r="BA129" s="1">
        <v>1.945686</v>
      </c>
    </row>
    <row r="130">
      <c r="A130">
        <f t="shared" si="2"/>
        <v>0</v>
      </c>
      <c r="B130" t="str">
        <f t="shared" si="3"/>
        <v/>
      </c>
      <c r="C130" t="str">
        <f>if(and(D$3&gt;1,E130=PROSES!$D$22),,D130)</f>
        <v/>
      </c>
      <c r="D130" s="1" t="str">
        <f>if(and(F$3&gt;1,F130=PROSES!$B$10),,F130)</f>
        <v/>
      </c>
      <c r="E130" t="str">
        <f t="shared" si="4"/>
        <v/>
      </c>
      <c r="F130" t="str">
        <f t="shared" si="5"/>
        <v/>
      </c>
      <c r="G130" s="1" t="str">
        <f>if(Z130=PROSES!$E$29,T130,)</f>
        <v/>
      </c>
      <c r="H130" t="str">
        <f>if(X130=PROSES!$E$29,T130,)</f>
        <v/>
      </c>
      <c r="I130" t="str">
        <f t="shared" si="6"/>
        <v/>
      </c>
      <c r="J130" t="str">
        <f>if(and($K$3&gt;1,R130=PROSES!$C$2),,K130)</f>
        <v/>
      </c>
      <c r="K130" s="1" t="str">
        <f>if(and($L$3&gt;1,L130=PROSES!$B$2),,L130)</f>
        <v/>
      </c>
      <c r="L130" t="str">
        <f t="shared" si="7"/>
        <v/>
      </c>
      <c r="M130" t="str">
        <f>if(Z130=PROSES!$B$3,T130,)</f>
        <v/>
      </c>
      <c r="N130" t="str">
        <f>if(X130=PROSES!$B$3,T130,)</f>
        <v/>
      </c>
      <c r="O130" t="str">
        <f t="shared" si="8"/>
        <v/>
      </c>
      <c r="P130" t="str">
        <f>if(Z130=PROSES!$B$1,T130,)</f>
        <v/>
      </c>
      <c r="Q130" t="str">
        <f>if(X130=PROSES!$B$1,T130,)</f>
        <v/>
      </c>
      <c r="R130" t="str">
        <f t="shared" si="9"/>
        <v>BANGIL4PANDAAN4</v>
      </c>
      <c r="S130" s="3"/>
      <c r="T130" s="1" t="s">
        <v>360</v>
      </c>
      <c r="U130" s="1" t="s">
        <v>82</v>
      </c>
      <c r="V130" s="1" t="s">
        <v>82</v>
      </c>
      <c r="W130" s="1" t="s">
        <v>122</v>
      </c>
      <c r="X130" s="1" t="s">
        <v>350</v>
      </c>
      <c r="Y130" s="1" t="s">
        <v>123</v>
      </c>
      <c r="Z130" s="1" t="s">
        <v>361</v>
      </c>
      <c r="AA130" s="1" t="s">
        <v>123</v>
      </c>
      <c r="AD130" s="1">
        <v>0.0</v>
      </c>
      <c r="AE130" s="1">
        <v>1.0</v>
      </c>
      <c r="AG130" s="1">
        <v>9.7</v>
      </c>
      <c r="AH130" s="1">
        <v>1.0</v>
      </c>
      <c r="AI130" s="1" t="s">
        <v>64</v>
      </c>
      <c r="AJ130" s="1">
        <v>0.0</v>
      </c>
      <c r="AM130" s="1">
        <v>0.0</v>
      </c>
      <c r="AN130" s="1">
        <v>0.0</v>
      </c>
      <c r="AO130" s="1">
        <v>100.0</v>
      </c>
      <c r="AP130" s="1">
        <v>1.0</v>
      </c>
      <c r="AQ130" s="1">
        <v>0.44</v>
      </c>
      <c r="AR130" s="1">
        <v>0.44</v>
      </c>
      <c r="AS130" s="1">
        <v>4.306982</v>
      </c>
      <c r="AT130" s="1">
        <v>60.66966</v>
      </c>
      <c r="AU130" s="1">
        <v>2.10975</v>
      </c>
      <c r="AV130" s="1">
        <v>3.75487</v>
      </c>
      <c r="AW130" s="1">
        <v>3.56475</v>
      </c>
      <c r="AX130" s="1">
        <v>11.26461</v>
      </c>
      <c r="AY130" s="1">
        <v>0.0</v>
      </c>
      <c r="AZ130" s="1">
        <v>0.5920149</v>
      </c>
      <c r="BA130" s="1">
        <v>18.36523</v>
      </c>
    </row>
    <row r="131">
      <c r="A131">
        <f t="shared" si="2"/>
        <v>0</v>
      </c>
      <c r="B131" t="str">
        <f t="shared" si="3"/>
        <v/>
      </c>
      <c r="C131" t="str">
        <f>if(and(D$3&gt;1,E131=PROSES!$D$22),,D131)</f>
        <v/>
      </c>
      <c r="D131" s="1" t="str">
        <f>if(and(F$3&gt;1,F131=PROSES!$B$10),,F131)</f>
        <v/>
      </c>
      <c r="E131" t="str">
        <f t="shared" si="4"/>
        <v/>
      </c>
      <c r="F131" t="str">
        <f t="shared" si="5"/>
        <v/>
      </c>
      <c r="G131" s="1" t="str">
        <f>if(Z131=PROSES!$E$29,T131,)</f>
        <v/>
      </c>
      <c r="H131" t="str">
        <f>if(X131=PROSES!$E$29,T131,)</f>
        <v/>
      </c>
      <c r="I131" t="str">
        <f t="shared" si="6"/>
        <v/>
      </c>
      <c r="J131" t="str">
        <f>if(and($K$3&gt;1,R131=PROSES!$C$2),,K131)</f>
        <v/>
      </c>
      <c r="K131" s="1" t="str">
        <f>if(and($L$3&gt;1,L131=PROSES!$B$2),,L131)</f>
        <v/>
      </c>
      <c r="L131" t="str">
        <f t="shared" si="7"/>
        <v/>
      </c>
      <c r="M131" t="str">
        <f>if(Z131=PROSES!$B$3,T131,)</f>
        <v/>
      </c>
      <c r="N131" t="str">
        <f>if(X131=PROSES!$B$3,T131,)</f>
        <v/>
      </c>
      <c r="O131" t="str">
        <f t="shared" si="8"/>
        <v/>
      </c>
      <c r="P131" t="str">
        <f>if(Z131=PROSES!$B$1,T131,)</f>
        <v/>
      </c>
      <c r="Q131" t="str">
        <f>if(X131=PROSES!$B$1,T131,)</f>
        <v/>
      </c>
      <c r="R131" t="str">
        <f t="shared" si="9"/>
        <v>BANGIL4PANDAAN4</v>
      </c>
      <c r="S131" s="3"/>
      <c r="T131" s="1" t="s">
        <v>362</v>
      </c>
      <c r="U131" s="1" t="s">
        <v>82</v>
      </c>
      <c r="V131" s="1" t="s">
        <v>82</v>
      </c>
      <c r="W131" s="1" t="s">
        <v>122</v>
      </c>
      <c r="X131" s="1" t="s">
        <v>350</v>
      </c>
      <c r="Y131" s="1" t="s">
        <v>123</v>
      </c>
      <c r="Z131" s="1" t="s">
        <v>361</v>
      </c>
      <c r="AA131" s="1" t="s">
        <v>118</v>
      </c>
      <c r="AD131" s="1">
        <v>0.0</v>
      </c>
      <c r="AE131" s="1">
        <v>1.0</v>
      </c>
      <c r="AG131" s="1">
        <v>9.7</v>
      </c>
      <c r="AH131" s="1">
        <v>1.0</v>
      </c>
      <c r="AI131" s="1" t="s">
        <v>64</v>
      </c>
      <c r="AJ131" s="1">
        <v>0.0</v>
      </c>
      <c r="AM131" s="1">
        <v>0.0</v>
      </c>
      <c r="AN131" s="1">
        <v>0.0</v>
      </c>
      <c r="AO131" s="1">
        <v>100.0</v>
      </c>
      <c r="AP131" s="1">
        <v>1.0</v>
      </c>
      <c r="AQ131" s="1">
        <v>0.44</v>
      </c>
      <c r="AR131" s="1">
        <v>0.44</v>
      </c>
      <c r="AS131" s="1">
        <v>4.306982</v>
      </c>
      <c r="AT131" s="1">
        <v>60.66966</v>
      </c>
      <c r="AU131" s="1">
        <v>2.10975</v>
      </c>
      <c r="AV131" s="1">
        <v>3.75487</v>
      </c>
      <c r="AW131" s="1">
        <v>3.56475</v>
      </c>
      <c r="AX131" s="1">
        <v>11.26461</v>
      </c>
      <c r="AY131" s="1">
        <v>0.0</v>
      </c>
      <c r="AZ131" s="1">
        <v>0.5920149</v>
      </c>
      <c r="BA131" s="1">
        <v>18.36523</v>
      </c>
    </row>
    <row r="132">
      <c r="A132">
        <f t="shared" si="2"/>
        <v>0</v>
      </c>
      <c r="B132" t="str">
        <f t="shared" si="3"/>
        <v/>
      </c>
      <c r="C132" t="str">
        <f>if(and(D$3&gt;1,E132=PROSES!$D$22),,D132)</f>
        <v/>
      </c>
      <c r="D132" s="1" t="str">
        <f>if(and(F$3&gt;1,F132=PROSES!$B$10),,F132)</f>
        <v/>
      </c>
      <c r="E132" t="str">
        <f t="shared" si="4"/>
        <v/>
      </c>
      <c r="F132" t="str">
        <f t="shared" si="5"/>
        <v/>
      </c>
      <c r="G132" s="1" t="str">
        <f>if(Z132=PROSES!$E$29,T132,)</f>
        <v/>
      </c>
      <c r="H132" t="str">
        <f>if(X132=PROSES!$E$29,T132,)</f>
        <v/>
      </c>
      <c r="I132" t="str">
        <f t="shared" si="6"/>
        <v/>
      </c>
      <c r="J132" t="str">
        <f>if(and($K$3&gt;1,R132=PROSES!$C$2),,K132)</f>
        <v/>
      </c>
      <c r="K132" s="1" t="str">
        <f>if(and($L$3&gt;1,L132=PROSES!$B$2),,L132)</f>
        <v/>
      </c>
      <c r="L132" t="str">
        <f t="shared" si="7"/>
        <v/>
      </c>
      <c r="M132" t="str">
        <f>if(Z132=PROSES!$B$3,T132,)</f>
        <v/>
      </c>
      <c r="N132" t="str">
        <f>if(X132=PROSES!$B$3,T132,)</f>
        <v/>
      </c>
      <c r="O132" t="str">
        <f t="shared" si="8"/>
        <v/>
      </c>
      <c r="P132" t="str">
        <f>if(Z132=PROSES!$B$1,T132,)</f>
        <v/>
      </c>
      <c r="Q132" t="str">
        <f>if(X132=PROSES!$B$1,T132,)</f>
        <v/>
      </c>
      <c r="R132" t="str">
        <f t="shared" si="9"/>
        <v>PORONG4BANGIL4</v>
      </c>
      <c r="S132" s="3"/>
      <c r="T132" s="1" t="s">
        <v>363</v>
      </c>
      <c r="U132" s="1" t="s">
        <v>82</v>
      </c>
      <c r="V132" s="1" t="s">
        <v>82</v>
      </c>
      <c r="W132" s="1" t="s">
        <v>215</v>
      </c>
      <c r="X132" s="1" t="s">
        <v>217</v>
      </c>
      <c r="Y132" s="1" t="s">
        <v>349</v>
      </c>
      <c r="Z132" s="1" t="s">
        <v>350</v>
      </c>
      <c r="AA132" s="1" t="s">
        <v>351</v>
      </c>
      <c r="AD132" s="1">
        <v>1.0</v>
      </c>
      <c r="AE132" s="1">
        <v>1.0</v>
      </c>
      <c r="AG132" s="1">
        <v>11.7</v>
      </c>
      <c r="AH132" s="1">
        <v>1.0</v>
      </c>
      <c r="AI132" s="1" t="s">
        <v>64</v>
      </c>
      <c r="AJ132" s="1">
        <v>0.0</v>
      </c>
      <c r="AM132" s="1">
        <v>0.0</v>
      </c>
      <c r="AN132" s="1">
        <v>0.0</v>
      </c>
      <c r="AO132" s="1">
        <v>100.0</v>
      </c>
      <c r="AP132" s="1">
        <v>1.0</v>
      </c>
      <c r="AQ132" s="1">
        <v>0.44</v>
      </c>
      <c r="AR132" s="1">
        <v>0.44</v>
      </c>
      <c r="AS132" s="1">
        <v>5.185658</v>
      </c>
      <c r="AT132" s="1">
        <v>60.53732</v>
      </c>
      <c r="AU132" s="1">
        <v>2.5506</v>
      </c>
      <c r="AV132" s="1">
        <v>4.51503</v>
      </c>
      <c r="AW132" s="1">
        <v>4.3056</v>
      </c>
      <c r="AX132" s="1">
        <v>13.54509</v>
      </c>
      <c r="AY132" s="1">
        <v>0.0</v>
      </c>
      <c r="AZ132" s="1">
        <v>0.5913117</v>
      </c>
      <c r="BA132" s="1">
        <v>18.4643</v>
      </c>
    </row>
    <row r="133">
      <c r="A133">
        <f t="shared" si="2"/>
        <v>0</v>
      </c>
      <c r="B133" t="str">
        <f t="shared" si="3"/>
        <v/>
      </c>
      <c r="C133" t="str">
        <f>if(and(D$3&gt;1,E133=PROSES!$D$22),,D133)</f>
        <v/>
      </c>
      <c r="D133" s="1" t="str">
        <f>if(and(F$3&gt;1,F133=PROSES!$B$10),,F133)</f>
        <v/>
      </c>
      <c r="E133" t="str">
        <f t="shared" si="4"/>
        <v/>
      </c>
      <c r="F133" t="str">
        <f t="shared" si="5"/>
        <v/>
      </c>
      <c r="G133" s="1" t="str">
        <f>if(Z133=PROSES!$E$29,T133,)</f>
        <v/>
      </c>
      <c r="H133" t="str">
        <f>if(X133=PROSES!$E$29,T133,)</f>
        <v/>
      </c>
      <c r="I133" t="str">
        <f t="shared" si="6"/>
        <v/>
      </c>
      <c r="J133" t="str">
        <f>if(and($K$3&gt;1,R133=PROSES!$C$2),,K133)</f>
        <v/>
      </c>
      <c r="K133" s="1" t="str">
        <f>if(and($L$3&gt;1,L133=PROSES!$B$2),,L133)</f>
        <v/>
      </c>
      <c r="L133" t="str">
        <f t="shared" si="7"/>
        <v/>
      </c>
      <c r="M133" t="str">
        <f>if(Z133=PROSES!$B$3,T133,)</f>
        <v/>
      </c>
      <c r="N133" t="str">
        <f>if(X133=PROSES!$B$3,T133,)</f>
        <v/>
      </c>
      <c r="O133" t="str">
        <f t="shared" si="8"/>
        <v/>
      </c>
      <c r="P133" t="str">
        <f>if(Z133=PROSES!$B$1,T133,)</f>
        <v/>
      </c>
      <c r="Q133" t="str">
        <f>if(X133=PROSES!$B$1,T133,)</f>
        <v/>
      </c>
      <c r="R133" t="str">
        <f t="shared" si="9"/>
        <v>BANGIL4SUKOREJO4</v>
      </c>
      <c r="S133" s="3"/>
      <c r="T133" s="1" t="s">
        <v>364</v>
      </c>
      <c r="U133" s="1" t="s">
        <v>82</v>
      </c>
      <c r="V133" s="1" t="s">
        <v>82</v>
      </c>
      <c r="W133" s="1" t="s">
        <v>353</v>
      </c>
      <c r="X133" s="1" t="s">
        <v>350</v>
      </c>
      <c r="Y133" s="1" t="s">
        <v>123</v>
      </c>
      <c r="Z133" s="1" t="s">
        <v>365</v>
      </c>
      <c r="AA133" s="1" t="s">
        <v>123</v>
      </c>
      <c r="AD133" s="1">
        <v>0.0</v>
      </c>
      <c r="AE133" s="1">
        <v>1.0</v>
      </c>
      <c r="AG133" s="1">
        <v>16.0</v>
      </c>
      <c r="AH133" s="1">
        <v>0.95</v>
      </c>
      <c r="AI133" s="1" t="s">
        <v>64</v>
      </c>
      <c r="AJ133" s="1">
        <v>0.0</v>
      </c>
      <c r="AM133" s="1">
        <v>0.0</v>
      </c>
      <c r="AN133" s="1">
        <v>0.0</v>
      </c>
      <c r="AO133" s="1">
        <v>100.0</v>
      </c>
      <c r="AP133" s="1">
        <v>1.0</v>
      </c>
      <c r="AQ133" s="1">
        <v>0.2945</v>
      </c>
      <c r="AR133" s="1">
        <v>0.2945</v>
      </c>
      <c r="AS133" s="1">
        <v>8.413027</v>
      </c>
      <c r="AT133" s="1">
        <v>42.67244</v>
      </c>
      <c r="AU133" s="1">
        <v>6.1856</v>
      </c>
      <c r="AV133" s="1">
        <v>5.7024</v>
      </c>
      <c r="AW133" s="1">
        <v>8.5856</v>
      </c>
      <c r="AX133" s="1">
        <v>17.1072</v>
      </c>
      <c r="AY133" s="1">
        <v>0.0</v>
      </c>
      <c r="AZ133" s="1">
        <v>0.4617676</v>
      </c>
      <c r="BA133" s="1">
        <v>35.44377</v>
      </c>
    </row>
    <row r="134">
      <c r="A134">
        <f t="shared" si="2"/>
        <v>0</v>
      </c>
      <c r="B134" t="str">
        <f t="shared" si="3"/>
        <v/>
      </c>
      <c r="C134" t="str">
        <f>if(and(D$3&gt;1,E134=PROSES!$D$22),,D134)</f>
        <v/>
      </c>
      <c r="D134" s="1" t="str">
        <f>if(and(F$3&gt;1,F134=PROSES!$B$10),,F134)</f>
        <v/>
      </c>
      <c r="E134" t="str">
        <f t="shared" si="4"/>
        <v/>
      </c>
      <c r="F134" t="str">
        <f t="shared" si="5"/>
        <v/>
      </c>
      <c r="G134" s="1" t="str">
        <f>if(Z134=PROSES!$E$29,T134,)</f>
        <v/>
      </c>
      <c r="H134" t="str">
        <f>if(X134=PROSES!$E$29,T134,)</f>
        <v/>
      </c>
      <c r="I134" t="str">
        <f t="shared" si="6"/>
        <v/>
      </c>
      <c r="J134" t="str">
        <f>if(and($K$3&gt;1,R134=PROSES!$C$2),,K134)</f>
        <v/>
      </c>
      <c r="K134" s="1" t="str">
        <f>if(and($L$3&gt;1,L134=PROSES!$B$2),,L134)</f>
        <v/>
      </c>
      <c r="L134" t="str">
        <f t="shared" si="7"/>
        <v/>
      </c>
      <c r="M134" t="str">
        <f>if(Z134=PROSES!$B$3,T134,)</f>
        <v/>
      </c>
      <c r="N134" t="str">
        <f>if(X134=PROSES!$B$3,T134,)</f>
        <v/>
      </c>
      <c r="O134" t="str">
        <f t="shared" si="8"/>
        <v/>
      </c>
      <c r="P134" t="str">
        <f>if(Z134=PROSES!$B$1,T134,)</f>
        <v/>
      </c>
      <c r="Q134" t="str">
        <f>if(X134=PROSES!$B$1,T134,)</f>
        <v/>
      </c>
      <c r="R134" t="str">
        <f t="shared" si="9"/>
        <v>BANJAR4PANGANDARAN4</v>
      </c>
      <c r="S134" s="3"/>
      <c r="T134" s="1" t="s">
        <v>366</v>
      </c>
      <c r="U134" s="1" t="s">
        <v>115</v>
      </c>
      <c r="V134" s="1" t="s">
        <v>115</v>
      </c>
      <c r="W134" s="1" t="s">
        <v>122</v>
      </c>
      <c r="X134" s="1" t="s">
        <v>367</v>
      </c>
      <c r="Y134" s="1" t="s">
        <v>123</v>
      </c>
      <c r="Z134" s="1" t="s">
        <v>368</v>
      </c>
      <c r="AA134" s="1" t="s">
        <v>369</v>
      </c>
      <c r="AD134" s="1">
        <v>0.0</v>
      </c>
      <c r="AE134" s="1">
        <v>1.0</v>
      </c>
      <c r="AG134" s="1">
        <v>44.15</v>
      </c>
      <c r="AH134" s="1">
        <v>1.0</v>
      </c>
      <c r="AI134" s="1" t="s">
        <v>64</v>
      </c>
      <c r="AJ134" s="1">
        <v>0.0</v>
      </c>
      <c r="AM134" s="1">
        <v>0.0</v>
      </c>
      <c r="AN134" s="1">
        <v>0.0</v>
      </c>
      <c r="AO134" s="1">
        <v>100.0</v>
      </c>
      <c r="AP134" s="1">
        <v>1.0</v>
      </c>
      <c r="AQ134" s="1">
        <v>0.44</v>
      </c>
      <c r="AR134" s="1">
        <v>0.44</v>
      </c>
      <c r="AS134" s="1">
        <v>19.60343</v>
      </c>
      <c r="AT134" s="1">
        <v>60.66966</v>
      </c>
      <c r="AU134" s="1">
        <v>9.602626</v>
      </c>
      <c r="AV134" s="1">
        <v>17.09047</v>
      </c>
      <c r="AW134" s="1">
        <v>16.22513</v>
      </c>
      <c r="AX134" s="1">
        <v>51.27139</v>
      </c>
      <c r="AY134" s="1">
        <v>0.0</v>
      </c>
      <c r="AZ134" s="1">
        <v>0.5920149</v>
      </c>
      <c r="BA134" s="1">
        <v>18.36523</v>
      </c>
    </row>
    <row r="135">
      <c r="A135">
        <f t="shared" si="2"/>
        <v>0</v>
      </c>
      <c r="B135" t="str">
        <f t="shared" si="3"/>
        <v/>
      </c>
      <c r="C135" t="str">
        <f>if(and(D$3&gt;1,E135=PROSES!$D$22),,D135)</f>
        <v/>
      </c>
      <c r="D135" s="1" t="str">
        <f>if(and(F$3&gt;1,F135=PROSES!$B$10),,F135)</f>
        <v/>
      </c>
      <c r="E135" t="str">
        <f t="shared" si="4"/>
        <v/>
      </c>
      <c r="F135" t="str">
        <f t="shared" si="5"/>
        <v/>
      </c>
      <c r="G135" s="1" t="str">
        <f>if(Z135=PROSES!$E$29,T135,)</f>
        <v/>
      </c>
      <c r="H135" t="str">
        <f>if(X135=PROSES!$E$29,T135,)</f>
        <v/>
      </c>
      <c r="I135" t="str">
        <f t="shared" si="6"/>
        <v/>
      </c>
      <c r="J135" t="str">
        <f>if(and($K$3&gt;1,R135=PROSES!$C$2),,K135)</f>
        <v/>
      </c>
      <c r="K135" s="1" t="str">
        <f>if(and($L$3&gt;1,L135=PROSES!$B$2),,L135)</f>
        <v/>
      </c>
      <c r="L135" t="str">
        <f t="shared" si="7"/>
        <v/>
      </c>
      <c r="M135" t="str">
        <f>if(Z135=PROSES!$B$3,T135,)</f>
        <v/>
      </c>
      <c r="N135" t="str">
        <f>if(X135=PROSES!$B$3,T135,)</f>
        <v/>
      </c>
      <c r="O135" t="str">
        <f t="shared" si="8"/>
        <v/>
      </c>
      <c r="P135" t="str">
        <f>if(Z135=PROSES!$B$1,T135,)</f>
        <v/>
      </c>
      <c r="Q135" t="str">
        <f>if(X135=PROSES!$B$1,T135,)</f>
        <v/>
      </c>
      <c r="R135" t="str">
        <f t="shared" si="9"/>
        <v>BANJAR4PANGANDARAN4</v>
      </c>
      <c r="S135" s="3"/>
      <c r="T135" s="1" t="s">
        <v>370</v>
      </c>
      <c r="U135" s="1" t="s">
        <v>115</v>
      </c>
      <c r="V135" s="1" t="s">
        <v>115</v>
      </c>
      <c r="W135" s="1" t="s">
        <v>122</v>
      </c>
      <c r="X135" s="1" t="s">
        <v>367</v>
      </c>
      <c r="Y135" s="1" t="s">
        <v>118</v>
      </c>
      <c r="Z135" s="1" t="s">
        <v>368</v>
      </c>
      <c r="AA135" s="1" t="s">
        <v>369</v>
      </c>
      <c r="AD135" s="1">
        <v>0.0</v>
      </c>
      <c r="AE135" s="1">
        <v>1.0</v>
      </c>
      <c r="AG135" s="1">
        <v>44.15</v>
      </c>
      <c r="AH135" s="1">
        <v>1.0</v>
      </c>
      <c r="AI135" s="1" t="s">
        <v>64</v>
      </c>
      <c r="AJ135" s="1">
        <v>0.0</v>
      </c>
      <c r="AM135" s="1">
        <v>0.0</v>
      </c>
      <c r="AN135" s="1">
        <v>0.0</v>
      </c>
      <c r="AO135" s="1">
        <v>100.0</v>
      </c>
      <c r="AP135" s="1">
        <v>1.0</v>
      </c>
      <c r="AQ135" s="1">
        <v>0.44</v>
      </c>
      <c r="AR135" s="1">
        <v>0.44</v>
      </c>
      <c r="AS135" s="1">
        <v>19.60343</v>
      </c>
      <c r="AT135" s="1">
        <v>60.66966</v>
      </c>
      <c r="AU135" s="1">
        <v>9.602626</v>
      </c>
      <c r="AV135" s="1">
        <v>17.09047</v>
      </c>
      <c r="AW135" s="1">
        <v>16.22513</v>
      </c>
      <c r="AX135" s="1">
        <v>51.27139</v>
      </c>
      <c r="AY135" s="1">
        <v>0.0</v>
      </c>
      <c r="AZ135" s="1">
        <v>0.5920149</v>
      </c>
      <c r="BA135" s="1">
        <v>18.36523</v>
      </c>
    </row>
    <row r="136">
      <c r="A136">
        <f t="shared" si="2"/>
        <v>0</v>
      </c>
      <c r="B136" t="str">
        <f t="shared" si="3"/>
        <v/>
      </c>
      <c r="C136" t="str">
        <f>if(and(D$3&gt;1,E136=PROSES!$D$22),,D136)</f>
        <v/>
      </c>
      <c r="D136" s="1" t="str">
        <f>if(and(F$3&gt;1,F136=PROSES!$B$10),,F136)</f>
        <v/>
      </c>
      <c r="E136" t="str">
        <f t="shared" si="4"/>
        <v/>
      </c>
      <c r="F136" t="str">
        <f t="shared" si="5"/>
        <v/>
      </c>
      <c r="G136" s="1" t="str">
        <f>if(Z136=PROSES!$E$29,T136,)</f>
        <v/>
      </c>
      <c r="H136" t="str">
        <f>if(X136=PROSES!$E$29,T136,)</f>
        <v/>
      </c>
      <c r="I136" t="str">
        <f t="shared" si="6"/>
        <v/>
      </c>
      <c r="J136" t="str">
        <f>if(and($K$3&gt;1,R136=PROSES!$C$2),,K136)</f>
        <v/>
      </c>
      <c r="K136" s="1" t="str">
        <f>if(and($L$3&gt;1,L136=PROSES!$B$2),,L136)</f>
        <v/>
      </c>
      <c r="L136" t="str">
        <f t="shared" si="7"/>
        <v/>
      </c>
      <c r="M136" t="str">
        <f>if(Z136=PROSES!$B$3,T136,)</f>
        <v/>
      </c>
      <c r="N136" t="str">
        <f>if(X136=PROSES!$B$3,T136,)</f>
        <v/>
      </c>
      <c r="O136" t="str">
        <f t="shared" si="8"/>
        <v/>
      </c>
      <c r="P136" t="str">
        <f>if(Z136=PROSES!$B$1,T136,)</f>
        <v/>
      </c>
      <c r="Q136" t="str">
        <f>if(X136=PROSES!$B$1,T136,)</f>
        <v/>
      </c>
      <c r="R136" t="str">
        <f t="shared" si="9"/>
        <v>GUDANG GARAM5BANARAN4</v>
      </c>
      <c r="S136" s="3"/>
      <c r="T136" s="1" t="s">
        <v>371</v>
      </c>
      <c r="U136" s="1" t="s">
        <v>82</v>
      </c>
      <c r="V136" s="1" t="s">
        <v>82</v>
      </c>
      <c r="W136" s="1" t="s">
        <v>122</v>
      </c>
      <c r="X136" s="1" t="s">
        <v>372</v>
      </c>
      <c r="Y136" s="1" t="s">
        <v>123</v>
      </c>
      <c r="Z136" s="1" t="s">
        <v>373</v>
      </c>
      <c r="AA136" s="1" t="s">
        <v>118</v>
      </c>
      <c r="AD136" s="1">
        <v>0.0</v>
      </c>
      <c r="AE136" s="1">
        <v>1.0</v>
      </c>
      <c r="AG136" s="1">
        <v>4.95</v>
      </c>
      <c r="AH136" s="1">
        <v>0.97</v>
      </c>
      <c r="AI136" s="1" t="s">
        <v>64</v>
      </c>
      <c r="AJ136" s="1">
        <v>0.0</v>
      </c>
      <c r="AM136" s="1">
        <v>0.0</v>
      </c>
      <c r="AN136" s="1">
        <v>0.0</v>
      </c>
      <c r="AO136" s="1">
        <v>100.0</v>
      </c>
      <c r="AP136" s="1">
        <v>1.0</v>
      </c>
      <c r="AQ136" s="1">
        <v>0.4268</v>
      </c>
      <c r="AR136" s="1">
        <v>0.4268</v>
      </c>
      <c r="AS136" s="1">
        <v>2.197893</v>
      </c>
      <c r="AT136" s="1">
        <v>60.66966</v>
      </c>
      <c r="AU136" s="1">
        <v>1.076625</v>
      </c>
      <c r="AV136" s="1">
        <v>1.916145</v>
      </c>
      <c r="AW136" s="1">
        <v>1.819125</v>
      </c>
      <c r="AX136" s="1">
        <v>5.748435</v>
      </c>
      <c r="AY136" s="1">
        <v>0.0</v>
      </c>
      <c r="AZ136" s="1">
        <v>0.5920149</v>
      </c>
      <c r="BA136" s="1">
        <v>18.36523</v>
      </c>
    </row>
    <row r="137">
      <c r="A137">
        <f t="shared" si="2"/>
        <v>0</v>
      </c>
      <c r="B137" t="str">
        <f t="shared" si="3"/>
        <v/>
      </c>
      <c r="C137" t="str">
        <f>if(and(D$3&gt;1,E137=PROSES!$D$22),,D137)</f>
        <v/>
      </c>
      <c r="D137" s="1" t="str">
        <f>if(and(F$3&gt;1,F137=PROSES!$B$10),,F137)</f>
        <v/>
      </c>
      <c r="E137" t="str">
        <f t="shared" si="4"/>
        <v/>
      </c>
      <c r="F137" t="str">
        <f t="shared" si="5"/>
        <v/>
      </c>
      <c r="G137" s="1" t="str">
        <f>if(Z137=PROSES!$E$29,T137,)</f>
        <v/>
      </c>
      <c r="H137" t="str">
        <f>if(X137=PROSES!$E$29,T137,)</f>
        <v/>
      </c>
      <c r="I137" t="str">
        <f t="shared" si="6"/>
        <v/>
      </c>
      <c r="J137" t="str">
        <f>if(and($K$3&gt;1,R137=PROSES!$C$2),,K137)</f>
        <v/>
      </c>
      <c r="K137" s="1" t="str">
        <f>if(and($L$3&gt;1,L137=PROSES!$B$2),,L137)</f>
        <v/>
      </c>
      <c r="L137" t="str">
        <f t="shared" si="7"/>
        <v/>
      </c>
      <c r="M137" t="str">
        <f>if(Z137=PROSES!$B$3,T137,)</f>
        <v/>
      </c>
      <c r="N137" t="str">
        <f>if(X137=PROSES!$B$3,T137,)</f>
        <v/>
      </c>
      <c r="O137" t="str">
        <f t="shared" si="8"/>
        <v/>
      </c>
      <c r="P137" t="str">
        <f>if(Z137=PROSES!$B$1,T137,)</f>
        <v/>
      </c>
      <c r="Q137" t="str">
        <f>if(X137=PROSES!$B$1,T137,)</f>
        <v/>
      </c>
      <c r="R137" t="str">
        <f t="shared" si="9"/>
        <v>GUDANG GARAM5BANARAN4</v>
      </c>
      <c r="S137" s="3"/>
      <c r="T137" s="1" t="s">
        <v>374</v>
      </c>
      <c r="U137" s="1" t="s">
        <v>82</v>
      </c>
      <c r="V137" s="1" t="s">
        <v>82</v>
      </c>
      <c r="W137" s="1" t="s">
        <v>122</v>
      </c>
      <c r="X137" s="1" t="s">
        <v>372</v>
      </c>
      <c r="Y137" s="1" t="s">
        <v>123</v>
      </c>
      <c r="Z137" s="1" t="s">
        <v>373</v>
      </c>
      <c r="AA137" s="1" t="s">
        <v>118</v>
      </c>
      <c r="AD137" s="1">
        <v>0.0</v>
      </c>
      <c r="AE137" s="1">
        <v>1.0</v>
      </c>
      <c r="AG137" s="1">
        <v>4.95</v>
      </c>
      <c r="AH137" s="1">
        <v>0.97</v>
      </c>
      <c r="AI137" s="1" t="s">
        <v>64</v>
      </c>
      <c r="AJ137" s="1">
        <v>0.0</v>
      </c>
      <c r="AM137" s="1">
        <v>0.0</v>
      </c>
      <c r="AN137" s="1">
        <v>0.0</v>
      </c>
      <c r="AO137" s="1">
        <v>100.0</v>
      </c>
      <c r="AP137" s="1">
        <v>1.0</v>
      </c>
      <c r="AQ137" s="1">
        <v>0.4268</v>
      </c>
      <c r="AR137" s="1">
        <v>0.4268</v>
      </c>
      <c r="AS137" s="1">
        <v>2.197893</v>
      </c>
      <c r="AT137" s="1">
        <v>60.66966</v>
      </c>
      <c r="AU137" s="1">
        <v>1.076625</v>
      </c>
      <c r="AV137" s="1">
        <v>1.916145</v>
      </c>
      <c r="AW137" s="1">
        <v>1.819125</v>
      </c>
      <c r="AX137" s="1">
        <v>5.748435</v>
      </c>
      <c r="AY137" s="1">
        <v>0.0</v>
      </c>
      <c r="AZ137" s="1">
        <v>0.5920149</v>
      </c>
      <c r="BA137" s="1">
        <v>18.36523</v>
      </c>
    </row>
    <row r="138">
      <c r="A138">
        <f t="shared" si="2"/>
        <v>0</v>
      </c>
      <c r="B138" t="str">
        <f t="shared" si="3"/>
        <v/>
      </c>
      <c r="C138" t="str">
        <f>if(and(D$3&gt;1,E138=PROSES!$D$22),,D138)</f>
        <v/>
      </c>
      <c r="D138" s="1" t="str">
        <f>if(and(F$3&gt;1,F138=PROSES!$B$10),,F138)</f>
        <v/>
      </c>
      <c r="E138" t="str">
        <f t="shared" si="4"/>
        <v/>
      </c>
      <c r="F138" t="str">
        <f t="shared" si="5"/>
        <v/>
      </c>
      <c r="G138" s="1" t="str">
        <f>if(Z138=PROSES!$E$29,T138,)</f>
        <v/>
      </c>
      <c r="H138" t="str">
        <f>if(X138=PROSES!$E$29,T138,)</f>
        <v/>
      </c>
      <c r="I138" t="str">
        <f t="shared" si="6"/>
        <v/>
      </c>
      <c r="J138" t="str">
        <f>if(and($K$3&gt;1,R138=PROSES!$C$2),,K138)</f>
        <v/>
      </c>
      <c r="K138" s="1" t="str">
        <f>if(and($L$3&gt;1,L138=PROSES!$B$2),,L138)</f>
        <v/>
      </c>
      <c r="L138" t="str">
        <f t="shared" si="7"/>
        <v/>
      </c>
      <c r="M138" t="str">
        <f>if(Z138=PROSES!$B$3,T138,)</f>
        <v/>
      </c>
      <c r="N138" t="str">
        <f>if(X138=PROSES!$B$3,T138,)</f>
        <v/>
      </c>
      <c r="O138" t="str">
        <f t="shared" si="8"/>
        <v/>
      </c>
      <c r="P138" t="str">
        <f>if(Z138=PROSES!$B$1,T138,)</f>
        <v/>
      </c>
      <c r="Q138" t="str">
        <f>if(X138=PROSES!$B$1,T138,)</f>
        <v/>
      </c>
      <c r="R138" t="str">
        <f t="shared" si="9"/>
        <v>MANISREJO5BANARAN5</v>
      </c>
      <c r="S138" s="3"/>
      <c r="T138" s="1" t="s">
        <v>375</v>
      </c>
      <c r="U138" s="1" t="s">
        <v>82</v>
      </c>
      <c r="V138" s="1" t="s">
        <v>82</v>
      </c>
      <c r="W138" s="1" t="s">
        <v>376</v>
      </c>
      <c r="X138" s="1" t="s">
        <v>377</v>
      </c>
      <c r="Y138" s="1" t="s">
        <v>85</v>
      </c>
      <c r="Z138" s="1" t="s">
        <v>378</v>
      </c>
      <c r="AA138" s="1" t="s">
        <v>88</v>
      </c>
      <c r="AD138" s="1">
        <v>0.0</v>
      </c>
      <c r="AE138" s="1">
        <v>1.0</v>
      </c>
      <c r="AG138" s="1">
        <v>73.302</v>
      </c>
      <c r="AH138" s="1">
        <v>1.0</v>
      </c>
      <c r="AI138" s="1" t="s">
        <v>64</v>
      </c>
      <c r="AJ138" s="1">
        <v>0.0</v>
      </c>
      <c r="AM138" s="1">
        <v>0.0</v>
      </c>
      <c r="AN138" s="1">
        <v>0.0</v>
      </c>
      <c r="AO138" s="1">
        <v>100.0</v>
      </c>
      <c r="AP138" s="1">
        <v>1.0</v>
      </c>
      <c r="AQ138" s="1">
        <v>1.164</v>
      </c>
      <c r="AR138" s="1">
        <v>1.164</v>
      </c>
      <c r="AS138" s="1">
        <v>27.41725</v>
      </c>
      <c r="AT138" s="1">
        <v>74.88998</v>
      </c>
      <c r="AU138" s="1">
        <v>7.146945</v>
      </c>
      <c r="AV138" s="1">
        <v>26.46935</v>
      </c>
      <c r="AW138" s="1">
        <v>18.14444</v>
      </c>
      <c r="AX138" s="1">
        <v>79.40806</v>
      </c>
      <c r="AY138" s="1">
        <v>0.0</v>
      </c>
      <c r="AZ138" s="1">
        <v>0.6573594</v>
      </c>
      <c r="BA138" s="1">
        <v>3.374302</v>
      </c>
    </row>
    <row r="139">
      <c r="A139">
        <f t="shared" si="2"/>
        <v>0</v>
      </c>
      <c r="B139" t="str">
        <f t="shared" si="3"/>
        <v/>
      </c>
      <c r="C139" t="str">
        <f>if(and(D$3&gt;1,E139=PROSES!$D$22),,D139)</f>
        <v/>
      </c>
      <c r="D139" s="1" t="str">
        <f>if(and(F$3&gt;1,F139=PROSES!$B$10),,F139)</f>
        <v/>
      </c>
      <c r="E139" t="str">
        <f t="shared" si="4"/>
        <v/>
      </c>
      <c r="F139" t="str">
        <f t="shared" si="5"/>
        <v/>
      </c>
      <c r="G139" s="1" t="str">
        <f>if(Z139=PROSES!$E$29,T139,)</f>
        <v/>
      </c>
      <c r="H139" t="str">
        <f>if(X139=PROSES!$E$29,T139,)</f>
        <v/>
      </c>
      <c r="I139" t="str">
        <f t="shared" si="6"/>
        <v/>
      </c>
      <c r="J139" t="str">
        <f>if(and($K$3&gt;1,R139=PROSES!$C$2),,K139)</f>
        <v/>
      </c>
      <c r="K139" s="1" t="str">
        <f>if(and($L$3&gt;1,L139=PROSES!$B$2),,L139)</f>
        <v/>
      </c>
      <c r="L139" t="str">
        <f t="shared" si="7"/>
        <v/>
      </c>
      <c r="M139" t="str">
        <f>if(Z139=PROSES!$B$3,T139,)</f>
        <v/>
      </c>
      <c r="N139" t="str">
        <f>if(X139=PROSES!$B$3,T139,)</f>
        <v/>
      </c>
      <c r="O139" t="str">
        <f t="shared" si="8"/>
        <v/>
      </c>
      <c r="P139" t="str">
        <f>if(Z139=PROSES!$B$1,T139,)</f>
        <v/>
      </c>
      <c r="Q139" t="str">
        <f>if(X139=PROSES!$B$1,T139,)</f>
        <v/>
      </c>
      <c r="R139" t="str">
        <f t="shared" si="9"/>
        <v>PARE4BANARAN4</v>
      </c>
      <c r="S139" s="3"/>
      <c r="T139" s="1" t="s">
        <v>379</v>
      </c>
      <c r="U139" s="1" t="s">
        <v>82</v>
      </c>
      <c r="V139" s="1" t="s">
        <v>82</v>
      </c>
      <c r="W139" s="1" t="s">
        <v>353</v>
      </c>
      <c r="X139" s="1" t="s">
        <v>380</v>
      </c>
      <c r="Y139" s="1" t="s">
        <v>123</v>
      </c>
      <c r="Z139" s="1" t="s">
        <v>373</v>
      </c>
      <c r="AA139" s="1" t="s">
        <v>118</v>
      </c>
      <c r="AD139" s="1">
        <v>0.0</v>
      </c>
      <c r="AE139" s="1">
        <v>1.0</v>
      </c>
      <c r="AG139" s="1">
        <v>15.841</v>
      </c>
      <c r="AH139" s="1">
        <v>0.95</v>
      </c>
      <c r="AI139" s="1" t="s">
        <v>64</v>
      </c>
      <c r="AJ139" s="1">
        <v>0.0</v>
      </c>
      <c r="AM139" s="1">
        <v>0.0</v>
      </c>
      <c r="AN139" s="1">
        <v>0.0</v>
      </c>
      <c r="AO139" s="1">
        <v>100.0</v>
      </c>
      <c r="AP139" s="1">
        <v>1.0</v>
      </c>
      <c r="AQ139" s="1">
        <v>0.2945</v>
      </c>
      <c r="AR139" s="1">
        <v>0.2945</v>
      </c>
      <c r="AS139" s="1">
        <v>8.329422</v>
      </c>
      <c r="AT139" s="1">
        <v>42.67244</v>
      </c>
      <c r="AU139" s="1">
        <v>6.12413</v>
      </c>
      <c r="AV139" s="1">
        <v>5.645732</v>
      </c>
      <c r="AW139" s="1">
        <v>8.50028</v>
      </c>
      <c r="AX139" s="1">
        <v>16.9372</v>
      </c>
      <c r="AY139" s="1">
        <v>0.0</v>
      </c>
      <c r="AZ139" s="1">
        <v>0.4617676</v>
      </c>
      <c r="BA139" s="1">
        <v>35.44377</v>
      </c>
    </row>
    <row r="140">
      <c r="A140">
        <f t="shared" si="2"/>
        <v>0</v>
      </c>
      <c r="B140" t="str">
        <f t="shared" si="3"/>
        <v/>
      </c>
      <c r="C140" t="str">
        <f>if(and(D$3&gt;1,E140=PROSES!$D$22),,D140)</f>
        <v/>
      </c>
      <c r="D140" s="1" t="str">
        <f>if(and(F$3&gt;1,F140=PROSES!$B$10),,F140)</f>
        <v/>
      </c>
      <c r="E140" t="str">
        <f t="shared" si="4"/>
        <v/>
      </c>
      <c r="F140" t="str">
        <f t="shared" si="5"/>
        <v/>
      </c>
      <c r="G140" s="1" t="str">
        <f>if(Z140=PROSES!$E$29,T140,)</f>
        <v/>
      </c>
      <c r="H140" t="str">
        <f>if(X140=PROSES!$E$29,T140,)</f>
        <v/>
      </c>
      <c r="I140" t="str">
        <f t="shared" si="6"/>
        <v/>
      </c>
      <c r="J140" t="str">
        <f>if(and($K$3&gt;1,R140=PROSES!$C$2),,K140)</f>
        <v/>
      </c>
      <c r="K140" s="1" t="str">
        <f>if(and($L$3&gt;1,L140=PROSES!$B$2),,L140)</f>
        <v/>
      </c>
      <c r="L140" t="str">
        <f t="shared" si="7"/>
        <v/>
      </c>
      <c r="M140" t="str">
        <f>if(Z140=PROSES!$B$3,T140,)</f>
        <v/>
      </c>
      <c r="N140" t="str">
        <f>if(X140=PROSES!$B$3,T140,)</f>
        <v/>
      </c>
      <c r="O140" t="str">
        <f t="shared" si="8"/>
        <v/>
      </c>
      <c r="P140" t="str">
        <f>if(Z140=PROSES!$B$1,T140,)</f>
        <v/>
      </c>
      <c r="Q140" t="str">
        <f>if(X140=PROSES!$B$1,T140,)</f>
        <v/>
      </c>
      <c r="R140" t="str">
        <f t="shared" si="9"/>
        <v>PARE4BANARAN4</v>
      </c>
      <c r="S140" s="3"/>
      <c r="T140" s="1" t="s">
        <v>381</v>
      </c>
      <c r="U140" s="1" t="s">
        <v>82</v>
      </c>
      <c r="V140" s="1" t="s">
        <v>82</v>
      </c>
      <c r="W140" s="1" t="s">
        <v>353</v>
      </c>
      <c r="X140" s="1" t="s">
        <v>380</v>
      </c>
      <c r="Y140" s="1" t="s">
        <v>123</v>
      </c>
      <c r="Z140" s="1" t="s">
        <v>373</v>
      </c>
      <c r="AA140" s="1" t="s">
        <v>118</v>
      </c>
      <c r="AD140" s="1">
        <v>0.0</v>
      </c>
      <c r="AE140" s="1">
        <v>1.0</v>
      </c>
      <c r="AG140" s="1">
        <v>15.841</v>
      </c>
      <c r="AH140" s="1">
        <v>0.95</v>
      </c>
      <c r="AI140" s="1" t="s">
        <v>64</v>
      </c>
      <c r="AJ140" s="1">
        <v>0.0</v>
      </c>
      <c r="AM140" s="1">
        <v>0.0</v>
      </c>
      <c r="AN140" s="1">
        <v>0.0</v>
      </c>
      <c r="AO140" s="1">
        <v>100.0</v>
      </c>
      <c r="AP140" s="1">
        <v>1.0</v>
      </c>
      <c r="AQ140" s="1">
        <v>0.2945</v>
      </c>
      <c r="AR140" s="1">
        <v>0.2945</v>
      </c>
      <c r="AS140" s="1">
        <v>8.329422</v>
      </c>
      <c r="AT140" s="1">
        <v>42.67244</v>
      </c>
      <c r="AU140" s="1">
        <v>6.12413</v>
      </c>
      <c r="AV140" s="1">
        <v>5.645732</v>
      </c>
      <c r="AW140" s="1">
        <v>8.50028</v>
      </c>
      <c r="AX140" s="1">
        <v>16.9372</v>
      </c>
      <c r="AY140" s="1">
        <v>0.0</v>
      </c>
      <c r="AZ140" s="1">
        <v>0.4617676</v>
      </c>
      <c r="BA140" s="1">
        <v>35.44377</v>
      </c>
    </row>
    <row r="141">
      <c r="A141">
        <f t="shared" si="2"/>
        <v>0</v>
      </c>
      <c r="B141" t="str">
        <f t="shared" si="3"/>
        <v/>
      </c>
      <c r="C141" t="str">
        <f>if(and(D$3&gt;1,E141=PROSES!$D$22),,D141)</f>
        <v/>
      </c>
      <c r="D141" s="1" t="str">
        <f>if(and(F$3&gt;1,F141=PROSES!$B$10),,F141)</f>
        <v/>
      </c>
      <c r="E141" t="str">
        <f t="shared" si="4"/>
        <v/>
      </c>
      <c r="F141" t="str">
        <f t="shared" si="5"/>
        <v/>
      </c>
      <c r="G141" s="1" t="str">
        <f>if(Z141=PROSES!$E$29,T141,)</f>
        <v/>
      </c>
      <c r="H141" t="str">
        <f>if(X141=PROSES!$E$29,T141,)</f>
        <v/>
      </c>
      <c r="I141" t="str">
        <f t="shared" si="6"/>
        <v/>
      </c>
      <c r="J141" t="str">
        <f>if(and($K$3&gt;1,R141=PROSES!$C$2),,K141)</f>
        <v/>
      </c>
      <c r="K141" s="1" t="str">
        <f>if(and($L$3&gt;1,L141=PROSES!$B$2),,L141)</f>
        <v/>
      </c>
      <c r="L141" t="str">
        <f t="shared" si="7"/>
        <v/>
      </c>
      <c r="M141" t="str">
        <f>if(Z141=PROSES!$B$3,T141,)</f>
        <v/>
      </c>
      <c r="N141" t="str">
        <f>if(X141=PROSES!$B$3,T141,)</f>
        <v/>
      </c>
      <c r="O141" t="str">
        <f t="shared" si="8"/>
        <v/>
      </c>
      <c r="P141" t="str">
        <f>if(Z141=PROSES!$B$1,T141,)</f>
        <v/>
      </c>
      <c r="Q141" t="str">
        <f>if(X141=PROSES!$B$1,T141,)</f>
        <v/>
      </c>
      <c r="R141" t="str">
        <f t="shared" si="9"/>
        <v>SURYA ZAGZAG5BANARAN5</v>
      </c>
      <c r="S141" s="3"/>
      <c r="T141" s="1" t="s">
        <v>382</v>
      </c>
      <c r="U141" s="1" t="s">
        <v>82</v>
      </c>
      <c r="V141" s="1" t="s">
        <v>82</v>
      </c>
      <c r="W141" s="1" t="s">
        <v>376</v>
      </c>
      <c r="X141" s="1" t="s">
        <v>383</v>
      </c>
      <c r="Y141" s="1" t="s">
        <v>85</v>
      </c>
      <c r="Z141" s="1" t="s">
        <v>378</v>
      </c>
      <c r="AA141" s="1" t="s">
        <v>88</v>
      </c>
      <c r="AD141" s="1">
        <v>0.0</v>
      </c>
      <c r="AE141" s="1">
        <v>1.0</v>
      </c>
      <c r="AG141" s="1">
        <v>12.25</v>
      </c>
      <c r="AH141" s="1">
        <v>1.0</v>
      </c>
      <c r="AI141" s="1" t="s">
        <v>64</v>
      </c>
      <c r="AJ141" s="1">
        <v>0.0</v>
      </c>
      <c r="AM141" s="1">
        <v>0.0</v>
      </c>
      <c r="AN141" s="1">
        <v>0.0</v>
      </c>
      <c r="AO141" s="1">
        <v>100.0</v>
      </c>
      <c r="AP141" s="1">
        <v>1.0</v>
      </c>
      <c r="AQ141" s="1">
        <v>1.164</v>
      </c>
      <c r="AR141" s="1">
        <v>1.164</v>
      </c>
      <c r="AS141" s="1">
        <v>4.581884</v>
      </c>
      <c r="AT141" s="1">
        <v>74.88998</v>
      </c>
      <c r="AU141" s="1">
        <v>1.194375</v>
      </c>
      <c r="AV141" s="1">
        <v>4.423475</v>
      </c>
      <c r="AW141" s="1">
        <v>3.032243</v>
      </c>
      <c r="AX141" s="1">
        <v>13.27042</v>
      </c>
      <c r="AY141" s="1">
        <v>0.0</v>
      </c>
      <c r="AZ141" s="1">
        <v>0.6573594</v>
      </c>
      <c r="BA141" s="1">
        <v>3.374302</v>
      </c>
    </row>
    <row r="142">
      <c r="A142">
        <f t="shared" si="2"/>
        <v>0</v>
      </c>
      <c r="B142" t="str">
        <f t="shared" si="3"/>
        <v/>
      </c>
      <c r="C142" t="str">
        <f>if(and(D$3&gt;1,E142=PROSES!$D$22),,D142)</f>
        <v/>
      </c>
      <c r="D142" s="1" t="str">
        <f>if(and(F$3&gt;1,F142=PROSES!$B$10),,F142)</f>
        <v/>
      </c>
      <c r="E142" t="str">
        <f t="shared" si="4"/>
        <v/>
      </c>
      <c r="F142" t="str">
        <f t="shared" si="5"/>
        <v/>
      </c>
      <c r="G142" s="1" t="str">
        <f>if(Z142=PROSES!$E$29,T142,)</f>
        <v/>
      </c>
      <c r="H142" t="str">
        <f>if(X142=PROSES!$E$29,T142,)</f>
        <v/>
      </c>
      <c r="I142" t="str">
        <f t="shared" si="6"/>
        <v/>
      </c>
      <c r="J142" t="str">
        <f>if(and($K$3&gt;1,R142=PROSES!$C$2),,K142)</f>
        <v/>
      </c>
      <c r="K142" s="1" t="str">
        <f>if(and($L$3&gt;1,L142=PROSES!$B$2),,L142)</f>
        <v/>
      </c>
      <c r="L142" t="str">
        <f t="shared" si="7"/>
        <v/>
      </c>
      <c r="M142" t="str">
        <f>if(Z142=PROSES!$B$3,T142,)</f>
        <v/>
      </c>
      <c r="N142" t="str">
        <f>if(X142=PROSES!$B$3,T142,)</f>
        <v/>
      </c>
      <c r="O142" t="str">
        <f t="shared" si="8"/>
        <v/>
      </c>
      <c r="P142" t="str">
        <f>if(Z142=PROSES!$B$1,T142,)</f>
        <v/>
      </c>
      <c r="Q142" t="str">
        <f>if(X142=PROSES!$B$1,T142,)</f>
        <v/>
      </c>
      <c r="R142" t="str">
        <f t="shared" si="9"/>
        <v>BANARAN4TULUNGAGUNG4</v>
      </c>
      <c r="S142" s="3"/>
      <c r="T142" s="1" t="s">
        <v>384</v>
      </c>
      <c r="U142" s="1" t="s">
        <v>82</v>
      </c>
      <c r="V142" s="1" t="s">
        <v>82</v>
      </c>
      <c r="W142" s="1" t="s">
        <v>122</v>
      </c>
      <c r="X142" s="1" t="s">
        <v>373</v>
      </c>
      <c r="Y142" s="1" t="s">
        <v>123</v>
      </c>
      <c r="Z142" s="1" t="s">
        <v>385</v>
      </c>
      <c r="AA142" s="1" t="s">
        <v>118</v>
      </c>
      <c r="AD142" s="1">
        <v>0.0</v>
      </c>
      <c r="AE142" s="1">
        <v>1.0</v>
      </c>
      <c r="AG142" s="1">
        <v>29.2</v>
      </c>
      <c r="AH142" s="1">
        <v>0.97</v>
      </c>
      <c r="AI142" s="1" t="s">
        <v>64</v>
      </c>
      <c r="AJ142" s="1">
        <v>0.0</v>
      </c>
      <c r="AM142" s="1">
        <v>0.0</v>
      </c>
      <c r="AN142" s="1">
        <v>0.0</v>
      </c>
      <c r="AO142" s="1">
        <v>100.0</v>
      </c>
      <c r="AP142" s="1">
        <v>1.0</v>
      </c>
      <c r="AQ142" s="1">
        <v>0.4268</v>
      </c>
      <c r="AR142" s="1">
        <v>0.4268</v>
      </c>
      <c r="AS142" s="1">
        <v>12.96535</v>
      </c>
      <c r="AT142" s="1">
        <v>60.66966</v>
      </c>
      <c r="AU142" s="1">
        <v>6.351</v>
      </c>
      <c r="AV142" s="1">
        <v>11.30332</v>
      </c>
      <c r="AW142" s="1">
        <v>10.731</v>
      </c>
      <c r="AX142" s="1">
        <v>33.90996</v>
      </c>
      <c r="AY142" s="1">
        <v>0.0</v>
      </c>
      <c r="AZ142" s="1">
        <v>0.5920149</v>
      </c>
      <c r="BA142" s="1">
        <v>18.36523</v>
      </c>
    </row>
    <row r="143">
      <c r="A143">
        <f t="shared" si="2"/>
        <v>0</v>
      </c>
      <c r="B143" t="str">
        <f t="shared" si="3"/>
        <v/>
      </c>
      <c r="C143" t="str">
        <f>if(and(D$3&gt;1,E143=PROSES!$D$22),,D143)</f>
        <v/>
      </c>
      <c r="D143" s="1" t="str">
        <f>if(and(F$3&gt;1,F143=PROSES!$B$10),,F143)</f>
        <v/>
      </c>
      <c r="E143" t="str">
        <f t="shared" si="4"/>
        <v/>
      </c>
      <c r="F143" t="str">
        <f t="shared" si="5"/>
        <v/>
      </c>
      <c r="G143" s="1" t="str">
        <f>if(Z143=PROSES!$E$29,T143,)</f>
        <v/>
      </c>
      <c r="H143" t="str">
        <f>if(X143=PROSES!$E$29,T143,)</f>
        <v/>
      </c>
      <c r="I143" t="str">
        <f t="shared" si="6"/>
        <v/>
      </c>
      <c r="J143" t="str">
        <f>if(and($K$3&gt;1,R143=PROSES!$C$2),,K143)</f>
        <v/>
      </c>
      <c r="K143" s="1" t="str">
        <f>if(and($L$3&gt;1,L143=PROSES!$B$2),,L143)</f>
        <v/>
      </c>
      <c r="L143" t="str">
        <f t="shared" si="7"/>
        <v/>
      </c>
      <c r="M143" t="str">
        <f>if(Z143=PROSES!$B$3,T143,)</f>
        <v/>
      </c>
      <c r="N143" t="str">
        <f>if(X143=PROSES!$B$3,T143,)</f>
        <v/>
      </c>
      <c r="O143" t="str">
        <f t="shared" si="8"/>
        <v/>
      </c>
      <c r="P143" t="str">
        <f>if(Z143=PROSES!$B$1,T143,)</f>
        <v/>
      </c>
      <c r="Q143" t="str">
        <f>if(X143=PROSES!$B$1,T143,)</f>
        <v/>
      </c>
      <c r="R143" t="str">
        <f t="shared" si="9"/>
        <v>BANARAN4TULUNGAGUNG4</v>
      </c>
      <c r="S143" s="3"/>
      <c r="T143" s="1" t="s">
        <v>386</v>
      </c>
      <c r="U143" s="1" t="s">
        <v>82</v>
      </c>
      <c r="V143" s="1" t="s">
        <v>82</v>
      </c>
      <c r="W143" s="1" t="s">
        <v>122</v>
      </c>
      <c r="X143" s="1" t="s">
        <v>373</v>
      </c>
      <c r="Y143" s="1" t="s">
        <v>123</v>
      </c>
      <c r="Z143" s="1" t="s">
        <v>385</v>
      </c>
      <c r="AA143" s="1" t="s">
        <v>118</v>
      </c>
      <c r="AD143" s="1">
        <v>0.0</v>
      </c>
      <c r="AE143" s="1">
        <v>1.0</v>
      </c>
      <c r="AG143" s="1">
        <v>29.2</v>
      </c>
      <c r="AH143" s="1">
        <v>0.97</v>
      </c>
      <c r="AI143" s="1" t="s">
        <v>64</v>
      </c>
      <c r="AJ143" s="1">
        <v>0.0</v>
      </c>
      <c r="AM143" s="1">
        <v>0.0</v>
      </c>
      <c r="AN143" s="1">
        <v>0.0</v>
      </c>
      <c r="AO143" s="1">
        <v>100.0</v>
      </c>
      <c r="AP143" s="1">
        <v>1.0</v>
      </c>
      <c r="AQ143" s="1">
        <v>0.4268</v>
      </c>
      <c r="AR143" s="1">
        <v>0.4268</v>
      </c>
      <c r="AS143" s="1">
        <v>12.96535</v>
      </c>
      <c r="AT143" s="1">
        <v>60.66966</v>
      </c>
      <c r="AU143" s="1">
        <v>6.351</v>
      </c>
      <c r="AV143" s="1">
        <v>11.30332</v>
      </c>
      <c r="AW143" s="1">
        <v>10.731</v>
      </c>
      <c r="AX143" s="1">
        <v>33.90996</v>
      </c>
      <c r="AY143" s="1">
        <v>0.0</v>
      </c>
      <c r="AZ143" s="1">
        <v>0.5920149</v>
      </c>
      <c r="BA143" s="1">
        <v>18.36523</v>
      </c>
    </row>
    <row r="144">
      <c r="A144">
        <f t="shared" si="2"/>
        <v>0</v>
      </c>
      <c r="B144" t="str">
        <f t="shared" si="3"/>
        <v/>
      </c>
      <c r="C144" t="str">
        <f>if(and(D$3&gt;1,E144=PROSES!$D$22),,D144)</f>
        <v/>
      </c>
      <c r="D144" s="1" t="str">
        <f>if(and(F$3&gt;1,F144=PROSES!$B$10),,F144)</f>
        <v/>
      </c>
      <c r="E144" t="str">
        <f t="shared" si="4"/>
        <v/>
      </c>
      <c r="F144" t="str">
        <f t="shared" si="5"/>
        <v/>
      </c>
      <c r="G144" s="1" t="str">
        <f>if(Z144=PROSES!$E$29,T144,)</f>
        <v/>
      </c>
      <c r="H144" t="str">
        <f>if(X144=PROSES!$E$29,T144,)</f>
        <v/>
      </c>
      <c r="I144" t="str">
        <f t="shared" si="6"/>
        <v/>
      </c>
      <c r="J144" t="str">
        <f>if(and($K$3&gt;1,R144=PROSES!$C$2),,K144)</f>
        <v/>
      </c>
      <c r="K144" s="1" t="str">
        <f>if(and($L$3&gt;1,L144=PROSES!$B$2),,L144)</f>
        <v/>
      </c>
      <c r="L144" t="str">
        <f t="shared" si="7"/>
        <v/>
      </c>
      <c r="M144" t="str">
        <f>if(Z144=PROSES!$B$3,T144,)</f>
        <v/>
      </c>
      <c r="N144" t="str">
        <f>if(X144=PROSES!$B$3,T144,)</f>
        <v/>
      </c>
      <c r="O144" t="str">
        <f t="shared" si="8"/>
        <v/>
      </c>
      <c r="P144" t="str">
        <f>if(Z144=PROSES!$B$1,T144,)</f>
        <v/>
      </c>
      <c r="Q144" t="str">
        <f>if(X144=PROSES!$B$1,T144,)</f>
        <v/>
      </c>
      <c r="R144" t="str">
        <f t="shared" si="9"/>
        <v>BINTAROBINTARO2</v>
      </c>
      <c r="S144" s="3"/>
      <c r="T144" s="1" t="s">
        <v>387</v>
      </c>
      <c r="U144" s="1" t="s">
        <v>58</v>
      </c>
      <c r="V144" s="1" t="s">
        <v>58</v>
      </c>
      <c r="W144" s="1" t="s">
        <v>205</v>
      </c>
      <c r="X144" s="1" t="s">
        <v>388</v>
      </c>
      <c r="Y144" s="1" t="s">
        <v>61</v>
      </c>
      <c r="Z144" s="1" t="s">
        <v>389</v>
      </c>
      <c r="AA144" s="1" t="s">
        <v>61</v>
      </c>
      <c r="AD144" s="1">
        <v>0.0</v>
      </c>
      <c r="AE144" s="1">
        <v>1.0</v>
      </c>
      <c r="AG144" s="1">
        <v>4.4</v>
      </c>
      <c r="AH144" s="1">
        <v>1.0</v>
      </c>
      <c r="AI144" s="1" t="s">
        <v>64</v>
      </c>
      <c r="AJ144" s="1">
        <v>0.0</v>
      </c>
      <c r="AM144" s="1">
        <v>0.0</v>
      </c>
      <c r="AN144" s="1">
        <v>0.0</v>
      </c>
      <c r="AO144" s="1">
        <v>100.0</v>
      </c>
      <c r="AP144" s="1">
        <v>1.0</v>
      </c>
      <c r="AQ144" s="1">
        <v>0.92</v>
      </c>
      <c r="AR144" s="1">
        <v>0.92</v>
      </c>
      <c r="AS144" s="1">
        <v>0.5050719</v>
      </c>
      <c r="AT144" s="1">
        <v>72.87525</v>
      </c>
      <c r="AU144" s="1">
        <v>0.14872</v>
      </c>
      <c r="AV144" s="1">
        <v>0.48268</v>
      </c>
      <c r="AW144" s="1">
        <v>0.80872</v>
      </c>
      <c r="AX144" s="1">
        <v>1.44804</v>
      </c>
      <c r="AY144" s="1">
        <v>0.0</v>
      </c>
      <c r="AZ144" s="1">
        <v>0.771778</v>
      </c>
      <c r="BA144" s="1">
        <v>-17.23499</v>
      </c>
    </row>
    <row r="145">
      <c r="A145">
        <f t="shared" si="2"/>
        <v>0</v>
      </c>
      <c r="B145" t="str">
        <f t="shared" si="3"/>
        <v/>
      </c>
      <c r="C145" t="str">
        <f>if(and(D$3&gt;1,E145=PROSES!$D$22),,D145)</f>
        <v/>
      </c>
      <c r="D145" s="1" t="str">
        <f>if(and(F$3&gt;1,F145=PROSES!$B$10),,F145)</f>
        <v/>
      </c>
      <c r="E145" t="str">
        <f t="shared" si="4"/>
        <v/>
      </c>
      <c r="F145" t="str">
        <f t="shared" si="5"/>
        <v/>
      </c>
      <c r="G145" s="1" t="str">
        <f>if(Z145=PROSES!$E$29,T145,)</f>
        <v/>
      </c>
      <c r="H145" t="str">
        <f>if(X145=PROSES!$E$29,T145,)</f>
        <v/>
      </c>
      <c r="I145" t="str">
        <f t="shared" si="6"/>
        <v/>
      </c>
      <c r="J145" t="str">
        <f>if(and($K$3&gt;1,R145=PROSES!$C$2),,K145)</f>
        <v/>
      </c>
      <c r="K145" s="1" t="str">
        <f>if(and($L$3&gt;1,L145=PROSES!$B$2),,L145)</f>
        <v/>
      </c>
      <c r="L145" t="str">
        <f t="shared" si="7"/>
        <v/>
      </c>
      <c r="M145" t="str">
        <f>if(Z145=PROSES!$B$3,T145,)</f>
        <v/>
      </c>
      <c r="N145" t="str">
        <f>if(X145=PROSES!$B$3,T145,)</f>
        <v/>
      </c>
      <c r="O145" t="str">
        <f t="shared" si="8"/>
        <v/>
      </c>
      <c r="P145" t="str">
        <f>if(Z145=PROSES!$B$1,T145,)</f>
        <v/>
      </c>
      <c r="Q145" t="str">
        <f>if(X145=PROSES!$B$1,T145,)</f>
        <v/>
      </c>
      <c r="R145" t="str">
        <f t="shared" si="9"/>
        <v>BINTAROBINTARO2</v>
      </c>
      <c r="S145" s="3"/>
      <c r="T145" s="1" t="s">
        <v>390</v>
      </c>
      <c r="U145" s="1" t="s">
        <v>58</v>
      </c>
      <c r="V145" s="1" t="s">
        <v>58</v>
      </c>
      <c r="W145" s="1" t="s">
        <v>205</v>
      </c>
      <c r="X145" s="1" t="s">
        <v>388</v>
      </c>
      <c r="Y145" s="1" t="s">
        <v>61</v>
      </c>
      <c r="Z145" s="1" t="s">
        <v>389</v>
      </c>
      <c r="AA145" s="1" t="s">
        <v>61</v>
      </c>
      <c r="AD145" s="1">
        <v>0.0</v>
      </c>
      <c r="AE145" s="1">
        <v>1.0</v>
      </c>
      <c r="AG145" s="1">
        <v>4.4</v>
      </c>
      <c r="AH145" s="1">
        <v>1.0</v>
      </c>
      <c r="AI145" s="1" t="s">
        <v>64</v>
      </c>
      <c r="AJ145" s="1">
        <v>0.0</v>
      </c>
      <c r="AM145" s="1">
        <v>0.0</v>
      </c>
      <c r="AN145" s="1">
        <v>0.0</v>
      </c>
      <c r="AO145" s="1">
        <v>100.0</v>
      </c>
      <c r="AP145" s="1">
        <v>1.0</v>
      </c>
      <c r="AQ145" s="1">
        <v>0.92</v>
      </c>
      <c r="AR145" s="1">
        <v>0.92</v>
      </c>
      <c r="AS145" s="1">
        <v>0.5050719</v>
      </c>
      <c r="AT145" s="1">
        <v>72.87525</v>
      </c>
      <c r="AU145" s="1">
        <v>0.14872</v>
      </c>
      <c r="AV145" s="1">
        <v>0.48268</v>
      </c>
      <c r="AW145" s="1">
        <v>0.80872</v>
      </c>
      <c r="AX145" s="1">
        <v>1.44804</v>
      </c>
      <c r="AY145" s="1">
        <v>0.0</v>
      </c>
      <c r="AZ145" s="1">
        <v>0.771778</v>
      </c>
      <c r="BA145" s="1">
        <v>-17.23499</v>
      </c>
    </row>
    <row r="146">
      <c r="A146">
        <f t="shared" si="2"/>
        <v>0</v>
      </c>
      <c r="B146" t="str">
        <f t="shared" si="3"/>
        <v/>
      </c>
      <c r="C146" t="str">
        <f>if(and(D$3&gt;1,E146=PROSES!$D$22),,D146)</f>
        <v/>
      </c>
      <c r="D146" s="1" t="str">
        <f>if(and(F$3&gt;1,F146=PROSES!$B$10),,F146)</f>
        <v/>
      </c>
      <c r="E146" t="str">
        <f t="shared" si="4"/>
        <v/>
      </c>
      <c r="F146" t="str">
        <f t="shared" si="5"/>
        <v/>
      </c>
      <c r="G146" s="1" t="str">
        <f>if(Z146=PROSES!$E$29,T146,)</f>
        <v/>
      </c>
      <c r="H146" t="str">
        <f>if(X146=PROSES!$E$29,T146,)</f>
        <v/>
      </c>
      <c r="I146" t="str">
        <f t="shared" si="6"/>
        <v/>
      </c>
      <c r="J146" t="str">
        <f>if(and($K$3&gt;1,R146=PROSES!$C$2),,K146)</f>
        <v/>
      </c>
      <c r="K146" s="1" t="str">
        <f>if(and($L$3&gt;1,L146=PROSES!$B$2),,L146)</f>
        <v/>
      </c>
      <c r="L146" t="str">
        <f t="shared" si="7"/>
        <v/>
      </c>
      <c r="M146" t="str">
        <f>if(Z146=PROSES!$B$3,T146,)</f>
        <v/>
      </c>
      <c r="N146" t="str">
        <f>if(X146=PROSES!$B$3,T146,)</f>
        <v/>
      </c>
      <c r="O146" t="str">
        <f t="shared" si="8"/>
        <v/>
      </c>
      <c r="P146" t="str">
        <f>if(Z146=PROSES!$B$1,T146,)</f>
        <v/>
      </c>
      <c r="Q146" t="str">
        <f>if(X146=PROSES!$B$1,T146,)</f>
        <v/>
      </c>
      <c r="R146" t="str">
        <f t="shared" si="9"/>
        <v>SERPONGBINTARO</v>
      </c>
      <c r="S146" s="3"/>
      <c r="T146" s="1" t="s">
        <v>391</v>
      </c>
      <c r="U146" s="1" t="s">
        <v>58</v>
      </c>
      <c r="V146" s="1" t="s">
        <v>58</v>
      </c>
      <c r="W146" s="1" t="s">
        <v>392</v>
      </c>
      <c r="X146" s="1" t="s">
        <v>393</v>
      </c>
      <c r="Y146" s="7">
        <v>43470.0</v>
      </c>
      <c r="Z146" s="1" t="s">
        <v>388</v>
      </c>
      <c r="AA146" s="1" t="s">
        <v>61</v>
      </c>
      <c r="AD146" s="1">
        <v>0.0</v>
      </c>
      <c r="AE146" s="1">
        <v>1.0</v>
      </c>
      <c r="AG146" s="1">
        <v>15.65</v>
      </c>
      <c r="AH146" s="1">
        <v>1.0</v>
      </c>
      <c r="AI146" s="1" t="s">
        <v>64</v>
      </c>
      <c r="AJ146" s="1">
        <v>0.0</v>
      </c>
      <c r="AM146" s="1">
        <v>0.0</v>
      </c>
      <c r="AN146" s="1">
        <v>0.0</v>
      </c>
      <c r="AO146" s="1">
        <v>100.0</v>
      </c>
      <c r="AP146" s="1">
        <v>1.0</v>
      </c>
      <c r="AQ146" s="1">
        <v>1.251</v>
      </c>
      <c r="AR146" s="1">
        <v>1.251</v>
      </c>
      <c r="AS146" s="1">
        <v>7.329314</v>
      </c>
      <c r="AT146" s="1">
        <v>78.5461</v>
      </c>
      <c r="AU146" s="1">
        <v>1.45545</v>
      </c>
      <c r="AV146" s="1">
        <v>7.18335</v>
      </c>
      <c r="AW146" s="1">
        <v>3.80295</v>
      </c>
      <c r="AX146" s="1">
        <v>21.55005</v>
      </c>
      <c r="AY146" s="1">
        <v>0.0</v>
      </c>
      <c r="AZ146" s="1">
        <v>0.6620549</v>
      </c>
      <c r="BA146" s="1">
        <v>2.173846</v>
      </c>
    </row>
    <row r="147">
      <c r="A147">
        <f t="shared" si="2"/>
        <v>0</v>
      </c>
      <c r="B147" t="str">
        <f t="shared" si="3"/>
        <v/>
      </c>
      <c r="C147" t="str">
        <f>if(and(D$3&gt;1,E147=PROSES!$D$22),,D147)</f>
        <v/>
      </c>
      <c r="D147" s="1" t="str">
        <f>if(and(F$3&gt;1,F147=PROSES!$B$10),,F147)</f>
        <v/>
      </c>
      <c r="E147" t="str">
        <f t="shared" si="4"/>
        <v/>
      </c>
      <c r="F147" t="str">
        <f t="shared" si="5"/>
        <v/>
      </c>
      <c r="G147" s="1" t="str">
        <f>if(Z147=PROSES!$E$29,T147,)</f>
        <v/>
      </c>
      <c r="H147" t="str">
        <f>if(X147=PROSES!$E$29,T147,)</f>
        <v/>
      </c>
      <c r="I147" t="str">
        <f t="shared" si="6"/>
        <v/>
      </c>
      <c r="J147" t="str">
        <f>if(and($K$3&gt;1,R147=PROSES!$C$2),,K147)</f>
        <v/>
      </c>
      <c r="K147" s="1" t="str">
        <f>if(and($L$3&gt;1,L147=PROSES!$B$2),,L147)</f>
        <v/>
      </c>
      <c r="L147" t="str">
        <f t="shared" si="7"/>
        <v/>
      </c>
      <c r="M147" t="str">
        <f>if(Z147=PROSES!$B$3,T147,)</f>
        <v/>
      </c>
      <c r="N147" t="str">
        <f>if(X147=PROSES!$B$3,T147,)</f>
        <v/>
      </c>
      <c r="O147" t="str">
        <f t="shared" si="8"/>
        <v/>
      </c>
      <c r="P147" t="str">
        <f>if(Z147=PROSES!$B$1,T147,)</f>
        <v/>
      </c>
      <c r="Q147" t="str">
        <f>if(X147=PROSES!$B$1,T147,)</f>
        <v/>
      </c>
      <c r="R147" t="str">
        <f t="shared" si="9"/>
        <v>BANYUWANGI5</v>
      </c>
      <c r="S147" s="3"/>
      <c r="T147" s="1" t="s">
        <v>394</v>
      </c>
      <c r="U147" s="1" t="s">
        <v>82</v>
      </c>
      <c r="V147" s="1" t="s">
        <v>82</v>
      </c>
      <c r="W147" s="1" t="s">
        <v>395</v>
      </c>
      <c r="X147" s="1" t="s">
        <v>396</v>
      </c>
      <c r="Y147" s="1" t="s">
        <v>88</v>
      </c>
      <c r="AA147" s="1" t="s">
        <v>397</v>
      </c>
      <c r="AD147" s="1">
        <v>0.0</v>
      </c>
      <c r="AE147" s="1">
        <v>1.0</v>
      </c>
      <c r="AG147" s="1">
        <v>6.9</v>
      </c>
      <c r="AH147" s="1">
        <v>1.0</v>
      </c>
      <c r="AI147" s="1" t="s">
        <v>64</v>
      </c>
      <c r="AJ147" s="1">
        <v>0.0</v>
      </c>
      <c r="AM147" s="1">
        <v>0.0</v>
      </c>
      <c r="AN147" s="1">
        <v>0.0</v>
      </c>
      <c r="AO147" s="1">
        <v>100.0</v>
      </c>
      <c r="AP147" s="1">
        <v>1.0</v>
      </c>
      <c r="AQ147" s="1">
        <v>1.3</v>
      </c>
      <c r="AR147" s="1">
        <v>1.3</v>
      </c>
      <c r="AS147" s="1">
        <v>2.814001</v>
      </c>
      <c r="AT147" s="1">
        <v>76.1682</v>
      </c>
      <c r="AU147" s="1">
        <v>0.67275</v>
      </c>
      <c r="AV147" s="1">
        <v>2.7324</v>
      </c>
      <c r="AW147" s="1">
        <v>1.70775</v>
      </c>
      <c r="AX147" s="1">
        <v>8.1972</v>
      </c>
      <c r="AY147" s="1">
        <v>0.0</v>
      </c>
      <c r="AZ147" s="1">
        <v>0.6588421</v>
      </c>
      <c r="BA147" s="1">
        <v>3.107349</v>
      </c>
    </row>
    <row r="148">
      <c r="A148">
        <f t="shared" si="2"/>
        <v>0</v>
      </c>
      <c r="B148" t="str">
        <f t="shared" si="3"/>
        <v/>
      </c>
      <c r="C148" t="str">
        <f>if(and(D$3&gt;1,E148=PROSES!$D$22),,D148)</f>
        <v/>
      </c>
      <c r="D148" s="1" t="str">
        <f>if(and(F$3&gt;1,F148=PROSES!$B$10),,F148)</f>
        <v/>
      </c>
      <c r="E148" t="str">
        <f t="shared" si="4"/>
        <v/>
      </c>
      <c r="F148" t="str">
        <f t="shared" si="5"/>
        <v/>
      </c>
      <c r="G148" s="1" t="str">
        <f>if(Z148=PROSES!$E$29,T148,)</f>
        <v/>
      </c>
      <c r="H148" t="str">
        <f>if(X148=PROSES!$E$29,T148,)</f>
        <v/>
      </c>
      <c r="I148" t="str">
        <f t="shared" si="6"/>
        <v/>
      </c>
      <c r="J148" t="str">
        <f>if(and($K$3&gt;1,R148=PROSES!$C$2),,K148)</f>
        <v/>
      </c>
      <c r="K148" s="1" t="str">
        <f>if(and($L$3&gt;1,L148=PROSES!$B$2),,L148)</f>
        <v/>
      </c>
      <c r="L148" t="str">
        <f t="shared" si="7"/>
        <v/>
      </c>
      <c r="M148" t="str">
        <f>if(Z148=PROSES!$B$3,T148,)</f>
        <v/>
      </c>
      <c r="N148" t="str">
        <f>if(X148=PROSES!$B$3,T148,)</f>
        <v/>
      </c>
      <c r="O148" t="str">
        <f t="shared" si="8"/>
        <v/>
      </c>
      <c r="P148" t="str">
        <f>if(Z148=PROSES!$B$1,T148,)</f>
        <v/>
      </c>
      <c r="Q148" t="str">
        <f>if(X148=PROSES!$B$1,T148,)</f>
        <v/>
      </c>
      <c r="R148" t="str">
        <f t="shared" si="9"/>
        <v/>
      </c>
      <c r="S148" s="3"/>
      <c r="T148" s="1" t="s">
        <v>398</v>
      </c>
      <c r="U148" s="1" t="s">
        <v>82</v>
      </c>
      <c r="V148" s="1" t="s">
        <v>82</v>
      </c>
      <c r="W148" s="1" t="s">
        <v>399</v>
      </c>
      <c r="Y148" s="1" t="s">
        <v>397</v>
      </c>
      <c r="AA148" s="1" t="s">
        <v>400</v>
      </c>
      <c r="AD148" s="1">
        <v>0.0</v>
      </c>
      <c r="AE148" s="1">
        <v>1.0</v>
      </c>
      <c r="AG148" s="1">
        <v>3.9</v>
      </c>
      <c r="AH148" s="1">
        <v>1.0</v>
      </c>
      <c r="AI148" s="1" t="s">
        <v>64</v>
      </c>
      <c r="AJ148" s="1">
        <v>0.0</v>
      </c>
      <c r="AM148" s="1">
        <v>0.0</v>
      </c>
      <c r="AN148" s="1">
        <v>0.0</v>
      </c>
      <c r="AO148" s="1">
        <v>100.0</v>
      </c>
      <c r="AP148" s="1">
        <v>1.0</v>
      </c>
      <c r="AQ148" s="1">
        <v>0.973</v>
      </c>
      <c r="AR148" s="1">
        <v>0.973</v>
      </c>
      <c r="AS148" s="1">
        <v>1.590711</v>
      </c>
      <c r="AT148" s="1">
        <v>71.90399</v>
      </c>
      <c r="AU148" s="1">
        <v>0.494091</v>
      </c>
      <c r="AV148" s="1">
        <v>1.51203</v>
      </c>
      <c r="AW148" s="1">
        <v>1.209</v>
      </c>
      <c r="AX148" s="1">
        <v>2.79747</v>
      </c>
      <c r="AY148" s="1">
        <v>0.0</v>
      </c>
      <c r="AZ148" s="1">
        <v>0.3082202</v>
      </c>
      <c r="BA148" s="1">
        <v>-10.98501</v>
      </c>
    </row>
    <row r="149">
      <c r="A149">
        <f t="shared" si="2"/>
        <v>0</v>
      </c>
      <c r="B149" t="str">
        <f t="shared" si="3"/>
        <v/>
      </c>
      <c r="C149" t="str">
        <f>if(and(D$3&gt;1,E149=PROSES!$D$22),,D149)</f>
        <v/>
      </c>
      <c r="D149" s="1" t="str">
        <f>if(and(F$3&gt;1,F149=PROSES!$B$10),,F149)</f>
        <v/>
      </c>
      <c r="E149" t="str">
        <f t="shared" si="4"/>
        <v/>
      </c>
      <c r="F149" t="str">
        <f t="shared" si="5"/>
        <v/>
      </c>
      <c r="G149" s="1" t="str">
        <f>if(Z149=PROSES!$E$29,T149,)</f>
        <v/>
      </c>
      <c r="H149" t="str">
        <f>if(X149=PROSES!$E$29,T149,)</f>
        <v/>
      </c>
      <c r="I149" t="str">
        <f t="shared" si="6"/>
        <v/>
      </c>
      <c r="J149" t="str">
        <f>if(and($K$3&gt;1,R149=PROSES!$C$2),,K149)</f>
        <v/>
      </c>
      <c r="K149" s="1" t="str">
        <f>if(and($L$3&gt;1,L149=PROSES!$B$2),,L149)</f>
        <v/>
      </c>
      <c r="L149" t="str">
        <f t="shared" si="7"/>
        <v/>
      </c>
      <c r="M149" t="str">
        <f>if(Z149=PROSES!$B$3,T149,)</f>
        <v/>
      </c>
      <c r="N149" t="str">
        <f>if(X149=PROSES!$B$3,T149,)</f>
        <v/>
      </c>
      <c r="O149" t="str">
        <f t="shared" si="8"/>
        <v/>
      </c>
      <c r="P149" t="str">
        <f>if(Z149=PROSES!$B$1,T149,)</f>
        <v/>
      </c>
      <c r="Q149" t="str">
        <f>if(X149=PROSES!$B$1,T149,)</f>
        <v/>
      </c>
      <c r="R149" t="str">
        <f t="shared" si="9"/>
        <v>BANYUWANGI5</v>
      </c>
      <c r="S149" s="3"/>
      <c r="T149" s="1" t="s">
        <v>401</v>
      </c>
      <c r="U149" s="1" t="s">
        <v>82</v>
      </c>
      <c r="V149" s="1" t="s">
        <v>82</v>
      </c>
      <c r="W149" s="1" t="s">
        <v>399</v>
      </c>
      <c r="X149" s="1" t="s">
        <v>396</v>
      </c>
      <c r="Y149" s="1" t="s">
        <v>88</v>
      </c>
      <c r="AA149" s="1" t="s">
        <v>402</v>
      </c>
      <c r="AD149" s="1">
        <v>0.0</v>
      </c>
      <c r="AE149" s="1">
        <v>1.0</v>
      </c>
      <c r="AG149" s="1">
        <v>11.5</v>
      </c>
      <c r="AH149" s="1">
        <v>1.0</v>
      </c>
      <c r="AI149" s="1" t="s">
        <v>64</v>
      </c>
      <c r="AJ149" s="1">
        <v>0.0</v>
      </c>
      <c r="AM149" s="1">
        <v>0.0</v>
      </c>
      <c r="AN149" s="1">
        <v>0.0</v>
      </c>
      <c r="AO149" s="1">
        <v>100.0</v>
      </c>
      <c r="AP149" s="1">
        <v>1.0</v>
      </c>
      <c r="AQ149" s="1">
        <v>0.973</v>
      </c>
      <c r="AR149" s="1">
        <v>0.973</v>
      </c>
      <c r="AS149" s="1">
        <v>4.690557</v>
      </c>
      <c r="AT149" s="1">
        <v>71.90399</v>
      </c>
      <c r="AU149" s="1">
        <v>1.456935</v>
      </c>
      <c r="AV149" s="1">
        <v>4.45855</v>
      </c>
      <c r="AW149" s="1">
        <v>3.565</v>
      </c>
      <c r="AX149" s="1">
        <v>8.24895</v>
      </c>
      <c r="AY149" s="1">
        <v>0.0</v>
      </c>
      <c r="AZ149" s="1">
        <v>0.3082202</v>
      </c>
      <c r="BA149" s="1">
        <v>-10.98501</v>
      </c>
    </row>
    <row r="150">
      <c r="A150">
        <f t="shared" si="2"/>
        <v>0</v>
      </c>
      <c r="B150" t="str">
        <f t="shared" si="3"/>
        <v/>
      </c>
      <c r="C150" t="str">
        <f>if(and(D$3&gt;1,E150=PROSES!$D$22),,D150)</f>
        <v/>
      </c>
      <c r="D150" s="1" t="str">
        <f>if(and(F$3&gt;1,F150=PROSES!$B$10),,F150)</f>
        <v/>
      </c>
      <c r="E150" t="str">
        <f t="shared" si="4"/>
        <v/>
      </c>
      <c r="F150" t="str">
        <f t="shared" si="5"/>
        <v/>
      </c>
      <c r="G150" s="1" t="str">
        <f>if(Z150=PROSES!$E$29,T150,)</f>
        <v/>
      </c>
      <c r="H150" t="str">
        <f>if(X150=PROSES!$E$29,T150,)</f>
        <v/>
      </c>
      <c r="I150" t="str">
        <f t="shared" si="6"/>
        <v/>
      </c>
      <c r="J150" t="str">
        <f>if(and($K$3&gt;1,R150=PROSES!$C$2),,K150)</f>
        <v/>
      </c>
      <c r="K150" s="1" t="str">
        <f>if(and($L$3&gt;1,L150=PROSES!$B$2),,L150)</f>
        <v/>
      </c>
      <c r="L150" t="str">
        <f t="shared" si="7"/>
        <v/>
      </c>
      <c r="M150" t="str">
        <f>if(Z150=PROSES!$B$3,T150,)</f>
        <v/>
      </c>
      <c r="N150" t="str">
        <f>if(X150=PROSES!$B$3,T150,)</f>
        <v/>
      </c>
      <c r="O150" t="str">
        <f t="shared" si="8"/>
        <v/>
      </c>
      <c r="P150" t="str">
        <f>if(Z150=PROSES!$B$1,T150,)</f>
        <v/>
      </c>
      <c r="Q150" t="str">
        <f>if(X150=PROSES!$B$1,T150,)</f>
        <v/>
      </c>
      <c r="R150" t="str">
        <f t="shared" si="9"/>
        <v>KANCIBREBES</v>
      </c>
      <c r="S150" s="3"/>
      <c r="T150" s="1" t="s">
        <v>403</v>
      </c>
      <c r="U150" s="1" t="s">
        <v>75</v>
      </c>
      <c r="V150" s="1" t="s">
        <v>75</v>
      </c>
      <c r="W150" s="1" t="s">
        <v>153</v>
      </c>
      <c r="X150" s="1" t="s">
        <v>404</v>
      </c>
      <c r="Y150" s="1" t="s">
        <v>405</v>
      </c>
      <c r="Z150" s="1" t="s">
        <v>406</v>
      </c>
      <c r="AA150" s="1">
        <v>2.0</v>
      </c>
      <c r="AD150" s="1">
        <v>0.0</v>
      </c>
      <c r="AE150" s="1">
        <v>1.0</v>
      </c>
      <c r="AG150" s="1">
        <v>50.5</v>
      </c>
      <c r="AH150" s="1">
        <v>1.0</v>
      </c>
      <c r="AI150" s="1" t="s">
        <v>64</v>
      </c>
      <c r="AJ150" s="1">
        <v>0.0</v>
      </c>
      <c r="AM150" s="1">
        <v>0.0</v>
      </c>
      <c r="AN150" s="1">
        <v>0.0</v>
      </c>
      <c r="AO150" s="1">
        <v>100.0</v>
      </c>
      <c r="AP150" s="1">
        <v>1.0</v>
      </c>
      <c r="AQ150" s="1">
        <v>2.73</v>
      </c>
      <c r="AR150" s="1">
        <v>2.73</v>
      </c>
      <c r="AS150" s="1">
        <v>14.21958</v>
      </c>
      <c r="AT150" s="1">
        <v>82.244</v>
      </c>
      <c r="AU150" s="1">
        <v>1.919</v>
      </c>
      <c r="AV150" s="1">
        <v>14.0895</v>
      </c>
      <c r="AW150" s="1">
        <v>8.484</v>
      </c>
      <c r="AX150" s="1">
        <v>40.87975</v>
      </c>
      <c r="AY150" s="1">
        <v>0.0</v>
      </c>
      <c r="AZ150" s="1">
        <v>0.6465942</v>
      </c>
      <c r="BA150" s="1">
        <v>-6.013103</v>
      </c>
    </row>
    <row r="151">
      <c r="A151">
        <f t="shared" si="2"/>
        <v>0</v>
      </c>
      <c r="B151" t="str">
        <f t="shared" si="3"/>
        <v/>
      </c>
      <c r="C151" t="str">
        <f>if(and(D$3&gt;1,E151=PROSES!$D$22),,D151)</f>
        <v/>
      </c>
      <c r="D151" s="1" t="str">
        <f>if(and(F$3&gt;1,F151=PROSES!$B$10),,F151)</f>
        <v/>
      </c>
      <c r="E151" t="str">
        <f t="shared" si="4"/>
        <v/>
      </c>
      <c r="F151" t="str">
        <f t="shared" si="5"/>
        <v/>
      </c>
      <c r="G151" s="1" t="str">
        <f>if(Z151=PROSES!$E$29,T151,)</f>
        <v/>
      </c>
      <c r="H151" t="str">
        <f>if(X151=PROSES!$E$29,T151,)</f>
        <v/>
      </c>
      <c r="I151" t="str">
        <f t="shared" si="6"/>
        <v/>
      </c>
      <c r="J151" t="str">
        <f>if(and($K$3&gt;1,R151=PROSES!$C$2),,K151)</f>
        <v/>
      </c>
      <c r="K151" s="1" t="str">
        <f>if(and($L$3&gt;1,L151=PROSES!$B$2),,L151)</f>
        <v/>
      </c>
      <c r="L151" t="str">
        <f t="shared" si="7"/>
        <v/>
      </c>
      <c r="M151" t="str">
        <f>if(Z151=PROSES!$B$3,T151,)</f>
        <v/>
      </c>
      <c r="N151" t="str">
        <f>if(X151=PROSES!$B$3,T151,)</f>
        <v/>
      </c>
      <c r="O151" t="str">
        <f t="shared" si="8"/>
        <v/>
      </c>
      <c r="P151" t="str">
        <f>if(Z151=PROSES!$B$1,T151,)</f>
        <v/>
      </c>
      <c r="Q151" t="str">
        <f>if(X151=PROSES!$B$1,T151,)</f>
        <v/>
      </c>
      <c r="R151" t="str">
        <f t="shared" si="9"/>
        <v>KANCIBREBES</v>
      </c>
      <c r="S151" s="3"/>
      <c r="T151" s="1" t="s">
        <v>407</v>
      </c>
      <c r="U151" s="1" t="s">
        <v>75</v>
      </c>
      <c r="V151" s="1" t="s">
        <v>75</v>
      </c>
      <c r="W151" s="1" t="s">
        <v>153</v>
      </c>
      <c r="X151" s="1" t="s">
        <v>404</v>
      </c>
      <c r="Y151" s="1" t="s">
        <v>405</v>
      </c>
      <c r="Z151" s="1" t="s">
        <v>406</v>
      </c>
      <c r="AA151" s="1">
        <v>2.0</v>
      </c>
      <c r="AD151" s="1">
        <v>0.0</v>
      </c>
      <c r="AE151" s="1">
        <v>1.0</v>
      </c>
      <c r="AG151" s="1">
        <v>50.5</v>
      </c>
      <c r="AH151" s="1">
        <v>1.0</v>
      </c>
      <c r="AI151" s="1" t="s">
        <v>64</v>
      </c>
      <c r="AJ151" s="1">
        <v>0.0</v>
      </c>
      <c r="AM151" s="1">
        <v>0.0</v>
      </c>
      <c r="AN151" s="1">
        <v>0.0</v>
      </c>
      <c r="AO151" s="1">
        <v>100.0</v>
      </c>
      <c r="AP151" s="1">
        <v>1.0</v>
      </c>
      <c r="AQ151" s="1">
        <v>2.73</v>
      </c>
      <c r="AR151" s="1">
        <v>2.73</v>
      </c>
      <c r="AS151" s="1">
        <v>14.21958</v>
      </c>
      <c r="AT151" s="1">
        <v>82.244</v>
      </c>
      <c r="AU151" s="1">
        <v>1.919</v>
      </c>
      <c r="AV151" s="1">
        <v>14.0895</v>
      </c>
      <c r="AW151" s="1">
        <v>8.484</v>
      </c>
      <c r="AX151" s="1">
        <v>40.87975</v>
      </c>
      <c r="AY151" s="1">
        <v>0.0</v>
      </c>
      <c r="AZ151" s="1">
        <v>0.6465942</v>
      </c>
      <c r="BA151" s="1">
        <v>-6.013103</v>
      </c>
    </row>
    <row r="152">
      <c r="A152">
        <f t="shared" si="2"/>
        <v>0</v>
      </c>
      <c r="B152" t="str">
        <f t="shared" si="3"/>
        <v/>
      </c>
      <c r="C152" t="str">
        <f>if(and(D$3&gt;1,E152=PROSES!$D$22),,D152)</f>
        <v/>
      </c>
      <c r="D152" s="1" t="str">
        <f>if(and(F$3&gt;1,F152=PROSES!$B$10),,F152)</f>
        <v/>
      </c>
      <c r="E152" t="str">
        <f t="shared" si="4"/>
        <v/>
      </c>
      <c r="F152" t="str">
        <f t="shared" si="5"/>
        <v/>
      </c>
      <c r="G152" s="1" t="str">
        <f>if(Z152=PROSES!$E$29,T152,)</f>
        <v/>
      </c>
      <c r="H152" t="str">
        <f>if(X152=PROSES!$E$29,T152,)</f>
        <v/>
      </c>
      <c r="I152" t="str">
        <f t="shared" si="6"/>
        <v/>
      </c>
      <c r="J152" t="str">
        <f>if(and($K$3&gt;1,R152=PROSES!$C$2),,K152)</f>
        <v/>
      </c>
      <c r="K152" s="1" t="str">
        <f>if(and($L$3&gt;1,L152=PROSES!$B$2),,L152)</f>
        <v/>
      </c>
      <c r="L152" t="str">
        <f t="shared" si="7"/>
        <v/>
      </c>
      <c r="M152" t="str">
        <f>if(Z152=PROSES!$B$3,T152,)</f>
        <v/>
      </c>
      <c r="N152" t="str">
        <f>if(X152=PROSES!$B$3,T152,)</f>
        <v/>
      </c>
      <c r="O152" t="str">
        <f t="shared" si="8"/>
        <v/>
      </c>
      <c r="P152" t="str">
        <f>if(Z152=PROSES!$B$1,T152,)</f>
        <v/>
      </c>
      <c r="Q152" t="str">
        <f>if(X152=PROSES!$B$1,T152,)</f>
        <v/>
      </c>
      <c r="R152" t="str">
        <f t="shared" si="9"/>
        <v>BRINGINJELOK</v>
      </c>
      <c r="S152" s="3"/>
      <c r="T152" s="1" t="s">
        <v>408</v>
      </c>
      <c r="U152" s="1" t="s">
        <v>176</v>
      </c>
      <c r="V152" s="1" t="s">
        <v>176</v>
      </c>
      <c r="W152" s="1" t="s">
        <v>171</v>
      </c>
      <c r="X152" s="1" t="s">
        <v>409</v>
      </c>
      <c r="Y152" s="1">
        <v>1.0</v>
      </c>
      <c r="Z152" s="1" t="s">
        <v>410</v>
      </c>
      <c r="AA152" s="1">
        <v>1.0</v>
      </c>
      <c r="AD152" s="1">
        <v>0.0</v>
      </c>
      <c r="AE152" s="1">
        <v>1.0</v>
      </c>
      <c r="AG152" s="1">
        <v>8.378</v>
      </c>
      <c r="AH152" s="1">
        <v>1.0</v>
      </c>
      <c r="AI152" s="1" t="s">
        <v>64</v>
      </c>
      <c r="AJ152" s="1">
        <v>0.0</v>
      </c>
      <c r="AM152" s="1">
        <v>0.0</v>
      </c>
      <c r="AN152" s="1">
        <v>0.0</v>
      </c>
      <c r="AO152" s="1">
        <v>100.0</v>
      </c>
      <c r="AP152" s="1">
        <v>1.0</v>
      </c>
      <c r="AQ152" s="1">
        <v>0.58</v>
      </c>
      <c r="AR152" s="1">
        <v>0.58</v>
      </c>
      <c r="AS152" s="1">
        <v>3.515373</v>
      </c>
      <c r="AT152" s="1">
        <v>70.94324</v>
      </c>
      <c r="AU152" s="1">
        <v>1.147786</v>
      </c>
      <c r="AV152" s="1">
        <v>3.322715</v>
      </c>
      <c r="AW152" s="1">
        <v>2.404486</v>
      </c>
      <c r="AX152" s="1">
        <v>9.968145</v>
      </c>
      <c r="AY152" s="1">
        <v>0.0</v>
      </c>
      <c r="AZ152" s="1">
        <v>0.6412987</v>
      </c>
      <c r="BA152" s="1">
        <v>8.348166</v>
      </c>
    </row>
    <row r="153">
      <c r="A153">
        <f t="shared" si="2"/>
        <v>0</v>
      </c>
      <c r="B153" t="str">
        <f t="shared" si="3"/>
        <v/>
      </c>
      <c r="C153" t="str">
        <f>if(and(D$3&gt;1,E153=PROSES!$D$22),,D153)</f>
        <v/>
      </c>
      <c r="D153" s="1" t="str">
        <f>if(and(F$3&gt;1,F153=PROSES!$B$10),,F153)</f>
        <v/>
      </c>
      <c r="E153" t="str">
        <f t="shared" si="4"/>
        <v/>
      </c>
      <c r="F153" t="str">
        <f t="shared" si="5"/>
        <v/>
      </c>
      <c r="G153" s="1" t="str">
        <f>if(Z153=PROSES!$E$29,T153,)</f>
        <v/>
      </c>
      <c r="H153" t="str">
        <f>if(X153=PROSES!$E$29,T153,)</f>
        <v/>
      </c>
      <c r="I153" t="str">
        <f t="shared" si="6"/>
        <v/>
      </c>
      <c r="J153" t="str">
        <f>if(and($K$3&gt;1,R153=PROSES!$C$2),,K153)</f>
        <v/>
      </c>
      <c r="K153" s="1" t="str">
        <f>if(and($L$3&gt;1,L153=PROSES!$B$2),,L153)</f>
        <v/>
      </c>
      <c r="L153" t="str">
        <f t="shared" si="7"/>
        <v/>
      </c>
      <c r="M153" t="str">
        <f>if(Z153=PROSES!$B$3,T153,)</f>
        <v/>
      </c>
      <c r="N153" t="str">
        <f>if(X153=PROSES!$B$3,T153,)</f>
        <v/>
      </c>
      <c r="O153" t="str">
        <f t="shared" si="8"/>
        <v/>
      </c>
      <c r="P153" t="str">
        <f>if(Z153=PROSES!$B$1,T153,)</f>
        <v/>
      </c>
      <c r="Q153" t="str">
        <f>if(X153=PROSES!$B$1,T153,)</f>
        <v/>
      </c>
      <c r="R153" t="str">
        <f t="shared" si="9"/>
        <v>BRINGINJELOK</v>
      </c>
      <c r="S153" s="3"/>
      <c r="T153" s="1" t="s">
        <v>411</v>
      </c>
      <c r="U153" s="1" t="s">
        <v>176</v>
      </c>
      <c r="V153" s="1" t="s">
        <v>176</v>
      </c>
      <c r="W153" s="1" t="s">
        <v>171</v>
      </c>
      <c r="X153" s="1" t="s">
        <v>409</v>
      </c>
      <c r="Y153" s="1">
        <v>2.0</v>
      </c>
      <c r="Z153" s="1" t="s">
        <v>410</v>
      </c>
      <c r="AA153" s="1">
        <v>1.0</v>
      </c>
      <c r="AD153" s="1">
        <v>0.0</v>
      </c>
      <c r="AE153" s="1">
        <v>1.0</v>
      </c>
      <c r="AG153" s="1">
        <v>8.378</v>
      </c>
      <c r="AH153" s="1">
        <v>1.0</v>
      </c>
      <c r="AI153" s="1" t="s">
        <v>64</v>
      </c>
      <c r="AJ153" s="1">
        <v>0.0</v>
      </c>
      <c r="AM153" s="1">
        <v>0.0</v>
      </c>
      <c r="AN153" s="1">
        <v>0.0</v>
      </c>
      <c r="AO153" s="1">
        <v>100.0</v>
      </c>
      <c r="AP153" s="1">
        <v>1.0</v>
      </c>
      <c r="AQ153" s="1">
        <v>0.58</v>
      </c>
      <c r="AR153" s="1">
        <v>0.58</v>
      </c>
      <c r="AS153" s="1">
        <v>3.515373</v>
      </c>
      <c r="AT153" s="1">
        <v>70.94324</v>
      </c>
      <c r="AU153" s="1">
        <v>1.147786</v>
      </c>
      <c r="AV153" s="1">
        <v>3.322715</v>
      </c>
      <c r="AW153" s="1">
        <v>2.404486</v>
      </c>
      <c r="AX153" s="1">
        <v>9.968145</v>
      </c>
      <c r="AY153" s="1">
        <v>0.0</v>
      </c>
      <c r="AZ153" s="1">
        <v>0.6412987</v>
      </c>
      <c r="BA153" s="1">
        <v>8.348166</v>
      </c>
    </row>
    <row r="154">
      <c r="A154">
        <f t="shared" si="2"/>
        <v>0</v>
      </c>
      <c r="B154" t="str">
        <f t="shared" si="3"/>
        <v/>
      </c>
      <c r="C154" t="str">
        <f>if(and(D$3&gt;1,E154=PROSES!$D$22),,D154)</f>
        <v/>
      </c>
      <c r="D154" s="1" t="str">
        <f>if(and(F$3&gt;1,F154=PROSES!$B$10),,F154)</f>
        <v/>
      </c>
      <c r="E154" t="str">
        <f t="shared" si="4"/>
        <v/>
      </c>
      <c r="F154" t="str">
        <f t="shared" si="5"/>
        <v/>
      </c>
      <c r="G154" s="1" t="str">
        <f>if(Z154=PROSES!$E$29,T154,)</f>
        <v/>
      </c>
      <c r="H154" t="str">
        <f>if(X154=PROSES!$E$29,T154,)</f>
        <v/>
      </c>
      <c r="I154" t="str">
        <f t="shared" si="6"/>
        <v/>
      </c>
      <c r="J154" t="str">
        <f>if(and($K$3&gt;1,R154=PROSES!$C$2),,K154)</f>
        <v/>
      </c>
      <c r="K154" s="1" t="str">
        <f>if(and($L$3&gt;1,L154=PROSES!$B$2),,L154)</f>
        <v/>
      </c>
      <c r="L154" t="str">
        <f t="shared" si="7"/>
        <v/>
      </c>
      <c r="M154" t="str">
        <f>if(Z154=PROSES!$B$3,T154,)</f>
        <v/>
      </c>
      <c r="N154" t="str">
        <f>if(X154=PROSES!$B$3,T154,)</f>
        <v/>
      </c>
      <c r="O154" t="str">
        <f t="shared" si="8"/>
        <v/>
      </c>
      <c r="P154" t="str">
        <f>if(Z154=PROSES!$B$1,T154,)</f>
        <v/>
      </c>
      <c r="Q154" t="str">
        <f>if(X154=PROSES!$B$1,T154,)</f>
        <v/>
      </c>
      <c r="R154" t="str">
        <f t="shared" si="9"/>
        <v>BRINGINMOJOSONGO</v>
      </c>
      <c r="S154" s="3"/>
      <c r="T154" s="1" t="s">
        <v>412</v>
      </c>
      <c r="U154" s="1" t="s">
        <v>176</v>
      </c>
      <c r="V154" s="1" t="s">
        <v>176</v>
      </c>
      <c r="W154" s="1" t="s">
        <v>171</v>
      </c>
      <c r="X154" s="1" t="s">
        <v>409</v>
      </c>
      <c r="Y154" s="1">
        <v>1.0</v>
      </c>
      <c r="Z154" s="1" t="s">
        <v>413</v>
      </c>
      <c r="AA154" s="1">
        <v>1.0</v>
      </c>
      <c r="AD154" s="1">
        <v>0.0</v>
      </c>
      <c r="AE154" s="1">
        <v>1.0</v>
      </c>
      <c r="AG154" s="1">
        <v>29.69</v>
      </c>
      <c r="AH154" s="1">
        <v>1.0</v>
      </c>
      <c r="AI154" s="1" t="s">
        <v>64</v>
      </c>
      <c r="AJ154" s="1">
        <v>0.0</v>
      </c>
      <c r="AM154" s="1">
        <v>0.0</v>
      </c>
      <c r="AN154" s="1">
        <v>0.0</v>
      </c>
      <c r="AO154" s="1">
        <v>100.0</v>
      </c>
      <c r="AP154" s="1">
        <v>1.0</v>
      </c>
      <c r="AQ154" s="1">
        <v>0.58</v>
      </c>
      <c r="AR154" s="1">
        <v>0.58</v>
      </c>
      <c r="AS154" s="1">
        <v>12.4578</v>
      </c>
      <c r="AT154" s="1">
        <v>70.94324</v>
      </c>
      <c r="AU154" s="1">
        <v>4.06753</v>
      </c>
      <c r="AV154" s="1">
        <v>11.77505</v>
      </c>
      <c r="AW154" s="1">
        <v>8.52103</v>
      </c>
      <c r="AX154" s="1">
        <v>35.32516</v>
      </c>
      <c r="AY154" s="1">
        <v>0.0</v>
      </c>
      <c r="AZ154" s="1">
        <v>0.6412987</v>
      </c>
      <c r="BA154" s="1">
        <v>8.348166</v>
      </c>
    </row>
    <row r="155">
      <c r="A155">
        <f t="shared" si="2"/>
        <v>0</v>
      </c>
      <c r="B155" t="str">
        <f t="shared" si="3"/>
        <v/>
      </c>
      <c r="C155" t="str">
        <f>if(and(D$3&gt;1,E155=PROSES!$D$22),,D155)</f>
        <v/>
      </c>
      <c r="D155" s="1" t="str">
        <f>if(and(F$3&gt;1,F155=PROSES!$B$10),,F155)</f>
        <v/>
      </c>
      <c r="E155" t="str">
        <f t="shared" si="4"/>
        <v/>
      </c>
      <c r="F155" t="str">
        <f t="shared" si="5"/>
        <v/>
      </c>
      <c r="G155" s="1" t="str">
        <f>if(Z155=PROSES!$E$29,T155,)</f>
        <v/>
      </c>
      <c r="H155" t="str">
        <f>if(X155=PROSES!$E$29,T155,)</f>
        <v/>
      </c>
      <c r="I155" t="str">
        <f t="shared" si="6"/>
        <v/>
      </c>
      <c r="J155" t="str">
        <f>if(and($K$3&gt;1,R155=PROSES!$C$2),,K155)</f>
        <v/>
      </c>
      <c r="K155" s="1" t="str">
        <f>if(and($L$3&gt;1,L155=PROSES!$B$2),,L155)</f>
        <v/>
      </c>
      <c r="L155" t="str">
        <f t="shared" si="7"/>
        <v/>
      </c>
      <c r="M155" t="str">
        <f>if(Z155=PROSES!$B$3,T155,)</f>
        <v/>
      </c>
      <c r="N155" t="str">
        <f>if(X155=PROSES!$B$3,T155,)</f>
        <v/>
      </c>
      <c r="O155" t="str">
        <f t="shared" si="8"/>
        <v/>
      </c>
      <c r="P155" t="str">
        <f>if(Z155=PROSES!$B$1,T155,)</f>
        <v/>
      </c>
      <c r="Q155" t="str">
        <f>if(X155=PROSES!$B$1,T155,)</f>
        <v/>
      </c>
      <c r="R155" t="str">
        <f t="shared" si="9"/>
        <v>BRINGINMOJOSONGO</v>
      </c>
      <c r="S155" s="3"/>
      <c r="T155" s="1" t="s">
        <v>414</v>
      </c>
      <c r="U155" s="1" t="s">
        <v>176</v>
      </c>
      <c r="V155" s="1" t="s">
        <v>176</v>
      </c>
      <c r="W155" s="1" t="s">
        <v>171</v>
      </c>
      <c r="X155" s="1" t="s">
        <v>409</v>
      </c>
      <c r="Y155" s="1">
        <v>2.0</v>
      </c>
      <c r="Z155" s="1" t="s">
        <v>413</v>
      </c>
      <c r="AA155" s="1">
        <v>1.0</v>
      </c>
      <c r="AD155" s="1">
        <v>0.0</v>
      </c>
      <c r="AE155" s="1">
        <v>1.0</v>
      </c>
      <c r="AG155" s="1">
        <v>29.69</v>
      </c>
      <c r="AH155" s="1">
        <v>1.0</v>
      </c>
      <c r="AI155" s="1" t="s">
        <v>64</v>
      </c>
      <c r="AJ155" s="1">
        <v>0.0</v>
      </c>
      <c r="AM155" s="1">
        <v>0.0</v>
      </c>
      <c r="AN155" s="1">
        <v>0.0</v>
      </c>
      <c r="AO155" s="1">
        <v>100.0</v>
      </c>
      <c r="AP155" s="1">
        <v>1.0</v>
      </c>
      <c r="AQ155" s="1">
        <v>0.58</v>
      </c>
      <c r="AR155" s="1">
        <v>0.58</v>
      </c>
      <c r="AS155" s="1">
        <v>12.4578</v>
      </c>
      <c r="AT155" s="1">
        <v>70.94324</v>
      </c>
      <c r="AU155" s="1">
        <v>4.06753</v>
      </c>
      <c r="AV155" s="1">
        <v>11.77505</v>
      </c>
      <c r="AW155" s="1">
        <v>8.52103</v>
      </c>
      <c r="AX155" s="1">
        <v>35.32516</v>
      </c>
      <c r="AY155" s="1">
        <v>0.0</v>
      </c>
      <c r="AZ155" s="1">
        <v>0.6412987</v>
      </c>
      <c r="BA155" s="1">
        <v>8.348166</v>
      </c>
    </row>
    <row r="156">
      <c r="A156">
        <f t="shared" si="2"/>
        <v>0</v>
      </c>
      <c r="B156" t="str">
        <f t="shared" si="3"/>
        <v/>
      </c>
      <c r="C156" t="str">
        <f>if(and(D$3&gt;1,E156=PROSES!$D$22),,D156)</f>
        <v/>
      </c>
      <c r="D156" s="1" t="str">
        <f>if(and(F$3&gt;1,F156=PROSES!$B$10),,F156)</f>
        <v/>
      </c>
      <c r="E156" t="str">
        <f t="shared" si="4"/>
        <v/>
      </c>
      <c r="F156" t="str">
        <f t="shared" si="5"/>
        <v/>
      </c>
      <c r="G156" s="1" t="str">
        <f>if(Z156=PROSES!$E$29,T156,)</f>
        <v/>
      </c>
      <c r="H156" t="str">
        <f>if(X156=PROSES!$E$29,T156,)</f>
        <v/>
      </c>
      <c r="I156" t="str">
        <f t="shared" si="6"/>
        <v/>
      </c>
      <c r="J156" t="str">
        <f>if(and($K$3&gt;1,R156=PROSES!$C$2),,K156)</f>
        <v/>
      </c>
      <c r="K156" s="1" t="str">
        <f>if(and($L$3&gt;1,L156=PROSES!$B$2),,L156)</f>
        <v/>
      </c>
      <c r="L156" t="str">
        <f t="shared" si="7"/>
        <v/>
      </c>
      <c r="M156" t="str">
        <f>if(Z156=PROSES!$B$3,T156,)</f>
        <v/>
      </c>
      <c r="N156" t="str">
        <f>if(X156=PROSES!$B$3,T156,)</f>
        <v/>
      </c>
      <c r="O156" t="str">
        <f t="shared" si="8"/>
        <v/>
      </c>
      <c r="P156" t="str">
        <f>if(Z156=PROSES!$B$1,T156,)</f>
        <v/>
      </c>
      <c r="Q156" t="str">
        <f>if(X156=PROSES!$B$1,T156,)</f>
        <v/>
      </c>
      <c r="R156" t="str">
        <f t="shared" si="9"/>
        <v>KRAPYAKBUMI SEMARANG BARU</v>
      </c>
      <c r="S156" s="3"/>
      <c r="T156" s="1" t="s">
        <v>415</v>
      </c>
      <c r="U156" s="1" t="s">
        <v>176</v>
      </c>
      <c r="V156" s="1" t="s">
        <v>176</v>
      </c>
      <c r="W156" s="1" t="s">
        <v>291</v>
      </c>
      <c r="X156" s="1" t="s">
        <v>416</v>
      </c>
      <c r="Y156" s="1">
        <v>1.0</v>
      </c>
      <c r="Z156" s="1" t="s">
        <v>417</v>
      </c>
      <c r="AA156" s="1">
        <v>1.0</v>
      </c>
      <c r="AD156" s="1">
        <v>0.0</v>
      </c>
      <c r="AE156" s="1">
        <v>1.0</v>
      </c>
      <c r="AG156" s="1">
        <v>6.86</v>
      </c>
      <c r="AH156" s="1">
        <v>1.0</v>
      </c>
      <c r="AI156" s="1" t="s">
        <v>64</v>
      </c>
      <c r="AJ156" s="1">
        <v>0.0</v>
      </c>
      <c r="AM156" s="1">
        <v>0.0</v>
      </c>
      <c r="AN156" s="1">
        <v>0.0</v>
      </c>
      <c r="AO156" s="1">
        <v>100.0</v>
      </c>
      <c r="AP156" s="1">
        <v>1.0</v>
      </c>
      <c r="AQ156" s="1">
        <v>1.2</v>
      </c>
      <c r="AR156" s="1">
        <v>1.2</v>
      </c>
      <c r="AS156" s="1">
        <v>1.627194</v>
      </c>
      <c r="AT156" s="1">
        <v>75.84659</v>
      </c>
      <c r="AU156" s="1">
        <v>0.39788</v>
      </c>
      <c r="AV156" s="1">
        <v>1.5778</v>
      </c>
      <c r="AW156" s="1">
        <v>1.42688</v>
      </c>
      <c r="AX156" s="1">
        <v>4.7334</v>
      </c>
      <c r="AY156" s="1">
        <v>0.0</v>
      </c>
      <c r="AZ156" s="1">
        <v>0.6799299</v>
      </c>
      <c r="BA156" s="1">
        <v>-3.907061</v>
      </c>
    </row>
    <row r="157">
      <c r="A157">
        <f t="shared" si="2"/>
        <v>0</v>
      </c>
      <c r="B157" t="str">
        <f t="shared" si="3"/>
        <v/>
      </c>
      <c r="C157" t="str">
        <f>if(and(D$3&gt;1,E157=PROSES!$D$22),,D157)</f>
        <v/>
      </c>
      <c r="D157" s="1" t="str">
        <f>if(and(F$3&gt;1,F157=PROSES!$B$10),,F157)</f>
        <v/>
      </c>
      <c r="E157" t="str">
        <f t="shared" si="4"/>
        <v/>
      </c>
      <c r="F157" t="str">
        <f t="shared" si="5"/>
        <v/>
      </c>
      <c r="G157" s="1" t="str">
        <f>if(Z157=PROSES!$E$29,T157,)</f>
        <v/>
      </c>
      <c r="H157" t="str">
        <f>if(X157=PROSES!$E$29,T157,)</f>
        <v/>
      </c>
      <c r="I157" t="str">
        <f t="shared" si="6"/>
        <v/>
      </c>
      <c r="J157" t="str">
        <f>if(and($K$3&gt;1,R157=PROSES!$C$2),,K157)</f>
        <v/>
      </c>
      <c r="K157" s="1" t="str">
        <f>if(and($L$3&gt;1,L157=PROSES!$B$2),,L157)</f>
        <v/>
      </c>
      <c r="L157" t="str">
        <f t="shared" si="7"/>
        <v/>
      </c>
      <c r="M157" t="str">
        <f>if(Z157=PROSES!$B$3,T157,)</f>
        <v/>
      </c>
      <c r="N157" t="str">
        <f>if(X157=PROSES!$B$3,T157,)</f>
        <v/>
      </c>
      <c r="O157" t="str">
        <f t="shared" si="8"/>
        <v/>
      </c>
      <c r="P157" t="str">
        <f>if(Z157=PROSES!$B$1,T157,)</f>
        <v/>
      </c>
      <c r="Q157" t="str">
        <f>if(X157=PROSES!$B$1,T157,)</f>
        <v/>
      </c>
      <c r="R157" t="str">
        <f t="shared" si="9"/>
        <v>BUMI SEMARANG BARUKRAPYAK</v>
      </c>
      <c r="S157" s="3"/>
      <c r="T157" s="1" t="s">
        <v>418</v>
      </c>
      <c r="U157" s="1" t="s">
        <v>176</v>
      </c>
      <c r="V157" s="1" t="s">
        <v>176</v>
      </c>
      <c r="W157" s="1" t="s">
        <v>291</v>
      </c>
      <c r="X157" s="1" t="s">
        <v>417</v>
      </c>
      <c r="Y157" s="1">
        <v>2.0</v>
      </c>
      <c r="Z157" s="1" t="s">
        <v>416</v>
      </c>
      <c r="AA157" s="1">
        <v>2.0</v>
      </c>
      <c r="AD157" s="1">
        <v>0.0</v>
      </c>
      <c r="AE157" s="1">
        <v>1.0</v>
      </c>
      <c r="AG157" s="1">
        <v>6.86</v>
      </c>
      <c r="AH157" s="1">
        <v>1.0</v>
      </c>
      <c r="AI157" s="1" t="s">
        <v>64</v>
      </c>
      <c r="AJ157" s="1">
        <v>0.0</v>
      </c>
      <c r="AM157" s="1">
        <v>0.0</v>
      </c>
      <c r="AN157" s="1">
        <v>0.0</v>
      </c>
      <c r="AO157" s="1">
        <v>100.0</v>
      </c>
      <c r="AP157" s="1">
        <v>1.0</v>
      </c>
      <c r="AQ157" s="1">
        <v>1.2</v>
      </c>
      <c r="AR157" s="1">
        <v>1.2</v>
      </c>
      <c r="AS157" s="1">
        <v>1.627194</v>
      </c>
      <c r="AT157" s="1">
        <v>75.84659</v>
      </c>
      <c r="AU157" s="1">
        <v>0.39788</v>
      </c>
      <c r="AV157" s="1">
        <v>1.5778</v>
      </c>
      <c r="AW157" s="1">
        <v>1.42688</v>
      </c>
      <c r="AX157" s="1">
        <v>4.7334</v>
      </c>
      <c r="AY157" s="1">
        <v>0.0</v>
      </c>
      <c r="AZ157" s="1">
        <v>0.6799299</v>
      </c>
      <c r="BA157" s="1">
        <v>-3.907061</v>
      </c>
    </row>
    <row r="158">
      <c r="A158">
        <f t="shared" si="2"/>
        <v>0</v>
      </c>
      <c r="B158" t="str">
        <f t="shared" si="3"/>
        <v/>
      </c>
      <c r="C158" t="str">
        <f>if(and(D$3&gt;1,E158=PROSES!$D$22),,D158)</f>
        <v/>
      </c>
      <c r="D158" s="1" t="str">
        <f>if(and(F$3&gt;1,F158=PROSES!$B$10),,F158)</f>
        <v/>
      </c>
      <c r="E158" t="str">
        <f t="shared" si="4"/>
        <v/>
      </c>
      <c r="F158" t="str">
        <f t="shared" si="5"/>
        <v/>
      </c>
      <c r="G158" s="1" t="str">
        <f>if(Z158=PROSES!$E$29,T158,)</f>
        <v/>
      </c>
      <c r="H158" t="str">
        <f>if(X158=PROSES!$E$29,T158,)</f>
        <v/>
      </c>
      <c r="I158" t="str">
        <f t="shared" si="6"/>
        <v/>
      </c>
      <c r="J158" t="str">
        <f>if(and($K$3&gt;1,R158=PROSES!$C$2),,K158)</f>
        <v/>
      </c>
      <c r="K158" s="1" t="str">
        <f>if(and($L$3&gt;1,L158=PROSES!$B$2),,L158)</f>
        <v/>
      </c>
      <c r="L158" t="str">
        <f t="shared" si="7"/>
        <v/>
      </c>
      <c r="M158" t="str">
        <f>if(Z158=PROSES!$B$3,T158,)</f>
        <v/>
      </c>
      <c r="N158" t="str">
        <f>if(X158=PROSES!$B$3,T158,)</f>
        <v/>
      </c>
      <c r="O158" t="str">
        <f t="shared" si="8"/>
        <v/>
      </c>
      <c r="P158" t="str">
        <f>if(Z158=PROSES!$B$1,T158,)</f>
        <v/>
      </c>
      <c r="Q158" t="str">
        <f>if(X158=PROSES!$B$1,T158,)</f>
        <v/>
      </c>
      <c r="R158" t="str">
        <f t="shared" si="9"/>
        <v>LEGOK1BSD</v>
      </c>
      <c r="S158" s="3"/>
      <c r="T158" s="1" t="s">
        <v>419</v>
      </c>
      <c r="U158" s="1" t="s">
        <v>58</v>
      </c>
      <c r="V158" s="1" t="s">
        <v>58</v>
      </c>
      <c r="W158" s="1" t="s">
        <v>90</v>
      </c>
      <c r="X158" s="1" t="s">
        <v>420</v>
      </c>
      <c r="Y158" s="7">
        <v>43501.0</v>
      </c>
      <c r="Z158" s="1" t="s">
        <v>421</v>
      </c>
      <c r="AA158" s="7">
        <v>43470.0</v>
      </c>
      <c r="AD158" s="1">
        <v>0.0</v>
      </c>
      <c r="AE158" s="1">
        <v>1.0</v>
      </c>
      <c r="AG158" s="1">
        <v>4.42</v>
      </c>
      <c r="AH158" s="1">
        <v>1.0</v>
      </c>
      <c r="AI158" s="1" t="s">
        <v>64</v>
      </c>
      <c r="AJ158" s="1">
        <v>0.0</v>
      </c>
      <c r="AM158" s="1">
        <v>0.0</v>
      </c>
      <c r="AN158" s="1">
        <v>0.0</v>
      </c>
      <c r="AO158" s="1">
        <v>100.0</v>
      </c>
      <c r="AP158" s="1">
        <v>1.0</v>
      </c>
      <c r="AQ158" s="1">
        <v>1.62</v>
      </c>
      <c r="AR158" s="1">
        <v>1.62</v>
      </c>
      <c r="AS158" s="1">
        <v>1.25243</v>
      </c>
      <c r="AT158" s="1">
        <v>82.15014</v>
      </c>
      <c r="AU158" s="1">
        <v>0.171054</v>
      </c>
      <c r="AV158" s="1">
        <v>1.240694</v>
      </c>
      <c r="AW158" s="1">
        <v>0.8340541</v>
      </c>
      <c r="AX158" s="1">
        <v>3.722082</v>
      </c>
      <c r="AY158" s="1">
        <v>0.0</v>
      </c>
      <c r="AZ158" s="1">
        <v>0.683587</v>
      </c>
      <c r="BA158" s="1">
        <v>-7.109503</v>
      </c>
    </row>
    <row r="159">
      <c r="A159">
        <f t="shared" si="2"/>
        <v>0</v>
      </c>
      <c r="B159" t="str">
        <f t="shared" si="3"/>
        <v/>
      </c>
      <c r="C159" t="str">
        <f>if(and(D$3&gt;1,E159=PROSES!$D$22),,D159)</f>
        <v/>
      </c>
      <c r="D159" s="1" t="str">
        <f>if(and(F$3&gt;1,F159=PROSES!$B$10),,F159)</f>
        <v/>
      </c>
      <c r="E159" t="str">
        <f t="shared" si="4"/>
        <v/>
      </c>
      <c r="F159" t="str">
        <f t="shared" si="5"/>
        <v/>
      </c>
      <c r="G159" s="1" t="str">
        <f>if(Z159=PROSES!$E$29,T159,)</f>
        <v/>
      </c>
      <c r="H159" t="str">
        <f>if(X159=PROSES!$E$29,T159,)</f>
        <v/>
      </c>
      <c r="I159" t="str">
        <f t="shared" si="6"/>
        <v/>
      </c>
      <c r="J159" t="str">
        <f>if(and($K$3&gt;1,R159=PROSES!$C$2),,K159)</f>
        <v/>
      </c>
      <c r="K159" s="1" t="str">
        <f>if(and($L$3&gt;1,L159=PROSES!$B$2),,L159)</f>
        <v/>
      </c>
      <c r="L159" t="str">
        <f t="shared" si="7"/>
        <v/>
      </c>
      <c r="M159" t="str">
        <f>if(Z159=PROSES!$B$3,T159,)</f>
        <v/>
      </c>
      <c r="N159" t="str">
        <f>if(X159=PROSES!$B$3,T159,)</f>
        <v/>
      </c>
      <c r="O159" t="str">
        <f t="shared" si="8"/>
        <v/>
      </c>
      <c r="P159" t="str">
        <f>if(Z159=PROSES!$B$1,T159,)</f>
        <v/>
      </c>
      <c r="Q159" t="str">
        <f>if(X159=PROSES!$B$1,T159,)</f>
        <v/>
      </c>
      <c r="R159" t="str">
        <f t="shared" si="9"/>
        <v>LEGOK1BSD</v>
      </c>
      <c r="S159" s="3"/>
      <c r="T159" s="1" t="s">
        <v>422</v>
      </c>
      <c r="U159" s="1" t="s">
        <v>58</v>
      </c>
      <c r="V159" s="1" t="s">
        <v>58</v>
      </c>
      <c r="W159" s="1" t="s">
        <v>90</v>
      </c>
      <c r="X159" s="1" t="s">
        <v>420</v>
      </c>
      <c r="Y159" s="7">
        <v>43501.0</v>
      </c>
      <c r="Z159" s="1" t="s">
        <v>421</v>
      </c>
      <c r="AA159" s="7">
        <v>43470.0</v>
      </c>
      <c r="AD159" s="1">
        <v>0.0</v>
      </c>
      <c r="AE159" s="1">
        <v>1.0</v>
      </c>
      <c r="AG159" s="1">
        <v>4.42</v>
      </c>
      <c r="AH159" s="1">
        <v>1.0</v>
      </c>
      <c r="AI159" s="1" t="s">
        <v>64</v>
      </c>
      <c r="AJ159" s="1">
        <v>0.0</v>
      </c>
      <c r="AM159" s="1">
        <v>0.0</v>
      </c>
      <c r="AN159" s="1">
        <v>0.0</v>
      </c>
      <c r="AO159" s="1">
        <v>100.0</v>
      </c>
      <c r="AP159" s="1">
        <v>1.0</v>
      </c>
      <c r="AQ159" s="1">
        <v>1.62</v>
      </c>
      <c r="AR159" s="1">
        <v>1.62</v>
      </c>
      <c r="AS159" s="1">
        <v>1.25243</v>
      </c>
      <c r="AT159" s="1">
        <v>82.15014</v>
      </c>
      <c r="AU159" s="1">
        <v>0.171054</v>
      </c>
      <c r="AV159" s="1">
        <v>1.240694</v>
      </c>
      <c r="AW159" s="1">
        <v>0.8340541</v>
      </c>
      <c r="AX159" s="1">
        <v>3.722082</v>
      </c>
      <c r="AY159" s="1">
        <v>0.0</v>
      </c>
      <c r="AZ159" s="1">
        <v>0.683587</v>
      </c>
      <c r="BA159" s="1">
        <v>-7.109503</v>
      </c>
    </row>
    <row r="160">
      <c r="A160">
        <f t="shared" si="2"/>
        <v>0</v>
      </c>
      <c r="B160" t="str">
        <f t="shared" si="3"/>
        <v/>
      </c>
      <c r="C160" t="str">
        <f>if(and(D$3&gt;1,E160=PROSES!$D$22),,D160)</f>
        <v/>
      </c>
      <c r="D160" s="1" t="str">
        <f>if(and(F$3&gt;1,F160=PROSES!$B$10),,F160)</f>
        <v/>
      </c>
      <c r="E160" t="str">
        <f t="shared" si="4"/>
        <v/>
      </c>
      <c r="F160" t="str">
        <f t="shared" si="5"/>
        <v/>
      </c>
      <c r="G160" s="1" t="str">
        <f>if(Z160=PROSES!$E$29,T160,)</f>
        <v/>
      </c>
      <c r="H160" t="str">
        <f>if(X160=PROSES!$E$29,T160,)</f>
        <v/>
      </c>
      <c r="I160" t="str">
        <f t="shared" si="6"/>
        <v/>
      </c>
      <c r="J160" t="str">
        <f>if(and($K$3&gt;1,R160=PROSES!$C$2),,K160)</f>
        <v/>
      </c>
      <c r="K160" s="1" t="str">
        <f>if(and($L$3&gt;1,L160=PROSES!$B$2),,L160)</f>
        <v/>
      </c>
      <c r="L160" t="str">
        <f t="shared" si="7"/>
        <v/>
      </c>
      <c r="M160" t="str">
        <f>if(Z160=PROSES!$B$3,T160,)</f>
        <v/>
      </c>
      <c r="N160" t="str">
        <f>if(X160=PROSES!$B$3,T160,)</f>
        <v/>
      </c>
      <c r="O160" t="str">
        <f t="shared" si="8"/>
        <v/>
      </c>
      <c r="P160" t="str">
        <f>if(Z160=PROSES!$B$1,T160,)</f>
        <v/>
      </c>
      <c r="Q160" t="str">
        <f>if(X160=PROSES!$B$1,T160,)</f>
        <v/>
      </c>
      <c r="R160" t="str">
        <f t="shared" si="9"/>
        <v>BATANG7PEMALANG7</v>
      </c>
      <c r="S160" s="3"/>
      <c r="T160" s="1" t="s">
        <v>423</v>
      </c>
      <c r="U160" s="1" t="s">
        <v>424</v>
      </c>
      <c r="V160" s="1" t="s">
        <v>424</v>
      </c>
      <c r="W160" s="1" t="s">
        <v>425</v>
      </c>
      <c r="X160" s="1" t="s">
        <v>426</v>
      </c>
      <c r="Y160" s="1" t="s">
        <v>324</v>
      </c>
      <c r="Z160" s="1" t="s">
        <v>427</v>
      </c>
      <c r="AA160" s="1" t="s">
        <v>56</v>
      </c>
      <c r="AD160" s="1">
        <v>0.0</v>
      </c>
      <c r="AE160" s="1">
        <v>1.0</v>
      </c>
      <c r="AG160" s="1">
        <v>4.11</v>
      </c>
      <c r="AH160" s="1">
        <v>1.0</v>
      </c>
      <c r="AI160" s="1" t="s">
        <v>64</v>
      </c>
      <c r="AJ160" s="1">
        <v>0.0</v>
      </c>
      <c r="AM160" s="1">
        <v>0.0</v>
      </c>
      <c r="AN160" s="1">
        <v>0.0</v>
      </c>
      <c r="AO160" s="1">
        <v>100.0</v>
      </c>
      <c r="AP160" s="1">
        <v>1.0</v>
      </c>
      <c r="AQ160" s="1">
        <v>3.24</v>
      </c>
      <c r="AR160" s="1">
        <v>3.24</v>
      </c>
      <c r="AS160" s="1">
        <v>1.010559</v>
      </c>
      <c r="AT160" s="1">
        <v>86.07044</v>
      </c>
      <c r="AU160" s="1">
        <v>0.0692535</v>
      </c>
      <c r="AV160" s="1">
        <v>1.008183</v>
      </c>
      <c r="AW160" s="1">
        <v>0.6775335</v>
      </c>
      <c r="AX160" s="1">
        <v>4.538262</v>
      </c>
      <c r="AY160" s="1">
        <v>0.0</v>
      </c>
      <c r="AZ160" s="1">
        <v>1.181559</v>
      </c>
      <c r="BA160" s="1">
        <v>-5.847267</v>
      </c>
    </row>
    <row r="161">
      <c r="A161">
        <f t="shared" si="2"/>
        <v>0</v>
      </c>
      <c r="B161" t="str">
        <f t="shared" si="3"/>
        <v/>
      </c>
      <c r="C161" t="str">
        <f>if(and(D$3&gt;1,E161=PROSES!$D$22),,D161)</f>
        <v/>
      </c>
      <c r="D161" s="1" t="str">
        <f>if(and(F$3&gt;1,F161=PROSES!$B$10),,F161)</f>
        <v/>
      </c>
      <c r="E161" t="str">
        <f t="shared" si="4"/>
        <v/>
      </c>
      <c r="F161" t="str">
        <f t="shared" si="5"/>
        <v/>
      </c>
      <c r="G161" s="1" t="str">
        <f>if(Z161=PROSES!$E$29,T161,)</f>
        <v/>
      </c>
      <c r="H161" t="str">
        <f>if(X161=PROSES!$E$29,T161,)</f>
        <v/>
      </c>
      <c r="I161" t="str">
        <f t="shared" si="6"/>
        <v/>
      </c>
      <c r="J161" t="str">
        <f>if(and($K$3&gt;1,R161=PROSES!$C$2),,K161)</f>
        <v/>
      </c>
      <c r="K161" s="1" t="str">
        <f>if(and($L$3&gt;1,L161=PROSES!$B$2),,L161)</f>
        <v/>
      </c>
      <c r="L161" t="str">
        <f t="shared" si="7"/>
        <v/>
      </c>
      <c r="M161" t="str">
        <f>if(Z161=PROSES!$B$3,T161,)</f>
        <v/>
      </c>
      <c r="N161" t="str">
        <f>if(X161=PROSES!$B$3,T161,)</f>
        <v/>
      </c>
      <c r="O161" t="str">
        <f t="shared" si="8"/>
        <v/>
      </c>
      <c r="P161" t="str">
        <f>if(Z161=PROSES!$B$1,T161,)</f>
        <v/>
      </c>
      <c r="Q161" t="str">
        <f>if(X161=PROSES!$B$1,T161,)</f>
        <v/>
      </c>
      <c r="R161" t="str">
        <f t="shared" si="9"/>
        <v>BATANG7PEMALANG7</v>
      </c>
      <c r="S161" s="3"/>
      <c r="T161" s="1" t="s">
        <v>428</v>
      </c>
      <c r="U161" s="1" t="s">
        <v>424</v>
      </c>
      <c r="V161" s="1" t="s">
        <v>424</v>
      </c>
      <c r="W161" s="1" t="s">
        <v>425</v>
      </c>
      <c r="X161" s="1" t="s">
        <v>426</v>
      </c>
      <c r="Y161" s="1" t="s">
        <v>324</v>
      </c>
      <c r="Z161" s="1" t="s">
        <v>427</v>
      </c>
      <c r="AA161" s="1" t="s">
        <v>56</v>
      </c>
      <c r="AD161" s="1">
        <v>0.0</v>
      </c>
      <c r="AE161" s="1">
        <v>1.0</v>
      </c>
      <c r="AG161" s="1">
        <v>4.11</v>
      </c>
      <c r="AH161" s="1">
        <v>1.0</v>
      </c>
      <c r="AI161" s="1" t="s">
        <v>64</v>
      </c>
      <c r="AJ161" s="1">
        <v>0.0</v>
      </c>
      <c r="AM161" s="1">
        <v>0.0</v>
      </c>
      <c r="AN161" s="1">
        <v>0.0</v>
      </c>
      <c r="AO161" s="1">
        <v>100.0</v>
      </c>
      <c r="AP161" s="1">
        <v>1.0</v>
      </c>
      <c r="AQ161" s="1">
        <v>3.24</v>
      </c>
      <c r="AR161" s="1">
        <v>3.24</v>
      </c>
      <c r="AS161" s="1">
        <v>1.010559</v>
      </c>
      <c r="AT161" s="1">
        <v>86.07044</v>
      </c>
      <c r="AU161" s="1">
        <v>0.0692535</v>
      </c>
      <c r="AV161" s="1">
        <v>1.008183</v>
      </c>
      <c r="AW161" s="1">
        <v>0.6775335</v>
      </c>
      <c r="AX161" s="1">
        <v>4.538262</v>
      </c>
      <c r="AY161" s="1">
        <v>0.0</v>
      </c>
      <c r="AZ161" s="1">
        <v>1.181559</v>
      </c>
      <c r="BA161" s="1">
        <v>-5.847267</v>
      </c>
    </row>
    <row r="162">
      <c r="A162">
        <f t="shared" si="2"/>
        <v>0</v>
      </c>
      <c r="B162" t="str">
        <f t="shared" si="3"/>
        <v/>
      </c>
      <c r="C162" t="str">
        <f>if(and(D$3&gt;1,E162=PROSES!$D$22),,D162)</f>
        <v/>
      </c>
      <c r="D162" s="1" t="str">
        <f>if(and(F$3&gt;1,F162=PROSES!$B$10),,F162)</f>
        <v/>
      </c>
      <c r="E162" t="str">
        <f t="shared" si="4"/>
        <v/>
      </c>
      <c r="F162" t="str">
        <f t="shared" si="5"/>
        <v/>
      </c>
      <c r="G162" s="1" t="str">
        <f>if(Z162=PROSES!$E$29,T162,)</f>
        <v/>
      </c>
      <c r="H162" t="str">
        <f>if(X162=PROSES!$E$29,T162,)</f>
        <v/>
      </c>
      <c r="I162" t="str">
        <f t="shared" si="6"/>
        <v/>
      </c>
      <c r="J162" t="str">
        <f>if(and($K$3&gt;1,R162=PROSES!$C$2),,K162)</f>
        <v/>
      </c>
      <c r="K162" s="1" t="str">
        <f>if(and($L$3&gt;1,L162=PROSES!$B$2),,L162)</f>
        <v/>
      </c>
      <c r="L162" t="str">
        <f t="shared" si="7"/>
        <v/>
      </c>
      <c r="M162" t="str">
        <f>if(Z162=PROSES!$B$3,T162,)</f>
        <v/>
      </c>
      <c r="N162" t="str">
        <f>if(X162=PROSES!$B$3,T162,)</f>
        <v/>
      </c>
      <c r="O162" t="str">
        <f t="shared" si="8"/>
        <v/>
      </c>
      <c r="P162" t="str">
        <f>if(Z162=PROSES!$B$1,T162,)</f>
        <v/>
      </c>
      <c r="Q162" t="str">
        <f>if(X162=PROSES!$B$1,T162,)</f>
        <v/>
      </c>
      <c r="R162" t="str">
        <f t="shared" si="9"/>
        <v>BATURITIPAYANGAN</v>
      </c>
      <c r="S162" s="3"/>
      <c r="T162" s="1" t="s">
        <v>429</v>
      </c>
      <c r="U162" s="1" t="s">
        <v>140</v>
      </c>
      <c r="V162" s="1" t="s">
        <v>140</v>
      </c>
      <c r="W162" s="1" t="s">
        <v>430</v>
      </c>
      <c r="X162" s="1" t="s">
        <v>431</v>
      </c>
      <c r="Y162" s="1" t="s">
        <v>85</v>
      </c>
      <c r="Z162" s="1" t="s">
        <v>432</v>
      </c>
      <c r="AA162" s="1" t="s">
        <v>85</v>
      </c>
      <c r="AD162" s="1">
        <v>0.0</v>
      </c>
      <c r="AE162" s="1">
        <v>1.0</v>
      </c>
      <c r="AG162" s="1">
        <v>21.92</v>
      </c>
      <c r="AH162" s="1">
        <v>1.0</v>
      </c>
      <c r="AI162" s="1" t="s">
        <v>64</v>
      </c>
      <c r="AJ162" s="1">
        <v>0.0</v>
      </c>
      <c r="AM162" s="1">
        <v>0.0</v>
      </c>
      <c r="AN162" s="1">
        <v>0.0</v>
      </c>
      <c r="AO162" s="1">
        <v>100.0</v>
      </c>
      <c r="AP162" s="1">
        <v>1.0</v>
      </c>
      <c r="AQ162" s="1">
        <v>0.78</v>
      </c>
      <c r="AR162" s="1">
        <v>0.78</v>
      </c>
      <c r="AS162" s="1">
        <v>10.09891</v>
      </c>
      <c r="AT162" s="1">
        <v>62.32255</v>
      </c>
      <c r="AU162" s="1">
        <v>4.69088</v>
      </c>
      <c r="AV162" s="1">
        <v>8.94336</v>
      </c>
      <c r="AW162" s="1">
        <v>7.97888</v>
      </c>
      <c r="AX162" s="1">
        <v>26.83008</v>
      </c>
      <c r="AY162" s="1">
        <v>0.0</v>
      </c>
      <c r="AZ162" s="1">
        <v>0.6002764</v>
      </c>
      <c r="BA162" s="1">
        <v>17.26142</v>
      </c>
    </row>
    <row r="163">
      <c r="A163">
        <f t="shared" si="2"/>
        <v>0</v>
      </c>
      <c r="B163" t="str">
        <f t="shared" si="3"/>
        <v/>
      </c>
      <c r="C163" t="str">
        <f>if(and(D$3&gt;1,E163=PROSES!$D$22),,D163)</f>
        <v/>
      </c>
      <c r="D163" s="1" t="str">
        <f>if(and(F$3&gt;1,F163=PROSES!$B$10),,F163)</f>
        <v/>
      </c>
      <c r="E163" t="str">
        <f t="shared" si="4"/>
        <v/>
      </c>
      <c r="F163" t="str">
        <f t="shared" si="5"/>
        <v/>
      </c>
      <c r="G163" s="1" t="str">
        <f>if(Z163=PROSES!$E$29,T163,)</f>
        <v/>
      </c>
      <c r="H163" t="str">
        <f>if(X163=PROSES!$E$29,T163,)</f>
        <v/>
      </c>
      <c r="I163" t="str">
        <f t="shared" si="6"/>
        <v/>
      </c>
      <c r="J163" t="str">
        <f>if(and($K$3&gt;1,R163=PROSES!$C$2),,K163)</f>
        <v/>
      </c>
      <c r="K163" s="1" t="str">
        <f>if(and($L$3&gt;1,L163=PROSES!$B$2),,L163)</f>
        <v/>
      </c>
      <c r="L163" t="str">
        <f t="shared" si="7"/>
        <v/>
      </c>
      <c r="M163" t="str">
        <f>if(Z163=PROSES!$B$3,T163,)</f>
        <v/>
      </c>
      <c r="N163" t="str">
        <f>if(X163=PROSES!$B$3,T163,)</f>
        <v/>
      </c>
      <c r="O163" t="str">
        <f t="shared" si="8"/>
        <v/>
      </c>
      <c r="P163" t="str">
        <f>if(Z163=PROSES!$B$1,T163,)</f>
        <v/>
      </c>
      <c r="Q163" t="str">
        <f>if(X163=PROSES!$B$1,T163,)</f>
        <v/>
      </c>
      <c r="R163" t="str">
        <f t="shared" si="9"/>
        <v>BALAPULANGBUMIAYU</v>
      </c>
      <c r="S163" s="3"/>
      <c r="T163" s="1" t="s">
        <v>433</v>
      </c>
      <c r="U163" s="1" t="s">
        <v>176</v>
      </c>
      <c r="V163" s="1" t="s">
        <v>176</v>
      </c>
      <c r="W163" s="1" t="s">
        <v>171</v>
      </c>
      <c r="X163" s="1" t="s">
        <v>434</v>
      </c>
      <c r="Y163" s="1">
        <v>2.0</v>
      </c>
      <c r="Z163" s="1" t="s">
        <v>435</v>
      </c>
      <c r="AA163" s="1">
        <v>2.0</v>
      </c>
      <c r="AD163" s="1">
        <v>0.0</v>
      </c>
      <c r="AE163" s="1">
        <v>1.0</v>
      </c>
      <c r="AG163" s="1">
        <v>24.476</v>
      </c>
      <c r="AH163" s="1">
        <v>1.0</v>
      </c>
      <c r="AI163" s="1" t="s">
        <v>64</v>
      </c>
      <c r="AJ163" s="1">
        <v>0.0</v>
      </c>
      <c r="AM163" s="1">
        <v>0.0</v>
      </c>
      <c r="AN163" s="1">
        <v>0.0</v>
      </c>
      <c r="AO163" s="1">
        <v>100.0</v>
      </c>
      <c r="AP163" s="1">
        <v>1.0</v>
      </c>
      <c r="AQ163" s="1">
        <v>0.58</v>
      </c>
      <c r="AR163" s="1">
        <v>0.58</v>
      </c>
      <c r="AS163" s="1">
        <v>10.27002</v>
      </c>
      <c r="AT163" s="1">
        <v>70.94324</v>
      </c>
      <c r="AU163" s="1">
        <v>3.353212</v>
      </c>
      <c r="AV163" s="1">
        <v>9.707182</v>
      </c>
      <c r="AW163" s="1">
        <v>7.024612</v>
      </c>
      <c r="AX163" s="1">
        <v>29.12155</v>
      </c>
      <c r="AY163" s="1">
        <v>0.0</v>
      </c>
      <c r="AZ163" s="1">
        <v>0.6412987</v>
      </c>
      <c r="BA163" s="1">
        <v>8.348166</v>
      </c>
    </row>
    <row r="164">
      <c r="A164">
        <f t="shared" si="2"/>
        <v>0</v>
      </c>
      <c r="B164" t="str">
        <f t="shared" si="3"/>
        <v/>
      </c>
      <c r="C164" t="str">
        <f>if(and(D$3&gt;1,E164=PROSES!$D$22),,D164)</f>
        <v/>
      </c>
      <c r="D164" s="1" t="str">
        <f>if(and(F$3&gt;1,F164=PROSES!$B$10),,F164)</f>
        <v/>
      </c>
      <c r="E164" t="str">
        <f t="shared" si="4"/>
        <v/>
      </c>
      <c r="F164" t="str">
        <f t="shared" si="5"/>
        <v/>
      </c>
      <c r="G164" s="1" t="str">
        <f>if(Z164=PROSES!$E$29,T164,)</f>
        <v/>
      </c>
      <c r="H164" t="str">
        <f>if(X164=PROSES!$E$29,T164,)</f>
        <v/>
      </c>
      <c r="I164" t="str">
        <f t="shared" si="6"/>
        <v/>
      </c>
      <c r="J164" t="str">
        <f>if(and($K$3&gt;1,R164=PROSES!$C$2),,K164)</f>
        <v/>
      </c>
      <c r="K164" s="1" t="str">
        <f>if(and($L$3&gt;1,L164=PROSES!$B$2),,L164)</f>
        <v/>
      </c>
      <c r="L164" t="str">
        <f t="shared" si="7"/>
        <v/>
      </c>
      <c r="M164" t="str">
        <f>if(Z164=PROSES!$B$3,T164,)</f>
        <v/>
      </c>
      <c r="N164" t="str">
        <f>if(X164=PROSES!$B$3,T164,)</f>
        <v/>
      </c>
      <c r="O164" t="str">
        <f t="shared" si="8"/>
        <v/>
      </c>
      <c r="P164" t="str">
        <f>if(Z164=PROSES!$B$1,T164,)</f>
        <v/>
      </c>
      <c r="Q164" t="str">
        <f>if(X164=PROSES!$B$1,T164,)</f>
        <v/>
      </c>
      <c r="R164" t="str">
        <f t="shared" si="9"/>
        <v>BUMIAYUKALIBAKAL</v>
      </c>
      <c r="S164" s="3"/>
      <c r="T164" s="1" t="s">
        <v>436</v>
      </c>
      <c r="U164" s="1" t="s">
        <v>176</v>
      </c>
      <c r="V164" s="1" t="s">
        <v>176</v>
      </c>
      <c r="W164" s="1" t="s">
        <v>171</v>
      </c>
      <c r="X164" s="1" t="s">
        <v>435</v>
      </c>
      <c r="Y164" s="1">
        <v>1.0</v>
      </c>
      <c r="Z164" s="1" t="s">
        <v>437</v>
      </c>
      <c r="AA164" s="1">
        <v>1.0</v>
      </c>
      <c r="AD164" s="1">
        <v>0.0</v>
      </c>
      <c r="AE164" s="1">
        <v>1.0</v>
      </c>
      <c r="AG164" s="1">
        <v>33.932</v>
      </c>
      <c r="AH164" s="1">
        <v>1.0</v>
      </c>
      <c r="AI164" s="1" t="s">
        <v>64</v>
      </c>
      <c r="AJ164" s="1">
        <v>0.0</v>
      </c>
      <c r="AM164" s="1">
        <v>0.0</v>
      </c>
      <c r="AN164" s="1">
        <v>0.0</v>
      </c>
      <c r="AO164" s="1">
        <v>100.0</v>
      </c>
      <c r="AP164" s="1">
        <v>1.0</v>
      </c>
      <c r="AQ164" s="1">
        <v>0.58</v>
      </c>
      <c r="AR164" s="1">
        <v>0.58</v>
      </c>
      <c r="AS164" s="1">
        <v>14.23772</v>
      </c>
      <c r="AT164" s="1">
        <v>70.94324</v>
      </c>
      <c r="AU164" s="1">
        <v>4.648684</v>
      </c>
      <c r="AV164" s="1">
        <v>13.45743</v>
      </c>
      <c r="AW164" s="1">
        <v>9.738483</v>
      </c>
      <c r="AX164" s="1">
        <v>40.37229</v>
      </c>
      <c r="AY164" s="1">
        <v>0.0</v>
      </c>
      <c r="AZ164" s="1">
        <v>0.6412987</v>
      </c>
      <c r="BA164" s="1">
        <v>8.348166</v>
      </c>
    </row>
    <row r="165">
      <c r="A165">
        <f t="shared" si="2"/>
        <v>0</v>
      </c>
      <c r="B165" t="str">
        <f t="shared" si="3"/>
        <v/>
      </c>
      <c r="C165" t="str">
        <f>if(and(D$3&gt;1,E165=PROSES!$D$22),,D165)</f>
        <v/>
      </c>
      <c r="D165" s="1" t="str">
        <f>if(and(F$3&gt;1,F165=PROSES!$B$10),,F165)</f>
        <v/>
      </c>
      <c r="E165" t="str">
        <f t="shared" si="4"/>
        <v/>
      </c>
      <c r="F165" t="str">
        <f t="shared" si="5"/>
        <v/>
      </c>
      <c r="G165" s="1" t="str">
        <f>if(Z165=PROSES!$E$29,T165,)</f>
        <v/>
      </c>
      <c r="H165" t="str">
        <f>if(X165=PROSES!$E$29,T165,)</f>
        <v/>
      </c>
      <c r="I165" t="str">
        <f t="shared" si="6"/>
        <v/>
      </c>
      <c r="J165" t="str">
        <f>if(and($K$3&gt;1,R165=PROSES!$C$2),,K165)</f>
        <v/>
      </c>
      <c r="K165" s="1" t="str">
        <f>if(and($L$3&gt;1,L165=PROSES!$B$2),,L165)</f>
        <v/>
      </c>
      <c r="L165" t="str">
        <f t="shared" si="7"/>
        <v/>
      </c>
      <c r="M165" t="str">
        <f>if(Z165=PROSES!$B$3,T165,)</f>
        <v/>
      </c>
      <c r="N165" t="str">
        <f>if(X165=PROSES!$B$3,T165,)</f>
        <v/>
      </c>
      <c r="O165" t="str">
        <f t="shared" si="8"/>
        <v/>
      </c>
      <c r="P165" t="str">
        <f>if(Z165=PROSES!$B$1,T165,)</f>
        <v/>
      </c>
      <c r="Q165" t="str">
        <f>if(X165=PROSES!$B$1,T165,)</f>
        <v/>
      </c>
      <c r="R165" t="str">
        <f t="shared" si="9"/>
        <v>BUMIAYUKALIBAKAL</v>
      </c>
      <c r="S165" s="3"/>
      <c r="T165" s="1" t="s">
        <v>438</v>
      </c>
      <c r="U165" s="1" t="s">
        <v>176</v>
      </c>
      <c r="V165" s="1" t="s">
        <v>176</v>
      </c>
      <c r="W165" s="1" t="s">
        <v>171</v>
      </c>
      <c r="X165" s="1" t="s">
        <v>435</v>
      </c>
      <c r="Y165" s="1">
        <v>2.0</v>
      </c>
      <c r="Z165" s="1" t="s">
        <v>437</v>
      </c>
      <c r="AA165" s="1">
        <v>2.0</v>
      </c>
      <c r="AD165" s="1">
        <v>0.0</v>
      </c>
      <c r="AE165" s="1">
        <v>1.0</v>
      </c>
      <c r="AG165" s="1">
        <v>33.932</v>
      </c>
      <c r="AH165" s="1">
        <v>1.0</v>
      </c>
      <c r="AI165" s="1" t="s">
        <v>64</v>
      </c>
      <c r="AJ165" s="1">
        <v>0.0</v>
      </c>
      <c r="AM165" s="1">
        <v>0.0</v>
      </c>
      <c r="AN165" s="1">
        <v>0.0</v>
      </c>
      <c r="AO165" s="1">
        <v>100.0</v>
      </c>
      <c r="AP165" s="1">
        <v>1.0</v>
      </c>
      <c r="AQ165" s="1">
        <v>0.58</v>
      </c>
      <c r="AR165" s="1">
        <v>0.58</v>
      </c>
      <c r="AS165" s="1">
        <v>14.23772</v>
      </c>
      <c r="AT165" s="1">
        <v>70.94324</v>
      </c>
      <c r="AU165" s="1">
        <v>4.648684</v>
      </c>
      <c r="AV165" s="1">
        <v>13.45743</v>
      </c>
      <c r="AW165" s="1">
        <v>9.738483</v>
      </c>
      <c r="AX165" s="1">
        <v>40.37229</v>
      </c>
      <c r="AY165" s="1">
        <v>0.0</v>
      </c>
      <c r="AZ165" s="1">
        <v>0.6412987</v>
      </c>
      <c r="BA165" s="1">
        <v>8.348166</v>
      </c>
    </row>
    <row r="166">
      <c r="A166">
        <f t="shared" si="2"/>
        <v>0</v>
      </c>
      <c r="B166" t="str">
        <f t="shared" si="3"/>
        <v/>
      </c>
      <c r="C166" t="str">
        <f>if(and(D$3&gt;1,E166=PROSES!$D$22),,D166)</f>
        <v/>
      </c>
      <c r="D166" s="1" t="str">
        <f>if(and(F$3&gt;1,F166=PROSES!$B$10),,F166)</f>
        <v/>
      </c>
      <c r="E166" t="str">
        <f t="shared" si="4"/>
        <v/>
      </c>
      <c r="F166" t="str">
        <f t="shared" si="5"/>
        <v/>
      </c>
      <c r="G166" s="1" t="str">
        <f>if(Z166=PROSES!$E$29,T166,)</f>
        <v/>
      </c>
      <c r="H166" t="str">
        <f>if(X166=PROSES!$E$29,T166,)</f>
        <v/>
      </c>
      <c r="I166" t="str">
        <f t="shared" si="6"/>
        <v/>
      </c>
      <c r="J166" t="str">
        <f>if(and($K$3&gt;1,R166=PROSES!$C$2),,K166)</f>
        <v/>
      </c>
      <c r="K166" s="1" t="str">
        <f>if(and($L$3&gt;1,L166=PROSES!$B$2),,L166)</f>
        <v/>
      </c>
      <c r="L166" t="str">
        <f t="shared" si="7"/>
        <v/>
      </c>
      <c r="M166" t="str">
        <f>if(Z166=PROSES!$B$3,T166,)</f>
        <v/>
      </c>
      <c r="N166" t="str">
        <f>if(X166=PROSES!$B$3,T166,)</f>
        <v/>
      </c>
      <c r="O166" t="str">
        <f t="shared" si="8"/>
        <v/>
      </c>
      <c r="P166" t="str">
        <f>if(Z166=PROSES!$B$1,T166,)</f>
        <v/>
      </c>
      <c r="Q166" t="str">
        <f>if(X166=PROSES!$B$1,T166,)</f>
        <v/>
      </c>
      <c r="R166" t="str">
        <f t="shared" si="9"/>
        <v>BUNARKRACAK</v>
      </c>
      <c r="S166" s="3"/>
      <c r="T166" s="1" t="s">
        <v>439</v>
      </c>
      <c r="U166" s="1" t="s">
        <v>58</v>
      </c>
      <c r="V166" s="1" t="s">
        <v>58</v>
      </c>
      <c r="W166" s="1" t="s">
        <v>440</v>
      </c>
      <c r="X166" s="1" t="s">
        <v>441</v>
      </c>
      <c r="Y166" s="1" t="s">
        <v>252</v>
      </c>
      <c r="Z166" s="1" t="s">
        <v>442</v>
      </c>
      <c r="AA166" s="1" t="s">
        <v>249</v>
      </c>
      <c r="AD166" s="1">
        <v>0.0</v>
      </c>
      <c r="AE166" s="1">
        <v>1.0</v>
      </c>
      <c r="AG166" s="1">
        <v>21.1</v>
      </c>
      <c r="AH166" s="1">
        <v>1.0</v>
      </c>
      <c r="AI166" s="1" t="s">
        <v>64</v>
      </c>
      <c r="AJ166" s="1">
        <v>0.0</v>
      </c>
      <c r="AM166" s="1">
        <v>0.0</v>
      </c>
      <c r="AN166" s="1">
        <v>0.0</v>
      </c>
      <c r="AO166" s="1">
        <v>100.0</v>
      </c>
      <c r="AP166" s="1">
        <v>1.0</v>
      </c>
      <c r="AQ166" s="1">
        <v>0.23</v>
      </c>
      <c r="AR166" s="1">
        <v>0.23</v>
      </c>
      <c r="AS166" s="1">
        <v>9.355048</v>
      </c>
      <c r="AT166" s="1">
        <v>53.89206</v>
      </c>
      <c r="AU166" s="1">
        <v>5.513008</v>
      </c>
      <c r="AV166" s="1">
        <v>7.558021</v>
      </c>
      <c r="AW166" s="1">
        <v>8.678008</v>
      </c>
      <c r="AX166" s="1">
        <v>22.67406</v>
      </c>
      <c r="AY166" s="1">
        <v>0.0</v>
      </c>
      <c r="AZ166" s="1">
        <v>0.550285</v>
      </c>
      <c r="BA166" s="1">
        <v>24.28218</v>
      </c>
    </row>
    <row r="167">
      <c r="A167">
        <f t="shared" si="2"/>
        <v>0</v>
      </c>
      <c r="B167" t="str">
        <f t="shared" si="3"/>
        <v/>
      </c>
      <c r="C167" t="str">
        <f>if(and(D$3&gt;1,E167=PROSES!$D$22),,D167)</f>
        <v/>
      </c>
      <c r="D167" s="1" t="str">
        <f>if(and(F$3&gt;1,F167=PROSES!$B$10),,F167)</f>
        <v/>
      </c>
      <c r="E167" t="str">
        <f t="shared" si="4"/>
        <v/>
      </c>
      <c r="F167" t="str">
        <f t="shared" si="5"/>
        <v/>
      </c>
      <c r="G167" s="1" t="str">
        <f>if(Z167=PROSES!$E$29,T167,)</f>
        <v/>
      </c>
      <c r="H167" t="str">
        <f>if(X167=PROSES!$E$29,T167,)</f>
        <v/>
      </c>
      <c r="I167" t="str">
        <f t="shared" si="6"/>
        <v/>
      </c>
      <c r="J167" t="str">
        <f>if(and($K$3&gt;1,R167=PROSES!$C$2),,K167)</f>
        <v/>
      </c>
      <c r="K167" s="1" t="str">
        <f>if(and($L$3&gt;1,L167=PROSES!$B$2),,L167)</f>
        <v/>
      </c>
      <c r="L167" t="str">
        <f t="shared" si="7"/>
        <v/>
      </c>
      <c r="M167" t="str">
        <f>if(Z167=PROSES!$B$3,T167,)</f>
        <v/>
      </c>
      <c r="N167" t="str">
        <f>if(X167=PROSES!$B$3,T167,)</f>
        <v/>
      </c>
      <c r="O167" t="str">
        <f t="shared" si="8"/>
        <v/>
      </c>
      <c r="P167" t="str">
        <f>if(Z167=PROSES!$B$1,T167,)</f>
        <v/>
      </c>
      <c r="Q167" t="str">
        <f>if(X167=PROSES!$B$1,T167,)</f>
        <v/>
      </c>
      <c r="R167" t="str">
        <f t="shared" si="9"/>
        <v>BUNARKRACAK</v>
      </c>
      <c r="S167" s="3"/>
      <c r="T167" s="1" t="s">
        <v>443</v>
      </c>
      <c r="U167" s="1" t="s">
        <v>58</v>
      </c>
      <c r="V167" s="1" t="s">
        <v>58</v>
      </c>
      <c r="W167" s="1" t="s">
        <v>440</v>
      </c>
      <c r="X167" s="1" t="s">
        <v>441</v>
      </c>
      <c r="Y167" s="1" t="s">
        <v>252</v>
      </c>
      <c r="Z167" s="1" t="s">
        <v>442</v>
      </c>
      <c r="AA167" s="1" t="s">
        <v>249</v>
      </c>
      <c r="AD167" s="1">
        <v>0.0</v>
      </c>
      <c r="AE167" s="1">
        <v>1.0</v>
      </c>
      <c r="AG167" s="1">
        <v>21.1</v>
      </c>
      <c r="AH167" s="1">
        <v>1.0</v>
      </c>
      <c r="AI167" s="1" t="s">
        <v>64</v>
      </c>
      <c r="AJ167" s="1">
        <v>0.0</v>
      </c>
      <c r="AM167" s="1">
        <v>0.0</v>
      </c>
      <c r="AN167" s="1">
        <v>0.0</v>
      </c>
      <c r="AO167" s="1">
        <v>100.0</v>
      </c>
      <c r="AP167" s="1">
        <v>1.0</v>
      </c>
      <c r="AQ167" s="1">
        <v>0.23</v>
      </c>
      <c r="AR167" s="1">
        <v>0.23</v>
      </c>
      <c r="AS167" s="1">
        <v>9.355048</v>
      </c>
      <c r="AT167" s="1">
        <v>53.89206</v>
      </c>
      <c r="AU167" s="1">
        <v>5.513008</v>
      </c>
      <c r="AV167" s="1">
        <v>7.558021</v>
      </c>
      <c r="AW167" s="1">
        <v>8.678008</v>
      </c>
      <c r="AX167" s="1">
        <v>22.67406</v>
      </c>
      <c r="AY167" s="1">
        <v>0.0</v>
      </c>
      <c r="AZ167" s="1">
        <v>0.550285</v>
      </c>
      <c r="BA167" s="1">
        <v>24.28218</v>
      </c>
    </row>
    <row r="168">
      <c r="A168">
        <f t="shared" si="2"/>
        <v>0</v>
      </c>
      <c r="B168" t="str">
        <f t="shared" si="3"/>
        <v/>
      </c>
      <c r="C168" t="str">
        <f>if(and(D$3&gt;1,E168=PROSES!$D$22),,D168)</f>
        <v/>
      </c>
      <c r="D168" s="1" t="str">
        <f>if(and(F$3&gt;1,F168=PROSES!$B$10),,F168)</f>
        <v/>
      </c>
      <c r="E168" t="str">
        <f t="shared" si="4"/>
        <v/>
      </c>
      <c r="F168" t="str">
        <f t="shared" si="5"/>
        <v/>
      </c>
      <c r="G168" s="1" t="str">
        <f>if(Z168=PROSES!$E$29,T168,)</f>
        <v/>
      </c>
      <c r="H168" t="str">
        <f>if(X168=PROSES!$E$29,T168,)</f>
        <v/>
      </c>
      <c r="I168" t="str">
        <f t="shared" si="6"/>
        <v/>
      </c>
      <c r="J168" t="str">
        <f>if(and($K$3&gt;1,R168=PROSES!$C$2),,K168)</f>
        <v/>
      </c>
      <c r="K168" s="1" t="str">
        <f>if(and($L$3&gt;1,L168=PROSES!$B$2),,L168)</f>
        <v/>
      </c>
      <c r="L168" t="str">
        <f t="shared" si="7"/>
        <v/>
      </c>
      <c r="M168" t="str">
        <f>if(Z168=PROSES!$B$3,T168,)</f>
        <v/>
      </c>
      <c r="N168" t="str">
        <f>if(X168=PROSES!$B$3,T168,)</f>
        <v/>
      </c>
      <c r="O168" t="str">
        <f t="shared" si="8"/>
        <v/>
      </c>
      <c r="P168" t="str">
        <f>if(Z168=PROSES!$B$1,T168,)</f>
        <v/>
      </c>
      <c r="Q168" t="str">
        <f>if(X168=PROSES!$B$1,T168,)</f>
        <v/>
      </c>
      <c r="R168" t="str">
        <f t="shared" si="9"/>
        <v>RANGKAS BITUNGBUNAR</v>
      </c>
      <c r="S168" s="3"/>
      <c r="T168" s="1" t="s">
        <v>444</v>
      </c>
      <c r="U168" s="1" t="s">
        <v>58</v>
      </c>
      <c r="V168" s="1" t="s">
        <v>58</v>
      </c>
      <c r="W168" s="1" t="s">
        <v>440</v>
      </c>
      <c r="X168" s="1" t="s">
        <v>445</v>
      </c>
      <c r="Y168" s="1" t="s">
        <v>249</v>
      </c>
      <c r="Z168" s="1" t="s">
        <v>441</v>
      </c>
      <c r="AA168" s="1" t="s">
        <v>249</v>
      </c>
      <c r="AD168" s="1">
        <v>0.0</v>
      </c>
      <c r="AE168" s="1">
        <v>1.0</v>
      </c>
      <c r="AG168" s="1">
        <v>35.7</v>
      </c>
      <c r="AH168" s="1">
        <v>1.0</v>
      </c>
      <c r="AI168" s="1" t="s">
        <v>64</v>
      </c>
      <c r="AJ168" s="1">
        <v>0.0</v>
      </c>
      <c r="AM168" s="1">
        <v>0.0</v>
      </c>
      <c r="AN168" s="1">
        <v>0.0</v>
      </c>
      <c r="AO168" s="1">
        <v>100.0</v>
      </c>
      <c r="AP168" s="1">
        <v>1.0</v>
      </c>
      <c r="AQ168" s="1">
        <v>0.23</v>
      </c>
      <c r="AR168" s="1">
        <v>0.23</v>
      </c>
      <c r="AS168" s="1">
        <v>15.82821</v>
      </c>
      <c r="AT168" s="1">
        <v>53.89206</v>
      </c>
      <c r="AU168" s="1">
        <v>9.327696</v>
      </c>
      <c r="AV168" s="1">
        <v>12.78774</v>
      </c>
      <c r="AW168" s="1">
        <v>14.6827</v>
      </c>
      <c r="AX168" s="1">
        <v>38.36322</v>
      </c>
      <c r="AY168" s="1">
        <v>0.0</v>
      </c>
      <c r="AZ168" s="1">
        <v>0.550285</v>
      </c>
      <c r="BA168" s="1">
        <v>24.28218</v>
      </c>
    </row>
    <row r="169">
      <c r="A169">
        <f t="shared" si="2"/>
        <v>0</v>
      </c>
      <c r="B169" t="str">
        <f t="shared" si="3"/>
        <v/>
      </c>
      <c r="C169" t="str">
        <f>if(and(D$3&gt;1,E169=PROSES!$D$22),,D169)</f>
        <v/>
      </c>
      <c r="D169" s="1" t="str">
        <f>if(and(F$3&gt;1,F169=PROSES!$B$10),,F169)</f>
        <v/>
      </c>
      <c r="E169" t="str">
        <f t="shared" si="4"/>
        <v/>
      </c>
      <c r="F169" t="str">
        <f t="shared" si="5"/>
        <v/>
      </c>
      <c r="G169" s="1" t="str">
        <f>if(Z169=PROSES!$E$29,T169,)</f>
        <v/>
      </c>
      <c r="H169" t="str">
        <f>if(X169=PROSES!$E$29,T169,)</f>
        <v/>
      </c>
      <c r="I169" t="str">
        <f t="shared" si="6"/>
        <v/>
      </c>
      <c r="J169" t="str">
        <f>if(and($K$3&gt;1,R169=PROSES!$C$2),,K169)</f>
        <v/>
      </c>
      <c r="K169" s="1" t="str">
        <f>if(and($L$3&gt;1,L169=PROSES!$B$2),,L169)</f>
        <v/>
      </c>
      <c r="L169" t="str">
        <f t="shared" si="7"/>
        <v/>
      </c>
      <c r="M169" t="str">
        <f>if(Z169=PROSES!$B$3,T169,)</f>
        <v/>
      </c>
      <c r="N169" t="str">
        <f>if(X169=PROSES!$B$3,T169,)</f>
        <v/>
      </c>
      <c r="O169" t="str">
        <f t="shared" si="8"/>
        <v/>
      </c>
      <c r="P169" t="str">
        <f>if(Z169=PROSES!$B$1,T169,)</f>
        <v/>
      </c>
      <c r="Q169" t="str">
        <f>if(X169=PROSES!$B$1,T169,)</f>
        <v/>
      </c>
      <c r="R169" t="str">
        <f t="shared" si="9"/>
        <v>RANGKAS BITUNGBUNAR</v>
      </c>
      <c r="S169" s="3"/>
      <c r="T169" s="1" t="s">
        <v>446</v>
      </c>
      <c r="U169" s="1" t="s">
        <v>58</v>
      </c>
      <c r="V169" s="1" t="s">
        <v>58</v>
      </c>
      <c r="W169" s="1" t="s">
        <v>440</v>
      </c>
      <c r="X169" s="1" t="s">
        <v>445</v>
      </c>
      <c r="Y169" s="1" t="s">
        <v>252</v>
      </c>
      <c r="Z169" s="1" t="s">
        <v>441</v>
      </c>
      <c r="AA169" s="1" t="s">
        <v>249</v>
      </c>
      <c r="AD169" s="1">
        <v>0.0</v>
      </c>
      <c r="AE169" s="1">
        <v>1.0</v>
      </c>
      <c r="AG169" s="1">
        <v>35.7</v>
      </c>
      <c r="AH169" s="1">
        <v>1.0</v>
      </c>
      <c r="AI169" s="1" t="s">
        <v>64</v>
      </c>
      <c r="AJ169" s="1">
        <v>0.0</v>
      </c>
      <c r="AM169" s="1">
        <v>0.0</v>
      </c>
      <c r="AN169" s="1">
        <v>0.0</v>
      </c>
      <c r="AO169" s="1">
        <v>100.0</v>
      </c>
      <c r="AP169" s="1">
        <v>1.0</v>
      </c>
      <c r="AQ169" s="1">
        <v>0.23</v>
      </c>
      <c r="AR169" s="1">
        <v>0.23</v>
      </c>
      <c r="AS169" s="1">
        <v>15.82821</v>
      </c>
      <c r="AT169" s="1">
        <v>53.89206</v>
      </c>
      <c r="AU169" s="1">
        <v>9.327696</v>
      </c>
      <c r="AV169" s="1">
        <v>12.78774</v>
      </c>
      <c r="AW169" s="1">
        <v>14.6827</v>
      </c>
      <c r="AX169" s="1">
        <v>38.36322</v>
      </c>
      <c r="AY169" s="1">
        <v>0.0</v>
      </c>
      <c r="AZ169" s="1">
        <v>0.550285</v>
      </c>
      <c r="BA169" s="1">
        <v>24.28218</v>
      </c>
    </row>
    <row r="170">
      <c r="A170">
        <f t="shared" si="2"/>
        <v>0</v>
      </c>
      <c r="B170" t="str">
        <f t="shared" si="3"/>
        <v/>
      </c>
      <c r="C170" t="str">
        <f>if(and(D$3&gt;1,E170=PROSES!$D$22),,D170)</f>
        <v/>
      </c>
      <c r="D170" s="1" t="str">
        <f>if(and(F$3&gt;1,F170=PROSES!$B$10),,F170)</f>
        <v/>
      </c>
      <c r="E170" t="str">
        <f t="shared" si="4"/>
        <v/>
      </c>
      <c r="F170" t="str">
        <f t="shared" si="5"/>
        <v/>
      </c>
      <c r="G170" s="1" t="str">
        <f>if(Z170=PROSES!$E$29,T170,)</f>
        <v/>
      </c>
      <c r="H170" t="str">
        <f>if(X170=PROSES!$E$29,T170,)</f>
        <v/>
      </c>
      <c r="I170" t="str">
        <f t="shared" si="6"/>
        <v/>
      </c>
      <c r="J170" t="str">
        <f>if(and($K$3&gt;1,R170=PROSES!$C$2),,K170)</f>
        <v/>
      </c>
      <c r="K170" s="1" t="str">
        <f>if(and($L$3&gt;1,L170=PROSES!$B$2),,L170)</f>
        <v/>
      </c>
      <c r="L170" t="str">
        <f t="shared" si="7"/>
        <v/>
      </c>
      <c r="M170" t="str">
        <f>if(Z170=PROSES!$B$3,T170,)</f>
        <v/>
      </c>
      <c r="N170" t="str">
        <f>if(X170=PROSES!$B$3,T170,)</f>
        <v/>
      </c>
      <c r="O170" t="str">
        <f t="shared" si="8"/>
        <v/>
      </c>
      <c r="P170" t="str">
        <f>if(Z170=PROSES!$B$1,T170,)</f>
        <v/>
      </c>
      <c r="Q170" t="str">
        <f>if(X170=PROSES!$B$1,T170,)</f>
        <v/>
      </c>
      <c r="R170" t="str">
        <f t="shared" si="9"/>
        <v>BANYUWANGI5</v>
      </c>
      <c r="S170" s="3"/>
      <c r="T170" s="1" t="s">
        <v>447</v>
      </c>
      <c r="U170" s="1" t="s">
        <v>448</v>
      </c>
      <c r="V170" s="1" t="s">
        <v>82</v>
      </c>
      <c r="W170" s="1" t="s">
        <v>171</v>
      </c>
      <c r="X170" s="1" t="s">
        <v>396</v>
      </c>
      <c r="Y170" s="1" t="s">
        <v>85</v>
      </c>
      <c r="AA170" s="1" t="s">
        <v>449</v>
      </c>
      <c r="AD170" s="1">
        <v>0.0</v>
      </c>
      <c r="AE170" s="1">
        <v>1.0</v>
      </c>
      <c r="AG170" s="1">
        <v>7.99</v>
      </c>
      <c r="AH170" s="1">
        <v>1.0</v>
      </c>
      <c r="AI170" s="1" t="s">
        <v>64</v>
      </c>
      <c r="AJ170" s="1">
        <v>0.0</v>
      </c>
      <c r="AM170" s="1">
        <v>0.0</v>
      </c>
      <c r="AN170" s="1">
        <v>0.0</v>
      </c>
      <c r="AO170" s="1">
        <v>100.0</v>
      </c>
      <c r="AP170" s="1">
        <v>1.0</v>
      </c>
      <c r="AQ170" s="1">
        <v>0.58</v>
      </c>
      <c r="AR170" s="1">
        <v>0.58</v>
      </c>
      <c r="AS170" s="1">
        <v>3.35257</v>
      </c>
      <c r="AT170" s="1">
        <v>70.94324</v>
      </c>
      <c r="AU170" s="1">
        <v>1.09463</v>
      </c>
      <c r="AV170" s="1">
        <v>3.168834</v>
      </c>
      <c r="AW170" s="1">
        <v>2.29313</v>
      </c>
      <c r="AX170" s="1">
        <v>9.506502</v>
      </c>
      <c r="AY170" s="1">
        <v>0.0</v>
      </c>
      <c r="AZ170" s="1">
        <v>0.6412987</v>
      </c>
      <c r="BA170" s="1">
        <v>8.348166</v>
      </c>
    </row>
    <row r="171">
      <c r="A171">
        <f t="shared" si="2"/>
        <v>0</v>
      </c>
      <c r="B171" t="str">
        <f t="shared" si="3"/>
        <v/>
      </c>
      <c r="C171" t="str">
        <f>if(and(D$3&gt;1,E171=PROSES!$D$22),,D171)</f>
        <v/>
      </c>
      <c r="D171" s="1" t="str">
        <f>if(and(F$3&gt;1,F171=PROSES!$B$10),,F171)</f>
        <v/>
      </c>
      <c r="E171" t="str">
        <f t="shared" si="4"/>
        <v/>
      </c>
      <c r="F171" t="str">
        <f t="shared" si="5"/>
        <v/>
      </c>
      <c r="G171" s="1" t="str">
        <f>if(Z171=PROSES!$E$29,T171,)</f>
        <v/>
      </c>
      <c r="H171" t="str">
        <f>if(X171=PROSES!$E$29,T171,)</f>
        <v/>
      </c>
      <c r="I171" t="str">
        <f t="shared" si="6"/>
        <v/>
      </c>
      <c r="J171" t="str">
        <f>if(and($K$3&gt;1,R171=PROSES!$C$2),,K171)</f>
        <v/>
      </c>
      <c r="K171" s="1" t="str">
        <f>if(and($L$3&gt;1,L171=PROSES!$B$2),,L171)</f>
        <v/>
      </c>
      <c r="L171" t="str">
        <f t="shared" si="7"/>
        <v/>
      </c>
      <c r="M171" t="str">
        <f>if(Z171=PROSES!$B$3,T171,)</f>
        <v/>
      </c>
      <c r="N171" t="str">
        <f>if(X171=PROSES!$B$3,T171,)</f>
        <v/>
      </c>
      <c r="O171" t="str">
        <f t="shared" si="8"/>
        <v/>
      </c>
      <c r="P171" t="str">
        <f>if(Z171=PROSES!$B$1,T171,)</f>
        <v/>
      </c>
      <c r="Q171" t="str">
        <f>if(X171=PROSES!$B$1,T171,)</f>
        <v/>
      </c>
      <c r="R171" t="str">
        <f t="shared" si="9"/>
        <v>BANYUWANGI5</v>
      </c>
      <c r="S171" s="3"/>
      <c r="T171" s="1" t="s">
        <v>450</v>
      </c>
      <c r="U171" s="1" t="s">
        <v>451</v>
      </c>
      <c r="V171" s="1" t="s">
        <v>82</v>
      </c>
      <c r="W171" s="1" t="s">
        <v>171</v>
      </c>
      <c r="X171" s="1" t="s">
        <v>396</v>
      </c>
      <c r="Y171" s="1" t="s">
        <v>85</v>
      </c>
      <c r="AA171" s="1" t="s">
        <v>452</v>
      </c>
      <c r="AD171" s="1">
        <v>0.0</v>
      </c>
      <c r="AE171" s="1">
        <v>1.0</v>
      </c>
      <c r="AG171" s="1">
        <v>7.99</v>
      </c>
      <c r="AH171" s="1">
        <v>1.0</v>
      </c>
      <c r="AI171" s="1" t="s">
        <v>64</v>
      </c>
      <c r="AJ171" s="1">
        <v>0.0</v>
      </c>
      <c r="AM171" s="1">
        <v>0.0</v>
      </c>
      <c r="AN171" s="1">
        <v>0.0</v>
      </c>
      <c r="AO171" s="1">
        <v>100.0</v>
      </c>
      <c r="AP171" s="1">
        <v>1.0</v>
      </c>
      <c r="AQ171" s="1">
        <v>0.58</v>
      </c>
      <c r="AR171" s="1">
        <v>0.58</v>
      </c>
      <c r="AS171" s="1">
        <v>3.35257</v>
      </c>
      <c r="AT171" s="1">
        <v>70.94324</v>
      </c>
      <c r="AU171" s="1">
        <v>1.09463</v>
      </c>
      <c r="AV171" s="1">
        <v>3.168834</v>
      </c>
      <c r="AW171" s="1">
        <v>2.29313</v>
      </c>
      <c r="AX171" s="1">
        <v>9.506502</v>
      </c>
      <c r="AY171" s="1">
        <v>0.0</v>
      </c>
      <c r="AZ171" s="1">
        <v>0.6412987</v>
      </c>
      <c r="BA171" s="1">
        <v>8.348166</v>
      </c>
    </row>
    <row r="172">
      <c r="A172">
        <f t="shared" si="2"/>
        <v>0</v>
      </c>
      <c r="B172" t="str">
        <f t="shared" si="3"/>
        <v/>
      </c>
      <c r="C172" t="str">
        <f>if(and(D$3&gt;1,E172=PROSES!$D$22),,D172)</f>
        <v/>
      </c>
      <c r="D172" s="1" t="str">
        <f>if(and(F$3&gt;1,F172=PROSES!$B$10),,F172)</f>
        <v/>
      </c>
      <c r="E172" t="str">
        <f t="shared" si="4"/>
        <v/>
      </c>
      <c r="F172" t="str">
        <f t="shared" si="5"/>
        <v/>
      </c>
      <c r="G172" s="1" t="str">
        <f>if(Z172=PROSES!$E$29,T172,)</f>
        <v/>
      </c>
      <c r="H172" t="str">
        <f>if(X172=PROSES!$E$29,T172,)</f>
        <v/>
      </c>
      <c r="I172" t="str">
        <f t="shared" si="6"/>
        <v/>
      </c>
      <c r="J172" t="str">
        <f>if(and($K$3&gt;1,R172=PROSES!$C$2),,K172)</f>
        <v/>
      </c>
      <c r="K172" s="1" t="str">
        <f>if(and($L$3&gt;1,L172=PROSES!$B$2),,L172)</f>
        <v/>
      </c>
      <c r="L172" t="str">
        <f t="shared" si="7"/>
        <v/>
      </c>
      <c r="M172" t="str">
        <f>if(Z172=PROSES!$B$3,T172,)</f>
        <v/>
      </c>
      <c r="N172" t="str">
        <f>if(X172=PROSES!$B$3,T172,)</f>
        <v/>
      </c>
      <c r="O172" t="str">
        <f t="shared" si="8"/>
        <v/>
      </c>
      <c r="P172" t="str">
        <f>if(Z172=PROSES!$B$1,T172,)</f>
        <v/>
      </c>
      <c r="Q172" t="str">
        <f>if(X172=PROSES!$B$1,T172,)</f>
        <v/>
      </c>
      <c r="R172" t="str">
        <f t="shared" si="9"/>
        <v>GILIMANUK5</v>
      </c>
      <c r="S172" s="3"/>
      <c r="T172" s="1" t="s">
        <v>453</v>
      </c>
      <c r="U172" s="1" t="s">
        <v>451</v>
      </c>
      <c r="V172" s="1" t="s">
        <v>82</v>
      </c>
      <c r="W172" s="1" t="s">
        <v>454</v>
      </c>
      <c r="Y172" s="1" t="s">
        <v>455</v>
      </c>
      <c r="Z172" s="1" t="s">
        <v>456</v>
      </c>
      <c r="AA172" s="1" t="s">
        <v>88</v>
      </c>
      <c r="AD172" s="1">
        <v>0.0</v>
      </c>
      <c r="AE172" s="1">
        <v>1.0</v>
      </c>
      <c r="AG172" s="1">
        <v>1.72</v>
      </c>
      <c r="AH172" s="1">
        <v>1.0</v>
      </c>
      <c r="AI172" s="1" t="s">
        <v>64</v>
      </c>
      <c r="AJ172" s="1">
        <v>0.0</v>
      </c>
      <c r="AM172" s="1">
        <v>0.0</v>
      </c>
      <c r="AN172" s="1">
        <v>0.0</v>
      </c>
      <c r="AO172" s="1">
        <v>100.0</v>
      </c>
      <c r="AP172" s="1">
        <v>1.0</v>
      </c>
      <c r="AQ172" s="1">
        <v>0.78</v>
      </c>
      <c r="AR172" s="1">
        <v>0.78</v>
      </c>
      <c r="AS172" s="1">
        <v>0.7217047</v>
      </c>
      <c r="AT172" s="1">
        <v>70.94324</v>
      </c>
      <c r="AU172" s="1">
        <v>0.23564</v>
      </c>
      <c r="AV172" s="1">
        <v>0.682152</v>
      </c>
      <c r="AW172" s="1">
        <v>0.49364</v>
      </c>
      <c r="AX172" s="1">
        <v>2.046456</v>
      </c>
      <c r="AY172" s="1">
        <v>0.0</v>
      </c>
      <c r="AZ172" s="1">
        <v>0.6412987</v>
      </c>
      <c r="BA172" s="1">
        <v>8.348166</v>
      </c>
    </row>
    <row r="173">
      <c r="A173">
        <f t="shared" si="2"/>
        <v>0</v>
      </c>
      <c r="B173" t="str">
        <f t="shared" si="3"/>
        <v/>
      </c>
      <c r="C173" t="str">
        <f>if(and(D$3&gt;1,E173=PROSES!$D$22),,D173)</f>
        <v/>
      </c>
      <c r="D173" s="1" t="str">
        <f>if(and(F$3&gt;1,F173=PROSES!$B$10),,F173)</f>
        <v/>
      </c>
      <c r="E173" t="str">
        <f t="shared" si="4"/>
        <v/>
      </c>
      <c r="F173" t="str">
        <f t="shared" si="5"/>
        <v/>
      </c>
      <c r="G173" s="1" t="str">
        <f>if(Z173=PROSES!$E$29,T173,)</f>
        <v/>
      </c>
      <c r="H173" t="str">
        <f>if(X173=PROSES!$E$29,T173,)</f>
        <v/>
      </c>
      <c r="I173" t="str">
        <f t="shared" si="6"/>
        <v/>
      </c>
      <c r="J173" t="str">
        <f>if(and($K$3&gt;1,R173=PROSES!$C$2),,K173)</f>
        <v/>
      </c>
      <c r="K173" s="1" t="str">
        <f>if(and($L$3&gt;1,L173=PROSES!$B$2),,L173)</f>
        <v/>
      </c>
      <c r="L173" t="str">
        <f t="shared" si="7"/>
        <v/>
      </c>
      <c r="M173" t="str">
        <f>if(Z173=PROSES!$B$3,T173,)</f>
        <v/>
      </c>
      <c r="N173" t="str">
        <f>if(X173=PROSES!$B$3,T173,)</f>
        <v/>
      </c>
      <c r="O173" t="str">
        <f t="shared" si="8"/>
        <v/>
      </c>
      <c r="P173" t="str">
        <f>if(Z173=PROSES!$B$1,T173,)</f>
        <v/>
      </c>
      <c r="Q173" t="str">
        <f>if(X173=PROSES!$B$1,T173,)</f>
        <v/>
      </c>
      <c r="R173" t="str">
        <f t="shared" si="9"/>
        <v>CIAMIS5BANJAR5</v>
      </c>
      <c r="S173" s="3"/>
      <c r="T173" s="1" t="s">
        <v>457</v>
      </c>
      <c r="U173" s="1" t="s">
        <v>115</v>
      </c>
      <c r="V173" s="1" t="s">
        <v>115</v>
      </c>
      <c r="W173" s="1" t="s">
        <v>171</v>
      </c>
      <c r="X173" s="1" t="s">
        <v>458</v>
      </c>
      <c r="Y173" s="1" t="s">
        <v>85</v>
      </c>
      <c r="Z173" s="1" t="s">
        <v>172</v>
      </c>
      <c r="AA173" s="1" t="s">
        <v>85</v>
      </c>
      <c r="AD173" s="1">
        <v>0.0</v>
      </c>
      <c r="AE173" s="1">
        <v>1.0</v>
      </c>
      <c r="AG173" s="1">
        <v>27.0</v>
      </c>
      <c r="AH173" s="1">
        <v>1.0</v>
      </c>
      <c r="AI173" s="1" t="s">
        <v>64</v>
      </c>
      <c r="AJ173" s="1">
        <v>0.0</v>
      </c>
      <c r="AM173" s="1">
        <v>0.0</v>
      </c>
      <c r="AN173" s="1">
        <v>0.0</v>
      </c>
      <c r="AO173" s="1">
        <v>100.0</v>
      </c>
      <c r="AP173" s="1">
        <v>1.0</v>
      </c>
      <c r="AQ173" s="1">
        <v>0.58</v>
      </c>
      <c r="AR173" s="1">
        <v>0.58</v>
      </c>
      <c r="AS173" s="1">
        <v>11.32908</v>
      </c>
      <c r="AT173" s="1">
        <v>70.94324</v>
      </c>
      <c r="AU173" s="1">
        <v>3.699</v>
      </c>
      <c r="AV173" s="1">
        <v>10.7082</v>
      </c>
      <c r="AW173" s="1">
        <v>7.749</v>
      </c>
      <c r="AX173" s="1">
        <v>32.1246</v>
      </c>
      <c r="AY173" s="1">
        <v>0.0</v>
      </c>
      <c r="AZ173" s="1">
        <v>0.6412987</v>
      </c>
      <c r="BA173" s="1">
        <v>8.348166</v>
      </c>
    </row>
    <row r="174">
      <c r="A174">
        <f t="shared" si="2"/>
        <v>0</v>
      </c>
      <c r="B174" t="str">
        <f t="shared" si="3"/>
        <v/>
      </c>
      <c r="C174" t="str">
        <f>if(and(D$3&gt;1,E174=PROSES!$D$22),,D174)</f>
        <v/>
      </c>
      <c r="D174" s="1" t="str">
        <f>if(and(F$3&gt;1,F174=PROSES!$B$10),,F174)</f>
        <v/>
      </c>
      <c r="E174" t="str">
        <f t="shared" si="4"/>
        <v/>
      </c>
      <c r="F174" t="str">
        <f t="shared" si="5"/>
        <v/>
      </c>
      <c r="G174" s="1" t="str">
        <f>if(Z174=PROSES!$E$29,T174,)</f>
        <v/>
      </c>
      <c r="H174" t="str">
        <f>if(X174=PROSES!$E$29,T174,)</f>
        <v/>
      </c>
      <c r="I174" t="str">
        <f t="shared" si="6"/>
        <v/>
      </c>
      <c r="J174" t="str">
        <f>if(and($K$3&gt;1,R174=PROSES!$C$2),,K174)</f>
        <v/>
      </c>
      <c r="K174" s="1" t="str">
        <f>if(and($L$3&gt;1,L174=PROSES!$B$2),,L174)</f>
        <v/>
      </c>
      <c r="L174" t="str">
        <f t="shared" si="7"/>
        <v/>
      </c>
      <c r="M174" t="str">
        <f>if(Z174=PROSES!$B$3,T174,)</f>
        <v/>
      </c>
      <c r="N174" t="str">
        <f>if(X174=PROSES!$B$3,T174,)</f>
        <v/>
      </c>
      <c r="O174" t="str">
        <f t="shared" si="8"/>
        <v/>
      </c>
      <c r="P174" t="str">
        <f>if(Z174=PROSES!$B$1,T174,)</f>
        <v/>
      </c>
      <c r="Q174" t="str">
        <f>if(X174=PROSES!$B$1,T174,)</f>
        <v/>
      </c>
      <c r="R174" t="str">
        <f t="shared" si="9"/>
        <v>CIAMIS5BANJAR5</v>
      </c>
      <c r="S174" s="3"/>
      <c r="T174" s="1" t="s">
        <v>459</v>
      </c>
      <c r="U174" s="1" t="s">
        <v>115</v>
      </c>
      <c r="V174" s="1" t="s">
        <v>115</v>
      </c>
      <c r="W174" s="1" t="s">
        <v>171</v>
      </c>
      <c r="X174" s="1" t="s">
        <v>458</v>
      </c>
      <c r="Y174" s="1" t="s">
        <v>88</v>
      </c>
      <c r="Z174" s="1" t="s">
        <v>172</v>
      </c>
      <c r="AA174" s="1" t="s">
        <v>88</v>
      </c>
      <c r="AD174" s="1">
        <v>0.0</v>
      </c>
      <c r="AE174" s="1">
        <v>1.0</v>
      </c>
      <c r="AG174" s="1">
        <v>27.0</v>
      </c>
      <c r="AH174" s="1">
        <v>1.0</v>
      </c>
      <c r="AI174" s="1" t="s">
        <v>64</v>
      </c>
      <c r="AJ174" s="1">
        <v>0.0</v>
      </c>
      <c r="AM174" s="1">
        <v>0.0</v>
      </c>
      <c r="AN174" s="1">
        <v>0.0</v>
      </c>
      <c r="AO174" s="1">
        <v>100.0</v>
      </c>
      <c r="AP174" s="1">
        <v>1.0</v>
      </c>
      <c r="AQ174" s="1">
        <v>0.58</v>
      </c>
      <c r="AR174" s="1">
        <v>0.58</v>
      </c>
      <c r="AS174" s="1">
        <v>11.32908</v>
      </c>
      <c r="AT174" s="1">
        <v>70.94324</v>
      </c>
      <c r="AU174" s="1">
        <v>3.699</v>
      </c>
      <c r="AV174" s="1">
        <v>10.7082</v>
      </c>
      <c r="AW174" s="1">
        <v>7.749</v>
      </c>
      <c r="AX174" s="1">
        <v>32.1246</v>
      </c>
      <c r="AY174" s="1">
        <v>0.0</v>
      </c>
      <c r="AZ174" s="1">
        <v>0.6412987</v>
      </c>
      <c r="BA174" s="1">
        <v>8.348166</v>
      </c>
    </row>
    <row r="175">
      <c r="A175">
        <f t="shared" si="2"/>
        <v>0</v>
      </c>
      <c r="B175" t="str">
        <f t="shared" si="3"/>
        <v/>
      </c>
      <c r="C175" t="str">
        <f>if(and(D$3&gt;1,E175=PROSES!$D$22),,D175)</f>
        <v/>
      </c>
      <c r="D175" s="1" t="str">
        <f>if(and(F$3&gt;1,F175=PROSES!$B$10),,F175)</f>
        <v/>
      </c>
      <c r="E175" t="str">
        <f t="shared" si="4"/>
        <v/>
      </c>
      <c r="F175" t="str">
        <f t="shared" si="5"/>
        <v/>
      </c>
      <c r="G175" s="1" t="str">
        <f>if(Z175=PROSES!$E$29,T175,)</f>
        <v/>
      </c>
      <c r="H175" t="str">
        <f>if(X175=PROSES!$E$29,T175,)</f>
        <v/>
      </c>
      <c r="I175" t="str">
        <f t="shared" si="6"/>
        <v/>
      </c>
      <c r="J175" t="str">
        <f>if(and($K$3&gt;1,R175=PROSES!$C$2),,K175)</f>
        <v/>
      </c>
      <c r="K175" s="1" t="str">
        <f>if(and($L$3&gt;1,L175=PROSES!$B$2),,L175)</f>
        <v/>
      </c>
      <c r="L175" t="str">
        <f t="shared" si="7"/>
        <v/>
      </c>
      <c r="M175" t="str">
        <f>if(Z175=PROSES!$B$3,T175,)</f>
        <v/>
      </c>
      <c r="N175" t="str">
        <f>if(X175=PROSES!$B$3,T175,)</f>
        <v/>
      </c>
      <c r="O175" t="str">
        <f t="shared" si="8"/>
        <v/>
      </c>
      <c r="P175" t="str">
        <f>if(Z175=PROSES!$B$1,T175,)</f>
        <v/>
      </c>
      <c r="Q175" t="str">
        <f>if(X175=PROSES!$B$1,T175,)</f>
        <v/>
      </c>
      <c r="R175" t="str">
        <f t="shared" si="9"/>
        <v>CIKARANG LIPPOCIBATU5</v>
      </c>
      <c r="S175" s="3"/>
      <c r="T175" s="1" t="s">
        <v>460</v>
      </c>
      <c r="U175" s="1" t="s">
        <v>75</v>
      </c>
      <c r="V175" s="1" t="s">
        <v>75</v>
      </c>
      <c r="W175" s="1" t="s">
        <v>90</v>
      </c>
      <c r="X175" s="1" t="s">
        <v>461</v>
      </c>
      <c r="Y175" s="1" t="s">
        <v>61</v>
      </c>
      <c r="Z175" s="1" t="s">
        <v>462</v>
      </c>
      <c r="AA175" s="1" t="s">
        <v>85</v>
      </c>
      <c r="AD175" s="1">
        <v>0.0</v>
      </c>
      <c r="AE175" s="1">
        <v>1.0</v>
      </c>
      <c r="AG175" s="1">
        <v>4.2</v>
      </c>
      <c r="AH175" s="1">
        <v>1.0</v>
      </c>
      <c r="AI175" s="1" t="s">
        <v>64</v>
      </c>
      <c r="AJ175" s="1">
        <v>0.0</v>
      </c>
      <c r="AM175" s="1">
        <v>0.0</v>
      </c>
      <c r="AN175" s="1">
        <v>0.0</v>
      </c>
      <c r="AO175" s="1">
        <v>100.0</v>
      </c>
      <c r="AP175" s="1">
        <v>1.0</v>
      </c>
      <c r="AQ175" s="1">
        <v>1.62</v>
      </c>
      <c r="AR175" s="1">
        <v>1.62</v>
      </c>
      <c r="AS175" s="1">
        <v>1.190092</v>
      </c>
      <c r="AT175" s="1">
        <v>82.15014</v>
      </c>
      <c r="AU175" s="1">
        <v>0.16254</v>
      </c>
      <c r="AV175" s="1">
        <v>1.17894</v>
      </c>
      <c r="AW175" s="1">
        <v>0.79254</v>
      </c>
      <c r="AX175" s="1">
        <v>3.53682</v>
      </c>
      <c r="AY175" s="1">
        <v>0.0</v>
      </c>
      <c r="AZ175" s="1">
        <v>0.683587</v>
      </c>
      <c r="BA175" s="1">
        <v>-7.109503</v>
      </c>
    </row>
    <row r="176">
      <c r="A176">
        <f t="shared" si="2"/>
        <v>0</v>
      </c>
      <c r="B176" t="str">
        <f t="shared" si="3"/>
        <v/>
      </c>
      <c r="C176" t="str">
        <f>if(and(D$3&gt;1,E176=PROSES!$D$22),,D176)</f>
        <v/>
      </c>
      <c r="D176" s="1" t="str">
        <f>if(and(F$3&gt;1,F176=PROSES!$B$10),,F176)</f>
        <v/>
      </c>
      <c r="E176" t="str">
        <f t="shared" si="4"/>
        <v/>
      </c>
      <c r="F176" t="str">
        <f t="shared" si="5"/>
        <v/>
      </c>
      <c r="G176" s="1" t="str">
        <f>if(Z176=PROSES!$E$29,T176,)</f>
        <v/>
      </c>
      <c r="H176" t="str">
        <f>if(X176=PROSES!$E$29,T176,)</f>
        <v/>
      </c>
      <c r="I176" t="str">
        <f t="shared" si="6"/>
        <v/>
      </c>
      <c r="J176" t="str">
        <f>if(and($K$3&gt;1,R176=PROSES!$C$2),,K176)</f>
        <v/>
      </c>
      <c r="K176" s="1" t="str">
        <f>if(and($L$3&gt;1,L176=PROSES!$B$2),,L176)</f>
        <v/>
      </c>
      <c r="L176" t="str">
        <f t="shared" si="7"/>
        <v/>
      </c>
      <c r="M176" t="str">
        <f>if(Z176=PROSES!$B$3,T176,)</f>
        <v/>
      </c>
      <c r="N176" t="str">
        <f>if(X176=PROSES!$B$3,T176,)</f>
        <v/>
      </c>
      <c r="O176" t="str">
        <f t="shared" si="8"/>
        <v/>
      </c>
      <c r="P176" t="str">
        <f>if(Z176=PROSES!$B$1,T176,)</f>
        <v/>
      </c>
      <c r="Q176" t="str">
        <f>if(X176=PROSES!$B$1,T176,)</f>
        <v/>
      </c>
      <c r="R176" t="str">
        <f t="shared" si="9"/>
        <v>CIBATU5CILEUNGSI5</v>
      </c>
      <c r="S176" s="3"/>
      <c r="T176" s="1" t="s">
        <v>463</v>
      </c>
      <c r="U176" s="1" t="s">
        <v>115</v>
      </c>
      <c r="V176" s="1" t="s">
        <v>115</v>
      </c>
      <c r="W176" s="1" t="s">
        <v>90</v>
      </c>
      <c r="X176" s="1" t="s">
        <v>462</v>
      </c>
      <c r="Y176" s="1" t="s">
        <v>464</v>
      </c>
      <c r="Z176" s="1" t="s">
        <v>465</v>
      </c>
      <c r="AA176" s="1" t="s">
        <v>85</v>
      </c>
      <c r="AD176" s="1">
        <v>0.0</v>
      </c>
      <c r="AE176" s="1">
        <v>1.0</v>
      </c>
      <c r="AG176" s="1">
        <v>16.24</v>
      </c>
      <c r="AH176" s="1">
        <v>1.0</v>
      </c>
      <c r="AI176" s="1" t="s">
        <v>64</v>
      </c>
      <c r="AJ176" s="1">
        <v>0.0</v>
      </c>
      <c r="AM176" s="1">
        <v>0.0</v>
      </c>
      <c r="AN176" s="1">
        <v>0.0</v>
      </c>
      <c r="AO176" s="1">
        <v>100.0</v>
      </c>
      <c r="AP176" s="1">
        <v>1.0</v>
      </c>
      <c r="AQ176" s="1">
        <v>1.62</v>
      </c>
      <c r="AR176" s="1">
        <v>1.62</v>
      </c>
      <c r="AS176" s="1">
        <v>4.601689</v>
      </c>
      <c r="AT176" s="1">
        <v>82.15014</v>
      </c>
      <c r="AU176" s="1">
        <v>0.628488</v>
      </c>
      <c r="AV176" s="1">
        <v>4.558568</v>
      </c>
      <c r="AW176" s="1">
        <v>3.064488</v>
      </c>
      <c r="AX176" s="1">
        <v>13.6757</v>
      </c>
      <c r="AY176" s="1">
        <v>0.0</v>
      </c>
      <c r="AZ176" s="1">
        <v>0.683587</v>
      </c>
      <c r="BA176" s="1">
        <v>-7.109503</v>
      </c>
    </row>
    <row r="177">
      <c r="A177">
        <f t="shared" si="2"/>
        <v>0</v>
      </c>
      <c r="B177" t="str">
        <f t="shared" si="3"/>
        <v/>
      </c>
      <c r="C177" t="str">
        <f>if(and(D$3&gt;1,E177=PROSES!$D$22),,D177)</f>
        <v/>
      </c>
      <c r="D177" s="1" t="str">
        <f>if(and(F$3&gt;1,F177=PROSES!$B$10),,F177)</f>
        <v/>
      </c>
      <c r="E177" t="str">
        <f t="shared" si="4"/>
        <v/>
      </c>
      <c r="F177" t="str">
        <f t="shared" si="5"/>
        <v/>
      </c>
      <c r="G177" s="1" t="str">
        <f>if(Z177=PROSES!$E$29,T177,)</f>
        <v/>
      </c>
      <c r="H177" t="str">
        <f>if(X177=PROSES!$E$29,T177,)</f>
        <v/>
      </c>
      <c r="I177" t="str">
        <f t="shared" si="6"/>
        <v/>
      </c>
      <c r="J177" t="str">
        <f>if(and($K$3&gt;1,R177=PROSES!$C$2),,K177)</f>
        <v/>
      </c>
      <c r="K177" s="1" t="str">
        <f>if(and($L$3&gt;1,L177=PROSES!$B$2),,L177)</f>
        <v/>
      </c>
      <c r="L177" t="str">
        <f t="shared" si="7"/>
        <v/>
      </c>
      <c r="M177" t="str">
        <f>if(Z177=PROSES!$B$3,T177,)</f>
        <v/>
      </c>
      <c r="N177" t="str">
        <f>if(X177=PROSES!$B$3,T177,)</f>
        <v/>
      </c>
      <c r="O177" t="str">
        <f t="shared" si="8"/>
        <v/>
      </c>
      <c r="P177" t="str">
        <f>if(Z177=PROSES!$B$1,T177,)</f>
        <v/>
      </c>
      <c r="Q177" t="str">
        <f>if(X177=PROSES!$B$1,T177,)</f>
        <v/>
      </c>
      <c r="R177" t="str">
        <f t="shared" si="9"/>
        <v>CIBATU7DELTA MAS7</v>
      </c>
      <c r="S177" s="3"/>
      <c r="T177" s="1" t="s">
        <v>466</v>
      </c>
      <c r="U177" s="1" t="s">
        <v>75</v>
      </c>
      <c r="V177" s="1" t="s">
        <v>75</v>
      </c>
      <c r="W177" s="1" t="s">
        <v>233</v>
      </c>
      <c r="X177" s="1" t="s">
        <v>467</v>
      </c>
      <c r="Y177" s="1" t="s">
        <v>324</v>
      </c>
      <c r="Z177" s="1" t="s">
        <v>468</v>
      </c>
      <c r="AA177" s="1" t="s">
        <v>236</v>
      </c>
      <c r="AD177" s="1">
        <v>0.0</v>
      </c>
      <c r="AE177" s="1">
        <v>1.0</v>
      </c>
      <c r="AG177" s="1">
        <v>5.0</v>
      </c>
      <c r="AH177" s="1">
        <v>1.0</v>
      </c>
      <c r="AI177" s="1" t="s">
        <v>64</v>
      </c>
      <c r="AJ177" s="1">
        <v>0.0</v>
      </c>
      <c r="AM177" s="1">
        <v>0.0</v>
      </c>
      <c r="AN177" s="1">
        <v>0.0</v>
      </c>
      <c r="AO177" s="1">
        <v>100.0</v>
      </c>
      <c r="AP177" s="1">
        <v>1.0</v>
      </c>
      <c r="AQ177" s="1">
        <v>1.98</v>
      </c>
      <c r="AR177" s="1">
        <v>1.98</v>
      </c>
      <c r="AS177" s="1">
        <v>1.415104</v>
      </c>
      <c r="AT177" s="1">
        <v>84.05775</v>
      </c>
      <c r="AU177" s="1">
        <v>0.1465</v>
      </c>
      <c r="AV177" s="1">
        <v>1.4075</v>
      </c>
      <c r="AW177" s="1">
        <v>0.8965</v>
      </c>
      <c r="AX177" s="1">
        <v>4.2225</v>
      </c>
      <c r="AY177" s="1">
        <v>0.0</v>
      </c>
      <c r="AZ177" s="1">
        <v>0.6862155</v>
      </c>
      <c r="BA177" s="1">
        <v>-8.9765</v>
      </c>
    </row>
    <row r="178">
      <c r="A178">
        <f t="shared" si="2"/>
        <v>0</v>
      </c>
      <c r="B178" t="str">
        <f t="shared" si="3"/>
        <v/>
      </c>
      <c r="C178" t="str">
        <f>if(and(D$3&gt;1,E178=PROSES!$D$22),,D178)</f>
        <v/>
      </c>
      <c r="D178" s="1" t="str">
        <f>if(and(F$3&gt;1,F178=PROSES!$B$10),,F178)</f>
        <v/>
      </c>
      <c r="E178" t="str">
        <f t="shared" si="4"/>
        <v/>
      </c>
      <c r="F178" t="str">
        <f t="shared" si="5"/>
        <v/>
      </c>
      <c r="G178" s="1" t="str">
        <f>if(Z178=PROSES!$E$29,T178,)</f>
        <v/>
      </c>
      <c r="H178" t="str">
        <f>if(X178=PROSES!$E$29,T178,)</f>
        <v/>
      </c>
      <c r="I178" t="str">
        <f t="shared" si="6"/>
        <v/>
      </c>
      <c r="J178" t="str">
        <f>if(and($K$3&gt;1,R178=PROSES!$C$2),,K178)</f>
        <v/>
      </c>
      <c r="K178" s="1" t="str">
        <f>if(and($L$3&gt;1,L178=PROSES!$B$2),,L178)</f>
        <v/>
      </c>
      <c r="L178" t="str">
        <f t="shared" si="7"/>
        <v/>
      </c>
      <c r="M178" t="str">
        <f>if(Z178=PROSES!$B$3,T178,)</f>
        <v/>
      </c>
      <c r="N178" t="str">
        <f>if(X178=PROSES!$B$3,T178,)</f>
        <v/>
      </c>
      <c r="O178" t="str">
        <f t="shared" si="8"/>
        <v/>
      </c>
      <c r="P178" t="str">
        <f>if(Z178=PROSES!$B$1,T178,)</f>
        <v/>
      </c>
      <c r="Q178" t="str">
        <f>if(X178=PROSES!$B$1,T178,)</f>
        <v/>
      </c>
      <c r="R178" t="str">
        <f t="shared" si="9"/>
        <v>CIBATU7DELTA MAS7</v>
      </c>
      <c r="S178" s="3"/>
      <c r="T178" s="1" t="s">
        <v>469</v>
      </c>
      <c r="U178" s="1" t="s">
        <v>75</v>
      </c>
      <c r="V178" s="1" t="s">
        <v>75</v>
      </c>
      <c r="W178" s="1" t="s">
        <v>233</v>
      </c>
      <c r="X178" s="1" t="s">
        <v>467</v>
      </c>
      <c r="Y178" s="1" t="s">
        <v>324</v>
      </c>
      <c r="Z178" s="1" t="s">
        <v>468</v>
      </c>
      <c r="AA178" s="1" t="s">
        <v>236</v>
      </c>
      <c r="AD178" s="1">
        <v>0.0</v>
      </c>
      <c r="AE178" s="1">
        <v>1.0</v>
      </c>
      <c r="AG178" s="1">
        <v>5.0</v>
      </c>
      <c r="AH178" s="1">
        <v>1.0</v>
      </c>
      <c r="AI178" s="1" t="s">
        <v>64</v>
      </c>
      <c r="AJ178" s="1">
        <v>0.0</v>
      </c>
      <c r="AM178" s="1">
        <v>0.0</v>
      </c>
      <c r="AN178" s="1">
        <v>0.0</v>
      </c>
      <c r="AO178" s="1">
        <v>100.0</v>
      </c>
      <c r="AP178" s="1">
        <v>1.0</v>
      </c>
      <c r="AQ178" s="1">
        <v>1.98</v>
      </c>
      <c r="AR178" s="1">
        <v>1.98</v>
      </c>
      <c r="AS178" s="1">
        <v>1.415104</v>
      </c>
      <c r="AT178" s="1">
        <v>84.05775</v>
      </c>
      <c r="AU178" s="1">
        <v>0.1465</v>
      </c>
      <c r="AV178" s="1">
        <v>1.4075</v>
      </c>
      <c r="AW178" s="1">
        <v>0.8965</v>
      </c>
      <c r="AX178" s="1">
        <v>4.2225</v>
      </c>
      <c r="AY178" s="1">
        <v>0.0</v>
      </c>
      <c r="AZ178" s="1">
        <v>0.6862155</v>
      </c>
      <c r="BA178" s="1">
        <v>-8.9765</v>
      </c>
    </row>
    <row r="179">
      <c r="A179">
        <f t="shared" si="2"/>
        <v>0</v>
      </c>
      <c r="B179" t="str">
        <f t="shared" si="3"/>
        <v/>
      </c>
      <c r="C179" t="str">
        <f>if(and(D$3&gt;1,E179=PROSES!$D$22),,D179)</f>
        <v/>
      </c>
      <c r="D179" s="1" t="str">
        <f>if(and(F$3&gt;1,F179=PROSES!$B$10),,F179)</f>
        <v/>
      </c>
      <c r="E179" t="str">
        <f t="shared" si="4"/>
        <v/>
      </c>
      <c r="F179" t="str">
        <f t="shared" si="5"/>
        <v/>
      </c>
      <c r="G179" s="1" t="str">
        <f>if(Z179=PROSES!$E$29,T179,)</f>
        <v/>
      </c>
      <c r="H179" t="str">
        <f>if(X179=PROSES!$E$29,T179,)</f>
        <v/>
      </c>
      <c r="I179" t="str">
        <f t="shared" si="6"/>
        <v/>
      </c>
      <c r="J179" t="str">
        <f>if(and($K$3&gt;1,R179=PROSES!$C$2),,K179)</f>
        <v/>
      </c>
      <c r="K179" s="1" t="str">
        <f>if(and($L$3&gt;1,L179=PROSES!$B$2),,L179)</f>
        <v/>
      </c>
      <c r="L179" t="str">
        <f t="shared" si="7"/>
        <v/>
      </c>
      <c r="M179" t="str">
        <f>if(Z179=PROSES!$B$3,T179,)</f>
        <v/>
      </c>
      <c r="N179" t="str">
        <f>if(X179=PROSES!$B$3,T179,)</f>
        <v/>
      </c>
      <c r="O179" t="str">
        <f t="shared" si="8"/>
        <v/>
      </c>
      <c r="P179" t="str">
        <f>if(Z179=PROSES!$B$1,T179,)</f>
        <v/>
      </c>
      <c r="Q179" t="str">
        <f>if(X179=PROSES!$B$1,T179,)</f>
        <v/>
      </c>
      <c r="R179" t="str">
        <f t="shared" si="9"/>
        <v>CIBATU5GANDAMEKAR</v>
      </c>
      <c r="S179" s="3"/>
      <c r="T179" s="1" t="s">
        <v>470</v>
      </c>
      <c r="U179" s="1" t="s">
        <v>75</v>
      </c>
      <c r="V179" s="1" t="s">
        <v>75</v>
      </c>
      <c r="W179" s="1" t="s">
        <v>90</v>
      </c>
      <c r="X179" s="1" t="s">
        <v>462</v>
      </c>
      <c r="Y179" s="1" t="s">
        <v>85</v>
      </c>
      <c r="Z179" s="1" t="s">
        <v>471</v>
      </c>
      <c r="AA179" s="1" t="s">
        <v>66</v>
      </c>
      <c r="AD179" s="1">
        <v>0.0</v>
      </c>
      <c r="AE179" s="1">
        <v>1.0</v>
      </c>
      <c r="AG179" s="1">
        <v>13.1</v>
      </c>
      <c r="AH179" s="1">
        <v>1.0</v>
      </c>
      <c r="AI179" s="1" t="s">
        <v>64</v>
      </c>
      <c r="AJ179" s="1">
        <v>0.0</v>
      </c>
      <c r="AM179" s="1">
        <v>0.0</v>
      </c>
      <c r="AN179" s="1">
        <v>0.0</v>
      </c>
      <c r="AO179" s="1">
        <v>100.0</v>
      </c>
      <c r="AP179" s="1">
        <v>1.0</v>
      </c>
      <c r="AQ179" s="1">
        <v>1.62</v>
      </c>
      <c r="AR179" s="1">
        <v>1.62</v>
      </c>
      <c r="AS179" s="1">
        <v>3.711953</v>
      </c>
      <c r="AT179" s="1">
        <v>82.15014</v>
      </c>
      <c r="AU179" s="1">
        <v>0.50697</v>
      </c>
      <c r="AV179" s="1">
        <v>3.67717</v>
      </c>
      <c r="AW179" s="1">
        <v>2.47197</v>
      </c>
      <c r="AX179" s="1">
        <v>11.03151</v>
      </c>
      <c r="AY179" s="1">
        <v>0.0</v>
      </c>
      <c r="AZ179" s="1">
        <v>0.683587</v>
      </c>
      <c r="BA179" s="1">
        <v>-7.109503</v>
      </c>
    </row>
    <row r="180">
      <c r="A180">
        <f t="shared" si="2"/>
        <v>0</v>
      </c>
      <c r="B180" t="str">
        <f t="shared" si="3"/>
        <v/>
      </c>
      <c r="C180" t="str">
        <f>if(and(D$3&gt;1,E180=PROSES!$D$22),,D180)</f>
        <v/>
      </c>
      <c r="D180" s="1" t="str">
        <f>if(and(F$3&gt;1,F180=PROSES!$B$10),,F180)</f>
        <v/>
      </c>
      <c r="E180" t="str">
        <f t="shared" si="4"/>
        <v/>
      </c>
      <c r="F180" t="str">
        <f t="shared" si="5"/>
        <v/>
      </c>
      <c r="G180" s="1" t="str">
        <f>if(Z180=PROSES!$E$29,T180,)</f>
        <v/>
      </c>
      <c r="H180" t="str">
        <f>if(X180=PROSES!$E$29,T180,)</f>
        <v/>
      </c>
      <c r="I180" t="str">
        <f t="shared" si="6"/>
        <v/>
      </c>
      <c r="J180" t="str">
        <f>if(and($K$3&gt;1,R180=PROSES!$C$2),,K180)</f>
        <v/>
      </c>
      <c r="K180" s="1" t="str">
        <f>if(and($L$3&gt;1,L180=PROSES!$B$2),,L180)</f>
        <v/>
      </c>
      <c r="L180" t="str">
        <f t="shared" si="7"/>
        <v/>
      </c>
      <c r="M180" t="str">
        <f>if(Z180=PROSES!$B$3,T180,)</f>
        <v/>
      </c>
      <c r="N180" t="str">
        <f>if(X180=PROSES!$B$3,T180,)</f>
        <v/>
      </c>
      <c r="O180" t="str">
        <f t="shared" si="8"/>
        <v/>
      </c>
      <c r="P180" t="str">
        <f>if(Z180=PROSES!$B$1,T180,)</f>
        <v/>
      </c>
      <c r="Q180" t="str">
        <f>if(X180=PROSES!$B$1,T180,)</f>
        <v/>
      </c>
      <c r="R180" t="str">
        <f t="shared" si="9"/>
        <v>CIBATU5HANKOOK5</v>
      </c>
      <c r="S180" s="3"/>
      <c r="T180" s="1" t="s">
        <v>472</v>
      </c>
      <c r="U180" s="1" t="s">
        <v>75</v>
      </c>
      <c r="V180" s="1" t="s">
        <v>75</v>
      </c>
      <c r="W180" s="1" t="s">
        <v>90</v>
      </c>
      <c r="X180" s="1" t="s">
        <v>462</v>
      </c>
      <c r="Y180" s="1" t="s">
        <v>473</v>
      </c>
      <c r="Z180" s="1" t="s">
        <v>474</v>
      </c>
      <c r="AA180" s="1" t="s">
        <v>85</v>
      </c>
      <c r="AD180" s="1">
        <v>0.0</v>
      </c>
      <c r="AE180" s="1">
        <v>1.0</v>
      </c>
      <c r="AG180" s="1">
        <v>1.5</v>
      </c>
      <c r="AH180" s="1">
        <v>1.0</v>
      </c>
      <c r="AI180" s="1" t="s">
        <v>64</v>
      </c>
      <c r="AJ180" s="1">
        <v>0.0</v>
      </c>
      <c r="AM180" s="1">
        <v>0.0</v>
      </c>
      <c r="AN180" s="1">
        <v>0.0</v>
      </c>
      <c r="AO180" s="1">
        <v>100.0</v>
      </c>
      <c r="AP180" s="1">
        <v>1.0</v>
      </c>
      <c r="AQ180" s="1">
        <v>1.62</v>
      </c>
      <c r="AR180" s="1">
        <v>1.62</v>
      </c>
      <c r="AS180" s="1">
        <v>0.4250328</v>
      </c>
      <c r="AT180" s="1">
        <v>82.15014</v>
      </c>
      <c r="AU180" s="1">
        <v>0.05805</v>
      </c>
      <c r="AV180" s="1">
        <v>0.42105</v>
      </c>
      <c r="AW180" s="1">
        <v>0.28305</v>
      </c>
      <c r="AX180" s="1">
        <v>1.26315</v>
      </c>
      <c r="AY180" s="1">
        <v>0.0</v>
      </c>
      <c r="AZ180" s="1">
        <v>0.683587</v>
      </c>
      <c r="BA180" s="1">
        <v>-7.109503</v>
      </c>
    </row>
    <row r="181">
      <c r="A181">
        <f t="shared" si="2"/>
        <v>0</v>
      </c>
      <c r="B181" t="str">
        <f t="shared" si="3"/>
        <v/>
      </c>
      <c r="C181" t="str">
        <f>if(and(D$3&gt;1,E181=PROSES!$D$22),,D181)</f>
        <v/>
      </c>
      <c r="D181" s="1" t="str">
        <f>if(and(F$3&gt;1,F181=PROSES!$B$10),,F181)</f>
        <v/>
      </c>
      <c r="E181" t="str">
        <f t="shared" si="4"/>
        <v/>
      </c>
      <c r="F181" t="str">
        <f t="shared" si="5"/>
        <v/>
      </c>
      <c r="G181" s="1" t="str">
        <f>if(Z181=PROSES!$E$29,T181,)</f>
        <v/>
      </c>
      <c r="H181" t="str">
        <f>if(X181=PROSES!$E$29,T181,)</f>
        <v/>
      </c>
      <c r="I181" t="str">
        <f t="shared" si="6"/>
        <v/>
      </c>
      <c r="J181" t="str">
        <f>if(and($K$3&gt;1,R181=PROSES!$C$2),,K181)</f>
        <v/>
      </c>
      <c r="K181" s="1" t="str">
        <f>if(and($L$3&gt;1,L181=PROSES!$B$2),,L181)</f>
        <v/>
      </c>
      <c r="L181" t="str">
        <f t="shared" si="7"/>
        <v/>
      </c>
      <c r="M181" t="str">
        <f>if(Z181=PROSES!$B$3,T181,)</f>
        <v/>
      </c>
      <c r="N181" t="str">
        <f>if(X181=PROSES!$B$3,T181,)</f>
        <v/>
      </c>
      <c r="O181" t="str">
        <f t="shared" si="8"/>
        <v/>
      </c>
      <c r="P181" t="str">
        <f>if(Z181=PROSES!$B$1,T181,)</f>
        <v/>
      </c>
      <c r="Q181" t="str">
        <f>if(X181=PROSES!$B$1,T181,)</f>
        <v/>
      </c>
      <c r="R181" t="str">
        <f t="shared" si="9"/>
        <v>CIBATU5HANKOOK5</v>
      </c>
      <c r="S181" s="3"/>
      <c r="T181" s="1" t="s">
        <v>475</v>
      </c>
      <c r="U181" s="1" t="s">
        <v>75</v>
      </c>
      <c r="V181" s="1" t="s">
        <v>75</v>
      </c>
      <c r="W181" s="1" t="s">
        <v>90</v>
      </c>
      <c r="X181" s="1" t="s">
        <v>462</v>
      </c>
      <c r="Y181" s="1" t="s">
        <v>473</v>
      </c>
      <c r="Z181" s="1" t="s">
        <v>474</v>
      </c>
      <c r="AA181" s="1" t="s">
        <v>85</v>
      </c>
      <c r="AD181" s="1">
        <v>0.0</v>
      </c>
      <c r="AE181" s="1">
        <v>1.0</v>
      </c>
      <c r="AG181" s="1">
        <v>1.5</v>
      </c>
      <c r="AH181" s="1">
        <v>1.0</v>
      </c>
      <c r="AI181" s="1" t="s">
        <v>64</v>
      </c>
      <c r="AJ181" s="1">
        <v>0.0</v>
      </c>
      <c r="AM181" s="1">
        <v>0.0</v>
      </c>
      <c r="AN181" s="1">
        <v>0.0</v>
      </c>
      <c r="AO181" s="1">
        <v>100.0</v>
      </c>
      <c r="AP181" s="1">
        <v>1.0</v>
      </c>
      <c r="AQ181" s="1">
        <v>1.62</v>
      </c>
      <c r="AR181" s="1">
        <v>1.62</v>
      </c>
      <c r="AS181" s="1">
        <v>0.4250328</v>
      </c>
      <c r="AT181" s="1">
        <v>82.15014</v>
      </c>
      <c r="AU181" s="1">
        <v>0.05805</v>
      </c>
      <c r="AV181" s="1">
        <v>0.42105</v>
      </c>
      <c r="AW181" s="1">
        <v>0.28305</v>
      </c>
      <c r="AX181" s="1">
        <v>1.26315</v>
      </c>
      <c r="AY181" s="1">
        <v>0.0</v>
      </c>
      <c r="AZ181" s="1">
        <v>0.683587</v>
      </c>
      <c r="BA181" s="1">
        <v>-7.109503</v>
      </c>
    </row>
    <row r="182">
      <c r="A182">
        <f t="shared" si="2"/>
        <v>0</v>
      </c>
      <c r="B182" t="str">
        <f t="shared" si="3"/>
        <v/>
      </c>
      <c r="C182" t="str">
        <f>if(and(D$3&gt;1,E182=PROSES!$D$22),,D182)</f>
        <v/>
      </c>
      <c r="D182" s="1" t="str">
        <f>if(and(F$3&gt;1,F182=PROSES!$B$10),,F182)</f>
        <v/>
      </c>
      <c r="E182" t="str">
        <f t="shared" si="4"/>
        <v/>
      </c>
      <c r="F182" t="str">
        <f t="shared" si="5"/>
        <v/>
      </c>
      <c r="G182" s="1" t="str">
        <f>if(Z182=PROSES!$E$29,T182,)</f>
        <v/>
      </c>
      <c r="H182" t="str">
        <f>if(X182=PROSES!$E$29,T182,)</f>
        <v/>
      </c>
      <c r="I182" t="str">
        <f t="shared" si="6"/>
        <v/>
      </c>
      <c r="J182" t="str">
        <f>if(and($K$3&gt;1,R182=PROSES!$C$2),,K182)</f>
        <v/>
      </c>
      <c r="K182" s="1" t="str">
        <f>if(and($L$3&gt;1,L182=PROSES!$B$2),,L182)</f>
        <v/>
      </c>
      <c r="L182" t="str">
        <f t="shared" si="7"/>
        <v/>
      </c>
      <c r="M182" t="str">
        <f>if(Z182=PROSES!$B$3,T182,)</f>
        <v/>
      </c>
      <c r="N182" t="str">
        <f>if(X182=PROSES!$B$3,T182,)</f>
        <v/>
      </c>
      <c r="O182" t="str">
        <f t="shared" si="8"/>
        <v/>
      </c>
      <c r="P182" t="str">
        <f>if(Z182=PROSES!$B$1,T182,)</f>
        <v/>
      </c>
      <c r="Q182" t="str">
        <f>if(X182=PROSES!$B$1,T182,)</f>
        <v/>
      </c>
      <c r="R182" t="str">
        <f t="shared" si="9"/>
        <v>CIBATU5JABABEKA</v>
      </c>
      <c r="S182" s="3"/>
      <c r="T182" s="1" t="s">
        <v>476</v>
      </c>
      <c r="U182" s="1" t="s">
        <v>75</v>
      </c>
      <c r="V182" s="1" t="s">
        <v>75</v>
      </c>
      <c r="W182" s="1" t="s">
        <v>90</v>
      </c>
      <c r="X182" s="1" t="s">
        <v>462</v>
      </c>
      <c r="Y182" s="1" t="s">
        <v>88</v>
      </c>
      <c r="Z182" s="1" t="s">
        <v>311</v>
      </c>
      <c r="AA182" s="1" t="s">
        <v>66</v>
      </c>
      <c r="AD182" s="1">
        <v>1.0</v>
      </c>
      <c r="AE182" s="1">
        <v>1.0</v>
      </c>
      <c r="AG182" s="1">
        <v>14.6</v>
      </c>
      <c r="AH182" s="1">
        <v>1.0</v>
      </c>
      <c r="AI182" s="1" t="s">
        <v>64</v>
      </c>
      <c r="AJ182" s="1">
        <v>0.0</v>
      </c>
      <c r="AM182" s="1">
        <v>0.0</v>
      </c>
      <c r="AN182" s="1">
        <v>0.0</v>
      </c>
      <c r="AO182" s="1">
        <v>100.0</v>
      </c>
      <c r="AP182" s="1">
        <v>1.0</v>
      </c>
      <c r="AQ182" s="1">
        <v>1.62</v>
      </c>
      <c r="AR182" s="1">
        <v>1.62</v>
      </c>
      <c r="AS182" s="1">
        <v>4.136986</v>
      </c>
      <c r="AT182" s="1">
        <v>82.15014</v>
      </c>
      <c r="AU182" s="1">
        <v>0.56502</v>
      </c>
      <c r="AV182" s="1">
        <v>4.09822</v>
      </c>
      <c r="AW182" s="1">
        <v>2.75502</v>
      </c>
      <c r="AX182" s="1">
        <v>12.29466</v>
      </c>
      <c r="AY182" s="1">
        <v>0.0</v>
      </c>
      <c r="AZ182" s="1">
        <v>0.683587</v>
      </c>
      <c r="BA182" s="1">
        <v>-7.109503</v>
      </c>
    </row>
    <row r="183">
      <c r="A183">
        <f t="shared" si="2"/>
        <v>0</v>
      </c>
      <c r="B183" t="str">
        <f t="shared" si="3"/>
        <v/>
      </c>
      <c r="C183" t="str">
        <f>if(and(D$3&gt;1,E183=PROSES!$D$22),,D183)</f>
        <v/>
      </c>
      <c r="D183" s="1" t="str">
        <f>if(and(F$3&gt;1,F183=PROSES!$B$10),,F183)</f>
        <v/>
      </c>
      <c r="E183" t="str">
        <f t="shared" si="4"/>
        <v/>
      </c>
      <c r="F183" t="str">
        <f t="shared" si="5"/>
        <v/>
      </c>
      <c r="G183" s="1" t="str">
        <f>if(Z183=PROSES!$E$29,T183,)</f>
        <v/>
      </c>
      <c r="H183" t="str">
        <f>if(X183=PROSES!$E$29,T183,)</f>
        <v/>
      </c>
      <c r="I183" t="str">
        <f t="shared" si="6"/>
        <v/>
      </c>
      <c r="J183" t="str">
        <f>if(and($K$3&gt;1,R183=PROSES!$C$2),,K183)</f>
        <v/>
      </c>
      <c r="K183" s="1" t="str">
        <f>if(and($L$3&gt;1,L183=PROSES!$B$2),,L183)</f>
        <v/>
      </c>
      <c r="L183" t="str">
        <f t="shared" si="7"/>
        <v/>
      </c>
      <c r="M183" t="str">
        <f>if(Z183=PROSES!$B$3,T183,)</f>
        <v/>
      </c>
      <c r="N183" t="str">
        <f>if(X183=PROSES!$B$3,T183,)</f>
        <v/>
      </c>
      <c r="O183" t="str">
        <f t="shared" si="8"/>
        <v/>
      </c>
      <c r="P183" t="str">
        <f>if(Z183=PROSES!$B$1,T183,)</f>
        <v/>
      </c>
      <c r="Q183" t="str">
        <f>if(X183=PROSES!$B$1,T183,)</f>
        <v/>
      </c>
      <c r="R183" t="str">
        <f t="shared" si="9"/>
        <v>CIBATU5JUI SHIN</v>
      </c>
      <c r="S183" s="3"/>
      <c r="T183" s="1" t="s">
        <v>477</v>
      </c>
      <c r="U183" s="1" t="s">
        <v>115</v>
      </c>
      <c r="V183" s="1" t="s">
        <v>115</v>
      </c>
      <c r="W183" s="1" t="s">
        <v>478</v>
      </c>
      <c r="X183" s="1" t="s">
        <v>462</v>
      </c>
      <c r="Y183" s="1" t="s">
        <v>464</v>
      </c>
      <c r="Z183" s="1" t="s">
        <v>479</v>
      </c>
      <c r="AA183" s="1" t="s">
        <v>85</v>
      </c>
      <c r="AD183" s="1">
        <v>0.0</v>
      </c>
      <c r="AE183" s="1">
        <v>1.0</v>
      </c>
      <c r="AG183" s="1">
        <v>16.0</v>
      </c>
      <c r="AH183" s="1">
        <v>1.0</v>
      </c>
      <c r="AI183" s="1" t="s">
        <v>64</v>
      </c>
      <c r="AJ183" s="1">
        <v>0.0</v>
      </c>
      <c r="AM183" s="1">
        <v>0.0</v>
      </c>
      <c r="AN183" s="1">
        <v>0.0</v>
      </c>
      <c r="AO183" s="1">
        <v>100.0</v>
      </c>
      <c r="AP183" s="1">
        <v>1.0</v>
      </c>
      <c r="AQ183" s="1">
        <v>0.81</v>
      </c>
      <c r="AR183" s="1">
        <v>0.81</v>
      </c>
      <c r="AS183" s="1">
        <v>6.538834</v>
      </c>
      <c r="AT183" s="1">
        <v>79.097</v>
      </c>
      <c r="AU183" s="1">
        <v>1.2368</v>
      </c>
      <c r="AV183" s="1">
        <v>6.4208</v>
      </c>
      <c r="AW183" s="1">
        <v>3.6368</v>
      </c>
      <c r="AX183" s="1">
        <v>19.2624</v>
      </c>
      <c r="AY183" s="1">
        <v>0.0</v>
      </c>
      <c r="AZ183" s="1">
        <v>0.6659672</v>
      </c>
      <c r="BA183" s="1">
        <v>0.3169677</v>
      </c>
    </row>
    <row r="184">
      <c r="A184">
        <f t="shared" si="2"/>
        <v>0</v>
      </c>
      <c r="B184" t="str">
        <f t="shared" si="3"/>
        <v/>
      </c>
      <c r="C184" t="str">
        <f>if(and(D$3&gt;1,E184=PROSES!$D$22),,D184)</f>
        <v/>
      </c>
      <c r="D184" s="1" t="str">
        <f>if(and(F$3&gt;1,F184=PROSES!$B$10),,F184)</f>
        <v/>
      </c>
      <c r="E184" t="str">
        <f t="shared" si="4"/>
        <v/>
      </c>
      <c r="F184" t="str">
        <f t="shared" si="5"/>
        <v/>
      </c>
      <c r="G184" s="1" t="str">
        <f>if(Z184=PROSES!$E$29,T184,)</f>
        <v/>
      </c>
      <c r="H184" t="str">
        <f>if(X184=PROSES!$E$29,T184,)</f>
        <v/>
      </c>
      <c r="I184" t="str">
        <f t="shared" si="6"/>
        <v/>
      </c>
      <c r="J184" t="str">
        <f>if(and($K$3&gt;1,R184=PROSES!$C$2),,K184)</f>
        <v/>
      </c>
      <c r="K184" s="1" t="str">
        <f>if(and($L$3&gt;1,L184=PROSES!$B$2),,L184)</f>
        <v/>
      </c>
      <c r="L184" t="str">
        <f t="shared" si="7"/>
        <v/>
      </c>
      <c r="M184" t="str">
        <f>if(Z184=PROSES!$B$3,T184,)</f>
        <v/>
      </c>
      <c r="N184" t="str">
        <f>if(X184=PROSES!$B$3,T184,)</f>
        <v/>
      </c>
      <c r="O184" t="str">
        <f t="shared" si="8"/>
        <v/>
      </c>
      <c r="P184" t="str">
        <f>if(Z184=PROSES!$B$1,T184,)</f>
        <v/>
      </c>
      <c r="Q184" t="str">
        <f>if(X184=PROSES!$B$1,T184,)</f>
        <v/>
      </c>
      <c r="R184" t="str">
        <f t="shared" si="9"/>
        <v>CIBATU5MEKARSARI5</v>
      </c>
      <c r="S184" s="3"/>
      <c r="T184" s="1" t="s">
        <v>480</v>
      </c>
      <c r="U184" s="1" t="s">
        <v>115</v>
      </c>
      <c r="V184" s="1" t="s">
        <v>115</v>
      </c>
      <c r="W184" s="1" t="s">
        <v>90</v>
      </c>
      <c r="X184" s="1" t="s">
        <v>462</v>
      </c>
      <c r="Y184" s="1" t="s">
        <v>464</v>
      </c>
      <c r="Z184" s="1" t="s">
        <v>481</v>
      </c>
      <c r="AA184" s="1" t="s">
        <v>85</v>
      </c>
      <c r="AD184" s="1">
        <v>0.0</v>
      </c>
      <c r="AE184" s="1">
        <v>1.0</v>
      </c>
      <c r="AG184" s="1">
        <v>9.05</v>
      </c>
      <c r="AH184" s="1">
        <v>1.0</v>
      </c>
      <c r="AI184" s="1" t="s">
        <v>64</v>
      </c>
      <c r="AJ184" s="1">
        <v>0.0</v>
      </c>
      <c r="AM184" s="1">
        <v>0.0</v>
      </c>
      <c r="AN184" s="1">
        <v>0.0</v>
      </c>
      <c r="AO184" s="1">
        <v>100.0</v>
      </c>
      <c r="AP184" s="1">
        <v>1.0</v>
      </c>
      <c r="AQ184" s="1">
        <v>1.62</v>
      </c>
      <c r="AR184" s="1">
        <v>1.62</v>
      </c>
      <c r="AS184" s="1">
        <v>2.564365</v>
      </c>
      <c r="AT184" s="1">
        <v>82.15014</v>
      </c>
      <c r="AU184" s="1">
        <v>0.350235</v>
      </c>
      <c r="AV184" s="1">
        <v>2.540335</v>
      </c>
      <c r="AW184" s="1">
        <v>1.707735</v>
      </c>
      <c r="AX184" s="1">
        <v>7.621006</v>
      </c>
      <c r="AY184" s="1">
        <v>0.0</v>
      </c>
      <c r="AZ184" s="1">
        <v>0.683587</v>
      </c>
      <c r="BA184" s="1">
        <v>-7.109503</v>
      </c>
    </row>
    <row r="185">
      <c r="A185">
        <f t="shared" si="2"/>
        <v>0</v>
      </c>
      <c r="B185" t="str">
        <f t="shared" si="3"/>
        <v/>
      </c>
      <c r="C185" t="str">
        <f>if(and(D$3&gt;1,E185=PROSES!$D$22),,D185)</f>
        <v/>
      </c>
      <c r="D185" s="1" t="str">
        <f>if(and(F$3&gt;1,F185=PROSES!$B$10),,F185)</f>
        <v/>
      </c>
      <c r="E185" t="str">
        <f t="shared" si="4"/>
        <v/>
      </c>
      <c r="F185" t="str">
        <f t="shared" si="5"/>
        <v/>
      </c>
      <c r="G185" s="1" t="str">
        <f>if(Z185=PROSES!$E$29,T185,)</f>
        <v/>
      </c>
      <c r="H185" t="str">
        <f>if(X185=PROSES!$E$29,T185,)</f>
        <v/>
      </c>
      <c r="I185" t="str">
        <f t="shared" si="6"/>
        <v/>
      </c>
      <c r="J185" t="str">
        <f>if(and($K$3&gt;1,R185=PROSES!$C$2),,K185)</f>
        <v/>
      </c>
      <c r="K185" s="1" t="str">
        <f>if(and($L$3&gt;1,L185=PROSES!$B$2),,L185)</f>
        <v/>
      </c>
      <c r="L185" t="str">
        <f t="shared" si="7"/>
        <v/>
      </c>
      <c r="M185" t="str">
        <f>if(Z185=PROSES!$B$3,T185,)</f>
        <v/>
      </c>
      <c r="N185" t="str">
        <f>if(X185=PROSES!$B$3,T185,)</f>
        <v/>
      </c>
      <c r="O185" t="str">
        <f t="shared" si="8"/>
        <v/>
      </c>
      <c r="P185" t="str">
        <f>if(Z185=PROSES!$B$1,T185,)</f>
        <v/>
      </c>
      <c r="Q185" t="str">
        <f>if(X185=PROSES!$B$1,T185,)</f>
        <v/>
      </c>
      <c r="R185" t="str">
        <f t="shared" si="9"/>
        <v>CIBATU5MEKARSARI5</v>
      </c>
      <c r="S185" s="3"/>
      <c r="T185" s="1" t="s">
        <v>482</v>
      </c>
      <c r="U185" s="1" t="s">
        <v>115</v>
      </c>
      <c r="V185" s="1" t="s">
        <v>115</v>
      </c>
      <c r="W185" s="1" t="s">
        <v>90</v>
      </c>
      <c r="X185" s="1" t="s">
        <v>462</v>
      </c>
      <c r="Y185" s="1" t="s">
        <v>464</v>
      </c>
      <c r="Z185" s="1" t="s">
        <v>481</v>
      </c>
      <c r="AA185" s="1" t="s">
        <v>88</v>
      </c>
      <c r="AD185" s="1">
        <v>0.0</v>
      </c>
      <c r="AE185" s="1">
        <v>1.0</v>
      </c>
      <c r="AG185" s="1">
        <v>9.05</v>
      </c>
      <c r="AH185" s="1">
        <v>1.0</v>
      </c>
      <c r="AI185" s="1" t="s">
        <v>64</v>
      </c>
      <c r="AJ185" s="1">
        <v>0.0</v>
      </c>
      <c r="AM185" s="1">
        <v>0.0</v>
      </c>
      <c r="AN185" s="1">
        <v>0.0</v>
      </c>
      <c r="AO185" s="1">
        <v>100.0</v>
      </c>
      <c r="AP185" s="1">
        <v>1.0</v>
      </c>
      <c r="AQ185" s="1">
        <v>1.62</v>
      </c>
      <c r="AR185" s="1">
        <v>1.62</v>
      </c>
      <c r="AS185" s="1">
        <v>2.564365</v>
      </c>
      <c r="AT185" s="1">
        <v>82.15014</v>
      </c>
      <c r="AU185" s="1">
        <v>0.350235</v>
      </c>
      <c r="AV185" s="1">
        <v>2.540335</v>
      </c>
      <c r="AW185" s="1">
        <v>1.707735</v>
      </c>
      <c r="AX185" s="1">
        <v>7.621006</v>
      </c>
      <c r="AY185" s="1">
        <v>0.0</v>
      </c>
      <c r="AZ185" s="1">
        <v>0.683587</v>
      </c>
      <c r="BA185" s="1">
        <v>-7.109503</v>
      </c>
    </row>
    <row r="186">
      <c r="A186">
        <f t="shared" si="2"/>
        <v>0</v>
      </c>
      <c r="B186" t="str">
        <f t="shared" si="3"/>
        <v/>
      </c>
      <c r="C186" t="str">
        <f>if(and(D$3&gt;1,E186=PROSES!$D$22),,D186)</f>
        <v/>
      </c>
      <c r="D186" s="1" t="str">
        <f>if(and(F$3&gt;1,F186=PROSES!$B$10),,F186)</f>
        <v/>
      </c>
      <c r="E186" t="str">
        <f t="shared" si="4"/>
        <v/>
      </c>
      <c r="F186" t="str">
        <f t="shared" si="5"/>
        <v/>
      </c>
      <c r="G186" s="1" t="str">
        <f>if(Z186=PROSES!$E$29,T186,)</f>
        <v/>
      </c>
      <c r="H186" t="str">
        <f>if(X186=PROSES!$E$29,T186,)</f>
        <v/>
      </c>
      <c r="I186" t="str">
        <f t="shared" si="6"/>
        <v/>
      </c>
      <c r="J186" t="str">
        <f>if(and($K$3&gt;1,R186=PROSES!$C$2),,K186)</f>
        <v/>
      </c>
      <c r="K186" s="1" t="str">
        <f>if(and($L$3&gt;1,L186=PROSES!$B$2),,L186)</f>
        <v/>
      </c>
      <c r="L186" t="str">
        <f t="shared" si="7"/>
        <v/>
      </c>
      <c r="M186" t="str">
        <f>if(Z186=PROSES!$B$3,T186,)</f>
        <v/>
      </c>
      <c r="N186" t="str">
        <f>if(X186=PROSES!$B$3,T186,)</f>
        <v/>
      </c>
      <c r="O186" t="str">
        <f t="shared" si="8"/>
        <v/>
      </c>
      <c r="P186" t="str">
        <f>if(Z186=PROSES!$B$1,T186,)</f>
        <v/>
      </c>
      <c r="Q186" t="str">
        <f>if(X186=PROSES!$B$1,T186,)</f>
        <v/>
      </c>
      <c r="R186" t="str">
        <f t="shared" si="9"/>
        <v>MUARA TAWAR7CIBATU7</v>
      </c>
      <c r="S186" s="3"/>
      <c r="T186" s="1" t="s">
        <v>483</v>
      </c>
      <c r="U186" s="1" t="s">
        <v>75</v>
      </c>
      <c r="V186" s="1" t="s">
        <v>75</v>
      </c>
      <c r="W186" s="1" t="s">
        <v>233</v>
      </c>
      <c r="X186" s="1" t="s">
        <v>484</v>
      </c>
      <c r="Y186" s="1" t="s">
        <v>236</v>
      </c>
      <c r="Z186" s="1" t="s">
        <v>467</v>
      </c>
      <c r="AA186" s="1" t="s">
        <v>236</v>
      </c>
      <c r="AD186" s="1">
        <v>0.0</v>
      </c>
      <c r="AE186" s="1">
        <v>1.0</v>
      </c>
      <c r="AG186" s="1">
        <v>48.158</v>
      </c>
      <c r="AH186" s="1">
        <v>1.0</v>
      </c>
      <c r="AI186" s="1" t="s">
        <v>64</v>
      </c>
      <c r="AJ186" s="1">
        <v>0.0</v>
      </c>
      <c r="AM186" s="1">
        <v>0.0</v>
      </c>
      <c r="AN186" s="1">
        <v>0.0</v>
      </c>
      <c r="AO186" s="1">
        <v>100.0</v>
      </c>
      <c r="AP186" s="1">
        <v>1.0</v>
      </c>
      <c r="AQ186" s="1">
        <v>1.98</v>
      </c>
      <c r="AR186" s="1">
        <v>1.98</v>
      </c>
      <c r="AS186" s="1">
        <v>13.62971</v>
      </c>
      <c r="AT186" s="1">
        <v>84.05775</v>
      </c>
      <c r="AU186" s="1">
        <v>1.411029</v>
      </c>
      <c r="AV186" s="1">
        <v>13.55648</v>
      </c>
      <c r="AW186" s="1">
        <v>8.634729</v>
      </c>
      <c r="AX186" s="1">
        <v>40.66943</v>
      </c>
      <c r="AY186" s="1">
        <v>0.0</v>
      </c>
      <c r="AZ186" s="1">
        <v>0.6862155</v>
      </c>
      <c r="BA186" s="1">
        <v>-8.9765</v>
      </c>
    </row>
    <row r="187">
      <c r="A187">
        <f t="shared" si="2"/>
        <v>0</v>
      </c>
      <c r="B187" t="str">
        <f t="shared" si="3"/>
        <v/>
      </c>
      <c r="C187" t="str">
        <f>if(and(D$3&gt;1,E187=PROSES!$D$22),,D187)</f>
        <v/>
      </c>
      <c r="D187" s="1" t="str">
        <f>if(and(F$3&gt;1,F187=PROSES!$B$10),,F187)</f>
        <v/>
      </c>
      <c r="E187" t="str">
        <f t="shared" si="4"/>
        <v/>
      </c>
      <c r="F187" t="str">
        <f t="shared" si="5"/>
        <v/>
      </c>
      <c r="G187" s="1" t="str">
        <f>if(Z187=PROSES!$E$29,T187,)</f>
        <v/>
      </c>
      <c r="H187" t="str">
        <f>if(X187=PROSES!$E$29,T187,)</f>
        <v/>
      </c>
      <c r="I187" t="str">
        <f t="shared" si="6"/>
        <v/>
      </c>
      <c r="J187" t="str">
        <f>if(and($K$3&gt;1,R187=PROSES!$C$2),,K187)</f>
        <v/>
      </c>
      <c r="K187" s="1" t="str">
        <f>if(and($L$3&gt;1,L187=PROSES!$B$2),,L187)</f>
        <v/>
      </c>
      <c r="L187" t="str">
        <f t="shared" si="7"/>
        <v/>
      </c>
      <c r="M187" t="str">
        <f>if(Z187=PROSES!$B$3,T187,)</f>
        <v/>
      </c>
      <c r="N187" t="str">
        <f>if(X187=PROSES!$B$3,T187,)</f>
        <v/>
      </c>
      <c r="O187" t="str">
        <f t="shared" si="8"/>
        <v/>
      </c>
      <c r="P187" t="str">
        <f>if(Z187=PROSES!$B$1,T187,)</f>
        <v/>
      </c>
      <c r="Q187" t="str">
        <f>if(X187=PROSES!$B$1,T187,)</f>
        <v/>
      </c>
      <c r="R187" t="str">
        <f t="shared" si="9"/>
        <v>CIBATU7MUARA TAWAR7</v>
      </c>
      <c r="S187" s="3"/>
      <c r="T187" s="1" t="s">
        <v>485</v>
      </c>
      <c r="U187" s="1" t="s">
        <v>75</v>
      </c>
      <c r="V187" s="1" t="s">
        <v>75</v>
      </c>
      <c r="W187" s="1" t="s">
        <v>233</v>
      </c>
      <c r="X187" s="1" t="s">
        <v>467</v>
      </c>
      <c r="Y187" s="1" t="s">
        <v>236</v>
      </c>
      <c r="Z187" s="1" t="s">
        <v>484</v>
      </c>
      <c r="AA187" s="1" t="s">
        <v>236</v>
      </c>
      <c r="AD187" s="1">
        <v>0.0</v>
      </c>
      <c r="AE187" s="1">
        <v>1.0</v>
      </c>
      <c r="AG187" s="1">
        <v>48.158</v>
      </c>
      <c r="AH187" s="1">
        <v>1.0</v>
      </c>
      <c r="AI187" s="1" t="s">
        <v>64</v>
      </c>
      <c r="AJ187" s="1">
        <v>0.0</v>
      </c>
      <c r="AM187" s="1">
        <v>0.0</v>
      </c>
      <c r="AN187" s="1">
        <v>0.0</v>
      </c>
      <c r="AO187" s="1">
        <v>100.0</v>
      </c>
      <c r="AP187" s="1">
        <v>1.0</v>
      </c>
      <c r="AQ187" s="1">
        <v>1.98</v>
      </c>
      <c r="AR187" s="1">
        <v>1.98</v>
      </c>
      <c r="AS187" s="1">
        <v>13.62971</v>
      </c>
      <c r="AT187" s="1">
        <v>84.05775</v>
      </c>
      <c r="AU187" s="1">
        <v>1.411029</v>
      </c>
      <c r="AV187" s="1">
        <v>13.55648</v>
      </c>
      <c r="AW187" s="1">
        <v>8.634729</v>
      </c>
      <c r="AX187" s="1">
        <v>40.66943</v>
      </c>
      <c r="AY187" s="1">
        <v>0.0</v>
      </c>
      <c r="AZ187" s="1">
        <v>0.6862155</v>
      </c>
      <c r="BA187" s="1">
        <v>-8.9765</v>
      </c>
    </row>
    <row r="188">
      <c r="A188">
        <f t="shared" si="2"/>
        <v>0</v>
      </c>
      <c r="B188" t="str">
        <f t="shared" si="3"/>
        <v/>
      </c>
      <c r="C188" t="str">
        <f>if(and(D$3&gt;1,E188=PROSES!$D$22),,D188)</f>
        <v/>
      </c>
      <c r="D188" s="1" t="str">
        <f>if(and(F$3&gt;1,F188=PROSES!$B$10),,F188)</f>
        <v/>
      </c>
      <c r="E188" t="str">
        <f t="shared" si="4"/>
        <v/>
      </c>
      <c r="F188" t="str">
        <f t="shared" si="5"/>
        <v/>
      </c>
      <c r="G188" s="1" t="str">
        <f>if(Z188=PROSES!$E$29,T188,)</f>
        <v/>
      </c>
      <c r="H188" t="str">
        <f>if(X188=PROSES!$E$29,T188,)</f>
        <v/>
      </c>
      <c r="I188" t="str">
        <f t="shared" si="6"/>
        <v/>
      </c>
      <c r="J188" t="str">
        <f>if(and($K$3&gt;1,R188=PROSES!$C$2),,K188)</f>
        <v/>
      </c>
      <c r="K188" s="1" t="str">
        <f>if(and($L$3&gt;1,L188=PROSES!$B$2),,L188)</f>
        <v/>
      </c>
      <c r="L188" t="str">
        <f t="shared" si="7"/>
        <v/>
      </c>
      <c r="M188" t="str">
        <f>if(Z188=PROSES!$B$3,T188,)</f>
        <v/>
      </c>
      <c r="N188" t="str">
        <f>if(X188=PROSES!$B$3,T188,)</f>
        <v/>
      </c>
      <c r="O188" t="str">
        <f t="shared" si="8"/>
        <v/>
      </c>
      <c r="P188" t="str">
        <f>if(Z188=PROSES!$B$1,T188,)</f>
        <v/>
      </c>
      <c r="Q188" t="str">
        <f>if(X188=PROSES!$B$1,T188,)</f>
        <v/>
      </c>
      <c r="R188" t="str">
        <f t="shared" si="9"/>
        <v>SUZUKICIBATU5</v>
      </c>
      <c r="S188" s="3"/>
      <c r="T188" s="1" t="s">
        <v>486</v>
      </c>
      <c r="U188" s="1" t="s">
        <v>115</v>
      </c>
      <c r="V188" s="1" t="s">
        <v>115</v>
      </c>
      <c r="W188" s="1" t="s">
        <v>336</v>
      </c>
      <c r="X188" s="1" t="s">
        <v>487</v>
      </c>
      <c r="Y188" s="1" t="s">
        <v>88</v>
      </c>
      <c r="Z188" s="1" t="s">
        <v>462</v>
      </c>
      <c r="AA188" s="1" t="s">
        <v>464</v>
      </c>
      <c r="AD188" s="1">
        <v>0.0</v>
      </c>
      <c r="AE188" s="1">
        <v>1.0</v>
      </c>
      <c r="AG188" s="1">
        <v>2.6</v>
      </c>
      <c r="AH188" s="1">
        <v>1.0</v>
      </c>
      <c r="AI188" s="1" t="s">
        <v>64</v>
      </c>
      <c r="AJ188" s="1">
        <v>0.0</v>
      </c>
      <c r="AM188" s="1">
        <v>0.0</v>
      </c>
      <c r="AN188" s="1">
        <v>0.0</v>
      </c>
      <c r="AO188" s="1">
        <v>100.0</v>
      </c>
      <c r="AP188" s="1">
        <v>1.0</v>
      </c>
      <c r="AQ188" s="1">
        <v>1.15</v>
      </c>
      <c r="AR188" s="1">
        <v>1.15</v>
      </c>
      <c r="AS188" s="1">
        <v>0.2766009</v>
      </c>
      <c r="AT188" s="1">
        <v>77.84506</v>
      </c>
      <c r="AU188" s="1">
        <v>0.05824</v>
      </c>
      <c r="AV188" s="1">
        <v>0.2704</v>
      </c>
      <c r="AW188" s="1">
        <v>0.44824</v>
      </c>
      <c r="AX188" s="1">
        <v>0.8112</v>
      </c>
      <c r="AY188" s="1">
        <v>0.0</v>
      </c>
      <c r="AZ188" s="1">
        <v>0.8035125</v>
      </c>
      <c r="BA188" s="1">
        <v>-23.64246</v>
      </c>
    </row>
    <row r="189">
      <c r="A189">
        <f t="shared" si="2"/>
        <v>0</v>
      </c>
      <c r="B189" t="str">
        <f t="shared" si="3"/>
        <v/>
      </c>
      <c r="C189" t="str">
        <f>if(and(D$3&gt;1,E189=PROSES!$D$22),,D189)</f>
        <v/>
      </c>
      <c r="D189" s="1" t="str">
        <f>if(and(F$3&gt;1,F189=PROSES!$B$10),,F189)</f>
        <v/>
      </c>
      <c r="E189" t="str">
        <f t="shared" si="4"/>
        <v/>
      </c>
      <c r="F189" t="str">
        <f t="shared" si="5"/>
        <v/>
      </c>
      <c r="G189" s="1" t="str">
        <f>if(Z189=PROSES!$E$29,T189,)</f>
        <v/>
      </c>
      <c r="H189" t="str">
        <f>if(X189=PROSES!$E$29,T189,)</f>
        <v/>
      </c>
      <c r="I189" t="str">
        <f t="shared" si="6"/>
        <v/>
      </c>
      <c r="J189" t="str">
        <f>if(and($K$3&gt;1,R189=PROSES!$C$2),,K189)</f>
        <v/>
      </c>
      <c r="K189" s="1" t="str">
        <f>if(and($L$3&gt;1,L189=PROSES!$B$2),,L189)</f>
        <v/>
      </c>
      <c r="L189" t="str">
        <f t="shared" si="7"/>
        <v/>
      </c>
      <c r="M189" t="str">
        <f>if(Z189=PROSES!$B$3,T189,)</f>
        <v/>
      </c>
      <c r="N189" t="str">
        <f>if(X189=PROSES!$B$3,T189,)</f>
        <v/>
      </c>
      <c r="O189" t="str">
        <f t="shared" si="8"/>
        <v/>
      </c>
      <c r="P189" t="str">
        <f>if(Z189=PROSES!$B$1,T189,)</f>
        <v/>
      </c>
      <c r="Q189" t="str">
        <f>if(X189=PROSES!$B$1,T189,)</f>
        <v/>
      </c>
      <c r="R189" t="str">
        <f t="shared" si="9"/>
        <v>SUZUKICIBATU5</v>
      </c>
      <c r="S189" s="3"/>
      <c r="T189" s="1" t="s">
        <v>488</v>
      </c>
      <c r="U189" s="1" t="s">
        <v>115</v>
      </c>
      <c r="V189" s="1" t="s">
        <v>115</v>
      </c>
      <c r="W189" s="1" t="s">
        <v>336</v>
      </c>
      <c r="X189" s="1" t="s">
        <v>487</v>
      </c>
      <c r="Y189" s="1" t="s">
        <v>85</v>
      </c>
      <c r="Z189" s="1" t="s">
        <v>462</v>
      </c>
      <c r="AA189" s="1" t="s">
        <v>464</v>
      </c>
      <c r="AD189" s="1">
        <v>0.0</v>
      </c>
      <c r="AE189" s="1">
        <v>1.0</v>
      </c>
      <c r="AG189" s="1">
        <v>2.6</v>
      </c>
      <c r="AH189" s="1">
        <v>1.0</v>
      </c>
      <c r="AI189" s="1" t="s">
        <v>64</v>
      </c>
      <c r="AJ189" s="1">
        <v>0.0</v>
      </c>
      <c r="AM189" s="1">
        <v>0.0</v>
      </c>
      <c r="AN189" s="1">
        <v>0.0</v>
      </c>
      <c r="AO189" s="1">
        <v>100.0</v>
      </c>
      <c r="AP189" s="1">
        <v>1.0</v>
      </c>
      <c r="AQ189" s="1">
        <v>1.15</v>
      </c>
      <c r="AR189" s="1">
        <v>1.15</v>
      </c>
      <c r="AS189" s="1">
        <v>0.2766009</v>
      </c>
      <c r="AT189" s="1">
        <v>77.84506</v>
      </c>
      <c r="AU189" s="1">
        <v>0.05824</v>
      </c>
      <c r="AV189" s="1">
        <v>0.2704</v>
      </c>
      <c r="AW189" s="1">
        <v>0.44824</v>
      </c>
      <c r="AX189" s="1">
        <v>0.8112</v>
      </c>
      <c r="AY189" s="1">
        <v>0.0</v>
      </c>
      <c r="AZ189" s="1">
        <v>0.8035125</v>
      </c>
      <c r="BA189" s="1">
        <v>-23.64246</v>
      </c>
    </row>
    <row r="190">
      <c r="A190">
        <f t="shared" si="2"/>
        <v>0</v>
      </c>
      <c r="B190" t="str">
        <f t="shared" si="3"/>
        <v/>
      </c>
      <c r="C190" t="str">
        <f>if(and(D$3&gt;1,E190=PROSES!$D$22),,D190)</f>
        <v/>
      </c>
      <c r="D190" s="1" t="str">
        <f>if(and(F$3&gt;1,F190=PROSES!$B$10),,F190)</f>
        <v/>
      </c>
      <c r="E190" t="str">
        <f t="shared" si="4"/>
        <v/>
      </c>
      <c r="F190" t="str">
        <f t="shared" si="5"/>
        <v/>
      </c>
      <c r="G190" s="1" t="str">
        <f>if(Z190=PROSES!$E$29,T190,)</f>
        <v/>
      </c>
      <c r="H190" t="str">
        <f>if(X190=PROSES!$E$29,T190,)</f>
        <v/>
      </c>
      <c r="I190" t="str">
        <f t="shared" si="6"/>
        <v/>
      </c>
      <c r="J190" t="str">
        <f>if(and($K$3&gt;1,R190=PROSES!$C$2),,K190)</f>
        <v/>
      </c>
      <c r="K190" s="1" t="str">
        <f>if(and($L$3&gt;1,L190=PROSES!$B$2),,L190)</f>
        <v/>
      </c>
      <c r="L190" t="str">
        <f t="shared" si="7"/>
        <v/>
      </c>
      <c r="M190" t="str">
        <f>if(Z190=PROSES!$B$3,T190,)</f>
        <v/>
      </c>
      <c r="N190" t="str">
        <f>if(X190=PROSES!$B$3,T190,)</f>
        <v/>
      </c>
      <c r="O190" t="str">
        <f t="shared" si="8"/>
        <v/>
      </c>
      <c r="P190" t="str">
        <f>if(Z190=PROSES!$B$1,T190,)</f>
        <v/>
      </c>
      <c r="Q190" t="str">
        <f>if(X190=PROSES!$B$1,T190,)</f>
        <v/>
      </c>
      <c r="R190" t="str">
        <f t="shared" si="9"/>
        <v>CIBABAT5CIBABAT BARU5</v>
      </c>
      <c r="S190" s="3"/>
      <c r="T190" s="1" t="s">
        <v>489</v>
      </c>
      <c r="U190" s="1" t="s">
        <v>115</v>
      </c>
      <c r="V190" s="1" t="s">
        <v>115</v>
      </c>
      <c r="W190" s="1" t="s">
        <v>134</v>
      </c>
      <c r="X190" s="1" t="s">
        <v>490</v>
      </c>
      <c r="Y190" s="1" t="s">
        <v>88</v>
      </c>
      <c r="Z190" s="1" t="s">
        <v>491</v>
      </c>
      <c r="AA190" s="1" t="s">
        <v>85</v>
      </c>
      <c r="AD190" s="1">
        <v>0.0</v>
      </c>
      <c r="AE190" s="1">
        <v>1.0</v>
      </c>
      <c r="AG190" s="1">
        <v>4.05</v>
      </c>
      <c r="AH190" s="1">
        <v>1.0</v>
      </c>
      <c r="AI190" s="1" t="s">
        <v>64</v>
      </c>
      <c r="AJ190" s="1">
        <v>0.0</v>
      </c>
      <c r="AM190" s="1">
        <v>0.0</v>
      </c>
      <c r="AN190" s="1">
        <v>0.0</v>
      </c>
      <c r="AO190" s="1">
        <v>100.0</v>
      </c>
      <c r="AP190" s="1">
        <v>1.0</v>
      </c>
      <c r="AQ190" s="1">
        <v>1.2</v>
      </c>
      <c r="AR190" s="1">
        <v>1.2</v>
      </c>
      <c r="AS190" s="1">
        <v>1.147868</v>
      </c>
      <c r="AT190" s="1">
        <v>78.06761</v>
      </c>
      <c r="AU190" s="1">
        <v>0.23733</v>
      </c>
      <c r="AV190" s="1">
        <v>1.123065</v>
      </c>
      <c r="AW190" s="1">
        <v>0.84483</v>
      </c>
      <c r="AX190" s="1">
        <v>3.369195</v>
      </c>
      <c r="AY190" s="1">
        <v>0.0</v>
      </c>
      <c r="AZ190" s="1">
        <v>0.6756974</v>
      </c>
      <c r="BA190" s="1">
        <v>-3.202028</v>
      </c>
    </row>
    <row r="191">
      <c r="A191">
        <f t="shared" si="2"/>
        <v>0</v>
      </c>
      <c r="B191" t="str">
        <f t="shared" si="3"/>
        <v/>
      </c>
      <c r="C191" t="str">
        <f>if(and(D$3&gt;1,E191=PROSES!$D$22),,D191)</f>
        <v/>
      </c>
      <c r="D191" s="1" t="str">
        <f>if(and(F$3&gt;1,F191=PROSES!$B$10),,F191)</f>
        <v/>
      </c>
      <c r="E191" t="str">
        <f t="shared" si="4"/>
        <v/>
      </c>
      <c r="F191" t="str">
        <f t="shared" si="5"/>
        <v/>
      </c>
      <c r="G191" s="1" t="str">
        <f>if(Z191=PROSES!$E$29,T191,)</f>
        <v/>
      </c>
      <c r="H191" t="str">
        <f>if(X191=PROSES!$E$29,T191,)</f>
        <v/>
      </c>
      <c r="I191" t="str">
        <f t="shared" si="6"/>
        <v/>
      </c>
      <c r="J191" t="str">
        <f>if(and($K$3&gt;1,R191=PROSES!$C$2),,K191)</f>
        <v/>
      </c>
      <c r="K191" s="1" t="str">
        <f>if(and($L$3&gt;1,L191=PROSES!$B$2),,L191)</f>
        <v/>
      </c>
      <c r="L191" t="str">
        <f t="shared" si="7"/>
        <v/>
      </c>
      <c r="M191" t="str">
        <f>if(Z191=PROSES!$B$3,T191,)</f>
        <v/>
      </c>
      <c r="N191" t="str">
        <f>if(X191=PROSES!$B$3,T191,)</f>
        <v/>
      </c>
      <c r="O191" t="str">
        <f t="shared" si="8"/>
        <v/>
      </c>
      <c r="P191" t="str">
        <f>if(Z191=PROSES!$B$1,T191,)</f>
        <v/>
      </c>
      <c r="Q191" t="str">
        <f>if(X191=PROSES!$B$1,T191,)</f>
        <v/>
      </c>
      <c r="R191" t="str">
        <f t="shared" si="9"/>
        <v>CIBINONG4GANDARIA</v>
      </c>
      <c r="S191" s="3"/>
      <c r="T191" s="1" t="s">
        <v>492</v>
      </c>
      <c r="U191" s="1" t="s">
        <v>58</v>
      </c>
      <c r="V191" s="1" t="s">
        <v>58</v>
      </c>
      <c r="W191" s="1" t="s">
        <v>122</v>
      </c>
      <c r="X191" s="1" t="s">
        <v>493</v>
      </c>
      <c r="Y191" s="1" t="s">
        <v>249</v>
      </c>
      <c r="Z191" s="1" t="s">
        <v>494</v>
      </c>
      <c r="AA191" s="1" t="s">
        <v>252</v>
      </c>
      <c r="AD191" s="1">
        <v>0.0</v>
      </c>
      <c r="AE191" s="1">
        <v>1.0</v>
      </c>
      <c r="AG191" s="1">
        <v>11.8</v>
      </c>
      <c r="AH191" s="1">
        <v>1.0</v>
      </c>
      <c r="AI191" s="1" t="s">
        <v>64</v>
      </c>
      <c r="AJ191" s="1">
        <v>0.0</v>
      </c>
      <c r="AM191" s="1">
        <v>0.0</v>
      </c>
      <c r="AN191" s="1">
        <v>0.0</v>
      </c>
      <c r="AO191" s="1">
        <v>100.0</v>
      </c>
      <c r="AP191" s="1">
        <v>1.0</v>
      </c>
      <c r="AQ191" s="1">
        <v>0.44</v>
      </c>
      <c r="AR191" s="1">
        <v>0.44</v>
      </c>
      <c r="AS191" s="1">
        <v>5.239421</v>
      </c>
      <c r="AT191" s="1">
        <v>60.66966</v>
      </c>
      <c r="AU191" s="1">
        <v>2.5665</v>
      </c>
      <c r="AV191" s="1">
        <v>4.56778</v>
      </c>
      <c r="AW191" s="1">
        <v>4.3365</v>
      </c>
      <c r="AX191" s="1">
        <v>13.70334</v>
      </c>
      <c r="AY191" s="1">
        <v>0.0</v>
      </c>
      <c r="AZ191" s="1">
        <v>0.5920149</v>
      </c>
      <c r="BA191" s="1">
        <v>18.36523</v>
      </c>
    </row>
    <row r="192">
      <c r="A192">
        <f t="shared" si="2"/>
        <v>0</v>
      </c>
      <c r="B192" t="str">
        <f t="shared" si="3"/>
        <v/>
      </c>
      <c r="C192" t="str">
        <f>if(and(D$3&gt;1,E192=PROSES!$D$22),,D192)</f>
        <v/>
      </c>
      <c r="D192" s="1" t="str">
        <f>if(and(F$3&gt;1,F192=PROSES!$B$10),,F192)</f>
        <v/>
      </c>
      <c r="E192" t="str">
        <f t="shared" si="4"/>
        <v/>
      </c>
      <c r="F192" t="str">
        <f t="shared" si="5"/>
        <v/>
      </c>
      <c r="G192" s="1" t="str">
        <f>if(Z192=PROSES!$E$29,T192,)</f>
        <v/>
      </c>
      <c r="H192" t="str">
        <f>if(X192=PROSES!$E$29,T192,)</f>
        <v/>
      </c>
      <c r="I192" t="str">
        <f t="shared" si="6"/>
        <v/>
      </c>
      <c r="J192" t="str">
        <f>if(and($K$3&gt;1,R192=PROSES!$C$2),,K192)</f>
        <v/>
      </c>
      <c r="K192" s="1" t="str">
        <f>if(and($L$3&gt;1,L192=PROSES!$B$2),,L192)</f>
        <v/>
      </c>
      <c r="L192" t="str">
        <f t="shared" si="7"/>
        <v/>
      </c>
      <c r="M192" t="str">
        <f>if(Z192=PROSES!$B$3,T192,)</f>
        <v/>
      </c>
      <c r="N192" t="str">
        <f>if(X192=PROSES!$B$3,T192,)</f>
        <v/>
      </c>
      <c r="O192" t="str">
        <f t="shared" si="8"/>
        <v/>
      </c>
      <c r="P192" t="str">
        <f>if(Z192=PROSES!$B$1,T192,)</f>
        <v/>
      </c>
      <c r="Q192" t="str">
        <f>if(X192=PROSES!$B$1,T192,)</f>
        <v/>
      </c>
      <c r="R192" t="str">
        <f t="shared" si="9"/>
        <v>CIBINONG4GANDARIA</v>
      </c>
      <c r="S192" s="3"/>
      <c r="T192" s="1" t="s">
        <v>495</v>
      </c>
      <c r="U192" s="1" t="s">
        <v>58</v>
      </c>
      <c r="V192" s="1" t="s">
        <v>58</v>
      </c>
      <c r="W192" s="1" t="s">
        <v>122</v>
      </c>
      <c r="X192" s="1" t="s">
        <v>493</v>
      </c>
      <c r="Y192" s="1" t="s">
        <v>249</v>
      </c>
      <c r="Z192" s="1" t="s">
        <v>494</v>
      </c>
      <c r="AA192" s="1" t="s">
        <v>252</v>
      </c>
      <c r="AD192" s="1">
        <v>0.0</v>
      </c>
      <c r="AE192" s="1">
        <v>1.0</v>
      </c>
      <c r="AG192" s="1">
        <v>11.8</v>
      </c>
      <c r="AH192" s="1">
        <v>1.0</v>
      </c>
      <c r="AI192" s="1" t="s">
        <v>64</v>
      </c>
      <c r="AJ192" s="1">
        <v>0.0</v>
      </c>
      <c r="AM192" s="1">
        <v>0.0</v>
      </c>
      <c r="AN192" s="1">
        <v>0.0</v>
      </c>
      <c r="AO192" s="1">
        <v>100.0</v>
      </c>
      <c r="AP192" s="1">
        <v>1.0</v>
      </c>
      <c r="AQ192" s="1">
        <v>0.44</v>
      </c>
      <c r="AR192" s="1">
        <v>0.44</v>
      </c>
      <c r="AS192" s="1">
        <v>5.239421</v>
      </c>
      <c r="AT192" s="1">
        <v>60.66966</v>
      </c>
      <c r="AU192" s="1">
        <v>2.5665</v>
      </c>
      <c r="AV192" s="1">
        <v>4.56778</v>
      </c>
      <c r="AW192" s="1">
        <v>4.3365</v>
      </c>
      <c r="AX192" s="1">
        <v>13.70334</v>
      </c>
      <c r="AY192" s="1">
        <v>0.0</v>
      </c>
      <c r="AZ192" s="1">
        <v>0.5920149</v>
      </c>
      <c r="BA192" s="1">
        <v>18.36523</v>
      </c>
    </row>
    <row r="193">
      <c r="A193">
        <f t="shared" si="2"/>
        <v>0</v>
      </c>
      <c r="B193" t="str">
        <f t="shared" si="3"/>
        <v/>
      </c>
      <c r="C193" t="str">
        <f>if(and(D$3&gt;1,E193=PROSES!$D$22),,D193)</f>
        <v/>
      </c>
      <c r="D193" s="1" t="str">
        <f>if(and(F$3&gt;1,F193=PROSES!$B$10),,F193)</f>
        <v/>
      </c>
      <c r="E193" t="str">
        <f t="shared" si="4"/>
        <v/>
      </c>
      <c r="F193" t="str">
        <f t="shared" si="5"/>
        <v/>
      </c>
      <c r="G193" s="1" t="str">
        <f>if(Z193=PROSES!$E$29,T193,)</f>
        <v/>
      </c>
      <c r="H193" t="str">
        <f>if(X193=PROSES!$E$29,T193,)</f>
        <v/>
      </c>
      <c r="I193" t="str">
        <f t="shared" si="6"/>
        <v/>
      </c>
      <c r="J193" t="str">
        <f>if(and($K$3&gt;1,R193=PROSES!$C$2),,K193)</f>
        <v/>
      </c>
      <c r="K193" s="1" t="str">
        <f>if(and($L$3&gt;1,L193=PROSES!$B$2),,L193)</f>
        <v/>
      </c>
      <c r="L193" t="str">
        <f t="shared" si="7"/>
        <v/>
      </c>
      <c r="M193" t="str">
        <f>if(Z193=PROSES!$B$3,T193,)</f>
        <v/>
      </c>
      <c r="N193" t="str">
        <f>if(X193=PROSES!$B$3,T193,)</f>
        <v/>
      </c>
      <c r="O193" t="str">
        <f t="shared" si="8"/>
        <v/>
      </c>
      <c r="P193" t="str">
        <f>if(Z193=PROSES!$B$1,T193,)</f>
        <v/>
      </c>
      <c r="Q193" t="str">
        <f>if(X193=PROSES!$B$1,T193,)</f>
        <v/>
      </c>
      <c r="R193" t="str">
        <f t="shared" si="9"/>
        <v>PLTU CELUKAN BAWANGKAPAL5</v>
      </c>
      <c r="S193" s="3"/>
      <c r="T193" s="1" t="s">
        <v>496</v>
      </c>
      <c r="U193" s="1" t="s">
        <v>140</v>
      </c>
      <c r="V193" s="1" t="s">
        <v>140</v>
      </c>
      <c r="W193" s="1" t="s">
        <v>59</v>
      </c>
      <c r="X193" s="1" t="s">
        <v>497</v>
      </c>
      <c r="Y193" s="1" t="s">
        <v>78</v>
      </c>
      <c r="Z193" s="1" t="s">
        <v>143</v>
      </c>
      <c r="AA193" s="1" t="s">
        <v>85</v>
      </c>
      <c r="AD193" s="1">
        <v>0.0</v>
      </c>
      <c r="AE193" s="1">
        <v>1.0</v>
      </c>
      <c r="AG193" s="1">
        <v>70.4</v>
      </c>
      <c r="AH193" s="1">
        <v>1.0</v>
      </c>
      <c r="AI193" s="1" t="s">
        <v>64</v>
      </c>
      <c r="AJ193" s="1">
        <v>0.0</v>
      </c>
      <c r="AM193" s="1">
        <v>0.0</v>
      </c>
      <c r="AN193" s="1">
        <v>0.0</v>
      </c>
      <c r="AO193" s="1">
        <v>100.0</v>
      </c>
      <c r="AP193" s="1">
        <v>1.0</v>
      </c>
      <c r="AQ193" s="1">
        <v>2.73</v>
      </c>
      <c r="AR193" s="1">
        <v>2.73</v>
      </c>
      <c r="AS193" s="1">
        <v>18.70873</v>
      </c>
      <c r="AT193" s="1">
        <v>76.21999</v>
      </c>
      <c r="AU193" s="1">
        <v>4.45632</v>
      </c>
      <c r="AV193" s="1">
        <v>18.17024</v>
      </c>
      <c r="AW193" s="1">
        <v>15.01632</v>
      </c>
      <c r="AX193" s="1">
        <v>54.51072</v>
      </c>
      <c r="AY193" s="1">
        <v>0.0</v>
      </c>
      <c r="AZ193" s="1">
        <v>0.6742607</v>
      </c>
      <c r="BA193" s="1">
        <v>-2.423059</v>
      </c>
    </row>
    <row r="194">
      <c r="A194">
        <f t="shared" si="2"/>
        <v>0</v>
      </c>
      <c r="B194" t="str">
        <f t="shared" si="3"/>
        <v/>
      </c>
      <c r="C194" t="str">
        <f>if(and(D$3&gt;1,E194=PROSES!$D$22),,D194)</f>
        <v/>
      </c>
      <c r="D194" s="1" t="str">
        <f>if(and(F$3&gt;1,F194=PROSES!$B$10),,F194)</f>
        <v/>
      </c>
      <c r="E194" t="str">
        <f t="shared" si="4"/>
        <v/>
      </c>
      <c r="F194" t="str">
        <f t="shared" si="5"/>
        <v/>
      </c>
      <c r="G194" s="1" t="str">
        <f>if(Z194=PROSES!$E$29,T194,)</f>
        <v/>
      </c>
      <c r="H194" t="str">
        <f>if(X194=PROSES!$E$29,T194,)</f>
        <v/>
      </c>
      <c r="I194" t="str">
        <f t="shared" si="6"/>
        <v/>
      </c>
      <c r="J194" t="str">
        <f>if(and($K$3&gt;1,R194=PROSES!$C$2),,K194)</f>
        <v/>
      </c>
      <c r="K194" s="1" t="str">
        <f>if(and($L$3&gt;1,L194=PROSES!$B$2),,L194)</f>
        <v/>
      </c>
      <c r="L194" t="str">
        <f t="shared" si="7"/>
        <v/>
      </c>
      <c r="M194" t="str">
        <f>if(Z194=PROSES!$B$3,T194,)</f>
        <v/>
      </c>
      <c r="N194" t="str">
        <f>if(X194=PROSES!$B$3,T194,)</f>
        <v/>
      </c>
      <c r="O194" t="str">
        <f t="shared" si="8"/>
        <v/>
      </c>
      <c r="P194" t="str">
        <f>if(Z194=PROSES!$B$1,T194,)</f>
        <v/>
      </c>
      <c r="Q194" t="str">
        <f>if(X194=PROSES!$B$1,T194,)</f>
        <v/>
      </c>
      <c r="R194" t="str">
        <f t="shared" si="9"/>
        <v>PLTU CELUKAN BAWANGKAPAL5</v>
      </c>
      <c r="S194" s="3"/>
      <c r="T194" s="1" t="s">
        <v>498</v>
      </c>
      <c r="U194" s="1" t="s">
        <v>140</v>
      </c>
      <c r="V194" s="1" t="s">
        <v>140</v>
      </c>
      <c r="W194" s="1" t="s">
        <v>59</v>
      </c>
      <c r="X194" s="1" t="s">
        <v>497</v>
      </c>
      <c r="Y194" s="1" t="s">
        <v>78</v>
      </c>
      <c r="Z194" s="1" t="s">
        <v>143</v>
      </c>
      <c r="AA194" s="1" t="s">
        <v>85</v>
      </c>
      <c r="AD194" s="1">
        <v>0.0</v>
      </c>
      <c r="AE194" s="1">
        <v>1.0</v>
      </c>
      <c r="AG194" s="1">
        <v>70.4</v>
      </c>
      <c r="AH194" s="1">
        <v>1.0</v>
      </c>
      <c r="AI194" s="1" t="s">
        <v>64</v>
      </c>
      <c r="AJ194" s="1">
        <v>0.0</v>
      </c>
      <c r="AM194" s="1">
        <v>0.0</v>
      </c>
      <c r="AN194" s="1">
        <v>0.0</v>
      </c>
      <c r="AO194" s="1">
        <v>100.0</v>
      </c>
      <c r="AP194" s="1">
        <v>1.0</v>
      </c>
      <c r="AQ194" s="1">
        <v>2.73</v>
      </c>
      <c r="AR194" s="1">
        <v>2.73</v>
      </c>
      <c r="AS194" s="1">
        <v>18.70873</v>
      </c>
      <c r="AT194" s="1">
        <v>76.21999</v>
      </c>
      <c r="AU194" s="1">
        <v>4.45632</v>
      </c>
      <c r="AV194" s="1">
        <v>18.17024</v>
      </c>
      <c r="AW194" s="1">
        <v>15.01632</v>
      </c>
      <c r="AX194" s="1">
        <v>54.51072</v>
      </c>
      <c r="AY194" s="1">
        <v>0.0</v>
      </c>
      <c r="AZ194" s="1">
        <v>0.6742607</v>
      </c>
      <c r="BA194" s="1">
        <v>-2.423059</v>
      </c>
    </row>
    <row r="195">
      <c r="A195">
        <f t="shared" si="2"/>
        <v>0</v>
      </c>
      <c r="B195" t="str">
        <f t="shared" si="3"/>
        <v/>
      </c>
      <c r="C195" t="str">
        <f>if(and(D$3&gt;1,E195=PROSES!$D$22),,D195)</f>
        <v/>
      </c>
      <c r="D195" s="1" t="str">
        <f>if(and(F$3&gt;1,F195=PROSES!$B$10),,F195)</f>
        <v/>
      </c>
      <c r="E195" t="str">
        <f t="shared" si="4"/>
        <v/>
      </c>
      <c r="F195" t="str">
        <f t="shared" si="5"/>
        <v/>
      </c>
      <c r="G195" s="1" t="str">
        <f>if(Z195=PROSES!$E$29,T195,)</f>
        <v/>
      </c>
      <c r="H195" t="str">
        <f>if(X195=PROSES!$E$29,T195,)</f>
        <v/>
      </c>
      <c r="I195" t="str">
        <f t="shared" si="6"/>
        <v/>
      </c>
      <c r="J195" t="str">
        <f>if(and($K$3&gt;1,R195=PROSES!$C$2),,K195)</f>
        <v/>
      </c>
      <c r="K195" s="1" t="str">
        <f>if(and($L$3&gt;1,L195=PROSES!$B$2),,L195)</f>
        <v/>
      </c>
      <c r="L195" t="str">
        <f t="shared" si="7"/>
        <v/>
      </c>
      <c r="M195" t="str">
        <f>if(Z195=PROSES!$B$3,T195,)</f>
        <v/>
      </c>
      <c r="N195" t="str">
        <f>if(X195=PROSES!$B$3,T195,)</f>
        <v/>
      </c>
      <c r="O195" t="str">
        <f t="shared" si="8"/>
        <v/>
      </c>
      <c r="P195" t="str">
        <f>if(Z195=PROSES!$B$1,T195,)</f>
        <v/>
      </c>
      <c r="Q195" t="str">
        <f>if(X195=PROSES!$B$1,T195,)</f>
        <v/>
      </c>
      <c r="R195" t="str">
        <f t="shared" si="9"/>
        <v>MANYAR5CERME5</v>
      </c>
      <c r="S195" s="3"/>
      <c r="T195" s="1" t="s">
        <v>499</v>
      </c>
      <c r="U195" s="1" t="s">
        <v>82</v>
      </c>
      <c r="V195" s="1" t="s">
        <v>82</v>
      </c>
      <c r="W195" s="1" t="s">
        <v>83</v>
      </c>
      <c r="X195" s="1" t="s">
        <v>500</v>
      </c>
      <c r="Y195" s="1" t="s">
        <v>88</v>
      </c>
      <c r="Z195" s="1" t="s">
        <v>501</v>
      </c>
      <c r="AA195" s="1" t="s">
        <v>88</v>
      </c>
      <c r="AD195" s="1">
        <v>0.0</v>
      </c>
      <c r="AE195" s="1">
        <v>1.0</v>
      </c>
      <c r="AG195" s="1">
        <v>7.64</v>
      </c>
      <c r="AH195" s="1">
        <v>1.0</v>
      </c>
      <c r="AI195" s="1" t="s">
        <v>64</v>
      </c>
      <c r="AJ195" s="1">
        <v>0.0</v>
      </c>
      <c r="AM195" s="1">
        <v>0.0</v>
      </c>
      <c r="AN195" s="1">
        <v>0.0</v>
      </c>
      <c r="AO195" s="1">
        <v>100.0</v>
      </c>
      <c r="AP195" s="1">
        <v>1.0</v>
      </c>
      <c r="AQ195" s="1">
        <v>1.48</v>
      </c>
      <c r="AR195" s="1">
        <v>1.48</v>
      </c>
      <c r="AS195" s="1">
        <v>1.505565</v>
      </c>
      <c r="AT195" s="1">
        <v>75.63232</v>
      </c>
      <c r="AU195" s="1">
        <v>0.373596</v>
      </c>
      <c r="AV195" s="1">
        <v>1.458476</v>
      </c>
      <c r="AW195" s="1">
        <v>1.281992</v>
      </c>
      <c r="AX195" s="1">
        <v>4.694398</v>
      </c>
      <c r="AY195" s="1">
        <v>0.0</v>
      </c>
      <c r="AZ195" s="1">
        <v>0.7441298</v>
      </c>
      <c r="BA195" s="1">
        <v>-1.31295</v>
      </c>
    </row>
    <row r="196">
      <c r="A196">
        <f t="shared" si="2"/>
        <v>0</v>
      </c>
      <c r="B196" t="str">
        <f t="shared" si="3"/>
        <v/>
      </c>
      <c r="C196" t="str">
        <f>if(and(D$3&gt;1,E196=PROSES!$D$22),,D196)</f>
        <v/>
      </c>
      <c r="D196" s="1" t="str">
        <f>if(and(F$3&gt;1,F196=PROSES!$B$10),,F196)</f>
        <v/>
      </c>
      <c r="E196" t="str">
        <f t="shared" si="4"/>
        <v/>
      </c>
      <c r="F196" t="str">
        <f t="shared" si="5"/>
        <v/>
      </c>
      <c r="G196" s="1" t="str">
        <f>if(Z196=PROSES!$E$29,T196,)</f>
        <v/>
      </c>
      <c r="H196" t="str">
        <f>if(X196=PROSES!$E$29,T196,)</f>
        <v/>
      </c>
      <c r="I196" t="str">
        <f t="shared" si="6"/>
        <v/>
      </c>
      <c r="J196" t="str">
        <f>if(and($K$3&gt;1,R196=PROSES!$C$2),,K196)</f>
        <v/>
      </c>
      <c r="K196" s="1" t="str">
        <f>if(and($L$3&gt;1,L196=PROSES!$B$2),,L196)</f>
        <v/>
      </c>
      <c r="L196" t="str">
        <f t="shared" si="7"/>
        <v/>
      </c>
      <c r="M196" t="str">
        <f>if(Z196=PROSES!$B$3,T196,)</f>
        <v/>
      </c>
      <c r="N196" t="str">
        <f>if(X196=PROSES!$B$3,T196,)</f>
        <v/>
      </c>
      <c r="O196" t="str">
        <f t="shared" si="8"/>
        <v/>
      </c>
      <c r="P196" t="str">
        <f>if(Z196=PROSES!$B$1,T196,)</f>
        <v/>
      </c>
      <c r="Q196" t="str">
        <f>if(X196=PROSES!$B$1,T196,)</f>
        <v/>
      </c>
      <c r="R196" t="str">
        <f t="shared" si="9"/>
        <v>MANYAR5CERME5</v>
      </c>
      <c r="S196" s="3"/>
      <c r="T196" s="1" t="s">
        <v>502</v>
      </c>
      <c r="U196" s="1" t="s">
        <v>82</v>
      </c>
      <c r="V196" s="1" t="s">
        <v>82</v>
      </c>
      <c r="W196" s="1" t="s">
        <v>83</v>
      </c>
      <c r="X196" s="1" t="s">
        <v>500</v>
      </c>
      <c r="Y196" s="1" t="s">
        <v>85</v>
      </c>
      <c r="Z196" s="1" t="s">
        <v>501</v>
      </c>
      <c r="AA196" s="1" t="s">
        <v>85</v>
      </c>
      <c r="AD196" s="1">
        <v>0.0</v>
      </c>
      <c r="AE196" s="1">
        <v>1.0</v>
      </c>
      <c r="AG196" s="1">
        <v>7.64</v>
      </c>
      <c r="AH196" s="1">
        <v>1.0</v>
      </c>
      <c r="AI196" s="1" t="s">
        <v>64</v>
      </c>
      <c r="AJ196" s="1">
        <v>0.0</v>
      </c>
      <c r="AM196" s="1">
        <v>0.0</v>
      </c>
      <c r="AN196" s="1">
        <v>0.0</v>
      </c>
      <c r="AO196" s="1">
        <v>100.0</v>
      </c>
      <c r="AP196" s="1">
        <v>1.0</v>
      </c>
      <c r="AQ196" s="1">
        <v>1.48</v>
      </c>
      <c r="AR196" s="1">
        <v>1.48</v>
      </c>
      <c r="AS196" s="1">
        <v>1.505565</v>
      </c>
      <c r="AT196" s="1">
        <v>75.63232</v>
      </c>
      <c r="AU196" s="1">
        <v>0.373596</v>
      </c>
      <c r="AV196" s="1">
        <v>1.458476</v>
      </c>
      <c r="AW196" s="1">
        <v>1.281992</v>
      </c>
      <c r="AX196" s="1">
        <v>4.694398</v>
      </c>
      <c r="AY196" s="1">
        <v>0.0</v>
      </c>
      <c r="AZ196" s="1">
        <v>0.7441298</v>
      </c>
      <c r="BA196" s="1">
        <v>-1.31295</v>
      </c>
    </row>
    <row r="197">
      <c r="A197">
        <f t="shared" si="2"/>
        <v>0</v>
      </c>
      <c r="B197" t="str">
        <f t="shared" si="3"/>
        <v/>
      </c>
      <c r="C197" t="str">
        <f>if(and(D$3&gt;1,E197=PROSES!$D$22),,D197)</f>
        <v/>
      </c>
      <c r="D197" s="1" t="str">
        <f>if(and(F$3&gt;1,F197=PROSES!$B$10),,F197)</f>
        <v/>
      </c>
      <c r="E197" t="str">
        <f t="shared" si="4"/>
        <v/>
      </c>
      <c r="F197" t="str">
        <f t="shared" si="5"/>
        <v/>
      </c>
      <c r="G197" s="1" t="str">
        <f>if(Z197=PROSES!$E$29,T197,)</f>
        <v/>
      </c>
      <c r="H197" t="str">
        <f>if(X197=PROSES!$E$29,T197,)</f>
        <v/>
      </c>
      <c r="I197" t="str">
        <f t="shared" si="6"/>
        <v/>
      </c>
      <c r="J197" t="str">
        <f>if(and($K$3&gt;1,R197=PROSES!$C$2),,K197)</f>
        <v/>
      </c>
      <c r="K197" s="1" t="str">
        <f>if(and($L$3&gt;1,L197=PROSES!$B$2),,L197)</f>
        <v/>
      </c>
      <c r="L197" t="str">
        <f t="shared" si="7"/>
        <v/>
      </c>
      <c r="M197" t="str">
        <f>if(Z197=PROSES!$B$3,T197,)</f>
        <v/>
      </c>
      <c r="N197" t="str">
        <f>if(X197=PROSES!$B$3,T197,)</f>
        <v/>
      </c>
      <c r="O197" t="str">
        <f t="shared" si="8"/>
        <v/>
      </c>
      <c r="P197" t="str">
        <f>if(Z197=PROSES!$B$1,T197,)</f>
        <v/>
      </c>
      <c r="Q197" t="str">
        <f>if(X197=PROSES!$B$1,T197,)</f>
        <v/>
      </c>
      <c r="R197" t="str">
        <f t="shared" si="9"/>
        <v>CIGERELENG5BANDUNG SELATAN5</v>
      </c>
      <c r="S197" s="3"/>
      <c r="T197" s="1" t="s">
        <v>503</v>
      </c>
      <c r="U197" s="1" t="s">
        <v>115</v>
      </c>
      <c r="V197" s="1" t="s">
        <v>115</v>
      </c>
      <c r="W197" s="1" t="s">
        <v>504</v>
      </c>
      <c r="X197" s="1" t="s">
        <v>505</v>
      </c>
      <c r="Y197" s="1" t="s">
        <v>85</v>
      </c>
      <c r="Z197" s="1" t="s">
        <v>221</v>
      </c>
      <c r="AA197" s="1" t="s">
        <v>85</v>
      </c>
      <c r="AD197" s="1">
        <v>0.0</v>
      </c>
      <c r="AE197" s="1">
        <v>1.0</v>
      </c>
      <c r="AG197" s="1">
        <v>13.2</v>
      </c>
      <c r="AH197" s="1">
        <v>1.0</v>
      </c>
      <c r="AI197" s="1" t="s">
        <v>64</v>
      </c>
      <c r="AJ197" s="1">
        <v>0.0</v>
      </c>
      <c r="AM197" s="1">
        <v>0.0</v>
      </c>
      <c r="AN197" s="1">
        <v>0.0</v>
      </c>
      <c r="AO197" s="1">
        <v>100.0</v>
      </c>
      <c r="AP197" s="1">
        <v>1.0</v>
      </c>
      <c r="AQ197" s="1">
        <v>2.662</v>
      </c>
      <c r="AR197" s="1">
        <v>2.662</v>
      </c>
      <c r="AS197" s="1">
        <v>6.070869</v>
      </c>
      <c r="AT197" s="1">
        <v>82.99366</v>
      </c>
      <c r="AU197" s="1">
        <v>0.74052</v>
      </c>
      <c r="AV197" s="1">
        <v>6.025536</v>
      </c>
      <c r="AW197" s="1">
        <v>2.72052</v>
      </c>
      <c r="AX197" s="1">
        <v>18.07661</v>
      </c>
      <c r="AY197" s="1">
        <v>0.0</v>
      </c>
      <c r="AZ197" s="1">
        <v>0.67056</v>
      </c>
      <c r="BA197" s="1">
        <v>-2.324034</v>
      </c>
    </row>
    <row r="198">
      <c r="A198">
        <f t="shared" si="2"/>
        <v>0</v>
      </c>
      <c r="B198" t="str">
        <f t="shared" si="3"/>
        <v/>
      </c>
      <c r="C198" t="str">
        <f>if(and(D$3&gt;1,E198=PROSES!$D$22),,D198)</f>
        <v/>
      </c>
      <c r="D198" s="1" t="str">
        <f>if(and(F$3&gt;1,F198=PROSES!$B$10),,F198)</f>
        <v/>
      </c>
      <c r="E198" t="str">
        <f t="shared" si="4"/>
        <v/>
      </c>
      <c r="F198" t="str">
        <f t="shared" si="5"/>
        <v/>
      </c>
      <c r="G198" s="1" t="str">
        <f>if(Z198=PROSES!$E$29,T198,)</f>
        <v/>
      </c>
      <c r="H198" t="str">
        <f>if(X198=PROSES!$E$29,T198,)</f>
        <v/>
      </c>
      <c r="I198" t="str">
        <f t="shared" si="6"/>
        <v/>
      </c>
      <c r="J198" t="str">
        <f>if(and($K$3&gt;1,R198=PROSES!$C$2),,K198)</f>
        <v/>
      </c>
      <c r="K198" s="1" t="str">
        <f>if(and($L$3&gt;1,L198=PROSES!$B$2),,L198)</f>
        <v/>
      </c>
      <c r="L198" t="str">
        <f t="shared" si="7"/>
        <v/>
      </c>
      <c r="M198" t="str">
        <f>if(Z198=PROSES!$B$3,T198,)</f>
        <v/>
      </c>
      <c r="N198" t="str">
        <f>if(X198=PROSES!$B$3,T198,)</f>
        <v/>
      </c>
      <c r="O198" t="str">
        <f t="shared" si="8"/>
        <v/>
      </c>
      <c r="P198" t="str">
        <f>if(Z198=PROSES!$B$1,T198,)</f>
        <v/>
      </c>
      <c r="Q198" t="str">
        <f>if(X198=PROSES!$B$1,T198,)</f>
        <v/>
      </c>
      <c r="R198" t="str">
        <f t="shared" si="9"/>
        <v>CIGERELENG5BANDUNG SELATAN5</v>
      </c>
      <c r="S198" s="3"/>
      <c r="T198" s="1" t="s">
        <v>506</v>
      </c>
      <c r="U198" s="1" t="s">
        <v>115</v>
      </c>
      <c r="V198" s="1" t="s">
        <v>115</v>
      </c>
      <c r="W198" s="1" t="s">
        <v>504</v>
      </c>
      <c r="X198" s="1" t="s">
        <v>505</v>
      </c>
      <c r="Y198" s="1" t="s">
        <v>85</v>
      </c>
      <c r="Z198" s="1" t="s">
        <v>221</v>
      </c>
      <c r="AA198" s="1" t="s">
        <v>88</v>
      </c>
      <c r="AD198" s="1">
        <v>0.0</v>
      </c>
      <c r="AE198" s="1">
        <v>1.0</v>
      </c>
      <c r="AG198" s="1">
        <v>13.2</v>
      </c>
      <c r="AH198" s="1">
        <v>1.0</v>
      </c>
      <c r="AI198" s="1" t="s">
        <v>64</v>
      </c>
      <c r="AJ198" s="1">
        <v>0.0</v>
      </c>
      <c r="AM198" s="1">
        <v>0.0</v>
      </c>
      <c r="AN198" s="1">
        <v>0.0</v>
      </c>
      <c r="AO198" s="1">
        <v>100.0</v>
      </c>
      <c r="AP198" s="1">
        <v>1.0</v>
      </c>
      <c r="AQ198" s="1">
        <v>2.662</v>
      </c>
      <c r="AR198" s="1">
        <v>2.662</v>
      </c>
      <c r="AS198" s="1">
        <v>6.070869</v>
      </c>
      <c r="AT198" s="1">
        <v>82.99366</v>
      </c>
      <c r="AU198" s="1">
        <v>0.74052</v>
      </c>
      <c r="AV198" s="1">
        <v>6.025536</v>
      </c>
      <c r="AW198" s="1">
        <v>2.72052</v>
      </c>
      <c r="AX198" s="1">
        <v>18.07661</v>
      </c>
      <c r="AY198" s="1">
        <v>0.0</v>
      </c>
      <c r="AZ198" s="1">
        <v>0.67056</v>
      </c>
      <c r="BA198" s="1">
        <v>-2.324034</v>
      </c>
    </row>
    <row r="199">
      <c r="A199">
        <f t="shared" si="2"/>
        <v>0</v>
      </c>
      <c r="B199" t="str">
        <f t="shared" si="3"/>
        <v/>
      </c>
      <c r="C199" t="str">
        <f>if(and(D$3&gt;1,E199=PROSES!$D$22),,D199)</f>
        <v/>
      </c>
      <c r="D199" s="1" t="str">
        <f>if(and(F$3&gt;1,F199=PROSES!$B$10),,F199)</f>
        <v/>
      </c>
      <c r="E199" t="str">
        <f t="shared" si="4"/>
        <v/>
      </c>
      <c r="F199" t="str">
        <f t="shared" si="5"/>
        <v/>
      </c>
      <c r="G199" s="1" t="str">
        <f>if(Z199=PROSES!$E$29,T199,)</f>
        <v/>
      </c>
      <c r="H199" t="str">
        <f>if(X199=PROSES!$E$29,T199,)</f>
        <v/>
      </c>
      <c r="I199" t="str">
        <f t="shared" si="6"/>
        <v/>
      </c>
      <c r="J199" t="str">
        <f>if(and($K$3&gt;1,R199=PROSES!$C$2),,K199)</f>
        <v/>
      </c>
      <c r="K199" s="1" t="str">
        <f>if(and($L$3&gt;1,L199=PROSES!$B$2),,L199)</f>
        <v/>
      </c>
      <c r="L199" t="str">
        <f t="shared" si="7"/>
        <v/>
      </c>
      <c r="M199" t="str">
        <f>if(Z199=PROSES!$B$3,T199,)</f>
        <v/>
      </c>
      <c r="N199" t="str">
        <f>if(X199=PROSES!$B$3,T199,)</f>
        <v/>
      </c>
      <c r="O199" t="str">
        <f t="shared" si="8"/>
        <v/>
      </c>
      <c r="P199" t="str">
        <f>if(Z199=PROSES!$B$1,T199,)</f>
        <v/>
      </c>
      <c r="Q199" t="str">
        <f>if(X199=PROSES!$B$1,T199,)</f>
        <v/>
      </c>
      <c r="R199" t="str">
        <f t="shared" si="9"/>
        <v>CIGERELENG4BANDUNG TIMUR4</v>
      </c>
      <c r="S199" s="3"/>
      <c r="T199" s="1" t="s">
        <v>507</v>
      </c>
      <c r="U199" s="1" t="s">
        <v>115</v>
      </c>
      <c r="V199" s="1" t="s">
        <v>115</v>
      </c>
      <c r="W199" s="1" t="s">
        <v>508</v>
      </c>
      <c r="X199" s="1" t="s">
        <v>509</v>
      </c>
      <c r="Y199" s="1" t="s">
        <v>123</v>
      </c>
      <c r="Z199" s="1" t="s">
        <v>510</v>
      </c>
      <c r="AA199" s="1" t="s">
        <v>511</v>
      </c>
      <c r="AD199" s="1">
        <v>1.0</v>
      </c>
      <c r="AE199" s="1">
        <v>1.0</v>
      </c>
      <c r="AG199" s="1">
        <v>10.4</v>
      </c>
      <c r="AH199" s="1">
        <v>1.0</v>
      </c>
      <c r="AI199" s="1" t="s">
        <v>64</v>
      </c>
      <c r="AJ199" s="1">
        <v>0.0</v>
      </c>
      <c r="AM199" s="1">
        <v>0.0</v>
      </c>
      <c r="AN199" s="1">
        <v>0.0</v>
      </c>
      <c r="AO199" s="1">
        <v>100.0</v>
      </c>
      <c r="AP199" s="1">
        <v>1.0</v>
      </c>
      <c r="AQ199" s="1">
        <v>0.47</v>
      </c>
      <c r="AR199" s="1">
        <v>0.47</v>
      </c>
      <c r="AS199" s="1">
        <v>4.522171</v>
      </c>
      <c r="AT199" s="1">
        <v>62.02053</v>
      </c>
      <c r="AU199" s="1">
        <v>2.1216</v>
      </c>
      <c r="AV199" s="1">
        <v>3.9936</v>
      </c>
      <c r="AW199" s="1">
        <v>3.6816</v>
      </c>
      <c r="AX199" s="1">
        <v>11.9808</v>
      </c>
      <c r="AY199" s="1">
        <v>0.0</v>
      </c>
      <c r="AZ199" s="1">
        <v>0.5998681</v>
      </c>
      <c r="BA199" s="1">
        <v>16.92801</v>
      </c>
    </row>
    <row r="200">
      <c r="A200">
        <f t="shared" si="2"/>
        <v>0</v>
      </c>
      <c r="B200" t="str">
        <f t="shared" si="3"/>
        <v/>
      </c>
      <c r="C200" t="str">
        <f>if(and(D$3&gt;1,E200=PROSES!$D$22),,D200)</f>
        <v/>
      </c>
      <c r="D200" s="1" t="str">
        <f>if(and(F$3&gt;1,F200=PROSES!$B$10),,F200)</f>
        <v/>
      </c>
      <c r="E200" t="str">
        <f t="shared" si="4"/>
        <v/>
      </c>
      <c r="F200" t="str">
        <f t="shared" si="5"/>
        <v/>
      </c>
      <c r="G200" s="1" t="str">
        <f>if(Z200=PROSES!$E$29,T200,)</f>
        <v/>
      </c>
      <c r="H200" t="str">
        <f>if(X200=PROSES!$E$29,T200,)</f>
        <v/>
      </c>
      <c r="I200" t="str">
        <f t="shared" si="6"/>
        <v/>
      </c>
      <c r="J200" t="str">
        <f>if(and($K$3&gt;1,R200=PROSES!$C$2),,K200)</f>
        <v/>
      </c>
      <c r="K200" s="1" t="str">
        <f>if(and($L$3&gt;1,L200=PROSES!$B$2),,L200)</f>
        <v/>
      </c>
      <c r="L200" t="str">
        <f t="shared" si="7"/>
        <v/>
      </c>
      <c r="M200" t="str">
        <f>if(Z200=PROSES!$B$3,T200,)</f>
        <v/>
      </c>
      <c r="N200" t="str">
        <f>if(X200=PROSES!$B$3,T200,)</f>
        <v/>
      </c>
      <c r="O200" t="str">
        <f t="shared" si="8"/>
        <v/>
      </c>
      <c r="P200" t="str">
        <f>if(Z200=PROSES!$B$1,T200,)</f>
        <v/>
      </c>
      <c r="Q200" t="str">
        <f>if(X200=PROSES!$B$1,T200,)</f>
        <v/>
      </c>
      <c r="R200" t="str">
        <f t="shared" si="9"/>
        <v>BANDUNG TIMUR4CIGERELENG4</v>
      </c>
      <c r="S200" s="3"/>
      <c r="T200" s="1" t="s">
        <v>512</v>
      </c>
      <c r="U200" s="1" t="s">
        <v>115</v>
      </c>
      <c r="V200" s="1" t="s">
        <v>115</v>
      </c>
      <c r="W200" s="1" t="s">
        <v>508</v>
      </c>
      <c r="X200" s="1" t="s">
        <v>510</v>
      </c>
      <c r="Y200" s="1" t="s">
        <v>511</v>
      </c>
      <c r="Z200" s="1" t="s">
        <v>509</v>
      </c>
      <c r="AA200" s="1" t="s">
        <v>123</v>
      </c>
      <c r="AD200" s="1">
        <v>1.0</v>
      </c>
      <c r="AE200" s="1">
        <v>1.0</v>
      </c>
      <c r="AG200" s="1">
        <v>10.4</v>
      </c>
      <c r="AH200" s="1">
        <v>1.0</v>
      </c>
      <c r="AI200" s="1" t="s">
        <v>64</v>
      </c>
      <c r="AJ200" s="1">
        <v>0.0</v>
      </c>
      <c r="AM200" s="1">
        <v>0.0</v>
      </c>
      <c r="AN200" s="1">
        <v>0.0</v>
      </c>
      <c r="AO200" s="1">
        <v>100.0</v>
      </c>
      <c r="AP200" s="1">
        <v>1.0</v>
      </c>
      <c r="AQ200" s="1">
        <v>0.47</v>
      </c>
      <c r="AR200" s="1">
        <v>0.47</v>
      </c>
      <c r="AS200" s="1">
        <v>4.522171</v>
      </c>
      <c r="AT200" s="1">
        <v>62.02053</v>
      </c>
      <c r="AU200" s="1">
        <v>2.1216</v>
      </c>
      <c r="AV200" s="1">
        <v>3.9936</v>
      </c>
      <c r="AW200" s="1">
        <v>3.6816</v>
      </c>
      <c r="AX200" s="1">
        <v>11.9808</v>
      </c>
      <c r="AY200" s="1">
        <v>0.0</v>
      </c>
      <c r="AZ200" s="1">
        <v>0.5998681</v>
      </c>
      <c r="BA200" s="1">
        <v>16.92801</v>
      </c>
    </row>
    <row r="201">
      <c r="A201">
        <f t="shared" si="2"/>
        <v>0</v>
      </c>
      <c r="B201" t="str">
        <f t="shared" si="3"/>
        <v/>
      </c>
      <c r="C201" t="str">
        <f>if(and(D$3&gt;1,E201=PROSES!$D$22),,D201)</f>
        <v/>
      </c>
      <c r="D201" s="1" t="str">
        <f>if(and(F$3&gt;1,F201=PROSES!$B$10),,F201)</f>
        <v/>
      </c>
      <c r="E201" t="str">
        <f t="shared" si="4"/>
        <v/>
      </c>
      <c r="F201" t="str">
        <f t="shared" si="5"/>
        <v/>
      </c>
      <c r="G201" s="1" t="str">
        <f>if(Z201=PROSES!$E$29,T201,)</f>
        <v/>
      </c>
      <c r="H201" t="str">
        <f>if(X201=PROSES!$E$29,T201,)</f>
        <v/>
      </c>
      <c r="I201" t="str">
        <f t="shared" si="6"/>
        <v/>
      </c>
      <c r="J201" t="str">
        <f>if(and($K$3&gt;1,R201=PROSES!$C$2),,K201)</f>
        <v/>
      </c>
      <c r="K201" s="1" t="str">
        <f>if(and($L$3&gt;1,L201=PROSES!$B$2),,L201)</f>
        <v/>
      </c>
      <c r="L201" t="str">
        <f t="shared" si="7"/>
        <v/>
      </c>
      <c r="M201" t="str">
        <f>if(Z201=PROSES!$B$3,T201,)</f>
        <v/>
      </c>
      <c r="N201" t="str">
        <f>if(X201=PROSES!$B$3,T201,)</f>
        <v/>
      </c>
      <c r="O201" t="str">
        <f t="shared" si="8"/>
        <v/>
      </c>
      <c r="P201" t="str">
        <f>if(Z201=PROSES!$B$1,T201,)</f>
        <v/>
      </c>
      <c r="Q201" t="str">
        <f>if(X201=PROSES!$B$1,T201,)</f>
        <v/>
      </c>
      <c r="R201" t="str">
        <f t="shared" si="9"/>
        <v>CIGERELENG5BRAGA5</v>
      </c>
      <c r="S201" s="3"/>
      <c r="T201" s="1" t="s">
        <v>513</v>
      </c>
      <c r="U201" s="1" t="s">
        <v>115</v>
      </c>
      <c r="V201" s="1" t="s">
        <v>115</v>
      </c>
      <c r="W201" s="1" t="s">
        <v>514</v>
      </c>
      <c r="X201" s="1" t="s">
        <v>505</v>
      </c>
      <c r="Y201" s="1" t="s">
        <v>85</v>
      </c>
      <c r="Z201" s="1" t="s">
        <v>515</v>
      </c>
      <c r="AA201" s="1" t="s">
        <v>85</v>
      </c>
      <c r="AD201" s="1">
        <v>0.0</v>
      </c>
      <c r="AE201" s="1">
        <v>1.0</v>
      </c>
      <c r="AG201" s="1">
        <v>8.0</v>
      </c>
      <c r="AH201" s="1">
        <v>1.0</v>
      </c>
      <c r="AI201" s="1" t="s">
        <v>64</v>
      </c>
      <c r="AJ201" s="1">
        <v>0.0</v>
      </c>
      <c r="AM201" s="1">
        <v>0.0</v>
      </c>
      <c r="AN201" s="1">
        <v>0.0</v>
      </c>
      <c r="AO201" s="1">
        <v>100.0</v>
      </c>
      <c r="AP201" s="1">
        <v>1.0</v>
      </c>
      <c r="AQ201" s="1">
        <v>0.8</v>
      </c>
      <c r="AR201" s="1">
        <v>0.8</v>
      </c>
      <c r="AS201" s="1">
        <v>0.936</v>
      </c>
      <c r="AT201" s="1">
        <v>67.38013</v>
      </c>
      <c r="AU201" s="1">
        <v>0.36</v>
      </c>
      <c r="AV201" s="1">
        <v>0.864</v>
      </c>
      <c r="AW201" s="1">
        <v>1.56</v>
      </c>
      <c r="AX201" s="1">
        <v>2.592</v>
      </c>
      <c r="AY201" s="1">
        <v>0.0</v>
      </c>
      <c r="AZ201" s="1">
        <v>0.7492173</v>
      </c>
      <c r="BA201" s="1">
        <v>-12.15796</v>
      </c>
    </row>
    <row r="202">
      <c r="A202">
        <f t="shared" si="2"/>
        <v>0</v>
      </c>
      <c r="B202" t="str">
        <f t="shared" si="3"/>
        <v/>
      </c>
      <c r="C202" t="str">
        <f>if(and(D$3&gt;1,E202=PROSES!$D$22),,D202)</f>
        <v/>
      </c>
      <c r="D202" s="1" t="str">
        <f>if(and(F$3&gt;1,F202=PROSES!$B$10),,F202)</f>
        <v/>
      </c>
      <c r="E202" t="str">
        <f t="shared" si="4"/>
        <v/>
      </c>
      <c r="F202" t="str">
        <f t="shared" si="5"/>
        <v/>
      </c>
      <c r="G202" s="1" t="str">
        <f>if(Z202=PROSES!$E$29,T202,)</f>
        <v/>
      </c>
      <c r="H202" t="str">
        <f>if(X202=PROSES!$E$29,T202,)</f>
        <v/>
      </c>
      <c r="I202" t="str">
        <f t="shared" si="6"/>
        <v/>
      </c>
      <c r="J202" t="str">
        <f>if(and($K$3&gt;1,R202=PROSES!$C$2),,K202)</f>
        <v/>
      </c>
      <c r="K202" s="1" t="str">
        <f>if(and($L$3&gt;1,L202=PROSES!$B$2),,L202)</f>
        <v/>
      </c>
      <c r="L202" t="str">
        <f t="shared" si="7"/>
        <v/>
      </c>
      <c r="M202" t="str">
        <f>if(Z202=PROSES!$B$3,T202,)</f>
        <v/>
      </c>
      <c r="N202" t="str">
        <f>if(X202=PROSES!$B$3,T202,)</f>
        <v/>
      </c>
      <c r="O202" t="str">
        <f t="shared" si="8"/>
        <v/>
      </c>
      <c r="P202" t="str">
        <f>if(Z202=PROSES!$B$1,T202,)</f>
        <v/>
      </c>
      <c r="Q202" t="str">
        <f>if(X202=PROSES!$B$1,T202,)</f>
        <v/>
      </c>
      <c r="R202" t="str">
        <f t="shared" si="9"/>
        <v>CIBEUREUM5CIGERELENG5</v>
      </c>
      <c r="S202" s="3"/>
      <c r="T202" s="1" t="s">
        <v>516</v>
      </c>
      <c r="U202" s="1" t="s">
        <v>115</v>
      </c>
      <c r="V202" s="1" t="s">
        <v>115</v>
      </c>
      <c r="W202" s="1" t="s">
        <v>90</v>
      </c>
      <c r="X202" s="1" t="s">
        <v>517</v>
      </c>
      <c r="Y202" s="1" t="s">
        <v>85</v>
      </c>
      <c r="Z202" s="1" t="s">
        <v>505</v>
      </c>
      <c r="AA202" s="1" t="s">
        <v>85</v>
      </c>
      <c r="AD202" s="1">
        <v>0.0</v>
      </c>
      <c r="AE202" s="1">
        <v>1.0</v>
      </c>
      <c r="AG202" s="1">
        <v>8.75</v>
      </c>
      <c r="AH202" s="1">
        <v>1.0</v>
      </c>
      <c r="AI202" s="1" t="s">
        <v>64</v>
      </c>
      <c r="AJ202" s="1">
        <v>0.0</v>
      </c>
      <c r="AM202" s="1">
        <v>0.0</v>
      </c>
      <c r="AN202" s="1">
        <v>0.0</v>
      </c>
      <c r="AO202" s="1">
        <v>100.0</v>
      </c>
      <c r="AP202" s="1">
        <v>1.0</v>
      </c>
      <c r="AQ202" s="1">
        <v>1.62</v>
      </c>
      <c r="AR202" s="1">
        <v>1.62</v>
      </c>
      <c r="AS202" s="1">
        <v>2.479358</v>
      </c>
      <c r="AT202" s="1">
        <v>82.15014</v>
      </c>
      <c r="AU202" s="1">
        <v>0.338625</v>
      </c>
      <c r="AV202" s="1">
        <v>2.456125</v>
      </c>
      <c r="AW202" s="1">
        <v>1.651125</v>
      </c>
      <c r="AX202" s="1">
        <v>7.368375</v>
      </c>
      <c r="AY202" s="1">
        <v>0.0</v>
      </c>
      <c r="AZ202" s="1">
        <v>0.683587</v>
      </c>
      <c r="BA202" s="1">
        <v>-7.109503</v>
      </c>
    </row>
    <row r="203">
      <c r="A203">
        <f t="shared" si="2"/>
        <v>0</v>
      </c>
      <c r="B203" t="str">
        <f t="shared" si="3"/>
        <v/>
      </c>
      <c r="C203" t="str">
        <f>if(and(D$3&gt;1,E203=PROSES!$D$22),,D203)</f>
        <v/>
      </c>
      <c r="D203" s="1" t="str">
        <f>if(and(F$3&gt;1,F203=PROSES!$B$10),,F203)</f>
        <v/>
      </c>
      <c r="E203" t="str">
        <f t="shared" si="4"/>
        <v/>
      </c>
      <c r="F203" t="str">
        <f t="shared" si="5"/>
        <v/>
      </c>
      <c r="G203" s="1" t="str">
        <f>if(Z203=PROSES!$E$29,T203,)</f>
        <v/>
      </c>
      <c r="H203" t="str">
        <f>if(X203=PROSES!$E$29,T203,)</f>
        <v/>
      </c>
      <c r="I203" t="str">
        <f t="shared" si="6"/>
        <v/>
      </c>
      <c r="J203" t="str">
        <f>if(and($K$3&gt;1,R203=PROSES!$C$2),,K203)</f>
        <v/>
      </c>
      <c r="K203" s="1" t="str">
        <f>if(and($L$3&gt;1,L203=PROSES!$B$2),,L203)</f>
        <v/>
      </c>
      <c r="L203" t="str">
        <f t="shared" si="7"/>
        <v/>
      </c>
      <c r="M203" t="str">
        <f>if(Z203=PROSES!$B$3,T203,)</f>
        <v/>
      </c>
      <c r="N203" t="str">
        <f>if(X203=PROSES!$B$3,T203,)</f>
        <v/>
      </c>
      <c r="O203" t="str">
        <f t="shared" si="8"/>
        <v/>
      </c>
      <c r="P203" t="str">
        <f>if(Z203=PROSES!$B$1,T203,)</f>
        <v/>
      </c>
      <c r="Q203" t="str">
        <f>if(X203=PROSES!$B$1,T203,)</f>
        <v/>
      </c>
      <c r="R203" t="str">
        <f t="shared" si="9"/>
        <v>CIBEUREUM5CIGERELENG5</v>
      </c>
      <c r="S203" s="3"/>
      <c r="T203" s="1" t="s">
        <v>518</v>
      </c>
      <c r="U203" s="1" t="s">
        <v>115</v>
      </c>
      <c r="V203" s="1" t="s">
        <v>115</v>
      </c>
      <c r="W203" s="1" t="s">
        <v>90</v>
      </c>
      <c r="X203" s="1" t="s">
        <v>517</v>
      </c>
      <c r="Y203" s="1" t="s">
        <v>88</v>
      </c>
      <c r="Z203" s="1" t="s">
        <v>505</v>
      </c>
      <c r="AA203" s="1" t="s">
        <v>85</v>
      </c>
      <c r="AD203" s="1">
        <v>0.0</v>
      </c>
      <c r="AE203" s="1">
        <v>1.0</v>
      </c>
      <c r="AG203" s="1">
        <v>8.75</v>
      </c>
      <c r="AH203" s="1">
        <v>1.0</v>
      </c>
      <c r="AI203" s="1" t="s">
        <v>64</v>
      </c>
      <c r="AJ203" s="1">
        <v>0.0</v>
      </c>
      <c r="AM203" s="1">
        <v>0.0</v>
      </c>
      <c r="AN203" s="1">
        <v>0.0</v>
      </c>
      <c r="AO203" s="1">
        <v>100.0</v>
      </c>
      <c r="AP203" s="1">
        <v>1.0</v>
      </c>
      <c r="AQ203" s="1">
        <v>1.62</v>
      </c>
      <c r="AR203" s="1">
        <v>1.62</v>
      </c>
      <c r="AS203" s="1">
        <v>2.479358</v>
      </c>
      <c r="AT203" s="1">
        <v>82.15014</v>
      </c>
      <c r="AU203" s="1">
        <v>0.338625</v>
      </c>
      <c r="AV203" s="1">
        <v>2.456125</v>
      </c>
      <c r="AW203" s="1">
        <v>1.651125</v>
      </c>
      <c r="AX203" s="1">
        <v>7.368375</v>
      </c>
      <c r="AY203" s="1">
        <v>0.0</v>
      </c>
      <c r="AZ203" s="1">
        <v>0.683587</v>
      </c>
      <c r="BA203" s="1">
        <v>-7.109503</v>
      </c>
    </row>
    <row r="204">
      <c r="A204">
        <f t="shared" si="2"/>
        <v>0</v>
      </c>
      <c r="B204" t="str">
        <f t="shared" si="3"/>
        <v/>
      </c>
      <c r="C204" t="str">
        <f>if(and(D$3&gt;1,E204=PROSES!$D$22),,D204)</f>
        <v/>
      </c>
      <c r="D204" s="1" t="str">
        <f>if(and(F$3&gt;1,F204=PROSES!$B$10),,F204)</f>
        <v/>
      </c>
      <c r="E204" t="str">
        <f t="shared" si="4"/>
        <v/>
      </c>
      <c r="F204" t="str">
        <f t="shared" si="5"/>
        <v/>
      </c>
      <c r="G204" s="1" t="str">
        <f>if(Z204=PROSES!$E$29,T204,)</f>
        <v/>
      </c>
      <c r="H204" t="str">
        <f>if(X204=PROSES!$E$29,T204,)</f>
        <v/>
      </c>
      <c r="I204" t="str">
        <f t="shared" si="6"/>
        <v/>
      </c>
      <c r="J204" t="str">
        <f>if(and($K$3&gt;1,R204=PROSES!$C$2),,K204)</f>
        <v/>
      </c>
      <c r="K204" s="1" t="str">
        <f>if(and($L$3&gt;1,L204=PROSES!$B$2),,L204)</f>
        <v/>
      </c>
      <c r="L204" t="str">
        <f t="shared" si="7"/>
        <v/>
      </c>
      <c r="M204" t="str">
        <f>if(Z204=PROSES!$B$3,T204,)</f>
        <v/>
      </c>
      <c r="N204" t="str">
        <f>if(X204=PROSES!$B$3,T204,)</f>
        <v/>
      </c>
      <c r="O204" t="str">
        <f t="shared" si="8"/>
        <v/>
      </c>
      <c r="P204" t="str">
        <f>if(Z204=PROSES!$B$1,T204,)</f>
        <v/>
      </c>
      <c r="Q204" t="str">
        <f>if(X204=PROSES!$B$1,T204,)</f>
        <v/>
      </c>
      <c r="R204" t="str">
        <f t="shared" si="9"/>
        <v>CIGERELENG4CIKALONG4</v>
      </c>
      <c r="S204" s="3"/>
      <c r="T204" s="1" t="s">
        <v>519</v>
      </c>
      <c r="U204" s="1" t="s">
        <v>115</v>
      </c>
      <c r="V204" s="1" t="s">
        <v>115</v>
      </c>
      <c r="W204" s="1" t="s">
        <v>215</v>
      </c>
      <c r="X204" s="1" t="s">
        <v>509</v>
      </c>
      <c r="Y204" s="1" t="s">
        <v>118</v>
      </c>
      <c r="Z204" s="1" t="s">
        <v>520</v>
      </c>
      <c r="AA204" s="1" t="s">
        <v>118</v>
      </c>
      <c r="AD204" s="1">
        <v>0.0</v>
      </c>
      <c r="AE204" s="1">
        <v>1.0</v>
      </c>
      <c r="AG204" s="1">
        <v>29.7</v>
      </c>
      <c r="AH204" s="1">
        <v>1.0</v>
      </c>
      <c r="AI204" s="1" t="s">
        <v>64</v>
      </c>
      <c r="AJ204" s="1">
        <v>0.0</v>
      </c>
      <c r="AM204" s="1">
        <v>0.0</v>
      </c>
      <c r="AN204" s="1">
        <v>0.0</v>
      </c>
      <c r="AO204" s="1">
        <v>100.0</v>
      </c>
      <c r="AP204" s="1">
        <v>1.0</v>
      </c>
      <c r="AQ204" s="1">
        <v>0.44</v>
      </c>
      <c r="AR204" s="1">
        <v>0.44</v>
      </c>
      <c r="AS204" s="1">
        <v>13.1636</v>
      </c>
      <c r="AT204" s="1">
        <v>60.53732</v>
      </c>
      <c r="AU204" s="1">
        <v>6.4746</v>
      </c>
      <c r="AV204" s="1">
        <v>11.46123</v>
      </c>
      <c r="AW204" s="1">
        <v>10.9296</v>
      </c>
      <c r="AX204" s="1">
        <v>34.38369</v>
      </c>
      <c r="AY204" s="1">
        <v>0.0</v>
      </c>
      <c r="AZ204" s="1">
        <v>0.5913117</v>
      </c>
      <c r="BA204" s="1">
        <v>18.4643</v>
      </c>
    </row>
    <row r="205">
      <c r="A205">
        <f t="shared" si="2"/>
        <v>0</v>
      </c>
      <c r="B205" t="str">
        <f t="shared" si="3"/>
        <v/>
      </c>
      <c r="C205" t="str">
        <f>if(and(D$3&gt;1,E205=PROSES!$D$22),,D205)</f>
        <v/>
      </c>
      <c r="D205" s="1" t="str">
        <f>if(and(F$3&gt;1,F205=PROSES!$B$10),,F205)</f>
        <v/>
      </c>
      <c r="E205" t="str">
        <f t="shared" si="4"/>
        <v/>
      </c>
      <c r="F205" t="str">
        <f t="shared" si="5"/>
        <v/>
      </c>
      <c r="G205" s="1" t="str">
        <f>if(Z205=PROSES!$E$29,T205,)</f>
        <v/>
      </c>
      <c r="H205" t="str">
        <f>if(X205=PROSES!$E$29,T205,)</f>
        <v/>
      </c>
      <c r="I205" t="str">
        <f t="shared" si="6"/>
        <v/>
      </c>
      <c r="J205" t="str">
        <f>if(and($K$3&gt;1,R205=PROSES!$C$2),,K205)</f>
        <v/>
      </c>
      <c r="K205" s="1" t="str">
        <f>if(and($L$3&gt;1,L205=PROSES!$B$2),,L205)</f>
        <v/>
      </c>
      <c r="L205" t="str">
        <f t="shared" si="7"/>
        <v/>
      </c>
      <c r="M205" t="str">
        <f>if(Z205=PROSES!$B$3,T205,)</f>
        <v/>
      </c>
      <c r="N205" t="str">
        <f>if(X205=PROSES!$B$3,T205,)</f>
        <v/>
      </c>
      <c r="O205" t="str">
        <f t="shared" si="8"/>
        <v/>
      </c>
      <c r="P205" t="str">
        <f>if(Z205=PROSES!$B$1,T205,)</f>
        <v/>
      </c>
      <c r="Q205" t="str">
        <f>if(X205=PROSES!$B$1,T205,)</f>
        <v/>
      </c>
      <c r="R205" t="str">
        <f t="shared" si="9"/>
        <v>CIGERELENG4CIKALONG4</v>
      </c>
      <c r="S205" s="3"/>
      <c r="T205" s="1" t="s">
        <v>521</v>
      </c>
      <c r="U205" s="1" t="s">
        <v>115</v>
      </c>
      <c r="V205" s="1" t="s">
        <v>115</v>
      </c>
      <c r="W205" s="1" t="s">
        <v>215</v>
      </c>
      <c r="X205" s="1" t="s">
        <v>509</v>
      </c>
      <c r="Y205" s="1" t="s">
        <v>118</v>
      </c>
      <c r="Z205" s="1" t="s">
        <v>520</v>
      </c>
      <c r="AA205" s="1" t="s">
        <v>118</v>
      </c>
      <c r="AD205" s="1">
        <v>0.0</v>
      </c>
      <c r="AE205" s="1">
        <v>1.0</v>
      </c>
      <c r="AG205" s="1">
        <v>29.7</v>
      </c>
      <c r="AH205" s="1">
        <v>1.0</v>
      </c>
      <c r="AI205" s="1" t="s">
        <v>64</v>
      </c>
      <c r="AJ205" s="1">
        <v>0.0</v>
      </c>
      <c r="AM205" s="1">
        <v>0.0</v>
      </c>
      <c r="AN205" s="1">
        <v>0.0</v>
      </c>
      <c r="AO205" s="1">
        <v>100.0</v>
      </c>
      <c r="AP205" s="1">
        <v>1.0</v>
      </c>
      <c r="AQ205" s="1">
        <v>0.44</v>
      </c>
      <c r="AR205" s="1">
        <v>0.44</v>
      </c>
      <c r="AS205" s="1">
        <v>13.1636</v>
      </c>
      <c r="AT205" s="1">
        <v>60.53732</v>
      </c>
      <c r="AU205" s="1">
        <v>6.4746</v>
      </c>
      <c r="AV205" s="1">
        <v>11.46123</v>
      </c>
      <c r="AW205" s="1">
        <v>10.9296</v>
      </c>
      <c r="AX205" s="1">
        <v>34.38369</v>
      </c>
      <c r="AY205" s="1">
        <v>0.0</v>
      </c>
      <c r="AZ205" s="1">
        <v>0.5913117</v>
      </c>
      <c r="BA205" s="1">
        <v>18.4643</v>
      </c>
    </row>
    <row r="206">
      <c r="A206">
        <f t="shared" si="2"/>
        <v>0</v>
      </c>
      <c r="B206" t="str">
        <f t="shared" si="3"/>
        <v/>
      </c>
      <c r="C206" t="str">
        <f>if(and(D$3&gt;1,E206=PROSES!$D$22),,D206)</f>
        <v/>
      </c>
      <c r="D206" s="1" t="str">
        <f>if(and(F$3&gt;1,F206=PROSES!$B$10),,F206)</f>
        <v/>
      </c>
      <c r="E206" t="str">
        <f t="shared" si="4"/>
        <v/>
      </c>
      <c r="F206" t="str">
        <f t="shared" si="5"/>
        <v/>
      </c>
      <c r="G206" s="1" t="str">
        <f>if(Z206=PROSES!$E$29,T206,)</f>
        <v/>
      </c>
      <c r="H206" t="str">
        <f>if(X206=PROSES!$E$29,T206,)</f>
        <v/>
      </c>
      <c r="I206" t="str">
        <f t="shared" si="6"/>
        <v/>
      </c>
      <c r="J206" t="str">
        <f>if(and($K$3&gt;1,R206=PROSES!$C$2),,K206)</f>
        <v/>
      </c>
      <c r="K206" s="1" t="str">
        <f>if(and($L$3&gt;1,L206=PROSES!$B$2),,L206)</f>
        <v/>
      </c>
      <c r="L206" t="str">
        <f t="shared" si="7"/>
        <v/>
      </c>
      <c r="M206" t="str">
        <f>if(Z206=PROSES!$B$3,T206,)</f>
        <v/>
      </c>
      <c r="N206" t="str">
        <f>if(X206=PROSES!$B$3,T206,)</f>
        <v/>
      </c>
      <c r="O206" t="str">
        <f t="shared" si="8"/>
        <v/>
      </c>
      <c r="P206" t="str">
        <f>if(Z206=PROSES!$B$1,T206,)</f>
        <v/>
      </c>
      <c r="Q206" t="str">
        <f>if(X206=PROSES!$B$1,T206,)</f>
        <v/>
      </c>
      <c r="R206" t="str">
        <f t="shared" si="9"/>
        <v>CIGERELENG5CIANJUR5</v>
      </c>
      <c r="S206" s="3"/>
      <c r="T206" s="1" t="s">
        <v>522</v>
      </c>
      <c r="U206" s="1" t="s">
        <v>115</v>
      </c>
      <c r="V206" s="1" t="s">
        <v>115</v>
      </c>
      <c r="W206" s="1" t="s">
        <v>210</v>
      </c>
      <c r="X206" s="1" t="s">
        <v>505</v>
      </c>
      <c r="Y206" s="1" t="s">
        <v>523</v>
      </c>
      <c r="Z206" s="1" t="s">
        <v>258</v>
      </c>
      <c r="AA206" s="1" t="s">
        <v>85</v>
      </c>
      <c r="AD206" s="1">
        <v>1.0</v>
      </c>
      <c r="AE206" s="1">
        <v>1.0</v>
      </c>
      <c r="AG206" s="1">
        <v>69.1</v>
      </c>
      <c r="AH206" s="1">
        <v>1.0</v>
      </c>
      <c r="AI206" s="1" t="s">
        <v>64</v>
      </c>
      <c r="AJ206" s="1">
        <v>0.0</v>
      </c>
      <c r="AM206" s="1">
        <v>0.0</v>
      </c>
      <c r="AN206" s="1">
        <v>0.0</v>
      </c>
      <c r="AO206" s="1">
        <v>100.0</v>
      </c>
      <c r="AP206" s="1">
        <v>1.0</v>
      </c>
      <c r="AQ206" s="1">
        <v>0.6</v>
      </c>
      <c r="AR206" s="1">
        <v>0.6</v>
      </c>
      <c r="AS206" s="1">
        <v>28.8219</v>
      </c>
      <c r="AT206" s="1">
        <v>73.681</v>
      </c>
      <c r="AU206" s="1">
        <v>8.09852</v>
      </c>
      <c r="AV206" s="1">
        <v>27.66073</v>
      </c>
      <c r="AW206" s="1">
        <v>18.46352</v>
      </c>
      <c r="AX206" s="1">
        <v>82.98219</v>
      </c>
      <c r="AY206" s="1">
        <v>0.0</v>
      </c>
      <c r="AZ206" s="1">
        <v>0.650941</v>
      </c>
      <c r="BA206" s="1">
        <v>5.70712</v>
      </c>
    </row>
    <row r="207">
      <c r="A207">
        <f t="shared" si="2"/>
        <v>0</v>
      </c>
      <c r="B207" t="str">
        <f t="shared" si="3"/>
        <v/>
      </c>
      <c r="C207" t="str">
        <f>if(and(D$3&gt;1,E207=PROSES!$D$22),,D207)</f>
        <v/>
      </c>
      <c r="D207" s="1" t="str">
        <f>if(and(F$3&gt;1,F207=PROSES!$B$10),,F207)</f>
        <v/>
      </c>
      <c r="E207" t="str">
        <f t="shared" si="4"/>
        <v/>
      </c>
      <c r="F207" t="str">
        <f t="shared" si="5"/>
        <v/>
      </c>
      <c r="G207" s="1" t="str">
        <f>if(Z207=PROSES!$E$29,T207,)</f>
        <v/>
      </c>
      <c r="H207" t="str">
        <f>if(X207=PROSES!$E$29,T207,)</f>
        <v/>
      </c>
      <c r="I207" t="str">
        <f t="shared" si="6"/>
        <v/>
      </c>
      <c r="J207" t="str">
        <f>if(and($K$3&gt;1,R207=PROSES!$C$2),,K207)</f>
        <v/>
      </c>
      <c r="K207" s="1" t="str">
        <f>if(and($L$3&gt;1,L207=PROSES!$B$2),,L207)</f>
        <v/>
      </c>
      <c r="L207" t="str">
        <f t="shared" si="7"/>
        <v/>
      </c>
      <c r="M207" t="str">
        <f>if(Z207=PROSES!$B$3,T207,)</f>
        <v/>
      </c>
      <c r="N207" t="str">
        <f>if(X207=PROSES!$B$3,T207,)</f>
        <v/>
      </c>
      <c r="O207" t="str">
        <f t="shared" si="8"/>
        <v/>
      </c>
      <c r="P207" t="str">
        <f>if(Z207=PROSES!$B$1,T207,)</f>
        <v/>
      </c>
      <c r="Q207" t="str">
        <f>if(X207=PROSES!$B$1,T207,)</f>
        <v/>
      </c>
      <c r="R207" t="str">
        <f t="shared" si="9"/>
        <v/>
      </c>
      <c r="S207" s="3"/>
      <c r="T207" s="1" t="s">
        <v>522</v>
      </c>
      <c r="U207" s="1" t="s">
        <v>58</v>
      </c>
      <c r="V207" s="1" t="s">
        <v>58</v>
      </c>
      <c r="W207" s="1" t="s">
        <v>210</v>
      </c>
      <c r="AD207" s="1">
        <v>1.0</v>
      </c>
      <c r="AE207" s="1">
        <v>1.0</v>
      </c>
      <c r="AG207" s="1">
        <v>69.1</v>
      </c>
      <c r="AH207" s="1">
        <v>1.0</v>
      </c>
      <c r="AI207" s="1" t="s">
        <v>64</v>
      </c>
      <c r="AJ207" s="1">
        <v>0.0</v>
      </c>
      <c r="AM207" s="1">
        <v>0.0</v>
      </c>
      <c r="AN207" s="1">
        <v>0.0</v>
      </c>
      <c r="AO207" s="1">
        <v>100.0</v>
      </c>
      <c r="AP207" s="1">
        <v>1.0</v>
      </c>
      <c r="AQ207" s="1">
        <v>0.6</v>
      </c>
      <c r="AR207" s="1">
        <v>0.6</v>
      </c>
      <c r="AS207" s="1">
        <v>28.8219</v>
      </c>
      <c r="AT207" s="1">
        <v>73.681</v>
      </c>
      <c r="AU207" s="1">
        <v>8.09852</v>
      </c>
      <c r="AV207" s="1">
        <v>27.66073</v>
      </c>
      <c r="AW207" s="1">
        <v>18.46352</v>
      </c>
      <c r="AX207" s="1">
        <v>82.98219</v>
      </c>
      <c r="AY207" s="1">
        <v>0.0</v>
      </c>
      <c r="AZ207" s="1">
        <v>0.650941</v>
      </c>
      <c r="BA207" s="1">
        <v>5.70712</v>
      </c>
    </row>
    <row r="208">
      <c r="A208">
        <f t="shared" si="2"/>
        <v>0</v>
      </c>
      <c r="B208" t="str">
        <f t="shared" si="3"/>
        <v/>
      </c>
      <c r="C208" t="str">
        <f>if(and(D$3&gt;1,E208=PROSES!$D$22),,D208)</f>
        <v/>
      </c>
      <c r="D208" s="1" t="str">
        <f>if(and(F$3&gt;1,F208=PROSES!$B$10),,F208)</f>
        <v/>
      </c>
      <c r="E208" t="str">
        <f t="shared" si="4"/>
        <v/>
      </c>
      <c r="F208" t="str">
        <f t="shared" si="5"/>
        <v/>
      </c>
      <c r="G208" s="1" t="str">
        <f>if(Z208=PROSES!$E$29,T208,)</f>
        <v/>
      </c>
      <c r="H208" t="str">
        <f>if(X208=PROSES!$E$29,T208,)</f>
        <v/>
      </c>
      <c r="I208" t="str">
        <f t="shared" si="6"/>
        <v/>
      </c>
      <c r="J208" t="str">
        <f>if(and($K$3&gt;1,R208=PROSES!$C$2),,K208)</f>
        <v/>
      </c>
      <c r="K208" s="1" t="str">
        <f>if(and($L$3&gt;1,L208=PROSES!$B$2),,L208)</f>
        <v/>
      </c>
      <c r="L208" t="str">
        <f t="shared" si="7"/>
        <v/>
      </c>
      <c r="M208" t="str">
        <f>if(Z208=PROSES!$B$3,T208,)</f>
        <v/>
      </c>
      <c r="N208" t="str">
        <f>if(X208=PROSES!$B$3,T208,)</f>
        <v/>
      </c>
      <c r="O208" t="str">
        <f t="shared" si="8"/>
        <v/>
      </c>
      <c r="P208" t="str">
        <f>if(Z208=PROSES!$B$1,T208,)</f>
        <v/>
      </c>
      <c r="Q208" t="str">
        <f>if(X208=PROSES!$B$1,T208,)</f>
        <v/>
      </c>
      <c r="R208" t="str">
        <f t="shared" si="9"/>
        <v>CIGERELENG5CIANJUR5</v>
      </c>
      <c r="S208" s="3"/>
      <c r="T208" s="1" t="s">
        <v>524</v>
      </c>
      <c r="U208" s="1" t="s">
        <v>115</v>
      </c>
      <c r="V208" s="1" t="s">
        <v>115</v>
      </c>
      <c r="W208" s="1" t="s">
        <v>210</v>
      </c>
      <c r="X208" s="1" t="s">
        <v>505</v>
      </c>
      <c r="Y208" s="1" t="s">
        <v>523</v>
      </c>
      <c r="Z208" s="1" t="s">
        <v>258</v>
      </c>
      <c r="AA208" s="1" t="s">
        <v>85</v>
      </c>
      <c r="AD208" s="1">
        <v>0.0</v>
      </c>
      <c r="AE208" s="1">
        <v>1.0</v>
      </c>
      <c r="AG208" s="1">
        <v>69.1</v>
      </c>
      <c r="AH208" s="1">
        <v>1.0</v>
      </c>
      <c r="AI208" s="1" t="s">
        <v>64</v>
      </c>
      <c r="AJ208" s="1">
        <v>0.0</v>
      </c>
      <c r="AM208" s="1">
        <v>0.0</v>
      </c>
      <c r="AN208" s="1">
        <v>0.0</v>
      </c>
      <c r="AO208" s="1">
        <v>100.0</v>
      </c>
      <c r="AP208" s="1">
        <v>1.0</v>
      </c>
      <c r="AQ208" s="1">
        <v>0.6</v>
      </c>
      <c r="AR208" s="1">
        <v>0.6</v>
      </c>
      <c r="AS208" s="1">
        <v>28.8219</v>
      </c>
      <c r="AT208" s="1">
        <v>73.681</v>
      </c>
      <c r="AU208" s="1">
        <v>8.09852</v>
      </c>
      <c r="AV208" s="1">
        <v>27.66073</v>
      </c>
      <c r="AW208" s="1">
        <v>18.46352</v>
      </c>
      <c r="AX208" s="1">
        <v>82.98219</v>
      </c>
      <c r="AY208" s="1">
        <v>0.0</v>
      </c>
      <c r="AZ208" s="1">
        <v>0.650941</v>
      </c>
      <c r="BA208" s="1">
        <v>5.70712</v>
      </c>
    </row>
    <row r="209">
      <c r="A209">
        <f t="shared" si="2"/>
        <v>0</v>
      </c>
      <c r="B209" t="str">
        <f t="shared" si="3"/>
        <v/>
      </c>
      <c r="C209" t="str">
        <f>if(and(D$3&gt;1,E209=PROSES!$D$22),,D209)</f>
        <v/>
      </c>
      <c r="D209" s="1" t="str">
        <f>if(and(F$3&gt;1,F209=PROSES!$B$10),,F209)</f>
        <v/>
      </c>
      <c r="E209" t="str">
        <f t="shared" si="4"/>
        <v/>
      </c>
      <c r="F209" t="str">
        <f t="shared" si="5"/>
        <v/>
      </c>
      <c r="G209" s="1" t="str">
        <f>if(Z209=PROSES!$E$29,T209,)</f>
        <v/>
      </c>
      <c r="H209" t="str">
        <f>if(X209=PROSES!$E$29,T209,)</f>
        <v/>
      </c>
      <c r="I209" t="str">
        <f t="shared" si="6"/>
        <v/>
      </c>
      <c r="J209" t="str">
        <f>if(and($K$3&gt;1,R209=PROSES!$C$2),,K209)</f>
        <v/>
      </c>
      <c r="K209" s="1" t="str">
        <f>if(and($L$3&gt;1,L209=PROSES!$B$2),,L209)</f>
        <v/>
      </c>
      <c r="L209" t="str">
        <f t="shared" si="7"/>
        <v/>
      </c>
      <c r="M209" t="str">
        <f>if(Z209=PROSES!$B$3,T209,)</f>
        <v/>
      </c>
      <c r="N209" t="str">
        <f>if(X209=PROSES!$B$3,T209,)</f>
        <v/>
      </c>
      <c r="O209" t="str">
        <f t="shared" si="8"/>
        <v/>
      </c>
      <c r="P209" t="str">
        <f>if(Z209=PROSES!$B$1,T209,)</f>
        <v/>
      </c>
      <c r="Q209" t="str">
        <f>if(X209=PROSES!$B$1,T209,)</f>
        <v/>
      </c>
      <c r="R209" t="str">
        <f t="shared" si="9"/>
        <v>LAGADAR5CIGERELENG5</v>
      </c>
      <c r="S209" s="3"/>
      <c r="T209" s="1" t="s">
        <v>525</v>
      </c>
      <c r="U209" s="1" t="s">
        <v>115</v>
      </c>
      <c r="V209" s="1" t="s">
        <v>115</v>
      </c>
      <c r="W209" s="1" t="s">
        <v>304</v>
      </c>
      <c r="X209" s="1" t="s">
        <v>526</v>
      </c>
      <c r="Y209" s="1" t="s">
        <v>85</v>
      </c>
      <c r="Z209" s="1" t="s">
        <v>505</v>
      </c>
      <c r="AA209" s="1" t="s">
        <v>88</v>
      </c>
      <c r="AD209" s="1">
        <v>0.0</v>
      </c>
      <c r="AE209" s="1">
        <v>1.0</v>
      </c>
      <c r="AG209" s="1">
        <v>16.38</v>
      </c>
      <c r="AH209" s="1">
        <v>1.0</v>
      </c>
      <c r="AI209" s="1" t="s">
        <v>64</v>
      </c>
      <c r="AJ209" s="1">
        <v>0.0</v>
      </c>
      <c r="AM209" s="1">
        <v>0.0</v>
      </c>
      <c r="AN209" s="1">
        <v>0.0</v>
      </c>
      <c r="AO209" s="1">
        <v>100.0</v>
      </c>
      <c r="AP209" s="1">
        <v>1.0</v>
      </c>
      <c r="AQ209" s="1">
        <v>0.58</v>
      </c>
      <c r="AR209" s="1">
        <v>0.58</v>
      </c>
      <c r="AS209" s="1">
        <v>7.124312</v>
      </c>
      <c r="AT209" s="1">
        <v>71.59837</v>
      </c>
      <c r="AU209" s="1">
        <v>2.248974</v>
      </c>
      <c r="AV209" s="1">
        <v>6.760026</v>
      </c>
      <c r="AW209" s="1">
        <v>4.705974</v>
      </c>
      <c r="AX209" s="1">
        <v>20.28008</v>
      </c>
      <c r="AY209" s="1">
        <v>0.0</v>
      </c>
      <c r="AZ209" s="1">
        <v>0.642939</v>
      </c>
      <c r="BA209" s="1">
        <v>8.101665</v>
      </c>
    </row>
    <row r="210">
      <c r="A210">
        <f t="shared" si="2"/>
        <v>0</v>
      </c>
      <c r="B210" t="str">
        <f t="shared" si="3"/>
        <v/>
      </c>
      <c r="C210" t="str">
        <f>if(and(D$3&gt;1,E210=PROSES!$D$22),,D210)</f>
        <v/>
      </c>
      <c r="D210" s="1" t="str">
        <f>if(and(F$3&gt;1,F210=PROSES!$B$10),,F210)</f>
        <v/>
      </c>
      <c r="E210" t="str">
        <f t="shared" si="4"/>
        <v/>
      </c>
      <c r="F210" t="str">
        <f t="shared" si="5"/>
        <v/>
      </c>
      <c r="G210" s="1" t="str">
        <f>if(Z210=PROSES!$E$29,T210,)</f>
        <v/>
      </c>
      <c r="H210" t="str">
        <f>if(X210=PROSES!$E$29,T210,)</f>
        <v/>
      </c>
      <c r="I210" t="str">
        <f t="shared" si="6"/>
        <v/>
      </c>
      <c r="J210" t="str">
        <f>if(and($K$3&gt;1,R210=PROSES!$C$2),,K210)</f>
        <v/>
      </c>
      <c r="K210" s="1" t="str">
        <f>if(and($L$3&gt;1,L210=PROSES!$B$2),,L210)</f>
        <v/>
      </c>
      <c r="L210" t="str">
        <f t="shared" si="7"/>
        <v/>
      </c>
      <c r="M210" t="str">
        <f>if(Z210=PROSES!$B$3,T210,)</f>
        <v/>
      </c>
      <c r="N210" t="str">
        <f>if(X210=PROSES!$B$3,T210,)</f>
        <v/>
      </c>
      <c r="O210" t="str">
        <f t="shared" si="8"/>
        <v/>
      </c>
      <c r="P210" t="str">
        <f>if(Z210=PROSES!$B$1,T210,)</f>
        <v/>
      </c>
      <c r="Q210" t="str">
        <f>if(X210=PROSES!$B$1,T210,)</f>
        <v/>
      </c>
      <c r="R210" t="str">
        <f t="shared" si="9"/>
        <v>LAGADAR5CIGERELENG5</v>
      </c>
      <c r="S210" s="3"/>
      <c r="T210" s="1" t="s">
        <v>527</v>
      </c>
      <c r="U210" s="1" t="s">
        <v>115</v>
      </c>
      <c r="V210" s="1" t="s">
        <v>115</v>
      </c>
      <c r="W210" s="1" t="s">
        <v>304</v>
      </c>
      <c r="X210" s="1" t="s">
        <v>526</v>
      </c>
      <c r="Y210" s="1" t="s">
        <v>85</v>
      </c>
      <c r="Z210" s="1" t="s">
        <v>505</v>
      </c>
      <c r="AA210" s="1" t="s">
        <v>88</v>
      </c>
      <c r="AD210" s="1">
        <v>0.0</v>
      </c>
      <c r="AE210" s="1">
        <v>1.0</v>
      </c>
      <c r="AG210" s="1">
        <v>16.38</v>
      </c>
      <c r="AH210" s="1">
        <v>1.0</v>
      </c>
      <c r="AI210" s="1" t="s">
        <v>64</v>
      </c>
      <c r="AJ210" s="1">
        <v>0.0</v>
      </c>
      <c r="AM210" s="1">
        <v>0.0</v>
      </c>
      <c r="AN210" s="1">
        <v>0.0</v>
      </c>
      <c r="AO210" s="1">
        <v>100.0</v>
      </c>
      <c r="AP210" s="1">
        <v>1.0</v>
      </c>
      <c r="AQ210" s="1">
        <v>0.58</v>
      </c>
      <c r="AR210" s="1">
        <v>0.58</v>
      </c>
      <c r="AS210" s="1">
        <v>7.124312</v>
      </c>
      <c r="AT210" s="1">
        <v>71.59837</v>
      </c>
      <c r="AU210" s="1">
        <v>2.248974</v>
      </c>
      <c r="AV210" s="1">
        <v>6.760026</v>
      </c>
      <c r="AW210" s="1">
        <v>4.705974</v>
      </c>
      <c r="AX210" s="1">
        <v>20.28008</v>
      </c>
      <c r="AY210" s="1">
        <v>0.0</v>
      </c>
      <c r="AZ210" s="1">
        <v>0.642939</v>
      </c>
      <c r="BA210" s="1">
        <v>8.101665</v>
      </c>
    </row>
    <row r="211">
      <c r="A211">
        <f t="shared" si="2"/>
        <v>0</v>
      </c>
      <c r="B211" t="str">
        <f t="shared" si="3"/>
        <v/>
      </c>
      <c r="C211" t="str">
        <f>if(and(D$3&gt;1,E211=PROSES!$D$22),,D211)</f>
        <v/>
      </c>
      <c r="D211" s="1" t="str">
        <f>if(and(F$3&gt;1,F211=PROSES!$B$10),,F211)</f>
        <v/>
      </c>
      <c r="E211" t="str">
        <f t="shared" si="4"/>
        <v/>
      </c>
      <c r="F211" t="str">
        <f t="shared" si="5"/>
        <v/>
      </c>
      <c r="G211" s="1" t="str">
        <f>if(Z211=PROSES!$E$29,T211,)</f>
        <v/>
      </c>
      <c r="H211" t="str">
        <f>if(X211=PROSES!$E$29,T211,)</f>
        <v/>
      </c>
      <c r="I211" t="str">
        <f t="shared" si="6"/>
        <v/>
      </c>
      <c r="J211" t="str">
        <f>if(and($K$3&gt;1,R211=PROSES!$C$2),,K211)</f>
        <v/>
      </c>
      <c r="K211" s="1" t="str">
        <f>if(and($L$3&gt;1,L211=PROSES!$B$2),,L211)</f>
        <v/>
      </c>
      <c r="L211" t="str">
        <f t="shared" si="7"/>
        <v/>
      </c>
      <c r="M211" t="str">
        <f>if(Z211=PROSES!$B$3,T211,)</f>
        <v/>
      </c>
      <c r="N211" t="str">
        <f>if(X211=PROSES!$B$3,T211,)</f>
        <v/>
      </c>
      <c r="O211" t="str">
        <f t="shared" si="8"/>
        <v/>
      </c>
      <c r="P211" t="str">
        <f>if(Z211=PROSES!$B$1,T211,)</f>
        <v/>
      </c>
      <c r="Q211" t="str">
        <f>if(X211=PROSES!$B$1,T211,)</f>
        <v/>
      </c>
      <c r="R211" t="str">
        <f t="shared" si="9"/>
        <v>CIGERELENG4MAJALAYA4</v>
      </c>
      <c r="S211" s="3"/>
      <c r="T211" s="1" t="s">
        <v>528</v>
      </c>
      <c r="U211" s="1" t="s">
        <v>115</v>
      </c>
      <c r="V211" s="1" t="s">
        <v>115</v>
      </c>
      <c r="W211" s="1" t="s">
        <v>508</v>
      </c>
      <c r="X211" s="1" t="s">
        <v>509</v>
      </c>
      <c r="Y211" s="1" t="s">
        <v>123</v>
      </c>
      <c r="Z211" s="1" t="s">
        <v>529</v>
      </c>
      <c r="AA211" s="1" t="s">
        <v>369</v>
      </c>
      <c r="AD211" s="1">
        <v>0.0</v>
      </c>
      <c r="AE211" s="1">
        <v>1.0</v>
      </c>
      <c r="AG211" s="1">
        <v>16.0</v>
      </c>
      <c r="AH211" s="1">
        <v>1.0</v>
      </c>
      <c r="AI211" s="1" t="s">
        <v>64</v>
      </c>
      <c r="AJ211" s="1">
        <v>0.0</v>
      </c>
      <c r="AM211" s="1">
        <v>0.0</v>
      </c>
      <c r="AN211" s="1">
        <v>0.0</v>
      </c>
      <c r="AO211" s="1">
        <v>100.0</v>
      </c>
      <c r="AP211" s="1">
        <v>1.0</v>
      </c>
      <c r="AQ211" s="1">
        <v>0.47</v>
      </c>
      <c r="AR211" s="1">
        <v>0.47</v>
      </c>
      <c r="AS211" s="1">
        <v>6.957186</v>
      </c>
      <c r="AT211" s="1">
        <v>62.02053</v>
      </c>
      <c r="AU211" s="1">
        <v>3.264</v>
      </c>
      <c r="AV211" s="1">
        <v>6.144</v>
      </c>
      <c r="AW211" s="1">
        <v>5.664</v>
      </c>
      <c r="AX211" s="1">
        <v>18.432</v>
      </c>
      <c r="AY211" s="1">
        <v>0.0</v>
      </c>
      <c r="AZ211" s="1">
        <v>0.5998681</v>
      </c>
      <c r="BA211" s="1">
        <v>16.92801</v>
      </c>
    </row>
    <row r="212">
      <c r="A212">
        <f t="shared" si="2"/>
        <v>0</v>
      </c>
      <c r="B212" t="str">
        <f t="shared" si="3"/>
        <v/>
      </c>
      <c r="C212" t="str">
        <f>if(and(D$3&gt;1,E212=PROSES!$D$22),,D212)</f>
        <v/>
      </c>
      <c r="D212" s="1" t="str">
        <f>if(and(F$3&gt;1,F212=PROSES!$B$10),,F212)</f>
        <v/>
      </c>
      <c r="E212" t="str">
        <f t="shared" si="4"/>
        <v/>
      </c>
      <c r="F212" t="str">
        <f t="shared" si="5"/>
        <v/>
      </c>
      <c r="G212" s="1" t="str">
        <f>if(Z212=PROSES!$E$29,T212,)</f>
        <v/>
      </c>
      <c r="H212" t="str">
        <f>if(X212=PROSES!$E$29,T212,)</f>
        <v/>
      </c>
      <c r="I212" t="str">
        <f t="shared" si="6"/>
        <v/>
      </c>
      <c r="J212" t="str">
        <f>if(and($K$3&gt;1,R212=PROSES!$C$2),,K212)</f>
        <v/>
      </c>
      <c r="K212" s="1" t="str">
        <f>if(and($L$3&gt;1,L212=PROSES!$B$2),,L212)</f>
        <v/>
      </c>
      <c r="L212" t="str">
        <f t="shared" si="7"/>
        <v/>
      </c>
      <c r="M212" t="str">
        <f>if(Z212=PROSES!$B$3,T212,)</f>
        <v/>
      </c>
      <c r="N212" t="str">
        <f>if(X212=PROSES!$B$3,T212,)</f>
        <v/>
      </c>
      <c r="O212" t="str">
        <f t="shared" si="8"/>
        <v/>
      </c>
      <c r="P212" t="str">
        <f>if(Z212=PROSES!$B$1,T212,)</f>
        <v/>
      </c>
      <c r="Q212" t="str">
        <f>if(X212=PROSES!$B$1,T212,)</f>
        <v/>
      </c>
      <c r="R212" t="str">
        <f t="shared" si="9"/>
        <v>CIGERELENG4MAJALAYA4</v>
      </c>
      <c r="S212" s="3"/>
      <c r="T212" s="1" t="s">
        <v>530</v>
      </c>
      <c r="U212" s="1" t="s">
        <v>115</v>
      </c>
      <c r="V212" s="1" t="s">
        <v>115</v>
      </c>
      <c r="W212" s="1" t="s">
        <v>508</v>
      </c>
      <c r="X212" s="1" t="s">
        <v>509</v>
      </c>
      <c r="Y212" s="1" t="s">
        <v>123</v>
      </c>
      <c r="Z212" s="1" t="s">
        <v>529</v>
      </c>
      <c r="AA212" s="1" t="s">
        <v>369</v>
      </c>
      <c r="AD212" s="1">
        <v>0.0</v>
      </c>
      <c r="AE212" s="1">
        <v>1.0</v>
      </c>
      <c r="AG212" s="1">
        <v>16.0</v>
      </c>
      <c r="AH212" s="1">
        <v>1.0</v>
      </c>
      <c r="AI212" s="1" t="s">
        <v>64</v>
      </c>
      <c r="AJ212" s="1">
        <v>0.0</v>
      </c>
      <c r="AM212" s="1">
        <v>0.0</v>
      </c>
      <c r="AN212" s="1">
        <v>0.0</v>
      </c>
      <c r="AO212" s="1">
        <v>100.0</v>
      </c>
      <c r="AP212" s="1">
        <v>1.0</v>
      </c>
      <c r="AQ212" s="1">
        <v>0.47</v>
      </c>
      <c r="AR212" s="1">
        <v>0.47</v>
      </c>
      <c r="AS212" s="1">
        <v>6.957186</v>
      </c>
      <c r="AT212" s="1">
        <v>62.02053</v>
      </c>
      <c r="AU212" s="1">
        <v>3.264</v>
      </c>
      <c r="AV212" s="1">
        <v>6.144</v>
      </c>
      <c r="AW212" s="1">
        <v>5.664</v>
      </c>
      <c r="AX212" s="1">
        <v>18.432</v>
      </c>
      <c r="AY212" s="1">
        <v>0.0</v>
      </c>
      <c r="AZ212" s="1">
        <v>0.5998681</v>
      </c>
      <c r="BA212" s="1">
        <v>16.92801</v>
      </c>
    </row>
    <row r="213">
      <c r="A213">
        <f t="shared" si="2"/>
        <v>0</v>
      </c>
      <c r="B213" t="str">
        <f t="shared" si="3"/>
        <v/>
      </c>
      <c r="C213" t="str">
        <f>if(and(D$3&gt;1,E213=PROSES!$D$22),,D213)</f>
        <v/>
      </c>
      <c r="D213" s="1" t="str">
        <f>if(and(F$3&gt;1,F213=PROSES!$B$10),,F213)</f>
        <v/>
      </c>
      <c r="E213" t="str">
        <f t="shared" si="4"/>
        <v/>
      </c>
      <c r="F213" t="str">
        <f t="shared" si="5"/>
        <v/>
      </c>
      <c r="G213" s="1" t="str">
        <f>if(Z213=PROSES!$E$29,T213,)</f>
        <v/>
      </c>
      <c r="H213" t="str">
        <f>if(X213=PROSES!$E$29,T213,)</f>
        <v/>
      </c>
      <c r="I213" t="str">
        <f t="shared" si="6"/>
        <v/>
      </c>
      <c r="J213" t="str">
        <f>if(and($K$3&gt;1,R213=PROSES!$C$2),,K213)</f>
        <v/>
      </c>
      <c r="K213" s="1" t="str">
        <f>if(and($L$3&gt;1,L213=PROSES!$B$2),,L213)</f>
        <v/>
      </c>
      <c r="L213" t="str">
        <f t="shared" si="7"/>
        <v/>
      </c>
      <c r="M213" t="str">
        <f>if(Z213=PROSES!$B$3,T213,)</f>
        <v/>
      </c>
      <c r="N213" t="str">
        <f>if(X213=PROSES!$B$3,T213,)</f>
        <v/>
      </c>
      <c r="O213" t="str">
        <f t="shared" si="8"/>
        <v/>
      </c>
      <c r="P213" t="str">
        <f>if(Z213=PROSES!$B$1,T213,)</f>
        <v/>
      </c>
      <c r="Q213" t="str">
        <f>if(X213=PROSES!$B$1,T213,)</f>
        <v/>
      </c>
      <c r="R213" t="str">
        <f t="shared" si="9"/>
        <v>CIGERELENG5</v>
      </c>
      <c r="S213" s="3"/>
      <c r="T213" s="1" t="s">
        <v>531</v>
      </c>
      <c r="U213" s="1" t="s">
        <v>58</v>
      </c>
      <c r="V213" s="1" t="s">
        <v>58</v>
      </c>
      <c r="W213" s="1" t="s">
        <v>210</v>
      </c>
      <c r="X213" s="1" t="s">
        <v>505</v>
      </c>
      <c r="Y213" s="1" t="s">
        <v>85</v>
      </c>
      <c r="AA213" s="1" t="s">
        <v>532</v>
      </c>
      <c r="AD213" s="1">
        <v>0.0</v>
      </c>
      <c r="AE213" s="1">
        <v>1.0</v>
      </c>
      <c r="AG213" s="1">
        <v>46.77</v>
      </c>
      <c r="AH213" s="1">
        <v>1.0</v>
      </c>
      <c r="AI213" s="1" t="s">
        <v>64</v>
      </c>
      <c r="AJ213" s="1">
        <v>0.0</v>
      </c>
      <c r="AM213" s="1">
        <v>0.0</v>
      </c>
      <c r="AN213" s="1">
        <v>0.0</v>
      </c>
      <c r="AO213" s="1">
        <v>100.0</v>
      </c>
      <c r="AP213" s="1">
        <v>1.0</v>
      </c>
      <c r="AQ213" s="1">
        <v>0.6</v>
      </c>
      <c r="AR213" s="1">
        <v>0.6</v>
      </c>
      <c r="AS213" s="1">
        <v>19.50797</v>
      </c>
      <c r="AT213" s="1">
        <v>73.681</v>
      </c>
      <c r="AU213" s="1">
        <v>5.481444</v>
      </c>
      <c r="AV213" s="1">
        <v>18.72203</v>
      </c>
      <c r="AW213" s="1">
        <v>12.49694</v>
      </c>
      <c r="AX213" s="1">
        <v>56.16609</v>
      </c>
      <c r="AY213" s="1">
        <v>0.0</v>
      </c>
      <c r="AZ213" s="1">
        <v>0.650941</v>
      </c>
      <c r="BA213" s="1">
        <v>5.70712</v>
      </c>
    </row>
    <row r="214">
      <c r="A214">
        <f t="shared" si="2"/>
        <v>0</v>
      </c>
      <c r="B214" t="str">
        <f t="shared" si="3"/>
        <v/>
      </c>
      <c r="C214" t="str">
        <f>if(and(D$3&gt;1,E214=PROSES!$D$22),,D214)</f>
        <v/>
      </c>
      <c r="D214" s="1" t="str">
        <f>if(and(F$3&gt;1,F214=PROSES!$B$10),,F214)</f>
        <v/>
      </c>
      <c r="E214" t="str">
        <f t="shared" si="4"/>
        <v/>
      </c>
      <c r="F214" t="str">
        <f t="shared" si="5"/>
        <v/>
      </c>
      <c r="G214" s="1" t="str">
        <f>if(Z214=PROSES!$E$29,T214,)</f>
        <v/>
      </c>
      <c r="H214" t="str">
        <f>if(X214=PROSES!$E$29,T214,)</f>
        <v/>
      </c>
      <c r="I214" t="str">
        <f t="shared" si="6"/>
        <v/>
      </c>
      <c r="J214" t="str">
        <f>if(and($K$3&gt;1,R214=PROSES!$C$2),,K214)</f>
        <v/>
      </c>
      <c r="K214" s="1" t="str">
        <f>if(and($L$3&gt;1,L214=PROSES!$B$2),,L214)</f>
        <v/>
      </c>
      <c r="L214" t="str">
        <f t="shared" si="7"/>
        <v/>
      </c>
      <c r="M214" t="str">
        <f>if(Z214=PROSES!$B$3,T214,)</f>
        <v/>
      </c>
      <c r="N214" t="str">
        <f>if(X214=PROSES!$B$3,T214,)</f>
        <v/>
      </c>
      <c r="O214" t="str">
        <f t="shared" si="8"/>
        <v/>
      </c>
      <c r="P214" t="str">
        <f>if(Z214=PROSES!$B$1,T214,)</f>
        <v/>
      </c>
      <c r="Q214" t="str">
        <f>if(X214=PROSES!$B$1,T214,)</f>
        <v/>
      </c>
      <c r="R214" t="str">
        <f t="shared" si="9"/>
        <v>RAJAMANDALA</v>
      </c>
      <c r="S214" s="3"/>
      <c r="T214" s="1" t="s">
        <v>533</v>
      </c>
      <c r="U214" s="1" t="s">
        <v>58</v>
      </c>
      <c r="V214" s="1" t="s">
        <v>58</v>
      </c>
      <c r="W214" s="1" t="s">
        <v>534</v>
      </c>
      <c r="Y214" s="1" t="s">
        <v>532</v>
      </c>
      <c r="Z214" s="1" t="s">
        <v>535</v>
      </c>
      <c r="AA214" s="1" t="s">
        <v>88</v>
      </c>
      <c r="AD214" s="1">
        <v>0.0</v>
      </c>
      <c r="AE214" s="1">
        <v>1.0</v>
      </c>
      <c r="AG214" s="1">
        <v>8.0</v>
      </c>
      <c r="AH214" s="1">
        <v>1.0</v>
      </c>
      <c r="AI214" s="1" t="s">
        <v>64</v>
      </c>
      <c r="AJ214" s="1">
        <v>0.0</v>
      </c>
      <c r="AM214" s="1">
        <v>0.0</v>
      </c>
      <c r="AN214" s="1">
        <v>0.0</v>
      </c>
      <c r="AO214" s="1">
        <v>100.0</v>
      </c>
      <c r="AP214" s="1">
        <v>1.0</v>
      </c>
      <c r="AQ214" s="1">
        <v>1.62</v>
      </c>
      <c r="AR214" s="1">
        <v>1.62</v>
      </c>
      <c r="AS214" s="1">
        <v>2.266842</v>
      </c>
      <c r="AT214" s="1">
        <v>82.15014</v>
      </c>
      <c r="AU214" s="1">
        <v>0.3096</v>
      </c>
      <c r="AV214" s="1">
        <v>2.2456</v>
      </c>
      <c r="AW214" s="1">
        <v>1.5096</v>
      </c>
      <c r="AX214" s="1">
        <v>6.7368</v>
      </c>
      <c r="AY214" s="1">
        <v>0.0</v>
      </c>
      <c r="AZ214" s="1">
        <v>0.683587</v>
      </c>
      <c r="BA214" s="1">
        <v>-7.109503</v>
      </c>
    </row>
    <row r="215">
      <c r="A215">
        <f t="shared" si="2"/>
        <v>0</v>
      </c>
      <c r="B215" t="str">
        <f t="shared" si="3"/>
        <v/>
      </c>
      <c r="C215" t="str">
        <f>if(and(D$3&gt;1,E215=PROSES!$D$22),,D215)</f>
        <v/>
      </c>
      <c r="D215" s="1" t="str">
        <f>if(and(F$3&gt;1,F215=PROSES!$B$10),,F215)</f>
        <v/>
      </c>
      <c r="E215" t="str">
        <f t="shared" si="4"/>
        <v/>
      </c>
      <c r="F215" t="str">
        <f t="shared" si="5"/>
        <v/>
      </c>
      <c r="G215" s="1" t="str">
        <f>if(Z215=PROSES!$E$29,T215,)</f>
        <v/>
      </c>
      <c r="H215" t="str">
        <f>if(X215=PROSES!$E$29,T215,)</f>
        <v/>
      </c>
      <c r="I215" t="str">
        <f t="shared" si="6"/>
        <v/>
      </c>
      <c r="J215" t="str">
        <f>if(and($K$3&gt;1,R215=PROSES!$C$2),,K215)</f>
        <v/>
      </c>
      <c r="K215" s="1" t="str">
        <f>if(and($L$3&gt;1,L215=PROSES!$B$2),,L215)</f>
        <v/>
      </c>
      <c r="L215" t="str">
        <f t="shared" si="7"/>
        <v/>
      </c>
      <c r="M215" t="str">
        <f>if(Z215=PROSES!$B$3,T215,)</f>
        <v/>
      </c>
      <c r="N215" t="str">
        <f>if(X215=PROSES!$B$3,T215,)</f>
        <v/>
      </c>
      <c r="O215" t="str">
        <f t="shared" si="8"/>
        <v/>
      </c>
      <c r="P215" t="str">
        <f>if(Z215=PROSES!$B$1,T215,)</f>
        <v/>
      </c>
      <c r="Q215" t="str">
        <f>if(X215=PROSES!$B$1,T215,)</f>
        <v/>
      </c>
      <c r="R215" t="str">
        <f t="shared" si="9"/>
        <v>CIBADAK4CIAWI4</v>
      </c>
      <c r="S215" s="3"/>
      <c r="T215" s="1" t="s">
        <v>536</v>
      </c>
      <c r="U215" s="1" t="s">
        <v>58</v>
      </c>
      <c r="V215" s="1" t="s">
        <v>58</v>
      </c>
      <c r="W215" s="1" t="s">
        <v>122</v>
      </c>
      <c r="X215" s="1" t="s">
        <v>537</v>
      </c>
      <c r="Y215" s="1" t="s">
        <v>538</v>
      </c>
      <c r="Z215" s="1" t="s">
        <v>248</v>
      </c>
      <c r="AA215" s="1" t="s">
        <v>249</v>
      </c>
      <c r="AD215" s="1">
        <v>0.0</v>
      </c>
      <c r="AE215" s="1">
        <v>1.0</v>
      </c>
      <c r="AG215" s="1">
        <v>25.7</v>
      </c>
      <c r="AH215" s="1">
        <v>1.0</v>
      </c>
      <c r="AI215" s="1" t="s">
        <v>64</v>
      </c>
      <c r="AJ215" s="1">
        <v>0.0</v>
      </c>
      <c r="AM215" s="1">
        <v>0.0</v>
      </c>
      <c r="AN215" s="1">
        <v>0.0</v>
      </c>
      <c r="AO215" s="1">
        <v>100.0</v>
      </c>
      <c r="AP215" s="1">
        <v>1.0</v>
      </c>
      <c r="AQ215" s="1">
        <v>0.44</v>
      </c>
      <c r="AR215" s="1">
        <v>0.44</v>
      </c>
      <c r="AS215" s="1">
        <v>11.41128</v>
      </c>
      <c r="AT215" s="1">
        <v>60.66966</v>
      </c>
      <c r="AU215" s="1">
        <v>5.58975</v>
      </c>
      <c r="AV215" s="1">
        <v>9.94847</v>
      </c>
      <c r="AW215" s="1">
        <v>9.444751</v>
      </c>
      <c r="AX215" s="1">
        <v>29.84541</v>
      </c>
      <c r="AY215" s="1">
        <v>0.0</v>
      </c>
      <c r="AZ215" s="1">
        <v>0.5920149</v>
      </c>
      <c r="BA215" s="1">
        <v>18.36523</v>
      </c>
    </row>
    <row r="216">
      <c r="A216">
        <f t="shared" si="2"/>
        <v>0</v>
      </c>
      <c r="B216" t="str">
        <f t="shared" si="3"/>
        <v/>
      </c>
      <c r="C216" t="str">
        <f>if(and(D$3&gt;1,E216=PROSES!$D$22),,D216)</f>
        <v/>
      </c>
      <c r="D216" s="1" t="str">
        <f>if(and(F$3&gt;1,F216=PROSES!$B$10),,F216)</f>
        <v/>
      </c>
      <c r="E216" t="str">
        <f t="shared" si="4"/>
        <v/>
      </c>
      <c r="F216" t="str">
        <f t="shared" si="5"/>
        <v/>
      </c>
      <c r="G216" s="1" t="str">
        <f>if(Z216=PROSES!$E$29,T216,)</f>
        <v/>
      </c>
      <c r="H216" t="str">
        <f>if(X216=PROSES!$E$29,T216,)</f>
        <v/>
      </c>
      <c r="I216" t="str">
        <f t="shared" si="6"/>
        <v/>
      </c>
      <c r="J216" t="str">
        <f>if(and($K$3&gt;1,R216=PROSES!$C$2),,K216)</f>
        <v/>
      </c>
      <c r="K216" s="1" t="str">
        <f>if(and($L$3&gt;1,L216=PROSES!$B$2),,L216)</f>
        <v/>
      </c>
      <c r="L216" t="str">
        <f t="shared" si="7"/>
        <v/>
      </c>
      <c r="M216" t="str">
        <f>if(Z216=PROSES!$B$3,T216,)</f>
        <v/>
      </c>
      <c r="N216" t="str">
        <f>if(X216=PROSES!$B$3,T216,)</f>
        <v/>
      </c>
      <c r="O216" t="str">
        <f t="shared" si="8"/>
        <v/>
      </c>
      <c r="P216" t="str">
        <f>if(Z216=PROSES!$B$1,T216,)</f>
        <v/>
      </c>
      <c r="Q216" t="str">
        <f>if(X216=PROSES!$B$1,T216,)</f>
        <v/>
      </c>
      <c r="R216" t="str">
        <f t="shared" si="9"/>
        <v>CIBADAK4CIAWI4</v>
      </c>
      <c r="S216" s="3"/>
      <c r="T216" s="1" t="s">
        <v>539</v>
      </c>
      <c r="U216" s="1" t="s">
        <v>58</v>
      </c>
      <c r="V216" s="1" t="s">
        <v>58</v>
      </c>
      <c r="W216" s="1" t="s">
        <v>122</v>
      </c>
      <c r="X216" s="1" t="s">
        <v>537</v>
      </c>
      <c r="Y216" s="1" t="s">
        <v>540</v>
      </c>
      <c r="Z216" s="1" t="s">
        <v>248</v>
      </c>
      <c r="AA216" s="1" t="s">
        <v>252</v>
      </c>
      <c r="AD216" s="1">
        <v>0.0</v>
      </c>
      <c r="AE216" s="1">
        <v>1.0</v>
      </c>
      <c r="AG216" s="1">
        <v>25.7</v>
      </c>
      <c r="AH216" s="1">
        <v>1.0</v>
      </c>
      <c r="AI216" s="1" t="s">
        <v>64</v>
      </c>
      <c r="AJ216" s="1">
        <v>0.0</v>
      </c>
      <c r="AM216" s="1">
        <v>0.0</v>
      </c>
      <c r="AN216" s="1">
        <v>0.0</v>
      </c>
      <c r="AO216" s="1">
        <v>100.0</v>
      </c>
      <c r="AP216" s="1">
        <v>1.0</v>
      </c>
      <c r="AQ216" s="1">
        <v>0.44</v>
      </c>
      <c r="AR216" s="1">
        <v>0.44</v>
      </c>
      <c r="AS216" s="1">
        <v>11.41128</v>
      </c>
      <c r="AT216" s="1">
        <v>60.66966</v>
      </c>
      <c r="AU216" s="1">
        <v>5.58975</v>
      </c>
      <c r="AV216" s="1">
        <v>9.94847</v>
      </c>
      <c r="AW216" s="1">
        <v>9.444751</v>
      </c>
      <c r="AX216" s="1">
        <v>29.84541</v>
      </c>
      <c r="AY216" s="1">
        <v>0.0</v>
      </c>
      <c r="AZ216" s="1">
        <v>0.5920149</v>
      </c>
      <c r="BA216" s="1">
        <v>18.36523</v>
      </c>
    </row>
    <row r="217">
      <c r="A217">
        <f t="shared" si="2"/>
        <v>0</v>
      </c>
      <c r="B217" t="str">
        <f t="shared" si="3"/>
        <v/>
      </c>
      <c r="C217" t="str">
        <f>if(and(D$3&gt;1,E217=PROSES!$D$22),,D217)</f>
        <v/>
      </c>
      <c r="D217" s="1" t="str">
        <f>if(and(F$3&gt;1,F217=PROSES!$B$10),,F217)</f>
        <v/>
      </c>
      <c r="E217" t="str">
        <f t="shared" si="4"/>
        <v/>
      </c>
      <c r="F217" t="str">
        <f t="shared" si="5"/>
        <v/>
      </c>
      <c r="G217" s="1" t="str">
        <f>if(Z217=PROSES!$E$29,T217,)</f>
        <v/>
      </c>
      <c r="H217" t="str">
        <f>if(X217=PROSES!$E$29,T217,)</f>
        <v/>
      </c>
      <c r="I217" t="str">
        <f t="shared" si="6"/>
        <v/>
      </c>
      <c r="J217" t="str">
        <f>if(and($K$3&gt;1,R217=PROSES!$C$2),,K217)</f>
        <v/>
      </c>
      <c r="K217" s="1" t="str">
        <f>if(and($L$3&gt;1,L217=PROSES!$B$2),,L217)</f>
        <v/>
      </c>
      <c r="L217" t="str">
        <f t="shared" si="7"/>
        <v/>
      </c>
      <c r="M217" t="str">
        <f>if(Z217=PROSES!$B$3,T217,)</f>
        <v/>
      </c>
      <c r="N217" t="str">
        <f>if(X217=PROSES!$B$3,T217,)</f>
        <v/>
      </c>
      <c r="O217" t="str">
        <f t="shared" si="8"/>
        <v/>
      </c>
      <c r="P217" t="str">
        <f>if(Z217=PROSES!$B$1,T217,)</f>
        <v/>
      </c>
      <c r="Q217" t="str">
        <f>if(X217=PROSES!$B$1,T217,)</f>
        <v/>
      </c>
      <c r="R217" t="str">
        <f t="shared" si="9"/>
        <v>CIBADAK4UBRUG</v>
      </c>
      <c r="S217" s="3"/>
      <c r="T217" s="1" t="s">
        <v>541</v>
      </c>
      <c r="U217" s="1" t="s">
        <v>58</v>
      </c>
      <c r="V217" s="1" t="s">
        <v>58</v>
      </c>
      <c r="W217" s="1" t="s">
        <v>122</v>
      </c>
      <c r="X217" s="1" t="s">
        <v>537</v>
      </c>
      <c r="Y217" s="1" t="s">
        <v>249</v>
      </c>
      <c r="Z217" s="1" t="s">
        <v>542</v>
      </c>
      <c r="AA217" s="1" t="s">
        <v>249</v>
      </c>
      <c r="AD217" s="1">
        <v>0.0</v>
      </c>
      <c r="AE217" s="1">
        <v>1.0</v>
      </c>
      <c r="AG217" s="1">
        <v>9.9</v>
      </c>
      <c r="AH217" s="1">
        <v>1.0</v>
      </c>
      <c r="AI217" s="1" t="s">
        <v>64</v>
      </c>
      <c r="AJ217" s="1">
        <v>0.0</v>
      </c>
      <c r="AM217" s="1">
        <v>0.0</v>
      </c>
      <c r="AN217" s="1">
        <v>0.0</v>
      </c>
      <c r="AO217" s="1">
        <v>100.0</v>
      </c>
      <c r="AP217" s="1">
        <v>1.0</v>
      </c>
      <c r="AQ217" s="1">
        <v>0.44</v>
      </c>
      <c r="AR217" s="1">
        <v>0.44</v>
      </c>
      <c r="AS217" s="1">
        <v>4.395786</v>
      </c>
      <c r="AT217" s="1">
        <v>60.66966</v>
      </c>
      <c r="AU217" s="1">
        <v>2.15325</v>
      </c>
      <c r="AV217" s="1">
        <v>3.83229</v>
      </c>
      <c r="AW217" s="1">
        <v>3.63825</v>
      </c>
      <c r="AX217" s="1">
        <v>11.49687</v>
      </c>
      <c r="AY217" s="1">
        <v>0.0</v>
      </c>
      <c r="AZ217" s="1">
        <v>0.5920149</v>
      </c>
      <c r="BA217" s="1">
        <v>18.36523</v>
      </c>
    </row>
    <row r="218">
      <c r="A218">
        <f t="shared" si="2"/>
        <v>0</v>
      </c>
      <c r="B218" t="str">
        <f t="shared" si="3"/>
        <v/>
      </c>
      <c r="C218" t="str">
        <f>if(and(D$3&gt;1,E218=PROSES!$D$22),,D218)</f>
        <v/>
      </c>
      <c r="D218" s="1" t="str">
        <f>if(and(F$3&gt;1,F218=PROSES!$B$10),,F218)</f>
        <v/>
      </c>
      <c r="E218" t="str">
        <f t="shared" si="4"/>
        <v/>
      </c>
      <c r="F218" t="str">
        <f t="shared" si="5"/>
        <v/>
      </c>
      <c r="G218" s="1" t="str">
        <f>if(Z218=PROSES!$E$29,T218,)</f>
        <v/>
      </c>
      <c r="H218" t="str">
        <f>if(X218=PROSES!$E$29,T218,)</f>
        <v/>
      </c>
      <c r="I218" t="str">
        <f t="shared" si="6"/>
        <v/>
      </c>
      <c r="J218" t="str">
        <f>if(and($K$3&gt;1,R218=PROSES!$C$2),,K218)</f>
        <v/>
      </c>
      <c r="K218" s="1" t="str">
        <f>if(and($L$3&gt;1,L218=PROSES!$B$2),,L218)</f>
        <v/>
      </c>
      <c r="L218" t="str">
        <f t="shared" si="7"/>
        <v/>
      </c>
      <c r="M218" t="str">
        <f>if(Z218=PROSES!$B$3,T218,)</f>
        <v/>
      </c>
      <c r="N218" t="str">
        <f>if(X218=PROSES!$B$3,T218,)</f>
        <v/>
      </c>
      <c r="O218" t="str">
        <f t="shared" si="8"/>
        <v/>
      </c>
      <c r="P218" t="str">
        <f>if(Z218=PROSES!$B$1,T218,)</f>
        <v/>
      </c>
      <c r="Q218" t="str">
        <f>if(X218=PROSES!$B$1,T218,)</f>
        <v/>
      </c>
      <c r="R218" t="str">
        <f t="shared" si="9"/>
        <v>UBRUGCIBADAK4</v>
      </c>
      <c r="S218" s="3"/>
      <c r="T218" s="1" t="s">
        <v>543</v>
      </c>
      <c r="U218" s="1" t="s">
        <v>58</v>
      </c>
      <c r="V218" s="1" t="s">
        <v>58</v>
      </c>
      <c r="W218" s="1" t="s">
        <v>122</v>
      </c>
      <c r="X218" s="1" t="s">
        <v>542</v>
      </c>
      <c r="Y218" s="1" t="s">
        <v>252</v>
      </c>
      <c r="Z218" s="1" t="s">
        <v>537</v>
      </c>
      <c r="AA218" s="1" t="s">
        <v>252</v>
      </c>
      <c r="AD218" s="1">
        <v>0.0</v>
      </c>
      <c r="AE218" s="1">
        <v>1.0</v>
      </c>
      <c r="AG218" s="1">
        <v>9.9</v>
      </c>
      <c r="AH218" s="1">
        <v>1.0</v>
      </c>
      <c r="AI218" s="1" t="s">
        <v>64</v>
      </c>
      <c r="AJ218" s="1">
        <v>0.0</v>
      </c>
      <c r="AM218" s="1">
        <v>0.0</v>
      </c>
      <c r="AN218" s="1">
        <v>0.0</v>
      </c>
      <c r="AO218" s="1">
        <v>100.0</v>
      </c>
      <c r="AP218" s="1">
        <v>1.0</v>
      </c>
      <c r="AQ218" s="1">
        <v>0.44</v>
      </c>
      <c r="AR218" s="1">
        <v>0.44</v>
      </c>
      <c r="AS218" s="1">
        <v>4.395786</v>
      </c>
      <c r="AT218" s="1">
        <v>60.66966</v>
      </c>
      <c r="AU218" s="1">
        <v>2.15325</v>
      </c>
      <c r="AV218" s="1">
        <v>3.83229</v>
      </c>
      <c r="AW218" s="1">
        <v>3.63825</v>
      </c>
      <c r="AX218" s="1">
        <v>11.49687</v>
      </c>
      <c r="AY218" s="1">
        <v>0.0</v>
      </c>
      <c r="AZ218" s="1">
        <v>0.5920149</v>
      </c>
      <c r="BA218" s="1">
        <v>18.36523</v>
      </c>
    </row>
    <row r="219">
      <c r="A219">
        <f t="shared" si="2"/>
        <v>0</v>
      </c>
      <c r="B219" t="str">
        <f t="shared" si="3"/>
        <v/>
      </c>
      <c r="C219" t="str">
        <f>if(and(D$3&gt;1,E219=PROSES!$D$22),,D219)</f>
        <v/>
      </c>
      <c r="D219" s="1" t="str">
        <f>if(and(F$3&gt;1,F219=PROSES!$B$10),,F219)</f>
        <v/>
      </c>
      <c r="E219" t="str">
        <f t="shared" si="4"/>
        <v/>
      </c>
      <c r="F219" t="str">
        <f t="shared" si="5"/>
        <v/>
      </c>
      <c r="G219" s="1" t="str">
        <f>if(Z219=PROSES!$E$29,T219,)</f>
        <v/>
      </c>
      <c r="H219" t="str">
        <f>if(X219=PROSES!$E$29,T219,)</f>
        <v/>
      </c>
      <c r="I219" t="str">
        <f t="shared" si="6"/>
        <v/>
      </c>
      <c r="J219" t="str">
        <f>if(and($K$3&gt;1,R219=PROSES!$C$2),,K219)</f>
        <v/>
      </c>
      <c r="K219" s="1" t="str">
        <f>if(and($L$3&gt;1,L219=PROSES!$B$2),,L219)</f>
        <v/>
      </c>
      <c r="L219" t="str">
        <f t="shared" si="7"/>
        <v/>
      </c>
      <c r="M219" t="str">
        <f>if(Z219=PROSES!$B$3,T219,)</f>
        <v/>
      </c>
      <c r="N219" t="str">
        <f>if(X219=PROSES!$B$3,T219,)</f>
        <v/>
      </c>
      <c r="O219" t="str">
        <f t="shared" si="8"/>
        <v/>
      </c>
      <c r="P219" t="str">
        <f>if(Z219=PROSES!$B$1,T219,)</f>
        <v/>
      </c>
      <c r="Q219" t="str">
        <f>if(X219=PROSES!$B$1,T219,)</f>
        <v/>
      </c>
      <c r="R219" t="str">
        <f t="shared" si="9"/>
        <v>CIBINONG4CILEUNGSI</v>
      </c>
      <c r="S219" s="3"/>
      <c r="T219" s="1" t="s">
        <v>544</v>
      </c>
      <c r="U219" s="1" t="s">
        <v>58</v>
      </c>
      <c r="V219" s="1" t="s">
        <v>58</v>
      </c>
      <c r="W219" s="1" t="s">
        <v>545</v>
      </c>
      <c r="X219" s="1" t="s">
        <v>493</v>
      </c>
      <c r="Y219" s="1" t="s">
        <v>252</v>
      </c>
      <c r="Z219" s="1" t="s">
        <v>546</v>
      </c>
      <c r="AA219" s="1" t="s">
        <v>249</v>
      </c>
      <c r="AD219" s="1">
        <v>0.0</v>
      </c>
      <c r="AE219" s="1">
        <v>1.0</v>
      </c>
      <c r="AG219" s="1">
        <v>5.7</v>
      </c>
      <c r="AH219" s="1">
        <v>1.0</v>
      </c>
      <c r="AI219" s="1" t="s">
        <v>64</v>
      </c>
      <c r="AJ219" s="1">
        <v>0.0</v>
      </c>
      <c r="AM219" s="1">
        <v>0.0</v>
      </c>
      <c r="AN219" s="1">
        <v>0.0</v>
      </c>
      <c r="AO219" s="1">
        <v>100.0</v>
      </c>
      <c r="AP219" s="1">
        <v>1.0</v>
      </c>
      <c r="AQ219" s="1">
        <v>0.74</v>
      </c>
      <c r="AR219" s="1">
        <v>0.74</v>
      </c>
      <c r="AS219" s="1">
        <v>2.626086</v>
      </c>
      <c r="AT219" s="1">
        <v>62.32255</v>
      </c>
      <c r="AU219" s="1">
        <v>1.2198</v>
      </c>
      <c r="AV219" s="1">
        <v>2.3256</v>
      </c>
      <c r="AW219" s="1">
        <v>2.0748</v>
      </c>
      <c r="AX219" s="1">
        <v>6.976799</v>
      </c>
      <c r="AY219" s="1">
        <v>0.0</v>
      </c>
      <c r="AZ219" s="1">
        <v>0.6002764</v>
      </c>
      <c r="BA219" s="1">
        <v>17.26142</v>
      </c>
    </row>
    <row r="220">
      <c r="A220">
        <f t="shared" si="2"/>
        <v>0</v>
      </c>
      <c r="B220" t="str">
        <f t="shared" si="3"/>
        <v/>
      </c>
      <c r="C220" t="str">
        <f>if(and(D$3&gt;1,E220=PROSES!$D$22),,D220)</f>
        <v/>
      </c>
      <c r="D220" s="1" t="str">
        <f>if(and(F$3&gt;1,F220=PROSES!$B$10),,F220)</f>
        <v/>
      </c>
      <c r="E220" t="str">
        <f t="shared" si="4"/>
        <v/>
      </c>
      <c r="F220" t="str">
        <f t="shared" si="5"/>
        <v/>
      </c>
      <c r="G220" s="1" t="str">
        <f>if(Z220=PROSES!$E$29,T220,)</f>
        <v/>
      </c>
      <c r="H220" t="str">
        <f>if(X220=PROSES!$E$29,T220,)</f>
        <v/>
      </c>
      <c r="I220" t="str">
        <f t="shared" si="6"/>
        <v/>
      </c>
      <c r="J220" t="str">
        <f>if(and($K$3&gt;1,R220=PROSES!$C$2),,K220)</f>
        <v/>
      </c>
      <c r="K220" s="1" t="str">
        <f>if(and($L$3&gt;1,L220=PROSES!$B$2),,L220)</f>
        <v/>
      </c>
      <c r="L220" t="str">
        <f t="shared" si="7"/>
        <v/>
      </c>
      <c r="M220" t="str">
        <f>if(Z220=PROSES!$B$3,T220,)</f>
        <v/>
      </c>
      <c r="N220" t="str">
        <f>if(X220=PROSES!$B$3,T220,)</f>
        <v/>
      </c>
      <c r="O220" t="str">
        <f t="shared" si="8"/>
        <v/>
      </c>
      <c r="P220" t="str">
        <f>if(Z220=PROSES!$B$1,T220,)</f>
        <v/>
      </c>
      <c r="Q220" t="str">
        <f>if(X220=PROSES!$B$1,T220,)</f>
        <v/>
      </c>
      <c r="R220" t="str">
        <f t="shared" si="9"/>
        <v>CIBINONG4CILEUNGSI</v>
      </c>
      <c r="S220" s="3"/>
      <c r="T220" s="1" t="s">
        <v>547</v>
      </c>
      <c r="U220" s="1" t="s">
        <v>58</v>
      </c>
      <c r="V220" s="1" t="s">
        <v>58</v>
      </c>
      <c r="W220" s="1" t="s">
        <v>545</v>
      </c>
      <c r="X220" s="1" t="s">
        <v>493</v>
      </c>
      <c r="Y220" s="1" t="s">
        <v>252</v>
      </c>
      <c r="Z220" s="1" t="s">
        <v>546</v>
      </c>
      <c r="AA220" s="1" t="s">
        <v>252</v>
      </c>
      <c r="AD220" s="1">
        <v>0.0</v>
      </c>
      <c r="AE220" s="1">
        <v>1.0</v>
      </c>
      <c r="AG220" s="1">
        <v>5.7</v>
      </c>
      <c r="AH220" s="1">
        <v>1.0</v>
      </c>
      <c r="AI220" s="1" t="s">
        <v>64</v>
      </c>
      <c r="AJ220" s="1">
        <v>0.0</v>
      </c>
      <c r="AM220" s="1">
        <v>0.0</v>
      </c>
      <c r="AN220" s="1">
        <v>0.0</v>
      </c>
      <c r="AO220" s="1">
        <v>100.0</v>
      </c>
      <c r="AP220" s="1">
        <v>1.0</v>
      </c>
      <c r="AQ220" s="1">
        <v>0.74</v>
      </c>
      <c r="AR220" s="1">
        <v>0.74</v>
      </c>
      <c r="AS220" s="1">
        <v>2.626086</v>
      </c>
      <c r="AT220" s="1">
        <v>62.32255</v>
      </c>
      <c r="AU220" s="1">
        <v>1.2198</v>
      </c>
      <c r="AV220" s="1">
        <v>2.3256</v>
      </c>
      <c r="AW220" s="1">
        <v>2.0748</v>
      </c>
      <c r="AX220" s="1">
        <v>6.976799</v>
      </c>
      <c r="AY220" s="1">
        <v>0.0</v>
      </c>
      <c r="AZ220" s="1">
        <v>0.6002764</v>
      </c>
      <c r="BA220" s="1">
        <v>17.26142</v>
      </c>
    </row>
    <row r="221">
      <c r="A221">
        <f t="shared" si="2"/>
        <v>0</v>
      </c>
      <c r="B221" t="str">
        <f t="shared" si="3"/>
        <v/>
      </c>
      <c r="C221" t="str">
        <f>if(and(D$3&gt;1,E221=PROSES!$D$22),,D221)</f>
        <v/>
      </c>
      <c r="D221" s="1" t="str">
        <f>if(and(F$3&gt;1,F221=PROSES!$B$10),,F221)</f>
        <v/>
      </c>
      <c r="E221" t="str">
        <f t="shared" si="4"/>
        <v/>
      </c>
      <c r="F221" t="str">
        <f t="shared" si="5"/>
        <v/>
      </c>
      <c r="G221" s="1" t="str">
        <f>if(Z221=PROSES!$E$29,T221,)</f>
        <v/>
      </c>
      <c r="H221" t="str">
        <f>if(X221=PROSES!$E$29,T221,)</f>
        <v/>
      </c>
      <c r="I221" t="str">
        <f t="shared" si="6"/>
        <v/>
      </c>
      <c r="J221" t="str">
        <f>if(and($K$3&gt;1,R221=PROSES!$C$2),,K221)</f>
        <v/>
      </c>
      <c r="K221" s="1" t="str">
        <f>if(and($L$3&gt;1,L221=PROSES!$B$2),,L221)</f>
        <v/>
      </c>
      <c r="L221" t="str">
        <f t="shared" si="7"/>
        <v/>
      </c>
      <c r="M221" t="str">
        <f>if(Z221=PROSES!$B$3,T221,)</f>
        <v/>
      </c>
      <c r="N221" t="str">
        <f>if(X221=PROSES!$B$3,T221,)</f>
        <v/>
      </c>
      <c r="O221" t="str">
        <f t="shared" si="8"/>
        <v/>
      </c>
      <c r="P221" t="str">
        <f>if(Z221=PROSES!$B$1,T221,)</f>
        <v/>
      </c>
      <c r="Q221" t="str">
        <f>if(X221=PROSES!$B$1,T221,)</f>
        <v/>
      </c>
      <c r="R221" t="str">
        <f t="shared" si="9"/>
        <v>CIBINONG5CIMANGGIS</v>
      </c>
      <c r="S221" s="3"/>
      <c r="T221" s="1" t="s">
        <v>548</v>
      </c>
      <c r="U221" s="1" t="s">
        <v>58</v>
      </c>
      <c r="V221" s="1" t="s">
        <v>58</v>
      </c>
      <c r="W221" s="1" t="s">
        <v>134</v>
      </c>
      <c r="X221" s="1" t="s">
        <v>549</v>
      </c>
      <c r="Y221" s="1" t="s">
        <v>61</v>
      </c>
      <c r="Z221" s="1" t="s">
        <v>550</v>
      </c>
      <c r="AA221" s="1" t="s">
        <v>66</v>
      </c>
      <c r="AD221" s="1">
        <v>0.0</v>
      </c>
      <c r="AE221" s="1">
        <v>1.0</v>
      </c>
      <c r="AG221" s="1">
        <v>6.6</v>
      </c>
      <c r="AH221" s="1">
        <v>1.0</v>
      </c>
      <c r="AI221" s="1" t="s">
        <v>64</v>
      </c>
      <c r="AJ221" s="1">
        <v>0.0</v>
      </c>
      <c r="AM221" s="1">
        <v>0.0</v>
      </c>
      <c r="AN221" s="1">
        <v>0.0</v>
      </c>
      <c r="AO221" s="1">
        <v>100.0</v>
      </c>
      <c r="AP221" s="1">
        <v>1.0</v>
      </c>
      <c r="AQ221" s="1">
        <v>1.2</v>
      </c>
      <c r="AR221" s="1">
        <v>1.2</v>
      </c>
      <c r="AS221" s="1">
        <v>1.870599</v>
      </c>
      <c r="AT221" s="1">
        <v>78.06761</v>
      </c>
      <c r="AU221" s="1">
        <v>0.38676</v>
      </c>
      <c r="AV221" s="1">
        <v>1.83018</v>
      </c>
      <c r="AW221" s="1">
        <v>1.37676</v>
      </c>
      <c r="AX221" s="1">
        <v>5.49054</v>
      </c>
      <c r="AY221" s="1">
        <v>0.0</v>
      </c>
      <c r="AZ221" s="1">
        <v>0.6756974</v>
      </c>
      <c r="BA221" s="1">
        <v>-3.202028</v>
      </c>
    </row>
    <row r="222">
      <c r="A222">
        <f t="shared" si="2"/>
        <v>0</v>
      </c>
      <c r="B222" t="str">
        <f t="shared" si="3"/>
        <v/>
      </c>
      <c r="C222" t="str">
        <f>if(and(D$3&gt;1,E222=PROSES!$D$22),,D222)</f>
        <v/>
      </c>
      <c r="D222" s="1" t="str">
        <f>if(and(F$3&gt;1,F222=PROSES!$B$10),,F222)</f>
        <v/>
      </c>
      <c r="E222" t="str">
        <f t="shared" si="4"/>
        <v/>
      </c>
      <c r="F222" t="str">
        <f t="shared" si="5"/>
        <v/>
      </c>
      <c r="G222" s="1" t="str">
        <f>if(Z222=PROSES!$E$29,T222,)</f>
        <v/>
      </c>
      <c r="H222" t="str">
        <f>if(X222=PROSES!$E$29,T222,)</f>
        <v/>
      </c>
      <c r="I222" t="str">
        <f t="shared" si="6"/>
        <v/>
      </c>
      <c r="J222" t="str">
        <f>if(and($K$3&gt;1,R222=PROSES!$C$2),,K222)</f>
        <v/>
      </c>
      <c r="K222" s="1" t="str">
        <f>if(and($L$3&gt;1,L222=PROSES!$B$2),,L222)</f>
        <v/>
      </c>
      <c r="L222" t="str">
        <f t="shared" si="7"/>
        <v/>
      </c>
      <c r="M222" t="str">
        <f>if(Z222=PROSES!$B$3,T222,)</f>
        <v/>
      </c>
      <c r="N222" t="str">
        <f>if(X222=PROSES!$B$3,T222,)</f>
        <v/>
      </c>
      <c r="O222" t="str">
        <f t="shared" si="8"/>
        <v/>
      </c>
      <c r="P222" t="str">
        <f>if(Z222=PROSES!$B$1,T222,)</f>
        <v/>
      </c>
      <c r="Q222" t="str">
        <f>if(X222=PROSES!$B$1,T222,)</f>
        <v/>
      </c>
      <c r="R222" t="str">
        <f t="shared" si="9"/>
        <v>CIBINONG5CIMANGGIS</v>
      </c>
      <c r="S222" s="3"/>
      <c r="T222" s="1" t="s">
        <v>551</v>
      </c>
      <c r="U222" s="1" t="s">
        <v>58</v>
      </c>
      <c r="V222" s="1" t="s">
        <v>58</v>
      </c>
      <c r="W222" s="1" t="s">
        <v>134</v>
      </c>
      <c r="X222" s="1" t="s">
        <v>549</v>
      </c>
      <c r="Y222" s="1" t="s">
        <v>66</v>
      </c>
      <c r="Z222" s="1" t="s">
        <v>550</v>
      </c>
      <c r="AA222" s="1" t="s">
        <v>61</v>
      </c>
      <c r="AD222" s="1">
        <v>0.0</v>
      </c>
      <c r="AE222" s="1">
        <v>1.0</v>
      </c>
      <c r="AG222" s="1">
        <v>6.6</v>
      </c>
      <c r="AH222" s="1">
        <v>1.0</v>
      </c>
      <c r="AI222" s="1" t="s">
        <v>64</v>
      </c>
      <c r="AJ222" s="1">
        <v>0.0</v>
      </c>
      <c r="AM222" s="1">
        <v>0.0</v>
      </c>
      <c r="AN222" s="1">
        <v>0.0</v>
      </c>
      <c r="AO222" s="1">
        <v>100.0</v>
      </c>
      <c r="AP222" s="1">
        <v>1.0</v>
      </c>
      <c r="AQ222" s="1">
        <v>1.2</v>
      </c>
      <c r="AR222" s="1">
        <v>1.2</v>
      </c>
      <c r="AS222" s="1">
        <v>1.870599</v>
      </c>
      <c r="AT222" s="1">
        <v>78.06761</v>
      </c>
      <c r="AU222" s="1">
        <v>0.38676</v>
      </c>
      <c r="AV222" s="1">
        <v>1.83018</v>
      </c>
      <c r="AW222" s="1">
        <v>1.37676</v>
      </c>
      <c r="AX222" s="1">
        <v>5.49054</v>
      </c>
      <c r="AY222" s="1">
        <v>0.0</v>
      </c>
      <c r="AZ222" s="1">
        <v>0.6756974</v>
      </c>
      <c r="BA222" s="1">
        <v>-3.202028</v>
      </c>
    </row>
    <row r="223">
      <c r="A223">
        <f t="shared" si="2"/>
        <v>0</v>
      </c>
      <c r="B223" t="str">
        <f t="shared" si="3"/>
        <v/>
      </c>
      <c r="C223" t="str">
        <f>if(and(D$3&gt;1,E223=PROSES!$D$22),,D223)</f>
        <v/>
      </c>
      <c r="D223" s="1" t="str">
        <f>if(and(F$3&gt;1,F223=PROSES!$B$10),,F223)</f>
        <v/>
      </c>
      <c r="E223" t="str">
        <f t="shared" si="4"/>
        <v/>
      </c>
      <c r="F223" t="str">
        <f t="shared" si="5"/>
        <v/>
      </c>
      <c r="G223" s="1" t="str">
        <f>if(Z223=PROSES!$E$29,T223,)</f>
        <v/>
      </c>
      <c r="H223" t="str">
        <f>if(X223=PROSES!$E$29,T223,)</f>
        <v/>
      </c>
      <c r="I223" t="str">
        <f t="shared" si="6"/>
        <v/>
      </c>
      <c r="J223" t="str">
        <f>if(and($K$3&gt;1,R223=PROSES!$C$2),,K223)</f>
        <v/>
      </c>
      <c r="K223" s="1" t="str">
        <f>if(and($L$3&gt;1,L223=PROSES!$B$2),,L223)</f>
        <v/>
      </c>
      <c r="L223" t="str">
        <f t="shared" si="7"/>
        <v/>
      </c>
      <c r="M223" t="str">
        <f>if(Z223=PROSES!$B$3,T223,)</f>
        <v/>
      </c>
      <c r="N223" t="str">
        <f>if(X223=PROSES!$B$3,T223,)</f>
        <v/>
      </c>
      <c r="O223" t="str">
        <f t="shared" si="8"/>
        <v/>
      </c>
      <c r="P223" t="str">
        <f>if(Z223=PROSES!$B$1,T223,)</f>
        <v/>
      </c>
      <c r="Q223" t="str">
        <f>if(X223=PROSES!$B$1,T223,)</f>
        <v/>
      </c>
      <c r="R223" t="str">
        <f t="shared" si="9"/>
        <v>CIBINONG5JATIRANGON5</v>
      </c>
      <c r="S223" s="3"/>
      <c r="T223" s="1" t="s">
        <v>552</v>
      </c>
      <c r="U223" s="1" t="s">
        <v>58</v>
      </c>
      <c r="V223" s="1" t="s">
        <v>58</v>
      </c>
      <c r="W223" s="1" t="s">
        <v>282</v>
      </c>
      <c r="X223" s="1" t="s">
        <v>549</v>
      </c>
      <c r="Y223" s="1" t="s">
        <v>553</v>
      </c>
      <c r="Z223" s="1" t="s">
        <v>554</v>
      </c>
      <c r="AA223" s="1" t="s">
        <v>555</v>
      </c>
      <c r="AD223" s="1">
        <v>0.0</v>
      </c>
      <c r="AE223" s="1">
        <v>1.0</v>
      </c>
      <c r="AG223" s="1">
        <v>19.5</v>
      </c>
      <c r="AH223" s="1">
        <v>1.0</v>
      </c>
      <c r="AI223" s="1" t="s">
        <v>64</v>
      </c>
      <c r="AJ223" s="1">
        <v>0.0</v>
      </c>
      <c r="AM223" s="1">
        <v>0.0</v>
      </c>
      <c r="AN223" s="1">
        <v>0.0</v>
      </c>
      <c r="AO223" s="1">
        <v>100.0</v>
      </c>
      <c r="AP223" s="1">
        <v>1.0</v>
      </c>
      <c r="AQ223" s="1">
        <v>1.56</v>
      </c>
      <c r="AR223" s="1">
        <v>1.56</v>
      </c>
      <c r="AS223" s="1">
        <v>5.54166</v>
      </c>
      <c r="AT223" s="1">
        <v>81.68457</v>
      </c>
      <c r="AU223" s="1">
        <v>0.80145</v>
      </c>
      <c r="AV223" s="1">
        <v>5.4834</v>
      </c>
      <c r="AW223" s="1">
        <v>3.72645</v>
      </c>
      <c r="AX223" s="1">
        <v>16.4502</v>
      </c>
      <c r="AY223" s="1">
        <v>0.0</v>
      </c>
      <c r="AZ223" s="1">
        <v>0.6827177</v>
      </c>
      <c r="BA223" s="1">
        <v>-6.618521</v>
      </c>
    </row>
    <row r="224">
      <c r="A224">
        <f t="shared" si="2"/>
        <v>0</v>
      </c>
      <c r="B224" t="str">
        <f t="shared" si="3"/>
        <v/>
      </c>
      <c r="C224" t="str">
        <f>if(and(D$3&gt;1,E224=PROSES!$D$22),,D224)</f>
        <v/>
      </c>
      <c r="D224" s="1" t="str">
        <f>if(and(F$3&gt;1,F224=PROSES!$B$10),,F224)</f>
        <v/>
      </c>
      <c r="E224" t="str">
        <f t="shared" si="4"/>
        <v/>
      </c>
      <c r="F224" t="str">
        <f t="shared" si="5"/>
        <v/>
      </c>
      <c r="G224" s="1" t="str">
        <f>if(Z224=PROSES!$E$29,T224,)</f>
        <v/>
      </c>
      <c r="H224" t="str">
        <f>if(X224=PROSES!$E$29,T224,)</f>
        <v/>
      </c>
      <c r="I224" t="str">
        <f t="shared" si="6"/>
        <v/>
      </c>
      <c r="J224" t="str">
        <f>if(and($K$3&gt;1,R224=PROSES!$C$2),,K224)</f>
        <v/>
      </c>
      <c r="K224" s="1" t="str">
        <f>if(and($L$3&gt;1,L224=PROSES!$B$2),,L224)</f>
        <v/>
      </c>
      <c r="L224" t="str">
        <f t="shared" si="7"/>
        <v/>
      </c>
      <c r="M224" t="str">
        <f>if(Z224=PROSES!$B$3,T224,)</f>
        <v/>
      </c>
      <c r="N224" t="str">
        <f>if(X224=PROSES!$B$3,T224,)</f>
        <v/>
      </c>
      <c r="O224" t="str">
        <f t="shared" si="8"/>
        <v/>
      </c>
      <c r="P224" t="str">
        <f>if(Z224=PROSES!$B$1,T224,)</f>
        <v/>
      </c>
      <c r="Q224" t="str">
        <f>if(X224=PROSES!$B$1,T224,)</f>
        <v/>
      </c>
      <c r="R224" t="str">
        <f t="shared" si="9"/>
        <v>CIBINONG5JATIRANGON5</v>
      </c>
      <c r="S224" s="3"/>
      <c r="T224" s="1" t="s">
        <v>556</v>
      </c>
      <c r="U224" s="1" t="s">
        <v>58</v>
      </c>
      <c r="V224" s="1" t="s">
        <v>58</v>
      </c>
      <c r="W224" s="1" t="s">
        <v>282</v>
      </c>
      <c r="X224" s="1" t="s">
        <v>549</v>
      </c>
      <c r="Y224" s="1" t="s">
        <v>557</v>
      </c>
      <c r="Z224" s="1" t="s">
        <v>554</v>
      </c>
      <c r="AA224" s="1" t="s">
        <v>555</v>
      </c>
      <c r="AD224" s="1">
        <v>0.0</v>
      </c>
      <c r="AE224" s="1">
        <v>1.0</v>
      </c>
      <c r="AG224" s="1">
        <v>19.5</v>
      </c>
      <c r="AH224" s="1">
        <v>1.0</v>
      </c>
      <c r="AI224" s="1" t="s">
        <v>64</v>
      </c>
      <c r="AJ224" s="1">
        <v>0.0</v>
      </c>
      <c r="AM224" s="1">
        <v>0.0</v>
      </c>
      <c r="AN224" s="1">
        <v>0.0</v>
      </c>
      <c r="AO224" s="1">
        <v>100.0</v>
      </c>
      <c r="AP224" s="1">
        <v>1.0</v>
      </c>
      <c r="AQ224" s="1">
        <v>1.56</v>
      </c>
      <c r="AR224" s="1">
        <v>1.56</v>
      </c>
      <c r="AS224" s="1">
        <v>5.54166</v>
      </c>
      <c r="AT224" s="1">
        <v>81.68457</v>
      </c>
      <c r="AU224" s="1">
        <v>0.80145</v>
      </c>
      <c r="AV224" s="1">
        <v>5.4834</v>
      </c>
      <c r="AW224" s="1">
        <v>3.72645</v>
      </c>
      <c r="AX224" s="1">
        <v>16.4502</v>
      </c>
      <c r="AY224" s="1">
        <v>0.0</v>
      </c>
      <c r="AZ224" s="1">
        <v>0.6827177</v>
      </c>
      <c r="BA224" s="1">
        <v>-6.618521</v>
      </c>
    </row>
    <row r="225">
      <c r="A225">
        <f t="shared" si="2"/>
        <v>0</v>
      </c>
      <c r="B225" t="str">
        <f t="shared" si="3"/>
        <v/>
      </c>
      <c r="C225" t="str">
        <f>if(and(D$3&gt;1,E225=PROSES!$D$22),,D225)</f>
        <v/>
      </c>
      <c r="D225" s="1" t="str">
        <f>if(and(F$3&gt;1,F225=PROSES!$B$10),,F225)</f>
        <v/>
      </c>
      <c r="E225" t="str">
        <f t="shared" si="4"/>
        <v/>
      </c>
      <c r="F225" t="str">
        <f t="shared" si="5"/>
        <v/>
      </c>
      <c r="G225" s="1" t="str">
        <f>if(Z225=PROSES!$E$29,T225,)</f>
        <v/>
      </c>
      <c r="H225" t="str">
        <f>if(X225=PROSES!$E$29,T225,)</f>
        <v/>
      </c>
      <c r="I225" t="str">
        <f t="shared" si="6"/>
        <v/>
      </c>
      <c r="J225" t="str">
        <f>if(and($K$3&gt;1,R225=PROSES!$C$2),,K225)</f>
        <v/>
      </c>
      <c r="K225" s="1" t="str">
        <f>if(and($L$3&gt;1,L225=PROSES!$B$2),,L225)</f>
        <v/>
      </c>
      <c r="L225" t="str">
        <f t="shared" si="7"/>
        <v/>
      </c>
      <c r="M225" t="str">
        <f>if(Z225=PROSES!$B$3,T225,)</f>
        <v/>
      </c>
      <c r="N225" t="str">
        <f>if(X225=PROSES!$B$3,T225,)</f>
        <v/>
      </c>
      <c r="O225" t="str">
        <f t="shared" si="8"/>
        <v/>
      </c>
      <c r="P225" t="str">
        <f>if(Z225=PROSES!$B$1,T225,)</f>
        <v/>
      </c>
      <c r="Q225" t="str">
        <f>if(X225=PROSES!$B$1,T225,)</f>
        <v/>
      </c>
      <c r="R225" t="str">
        <f t="shared" si="9"/>
        <v>SEMEN5CIBINONG5</v>
      </c>
      <c r="S225" s="3"/>
      <c r="T225" s="1" t="s">
        <v>558</v>
      </c>
      <c r="U225" s="1" t="s">
        <v>58</v>
      </c>
      <c r="V225" s="1" t="s">
        <v>58</v>
      </c>
      <c r="W225" s="1" t="s">
        <v>90</v>
      </c>
      <c r="X225" s="1" t="s">
        <v>559</v>
      </c>
      <c r="Y225" s="1" t="s">
        <v>61</v>
      </c>
      <c r="Z225" s="1" t="s">
        <v>549</v>
      </c>
      <c r="AA225" s="1" t="s">
        <v>66</v>
      </c>
      <c r="AD225" s="1">
        <v>0.0</v>
      </c>
      <c r="AE225" s="1">
        <v>1.0</v>
      </c>
      <c r="AG225" s="1">
        <v>4.1</v>
      </c>
      <c r="AH225" s="1">
        <v>1.0</v>
      </c>
      <c r="AI225" s="1" t="s">
        <v>64</v>
      </c>
      <c r="AJ225" s="1">
        <v>0.0</v>
      </c>
      <c r="AM225" s="1">
        <v>0.0</v>
      </c>
      <c r="AN225" s="1">
        <v>0.0</v>
      </c>
      <c r="AO225" s="1">
        <v>100.0</v>
      </c>
      <c r="AP225" s="1">
        <v>1.0</v>
      </c>
      <c r="AQ225" s="1">
        <v>1.62</v>
      </c>
      <c r="AR225" s="1">
        <v>1.62</v>
      </c>
      <c r="AS225" s="1">
        <v>1.161756</v>
      </c>
      <c r="AT225" s="1">
        <v>82.15014</v>
      </c>
      <c r="AU225" s="1">
        <v>0.15867</v>
      </c>
      <c r="AV225" s="1">
        <v>1.15087</v>
      </c>
      <c r="AW225" s="1">
        <v>0.77367</v>
      </c>
      <c r="AX225" s="1">
        <v>3.45261</v>
      </c>
      <c r="AY225" s="1">
        <v>0.0</v>
      </c>
      <c r="AZ225" s="1">
        <v>0.683587</v>
      </c>
      <c r="BA225" s="1">
        <v>-7.109503</v>
      </c>
    </row>
    <row r="226">
      <c r="A226">
        <f t="shared" si="2"/>
        <v>0</v>
      </c>
      <c r="B226" t="str">
        <f t="shared" si="3"/>
        <v/>
      </c>
      <c r="C226" t="str">
        <f>if(and(D$3&gt;1,E226=PROSES!$D$22),,D226)</f>
        <v/>
      </c>
      <c r="D226" s="1" t="str">
        <f>if(and(F$3&gt;1,F226=PROSES!$B$10),,F226)</f>
        <v/>
      </c>
      <c r="E226" t="str">
        <f t="shared" si="4"/>
        <v/>
      </c>
      <c r="F226" t="str">
        <f t="shared" si="5"/>
        <v/>
      </c>
      <c r="G226" s="1" t="str">
        <f>if(Z226=PROSES!$E$29,T226,)</f>
        <v/>
      </c>
      <c r="H226" t="str">
        <f>if(X226=PROSES!$E$29,T226,)</f>
        <v/>
      </c>
      <c r="I226" t="str">
        <f t="shared" si="6"/>
        <v/>
      </c>
      <c r="J226" t="str">
        <f>if(and($K$3&gt;1,R226=PROSES!$C$2),,K226)</f>
        <v/>
      </c>
      <c r="K226" s="1" t="str">
        <f>if(and($L$3&gt;1,L226=PROSES!$B$2),,L226)</f>
        <v/>
      </c>
      <c r="L226" t="str">
        <f t="shared" si="7"/>
        <v/>
      </c>
      <c r="M226" t="str">
        <f>if(Z226=PROSES!$B$3,T226,)</f>
        <v/>
      </c>
      <c r="N226" t="str">
        <f>if(X226=PROSES!$B$3,T226,)</f>
        <v/>
      </c>
      <c r="O226" t="str">
        <f t="shared" si="8"/>
        <v/>
      </c>
      <c r="P226" t="str">
        <f>if(Z226=PROSES!$B$1,T226,)</f>
        <v/>
      </c>
      <c r="Q226" t="str">
        <f>if(X226=PROSES!$B$1,T226,)</f>
        <v/>
      </c>
      <c r="R226" t="str">
        <f t="shared" si="9"/>
        <v>SEMEN5CIBINONG5</v>
      </c>
      <c r="S226" s="3"/>
      <c r="T226" s="1" t="s">
        <v>560</v>
      </c>
      <c r="U226" s="1" t="s">
        <v>58</v>
      </c>
      <c r="V226" s="1" t="s">
        <v>58</v>
      </c>
      <c r="W226" s="1" t="s">
        <v>90</v>
      </c>
      <c r="X226" s="1" t="s">
        <v>559</v>
      </c>
      <c r="Y226" s="1" t="s">
        <v>66</v>
      </c>
      <c r="Z226" s="1" t="s">
        <v>549</v>
      </c>
      <c r="AA226" s="1" t="s">
        <v>66</v>
      </c>
      <c r="AD226" s="1">
        <v>0.0</v>
      </c>
      <c r="AE226" s="1">
        <v>1.0</v>
      </c>
      <c r="AG226" s="1">
        <v>4.1</v>
      </c>
      <c r="AH226" s="1">
        <v>1.0</v>
      </c>
      <c r="AI226" s="1" t="s">
        <v>64</v>
      </c>
      <c r="AJ226" s="1">
        <v>0.0</v>
      </c>
      <c r="AM226" s="1">
        <v>0.0</v>
      </c>
      <c r="AN226" s="1">
        <v>0.0</v>
      </c>
      <c r="AO226" s="1">
        <v>100.0</v>
      </c>
      <c r="AP226" s="1">
        <v>1.0</v>
      </c>
      <c r="AQ226" s="1">
        <v>1.62</v>
      </c>
      <c r="AR226" s="1">
        <v>1.62</v>
      </c>
      <c r="AS226" s="1">
        <v>1.161756</v>
      </c>
      <c r="AT226" s="1">
        <v>82.15014</v>
      </c>
      <c r="AU226" s="1">
        <v>0.15867</v>
      </c>
      <c r="AV226" s="1">
        <v>1.15087</v>
      </c>
      <c r="AW226" s="1">
        <v>0.77367</v>
      </c>
      <c r="AX226" s="1">
        <v>3.45261</v>
      </c>
      <c r="AY226" s="1">
        <v>0.0</v>
      </c>
      <c r="AZ226" s="1">
        <v>0.683587</v>
      </c>
      <c r="BA226" s="1">
        <v>-7.109503</v>
      </c>
    </row>
    <row r="227">
      <c r="A227">
        <f t="shared" si="2"/>
        <v>0</v>
      </c>
      <c r="B227" t="str">
        <f t="shared" si="3"/>
        <v/>
      </c>
      <c r="C227" t="str">
        <f>if(and(D$3&gt;1,E227=PROSES!$D$22),,D227)</f>
        <v/>
      </c>
      <c r="D227" s="1" t="str">
        <f>if(and(F$3&gt;1,F227=PROSES!$B$10),,F227)</f>
        <v/>
      </c>
      <c r="E227" t="str">
        <f t="shared" si="4"/>
        <v/>
      </c>
      <c r="F227" t="str">
        <f t="shared" si="5"/>
        <v/>
      </c>
      <c r="G227" s="1" t="str">
        <f>if(Z227=PROSES!$E$29,T227,)</f>
        <v/>
      </c>
      <c r="H227" t="str">
        <f>if(X227=PROSES!$E$29,T227,)</f>
        <v/>
      </c>
      <c r="I227" t="str">
        <f t="shared" si="6"/>
        <v/>
      </c>
      <c r="J227" t="str">
        <f>if(and($K$3&gt;1,R227=PROSES!$C$2),,K227)</f>
        <v/>
      </c>
      <c r="K227" s="1" t="str">
        <f>if(and($L$3&gt;1,L227=PROSES!$B$2),,L227)</f>
        <v/>
      </c>
      <c r="L227" t="str">
        <f t="shared" si="7"/>
        <v/>
      </c>
      <c r="M227" t="str">
        <f>if(Z227=PROSES!$B$3,T227,)</f>
        <v/>
      </c>
      <c r="N227" t="str">
        <f>if(X227=PROSES!$B$3,T227,)</f>
        <v/>
      </c>
      <c r="O227" t="str">
        <f t="shared" si="8"/>
        <v/>
      </c>
      <c r="P227" t="str">
        <f>if(Z227=PROSES!$B$1,T227,)</f>
        <v/>
      </c>
      <c r="Q227" t="str">
        <f>if(X227=PROSES!$B$1,T227,)</f>
        <v/>
      </c>
      <c r="R227" t="str">
        <f t="shared" si="9"/>
        <v>SAGULING7CIBINONG7</v>
      </c>
      <c r="S227" s="3"/>
      <c r="T227" s="1" t="s">
        <v>561</v>
      </c>
      <c r="U227" s="1" t="s">
        <v>75</v>
      </c>
      <c r="V227" s="1" t="s">
        <v>75</v>
      </c>
      <c r="W227" s="1" t="s">
        <v>562</v>
      </c>
      <c r="X227" s="1" t="s">
        <v>563</v>
      </c>
      <c r="Y227" s="1" t="s">
        <v>236</v>
      </c>
      <c r="Z227" s="1" t="s">
        <v>277</v>
      </c>
      <c r="AA227" s="1" t="s">
        <v>276</v>
      </c>
      <c r="AD227" s="1">
        <v>0.0</v>
      </c>
      <c r="AE227" s="1">
        <v>1.0</v>
      </c>
      <c r="AG227" s="1">
        <v>81.9</v>
      </c>
      <c r="AH227" s="1">
        <v>1.0</v>
      </c>
      <c r="AI227" s="1" t="s">
        <v>64</v>
      </c>
      <c r="AJ227" s="1">
        <v>0.0</v>
      </c>
      <c r="AM227" s="1">
        <v>0.0</v>
      </c>
      <c r="AN227" s="1">
        <v>0.0</v>
      </c>
      <c r="AO227" s="1">
        <v>100.0</v>
      </c>
      <c r="AP227" s="1">
        <v>1.0</v>
      </c>
      <c r="AQ227" s="1">
        <v>2.4</v>
      </c>
      <c r="AR227" s="1">
        <v>2.4</v>
      </c>
      <c r="AS227" s="1">
        <v>23.08922</v>
      </c>
      <c r="AT227" s="1">
        <v>84.89205</v>
      </c>
      <c r="AU227" s="1">
        <v>2.05569</v>
      </c>
      <c r="AV227" s="1">
        <v>22.99752</v>
      </c>
      <c r="AW227" s="1">
        <v>14.34069</v>
      </c>
      <c r="AX227" s="1">
        <v>68.99256</v>
      </c>
      <c r="AY227" s="1">
        <v>0.0</v>
      </c>
      <c r="AZ227" s="1">
        <v>0.6872964</v>
      </c>
      <c r="BA227" s="1">
        <v>-9.846326</v>
      </c>
    </row>
    <row r="228">
      <c r="A228">
        <f t="shared" si="2"/>
        <v>0</v>
      </c>
      <c r="B228" t="str">
        <f t="shared" si="3"/>
        <v/>
      </c>
      <c r="C228" t="str">
        <f>if(and(D$3&gt;1,E228=PROSES!$D$22),,D228)</f>
        <v/>
      </c>
      <c r="D228" s="1" t="str">
        <f>if(and(F$3&gt;1,F228=PROSES!$B$10),,F228)</f>
        <v/>
      </c>
      <c r="E228" t="str">
        <f t="shared" si="4"/>
        <v/>
      </c>
      <c r="F228" t="str">
        <f t="shared" si="5"/>
        <v/>
      </c>
      <c r="G228" s="1" t="str">
        <f>if(Z228=PROSES!$E$29,T228,)</f>
        <v/>
      </c>
      <c r="H228" t="str">
        <f>if(X228=PROSES!$E$29,T228,)</f>
        <v/>
      </c>
      <c r="I228" t="str">
        <f t="shared" si="6"/>
        <v/>
      </c>
      <c r="J228" t="str">
        <f>if(and($K$3&gt;1,R228=PROSES!$C$2),,K228)</f>
        <v/>
      </c>
      <c r="K228" s="1" t="str">
        <f>if(and($L$3&gt;1,L228=PROSES!$B$2),,L228)</f>
        <v/>
      </c>
      <c r="L228" t="str">
        <f t="shared" si="7"/>
        <v/>
      </c>
      <c r="M228" t="str">
        <f>if(Z228=PROSES!$B$3,T228,)</f>
        <v/>
      </c>
      <c r="N228" t="str">
        <f>if(X228=PROSES!$B$3,T228,)</f>
        <v/>
      </c>
      <c r="O228" t="str">
        <f t="shared" si="8"/>
        <v/>
      </c>
      <c r="P228" t="str">
        <f>if(Z228=PROSES!$B$1,T228,)</f>
        <v/>
      </c>
      <c r="Q228" t="str">
        <f>if(X228=PROSES!$B$1,T228,)</f>
        <v/>
      </c>
      <c r="R228" t="str">
        <f t="shared" si="9"/>
        <v>SAGULING7CIBINONG7</v>
      </c>
      <c r="S228" s="3"/>
      <c r="T228" s="1" t="s">
        <v>564</v>
      </c>
      <c r="U228" s="1" t="s">
        <v>75</v>
      </c>
      <c r="V228" s="1" t="s">
        <v>75</v>
      </c>
      <c r="W228" s="1" t="s">
        <v>562</v>
      </c>
      <c r="X228" s="1" t="s">
        <v>563</v>
      </c>
      <c r="Y228" s="1" t="s">
        <v>236</v>
      </c>
      <c r="Z228" s="1" t="s">
        <v>277</v>
      </c>
      <c r="AA228" s="1" t="s">
        <v>276</v>
      </c>
      <c r="AD228" s="1">
        <v>0.0</v>
      </c>
      <c r="AE228" s="1">
        <v>1.0</v>
      </c>
      <c r="AG228" s="1">
        <v>81.9</v>
      </c>
      <c r="AH228" s="1">
        <v>1.0</v>
      </c>
      <c r="AI228" s="1" t="s">
        <v>64</v>
      </c>
      <c r="AJ228" s="1">
        <v>0.0</v>
      </c>
      <c r="AM228" s="1">
        <v>0.0</v>
      </c>
      <c r="AN228" s="1">
        <v>0.0</v>
      </c>
      <c r="AO228" s="1">
        <v>100.0</v>
      </c>
      <c r="AP228" s="1">
        <v>1.0</v>
      </c>
      <c r="AQ228" s="1">
        <v>2.4</v>
      </c>
      <c r="AR228" s="1">
        <v>2.4</v>
      </c>
      <c r="AS228" s="1">
        <v>23.08922</v>
      </c>
      <c r="AT228" s="1">
        <v>84.89205</v>
      </c>
      <c r="AU228" s="1">
        <v>2.05569</v>
      </c>
      <c r="AV228" s="1">
        <v>22.99752</v>
      </c>
      <c r="AW228" s="1">
        <v>14.34069</v>
      </c>
      <c r="AX228" s="1">
        <v>68.99256</v>
      </c>
      <c r="AY228" s="1">
        <v>0.0</v>
      </c>
      <c r="AZ228" s="1">
        <v>0.6872964</v>
      </c>
      <c r="BA228" s="1">
        <v>-9.846326</v>
      </c>
    </row>
    <row r="229">
      <c r="A229">
        <f t="shared" si="2"/>
        <v>0</v>
      </c>
      <c r="B229" t="str">
        <f t="shared" si="3"/>
        <v/>
      </c>
      <c r="C229" t="str">
        <f>if(and(D$3&gt;1,E229=PROSES!$D$22),,D229)</f>
        <v/>
      </c>
      <c r="D229" s="1" t="str">
        <f>if(and(F$3&gt;1,F229=PROSES!$B$10),,F229)</f>
        <v/>
      </c>
      <c r="E229" t="str">
        <f t="shared" si="4"/>
        <v/>
      </c>
      <c r="F229" t="str">
        <f t="shared" si="5"/>
        <v/>
      </c>
      <c r="G229" s="1" t="str">
        <f>if(Z229=PROSES!$E$29,T229,)</f>
        <v/>
      </c>
      <c r="H229" t="str">
        <f>if(X229=PROSES!$E$29,T229,)</f>
        <v/>
      </c>
      <c r="I229" t="str">
        <f t="shared" si="6"/>
        <v/>
      </c>
      <c r="J229" t="str">
        <f>if(and($K$3&gt;1,R229=PROSES!$C$2),,K229)</f>
        <v/>
      </c>
      <c r="K229" s="1" t="str">
        <f>if(and($L$3&gt;1,L229=PROSES!$B$2),,L229)</f>
        <v/>
      </c>
      <c r="L229" t="str">
        <f t="shared" si="7"/>
        <v/>
      </c>
      <c r="M229" t="str">
        <f>if(Z229=PROSES!$B$3,T229,)</f>
        <v/>
      </c>
      <c r="N229" t="str">
        <f>if(X229=PROSES!$B$3,T229,)</f>
        <v/>
      </c>
      <c r="O229" t="str">
        <f t="shared" si="8"/>
        <v/>
      </c>
      <c r="P229" t="str">
        <f>if(Z229=PROSES!$B$1,T229,)</f>
        <v/>
      </c>
      <c r="Q229" t="str">
        <f>if(X229=PROSES!$B$1,T229,)</f>
        <v/>
      </c>
      <c r="R229" t="str">
        <f t="shared" si="9"/>
        <v>CIGERELENG5BRAGA5</v>
      </c>
      <c r="S229" s="3"/>
      <c r="T229" s="1" t="s">
        <v>565</v>
      </c>
      <c r="U229" s="1" t="s">
        <v>115</v>
      </c>
      <c r="V229" s="1" t="s">
        <v>115</v>
      </c>
      <c r="W229" s="1" t="s">
        <v>514</v>
      </c>
      <c r="X229" s="1" t="s">
        <v>505</v>
      </c>
      <c r="Y229" s="1" t="s">
        <v>85</v>
      </c>
      <c r="Z229" s="1" t="s">
        <v>515</v>
      </c>
      <c r="AA229" s="1" t="s">
        <v>88</v>
      </c>
      <c r="AD229" s="1">
        <v>0.0</v>
      </c>
      <c r="AE229" s="1">
        <v>1.0</v>
      </c>
      <c r="AG229" s="1">
        <v>8.0</v>
      </c>
      <c r="AH229" s="1">
        <v>1.0</v>
      </c>
      <c r="AI229" s="1" t="s">
        <v>64</v>
      </c>
      <c r="AJ229" s="1">
        <v>0.0</v>
      </c>
      <c r="AM229" s="1">
        <v>0.0</v>
      </c>
      <c r="AN229" s="1">
        <v>0.0</v>
      </c>
      <c r="AO229" s="1">
        <v>100.0</v>
      </c>
      <c r="AP229" s="1">
        <v>1.0</v>
      </c>
      <c r="AQ229" s="1">
        <v>0.8</v>
      </c>
      <c r="AR229" s="1">
        <v>0.8</v>
      </c>
      <c r="AS229" s="1">
        <v>0.936</v>
      </c>
      <c r="AT229" s="1">
        <v>67.38013</v>
      </c>
      <c r="AU229" s="1">
        <v>0.36</v>
      </c>
      <c r="AV229" s="1">
        <v>0.864</v>
      </c>
      <c r="AW229" s="1">
        <v>1.56</v>
      </c>
      <c r="AX229" s="1">
        <v>2.592</v>
      </c>
      <c r="AY229" s="1">
        <v>0.0</v>
      </c>
      <c r="AZ229" s="1">
        <v>0.7492173</v>
      </c>
      <c r="BA229" s="1">
        <v>-12.15796</v>
      </c>
    </row>
    <row r="230">
      <c r="A230">
        <f t="shared" si="2"/>
        <v>0</v>
      </c>
      <c r="B230" t="str">
        <f t="shared" si="3"/>
        <v/>
      </c>
      <c r="C230" t="str">
        <f>if(and(D$3&gt;1,E230=PROSES!$D$22),,D230)</f>
        <v/>
      </c>
      <c r="D230" s="1" t="str">
        <f>if(and(F$3&gt;1,F230=PROSES!$B$10),,F230)</f>
        <v/>
      </c>
      <c r="E230" t="str">
        <f t="shared" si="4"/>
        <v/>
      </c>
      <c r="F230" t="str">
        <f t="shared" si="5"/>
        <v/>
      </c>
      <c r="G230" s="1" t="str">
        <f>if(Z230=PROSES!$E$29,T230,)</f>
        <v/>
      </c>
      <c r="H230" t="str">
        <f>if(X230=PROSES!$E$29,T230,)</f>
        <v/>
      </c>
      <c r="I230" t="str">
        <f t="shared" si="6"/>
        <v/>
      </c>
      <c r="J230" t="str">
        <f>if(and($K$3&gt;1,R230=PROSES!$C$2),,K230)</f>
        <v/>
      </c>
      <c r="K230" s="1" t="str">
        <f>if(and($L$3&gt;1,L230=PROSES!$B$2),,L230)</f>
        <v/>
      </c>
      <c r="L230" t="str">
        <f t="shared" si="7"/>
        <v/>
      </c>
      <c r="M230" t="str">
        <f>if(Z230=PROSES!$B$3,T230,)</f>
        <v/>
      </c>
      <c r="N230" t="str">
        <f>if(X230=PROSES!$B$3,T230,)</f>
        <v/>
      </c>
      <c r="O230" t="str">
        <f t="shared" si="8"/>
        <v/>
      </c>
      <c r="P230" t="str">
        <f>if(Z230=PROSES!$B$1,T230,)</f>
        <v/>
      </c>
      <c r="Q230" t="str">
        <f>if(X230=PROSES!$B$1,T230,)</f>
        <v/>
      </c>
      <c r="R230" t="str">
        <f t="shared" si="9"/>
        <v>CIKUPASUVARNA SUTERA</v>
      </c>
      <c r="S230" s="3"/>
      <c r="T230" s="1" t="s">
        <v>566</v>
      </c>
      <c r="U230" s="1" t="s">
        <v>58</v>
      </c>
      <c r="V230" s="1" t="s">
        <v>58</v>
      </c>
      <c r="W230" s="1" t="s">
        <v>161</v>
      </c>
      <c r="X230" s="1" t="s">
        <v>567</v>
      </c>
      <c r="Y230" s="7">
        <v>43470.0</v>
      </c>
      <c r="Z230" s="1" t="s">
        <v>163</v>
      </c>
      <c r="AA230" s="7">
        <v>43470.0</v>
      </c>
      <c r="AD230" s="1">
        <v>0.0</v>
      </c>
      <c r="AE230" s="1">
        <v>1.0</v>
      </c>
      <c r="AG230" s="1">
        <v>5.9</v>
      </c>
      <c r="AH230" s="1">
        <v>1.0</v>
      </c>
      <c r="AI230" s="1" t="s">
        <v>64</v>
      </c>
      <c r="AJ230" s="1">
        <v>0.0</v>
      </c>
      <c r="AM230" s="1">
        <v>0.0</v>
      </c>
      <c r="AN230" s="1">
        <v>0.0</v>
      </c>
      <c r="AO230" s="1">
        <v>100.0</v>
      </c>
      <c r="AP230" s="1">
        <v>1.0</v>
      </c>
      <c r="AQ230" s="1">
        <v>3.0</v>
      </c>
      <c r="AR230" s="1">
        <v>3.0</v>
      </c>
      <c r="AS230" s="1">
        <v>1.582001</v>
      </c>
      <c r="AT230" s="1">
        <v>85.75453</v>
      </c>
      <c r="AU230" s="1">
        <v>0.117115</v>
      </c>
      <c r="AV230" s="1">
        <v>1.57766</v>
      </c>
      <c r="AW230" s="1">
        <v>1.002115</v>
      </c>
      <c r="AX230" s="1">
        <v>4.73298</v>
      </c>
      <c r="AY230" s="1">
        <v>0.0</v>
      </c>
      <c r="AZ230" s="1">
        <v>0.6904932</v>
      </c>
      <c r="BA230" s="1">
        <v>-11.4222</v>
      </c>
    </row>
    <row r="231">
      <c r="A231">
        <f t="shared" si="2"/>
        <v>0</v>
      </c>
      <c r="B231" t="str">
        <f t="shared" si="3"/>
        <v/>
      </c>
      <c r="C231" t="str">
        <f>if(and(D$3&gt;1,E231=PROSES!$D$22),,D231)</f>
        <v/>
      </c>
      <c r="D231" s="1" t="str">
        <f>if(and(F$3&gt;1,F231=PROSES!$B$10),,F231)</f>
        <v/>
      </c>
      <c r="E231" t="str">
        <f t="shared" si="4"/>
        <v/>
      </c>
      <c r="F231" t="str">
        <f t="shared" si="5"/>
        <v/>
      </c>
      <c r="G231" s="1" t="str">
        <f>if(Z231=PROSES!$E$29,T231,)</f>
        <v/>
      </c>
      <c r="H231" t="str">
        <f>if(X231=PROSES!$E$29,T231,)</f>
        <v/>
      </c>
      <c r="I231" t="str">
        <f t="shared" si="6"/>
        <v/>
      </c>
      <c r="J231" t="str">
        <f>if(and($K$3&gt;1,R231=PROSES!$C$2),,K231)</f>
        <v/>
      </c>
      <c r="K231" s="1" t="str">
        <f>if(and($L$3&gt;1,L231=PROSES!$B$2),,L231)</f>
        <v/>
      </c>
      <c r="L231" t="str">
        <f t="shared" si="7"/>
        <v/>
      </c>
      <c r="M231" t="str">
        <f>if(Z231=PROSES!$B$3,T231,)</f>
        <v/>
      </c>
      <c r="N231" t="str">
        <f>if(X231=PROSES!$B$3,T231,)</f>
        <v/>
      </c>
      <c r="O231" t="str">
        <f t="shared" si="8"/>
        <v/>
      </c>
      <c r="P231" t="str">
        <f>if(Z231=PROSES!$B$1,T231,)</f>
        <v/>
      </c>
      <c r="Q231" t="str">
        <f>if(X231=PROSES!$B$1,T231,)</f>
        <v/>
      </c>
      <c r="R231" t="str">
        <f t="shared" si="9"/>
        <v>CIKUPASUVARNA SUTERA</v>
      </c>
      <c r="S231" s="3"/>
      <c r="T231" s="1" t="s">
        <v>568</v>
      </c>
      <c r="U231" s="1" t="s">
        <v>58</v>
      </c>
      <c r="V231" s="1" t="s">
        <v>58</v>
      </c>
      <c r="W231" s="1" t="s">
        <v>161</v>
      </c>
      <c r="X231" s="1" t="s">
        <v>567</v>
      </c>
      <c r="Y231" s="7">
        <v>43501.0</v>
      </c>
      <c r="Z231" s="1" t="s">
        <v>163</v>
      </c>
      <c r="AA231" s="7">
        <v>43501.0</v>
      </c>
      <c r="AD231" s="1">
        <v>0.0</v>
      </c>
      <c r="AE231" s="1">
        <v>1.0</v>
      </c>
      <c r="AG231" s="1">
        <v>5.9</v>
      </c>
      <c r="AH231" s="1">
        <v>1.0</v>
      </c>
      <c r="AI231" s="1" t="s">
        <v>64</v>
      </c>
      <c r="AJ231" s="1">
        <v>0.0</v>
      </c>
      <c r="AM231" s="1">
        <v>0.0</v>
      </c>
      <c r="AN231" s="1">
        <v>0.0</v>
      </c>
      <c r="AO231" s="1">
        <v>100.0</v>
      </c>
      <c r="AP231" s="1">
        <v>1.0</v>
      </c>
      <c r="AQ231" s="1">
        <v>3.0</v>
      </c>
      <c r="AR231" s="1">
        <v>3.0</v>
      </c>
      <c r="AS231" s="1">
        <v>1.582001</v>
      </c>
      <c r="AT231" s="1">
        <v>85.75453</v>
      </c>
      <c r="AU231" s="1">
        <v>0.117115</v>
      </c>
      <c r="AV231" s="1">
        <v>1.57766</v>
      </c>
      <c r="AW231" s="1">
        <v>1.002115</v>
      </c>
      <c r="AX231" s="1">
        <v>4.73298</v>
      </c>
      <c r="AY231" s="1">
        <v>0.0</v>
      </c>
      <c r="AZ231" s="1">
        <v>0.6904932</v>
      </c>
      <c r="BA231" s="1">
        <v>-11.4222</v>
      </c>
    </row>
    <row r="232">
      <c r="A232">
        <f t="shared" si="2"/>
        <v>0</v>
      </c>
      <c r="B232" t="str">
        <f t="shared" si="3"/>
        <v/>
      </c>
      <c r="C232" t="str">
        <f>if(and(D$3&gt;1,E232=PROSES!$D$22),,D232)</f>
        <v/>
      </c>
      <c r="D232" s="1" t="str">
        <f>if(and(F$3&gt;1,F232=PROSES!$B$10),,F232)</f>
        <v/>
      </c>
      <c r="E232" t="str">
        <f t="shared" si="4"/>
        <v/>
      </c>
      <c r="F232" t="str">
        <f t="shared" si="5"/>
        <v/>
      </c>
      <c r="G232" s="1" t="str">
        <f>if(Z232=PROSES!$E$29,T232,)</f>
        <v/>
      </c>
      <c r="H232" t="str">
        <f>if(X232=PROSES!$E$29,T232,)</f>
        <v/>
      </c>
      <c r="I232" t="str">
        <f t="shared" si="6"/>
        <v/>
      </c>
      <c r="J232" t="str">
        <f>if(and($K$3&gt;1,R232=PROSES!$C$2),,K232)</f>
        <v/>
      </c>
      <c r="K232" s="1" t="str">
        <f>if(and($L$3&gt;1,L232=PROSES!$B$2),,L232)</f>
        <v/>
      </c>
      <c r="L232" t="str">
        <f t="shared" si="7"/>
        <v/>
      </c>
      <c r="M232" t="str">
        <f>if(Z232=PROSES!$B$3,T232,)</f>
        <v/>
      </c>
      <c r="N232" t="str">
        <f>if(X232=PROSES!$B$3,T232,)</f>
        <v/>
      </c>
      <c r="O232" t="str">
        <f t="shared" si="8"/>
        <v/>
      </c>
      <c r="P232" t="str">
        <f>if(Z232=PROSES!$B$1,T232,)</f>
        <v/>
      </c>
      <c r="Q232" t="str">
        <f>if(X232=PROSES!$B$1,T232,)</f>
        <v/>
      </c>
      <c r="R232" t="str">
        <f t="shared" si="9"/>
        <v>POLYPRIMACILEGONBARU</v>
      </c>
      <c r="S232" s="3"/>
      <c r="T232" s="1" t="s">
        <v>569</v>
      </c>
      <c r="U232" s="1" t="s">
        <v>58</v>
      </c>
      <c r="V232" s="1" t="s">
        <v>58</v>
      </c>
      <c r="W232" s="1" t="s">
        <v>90</v>
      </c>
      <c r="X232" s="1" t="s">
        <v>135</v>
      </c>
      <c r="Y232" s="1" t="s">
        <v>61</v>
      </c>
      <c r="Z232" s="1" t="s">
        <v>570</v>
      </c>
      <c r="AA232" s="1" t="s">
        <v>66</v>
      </c>
      <c r="AD232" s="1">
        <v>0.0</v>
      </c>
      <c r="AE232" s="1">
        <v>1.0</v>
      </c>
      <c r="AG232" s="1">
        <v>12.964</v>
      </c>
      <c r="AH232" s="1">
        <v>1.0</v>
      </c>
      <c r="AI232" s="1" t="s">
        <v>64</v>
      </c>
      <c r="AJ232" s="1">
        <v>0.0</v>
      </c>
      <c r="AM232" s="1">
        <v>0.0</v>
      </c>
      <c r="AN232" s="1">
        <v>0.0</v>
      </c>
      <c r="AO232" s="1">
        <v>100.0</v>
      </c>
      <c r="AP232" s="1">
        <v>1.0</v>
      </c>
      <c r="AQ232" s="1">
        <v>1.62</v>
      </c>
      <c r="AR232" s="1">
        <v>1.62</v>
      </c>
      <c r="AS232" s="1">
        <v>3.673417</v>
      </c>
      <c r="AT232" s="1">
        <v>82.15014</v>
      </c>
      <c r="AU232" s="1">
        <v>0.5017068</v>
      </c>
      <c r="AV232" s="1">
        <v>3.638995</v>
      </c>
      <c r="AW232" s="1">
        <v>2.446307</v>
      </c>
      <c r="AX232" s="1">
        <v>10.91698</v>
      </c>
      <c r="AY232" s="1">
        <v>0.0</v>
      </c>
      <c r="AZ232" s="1">
        <v>0.683587</v>
      </c>
      <c r="BA232" s="1">
        <v>-7.109503</v>
      </c>
    </row>
    <row r="233">
      <c r="A233">
        <f t="shared" si="2"/>
        <v>0</v>
      </c>
      <c r="B233" t="str">
        <f t="shared" si="3"/>
        <v/>
      </c>
      <c r="C233" t="str">
        <f>if(and(D$3&gt;1,E233=PROSES!$D$22),,D233)</f>
        <v/>
      </c>
      <c r="D233" s="1" t="str">
        <f>if(and(F$3&gt;1,F233=PROSES!$B$10),,F233)</f>
        <v/>
      </c>
      <c r="E233" t="str">
        <f t="shared" si="4"/>
        <v/>
      </c>
      <c r="F233" t="str">
        <f t="shared" si="5"/>
        <v/>
      </c>
      <c r="G233" s="1" t="str">
        <f>if(Z233=PROSES!$E$29,T233,)</f>
        <v/>
      </c>
      <c r="H233" t="str">
        <f>if(X233=PROSES!$E$29,T233,)</f>
        <v/>
      </c>
      <c r="I233" t="str">
        <f t="shared" si="6"/>
        <v/>
      </c>
      <c r="J233" t="str">
        <f>if(and($K$3&gt;1,R233=PROSES!$C$2),,K233)</f>
        <v/>
      </c>
      <c r="K233" s="1" t="str">
        <f>if(and($L$3&gt;1,L233=PROSES!$B$2),,L233)</f>
        <v/>
      </c>
      <c r="L233" t="str">
        <f t="shared" si="7"/>
        <v/>
      </c>
      <c r="M233" t="str">
        <f>if(Z233=PROSES!$B$3,T233,)</f>
        <v/>
      </c>
      <c r="N233" t="str">
        <f>if(X233=PROSES!$B$3,T233,)</f>
        <v/>
      </c>
      <c r="O233" t="str">
        <f t="shared" si="8"/>
        <v/>
      </c>
      <c r="P233" t="str">
        <f>if(Z233=PROSES!$B$1,T233,)</f>
        <v/>
      </c>
      <c r="Q233" t="str">
        <f>if(X233=PROSES!$B$1,T233,)</f>
        <v/>
      </c>
      <c r="R233" t="str">
        <f t="shared" si="9"/>
        <v>CIPINANGPULOMAS</v>
      </c>
      <c r="S233" s="3"/>
      <c r="T233" s="1" t="s">
        <v>571</v>
      </c>
      <c r="U233" s="1" t="s">
        <v>58</v>
      </c>
      <c r="V233" s="1" t="s">
        <v>58</v>
      </c>
      <c r="W233" s="1" t="s">
        <v>572</v>
      </c>
      <c r="X233" s="1" t="s">
        <v>573</v>
      </c>
      <c r="Y233" s="1" t="s">
        <v>61</v>
      </c>
      <c r="Z233" s="1" t="s">
        <v>574</v>
      </c>
      <c r="AA233" s="1" t="s">
        <v>61</v>
      </c>
      <c r="AD233" s="1">
        <v>0.0</v>
      </c>
      <c r="AE233" s="1">
        <v>1.0</v>
      </c>
      <c r="AG233" s="1">
        <v>3.5</v>
      </c>
      <c r="AH233" s="1">
        <v>1.0</v>
      </c>
      <c r="AI233" s="1" t="s">
        <v>64</v>
      </c>
      <c r="AJ233" s="1">
        <v>0.0</v>
      </c>
      <c r="AM233" s="1">
        <v>0.0</v>
      </c>
      <c r="AN233" s="1">
        <v>0.0</v>
      </c>
      <c r="AO233" s="1">
        <v>100.0</v>
      </c>
      <c r="AP233" s="1">
        <v>1.0</v>
      </c>
      <c r="AQ233" s="1">
        <v>1.5</v>
      </c>
      <c r="AR233" s="1">
        <v>1.5</v>
      </c>
      <c r="AS233" s="1">
        <v>0.9620869</v>
      </c>
      <c r="AT233" s="1">
        <v>81.69598</v>
      </c>
      <c r="AU233" s="1">
        <v>0.13895</v>
      </c>
      <c r="AV233" s="1">
        <v>0.952</v>
      </c>
      <c r="AW233" s="1">
        <v>0.66395</v>
      </c>
      <c r="AX233" s="1">
        <v>2.856</v>
      </c>
      <c r="AY233" s="1">
        <v>0.0</v>
      </c>
      <c r="AZ233" s="1">
        <v>0.6842953</v>
      </c>
      <c r="BA233" s="1">
        <v>-7.111392</v>
      </c>
    </row>
    <row r="234">
      <c r="A234">
        <f t="shared" si="2"/>
        <v>0</v>
      </c>
      <c r="B234" t="str">
        <f t="shared" si="3"/>
        <v/>
      </c>
      <c r="C234" t="str">
        <f>if(and(D$3&gt;1,E234=PROSES!$D$22),,D234)</f>
        <v/>
      </c>
      <c r="D234" s="1" t="str">
        <f>if(and(F$3&gt;1,F234=PROSES!$B$10),,F234)</f>
        <v/>
      </c>
      <c r="E234" t="str">
        <f t="shared" si="4"/>
        <v/>
      </c>
      <c r="F234" t="str">
        <f t="shared" si="5"/>
        <v/>
      </c>
      <c r="G234" s="1" t="str">
        <f>if(Z234=PROSES!$E$29,T234,)</f>
        <v/>
      </c>
      <c r="H234" t="str">
        <f>if(X234=PROSES!$E$29,T234,)</f>
        <v/>
      </c>
      <c r="I234" t="str">
        <f t="shared" si="6"/>
        <v/>
      </c>
      <c r="J234" t="str">
        <f>if(and($K$3&gt;1,R234=PROSES!$C$2),,K234)</f>
        <v/>
      </c>
      <c r="K234" s="1" t="str">
        <f>if(and($L$3&gt;1,L234=PROSES!$B$2),,L234)</f>
        <v/>
      </c>
      <c r="L234" t="str">
        <f t="shared" si="7"/>
        <v/>
      </c>
      <c r="M234" t="str">
        <f>if(Z234=PROSES!$B$3,T234,)</f>
        <v/>
      </c>
      <c r="N234" t="str">
        <f>if(X234=PROSES!$B$3,T234,)</f>
        <v/>
      </c>
      <c r="O234" t="str">
        <f t="shared" si="8"/>
        <v/>
      </c>
      <c r="P234" t="str">
        <f>if(Z234=PROSES!$B$1,T234,)</f>
        <v/>
      </c>
      <c r="Q234" t="str">
        <f>if(X234=PROSES!$B$1,T234,)</f>
        <v/>
      </c>
      <c r="R234" t="str">
        <f t="shared" si="9"/>
        <v>CIPINANGPULOMAS</v>
      </c>
      <c r="S234" s="3"/>
      <c r="T234" s="1" t="s">
        <v>575</v>
      </c>
      <c r="U234" s="1" t="s">
        <v>58</v>
      </c>
      <c r="V234" s="1" t="s">
        <v>58</v>
      </c>
      <c r="W234" s="1" t="s">
        <v>572</v>
      </c>
      <c r="X234" s="1" t="s">
        <v>573</v>
      </c>
      <c r="Y234" s="1" t="s">
        <v>61</v>
      </c>
      <c r="Z234" s="1" t="s">
        <v>574</v>
      </c>
      <c r="AA234" s="1" t="s">
        <v>61</v>
      </c>
      <c r="AD234" s="1">
        <v>0.0</v>
      </c>
      <c r="AE234" s="1">
        <v>1.0</v>
      </c>
      <c r="AG234" s="1">
        <v>3.5</v>
      </c>
      <c r="AH234" s="1">
        <v>1.0</v>
      </c>
      <c r="AI234" s="1" t="s">
        <v>64</v>
      </c>
      <c r="AJ234" s="1">
        <v>0.0</v>
      </c>
      <c r="AM234" s="1">
        <v>0.0</v>
      </c>
      <c r="AN234" s="1">
        <v>0.0</v>
      </c>
      <c r="AO234" s="1">
        <v>100.0</v>
      </c>
      <c r="AP234" s="1">
        <v>1.0</v>
      </c>
      <c r="AQ234" s="1">
        <v>1.5</v>
      </c>
      <c r="AR234" s="1">
        <v>1.5</v>
      </c>
      <c r="AS234" s="1">
        <v>0.9620869</v>
      </c>
      <c r="AT234" s="1">
        <v>81.69598</v>
      </c>
      <c r="AU234" s="1">
        <v>0.13895</v>
      </c>
      <c r="AV234" s="1">
        <v>0.952</v>
      </c>
      <c r="AW234" s="1">
        <v>0.66395</v>
      </c>
      <c r="AX234" s="1">
        <v>2.856</v>
      </c>
      <c r="AY234" s="1">
        <v>0.0</v>
      </c>
      <c r="AZ234" s="1">
        <v>0.6842953</v>
      </c>
      <c r="BA234" s="1">
        <v>-7.111392</v>
      </c>
    </row>
    <row r="235">
      <c r="A235">
        <f t="shared" si="2"/>
        <v>0</v>
      </c>
      <c r="B235" t="str">
        <f t="shared" si="3"/>
        <v/>
      </c>
      <c r="C235" t="str">
        <f>if(and(D$3&gt;1,E235=PROSES!$D$22),,D235)</f>
        <v/>
      </c>
      <c r="D235" s="1" t="str">
        <f>if(and(F$3&gt;1,F235=PROSES!$B$10),,F235)</f>
        <v/>
      </c>
      <c r="E235" t="str">
        <f t="shared" si="4"/>
        <v/>
      </c>
      <c r="F235" t="str">
        <f t="shared" si="5"/>
        <v/>
      </c>
      <c r="G235" s="1" t="str">
        <f>if(Z235=PROSES!$E$29,T235,)</f>
        <v/>
      </c>
      <c r="H235" t="str">
        <f>if(X235=PROSES!$E$29,T235,)</f>
        <v/>
      </c>
      <c r="I235" t="str">
        <f t="shared" si="6"/>
        <v/>
      </c>
      <c r="J235" t="str">
        <f>if(and($K$3&gt;1,R235=PROSES!$C$2),,K235)</f>
        <v/>
      </c>
      <c r="K235" s="1" t="str">
        <f>if(and($L$3&gt;1,L235=PROSES!$B$2),,L235)</f>
        <v/>
      </c>
      <c r="L235" t="str">
        <f t="shared" si="7"/>
        <v/>
      </c>
      <c r="M235" t="str">
        <f>if(Z235=PROSES!$B$3,T235,)</f>
        <v/>
      </c>
      <c r="N235" t="str">
        <f>if(X235=PROSES!$B$3,T235,)</f>
        <v/>
      </c>
      <c r="O235" t="str">
        <f t="shared" si="8"/>
        <v/>
      </c>
      <c r="P235" t="str">
        <f>if(Z235=PROSES!$B$1,T235,)</f>
        <v/>
      </c>
      <c r="Q235" t="str">
        <f>if(X235=PROSES!$B$1,T235,)</f>
        <v/>
      </c>
      <c r="R235" t="str">
        <f t="shared" si="9"/>
        <v>CITRA HABITATLEGOK</v>
      </c>
      <c r="S235" s="3"/>
      <c r="T235" s="1" t="s">
        <v>576</v>
      </c>
      <c r="U235" s="1" t="s">
        <v>58</v>
      </c>
      <c r="V235" s="1" t="s">
        <v>58</v>
      </c>
      <c r="W235" s="1" t="s">
        <v>90</v>
      </c>
      <c r="X235" s="1" t="s">
        <v>577</v>
      </c>
      <c r="Y235" s="7">
        <v>43470.0</v>
      </c>
      <c r="Z235" s="1" t="s">
        <v>420</v>
      </c>
      <c r="AA235" s="7">
        <v>43470.0</v>
      </c>
      <c r="AD235" s="1">
        <v>0.0</v>
      </c>
      <c r="AE235" s="1">
        <v>1.0</v>
      </c>
      <c r="AG235" s="1">
        <v>15.8</v>
      </c>
      <c r="AH235" s="1">
        <v>1.0</v>
      </c>
      <c r="AI235" s="1" t="s">
        <v>64</v>
      </c>
      <c r="AJ235" s="1">
        <v>0.0</v>
      </c>
      <c r="AM235" s="1">
        <v>0.0</v>
      </c>
      <c r="AN235" s="1">
        <v>0.0</v>
      </c>
      <c r="AO235" s="1">
        <v>100.0</v>
      </c>
      <c r="AP235" s="1">
        <v>1.0</v>
      </c>
      <c r="AQ235" s="1">
        <v>1.62</v>
      </c>
      <c r="AR235" s="1">
        <v>1.62</v>
      </c>
      <c r="AS235" s="1">
        <v>4.477013</v>
      </c>
      <c r="AT235" s="1">
        <v>82.15014</v>
      </c>
      <c r="AU235" s="1">
        <v>0.61146</v>
      </c>
      <c r="AV235" s="1">
        <v>4.43506</v>
      </c>
      <c r="AW235" s="1">
        <v>2.98146</v>
      </c>
      <c r="AX235" s="1">
        <v>13.30518</v>
      </c>
      <c r="AY235" s="1">
        <v>0.0</v>
      </c>
      <c r="AZ235" s="1">
        <v>0.683587</v>
      </c>
      <c r="BA235" s="1">
        <v>-7.109503</v>
      </c>
    </row>
    <row r="236">
      <c r="A236">
        <f t="shared" si="2"/>
        <v>0</v>
      </c>
      <c r="B236" t="str">
        <f t="shared" si="3"/>
        <v/>
      </c>
      <c r="C236" t="str">
        <f>if(and(D$3&gt;1,E236=PROSES!$D$22),,D236)</f>
        <v/>
      </c>
      <c r="D236" s="1" t="str">
        <f>if(and(F$3&gt;1,F236=PROSES!$B$10),,F236)</f>
        <v/>
      </c>
      <c r="E236" t="str">
        <f t="shared" si="4"/>
        <v/>
      </c>
      <c r="F236" t="str">
        <f t="shared" si="5"/>
        <v/>
      </c>
      <c r="G236" s="1" t="str">
        <f>if(Z236=PROSES!$E$29,T236,)</f>
        <v/>
      </c>
      <c r="H236" t="str">
        <f>if(X236=PROSES!$E$29,T236,)</f>
        <v/>
      </c>
      <c r="I236" t="str">
        <f t="shared" si="6"/>
        <v/>
      </c>
      <c r="J236" t="str">
        <f>if(and($K$3&gt;1,R236=PROSES!$C$2),,K236)</f>
        <v/>
      </c>
      <c r="K236" s="1" t="str">
        <f>if(and($L$3&gt;1,L236=PROSES!$B$2),,L236)</f>
        <v/>
      </c>
      <c r="L236" t="str">
        <f t="shared" si="7"/>
        <v/>
      </c>
      <c r="M236" t="str">
        <f>if(Z236=PROSES!$B$3,T236,)</f>
        <v/>
      </c>
      <c r="N236" t="str">
        <f>if(X236=PROSES!$B$3,T236,)</f>
        <v/>
      </c>
      <c r="O236" t="str">
        <f t="shared" si="8"/>
        <v/>
      </c>
      <c r="P236" t="str">
        <f>if(Z236=PROSES!$B$1,T236,)</f>
        <v/>
      </c>
      <c r="Q236" t="str">
        <f>if(X236=PROSES!$B$1,T236,)</f>
        <v/>
      </c>
      <c r="R236" t="str">
        <f t="shared" si="9"/>
        <v>CITRA HABITATLEGOK</v>
      </c>
      <c r="S236" s="3"/>
      <c r="T236" s="1" t="s">
        <v>578</v>
      </c>
      <c r="U236" s="1" t="s">
        <v>58</v>
      </c>
      <c r="V236" s="1" t="s">
        <v>58</v>
      </c>
      <c r="W236" s="1" t="s">
        <v>90</v>
      </c>
      <c r="X236" s="1" t="s">
        <v>577</v>
      </c>
      <c r="Y236" s="7">
        <v>43501.0</v>
      </c>
      <c r="Z236" s="1" t="s">
        <v>420</v>
      </c>
      <c r="AA236" s="7">
        <v>43501.0</v>
      </c>
      <c r="AD236" s="1">
        <v>0.0</v>
      </c>
      <c r="AE236" s="1">
        <v>1.0</v>
      </c>
      <c r="AG236" s="1">
        <v>15.8</v>
      </c>
      <c r="AH236" s="1">
        <v>1.0</v>
      </c>
      <c r="AI236" s="1" t="s">
        <v>64</v>
      </c>
      <c r="AJ236" s="1">
        <v>0.0</v>
      </c>
      <c r="AM236" s="1">
        <v>0.0</v>
      </c>
      <c r="AN236" s="1">
        <v>0.0</v>
      </c>
      <c r="AO236" s="1">
        <v>100.0</v>
      </c>
      <c r="AP236" s="1">
        <v>1.0</v>
      </c>
      <c r="AQ236" s="1">
        <v>1.62</v>
      </c>
      <c r="AR236" s="1">
        <v>1.62</v>
      </c>
      <c r="AS236" s="1">
        <v>4.477013</v>
      </c>
      <c r="AT236" s="1">
        <v>82.15014</v>
      </c>
      <c r="AU236" s="1">
        <v>0.61146</v>
      </c>
      <c r="AV236" s="1">
        <v>4.43506</v>
      </c>
      <c r="AW236" s="1">
        <v>2.98146</v>
      </c>
      <c r="AX236" s="1">
        <v>13.30518</v>
      </c>
      <c r="AY236" s="1">
        <v>0.0</v>
      </c>
      <c r="AZ236" s="1">
        <v>0.683587</v>
      </c>
      <c r="BA236" s="1">
        <v>-7.109503</v>
      </c>
    </row>
    <row r="237">
      <c r="A237">
        <f t="shared" si="2"/>
        <v>0</v>
      </c>
      <c r="B237" t="str">
        <f t="shared" si="3"/>
        <v/>
      </c>
      <c r="C237" t="str">
        <f>if(and(D$3&gt;1,E237=PROSES!$D$22),,D237)</f>
        <v/>
      </c>
      <c r="D237" s="1" t="str">
        <f>if(and(F$3&gt;1,F237=PROSES!$B$10),,F237)</f>
        <v/>
      </c>
      <c r="E237" t="str">
        <f t="shared" si="4"/>
        <v/>
      </c>
      <c r="F237" t="str">
        <f t="shared" si="5"/>
        <v/>
      </c>
      <c r="G237" s="1" t="str">
        <f>if(Z237=PROSES!$E$29,T237,)</f>
        <v/>
      </c>
      <c r="H237" t="str">
        <f>if(X237=PROSES!$E$29,T237,)</f>
        <v/>
      </c>
      <c r="I237" t="str">
        <f t="shared" si="6"/>
        <v/>
      </c>
      <c r="J237" t="str">
        <f>if(and($K$3&gt;1,R237=PROSES!$C$2),,K237)</f>
        <v/>
      </c>
      <c r="K237" s="1" t="str">
        <f>if(and($L$3&gt;1,L237=PROSES!$B$2),,L237)</f>
        <v/>
      </c>
      <c r="L237" t="str">
        <f t="shared" si="7"/>
        <v/>
      </c>
      <c r="M237" t="str">
        <f>if(Z237=PROSES!$B$3,T237,)</f>
        <v/>
      </c>
      <c r="N237" t="str">
        <f>if(X237=PROSES!$B$3,T237,)</f>
        <v/>
      </c>
      <c r="O237" t="str">
        <f t="shared" si="8"/>
        <v/>
      </c>
      <c r="P237" t="str">
        <f>if(Z237=PROSES!$B$1,T237,)</f>
        <v/>
      </c>
      <c r="Q237" t="str">
        <f>if(X237=PROSES!$B$1,T237,)</f>
        <v/>
      </c>
      <c r="R237" t="str">
        <f t="shared" si="9"/>
        <v>CITRA HABITATMILLENIUM</v>
      </c>
      <c r="S237" s="3"/>
      <c r="T237" s="1" t="s">
        <v>579</v>
      </c>
      <c r="U237" s="1" t="s">
        <v>58</v>
      </c>
      <c r="V237" s="1" t="s">
        <v>58</v>
      </c>
      <c r="W237" s="1" t="s">
        <v>153</v>
      </c>
      <c r="X237" s="1" t="s">
        <v>577</v>
      </c>
      <c r="Y237" s="7">
        <v>43470.0</v>
      </c>
      <c r="Z237" s="1" t="s">
        <v>580</v>
      </c>
      <c r="AA237" s="7">
        <v>43470.0</v>
      </c>
      <c r="AD237" s="1">
        <v>0.0</v>
      </c>
      <c r="AE237" s="1">
        <v>1.0</v>
      </c>
      <c r="AG237" s="1">
        <v>2.29</v>
      </c>
      <c r="AH237" s="1">
        <v>1.0</v>
      </c>
      <c r="AI237" s="1" t="s">
        <v>64</v>
      </c>
      <c r="AJ237" s="1">
        <v>0.0</v>
      </c>
      <c r="AM237" s="1">
        <v>0.0</v>
      </c>
      <c r="AN237" s="1">
        <v>0.0</v>
      </c>
      <c r="AO237" s="1">
        <v>100.0</v>
      </c>
      <c r="AP237" s="1">
        <v>1.0</v>
      </c>
      <c r="AQ237" s="1">
        <v>2.73</v>
      </c>
      <c r="AR237" s="1">
        <v>2.73</v>
      </c>
      <c r="AS237" s="1">
        <v>0.6448089</v>
      </c>
      <c r="AT237" s="1">
        <v>82.244</v>
      </c>
      <c r="AU237" s="1">
        <v>0.08701999</v>
      </c>
      <c r="AV237" s="1">
        <v>0.63891</v>
      </c>
      <c r="AW237" s="1">
        <v>0.38472</v>
      </c>
      <c r="AX237" s="1">
        <v>1.853755</v>
      </c>
      <c r="AY237" s="1">
        <v>0.0</v>
      </c>
      <c r="AZ237" s="1">
        <v>0.6465942</v>
      </c>
      <c r="BA237" s="1">
        <v>-6.013103</v>
      </c>
    </row>
    <row r="238">
      <c r="A238">
        <f t="shared" si="2"/>
        <v>0</v>
      </c>
      <c r="B238" t="str">
        <f t="shared" si="3"/>
        <v/>
      </c>
      <c r="C238" t="str">
        <f>if(and(D$3&gt;1,E238=PROSES!$D$22),,D238)</f>
        <v/>
      </c>
      <c r="D238" s="1" t="str">
        <f>if(and(F$3&gt;1,F238=PROSES!$B$10),,F238)</f>
        <v/>
      </c>
      <c r="E238" t="str">
        <f t="shared" si="4"/>
        <v/>
      </c>
      <c r="F238" t="str">
        <f t="shared" si="5"/>
        <v/>
      </c>
      <c r="G238" s="1" t="str">
        <f>if(Z238=PROSES!$E$29,T238,)</f>
        <v/>
      </c>
      <c r="H238" t="str">
        <f>if(X238=PROSES!$E$29,T238,)</f>
        <v/>
      </c>
      <c r="I238" t="str">
        <f t="shared" si="6"/>
        <v/>
      </c>
      <c r="J238" t="str">
        <f>if(and($K$3&gt;1,R238=PROSES!$C$2),,K238)</f>
        <v/>
      </c>
      <c r="K238" s="1" t="str">
        <f>if(and($L$3&gt;1,L238=PROSES!$B$2),,L238)</f>
        <v/>
      </c>
      <c r="L238" t="str">
        <f t="shared" si="7"/>
        <v/>
      </c>
      <c r="M238" t="str">
        <f>if(Z238=PROSES!$B$3,T238,)</f>
        <v/>
      </c>
      <c r="N238" t="str">
        <f>if(X238=PROSES!$B$3,T238,)</f>
        <v/>
      </c>
      <c r="O238" t="str">
        <f t="shared" si="8"/>
        <v/>
      </c>
      <c r="P238" t="str">
        <f>if(Z238=PROSES!$B$1,T238,)</f>
        <v/>
      </c>
      <c r="Q238" t="str">
        <f>if(X238=PROSES!$B$1,T238,)</f>
        <v/>
      </c>
      <c r="R238" t="str">
        <f t="shared" si="9"/>
        <v>CITRA HABITATMILLENIUM</v>
      </c>
      <c r="S238" s="3"/>
      <c r="T238" s="1" t="s">
        <v>581</v>
      </c>
      <c r="U238" s="1" t="s">
        <v>58</v>
      </c>
      <c r="V238" s="1" t="s">
        <v>58</v>
      </c>
      <c r="W238" s="1" t="s">
        <v>153</v>
      </c>
      <c r="X238" s="1" t="s">
        <v>577</v>
      </c>
      <c r="Y238" s="7">
        <v>43470.0</v>
      </c>
      <c r="Z238" s="1" t="s">
        <v>580</v>
      </c>
      <c r="AA238" s="7">
        <v>43501.0</v>
      </c>
      <c r="AD238" s="1">
        <v>0.0</v>
      </c>
      <c r="AE238" s="1">
        <v>1.0</v>
      </c>
      <c r="AG238" s="1">
        <v>2.29</v>
      </c>
      <c r="AH238" s="1">
        <v>1.0</v>
      </c>
      <c r="AI238" s="1" t="s">
        <v>64</v>
      </c>
      <c r="AJ238" s="1">
        <v>0.0</v>
      </c>
      <c r="AM238" s="1">
        <v>0.0</v>
      </c>
      <c r="AN238" s="1">
        <v>0.0</v>
      </c>
      <c r="AO238" s="1">
        <v>100.0</v>
      </c>
      <c r="AP238" s="1">
        <v>1.0</v>
      </c>
      <c r="AQ238" s="1">
        <v>2.73</v>
      </c>
      <c r="AR238" s="1">
        <v>2.73</v>
      </c>
      <c r="AS238" s="1">
        <v>0.6448089</v>
      </c>
      <c r="AT238" s="1">
        <v>82.244</v>
      </c>
      <c r="AU238" s="1">
        <v>0.08701999</v>
      </c>
      <c r="AV238" s="1">
        <v>0.63891</v>
      </c>
      <c r="AW238" s="1">
        <v>0.38472</v>
      </c>
      <c r="AX238" s="1">
        <v>1.853755</v>
      </c>
      <c r="AY238" s="1">
        <v>0.0</v>
      </c>
      <c r="AZ238" s="1">
        <v>0.6465942</v>
      </c>
      <c r="BA238" s="1">
        <v>-6.013103</v>
      </c>
    </row>
    <row r="239">
      <c r="A239">
        <f t="shared" si="2"/>
        <v>0</v>
      </c>
      <c r="B239" t="str">
        <f t="shared" si="3"/>
        <v/>
      </c>
      <c r="C239" t="str">
        <f>if(and(D$3&gt;1,E239=PROSES!$D$22),,D239)</f>
        <v/>
      </c>
      <c r="D239" s="1" t="str">
        <f>if(and(F$3&gt;1,F239=PROSES!$B$10),,F239)</f>
        <v/>
      </c>
      <c r="E239" t="str">
        <f t="shared" si="4"/>
        <v/>
      </c>
      <c r="F239" t="str">
        <f t="shared" si="5"/>
        <v/>
      </c>
      <c r="G239" s="1" t="str">
        <f>if(Z239=PROSES!$E$29,T239,)</f>
        <v/>
      </c>
      <c r="H239" t="str">
        <f>if(X239=PROSES!$E$29,T239,)</f>
        <v/>
      </c>
      <c r="I239" t="str">
        <f t="shared" si="6"/>
        <v/>
      </c>
      <c r="J239" t="str">
        <f>if(and($K$3&gt;1,R239=PROSES!$C$2),,K239)</f>
        <v/>
      </c>
      <c r="K239" s="1" t="str">
        <f>if(and($L$3&gt;1,L239=PROSES!$B$2),,L239)</f>
        <v/>
      </c>
      <c r="L239" t="str">
        <f t="shared" si="7"/>
        <v/>
      </c>
      <c r="M239" t="str">
        <f>if(Z239=PROSES!$B$3,T239,)</f>
        <v/>
      </c>
      <c r="N239" t="str">
        <f>if(X239=PROSES!$B$3,T239,)</f>
        <v/>
      </c>
      <c r="O239" t="str">
        <f t="shared" si="8"/>
        <v/>
      </c>
      <c r="P239" t="str">
        <f>if(Z239=PROSES!$B$1,T239,)</f>
        <v/>
      </c>
      <c r="Q239" t="str">
        <f>if(X239=PROSES!$B$1,T239,)</f>
        <v/>
      </c>
      <c r="R239" t="str">
        <f t="shared" si="9"/>
        <v>SINAR SAHABATCITRA HABITAT</v>
      </c>
      <c r="S239" s="3"/>
      <c r="T239" s="1" t="s">
        <v>582</v>
      </c>
      <c r="U239" s="1" t="s">
        <v>58</v>
      </c>
      <c r="V239" s="1" t="s">
        <v>58</v>
      </c>
      <c r="W239" s="1" t="s">
        <v>90</v>
      </c>
      <c r="X239" s="1" t="s">
        <v>583</v>
      </c>
      <c r="Y239" s="7">
        <v>43470.0</v>
      </c>
      <c r="Z239" s="1" t="s">
        <v>577</v>
      </c>
      <c r="AA239" s="7">
        <v>43501.0</v>
      </c>
      <c r="AD239" s="1">
        <v>1.0</v>
      </c>
      <c r="AE239" s="1">
        <v>1.0</v>
      </c>
      <c r="AG239" s="1">
        <v>8.0</v>
      </c>
      <c r="AH239" s="1">
        <v>1.0</v>
      </c>
      <c r="AI239" s="1" t="s">
        <v>64</v>
      </c>
      <c r="AJ239" s="1">
        <v>0.0</v>
      </c>
      <c r="AM239" s="1">
        <v>0.0</v>
      </c>
      <c r="AN239" s="1">
        <v>0.0</v>
      </c>
      <c r="AO239" s="1">
        <v>100.0</v>
      </c>
      <c r="AP239" s="1">
        <v>1.0</v>
      </c>
      <c r="AQ239" s="1">
        <v>1.62</v>
      </c>
      <c r="AR239" s="1">
        <v>1.62</v>
      </c>
      <c r="AS239" s="1">
        <v>2.266842</v>
      </c>
      <c r="AT239" s="1">
        <v>82.15014</v>
      </c>
      <c r="AU239" s="1">
        <v>0.3096</v>
      </c>
      <c r="AV239" s="1">
        <v>2.2456</v>
      </c>
      <c r="AW239" s="1">
        <v>1.5096</v>
      </c>
      <c r="AX239" s="1">
        <v>6.7368</v>
      </c>
      <c r="AY239" s="1">
        <v>0.0</v>
      </c>
      <c r="AZ239" s="1">
        <v>0.683587</v>
      </c>
      <c r="BA239" s="1">
        <v>-7.109503</v>
      </c>
    </row>
    <row r="240">
      <c r="A240">
        <f t="shared" si="2"/>
        <v>0</v>
      </c>
      <c r="B240" t="str">
        <f t="shared" si="3"/>
        <v/>
      </c>
      <c r="C240" t="str">
        <f>if(and(D$3&gt;1,E240=PROSES!$D$22),,D240)</f>
        <v/>
      </c>
      <c r="D240" s="1" t="str">
        <f>if(and(F$3&gt;1,F240=PROSES!$B$10),,F240)</f>
        <v/>
      </c>
      <c r="E240" t="str">
        <f t="shared" si="4"/>
        <v/>
      </c>
      <c r="F240" t="str">
        <f t="shared" si="5"/>
        <v/>
      </c>
      <c r="G240" s="1" t="str">
        <f>if(Z240=PROSES!$E$29,T240,)</f>
        <v/>
      </c>
      <c r="H240" t="str">
        <f>if(X240=PROSES!$E$29,T240,)</f>
        <v/>
      </c>
      <c r="I240" t="str">
        <f t="shared" si="6"/>
        <v/>
      </c>
      <c r="J240" t="str">
        <f>if(and($K$3&gt;1,R240=PROSES!$C$2),,K240)</f>
        <v/>
      </c>
      <c r="K240" s="1" t="str">
        <f>if(and($L$3&gt;1,L240=PROSES!$B$2),,L240)</f>
        <v/>
      </c>
      <c r="L240" t="str">
        <f t="shared" si="7"/>
        <v/>
      </c>
      <c r="M240" t="str">
        <f>if(Z240=PROSES!$B$3,T240,)</f>
        <v/>
      </c>
      <c r="N240" t="str">
        <f>if(X240=PROSES!$B$3,T240,)</f>
        <v/>
      </c>
      <c r="O240" t="str">
        <f t="shared" si="8"/>
        <v/>
      </c>
      <c r="P240" t="str">
        <f>if(Z240=PROSES!$B$1,T240,)</f>
        <v/>
      </c>
      <c r="Q240" t="str">
        <f>if(X240=PROSES!$B$1,T240,)</f>
        <v/>
      </c>
      <c r="R240" t="str">
        <f t="shared" si="9"/>
        <v>SINAR SAHABATCITRA HABITAT</v>
      </c>
      <c r="S240" s="3"/>
      <c r="T240" s="1" t="s">
        <v>584</v>
      </c>
      <c r="U240" s="1" t="s">
        <v>58</v>
      </c>
      <c r="V240" s="1" t="s">
        <v>58</v>
      </c>
      <c r="W240" s="1" t="s">
        <v>90</v>
      </c>
      <c r="X240" s="1" t="s">
        <v>583</v>
      </c>
      <c r="Y240" s="7">
        <v>43501.0</v>
      </c>
      <c r="Z240" s="1" t="s">
        <v>577</v>
      </c>
      <c r="AA240" s="7">
        <v>43501.0</v>
      </c>
      <c r="AD240" s="1">
        <v>1.0</v>
      </c>
      <c r="AE240" s="1">
        <v>1.0</v>
      </c>
      <c r="AG240" s="1">
        <v>8.0</v>
      </c>
      <c r="AH240" s="1">
        <v>1.0</v>
      </c>
      <c r="AI240" s="1" t="s">
        <v>64</v>
      </c>
      <c r="AJ240" s="1">
        <v>0.0</v>
      </c>
      <c r="AM240" s="1">
        <v>0.0</v>
      </c>
      <c r="AN240" s="1">
        <v>0.0</v>
      </c>
      <c r="AO240" s="1">
        <v>100.0</v>
      </c>
      <c r="AP240" s="1">
        <v>1.0</v>
      </c>
      <c r="AQ240" s="1">
        <v>1.62</v>
      </c>
      <c r="AR240" s="1">
        <v>1.62</v>
      </c>
      <c r="AS240" s="1">
        <v>2.266842</v>
      </c>
      <c r="AT240" s="1">
        <v>82.15014</v>
      </c>
      <c r="AU240" s="1">
        <v>0.3096</v>
      </c>
      <c r="AV240" s="1">
        <v>2.2456</v>
      </c>
      <c r="AW240" s="1">
        <v>1.5096</v>
      </c>
      <c r="AX240" s="1">
        <v>6.7368</v>
      </c>
      <c r="AY240" s="1">
        <v>0.0</v>
      </c>
      <c r="AZ240" s="1">
        <v>0.683587</v>
      </c>
      <c r="BA240" s="1">
        <v>-7.109503</v>
      </c>
    </row>
    <row r="241">
      <c r="A241">
        <f t="shared" si="2"/>
        <v>0</v>
      </c>
      <c r="B241" t="str">
        <f t="shared" si="3"/>
        <v/>
      </c>
      <c r="C241" t="str">
        <f>if(and(D$3&gt;1,E241=PROSES!$D$22),,D241)</f>
        <v/>
      </c>
      <c r="D241" s="1" t="str">
        <f>if(and(F$3&gt;1,F241=PROSES!$B$10),,F241)</f>
        <v/>
      </c>
      <c r="E241" t="str">
        <f t="shared" si="4"/>
        <v/>
      </c>
      <c r="F241" t="str">
        <f t="shared" si="5"/>
        <v/>
      </c>
      <c r="G241" s="1" t="str">
        <f>if(Z241=PROSES!$E$29,T241,)</f>
        <v/>
      </c>
      <c r="H241" t="str">
        <f>if(X241=PROSES!$E$29,T241,)</f>
        <v/>
      </c>
      <c r="I241" t="str">
        <f t="shared" si="6"/>
        <v/>
      </c>
      <c r="J241" t="str">
        <f>if(and($K$3&gt;1,R241=PROSES!$C$2),,K241)</f>
        <v/>
      </c>
      <c r="K241" s="1" t="str">
        <f>if(and($L$3&gt;1,L241=PROSES!$B$2),,L241)</f>
        <v/>
      </c>
      <c r="L241" t="str">
        <f t="shared" si="7"/>
        <v/>
      </c>
      <c r="M241" t="str">
        <f>if(Z241=PROSES!$B$3,T241,)</f>
        <v/>
      </c>
      <c r="N241" t="str">
        <f>if(X241=PROSES!$B$3,T241,)</f>
        <v/>
      </c>
      <c r="O241" t="str">
        <f t="shared" si="8"/>
        <v/>
      </c>
      <c r="P241" t="str">
        <f>if(Z241=PROSES!$B$1,T241,)</f>
        <v/>
      </c>
      <c r="Q241" t="str">
        <f>if(X241=PROSES!$B$1,T241,)</f>
        <v/>
      </c>
      <c r="R241" t="str">
        <f t="shared" si="9"/>
        <v>CITRA HABITATTIGARAKSA</v>
      </c>
      <c r="S241" s="3"/>
      <c r="T241" s="1" t="s">
        <v>585</v>
      </c>
      <c r="U241" s="1" t="s">
        <v>58</v>
      </c>
      <c r="V241" s="1" t="s">
        <v>58</v>
      </c>
      <c r="W241" s="1" t="s">
        <v>90</v>
      </c>
      <c r="X241" s="1" t="s">
        <v>577</v>
      </c>
      <c r="Y241" s="7">
        <v>43501.0</v>
      </c>
      <c r="Z241" s="1" t="s">
        <v>586</v>
      </c>
      <c r="AA241" s="1" t="s">
        <v>66</v>
      </c>
      <c r="AD241" s="1">
        <v>0.0</v>
      </c>
      <c r="AE241" s="1">
        <v>1.0</v>
      </c>
      <c r="AG241" s="1">
        <v>5.74</v>
      </c>
      <c r="AH241" s="1">
        <v>1.0</v>
      </c>
      <c r="AI241" s="1" t="s">
        <v>64</v>
      </c>
      <c r="AJ241" s="1">
        <v>0.0</v>
      </c>
      <c r="AM241" s="1">
        <v>0.0</v>
      </c>
      <c r="AN241" s="1">
        <v>0.0</v>
      </c>
      <c r="AO241" s="1">
        <v>100.0</v>
      </c>
      <c r="AP241" s="1">
        <v>1.0</v>
      </c>
      <c r="AQ241" s="1">
        <v>1.62</v>
      </c>
      <c r="AR241" s="1">
        <v>1.62</v>
      </c>
      <c r="AS241" s="1">
        <v>1.626459</v>
      </c>
      <c r="AT241" s="1">
        <v>82.15014</v>
      </c>
      <c r="AU241" s="1">
        <v>0.222138</v>
      </c>
      <c r="AV241" s="1">
        <v>1.611218</v>
      </c>
      <c r="AW241" s="1">
        <v>1.083138</v>
      </c>
      <c r="AX241" s="1">
        <v>4.833654</v>
      </c>
      <c r="AY241" s="1">
        <v>0.0</v>
      </c>
      <c r="AZ241" s="1">
        <v>0.683587</v>
      </c>
      <c r="BA241" s="1">
        <v>-7.109503</v>
      </c>
    </row>
    <row r="242">
      <c r="A242">
        <f t="shared" si="2"/>
        <v>0</v>
      </c>
      <c r="B242" t="str">
        <f t="shared" si="3"/>
        <v/>
      </c>
      <c r="C242" t="str">
        <f>if(and(D$3&gt;1,E242=PROSES!$D$22),,D242)</f>
        <v/>
      </c>
      <c r="D242" s="1" t="str">
        <f>if(and(F$3&gt;1,F242=PROSES!$B$10),,F242)</f>
        <v/>
      </c>
      <c r="E242" t="str">
        <f t="shared" si="4"/>
        <v/>
      </c>
      <c r="F242" t="str">
        <f t="shared" si="5"/>
        <v/>
      </c>
      <c r="G242" s="1" t="str">
        <f>if(Z242=PROSES!$E$29,T242,)</f>
        <v/>
      </c>
      <c r="H242" t="str">
        <f>if(X242=PROSES!$E$29,T242,)</f>
        <v/>
      </c>
      <c r="I242" t="str">
        <f t="shared" si="6"/>
        <v/>
      </c>
      <c r="J242" t="str">
        <f>if(and($K$3&gt;1,R242=PROSES!$C$2),,K242)</f>
        <v/>
      </c>
      <c r="K242" s="1" t="str">
        <f>if(and($L$3&gt;1,L242=PROSES!$B$2),,L242)</f>
        <v/>
      </c>
      <c r="L242" t="str">
        <f t="shared" si="7"/>
        <v/>
      </c>
      <c r="M242" t="str">
        <f>if(Z242=PROSES!$B$3,T242,)</f>
        <v/>
      </c>
      <c r="N242" t="str">
        <f>if(X242=PROSES!$B$3,T242,)</f>
        <v/>
      </c>
      <c r="O242" t="str">
        <f t="shared" si="8"/>
        <v/>
      </c>
      <c r="P242" t="str">
        <f>if(Z242=PROSES!$B$1,T242,)</f>
        <v/>
      </c>
      <c r="Q242" t="str">
        <f>if(X242=PROSES!$B$1,T242,)</f>
        <v/>
      </c>
      <c r="R242" t="str">
        <f t="shared" si="9"/>
        <v>CITRA HABITATTIGARAKSA</v>
      </c>
      <c r="S242" s="3"/>
      <c r="T242" s="1" t="s">
        <v>587</v>
      </c>
      <c r="U242" s="1" t="s">
        <v>58</v>
      </c>
      <c r="V242" s="1" t="s">
        <v>58</v>
      </c>
      <c r="W242" s="1" t="s">
        <v>90</v>
      </c>
      <c r="X242" s="1" t="s">
        <v>577</v>
      </c>
      <c r="Y242" s="7">
        <v>43470.0</v>
      </c>
      <c r="Z242" s="1" t="s">
        <v>586</v>
      </c>
      <c r="AA242" s="1" t="s">
        <v>61</v>
      </c>
      <c r="AD242" s="1">
        <v>0.0</v>
      </c>
      <c r="AE242" s="1">
        <v>1.0</v>
      </c>
      <c r="AG242" s="1">
        <v>5.74</v>
      </c>
      <c r="AH242" s="1">
        <v>1.0</v>
      </c>
      <c r="AI242" s="1" t="s">
        <v>64</v>
      </c>
      <c r="AJ242" s="1">
        <v>0.0</v>
      </c>
      <c r="AM242" s="1">
        <v>0.0</v>
      </c>
      <c r="AN242" s="1">
        <v>0.0</v>
      </c>
      <c r="AO242" s="1">
        <v>100.0</v>
      </c>
      <c r="AP242" s="1">
        <v>1.0</v>
      </c>
      <c r="AQ242" s="1">
        <v>1.62</v>
      </c>
      <c r="AR242" s="1">
        <v>1.62</v>
      </c>
      <c r="AS242" s="1">
        <v>1.626459</v>
      </c>
      <c r="AT242" s="1">
        <v>82.15014</v>
      </c>
      <c r="AU242" s="1">
        <v>0.222138</v>
      </c>
      <c r="AV242" s="1">
        <v>1.611218</v>
      </c>
      <c r="AW242" s="1">
        <v>1.083138</v>
      </c>
      <c r="AX242" s="1">
        <v>4.833654</v>
      </c>
      <c r="AY242" s="1">
        <v>0.0</v>
      </c>
      <c r="AZ242" s="1">
        <v>0.683587</v>
      </c>
      <c r="BA242" s="1">
        <v>-7.109503</v>
      </c>
    </row>
    <row r="243">
      <c r="A243">
        <f t="shared" si="2"/>
        <v>0</v>
      </c>
      <c r="B243" t="str">
        <f t="shared" si="3"/>
        <v/>
      </c>
      <c r="C243" t="str">
        <f>if(and(D$3&gt;1,E243=PROSES!$D$22),,D243)</f>
        <v/>
      </c>
      <c r="D243" s="1" t="str">
        <f>if(and(F$3&gt;1,F243=PROSES!$B$10),,F243)</f>
        <v/>
      </c>
      <c r="E243" t="str">
        <f t="shared" si="4"/>
        <v/>
      </c>
      <c r="F243" t="str">
        <f t="shared" si="5"/>
        <v/>
      </c>
      <c r="G243" s="1" t="str">
        <f>if(Z243=PROSES!$E$29,T243,)</f>
        <v/>
      </c>
      <c r="H243" t="str">
        <f>if(X243=PROSES!$E$29,T243,)</f>
        <v/>
      </c>
      <c r="I243" t="str">
        <f t="shared" si="6"/>
        <v/>
      </c>
      <c r="J243" t="str">
        <f>if(and($K$3&gt;1,R243=PROSES!$C$2),,K243)</f>
        <v/>
      </c>
      <c r="K243" s="1" t="str">
        <f>if(and($L$3&gt;1,L243=PROSES!$B$2),,L243)</f>
        <v/>
      </c>
      <c r="L243" t="str">
        <f t="shared" si="7"/>
        <v/>
      </c>
      <c r="M243" t="str">
        <f>if(Z243=PROSES!$B$3,T243,)</f>
        <v/>
      </c>
      <c r="N243" t="str">
        <f>if(X243=PROSES!$B$3,T243,)</f>
        <v/>
      </c>
      <c r="O243" t="str">
        <f t="shared" si="8"/>
        <v/>
      </c>
      <c r="P243" t="str">
        <f>if(Z243=PROSES!$B$1,T243,)</f>
        <v/>
      </c>
      <c r="Q243" t="str">
        <f>if(X243=PROSES!$B$1,T243,)</f>
        <v/>
      </c>
      <c r="R243" t="str">
        <f t="shared" si="9"/>
        <v>CIAWI BARUCIBADAK BARU5</v>
      </c>
      <c r="S243" s="3"/>
      <c r="T243" s="1" t="s">
        <v>588</v>
      </c>
      <c r="U243" s="1" t="s">
        <v>58</v>
      </c>
      <c r="V243" s="1" t="s">
        <v>58</v>
      </c>
      <c r="W243" s="1" t="s">
        <v>254</v>
      </c>
      <c r="X243" s="1" t="s">
        <v>255</v>
      </c>
      <c r="Y243" s="1" t="s">
        <v>61</v>
      </c>
      <c r="Z243" s="1" t="s">
        <v>245</v>
      </c>
      <c r="AA243" s="1" t="s">
        <v>61</v>
      </c>
      <c r="AD243" s="1">
        <v>0.0</v>
      </c>
      <c r="AE243" s="1">
        <v>1.0</v>
      </c>
      <c r="AG243" s="1">
        <v>25.7</v>
      </c>
      <c r="AH243" s="1">
        <v>1.0</v>
      </c>
      <c r="AI243" s="1" t="s">
        <v>64</v>
      </c>
      <c r="AJ243" s="1">
        <v>0.0</v>
      </c>
      <c r="AM243" s="1">
        <v>0.0</v>
      </c>
      <c r="AN243" s="1">
        <v>0.0</v>
      </c>
      <c r="AO243" s="1">
        <v>100.0</v>
      </c>
      <c r="AP243" s="1">
        <v>1.0</v>
      </c>
      <c r="AQ243" s="1">
        <v>3.05</v>
      </c>
      <c r="AR243" s="1">
        <v>3.05</v>
      </c>
      <c r="AS243" s="1">
        <v>5.161145</v>
      </c>
      <c r="AT243" s="1">
        <v>81.09116</v>
      </c>
      <c r="AU243" s="1">
        <v>0.79927</v>
      </c>
      <c r="AV243" s="1">
        <v>5.09888</v>
      </c>
      <c r="AW243" s="1">
        <v>4.6517</v>
      </c>
      <c r="AX243" s="1">
        <v>15.2915</v>
      </c>
      <c r="AY243" s="1">
        <v>0.0</v>
      </c>
      <c r="AZ243" s="1">
        <v>0.7037433</v>
      </c>
      <c r="BA243" s="1">
        <v>-11.79587</v>
      </c>
    </row>
    <row r="244">
      <c r="A244">
        <f t="shared" si="2"/>
        <v>0</v>
      </c>
      <c r="B244" t="str">
        <f t="shared" si="3"/>
        <v/>
      </c>
      <c r="C244" t="str">
        <f>if(and(D$3&gt;1,E244=PROSES!$D$22),,D244)</f>
        <v/>
      </c>
      <c r="D244" s="1" t="str">
        <f>if(and(F$3&gt;1,F244=PROSES!$B$10),,F244)</f>
        <v/>
      </c>
      <c r="E244" t="str">
        <f t="shared" si="4"/>
        <v/>
      </c>
      <c r="F244" t="str">
        <f t="shared" si="5"/>
        <v/>
      </c>
      <c r="G244" s="1" t="str">
        <f>if(Z244=PROSES!$E$29,T244,)</f>
        <v/>
      </c>
      <c r="H244" t="str">
        <f>if(X244=PROSES!$E$29,T244,)</f>
        <v/>
      </c>
      <c r="I244" t="str">
        <f t="shared" si="6"/>
        <v/>
      </c>
      <c r="J244" t="str">
        <f>if(and($K$3&gt;1,R244=PROSES!$C$2),,K244)</f>
        <v/>
      </c>
      <c r="K244" s="1" t="str">
        <f>if(and($L$3&gt;1,L244=PROSES!$B$2),,L244)</f>
        <v/>
      </c>
      <c r="L244" t="str">
        <f t="shared" si="7"/>
        <v/>
      </c>
      <c r="M244" t="str">
        <f>if(Z244=PROSES!$B$3,T244,)</f>
        <v/>
      </c>
      <c r="N244" t="str">
        <f>if(X244=PROSES!$B$3,T244,)</f>
        <v/>
      </c>
      <c r="O244" t="str">
        <f t="shared" si="8"/>
        <v/>
      </c>
      <c r="P244" t="str">
        <f>if(Z244=PROSES!$B$1,T244,)</f>
        <v/>
      </c>
      <c r="Q244" t="str">
        <f>if(X244=PROSES!$B$1,T244,)</f>
        <v/>
      </c>
      <c r="R244" t="str">
        <f t="shared" si="9"/>
        <v>CIAWI BARUCIBADAK BARU5</v>
      </c>
      <c r="S244" s="3"/>
      <c r="T244" s="1" t="s">
        <v>589</v>
      </c>
      <c r="U244" s="1" t="s">
        <v>58</v>
      </c>
      <c r="V244" s="1" t="s">
        <v>58</v>
      </c>
      <c r="W244" s="1" t="s">
        <v>254</v>
      </c>
      <c r="X244" s="1" t="s">
        <v>255</v>
      </c>
      <c r="Y244" s="1" t="s">
        <v>66</v>
      </c>
      <c r="Z244" s="1" t="s">
        <v>245</v>
      </c>
      <c r="AA244" s="1" t="s">
        <v>66</v>
      </c>
      <c r="AD244" s="1">
        <v>0.0</v>
      </c>
      <c r="AE244" s="1">
        <v>1.0</v>
      </c>
      <c r="AG244" s="1">
        <v>25.7</v>
      </c>
      <c r="AH244" s="1">
        <v>1.0</v>
      </c>
      <c r="AI244" s="1" t="s">
        <v>64</v>
      </c>
      <c r="AJ244" s="1">
        <v>0.0</v>
      </c>
      <c r="AM244" s="1">
        <v>0.0</v>
      </c>
      <c r="AN244" s="1">
        <v>0.0</v>
      </c>
      <c r="AO244" s="1">
        <v>100.0</v>
      </c>
      <c r="AP244" s="1">
        <v>1.0</v>
      </c>
      <c r="AQ244" s="1">
        <v>3.05</v>
      </c>
      <c r="AR244" s="1">
        <v>3.05</v>
      </c>
      <c r="AS244" s="1">
        <v>5.161145</v>
      </c>
      <c r="AT244" s="1">
        <v>81.09116</v>
      </c>
      <c r="AU244" s="1">
        <v>0.79927</v>
      </c>
      <c r="AV244" s="1">
        <v>5.09888</v>
      </c>
      <c r="AW244" s="1">
        <v>4.6517</v>
      </c>
      <c r="AX244" s="1">
        <v>15.2915</v>
      </c>
      <c r="AY244" s="1">
        <v>0.0</v>
      </c>
      <c r="AZ244" s="1">
        <v>0.7037433</v>
      </c>
      <c r="BA244" s="1">
        <v>-11.79587</v>
      </c>
    </row>
    <row r="245">
      <c r="A245">
        <f t="shared" si="2"/>
        <v>0</v>
      </c>
      <c r="B245" t="str">
        <f t="shared" si="3"/>
        <v/>
      </c>
      <c r="C245" t="str">
        <f>if(and(D$3&gt;1,E245=PROSES!$D$22),,D245)</f>
        <v/>
      </c>
      <c r="D245" s="1" t="str">
        <f>if(and(F$3&gt;1,F245=PROSES!$B$10),,F245)</f>
        <v/>
      </c>
      <c r="E245" t="str">
        <f t="shared" si="4"/>
        <v/>
      </c>
      <c r="F245" t="str">
        <f t="shared" si="5"/>
        <v/>
      </c>
      <c r="G245" s="1" t="str">
        <f>if(Z245=PROSES!$E$29,T245,)</f>
        <v/>
      </c>
      <c r="H245" t="str">
        <f>if(X245=PROSES!$E$29,T245,)</f>
        <v/>
      </c>
      <c r="I245" t="str">
        <f t="shared" si="6"/>
        <v/>
      </c>
      <c r="J245" t="str">
        <f>if(and($K$3&gt;1,R245=PROSES!$C$2),,K245)</f>
        <v/>
      </c>
      <c r="K245" s="1" t="str">
        <f>if(and($L$3&gt;1,L245=PROSES!$B$2),,L245)</f>
        <v/>
      </c>
      <c r="L245" t="str">
        <f t="shared" si="7"/>
        <v/>
      </c>
      <c r="M245" t="str">
        <f>if(Z245=PROSES!$B$3,T245,)</f>
        <v/>
      </c>
      <c r="N245" t="str">
        <f>if(X245=PROSES!$B$3,T245,)</f>
        <v/>
      </c>
      <c r="O245" t="str">
        <f t="shared" si="8"/>
        <v/>
      </c>
      <c r="P245" t="str">
        <f>if(Z245=PROSES!$B$1,T245,)</f>
        <v/>
      </c>
      <c r="Q245" t="str">
        <f>if(X245=PROSES!$B$1,T245,)</f>
        <v/>
      </c>
      <c r="R245" t="str">
        <f t="shared" si="9"/>
        <v>CIKEDUNG5HAURGEULIS5</v>
      </c>
      <c r="S245" s="3"/>
      <c r="T245" s="1" t="s">
        <v>590</v>
      </c>
      <c r="U245" s="1" t="s">
        <v>115</v>
      </c>
      <c r="V245" s="1" t="s">
        <v>115</v>
      </c>
      <c r="W245" s="1" t="s">
        <v>90</v>
      </c>
      <c r="X245" s="1" t="s">
        <v>591</v>
      </c>
      <c r="Y245" s="1" t="s">
        <v>85</v>
      </c>
      <c r="Z245" s="1" t="s">
        <v>592</v>
      </c>
      <c r="AA245" s="1" t="s">
        <v>88</v>
      </c>
      <c r="AD245" s="1">
        <v>0.0</v>
      </c>
      <c r="AE245" s="1">
        <v>1.0</v>
      </c>
      <c r="AG245" s="1">
        <v>23.44</v>
      </c>
      <c r="AH245" s="1">
        <v>1.0</v>
      </c>
      <c r="AI245" s="1" t="s">
        <v>64</v>
      </c>
      <c r="AJ245" s="1">
        <v>0.0</v>
      </c>
      <c r="AM245" s="1">
        <v>0.0</v>
      </c>
      <c r="AN245" s="1">
        <v>0.0</v>
      </c>
      <c r="AO245" s="1">
        <v>100.0</v>
      </c>
      <c r="AP245" s="1">
        <v>1.0</v>
      </c>
      <c r="AQ245" s="1">
        <v>1.62</v>
      </c>
      <c r="AR245" s="1">
        <v>1.62</v>
      </c>
      <c r="AS245" s="1">
        <v>6.641847</v>
      </c>
      <c r="AT245" s="1">
        <v>82.15014</v>
      </c>
      <c r="AU245" s="1">
        <v>0.907128</v>
      </c>
      <c r="AV245" s="1">
        <v>6.579608</v>
      </c>
      <c r="AW245" s="1">
        <v>4.423128</v>
      </c>
      <c r="AX245" s="1">
        <v>19.73882</v>
      </c>
      <c r="AY245" s="1">
        <v>0.0</v>
      </c>
      <c r="AZ245" s="1">
        <v>0.683587</v>
      </c>
      <c r="BA245" s="1">
        <v>-7.109503</v>
      </c>
    </row>
    <row r="246">
      <c r="A246">
        <f t="shared" si="2"/>
        <v>0</v>
      </c>
      <c r="B246" t="str">
        <f t="shared" si="3"/>
        <v/>
      </c>
      <c r="C246" t="str">
        <f>if(and(D$3&gt;1,E246=PROSES!$D$22),,D246)</f>
        <v/>
      </c>
      <c r="D246" s="1" t="str">
        <f>if(and(F$3&gt;1,F246=PROSES!$B$10),,F246)</f>
        <v/>
      </c>
      <c r="E246" t="str">
        <f t="shared" si="4"/>
        <v/>
      </c>
      <c r="F246" t="str">
        <f t="shared" si="5"/>
        <v/>
      </c>
      <c r="G246" s="1" t="str">
        <f>if(Z246=PROSES!$E$29,T246,)</f>
        <v/>
      </c>
      <c r="H246" t="str">
        <f>if(X246=PROSES!$E$29,T246,)</f>
        <v/>
      </c>
      <c r="I246" t="str">
        <f t="shared" si="6"/>
        <v/>
      </c>
      <c r="J246" t="str">
        <f>if(and($K$3&gt;1,R246=PROSES!$C$2),,K246)</f>
        <v/>
      </c>
      <c r="K246" s="1" t="str">
        <f>if(and($L$3&gt;1,L246=PROSES!$B$2),,L246)</f>
        <v/>
      </c>
      <c r="L246" t="str">
        <f t="shared" si="7"/>
        <v/>
      </c>
      <c r="M246" t="str">
        <f>if(Z246=PROSES!$B$3,T246,)</f>
        <v/>
      </c>
      <c r="N246" t="str">
        <f>if(X246=PROSES!$B$3,T246,)</f>
        <v/>
      </c>
      <c r="O246" t="str">
        <f t="shared" si="8"/>
        <v/>
      </c>
      <c r="P246" t="str">
        <f>if(Z246=PROSES!$B$1,T246,)</f>
        <v/>
      </c>
      <c r="Q246" t="str">
        <f>if(X246=PROSES!$B$1,T246,)</f>
        <v/>
      </c>
      <c r="R246" t="str">
        <f t="shared" si="9"/>
        <v>CIKUMPAY5PABUARAN5</v>
      </c>
      <c r="S246" s="3"/>
      <c r="T246" s="1" t="s">
        <v>593</v>
      </c>
      <c r="U246" s="1" t="s">
        <v>115</v>
      </c>
      <c r="V246" s="1" t="s">
        <v>115</v>
      </c>
      <c r="W246" s="1" t="s">
        <v>90</v>
      </c>
      <c r="X246" s="1" t="s">
        <v>594</v>
      </c>
      <c r="Y246" s="1" t="s">
        <v>88</v>
      </c>
      <c r="Z246" s="1" t="s">
        <v>595</v>
      </c>
      <c r="AA246" s="1" t="s">
        <v>88</v>
      </c>
      <c r="AD246" s="1">
        <v>0.0</v>
      </c>
      <c r="AE246" s="1">
        <v>1.0</v>
      </c>
      <c r="AG246" s="1">
        <v>8.75</v>
      </c>
      <c r="AH246" s="1">
        <v>1.0</v>
      </c>
      <c r="AI246" s="1" t="s">
        <v>64</v>
      </c>
      <c r="AJ246" s="1">
        <v>0.0</v>
      </c>
      <c r="AM246" s="1">
        <v>0.0</v>
      </c>
      <c r="AN246" s="1">
        <v>0.0</v>
      </c>
      <c r="AO246" s="1">
        <v>100.0</v>
      </c>
      <c r="AP246" s="1">
        <v>1.0</v>
      </c>
      <c r="AQ246" s="1">
        <v>1.62</v>
      </c>
      <c r="AR246" s="1">
        <v>1.62</v>
      </c>
      <c r="AS246" s="1">
        <v>2.479358</v>
      </c>
      <c r="AT246" s="1">
        <v>82.15014</v>
      </c>
      <c r="AU246" s="1">
        <v>0.338625</v>
      </c>
      <c r="AV246" s="1">
        <v>2.456125</v>
      </c>
      <c r="AW246" s="1">
        <v>1.651125</v>
      </c>
      <c r="AX246" s="1">
        <v>7.368375</v>
      </c>
      <c r="AY246" s="1">
        <v>0.0</v>
      </c>
      <c r="AZ246" s="1">
        <v>0.683587</v>
      </c>
      <c r="BA246" s="1">
        <v>-7.109503</v>
      </c>
    </row>
    <row r="247">
      <c r="A247">
        <f t="shared" si="2"/>
        <v>0</v>
      </c>
      <c r="B247" t="str">
        <f t="shared" si="3"/>
        <v/>
      </c>
      <c r="C247" t="str">
        <f>if(and(D$3&gt;1,E247=PROSES!$D$22),,D247)</f>
        <v/>
      </c>
      <c r="D247" s="1" t="str">
        <f>if(and(F$3&gt;1,F247=PROSES!$B$10),,F247)</f>
        <v/>
      </c>
      <c r="E247" t="str">
        <f t="shared" si="4"/>
        <v/>
      </c>
      <c r="F247" t="str">
        <f t="shared" si="5"/>
        <v/>
      </c>
      <c r="G247" s="1" t="str">
        <f>if(Z247=PROSES!$E$29,T247,)</f>
        <v/>
      </c>
      <c r="H247" t="str">
        <f>if(X247=PROSES!$E$29,T247,)</f>
        <v/>
      </c>
      <c r="I247" t="str">
        <f t="shared" si="6"/>
        <v/>
      </c>
      <c r="J247" t="str">
        <f>if(and($K$3&gt;1,R247=PROSES!$C$2),,K247)</f>
        <v/>
      </c>
      <c r="K247" s="1" t="str">
        <f>if(and($L$3&gt;1,L247=PROSES!$B$2),,L247)</f>
        <v/>
      </c>
      <c r="L247" t="str">
        <f t="shared" si="7"/>
        <v/>
      </c>
      <c r="M247" t="str">
        <f>if(Z247=PROSES!$B$3,T247,)</f>
        <v/>
      </c>
      <c r="N247" t="str">
        <f>if(X247=PROSES!$B$3,T247,)</f>
        <v/>
      </c>
      <c r="O247" t="str">
        <f t="shared" si="8"/>
        <v/>
      </c>
      <c r="P247" t="str">
        <f>if(Z247=PROSES!$B$1,T247,)</f>
        <v/>
      </c>
      <c r="Q247" t="str">
        <f>if(X247=PROSES!$B$1,T247,)</f>
        <v/>
      </c>
      <c r="R247" t="str">
        <f t="shared" si="9"/>
        <v>CIKANDEBALARAJA</v>
      </c>
      <c r="S247" s="3"/>
      <c r="T247" s="1" t="s">
        <v>596</v>
      </c>
      <c r="U247" s="1" t="s">
        <v>58</v>
      </c>
      <c r="V247" s="1" t="s">
        <v>58</v>
      </c>
      <c r="W247" s="1" t="s">
        <v>90</v>
      </c>
      <c r="X247" s="1" t="s">
        <v>597</v>
      </c>
      <c r="Y247" s="1" t="s">
        <v>61</v>
      </c>
      <c r="Z247" s="1" t="s">
        <v>162</v>
      </c>
      <c r="AA247" s="1" t="s">
        <v>66</v>
      </c>
      <c r="AD247" s="1">
        <v>0.0</v>
      </c>
      <c r="AE247" s="1">
        <v>1.0</v>
      </c>
      <c r="AG247" s="1">
        <v>11.34</v>
      </c>
      <c r="AH247" s="1">
        <v>1.0</v>
      </c>
      <c r="AI247" s="1" t="s">
        <v>64</v>
      </c>
      <c r="AJ247" s="1">
        <v>0.0</v>
      </c>
      <c r="AM247" s="1">
        <v>0.0</v>
      </c>
      <c r="AN247" s="1">
        <v>0.0</v>
      </c>
      <c r="AO247" s="1">
        <v>100.0</v>
      </c>
      <c r="AP247" s="1">
        <v>1.0</v>
      </c>
      <c r="AQ247" s="1">
        <v>1.62</v>
      </c>
      <c r="AR247" s="1">
        <v>1.62</v>
      </c>
      <c r="AS247" s="1">
        <v>3.213248</v>
      </c>
      <c r="AT247" s="1">
        <v>82.15014</v>
      </c>
      <c r="AU247" s="1">
        <v>0.438858</v>
      </c>
      <c r="AV247" s="1">
        <v>3.183138</v>
      </c>
      <c r="AW247" s="1">
        <v>2.139858</v>
      </c>
      <c r="AX247" s="1">
        <v>9.549415</v>
      </c>
      <c r="AY247" s="1">
        <v>0.0</v>
      </c>
      <c r="AZ247" s="1">
        <v>0.683587</v>
      </c>
      <c r="BA247" s="1">
        <v>-7.109503</v>
      </c>
    </row>
    <row r="248">
      <c r="A248">
        <f t="shared" si="2"/>
        <v>0</v>
      </c>
      <c r="B248" t="str">
        <f t="shared" si="3"/>
        <v/>
      </c>
      <c r="C248" t="str">
        <f>if(and(D$3&gt;1,E248=PROSES!$D$22),,D248)</f>
        <v/>
      </c>
      <c r="D248" s="1" t="str">
        <f>if(and(F$3&gt;1,F248=PROSES!$B$10),,F248)</f>
        <v/>
      </c>
      <c r="E248" t="str">
        <f t="shared" si="4"/>
        <v/>
      </c>
      <c r="F248" t="str">
        <f t="shared" si="5"/>
        <v/>
      </c>
      <c r="G248" s="1" t="str">
        <f>if(Z248=PROSES!$E$29,T248,)</f>
        <v/>
      </c>
      <c r="H248" t="str">
        <f>if(X248=PROSES!$E$29,T248,)</f>
        <v/>
      </c>
      <c r="I248" t="str">
        <f t="shared" si="6"/>
        <v/>
      </c>
      <c r="J248" t="str">
        <f>if(and($K$3&gt;1,R248=PROSES!$C$2),,K248)</f>
        <v/>
      </c>
      <c r="K248" s="1" t="str">
        <f>if(and($L$3&gt;1,L248=PROSES!$B$2),,L248)</f>
        <v/>
      </c>
      <c r="L248" t="str">
        <f t="shared" si="7"/>
        <v/>
      </c>
      <c r="M248" t="str">
        <f>if(Z248=PROSES!$B$3,T248,)</f>
        <v/>
      </c>
      <c r="N248" t="str">
        <f>if(X248=PROSES!$B$3,T248,)</f>
        <v/>
      </c>
      <c r="O248" t="str">
        <f t="shared" si="8"/>
        <v/>
      </c>
      <c r="P248" t="str">
        <f>if(Z248=PROSES!$B$1,T248,)</f>
        <v/>
      </c>
      <c r="Q248" t="str">
        <f>if(X248=PROSES!$B$1,T248,)</f>
        <v/>
      </c>
      <c r="R248" t="str">
        <f t="shared" si="9"/>
        <v>CIKANDEBALARAJA</v>
      </c>
      <c r="S248" s="3"/>
      <c r="T248" s="1" t="s">
        <v>598</v>
      </c>
      <c r="U248" s="1" t="s">
        <v>58</v>
      </c>
      <c r="V248" s="1" t="s">
        <v>58</v>
      </c>
      <c r="W248" s="1" t="s">
        <v>90</v>
      </c>
      <c r="X248" s="1" t="s">
        <v>597</v>
      </c>
      <c r="Y248" s="1" t="s">
        <v>66</v>
      </c>
      <c r="Z248" s="1" t="s">
        <v>162</v>
      </c>
      <c r="AA248" s="1" t="s">
        <v>66</v>
      </c>
      <c r="AD248" s="1">
        <v>0.0</v>
      </c>
      <c r="AE248" s="1">
        <v>1.0</v>
      </c>
      <c r="AG248" s="1">
        <v>11.34</v>
      </c>
      <c r="AH248" s="1">
        <v>1.0</v>
      </c>
      <c r="AI248" s="1" t="s">
        <v>64</v>
      </c>
      <c r="AJ248" s="1">
        <v>0.0</v>
      </c>
      <c r="AM248" s="1">
        <v>0.0</v>
      </c>
      <c r="AN248" s="1">
        <v>0.0</v>
      </c>
      <c r="AO248" s="1">
        <v>100.0</v>
      </c>
      <c r="AP248" s="1">
        <v>1.0</v>
      </c>
      <c r="AQ248" s="1">
        <v>1.62</v>
      </c>
      <c r="AR248" s="1">
        <v>1.62</v>
      </c>
      <c r="AS248" s="1">
        <v>3.213248</v>
      </c>
      <c r="AT248" s="1">
        <v>82.15014</v>
      </c>
      <c r="AU248" s="1">
        <v>0.438858</v>
      </c>
      <c r="AV248" s="1">
        <v>3.183138</v>
      </c>
      <c r="AW248" s="1">
        <v>2.139858</v>
      </c>
      <c r="AX248" s="1">
        <v>9.549415</v>
      </c>
      <c r="AY248" s="1">
        <v>0.0</v>
      </c>
      <c r="AZ248" s="1">
        <v>0.683587</v>
      </c>
      <c r="BA248" s="1">
        <v>-7.109503</v>
      </c>
    </row>
    <row r="249">
      <c r="A249">
        <f t="shared" si="2"/>
        <v>0</v>
      </c>
      <c r="B249" t="str">
        <f t="shared" si="3"/>
        <v/>
      </c>
      <c r="C249" t="str">
        <f>if(and(D$3&gt;1,E249=PROSES!$D$22),,D249)</f>
        <v/>
      </c>
      <c r="D249" s="1" t="str">
        <f>if(and(F$3&gt;1,F249=PROSES!$B$10),,F249)</f>
        <v/>
      </c>
      <c r="E249" t="str">
        <f t="shared" si="4"/>
        <v/>
      </c>
      <c r="F249" t="str">
        <f t="shared" si="5"/>
        <v/>
      </c>
      <c r="G249" s="1" t="str">
        <f>if(Z249=PROSES!$E$29,T249,)</f>
        <v/>
      </c>
      <c r="H249" t="str">
        <f>if(X249=PROSES!$E$29,T249,)</f>
        <v/>
      </c>
      <c r="I249" t="str">
        <f t="shared" si="6"/>
        <v/>
      </c>
      <c r="J249" t="str">
        <f>if(and($K$3&gt;1,R249=PROSES!$C$2),,K249)</f>
        <v/>
      </c>
      <c r="K249" s="1" t="str">
        <f>if(and($L$3&gt;1,L249=PROSES!$B$2),,L249)</f>
        <v/>
      </c>
      <c r="L249" t="str">
        <f t="shared" si="7"/>
        <v/>
      </c>
      <c r="M249" t="str">
        <f>if(Z249=PROSES!$B$3,T249,)</f>
        <v/>
      </c>
      <c r="N249" t="str">
        <f>if(X249=PROSES!$B$3,T249,)</f>
        <v/>
      </c>
      <c r="O249" t="str">
        <f t="shared" si="8"/>
        <v/>
      </c>
      <c r="P249" t="str">
        <f>if(Z249=PROSES!$B$1,T249,)</f>
        <v/>
      </c>
      <c r="Q249" t="str">
        <f>if(X249=PROSES!$B$1,T249,)</f>
        <v/>
      </c>
      <c r="R249" t="str">
        <f t="shared" si="9"/>
        <v>CIKANDEINDAH KIAT 5</v>
      </c>
      <c r="S249" s="3"/>
      <c r="T249" s="1" t="s">
        <v>599</v>
      </c>
      <c r="U249" s="1" t="s">
        <v>58</v>
      </c>
      <c r="V249" s="1" t="s">
        <v>58</v>
      </c>
      <c r="W249" s="1" t="s">
        <v>90</v>
      </c>
      <c r="X249" s="1" t="s">
        <v>597</v>
      </c>
      <c r="Y249" s="1" t="s">
        <v>66</v>
      </c>
      <c r="Z249" s="1" t="s">
        <v>600</v>
      </c>
      <c r="AA249" s="1" t="s">
        <v>66</v>
      </c>
      <c r="AD249" s="1">
        <v>0.0</v>
      </c>
      <c r="AE249" s="1">
        <v>1.0</v>
      </c>
      <c r="AG249" s="1">
        <v>10.0</v>
      </c>
      <c r="AH249" s="1">
        <v>1.0</v>
      </c>
      <c r="AI249" s="1" t="s">
        <v>64</v>
      </c>
      <c r="AJ249" s="1">
        <v>0.0</v>
      </c>
      <c r="AM249" s="1">
        <v>0.0</v>
      </c>
      <c r="AN249" s="1">
        <v>0.0</v>
      </c>
      <c r="AO249" s="1">
        <v>100.0</v>
      </c>
      <c r="AP249" s="1">
        <v>1.0</v>
      </c>
      <c r="AQ249" s="1">
        <v>1.62</v>
      </c>
      <c r="AR249" s="1">
        <v>1.62</v>
      </c>
      <c r="AS249" s="1">
        <v>2.833552</v>
      </c>
      <c r="AT249" s="1">
        <v>82.15014</v>
      </c>
      <c r="AU249" s="1">
        <v>0.387</v>
      </c>
      <c r="AV249" s="1">
        <v>2.807</v>
      </c>
      <c r="AW249" s="1">
        <v>1.887</v>
      </c>
      <c r="AX249" s="1">
        <v>8.421</v>
      </c>
      <c r="AY249" s="1">
        <v>0.0</v>
      </c>
      <c r="AZ249" s="1">
        <v>0.683587</v>
      </c>
      <c r="BA249" s="1">
        <v>-7.109503</v>
      </c>
    </row>
    <row r="250">
      <c r="A250">
        <f t="shared" si="2"/>
        <v>0</v>
      </c>
      <c r="B250" t="str">
        <f t="shared" si="3"/>
        <v/>
      </c>
      <c r="C250" t="str">
        <f>if(and(D$3&gt;1,E250=PROSES!$D$22),,D250)</f>
        <v/>
      </c>
      <c r="D250" s="1" t="str">
        <f>if(and(F$3&gt;1,F250=PROSES!$B$10),,F250)</f>
        <v/>
      </c>
      <c r="E250" t="str">
        <f t="shared" si="4"/>
        <v/>
      </c>
      <c r="F250" t="str">
        <f t="shared" si="5"/>
        <v/>
      </c>
      <c r="G250" s="1" t="str">
        <f>if(Z250=PROSES!$E$29,T250,)</f>
        <v/>
      </c>
      <c r="H250" t="str">
        <f>if(X250=PROSES!$E$29,T250,)</f>
        <v/>
      </c>
      <c r="I250" t="str">
        <f t="shared" si="6"/>
        <v/>
      </c>
      <c r="J250" t="str">
        <f>if(and($K$3&gt;1,R250=PROSES!$C$2),,K250)</f>
        <v/>
      </c>
      <c r="K250" s="1" t="str">
        <f>if(and($L$3&gt;1,L250=PROSES!$B$2),,L250)</f>
        <v/>
      </c>
      <c r="L250" t="str">
        <f t="shared" si="7"/>
        <v/>
      </c>
      <c r="M250" t="str">
        <f>if(Z250=PROSES!$B$3,T250,)</f>
        <v/>
      </c>
      <c r="N250" t="str">
        <f>if(X250=PROSES!$B$3,T250,)</f>
        <v/>
      </c>
      <c r="O250" t="str">
        <f t="shared" si="8"/>
        <v/>
      </c>
      <c r="P250" t="str">
        <f>if(Z250=PROSES!$B$1,T250,)</f>
        <v/>
      </c>
      <c r="Q250" t="str">
        <f>if(X250=PROSES!$B$1,T250,)</f>
        <v/>
      </c>
      <c r="R250" t="str">
        <f t="shared" si="9"/>
        <v>CIKANDEPUNCAK AM</v>
      </c>
      <c r="S250" s="3"/>
      <c r="T250" s="1" t="s">
        <v>601</v>
      </c>
      <c r="U250" s="1" t="s">
        <v>58</v>
      </c>
      <c r="V250" s="1" t="s">
        <v>58</v>
      </c>
      <c r="W250" s="1" t="s">
        <v>90</v>
      </c>
      <c r="X250" s="1" t="s">
        <v>597</v>
      </c>
      <c r="Y250" s="1" t="s">
        <v>61</v>
      </c>
      <c r="Z250" s="1" t="s">
        <v>602</v>
      </c>
      <c r="AA250" s="1" t="s">
        <v>61</v>
      </c>
      <c r="AD250" s="1">
        <v>0.0</v>
      </c>
      <c r="AE250" s="1">
        <v>1.0</v>
      </c>
      <c r="AG250" s="1">
        <v>3.2</v>
      </c>
      <c r="AH250" s="1">
        <v>1.0</v>
      </c>
      <c r="AI250" s="1" t="s">
        <v>64</v>
      </c>
      <c r="AJ250" s="1">
        <v>0.0</v>
      </c>
      <c r="AM250" s="1">
        <v>0.0</v>
      </c>
      <c r="AN250" s="1">
        <v>0.0</v>
      </c>
      <c r="AO250" s="1">
        <v>100.0</v>
      </c>
      <c r="AP250" s="1">
        <v>1.0</v>
      </c>
      <c r="AQ250" s="1">
        <v>1.62</v>
      </c>
      <c r="AR250" s="1">
        <v>1.62</v>
      </c>
      <c r="AS250" s="1">
        <v>0.9067367</v>
      </c>
      <c r="AT250" s="1">
        <v>82.15014</v>
      </c>
      <c r="AU250" s="1">
        <v>0.12384</v>
      </c>
      <c r="AV250" s="1">
        <v>0.89824</v>
      </c>
      <c r="AW250" s="1">
        <v>0.6038401</v>
      </c>
      <c r="AX250" s="1">
        <v>2.69472</v>
      </c>
      <c r="AY250" s="1">
        <v>0.0</v>
      </c>
      <c r="AZ250" s="1">
        <v>0.683587</v>
      </c>
      <c r="BA250" s="1">
        <v>-7.109503</v>
      </c>
    </row>
    <row r="251">
      <c r="A251">
        <f t="shared" si="2"/>
        <v>0</v>
      </c>
      <c r="B251" t="str">
        <f t="shared" si="3"/>
        <v/>
      </c>
      <c r="C251" t="str">
        <f>if(and(D$3&gt;1,E251=PROSES!$D$22),,D251)</f>
        <v/>
      </c>
      <c r="D251" s="1" t="str">
        <f>if(and(F$3&gt;1,F251=PROSES!$B$10),,F251)</f>
        <v/>
      </c>
      <c r="E251" t="str">
        <f t="shared" si="4"/>
        <v/>
      </c>
      <c r="F251" t="str">
        <f t="shared" si="5"/>
        <v/>
      </c>
      <c r="G251" s="1" t="str">
        <f>if(Z251=PROSES!$E$29,T251,)</f>
        <v/>
      </c>
      <c r="H251" t="str">
        <f>if(X251=PROSES!$E$29,T251,)</f>
        <v/>
      </c>
      <c r="I251" t="str">
        <f t="shared" si="6"/>
        <v/>
      </c>
      <c r="J251" t="str">
        <f>if(and($K$3&gt;1,R251=PROSES!$C$2),,K251)</f>
        <v/>
      </c>
      <c r="K251" s="1" t="str">
        <f>if(and($L$3&gt;1,L251=PROSES!$B$2),,L251)</f>
        <v/>
      </c>
      <c r="L251" t="str">
        <f t="shared" si="7"/>
        <v/>
      </c>
      <c r="M251" t="str">
        <f>if(Z251=PROSES!$B$3,T251,)</f>
        <v/>
      </c>
      <c r="N251" t="str">
        <f>if(X251=PROSES!$B$3,T251,)</f>
        <v/>
      </c>
      <c r="O251" t="str">
        <f t="shared" si="8"/>
        <v/>
      </c>
      <c r="P251" t="str">
        <f>if(Z251=PROSES!$B$1,T251,)</f>
        <v/>
      </c>
      <c r="Q251" t="str">
        <f>if(X251=PROSES!$B$1,T251,)</f>
        <v/>
      </c>
      <c r="R251" t="str">
        <f t="shared" si="9"/>
        <v>CIKANDEPUNCAK AM</v>
      </c>
      <c r="S251" s="3"/>
      <c r="T251" s="1" t="s">
        <v>603</v>
      </c>
      <c r="U251" s="1" t="s">
        <v>58</v>
      </c>
      <c r="V251" s="1" t="s">
        <v>58</v>
      </c>
      <c r="W251" s="1" t="s">
        <v>90</v>
      </c>
      <c r="X251" s="1" t="s">
        <v>597</v>
      </c>
      <c r="Y251" s="1" t="s">
        <v>66</v>
      </c>
      <c r="Z251" s="1" t="s">
        <v>602</v>
      </c>
      <c r="AA251" s="1" t="s">
        <v>66</v>
      </c>
      <c r="AD251" s="1">
        <v>0.0</v>
      </c>
      <c r="AE251" s="1">
        <v>1.0</v>
      </c>
      <c r="AG251" s="1">
        <v>3.2</v>
      </c>
      <c r="AH251" s="1">
        <v>1.0</v>
      </c>
      <c r="AI251" s="1" t="s">
        <v>64</v>
      </c>
      <c r="AJ251" s="1">
        <v>0.0</v>
      </c>
      <c r="AM251" s="1">
        <v>0.0</v>
      </c>
      <c r="AN251" s="1">
        <v>0.0</v>
      </c>
      <c r="AO251" s="1">
        <v>100.0</v>
      </c>
      <c r="AP251" s="1">
        <v>1.0</v>
      </c>
      <c r="AQ251" s="1">
        <v>1.62</v>
      </c>
      <c r="AR251" s="1">
        <v>1.62</v>
      </c>
      <c r="AS251" s="1">
        <v>0.9067367</v>
      </c>
      <c r="AT251" s="1">
        <v>82.15014</v>
      </c>
      <c r="AU251" s="1">
        <v>0.12384</v>
      </c>
      <c r="AV251" s="1">
        <v>0.89824</v>
      </c>
      <c r="AW251" s="1">
        <v>0.6038401</v>
      </c>
      <c r="AX251" s="1">
        <v>2.69472</v>
      </c>
      <c r="AY251" s="1">
        <v>0.0</v>
      </c>
      <c r="AZ251" s="1">
        <v>0.683587</v>
      </c>
      <c r="BA251" s="1">
        <v>-7.109503</v>
      </c>
    </row>
    <row r="252">
      <c r="A252">
        <f t="shared" si="2"/>
        <v>0</v>
      </c>
      <c r="B252" t="str">
        <f t="shared" si="3"/>
        <v/>
      </c>
      <c r="C252" t="str">
        <f>if(and(D$3&gt;1,E252=PROSES!$D$22),,D252)</f>
        <v/>
      </c>
      <c r="D252" s="1" t="str">
        <f>if(and(F$3&gt;1,F252=PROSES!$B$10),,F252)</f>
        <v/>
      </c>
      <c r="E252" t="str">
        <f t="shared" si="4"/>
        <v/>
      </c>
      <c r="F252" t="str">
        <f t="shared" si="5"/>
        <v/>
      </c>
      <c r="G252" s="1" t="str">
        <f>if(Z252=PROSES!$E$29,T252,)</f>
        <v/>
      </c>
      <c r="H252" t="str">
        <f>if(X252=PROSES!$E$29,T252,)</f>
        <v/>
      </c>
      <c r="I252" t="str">
        <f t="shared" si="6"/>
        <v/>
      </c>
      <c r="J252" t="str">
        <f>if(and($K$3&gt;1,R252=PROSES!$C$2),,K252)</f>
        <v/>
      </c>
      <c r="K252" s="1" t="str">
        <f>if(and($L$3&gt;1,L252=PROSES!$B$2),,L252)</f>
        <v/>
      </c>
      <c r="L252" t="str">
        <f t="shared" si="7"/>
        <v/>
      </c>
      <c r="M252" t="str">
        <f>if(Z252=PROSES!$B$3,T252,)</f>
        <v/>
      </c>
      <c r="N252" t="str">
        <f>if(X252=PROSES!$B$3,T252,)</f>
        <v/>
      </c>
      <c r="O252" t="str">
        <f t="shared" si="8"/>
        <v/>
      </c>
      <c r="P252" t="str">
        <f>if(Z252=PROSES!$B$1,T252,)</f>
        <v/>
      </c>
      <c r="Q252" t="str">
        <f>if(X252=PROSES!$B$1,T252,)</f>
        <v/>
      </c>
      <c r="R252" t="str">
        <f t="shared" si="9"/>
        <v>PABUARAN5CIKUMPAY5</v>
      </c>
      <c r="S252" s="3"/>
      <c r="T252" s="1" t="s">
        <v>604</v>
      </c>
      <c r="U252" s="1" t="s">
        <v>115</v>
      </c>
      <c r="V252" s="1" t="s">
        <v>115</v>
      </c>
      <c r="W252" s="1" t="s">
        <v>90</v>
      </c>
      <c r="X252" s="1" t="s">
        <v>595</v>
      </c>
      <c r="Y252" s="1" t="s">
        <v>85</v>
      </c>
      <c r="Z252" s="1" t="s">
        <v>594</v>
      </c>
      <c r="AA252" s="1" t="s">
        <v>85</v>
      </c>
      <c r="AD252" s="1">
        <v>0.0</v>
      </c>
      <c r="AE252" s="1">
        <v>1.0</v>
      </c>
      <c r="AG252" s="1">
        <v>8.75</v>
      </c>
      <c r="AH252" s="1">
        <v>1.0</v>
      </c>
      <c r="AI252" s="1" t="s">
        <v>64</v>
      </c>
      <c r="AJ252" s="1">
        <v>0.0</v>
      </c>
      <c r="AM252" s="1">
        <v>0.0</v>
      </c>
      <c r="AN252" s="1">
        <v>0.0</v>
      </c>
      <c r="AO252" s="1">
        <v>100.0</v>
      </c>
      <c r="AP252" s="1">
        <v>1.0</v>
      </c>
      <c r="AQ252" s="1">
        <v>1.62</v>
      </c>
      <c r="AR252" s="1">
        <v>1.62</v>
      </c>
      <c r="AS252" s="1">
        <v>2.479358</v>
      </c>
      <c r="AT252" s="1">
        <v>82.15014</v>
      </c>
      <c r="AU252" s="1">
        <v>0.338625</v>
      </c>
      <c r="AV252" s="1">
        <v>2.456125</v>
      </c>
      <c r="AW252" s="1">
        <v>1.651125</v>
      </c>
      <c r="AX252" s="1">
        <v>7.368375</v>
      </c>
      <c r="AY252" s="1">
        <v>0.0</v>
      </c>
      <c r="AZ252" s="1">
        <v>0.683587</v>
      </c>
      <c r="BA252" s="1">
        <v>-7.109503</v>
      </c>
    </row>
    <row r="253">
      <c r="A253">
        <f t="shared" si="2"/>
        <v>0</v>
      </c>
      <c r="B253" t="str">
        <f t="shared" si="3"/>
        <v/>
      </c>
      <c r="C253" t="str">
        <f>if(and(D$3&gt;1,E253=PROSES!$D$22),,D253)</f>
        <v/>
      </c>
      <c r="D253" s="1" t="str">
        <f>if(and(F$3&gt;1,F253=PROSES!$B$10),,F253)</f>
        <v/>
      </c>
      <c r="E253" t="str">
        <f t="shared" si="4"/>
        <v/>
      </c>
      <c r="F253" t="str">
        <f t="shared" si="5"/>
        <v/>
      </c>
      <c r="G253" s="1" t="str">
        <f>if(Z253=PROSES!$E$29,T253,)</f>
        <v/>
      </c>
      <c r="H253" t="str">
        <f>if(X253=PROSES!$E$29,T253,)</f>
        <v/>
      </c>
      <c r="I253" t="str">
        <f t="shared" si="6"/>
        <v/>
      </c>
      <c r="J253" t="str">
        <f>if(and($K$3&gt;1,R253=PROSES!$C$2),,K253)</f>
        <v/>
      </c>
      <c r="K253" s="1" t="str">
        <f>if(and($L$3&gt;1,L253=PROSES!$B$2),,L253)</f>
        <v/>
      </c>
      <c r="L253" t="str">
        <f t="shared" si="7"/>
        <v/>
      </c>
      <c r="M253" t="str">
        <f>if(Z253=PROSES!$B$3,T253,)</f>
        <v/>
      </c>
      <c r="N253" t="str">
        <f>if(X253=PROSES!$B$3,T253,)</f>
        <v/>
      </c>
      <c r="O253" t="str">
        <f t="shared" si="8"/>
        <v/>
      </c>
      <c r="P253" t="str">
        <f>if(Z253=PROSES!$B$1,T253,)</f>
        <v/>
      </c>
      <c r="Q253" t="str">
        <f>if(X253=PROSES!$B$1,T253,)</f>
        <v/>
      </c>
      <c r="R253" t="str">
        <f t="shared" si="9"/>
        <v>1CKRG2BNDRA</v>
      </c>
      <c r="S253" s="3"/>
      <c r="T253" s="1" t="s">
        <v>605</v>
      </c>
      <c r="U253" s="1" t="s">
        <v>58</v>
      </c>
      <c r="V253" s="1" t="s">
        <v>58</v>
      </c>
      <c r="W253" s="1" t="s">
        <v>606</v>
      </c>
      <c r="X253" s="1" t="s">
        <v>607</v>
      </c>
      <c r="Y253" s="7">
        <v>43470.0</v>
      </c>
      <c r="Z253" s="1" t="s">
        <v>608</v>
      </c>
      <c r="AA253" s="7">
        <v>43470.0</v>
      </c>
      <c r="AD253" s="1">
        <v>0.0</v>
      </c>
      <c r="AE253" s="1">
        <v>1.0</v>
      </c>
      <c r="AG253" s="1">
        <v>6.7</v>
      </c>
      <c r="AH253" s="1">
        <v>1.0</v>
      </c>
      <c r="AI253" s="1" t="s">
        <v>64</v>
      </c>
      <c r="AJ253" s="1">
        <v>0.0</v>
      </c>
      <c r="AM253" s="1">
        <v>0.0</v>
      </c>
      <c r="AN253" s="1">
        <v>0.0</v>
      </c>
      <c r="AO253" s="1">
        <v>100.0</v>
      </c>
      <c r="AP253" s="1">
        <v>1.0</v>
      </c>
      <c r="AQ253" s="1">
        <v>0.58</v>
      </c>
      <c r="AR253" s="1">
        <v>0.58</v>
      </c>
      <c r="AS253" s="1">
        <v>1.077367</v>
      </c>
      <c r="AT253" s="1">
        <v>81.41638</v>
      </c>
      <c r="AU253" s="1">
        <v>0.1608</v>
      </c>
      <c r="AV253" s="1">
        <v>1.0653</v>
      </c>
      <c r="AW253" s="1">
        <v>1.1658</v>
      </c>
      <c r="AX253" s="1">
        <v>3.1959</v>
      </c>
      <c r="AY253" s="1">
        <v>0.0</v>
      </c>
      <c r="AZ253" s="1">
        <v>0.7288549</v>
      </c>
      <c r="BA253" s="1">
        <v>-16.66954</v>
      </c>
    </row>
    <row r="254">
      <c r="A254">
        <f t="shared" si="2"/>
        <v>0</v>
      </c>
      <c r="B254" t="str">
        <f t="shared" si="3"/>
        <v/>
      </c>
      <c r="C254" t="str">
        <f>if(and(D$3&gt;1,E254=PROSES!$D$22),,D254)</f>
        <v/>
      </c>
      <c r="D254" s="1" t="str">
        <f>if(and(F$3&gt;1,F254=PROSES!$B$10),,F254)</f>
        <v/>
      </c>
      <c r="E254" t="str">
        <f t="shared" si="4"/>
        <v/>
      </c>
      <c r="F254" t="str">
        <f t="shared" si="5"/>
        <v/>
      </c>
      <c r="G254" s="1" t="str">
        <f>if(Z254=PROSES!$E$29,T254,)</f>
        <v/>
      </c>
      <c r="H254" t="str">
        <f>if(X254=PROSES!$E$29,T254,)</f>
        <v/>
      </c>
      <c r="I254" t="str">
        <f t="shared" si="6"/>
        <v/>
      </c>
      <c r="J254" t="str">
        <f>if(and($K$3&gt;1,R254=PROSES!$C$2),,K254)</f>
        <v/>
      </c>
      <c r="K254" s="1" t="str">
        <f>if(and($L$3&gt;1,L254=PROSES!$B$2),,L254)</f>
        <v/>
      </c>
      <c r="L254" t="str">
        <f t="shared" si="7"/>
        <v/>
      </c>
      <c r="M254" t="str">
        <f>if(Z254=PROSES!$B$3,T254,)</f>
        <v/>
      </c>
      <c r="N254" t="str">
        <f>if(X254=PROSES!$B$3,T254,)</f>
        <v/>
      </c>
      <c r="O254" t="str">
        <f t="shared" si="8"/>
        <v/>
      </c>
      <c r="P254" t="str">
        <f>if(Z254=PROSES!$B$1,T254,)</f>
        <v/>
      </c>
      <c r="Q254" t="str">
        <f>if(X254=PROSES!$B$1,T254,)</f>
        <v/>
      </c>
      <c r="R254" t="str">
        <f t="shared" si="9"/>
        <v>1CKRG2BNDRA</v>
      </c>
      <c r="S254" s="3"/>
      <c r="T254" s="1" t="s">
        <v>609</v>
      </c>
      <c r="U254" s="1" t="s">
        <v>58</v>
      </c>
      <c r="V254" s="1" t="s">
        <v>58</v>
      </c>
      <c r="W254" s="1" t="s">
        <v>606</v>
      </c>
      <c r="X254" s="1" t="s">
        <v>607</v>
      </c>
      <c r="Y254" s="7">
        <v>43470.0</v>
      </c>
      <c r="Z254" s="1" t="s">
        <v>608</v>
      </c>
      <c r="AA254" s="7">
        <v>43470.0</v>
      </c>
      <c r="AD254" s="1">
        <v>0.0</v>
      </c>
      <c r="AE254" s="1">
        <v>1.0</v>
      </c>
      <c r="AG254" s="1">
        <v>6.7</v>
      </c>
      <c r="AH254" s="1">
        <v>1.0</v>
      </c>
      <c r="AI254" s="1" t="s">
        <v>64</v>
      </c>
      <c r="AJ254" s="1">
        <v>0.0</v>
      </c>
      <c r="AM254" s="1">
        <v>0.0</v>
      </c>
      <c r="AN254" s="1">
        <v>0.0</v>
      </c>
      <c r="AO254" s="1">
        <v>100.0</v>
      </c>
      <c r="AP254" s="1">
        <v>1.0</v>
      </c>
      <c r="AQ254" s="1">
        <v>0.58</v>
      </c>
      <c r="AR254" s="1">
        <v>0.58</v>
      </c>
      <c r="AS254" s="1">
        <v>1.077367</v>
      </c>
      <c r="AT254" s="1">
        <v>81.41638</v>
      </c>
      <c r="AU254" s="1">
        <v>0.1608</v>
      </c>
      <c r="AV254" s="1">
        <v>1.0653</v>
      </c>
      <c r="AW254" s="1">
        <v>1.1658</v>
      </c>
      <c r="AX254" s="1">
        <v>3.1959</v>
      </c>
      <c r="AY254" s="1">
        <v>0.0</v>
      </c>
      <c r="AZ254" s="1">
        <v>0.7288549</v>
      </c>
      <c r="BA254" s="1">
        <v>-16.66954</v>
      </c>
    </row>
    <row r="255">
      <c r="A255">
        <f t="shared" si="2"/>
        <v>0</v>
      </c>
      <c r="B255" t="str">
        <f t="shared" si="3"/>
        <v/>
      </c>
      <c r="C255" t="str">
        <f>if(and(D$3&gt;1,E255=PROSES!$D$22),,D255)</f>
        <v/>
      </c>
      <c r="D255" s="1" t="str">
        <f>if(and(F$3&gt;1,F255=PROSES!$B$10),,F255)</f>
        <v/>
      </c>
      <c r="E255" t="str">
        <f t="shared" si="4"/>
        <v/>
      </c>
      <c r="F255" t="str">
        <f t="shared" si="5"/>
        <v/>
      </c>
      <c r="G255" s="1" t="str">
        <f>if(Z255=PROSES!$E$29,T255,)</f>
        <v/>
      </c>
      <c r="H255" t="str">
        <f>if(X255=PROSES!$E$29,T255,)</f>
        <v/>
      </c>
      <c r="I255" t="str">
        <f t="shared" si="6"/>
        <v/>
      </c>
      <c r="J255" t="str">
        <f>if(and($K$3&gt;1,R255=PROSES!$C$2),,K255)</f>
        <v/>
      </c>
      <c r="K255" s="1" t="str">
        <f>if(and($L$3&gt;1,L255=PROSES!$B$2),,L255)</f>
        <v/>
      </c>
      <c r="L255" t="str">
        <f t="shared" si="7"/>
        <v/>
      </c>
      <c r="M255" t="str">
        <f>if(Z255=PROSES!$B$3,T255,)</f>
        <v/>
      </c>
      <c r="N255" t="str">
        <f>if(X255=PROSES!$B$3,T255,)</f>
        <v/>
      </c>
      <c r="O255" t="str">
        <f t="shared" si="8"/>
        <v/>
      </c>
      <c r="P255" t="str">
        <f>if(Z255=PROSES!$B$1,T255,)</f>
        <v/>
      </c>
      <c r="Q255" t="str">
        <f>if(X255=PROSES!$B$1,T255,)</f>
        <v/>
      </c>
      <c r="R255" t="str">
        <f t="shared" si="9"/>
        <v>1CKRG2</v>
      </c>
      <c r="S255" s="3"/>
      <c r="T255" s="1" t="s">
        <v>610</v>
      </c>
      <c r="U255" s="1" t="s">
        <v>58</v>
      </c>
      <c r="V255" s="1" t="s">
        <v>58</v>
      </c>
      <c r="W255" s="1" t="s">
        <v>611</v>
      </c>
      <c r="Y255" s="1" t="s">
        <v>612</v>
      </c>
      <c r="Z255" s="1" t="s">
        <v>607</v>
      </c>
      <c r="AA255" s="7">
        <v>43470.0</v>
      </c>
      <c r="AD255" s="1">
        <v>0.0</v>
      </c>
      <c r="AE255" s="1">
        <v>1.0</v>
      </c>
      <c r="AG255" s="1">
        <v>0.232</v>
      </c>
      <c r="AH255" s="1">
        <v>1.0</v>
      </c>
      <c r="AI255" s="1" t="s">
        <v>64</v>
      </c>
      <c r="AJ255" s="1">
        <v>0.0</v>
      </c>
      <c r="AM255" s="1">
        <v>0.0</v>
      </c>
      <c r="AN255" s="1">
        <v>0.0</v>
      </c>
      <c r="AO255" s="1">
        <v>100.0</v>
      </c>
      <c r="AP255" s="1">
        <v>1.0</v>
      </c>
      <c r="AQ255" s="1">
        <v>3.168</v>
      </c>
      <c r="AR255" s="1">
        <v>3.168</v>
      </c>
      <c r="AS255" s="1">
        <v>0.07239995</v>
      </c>
      <c r="AT255" s="1">
        <v>88.79733</v>
      </c>
      <c r="AU255" s="1">
        <v>0.0015196</v>
      </c>
      <c r="AV255" s="1">
        <v>0.072384</v>
      </c>
      <c r="AW255" s="1">
        <v>0.0363196</v>
      </c>
      <c r="AX255" s="1">
        <v>0.217152</v>
      </c>
      <c r="AY255" s="1">
        <v>0.0</v>
      </c>
      <c r="AZ255" s="1">
        <v>0.6855067</v>
      </c>
      <c r="BA255" s="1">
        <v>-12.3139</v>
      </c>
    </row>
    <row r="256">
      <c r="A256">
        <f t="shared" si="2"/>
        <v>0</v>
      </c>
      <c r="B256" t="str">
        <f t="shared" si="3"/>
        <v/>
      </c>
      <c r="C256" t="str">
        <f>if(and(D$3&gt;1,E256=PROSES!$D$22),,D256)</f>
        <v/>
      </c>
      <c r="D256" s="1" t="str">
        <f>if(and(F$3&gt;1,F256=PROSES!$B$10),,F256)</f>
        <v/>
      </c>
      <c r="E256" t="str">
        <f t="shared" si="4"/>
        <v/>
      </c>
      <c r="F256" t="str">
        <f t="shared" si="5"/>
        <v/>
      </c>
      <c r="G256" s="1" t="str">
        <f>if(Z256=PROSES!$E$29,T256,)</f>
        <v/>
      </c>
      <c r="H256" t="str">
        <f>if(X256=PROSES!$E$29,T256,)</f>
        <v/>
      </c>
      <c r="I256" t="str">
        <f t="shared" si="6"/>
        <v/>
      </c>
      <c r="J256" t="str">
        <f>if(and($K$3&gt;1,R256=PROSES!$C$2),,K256)</f>
        <v/>
      </c>
      <c r="K256" s="1" t="str">
        <f>if(and($L$3&gt;1,L256=PROSES!$B$2),,L256)</f>
        <v/>
      </c>
      <c r="L256" t="str">
        <f t="shared" si="7"/>
        <v/>
      </c>
      <c r="M256" t="str">
        <f>if(Z256=PROSES!$B$3,T256,)</f>
        <v/>
      </c>
      <c r="N256" t="str">
        <f>if(X256=PROSES!$B$3,T256,)</f>
        <v/>
      </c>
      <c r="O256" t="str">
        <f t="shared" si="8"/>
        <v/>
      </c>
      <c r="P256" t="str">
        <f>if(Z256=PROSES!$B$1,T256,)</f>
        <v/>
      </c>
      <c r="Q256" t="str">
        <f>if(X256=PROSES!$B$1,T256,)</f>
        <v/>
      </c>
      <c r="R256" t="str">
        <f t="shared" si="9"/>
        <v>TANGERANG BARU</v>
      </c>
      <c r="S256" s="3"/>
      <c r="T256" s="1" t="s">
        <v>613</v>
      </c>
      <c r="U256" s="1" t="s">
        <v>58</v>
      </c>
      <c r="V256" s="1" t="s">
        <v>58</v>
      </c>
      <c r="W256" s="1" t="s">
        <v>614</v>
      </c>
      <c r="X256" s="1" t="s">
        <v>615</v>
      </c>
      <c r="Y256" s="1" t="s">
        <v>66</v>
      </c>
      <c r="AA256" s="1" t="s">
        <v>612</v>
      </c>
      <c r="AD256" s="1">
        <v>0.0</v>
      </c>
      <c r="AE256" s="1">
        <v>1.0</v>
      </c>
      <c r="AG256" s="1">
        <v>6.3</v>
      </c>
      <c r="AH256" s="1">
        <v>1.0</v>
      </c>
      <c r="AI256" s="1" t="s">
        <v>64</v>
      </c>
      <c r="AJ256" s="1">
        <v>0.0</v>
      </c>
      <c r="AM256" s="1">
        <v>0.0</v>
      </c>
      <c r="AN256" s="1">
        <v>0.0</v>
      </c>
      <c r="AO256" s="1">
        <v>100.0</v>
      </c>
      <c r="AP256" s="1">
        <v>1.0</v>
      </c>
      <c r="AQ256" s="1">
        <v>3.746</v>
      </c>
      <c r="AR256" s="1">
        <v>3.746</v>
      </c>
      <c r="AS256" s="1">
        <v>4.051388</v>
      </c>
      <c r="AT256" s="1">
        <v>87.29314</v>
      </c>
      <c r="AU256" s="1">
        <v>0.191331</v>
      </c>
      <c r="AV256" s="1">
        <v>4.046868</v>
      </c>
      <c r="AW256" s="1">
        <v>1.136331</v>
      </c>
      <c r="AX256" s="1">
        <v>12.1406</v>
      </c>
      <c r="AY256" s="1">
        <v>0.0</v>
      </c>
      <c r="AZ256" s="1">
        <v>0.6704465</v>
      </c>
      <c r="BA256" s="1">
        <v>-3.952669</v>
      </c>
    </row>
    <row r="257">
      <c r="A257">
        <f t="shared" si="2"/>
        <v>0</v>
      </c>
      <c r="B257" t="str">
        <f t="shared" si="3"/>
        <v/>
      </c>
      <c r="C257" t="str">
        <f>if(and(D$3&gt;1,E257=PROSES!$D$22),,D257)</f>
        <v/>
      </c>
      <c r="D257" s="1" t="str">
        <f>if(and(F$3&gt;1,F257=PROSES!$B$10),,F257)</f>
        <v/>
      </c>
      <c r="E257" t="str">
        <f t="shared" si="4"/>
        <v/>
      </c>
      <c r="F257" t="str">
        <f t="shared" si="5"/>
        <v/>
      </c>
      <c r="G257" s="1" t="str">
        <f>if(Z257=PROSES!$E$29,T257,)</f>
        <v/>
      </c>
      <c r="H257" t="str">
        <f>if(X257=PROSES!$E$29,T257,)</f>
        <v/>
      </c>
      <c r="I257" t="str">
        <f t="shared" si="6"/>
        <v/>
      </c>
      <c r="J257" t="str">
        <f>if(and($K$3&gt;1,R257=PROSES!$C$2),,K257)</f>
        <v/>
      </c>
      <c r="K257" s="1" t="str">
        <f>if(and($L$3&gt;1,L257=PROSES!$B$2),,L257)</f>
        <v/>
      </c>
      <c r="L257" t="str">
        <f t="shared" si="7"/>
        <v/>
      </c>
      <c r="M257" t="str">
        <f>if(Z257=PROSES!$B$3,T257,)</f>
        <v/>
      </c>
      <c r="N257" t="str">
        <f>if(X257=PROSES!$B$3,T257,)</f>
        <v/>
      </c>
      <c r="O257" t="str">
        <f t="shared" si="8"/>
        <v/>
      </c>
      <c r="P257" t="str">
        <f>if(Z257=PROSES!$B$1,T257,)</f>
        <v/>
      </c>
      <c r="Q257" t="str">
        <f>if(X257=PROSES!$B$1,T257,)</f>
        <v/>
      </c>
      <c r="R257" t="str">
        <f t="shared" si="9"/>
        <v>1CKRG2</v>
      </c>
      <c r="S257" s="3"/>
      <c r="T257" s="1" t="s">
        <v>616</v>
      </c>
      <c r="U257" s="1" t="s">
        <v>58</v>
      </c>
      <c r="V257" s="1" t="s">
        <v>58</v>
      </c>
      <c r="W257" s="1" t="s">
        <v>611</v>
      </c>
      <c r="Y257" s="1" t="s">
        <v>617</v>
      </c>
      <c r="Z257" s="1" t="s">
        <v>607</v>
      </c>
      <c r="AA257" s="7">
        <v>43470.0</v>
      </c>
      <c r="AD257" s="1">
        <v>0.0</v>
      </c>
      <c r="AE257" s="1">
        <v>1.0</v>
      </c>
      <c r="AG257" s="1">
        <v>0.232</v>
      </c>
      <c r="AH257" s="1">
        <v>1.0</v>
      </c>
      <c r="AI257" s="1" t="s">
        <v>64</v>
      </c>
      <c r="AJ257" s="1">
        <v>0.0</v>
      </c>
      <c r="AM257" s="1">
        <v>0.0</v>
      </c>
      <c r="AN257" s="1">
        <v>0.0</v>
      </c>
      <c r="AO257" s="1">
        <v>100.0</v>
      </c>
      <c r="AP257" s="1">
        <v>1.0</v>
      </c>
      <c r="AQ257" s="1">
        <v>3.168</v>
      </c>
      <c r="AR257" s="1">
        <v>3.168</v>
      </c>
      <c r="AS257" s="1">
        <v>0.07239995</v>
      </c>
      <c r="AT257" s="1">
        <v>88.79733</v>
      </c>
      <c r="AU257" s="1">
        <v>0.0015196</v>
      </c>
      <c r="AV257" s="1">
        <v>0.072384</v>
      </c>
      <c r="AW257" s="1">
        <v>0.0363196</v>
      </c>
      <c r="AX257" s="1">
        <v>0.217152</v>
      </c>
      <c r="AY257" s="1">
        <v>0.0</v>
      </c>
      <c r="AZ257" s="1">
        <v>0.6855067</v>
      </c>
      <c r="BA257" s="1">
        <v>-12.3139</v>
      </c>
    </row>
    <row r="258">
      <c r="A258">
        <f t="shared" si="2"/>
        <v>0</v>
      </c>
      <c r="B258" t="str">
        <f t="shared" si="3"/>
        <v/>
      </c>
      <c r="C258" t="str">
        <f>if(and(D$3&gt;1,E258=PROSES!$D$22),,D258)</f>
        <v/>
      </c>
      <c r="D258" s="1" t="str">
        <f>if(and(F$3&gt;1,F258=PROSES!$B$10),,F258)</f>
        <v/>
      </c>
      <c r="E258" t="str">
        <f t="shared" si="4"/>
        <v/>
      </c>
      <c r="F258" t="str">
        <f t="shared" si="5"/>
        <v/>
      </c>
      <c r="G258" s="1" t="str">
        <f>if(Z258=PROSES!$E$29,T258,)</f>
        <v/>
      </c>
      <c r="H258" t="str">
        <f>if(X258=PROSES!$E$29,T258,)</f>
        <v/>
      </c>
      <c r="I258" t="str">
        <f t="shared" si="6"/>
        <v/>
      </c>
      <c r="J258" t="str">
        <f>if(and($K$3&gt;1,R258=PROSES!$C$2),,K258)</f>
        <v/>
      </c>
      <c r="K258" s="1" t="str">
        <f>if(and($L$3&gt;1,L258=PROSES!$B$2),,L258)</f>
        <v/>
      </c>
      <c r="L258" t="str">
        <f t="shared" si="7"/>
        <v/>
      </c>
      <c r="M258" t="str">
        <f>if(Z258=PROSES!$B$3,T258,)</f>
        <v/>
      </c>
      <c r="N258" t="str">
        <f>if(X258=PROSES!$B$3,T258,)</f>
        <v/>
      </c>
      <c r="O258" t="str">
        <f t="shared" si="8"/>
        <v/>
      </c>
      <c r="P258" t="str">
        <f>if(Z258=PROSES!$B$1,T258,)</f>
        <v/>
      </c>
      <c r="Q258" t="str">
        <f>if(X258=PROSES!$B$1,T258,)</f>
        <v/>
      </c>
      <c r="R258" t="str">
        <f t="shared" si="9"/>
        <v>TANGERANG BARU</v>
      </c>
      <c r="S258" s="3"/>
      <c r="T258" s="1" t="s">
        <v>618</v>
      </c>
      <c r="U258" s="1" t="s">
        <v>58</v>
      </c>
      <c r="V258" s="1" t="s">
        <v>58</v>
      </c>
      <c r="W258" s="1" t="s">
        <v>614</v>
      </c>
      <c r="X258" s="1" t="s">
        <v>615</v>
      </c>
      <c r="Y258" s="1" t="s">
        <v>66</v>
      </c>
      <c r="AA258" s="1" t="s">
        <v>617</v>
      </c>
      <c r="AD258" s="1">
        <v>0.0</v>
      </c>
      <c r="AE258" s="1">
        <v>1.0</v>
      </c>
      <c r="AG258" s="1">
        <v>6.3</v>
      </c>
      <c r="AH258" s="1">
        <v>1.0</v>
      </c>
      <c r="AI258" s="1" t="s">
        <v>64</v>
      </c>
      <c r="AJ258" s="1">
        <v>0.0</v>
      </c>
      <c r="AM258" s="1">
        <v>0.0</v>
      </c>
      <c r="AN258" s="1">
        <v>0.0</v>
      </c>
      <c r="AO258" s="1">
        <v>100.0</v>
      </c>
      <c r="AP258" s="1">
        <v>1.0</v>
      </c>
      <c r="AQ258" s="1">
        <v>3.746</v>
      </c>
      <c r="AR258" s="1">
        <v>3.746</v>
      </c>
      <c r="AS258" s="1">
        <v>4.051388</v>
      </c>
      <c r="AT258" s="1">
        <v>87.29314</v>
      </c>
      <c r="AU258" s="1">
        <v>0.191331</v>
      </c>
      <c r="AV258" s="1">
        <v>4.046868</v>
      </c>
      <c r="AW258" s="1">
        <v>1.136331</v>
      </c>
      <c r="AX258" s="1">
        <v>12.1406</v>
      </c>
      <c r="AY258" s="1">
        <v>0.0</v>
      </c>
      <c r="AZ258" s="1">
        <v>0.6704465</v>
      </c>
      <c r="BA258" s="1">
        <v>-3.952669</v>
      </c>
    </row>
    <row r="259">
      <c r="A259">
        <f t="shared" si="2"/>
        <v>0</v>
      </c>
      <c r="B259" t="str">
        <f t="shared" si="3"/>
        <v/>
      </c>
      <c r="C259" t="str">
        <f>if(and(D$3&gt;1,E259=PROSES!$D$22),,D259)</f>
        <v/>
      </c>
      <c r="D259" s="1" t="str">
        <f>if(and(F$3&gt;1,F259=PROSES!$B$10),,F259)</f>
        <v/>
      </c>
      <c r="E259" t="str">
        <f t="shared" si="4"/>
        <v/>
      </c>
      <c r="F259" t="str">
        <f t="shared" si="5"/>
        <v/>
      </c>
      <c r="G259" s="1" t="str">
        <f>if(Z259=PROSES!$E$29,T259,)</f>
        <v/>
      </c>
      <c r="H259" t="str">
        <f>if(X259=PROSES!$E$29,T259,)</f>
        <v/>
      </c>
      <c r="I259" t="str">
        <f t="shared" si="6"/>
        <v/>
      </c>
      <c r="J259" t="str">
        <f>if(and($K$3&gt;1,R259=PROSES!$C$2),,K259)</f>
        <v/>
      </c>
      <c r="K259" s="1" t="str">
        <f>if(and($L$3&gt;1,L259=PROSES!$B$2),,L259)</f>
        <v/>
      </c>
      <c r="L259" t="str">
        <f t="shared" si="7"/>
        <v/>
      </c>
      <c r="M259" t="str">
        <f>if(Z259=PROSES!$B$3,T259,)</f>
        <v/>
      </c>
      <c r="N259" t="str">
        <f>if(X259=PROSES!$B$3,T259,)</f>
        <v/>
      </c>
      <c r="O259" t="str">
        <f t="shared" si="8"/>
        <v/>
      </c>
      <c r="P259" t="str">
        <f>if(Z259=PROSES!$B$1,T259,)</f>
        <v/>
      </c>
      <c r="Q259" t="str">
        <f>if(X259=PROSES!$B$1,T259,)</f>
        <v/>
      </c>
      <c r="R259" t="str">
        <f t="shared" si="9"/>
        <v>GANDAMEKARCIKARANG LIPPO</v>
      </c>
      <c r="S259" s="3"/>
      <c r="T259" s="1" t="s">
        <v>619</v>
      </c>
      <c r="U259" s="1" t="s">
        <v>75</v>
      </c>
      <c r="V259" s="1" t="s">
        <v>75</v>
      </c>
      <c r="W259" s="1" t="s">
        <v>90</v>
      </c>
      <c r="X259" s="1" t="s">
        <v>471</v>
      </c>
      <c r="Y259" s="1" t="s">
        <v>61</v>
      </c>
      <c r="Z259" s="1" t="s">
        <v>461</v>
      </c>
      <c r="AA259" s="1" t="s">
        <v>61</v>
      </c>
      <c r="AD259" s="1">
        <v>0.0</v>
      </c>
      <c r="AE259" s="1">
        <v>1.0</v>
      </c>
      <c r="AG259" s="1">
        <v>8.9</v>
      </c>
      <c r="AH259" s="1">
        <v>1.0</v>
      </c>
      <c r="AI259" s="1" t="s">
        <v>64</v>
      </c>
      <c r="AJ259" s="1">
        <v>0.0</v>
      </c>
      <c r="AM259" s="1">
        <v>0.0</v>
      </c>
      <c r="AN259" s="1">
        <v>0.0</v>
      </c>
      <c r="AO259" s="1">
        <v>100.0</v>
      </c>
      <c r="AP259" s="1">
        <v>1.0</v>
      </c>
      <c r="AQ259" s="1">
        <v>1.62</v>
      </c>
      <c r="AR259" s="1">
        <v>1.62</v>
      </c>
      <c r="AS259" s="1">
        <v>2.521861</v>
      </c>
      <c r="AT259" s="1">
        <v>82.15014</v>
      </c>
      <c r="AU259" s="1">
        <v>0.34443</v>
      </c>
      <c r="AV259" s="1">
        <v>2.49823</v>
      </c>
      <c r="AW259" s="1">
        <v>1.67943</v>
      </c>
      <c r="AX259" s="1">
        <v>7.49469</v>
      </c>
      <c r="AY259" s="1">
        <v>0.0</v>
      </c>
      <c r="AZ259" s="1">
        <v>0.683587</v>
      </c>
      <c r="BA259" s="1">
        <v>-7.109503</v>
      </c>
    </row>
    <row r="260">
      <c r="A260">
        <f t="shared" si="2"/>
        <v>0</v>
      </c>
      <c r="B260" t="str">
        <f t="shared" si="3"/>
        <v/>
      </c>
      <c r="C260" t="str">
        <f>if(and(D$3&gt;1,E260=PROSES!$D$22),,D260)</f>
        <v/>
      </c>
      <c r="D260" s="1" t="str">
        <f>if(and(F$3&gt;1,F260=PROSES!$B$10),,F260)</f>
        <v/>
      </c>
      <c r="E260" t="str">
        <f t="shared" si="4"/>
        <v/>
      </c>
      <c r="F260" t="str">
        <f t="shared" si="5"/>
        <v/>
      </c>
      <c r="G260" s="1" t="str">
        <f>if(Z260=PROSES!$E$29,T260,)</f>
        <v/>
      </c>
      <c r="H260" t="str">
        <f>if(X260=PROSES!$E$29,T260,)</f>
        <v/>
      </c>
      <c r="I260" t="str">
        <f t="shared" si="6"/>
        <v/>
      </c>
      <c r="J260" t="str">
        <f>if(and($K$3&gt;1,R260=PROSES!$C$2),,K260)</f>
        <v/>
      </c>
      <c r="K260" s="1" t="str">
        <f>if(and($L$3&gt;1,L260=PROSES!$B$2),,L260)</f>
        <v/>
      </c>
      <c r="L260" t="str">
        <f t="shared" si="7"/>
        <v/>
      </c>
      <c r="M260" t="str">
        <f>if(Z260=PROSES!$B$3,T260,)</f>
        <v/>
      </c>
      <c r="N260" t="str">
        <f>if(X260=PROSES!$B$3,T260,)</f>
        <v/>
      </c>
      <c r="O260" t="str">
        <f t="shared" si="8"/>
        <v/>
      </c>
      <c r="P260" t="str">
        <f>if(Z260=PROSES!$B$1,T260,)</f>
        <v/>
      </c>
      <c r="Q260" t="str">
        <f>if(X260=PROSES!$B$1,T260,)</f>
        <v/>
      </c>
      <c r="R260" t="str">
        <f t="shared" si="9"/>
        <v>C.LISTRINDOCIKARANG</v>
      </c>
      <c r="S260" s="3"/>
      <c r="T260" s="1" t="s">
        <v>620</v>
      </c>
      <c r="U260" s="1" t="s">
        <v>115</v>
      </c>
      <c r="V260" s="1" t="s">
        <v>115</v>
      </c>
      <c r="W260" s="1" t="s">
        <v>90</v>
      </c>
      <c r="X260" s="1" t="s">
        <v>621</v>
      </c>
      <c r="Y260" s="1" t="s">
        <v>61</v>
      </c>
      <c r="Z260" s="1" t="s">
        <v>622</v>
      </c>
      <c r="AA260" s="1" t="s">
        <v>61</v>
      </c>
      <c r="AD260" s="1">
        <v>0.0</v>
      </c>
      <c r="AE260" s="1">
        <v>1.0</v>
      </c>
      <c r="AG260" s="1">
        <v>0.1</v>
      </c>
      <c r="AH260" s="1">
        <v>1.0</v>
      </c>
      <c r="AI260" s="1" t="s">
        <v>64</v>
      </c>
      <c r="AJ260" s="1">
        <v>0.0</v>
      </c>
      <c r="AM260" s="1">
        <v>0.0</v>
      </c>
      <c r="AN260" s="1">
        <v>0.0</v>
      </c>
      <c r="AO260" s="1">
        <v>100.0</v>
      </c>
      <c r="AP260" s="1">
        <v>1.0</v>
      </c>
      <c r="AQ260" s="1">
        <v>1.62</v>
      </c>
      <c r="AR260" s="1">
        <v>1.62</v>
      </c>
      <c r="AS260" s="1">
        <v>0.02833552</v>
      </c>
      <c r="AT260" s="1">
        <v>82.15014</v>
      </c>
      <c r="AU260" s="1">
        <v>0.00387</v>
      </c>
      <c r="AV260" s="1">
        <v>0.02807</v>
      </c>
      <c r="AW260" s="1">
        <v>0.01887</v>
      </c>
      <c r="AX260" s="1">
        <v>0.08421</v>
      </c>
      <c r="AY260" s="1">
        <v>0.0</v>
      </c>
      <c r="AZ260" s="1">
        <v>0.683587</v>
      </c>
      <c r="BA260" s="1">
        <v>-7.109503</v>
      </c>
    </row>
    <row r="261">
      <c r="A261">
        <f t="shared" si="2"/>
        <v>0</v>
      </c>
      <c r="B261" t="str">
        <f t="shared" si="3"/>
        <v/>
      </c>
      <c r="C261" t="str">
        <f>if(and(D$3&gt;1,E261=PROSES!$D$22),,D261)</f>
        <v/>
      </c>
      <c r="D261" s="1" t="str">
        <f>if(and(F$3&gt;1,F261=PROSES!$B$10),,F261)</f>
        <v/>
      </c>
      <c r="E261" t="str">
        <f t="shared" si="4"/>
        <v/>
      </c>
      <c r="F261" t="str">
        <f t="shared" si="5"/>
        <v/>
      </c>
      <c r="G261" s="1" t="str">
        <f>if(Z261=PROSES!$E$29,T261,)</f>
        <v/>
      </c>
      <c r="H261" t="str">
        <f>if(X261=PROSES!$E$29,T261,)</f>
        <v/>
      </c>
      <c r="I261" t="str">
        <f t="shared" si="6"/>
        <v/>
      </c>
      <c r="J261" t="str">
        <f>if(and($K$3&gt;1,R261=PROSES!$C$2),,K261)</f>
        <v/>
      </c>
      <c r="K261" s="1" t="str">
        <f>if(and($L$3&gt;1,L261=PROSES!$B$2),,L261)</f>
        <v/>
      </c>
      <c r="L261" t="str">
        <f t="shared" si="7"/>
        <v/>
      </c>
      <c r="M261" t="str">
        <f>if(Z261=PROSES!$B$3,T261,)</f>
        <v/>
      </c>
      <c r="N261" t="str">
        <f>if(X261=PROSES!$B$3,T261,)</f>
        <v/>
      </c>
      <c r="O261" t="str">
        <f t="shared" si="8"/>
        <v/>
      </c>
      <c r="P261" t="str">
        <f>if(Z261=PROSES!$B$1,T261,)</f>
        <v/>
      </c>
      <c r="Q261" t="str">
        <f>if(X261=PROSES!$B$1,T261,)</f>
        <v/>
      </c>
      <c r="R261" t="str">
        <f t="shared" si="9"/>
        <v>C.LISTRINDOCIKARANG</v>
      </c>
      <c r="S261" s="3"/>
      <c r="T261" s="1" t="s">
        <v>623</v>
      </c>
      <c r="U261" s="1" t="s">
        <v>115</v>
      </c>
      <c r="V261" s="1" t="s">
        <v>115</v>
      </c>
      <c r="W261" s="1" t="s">
        <v>90</v>
      </c>
      <c r="X261" s="1" t="s">
        <v>621</v>
      </c>
      <c r="Y261" s="1" t="s">
        <v>66</v>
      </c>
      <c r="Z261" s="1" t="s">
        <v>622</v>
      </c>
      <c r="AA261" s="1" t="s">
        <v>61</v>
      </c>
      <c r="AD261" s="1">
        <v>0.0</v>
      </c>
      <c r="AE261" s="1">
        <v>1.0</v>
      </c>
      <c r="AG261" s="1">
        <v>0.1</v>
      </c>
      <c r="AH261" s="1">
        <v>1.0</v>
      </c>
      <c r="AI261" s="1" t="s">
        <v>64</v>
      </c>
      <c r="AJ261" s="1">
        <v>0.0</v>
      </c>
      <c r="AM261" s="1">
        <v>0.0</v>
      </c>
      <c r="AN261" s="1">
        <v>0.0</v>
      </c>
      <c r="AO261" s="1">
        <v>100.0</v>
      </c>
      <c r="AP261" s="1">
        <v>1.0</v>
      </c>
      <c r="AQ261" s="1">
        <v>1.62</v>
      </c>
      <c r="AR261" s="1">
        <v>1.62</v>
      </c>
      <c r="AS261" s="1">
        <v>0.02833552</v>
      </c>
      <c r="AT261" s="1">
        <v>82.15014</v>
      </c>
      <c r="AU261" s="1">
        <v>0.00387</v>
      </c>
      <c r="AV261" s="1">
        <v>0.02807</v>
      </c>
      <c r="AW261" s="1">
        <v>0.01887</v>
      </c>
      <c r="AX261" s="1">
        <v>0.08421</v>
      </c>
      <c r="AY261" s="1">
        <v>0.0</v>
      </c>
      <c r="AZ261" s="1">
        <v>0.683587</v>
      </c>
      <c r="BA261" s="1">
        <v>-7.109503</v>
      </c>
    </row>
    <row r="262">
      <c r="A262">
        <f t="shared" si="2"/>
        <v>0</v>
      </c>
      <c r="B262" t="str">
        <f t="shared" si="3"/>
        <v/>
      </c>
      <c r="C262" t="str">
        <f>if(and(D$3&gt;1,E262=PROSES!$D$22),,D262)</f>
        <v/>
      </c>
      <c r="D262" s="1" t="str">
        <f>if(and(F$3&gt;1,F262=PROSES!$B$10),,F262)</f>
        <v/>
      </c>
      <c r="E262" t="str">
        <f t="shared" si="4"/>
        <v/>
      </c>
      <c r="F262" t="str">
        <f t="shared" si="5"/>
        <v/>
      </c>
      <c r="G262" s="1" t="str">
        <f>if(Z262=PROSES!$E$29,T262,)</f>
        <v/>
      </c>
      <c r="H262" t="str">
        <f>if(X262=PROSES!$E$29,T262,)</f>
        <v/>
      </c>
      <c r="I262" t="str">
        <f t="shared" si="6"/>
        <v/>
      </c>
      <c r="J262" t="str">
        <f>if(and($K$3&gt;1,R262=PROSES!$C$2),,K262)</f>
        <v/>
      </c>
      <c r="K262" s="1" t="str">
        <f>if(and($L$3&gt;1,L262=PROSES!$B$2),,L262)</f>
        <v/>
      </c>
      <c r="L262" t="str">
        <f t="shared" si="7"/>
        <v/>
      </c>
      <c r="M262" t="str">
        <f>if(Z262=PROSES!$B$3,T262,)</f>
        <v/>
      </c>
      <c r="N262" t="str">
        <f>if(X262=PROSES!$B$3,T262,)</f>
        <v/>
      </c>
      <c r="O262" t="str">
        <f t="shared" si="8"/>
        <v/>
      </c>
      <c r="P262" t="str">
        <f>if(Z262=PROSES!$B$1,T262,)</f>
        <v/>
      </c>
      <c r="Q262" t="str">
        <f>if(X262=PROSES!$B$1,T262,)</f>
        <v/>
      </c>
      <c r="R262" t="str">
        <f t="shared" si="9"/>
        <v>1CKRG2CENGKARENG</v>
      </c>
      <c r="S262" s="3"/>
      <c r="T262" s="1" t="s">
        <v>624</v>
      </c>
      <c r="U262" s="1" t="s">
        <v>58</v>
      </c>
      <c r="V262" s="1" t="s">
        <v>58</v>
      </c>
      <c r="W262" s="1" t="s">
        <v>611</v>
      </c>
      <c r="X262" s="1" t="s">
        <v>607</v>
      </c>
      <c r="Y262" s="7">
        <v>43501.0</v>
      </c>
      <c r="Z262" s="1" t="s">
        <v>625</v>
      </c>
      <c r="AA262" s="1" t="s">
        <v>61</v>
      </c>
      <c r="AD262" s="1">
        <v>0.0</v>
      </c>
      <c r="AE262" s="1">
        <v>1.0</v>
      </c>
      <c r="AG262" s="1">
        <v>0.397</v>
      </c>
      <c r="AH262" s="1">
        <v>1.0</v>
      </c>
      <c r="AI262" s="1" t="s">
        <v>64</v>
      </c>
      <c r="AJ262" s="1">
        <v>0.0</v>
      </c>
      <c r="AM262" s="1">
        <v>0.0</v>
      </c>
      <c r="AN262" s="1">
        <v>0.0</v>
      </c>
      <c r="AO262" s="1">
        <v>100.0</v>
      </c>
      <c r="AP262" s="1">
        <v>1.0</v>
      </c>
      <c r="AQ262" s="1">
        <v>3.168</v>
      </c>
      <c r="AR262" s="1">
        <v>3.168</v>
      </c>
      <c r="AS262" s="1">
        <v>0.1238913</v>
      </c>
      <c r="AT262" s="1">
        <v>88.79733</v>
      </c>
      <c r="AU262" s="1">
        <v>0.00260035</v>
      </c>
      <c r="AV262" s="1">
        <v>0.123864</v>
      </c>
      <c r="AW262" s="1">
        <v>0.06215036</v>
      </c>
      <c r="AX262" s="1">
        <v>0.371592</v>
      </c>
      <c r="AY262" s="1">
        <v>0.0</v>
      </c>
      <c r="AZ262" s="1">
        <v>0.6855067</v>
      </c>
      <c r="BA262" s="1">
        <v>-12.3139</v>
      </c>
    </row>
    <row r="263">
      <c r="A263">
        <f t="shared" si="2"/>
        <v>0</v>
      </c>
      <c r="B263" t="str">
        <f t="shared" si="3"/>
        <v/>
      </c>
      <c r="C263" t="str">
        <f>if(and(D$3&gt;1,E263=PROSES!$D$22),,D263)</f>
        <v/>
      </c>
      <c r="D263" s="1" t="str">
        <f>if(and(F$3&gt;1,F263=PROSES!$B$10),,F263)</f>
        <v/>
      </c>
      <c r="E263" t="str">
        <f t="shared" si="4"/>
        <v/>
      </c>
      <c r="F263" t="str">
        <f t="shared" si="5"/>
        <v/>
      </c>
      <c r="G263" s="1" t="str">
        <f>if(Z263=PROSES!$E$29,T263,)</f>
        <v/>
      </c>
      <c r="H263" t="str">
        <f>if(X263=PROSES!$E$29,T263,)</f>
        <v/>
      </c>
      <c r="I263" t="str">
        <f t="shared" si="6"/>
        <v/>
      </c>
      <c r="J263" t="str">
        <f>if(and($K$3&gt;1,R263=PROSES!$C$2),,K263)</f>
        <v/>
      </c>
      <c r="K263" s="1" t="str">
        <f>if(and($L$3&gt;1,L263=PROSES!$B$2),,L263)</f>
        <v/>
      </c>
      <c r="L263" t="str">
        <f t="shared" si="7"/>
        <v/>
      </c>
      <c r="M263" t="str">
        <f>if(Z263=PROSES!$B$3,T263,)</f>
        <v/>
      </c>
      <c r="N263" t="str">
        <f>if(X263=PROSES!$B$3,T263,)</f>
        <v/>
      </c>
      <c r="O263" t="str">
        <f t="shared" si="8"/>
        <v/>
      </c>
      <c r="P263" t="str">
        <f>if(Z263=PROSES!$B$1,T263,)</f>
        <v/>
      </c>
      <c r="Q263" t="str">
        <f>if(X263=PROSES!$B$1,T263,)</f>
        <v/>
      </c>
      <c r="R263" t="str">
        <f t="shared" si="9"/>
        <v>1CKRG2CENGKARENG</v>
      </c>
      <c r="S263" s="3"/>
      <c r="T263" s="1" t="s">
        <v>626</v>
      </c>
      <c r="U263" s="1" t="s">
        <v>58</v>
      </c>
      <c r="V263" s="1" t="s">
        <v>58</v>
      </c>
      <c r="W263" s="1" t="s">
        <v>611</v>
      </c>
      <c r="X263" s="1" t="s">
        <v>607</v>
      </c>
      <c r="Y263" s="7">
        <v>43501.0</v>
      </c>
      <c r="Z263" s="1" t="s">
        <v>625</v>
      </c>
      <c r="AA263" s="1" t="s">
        <v>61</v>
      </c>
      <c r="AD263" s="1">
        <v>0.0</v>
      </c>
      <c r="AE263" s="1">
        <v>1.0</v>
      </c>
      <c r="AG263" s="1">
        <v>0.397</v>
      </c>
      <c r="AH263" s="1">
        <v>1.0</v>
      </c>
      <c r="AI263" s="1" t="s">
        <v>64</v>
      </c>
      <c r="AJ263" s="1">
        <v>0.0</v>
      </c>
      <c r="AM263" s="1">
        <v>0.0</v>
      </c>
      <c r="AN263" s="1">
        <v>0.0</v>
      </c>
      <c r="AO263" s="1">
        <v>100.0</v>
      </c>
      <c r="AP263" s="1">
        <v>1.0</v>
      </c>
      <c r="AQ263" s="1">
        <v>3.168</v>
      </c>
      <c r="AR263" s="1">
        <v>3.168</v>
      </c>
      <c r="AS263" s="1">
        <v>0.1238913</v>
      </c>
      <c r="AT263" s="1">
        <v>88.79733</v>
      </c>
      <c r="AU263" s="1">
        <v>0.00260035</v>
      </c>
      <c r="AV263" s="1">
        <v>0.123864</v>
      </c>
      <c r="AW263" s="1">
        <v>0.06215036</v>
      </c>
      <c r="AX263" s="1">
        <v>0.371592</v>
      </c>
      <c r="AY263" s="1">
        <v>0.0</v>
      </c>
      <c r="AZ263" s="1">
        <v>0.6855067</v>
      </c>
      <c r="BA263" s="1">
        <v>-12.3139</v>
      </c>
    </row>
    <row r="264">
      <c r="A264">
        <f t="shared" si="2"/>
        <v>0</v>
      </c>
      <c r="B264" t="str">
        <f t="shared" si="3"/>
        <v/>
      </c>
      <c r="C264" t="str">
        <f>if(and(D$3&gt;1,E264=PROSES!$D$22),,D264)</f>
        <v/>
      </c>
      <c r="D264" s="1" t="str">
        <f>if(and(F$3&gt;1,F264=PROSES!$B$10),,F264)</f>
        <v/>
      </c>
      <c r="E264" t="str">
        <f t="shared" si="4"/>
        <v/>
      </c>
      <c r="F264" t="str">
        <f t="shared" si="5"/>
        <v/>
      </c>
      <c r="G264" s="1" t="str">
        <f>if(Z264=PROSES!$E$29,T264,)</f>
        <v/>
      </c>
      <c r="H264" t="str">
        <f>if(X264=PROSES!$E$29,T264,)</f>
        <v/>
      </c>
      <c r="I264" t="str">
        <f t="shared" si="6"/>
        <v/>
      </c>
      <c r="J264" t="str">
        <f>if(and($K$3&gt;1,R264=PROSES!$C$2),,K264)</f>
        <v/>
      </c>
      <c r="K264" s="1" t="str">
        <f>if(and($L$3&gt;1,L264=PROSES!$B$2),,L264)</f>
        <v/>
      </c>
      <c r="L264" t="str">
        <f t="shared" si="7"/>
        <v/>
      </c>
      <c r="M264" t="str">
        <f>if(Z264=PROSES!$B$3,T264,)</f>
        <v/>
      </c>
      <c r="N264" t="str">
        <f>if(X264=PROSES!$B$3,T264,)</f>
        <v/>
      </c>
      <c r="O264" t="str">
        <f t="shared" si="8"/>
        <v/>
      </c>
      <c r="P264" t="str">
        <f>if(Z264=PROSES!$B$1,T264,)</f>
        <v/>
      </c>
      <c r="Q264" t="str">
        <f>if(X264=PROSES!$B$1,T264,)</f>
        <v/>
      </c>
      <c r="R264" t="str">
        <f t="shared" si="9"/>
        <v>FAJAR SWCIKARANG</v>
      </c>
      <c r="S264" s="3"/>
      <c r="T264" s="1" t="s">
        <v>627</v>
      </c>
      <c r="U264" s="1" t="s">
        <v>115</v>
      </c>
      <c r="V264" s="1" t="s">
        <v>115</v>
      </c>
      <c r="W264" s="1" t="s">
        <v>304</v>
      </c>
      <c r="X264" s="1" t="s">
        <v>628</v>
      </c>
      <c r="Y264" s="1" t="s">
        <v>61</v>
      </c>
      <c r="Z264" s="1" t="s">
        <v>622</v>
      </c>
      <c r="AA264" s="1" t="s">
        <v>66</v>
      </c>
      <c r="AD264" s="1">
        <v>0.0</v>
      </c>
      <c r="AE264" s="1">
        <v>1.0</v>
      </c>
      <c r="AG264" s="1">
        <v>6.029</v>
      </c>
      <c r="AH264" s="1">
        <v>1.0</v>
      </c>
      <c r="AI264" s="1" t="s">
        <v>64</v>
      </c>
      <c r="AJ264" s="1">
        <v>0.0</v>
      </c>
      <c r="AM264" s="1">
        <v>0.0</v>
      </c>
      <c r="AN264" s="1">
        <v>0.0</v>
      </c>
      <c r="AO264" s="1">
        <v>100.0</v>
      </c>
      <c r="AP264" s="1">
        <v>1.0</v>
      </c>
      <c r="AQ264" s="1">
        <v>0.58</v>
      </c>
      <c r="AR264" s="1">
        <v>0.58</v>
      </c>
      <c r="AS264" s="1">
        <v>2.622252</v>
      </c>
      <c r="AT264" s="1">
        <v>71.59837</v>
      </c>
      <c r="AU264" s="1">
        <v>0.8277817</v>
      </c>
      <c r="AV264" s="1">
        <v>2.488168</v>
      </c>
      <c r="AW264" s="1">
        <v>1.732132</v>
      </c>
      <c r="AX264" s="1">
        <v>7.464505</v>
      </c>
      <c r="AY264" s="1">
        <v>0.0</v>
      </c>
      <c r="AZ264" s="1">
        <v>0.642939</v>
      </c>
      <c r="BA264" s="1">
        <v>8.101665</v>
      </c>
    </row>
    <row r="265">
      <c r="A265">
        <f t="shared" si="2"/>
        <v>0</v>
      </c>
      <c r="B265" t="str">
        <f t="shared" si="3"/>
        <v/>
      </c>
      <c r="C265" t="str">
        <f>if(and(D$3&gt;1,E265=PROSES!$D$22),,D265)</f>
        <v/>
      </c>
      <c r="D265" s="1" t="str">
        <f>if(and(F$3&gt;1,F265=PROSES!$B$10),,F265)</f>
        <v/>
      </c>
      <c r="E265" t="str">
        <f t="shared" si="4"/>
        <v/>
      </c>
      <c r="F265" t="str">
        <f t="shared" si="5"/>
        <v/>
      </c>
      <c r="G265" s="1" t="str">
        <f>if(Z265=PROSES!$E$29,T265,)</f>
        <v/>
      </c>
      <c r="H265" t="str">
        <f>if(X265=PROSES!$E$29,T265,)</f>
        <v/>
      </c>
      <c r="I265" t="str">
        <f t="shared" si="6"/>
        <v/>
      </c>
      <c r="J265" t="str">
        <f>if(and($K$3&gt;1,R265=PROSES!$C$2),,K265)</f>
        <v/>
      </c>
      <c r="K265" s="1" t="str">
        <f>if(and($L$3&gt;1,L265=PROSES!$B$2),,L265)</f>
        <v/>
      </c>
      <c r="L265" t="str">
        <f t="shared" si="7"/>
        <v/>
      </c>
      <c r="M265" t="str">
        <f>if(Z265=PROSES!$B$3,T265,)</f>
        <v/>
      </c>
      <c r="N265" t="str">
        <f>if(X265=PROSES!$B$3,T265,)</f>
        <v/>
      </c>
      <c r="O265" t="str">
        <f t="shared" si="8"/>
        <v/>
      </c>
      <c r="P265" t="str">
        <f>if(Z265=PROSES!$B$1,T265,)</f>
        <v/>
      </c>
      <c r="Q265" t="str">
        <f>if(X265=PROSES!$B$1,T265,)</f>
        <v/>
      </c>
      <c r="R265" t="str">
        <f t="shared" si="9"/>
        <v>FAJAR SWCIKARANG</v>
      </c>
      <c r="S265" s="3"/>
      <c r="T265" s="1" t="s">
        <v>629</v>
      </c>
      <c r="U265" s="1" t="s">
        <v>115</v>
      </c>
      <c r="V265" s="1" t="s">
        <v>115</v>
      </c>
      <c r="W265" s="1" t="s">
        <v>304</v>
      </c>
      <c r="X265" s="1" t="s">
        <v>628</v>
      </c>
      <c r="Y265" s="1" t="s">
        <v>66</v>
      </c>
      <c r="Z265" s="1" t="s">
        <v>622</v>
      </c>
      <c r="AA265" s="1" t="s">
        <v>66</v>
      </c>
      <c r="AD265" s="1">
        <v>0.0</v>
      </c>
      <c r="AE265" s="1">
        <v>1.0</v>
      </c>
      <c r="AG265" s="1">
        <v>6.029</v>
      </c>
      <c r="AH265" s="1">
        <v>1.0</v>
      </c>
      <c r="AI265" s="1" t="s">
        <v>64</v>
      </c>
      <c r="AJ265" s="1">
        <v>0.0</v>
      </c>
      <c r="AM265" s="1">
        <v>0.0</v>
      </c>
      <c r="AN265" s="1">
        <v>0.0</v>
      </c>
      <c r="AO265" s="1">
        <v>100.0</v>
      </c>
      <c r="AP265" s="1">
        <v>1.0</v>
      </c>
      <c r="AQ265" s="1">
        <v>0.58</v>
      </c>
      <c r="AR265" s="1">
        <v>0.58</v>
      </c>
      <c r="AS265" s="1">
        <v>2.622252</v>
      </c>
      <c r="AT265" s="1">
        <v>71.59837</v>
      </c>
      <c r="AU265" s="1">
        <v>0.8277817</v>
      </c>
      <c r="AV265" s="1">
        <v>2.488168</v>
      </c>
      <c r="AW265" s="1">
        <v>1.732132</v>
      </c>
      <c r="AX265" s="1">
        <v>7.464505</v>
      </c>
      <c r="AY265" s="1">
        <v>0.0</v>
      </c>
      <c r="AZ265" s="1">
        <v>0.642939</v>
      </c>
      <c r="BA265" s="1">
        <v>8.101665</v>
      </c>
    </row>
    <row r="266">
      <c r="A266">
        <f t="shared" si="2"/>
        <v>0</v>
      </c>
      <c r="B266" t="str">
        <f t="shared" si="3"/>
        <v/>
      </c>
      <c r="C266" t="str">
        <f>if(and(D$3&gt;1,E266=PROSES!$D$22),,D266)</f>
        <v/>
      </c>
      <c r="D266" s="1" t="str">
        <f>if(and(F$3&gt;1,F266=PROSES!$B$10),,F266)</f>
        <v/>
      </c>
      <c r="E266" t="str">
        <f t="shared" si="4"/>
        <v/>
      </c>
      <c r="F266" t="str">
        <f t="shared" si="5"/>
        <v/>
      </c>
      <c r="G266" s="1" t="str">
        <f>if(Z266=PROSES!$E$29,T266,)</f>
        <v/>
      </c>
      <c r="H266" t="str">
        <f>if(X266=PROSES!$E$29,T266,)</f>
        <v/>
      </c>
      <c r="I266" t="str">
        <f t="shared" si="6"/>
        <v/>
      </c>
      <c r="J266" t="str">
        <f>if(and($K$3&gt;1,R266=PROSES!$C$2),,K266)</f>
        <v/>
      </c>
      <c r="K266" s="1" t="str">
        <f>if(and($L$3&gt;1,L266=PROSES!$B$2),,L266)</f>
        <v/>
      </c>
      <c r="L266" t="str">
        <f t="shared" si="7"/>
        <v/>
      </c>
      <c r="M266" t="str">
        <f>if(Z266=PROSES!$B$3,T266,)</f>
        <v/>
      </c>
      <c r="N266" t="str">
        <f>if(X266=PROSES!$B$3,T266,)</f>
        <v/>
      </c>
      <c r="O266" t="str">
        <f t="shared" si="8"/>
        <v/>
      </c>
      <c r="P266" t="str">
        <f>if(Z266=PROSES!$B$1,T266,)</f>
        <v/>
      </c>
      <c r="Q266" t="str">
        <f>if(X266=PROSES!$B$1,T266,)</f>
        <v/>
      </c>
      <c r="R266" t="str">
        <f t="shared" si="9"/>
        <v>CIKARANGJABABEKA</v>
      </c>
      <c r="S266" s="3"/>
      <c r="T266" s="1" t="s">
        <v>630</v>
      </c>
      <c r="U266" s="1" t="s">
        <v>115</v>
      </c>
      <c r="V266" s="1" t="s">
        <v>115</v>
      </c>
      <c r="W266" s="1" t="s">
        <v>90</v>
      </c>
      <c r="X266" s="1" t="s">
        <v>622</v>
      </c>
      <c r="Y266" s="1" t="s">
        <v>66</v>
      </c>
      <c r="Z266" s="1" t="s">
        <v>311</v>
      </c>
      <c r="AA266" s="1" t="s">
        <v>61</v>
      </c>
      <c r="AD266" s="1">
        <v>0.0</v>
      </c>
      <c r="AE266" s="1">
        <v>1.0</v>
      </c>
      <c r="AG266" s="1">
        <v>6.5</v>
      </c>
      <c r="AH266" s="1">
        <v>1.0</v>
      </c>
      <c r="AI266" s="1" t="s">
        <v>64</v>
      </c>
      <c r="AJ266" s="1">
        <v>0.0</v>
      </c>
      <c r="AM266" s="1">
        <v>0.0</v>
      </c>
      <c r="AN266" s="1">
        <v>0.0</v>
      </c>
      <c r="AO266" s="1">
        <v>100.0</v>
      </c>
      <c r="AP266" s="1">
        <v>1.0</v>
      </c>
      <c r="AQ266" s="1">
        <v>1.62</v>
      </c>
      <c r="AR266" s="1">
        <v>1.62</v>
      </c>
      <c r="AS266" s="1">
        <v>1.841809</v>
      </c>
      <c r="AT266" s="1">
        <v>82.15014</v>
      </c>
      <c r="AU266" s="1">
        <v>0.25155</v>
      </c>
      <c r="AV266" s="1">
        <v>1.82455</v>
      </c>
      <c r="AW266" s="1">
        <v>1.22655</v>
      </c>
      <c r="AX266" s="1">
        <v>5.47365</v>
      </c>
      <c r="AY266" s="1">
        <v>0.0</v>
      </c>
      <c r="AZ266" s="1">
        <v>0.683587</v>
      </c>
      <c r="BA266" s="1">
        <v>-7.109503</v>
      </c>
    </row>
    <row r="267">
      <c r="A267">
        <f t="shared" si="2"/>
        <v>0</v>
      </c>
      <c r="B267" t="str">
        <f t="shared" si="3"/>
        <v/>
      </c>
      <c r="C267" t="str">
        <f>if(and(D$3&gt;1,E267=PROSES!$D$22),,D267)</f>
        <v/>
      </c>
      <c r="D267" s="1" t="str">
        <f>if(and(F$3&gt;1,F267=PROSES!$B$10),,F267)</f>
        <v/>
      </c>
      <c r="E267" t="str">
        <f t="shared" si="4"/>
        <v/>
      </c>
      <c r="F267" t="str">
        <f t="shared" si="5"/>
        <v/>
      </c>
      <c r="G267" s="1" t="str">
        <f>if(Z267=PROSES!$E$29,T267,)</f>
        <v/>
      </c>
      <c r="H267" t="str">
        <f>if(X267=PROSES!$E$29,T267,)</f>
        <v/>
      </c>
      <c r="I267" t="str">
        <f t="shared" si="6"/>
        <v/>
      </c>
      <c r="J267" t="str">
        <f>if(and($K$3&gt;1,R267=PROSES!$C$2),,K267)</f>
        <v/>
      </c>
      <c r="K267" s="1" t="str">
        <f>if(and($L$3&gt;1,L267=PROSES!$B$2),,L267)</f>
        <v/>
      </c>
      <c r="L267" t="str">
        <f t="shared" si="7"/>
        <v/>
      </c>
      <c r="M267" t="str">
        <f>if(Z267=PROSES!$B$3,T267,)</f>
        <v/>
      </c>
      <c r="N267" t="str">
        <f>if(X267=PROSES!$B$3,T267,)</f>
        <v/>
      </c>
      <c r="O267" t="str">
        <f t="shared" si="8"/>
        <v/>
      </c>
      <c r="P267" t="str">
        <f>if(Z267=PROSES!$B$1,T267,)</f>
        <v/>
      </c>
      <c r="Q267" t="str">
        <f>if(X267=PROSES!$B$1,T267,)</f>
        <v/>
      </c>
      <c r="R267" t="str">
        <f t="shared" si="9"/>
        <v>CIKARANGJABABEKA</v>
      </c>
      <c r="S267" s="3"/>
      <c r="T267" s="1" t="s">
        <v>631</v>
      </c>
      <c r="U267" s="1" t="s">
        <v>115</v>
      </c>
      <c r="V267" s="1" t="s">
        <v>115</v>
      </c>
      <c r="W267" s="1" t="s">
        <v>90</v>
      </c>
      <c r="X267" s="1" t="s">
        <v>622</v>
      </c>
      <c r="Y267" s="1" t="s">
        <v>66</v>
      </c>
      <c r="Z267" s="1" t="s">
        <v>311</v>
      </c>
      <c r="AA267" s="1" t="s">
        <v>66</v>
      </c>
      <c r="AD267" s="1">
        <v>0.0</v>
      </c>
      <c r="AE267" s="1">
        <v>1.0</v>
      </c>
      <c r="AG267" s="1">
        <v>6.5</v>
      </c>
      <c r="AH267" s="1">
        <v>1.0</v>
      </c>
      <c r="AI267" s="1" t="s">
        <v>64</v>
      </c>
      <c r="AJ267" s="1">
        <v>0.0</v>
      </c>
      <c r="AM267" s="1">
        <v>0.0</v>
      </c>
      <c r="AN267" s="1">
        <v>0.0</v>
      </c>
      <c r="AO267" s="1">
        <v>100.0</v>
      </c>
      <c r="AP267" s="1">
        <v>1.0</v>
      </c>
      <c r="AQ267" s="1">
        <v>1.62</v>
      </c>
      <c r="AR267" s="1">
        <v>1.62</v>
      </c>
      <c r="AS267" s="1">
        <v>1.841809</v>
      </c>
      <c r="AT267" s="1">
        <v>82.15014</v>
      </c>
      <c r="AU267" s="1">
        <v>0.25155</v>
      </c>
      <c r="AV267" s="1">
        <v>1.82455</v>
      </c>
      <c r="AW267" s="1">
        <v>1.22655</v>
      </c>
      <c r="AX267" s="1">
        <v>5.47365</v>
      </c>
      <c r="AY267" s="1">
        <v>0.0</v>
      </c>
      <c r="AZ267" s="1">
        <v>0.683587</v>
      </c>
      <c r="BA267" s="1">
        <v>-7.109503</v>
      </c>
    </row>
    <row r="268">
      <c r="A268">
        <f t="shared" si="2"/>
        <v>0</v>
      </c>
      <c r="B268" t="str">
        <f t="shared" si="3"/>
        <v/>
      </c>
      <c r="C268" t="str">
        <f>if(and(D$3&gt;1,E268=PROSES!$D$22),,D268)</f>
        <v/>
      </c>
      <c r="D268" s="1" t="str">
        <f>if(and(F$3&gt;1,F268=PROSES!$B$10),,F268)</f>
        <v/>
      </c>
      <c r="E268" t="str">
        <f t="shared" si="4"/>
        <v/>
      </c>
      <c r="F268" t="str">
        <f t="shared" si="5"/>
        <v/>
      </c>
      <c r="G268" s="1" t="str">
        <f>if(Z268=PROSES!$E$29,T268,)</f>
        <v/>
      </c>
      <c r="H268" t="str">
        <f>if(X268=PROSES!$E$29,T268,)</f>
        <v/>
      </c>
      <c r="I268" t="str">
        <f t="shared" si="6"/>
        <v/>
      </c>
      <c r="J268" t="str">
        <f>if(and($K$3&gt;1,R268=PROSES!$C$2),,K268)</f>
        <v/>
      </c>
      <c r="K268" s="1" t="str">
        <f>if(and($L$3&gt;1,L268=PROSES!$B$2),,L268)</f>
        <v/>
      </c>
      <c r="L268" t="str">
        <f t="shared" si="7"/>
        <v/>
      </c>
      <c r="M268" t="str">
        <f>if(Z268=PROSES!$B$3,T268,)</f>
        <v/>
      </c>
      <c r="N268" t="str">
        <f>if(X268=PROSES!$B$3,T268,)</f>
        <v/>
      </c>
      <c r="O268" t="str">
        <f t="shared" si="8"/>
        <v/>
      </c>
      <c r="P268" t="str">
        <f>if(Z268=PROSES!$B$1,T268,)</f>
        <v/>
      </c>
      <c r="Q268" t="str">
        <f>if(X268=PROSES!$B$1,T268,)</f>
        <v/>
      </c>
      <c r="R268" t="str">
        <f t="shared" si="9"/>
        <v>CIKARANGRAJAPAKSI</v>
      </c>
      <c r="S268" s="3"/>
      <c r="T268" s="1" t="s">
        <v>632</v>
      </c>
      <c r="U268" s="1" t="s">
        <v>115</v>
      </c>
      <c r="V268" s="1" t="s">
        <v>115</v>
      </c>
      <c r="W268" s="1" t="s">
        <v>633</v>
      </c>
      <c r="X268" s="1" t="s">
        <v>622</v>
      </c>
      <c r="Y268" s="1" t="s">
        <v>61</v>
      </c>
      <c r="Z268" s="1" t="s">
        <v>634</v>
      </c>
      <c r="AA268" s="1" t="s">
        <v>61</v>
      </c>
      <c r="AD268" s="1">
        <v>0.0</v>
      </c>
      <c r="AE268" s="1">
        <v>1.0</v>
      </c>
      <c r="AG268" s="1">
        <v>2.617</v>
      </c>
      <c r="AH268" s="1">
        <v>1.0</v>
      </c>
      <c r="AI268" s="1" t="s">
        <v>64</v>
      </c>
      <c r="AJ268" s="1">
        <v>0.0</v>
      </c>
      <c r="AM268" s="1">
        <v>0.0</v>
      </c>
      <c r="AN268" s="1">
        <v>0.0</v>
      </c>
      <c r="AO268" s="1">
        <v>100.0</v>
      </c>
      <c r="AP268" s="1">
        <v>1.0</v>
      </c>
      <c r="AQ268" s="1">
        <v>1.043</v>
      </c>
      <c r="AR268" s="1">
        <v>1.043</v>
      </c>
      <c r="AS268" s="1">
        <v>0.2639021</v>
      </c>
      <c r="AT268" s="1">
        <v>82.59309</v>
      </c>
      <c r="AU268" s="1">
        <v>0.034021</v>
      </c>
      <c r="AV268" s="1">
        <v>0.2617</v>
      </c>
      <c r="AW268" s="1">
        <v>0.426571</v>
      </c>
      <c r="AX268" s="1">
        <v>0.7851</v>
      </c>
      <c r="AY268" s="1">
        <v>0.0</v>
      </c>
      <c r="AZ268" s="1">
        <v>0.8263797</v>
      </c>
      <c r="BA268" s="1">
        <v>-29.46298</v>
      </c>
    </row>
    <row r="269">
      <c r="A269">
        <f t="shared" si="2"/>
        <v>0</v>
      </c>
      <c r="B269" t="str">
        <f t="shared" si="3"/>
        <v/>
      </c>
      <c r="C269" t="str">
        <f>if(and(D$3&gt;1,E269=PROSES!$D$22),,D269)</f>
        <v/>
      </c>
      <c r="D269" s="1" t="str">
        <f>if(and(F$3&gt;1,F269=PROSES!$B$10),,F269)</f>
        <v/>
      </c>
      <c r="E269" t="str">
        <f t="shared" si="4"/>
        <v/>
      </c>
      <c r="F269" t="str">
        <f t="shared" si="5"/>
        <v/>
      </c>
      <c r="G269" s="1" t="str">
        <f>if(Z269=PROSES!$E$29,T269,)</f>
        <v/>
      </c>
      <c r="H269" t="str">
        <f>if(X269=PROSES!$E$29,T269,)</f>
        <v/>
      </c>
      <c r="I269" t="str">
        <f t="shared" si="6"/>
        <v/>
      </c>
      <c r="J269" t="str">
        <f>if(and($K$3&gt;1,R269=PROSES!$C$2),,K269)</f>
        <v/>
      </c>
      <c r="K269" s="1" t="str">
        <f>if(and($L$3&gt;1,L269=PROSES!$B$2),,L269)</f>
        <v/>
      </c>
      <c r="L269" t="str">
        <f t="shared" si="7"/>
        <v/>
      </c>
      <c r="M269" t="str">
        <f>if(Z269=PROSES!$B$3,T269,)</f>
        <v/>
      </c>
      <c r="N269" t="str">
        <f>if(X269=PROSES!$B$3,T269,)</f>
        <v/>
      </c>
      <c r="O269" t="str">
        <f t="shared" si="8"/>
        <v/>
      </c>
      <c r="P269" t="str">
        <f>if(Z269=PROSES!$B$1,T269,)</f>
        <v/>
      </c>
      <c r="Q269" t="str">
        <f>if(X269=PROSES!$B$1,T269,)</f>
        <v/>
      </c>
      <c r="R269" t="str">
        <f t="shared" si="9"/>
        <v>CIKARANGRAJAPAKSI</v>
      </c>
      <c r="S269" s="3"/>
      <c r="T269" s="1" t="s">
        <v>635</v>
      </c>
      <c r="U269" s="1" t="s">
        <v>115</v>
      </c>
      <c r="V269" s="1" t="s">
        <v>115</v>
      </c>
      <c r="W269" s="1" t="s">
        <v>633</v>
      </c>
      <c r="X269" s="1" t="s">
        <v>622</v>
      </c>
      <c r="Y269" s="1" t="s">
        <v>66</v>
      </c>
      <c r="Z269" s="1" t="s">
        <v>634</v>
      </c>
      <c r="AA269" s="1" t="s">
        <v>61</v>
      </c>
      <c r="AD269" s="1">
        <v>0.0</v>
      </c>
      <c r="AE269" s="1">
        <v>1.0</v>
      </c>
      <c r="AG269" s="1">
        <v>2.617</v>
      </c>
      <c r="AH269" s="1">
        <v>1.0</v>
      </c>
      <c r="AI269" s="1" t="s">
        <v>64</v>
      </c>
      <c r="AJ269" s="1">
        <v>0.0</v>
      </c>
      <c r="AM269" s="1">
        <v>0.0</v>
      </c>
      <c r="AN269" s="1">
        <v>0.0</v>
      </c>
      <c r="AO269" s="1">
        <v>100.0</v>
      </c>
      <c r="AP269" s="1">
        <v>1.0</v>
      </c>
      <c r="AQ269" s="1">
        <v>1.043</v>
      </c>
      <c r="AR269" s="1">
        <v>1.043</v>
      </c>
      <c r="AS269" s="1">
        <v>0.2639021</v>
      </c>
      <c r="AT269" s="1">
        <v>82.59309</v>
      </c>
      <c r="AU269" s="1">
        <v>0.034021</v>
      </c>
      <c r="AV269" s="1">
        <v>0.2617</v>
      </c>
      <c r="AW269" s="1">
        <v>0.426571</v>
      </c>
      <c r="AX269" s="1">
        <v>0.7851</v>
      </c>
      <c r="AY269" s="1">
        <v>0.0</v>
      </c>
      <c r="AZ269" s="1">
        <v>0.8263797</v>
      </c>
      <c r="BA269" s="1">
        <v>-29.46298</v>
      </c>
    </row>
    <row r="270">
      <c r="A270">
        <f t="shared" si="2"/>
        <v>0</v>
      </c>
      <c r="B270" t="str">
        <f t="shared" si="3"/>
        <v/>
      </c>
      <c r="C270" t="str">
        <f>if(and(D$3&gt;1,E270=PROSES!$D$22),,D270)</f>
        <v/>
      </c>
      <c r="D270" s="1" t="str">
        <f>if(and(F$3&gt;1,F270=PROSES!$B$10),,F270)</f>
        <v/>
      </c>
      <c r="E270" t="str">
        <f t="shared" si="4"/>
        <v/>
      </c>
      <c r="F270" t="str">
        <f t="shared" si="5"/>
        <v/>
      </c>
      <c r="G270" s="1" t="str">
        <f>if(Z270=PROSES!$E$29,T270,)</f>
        <v/>
      </c>
      <c r="H270" t="str">
        <f>if(X270=PROSES!$E$29,T270,)</f>
        <v/>
      </c>
      <c r="I270" t="str">
        <f t="shared" si="6"/>
        <v/>
      </c>
      <c r="J270" t="str">
        <f>if(and($K$3&gt;1,R270=PROSES!$C$2),,K270)</f>
        <v/>
      </c>
      <c r="K270" s="1" t="str">
        <f>if(and($L$3&gt;1,L270=PROSES!$B$2),,L270)</f>
        <v/>
      </c>
      <c r="L270" t="str">
        <f t="shared" si="7"/>
        <v/>
      </c>
      <c r="M270" t="str">
        <f>if(Z270=PROSES!$B$3,T270,)</f>
        <v/>
      </c>
      <c r="N270" t="str">
        <f>if(X270=PROSES!$B$3,T270,)</f>
        <v/>
      </c>
      <c r="O270" t="str">
        <f t="shared" si="8"/>
        <v/>
      </c>
      <c r="P270" t="str">
        <f>if(Z270=PROSES!$B$1,T270,)</f>
        <v/>
      </c>
      <c r="Q270" t="str">
        <f>if(X270=PROSES!$B$1,T270,)</f>
        <v/>
      </c>
      <c r="R270" t="str">
        <f t="shared" si="9"/>
        <v>RANCAKASUMBA5CIKASUNGKA5</v>
      </c>
      <c r="S270" s="3"/>
      <c r="T270" s="1" t="s">
        <v>636</v>
      </c>
      <c r="U270" s="1" t="s">
        <v>115</v>
      </c>
      <c r="V270" s="1" t="s">
        <v>115</v>
      </c>
      <c r="W270" s="1" t="s">
        <v>90</v>
      </c>
      <c r="X270" s="1" t="s">
        <v>637</v>
      </c>
      <c r="Y270" s="1" t="s">
        <v>88</v>
      </c>
      <c r="Z270" s="1" t="s">
        <v>638</v>
      </c>
      <c r="AA270" s="1" t="s">
        <v>88</v>
      </c>
      <c r="AD270" s="1">
        <v>0.0</v>
      </c>
      <c r="AE270" s="1">
        <v>1.0</v>
      </c>
      <c r="AG270" s="1">
        <v>6.37</v>
      </c>
      <c r="AH270" s="1">
        <v>1.0</v>
      </c>
      <c r="AI270" s="1" t="s">
        <v>64</v>
      </c>
      <c r="AJ270" s="1">
        <v>0.0</v>
      </c>
      <c r="AM270" s="1">
        <v>0.0</v>
      </c>
      <c r="AN270" s="1">
        <v>0.0</v>
      </c>
      <c r="AO270" s="1">
        <v>100.0</v>
      </c>
      <c r="AP270" s="1">
        <v>1.0</v>
      </c>
      <c r="AQ270" s="1">
        <v>1.62</v>
      </c>
      <c r="AR270" s="1">
        <v>1.62</v>
      </c>
      <c r="AS270" s="1">
        <v>1.804973</v>
      </c>
      <c r="AT270" s="1">
        <v>82.15014</v>
      </c>
      <c r="AU270" s="1">
        <v>0.246519</v>
      </c>
      <c r="AV270" s="1">
        <v>1.788059</v>
      </c>
      <c r="AW270" s="1">
        <v>1.202019</v>
      </c>
      <c r="AX270" s="1">
        <v>5.364177</v>
      </c>
      <c r="AY270" s="1">
        <v>0.0</v>
      </c>
      <c r="AZ270" s="1">
        <v>0.683587</v>
      </c>
      <c r="BA270" s="1">
        <v>-7.109503</v>
      </c>
    </row>
    <row r="271">
      <c r="A271">
        <f t="shared" si="2"/>
        <v>0</v>
      </c>
      <c r="B271" t="str">
        <f t="shared" si="3"/>
        <v/>
      </c>
      <c r="C271" t="str">
        <f>if(and(D$3&gt;1,E271=PROSES!$D$22),,D271)</f>
        <v/>
      </c>
      <c r="D271" s="1" t="str">
        <f>if(and(F$3&gt;1,F271=PROSES!$B$10),,F271)</f>
        <v/>
      </c>
      <c r="E271" t="str">
        <f t="shared" si="4"/>
        <v/>
      </c>
      <c r="F271" t="str">
        <f t="shared" si="5"/>
        <v/>
      </c>
      <c r="G271" s="1" t="str">
        <f>if(Z271=PROSES!$E$29,T271,)</f>
        <v/>
      </c>
      <c r="H271" t="str">
        <f>if(X271=PROSES!$E$29,T271,)</f>
        <v/>
      </c>
      <c r="I271" t="str">
        <f t="shared" si="6"/>
        <v/>
      </c>
      <c r="J271" t="str">
        <f>if(and($K$3&gt;1,R271=PROSES!$C$2),,K271)</f>
        <v/>
      </c>
      <c r="K271" s="1" t="str">
        <f>if(and($L$3&gt;1,L271=PROSES!$B$2),,L271)</f>
        <v/>
      </c>
      <c r="L271" t="str">
        <f t="shared" si="7"/>
        <v/>
      </c>
      <c r="M271" t="str">
        <f>if(Z271=PROSES!$B$3,T271,)</f>
        <v/>
      </c>
      <c r="N271" t="str">
        <f>if(X271=PROSES!$B$3,T271,)</f>
        <v/>
      </c>
      <c r="O271" t="str">
        <f t="shared" si="8"/>
        <v/>
      </c>
      <c r="P271" t="str">
        <f>if(Z271=PROSES!$B$1,T271,)</f>
        <v/>
      </c>
      <c r="Q271" t="str">
        <f>if(X271=PROSES!$B$1,T271,)</f>
        <v/>
      </c>
      <c r="R271" t="str">
        <f t="shared" si="9"/>
        <v>RANCAKASUMBA5CIKASUNGKA5</v>
      </c>
      <c r="S271" s="3"/>
      <c r="T271" s="1" t="s">
        <v>639</v>
      </c>
      <c r="U271" s="1" t="s">
        <v>115</v>
      </c>
      <c r="V271" s="1" t="s">
        <v>115</v>
      </c>
      <c r="W271" s="1" t="s">
        <v>90</v>
      </c>
      <c r="X271" s="1" t="s">
        <v>637</v>
      </c>
      <c r="Y271" s="1" t="s">
        <v>85</v>
      </c>
      <c r="Z271" s="1" t="s">
        <v>638</v>
      </c>
      <c r="AA271" s="1" t="s">
        <v>85</v>
      </c>
      <c r="AD271" s="1">
        <v>0.0</v>
      </c>
      <c r="AE271" s="1">
        <v>1.0</v>
      </c>
      <c r="AG271" s="1">
        <v>6.37</v>
      </c>
      <c r="AH271" s="1">
        <v>1.0</v>
      </c>
      <c r="AI271" s="1" t="s">
        <v>64</v>
      </c>
      <c r="AJ271" s="1">
        <v>0.0</v>
      </c>
      <c r="AM271" s="1">
        <v>0.0</v>
      </c>
      <c r="AN271" s="1">
        <v>0.0</v>
      </c>
      <c r="AO271" s="1">
        <v>100.0</v>
      </c>
      <c r="AP271" s="1">
        <v>1.0</v>
      </c>
      <c r="AQ271" s="1">
        <v>1.62</v>
      </c>
      <c r="AR271" s="1">
        <v>1.62</v>
      </c>
      <c r="AS271" s="1">
        <v>1.804973</v>
      </c>
      <c r="AT271" s="1">
        <v>82.15014</v>
      </c>
      <c r="AU271" s="1">
        <v>0.246519</v>
      </c>
      <c r="AV271" s="1">
        <v>1.788059</v>
      </c>
      <c r="AW271" s="1">
        <v>1.202019</v>
      </c>
      <c r="AX271" s="1">
        <v>5.364177</v>
      </c>
      <c r="AY271" s="1">
        <v>0.0</v>
      </c>
      <c r="AZ271" s="1">
        <v>0.683587</v>
      </c>
      <c r="BA271" s="1">
        <v>-7.109503</v>
      </c>
    </row>
    <row r="272">
      <c r="A272">
        <f t="shared" si="2"/>
        <v>0</v>
      </c>
      <c r="B272" t="str">
        <f t="shared" si="3"/>
        <v/>
      </c>
      <c r="C272" t="str">
        <f>if(and(D$3&gt;1,E272=PROSES!$D$22),,D272)</f>
        <v/>
      </c>
      <c r="D272" s="1" t="str">
        <f>if(and(F$3&gt;1,F272=PROSES!$B$10),,F272)</f>
        <v/>
      </c>
      <c r="E272" t="str">
        <f t="shared" si="4"/>
        <v/>
      </c>
      <c r="F272" t="str">
        <f t="shared" si="5"/>
        <v/>
      </c>
      <c r="G272" s="1" t="str">
        <f>if(Z272=PROSES!$E$29,T272,)</f>
        <v/>
      </c>
      <c r="H272" t="str">
        <f>if(X272=PROSES!$E$29,T272,)</f>
        <v/>
      </c>
      <c r="I272" t="str">
        <f t="shared" si="6"/>
        <v/>
      </c>
      <c r="J272" t="str">
        <f>if(and($K$3&gt;1,R272=PROSES!$C$2),,K272)</f>
        <v/>
      </c>
      <c r="K272" s="1" t="str">
        <f>if(and($L$3&gt;1,L272=PROSES!$B$2),,L272)</f>
        <v/>
      </c>
      <c r="L272" t="str">
        <f t="shared" si="7"/>
        <v/>
      </c>
      <c r="M272" t="str">
        <f>if(Z272=PROSES!$B$3,T272,)</f>
        <v/>
      </c>
      <c r="N272" t="str">
        <f>if(X272=PROSES!$B$3,T272,)</f>
        <v/>
      </c>
      <c r="O272" t="str">
        <f t="shared" si="8"/>
        <v/>
      </c>
      <c r="P272" t="str">
        <f>if(Z272=PROSES!$B$1,T272,)</f>
        <v/>
      </c>
      <c r="Q272" t="str">
        <f>if(X272=PROSES!$B$1,T272,)</f>
        <v/>
      </c>
      <c r="R272" t="str">
        <f t="shared" si="9"/>
        <v>CIKUPAALAM SUTRA</v>
      </c>
      <c r="S272" s="3"/>
      <c r="T272" s="1" t="s">
        <v>640</v>
      </c>
      <c r="U272" s="1" t="s">
        <v>58</v>
      </c>
      <c r="V272" s="1" t="s">
        <v>58</v>
      </c>
      <c r="W272" s="1" t="s">
        <v>161</v>
      </c>
      <c r="X272" s="1" t="s">
        <v>567</v>
      </c>
      <c r="Y272" s="7">
        <v>43501.0</v>
      </c>
      <c r="Z272" s="1" t="s">
        <v>641</v>
      </c>
      <c r="AA272" s="7">
        <v>43470.0</v>
      </c>
      <c r="AD272" s="1">
        <v>0.0</v>
      </c>
      <c r="AE272" s="1">
        <v>1.0</v>
      </c>
      <c r="AG272" s="1">
        <v>21.0</v>
      </c>
      <c r="AH272" s="1">
        <v>1.0</v>
      </c>
      <c r="AI272" s="1" t="s">
        <v>64</v>
      </c>
      <c r="AJ272" s="1">
        <v>0.0</v>
      </c>
      <c r="AM272" s="1">
        <v>0.0</v>
      </c>
      <c r="AN272" s="1">
        <v>0.0</v>
      </c>
      <c r="AO272" s="1">
        <v>100.0</v>
      </c>
      <c r="AP272" s="1">
        <v>1.0</v>
      </c>
      <c r="AQ272" s="1">
        <v>3.0</v>
      </c>
      <c r="AR272" s="1">
        <v>3.0</v>
      </c>
      <c r="AS272" s="1">
        <v>5.630851</v>
      </c>
      <c r="AT272" s="1">
        <v>85.75453</v>
      </c>
      <c r="AU272" s="1">
        <v>0.41685</v>
      </c>
      <c r="AV272" s="1">
        <v>5.6154</v>
      </c>
      <c r="AW272" s="1">
        <v>3.56685</v>
      </c>
      <c r="AX272" s="1">
        <v>16.8462</v>
      </c>
      <c r="AY272" s="1">
        <v>0.0</v>
      </c>
      <c r="AZ272" s="1">
        <v>0.6904932</v>
      </c>
      <c r="BA272" s="1">
        <v>-11.4222</v>
      </c>
    </row>
    <row r="273">
      <c r="A273">
        <f t="shared" si="2"/>
        <v>0</v>
      </c>
      <c r="B273" t="str">
        <f t="shared" si="3"/>
        <v/>
      </c>
      <c r="C273" t="str">
        <f>if(and(D$3&gt;1,E273=PROSES!$D$22),,D273)</f>
        <v/>
      </c>
      <c r="D273" s="1" t="str">
        <f>if(and(F$3&gt;1,F273=PROSES!$B$10),,F273)</f>
        <v/>
      </c>
      <c r="E273" t="str">
        <f t="shared" si="4"/>
        <v/>
      </c>
      <c r="F273" t="str">
        <f t="shared" si="5"/>
        <v/>
      </c>
      <c r="G273" s="1" t="str">
        <f>if(Z273=PROSES!$E$29,T273,)</f>
        <v/>
      </c>
      <c r="H273" t="str">
        <f>if(X273=PROSES!$E$29,T273,)</f>
        <v/>
      </c>
      <c r="I273" t="str">
        <f t="shared" si="6"/>
        <v/>
      </c>
      <c r="J273" t="str">
        <f>if(and($K$3&gt;1,R273=PROSES!$C$2),,K273)</f>
        <v/>
      </c>
      <c r="K273" s="1" t="str">
        <f>if(and($L$3&gt;1,L273=PROSES!$B$2),,L273)</f>
        <v/>
      </c>
      <c r="L273" t="str">
        <f t="shared" si="7"/>
        <v/>
      </c>
      <c r="M273" t="str">
        <f>if(Z273=PROSES!$B$3,T273,)</f>
        <v/>
      </c>
      <c r="N273" t="str">
        <f>if(X273=PROSES!$B$3,T273,)</f>
        <v/>
      </c>
      <c r="O273" t="str">
        <f t="shared" si="8"/>
        <v/>
      </c>
      <c r="P273" t="str">
        <f>if(Z273=PROSES!$B$1,T273,)</f>
        <v/>
      </c>
      <c r="Q273" t="str">
        <f>if(X273=PROSES!$B$1,T273,)</f>
        <v/>
      </c>
      <c r="R273" t="str">
        <f t="shared" si="9"/>
        <v/>
      </c>
      <c r="S273" s="3"/>
      <c r="T273" s="1" t="s">
        <v>642</v>
      </c>
      <c r="U273" s="1" t="s">
        <v>58</v>
      </c>
      <c r="V273" s="1" t="s">
        <v>58</v>
      </c>
      <c r="W273" s="1" t="s">
        <v>161</v>
      </c>
      <c r="AD273" s="1">
        <v>1.0</v>
      </c>
      <c r="AE273" s="1">
        <v>1.0</v>
      </c>
      <c r="AG273" s="1">
        <v>13.0</v>
      </c>
      <c r="AH273" s="1">
        <v>1.0</v>
      </c>
      <c r="AI273" s="1" t="s">
        <v>64</v>
      </c>
      <c r="AJ273" s="1">
        <v>0.0</v>
      </c>
      <c r="AM273" s="1">
        <v>0.0</v>
      </c>
      <c r="AN273" s="1">
        <v>0.0</v>
      </c>
      <c r="AO273" s="1">
        <v>100.0</v>
      </c>
      <c r="AP273" s="1">
        <v>1.0</v>
      </c>
      <c r="AQ273" s="1">
        <v>3.0</v>
      </c>
      <c r="AR273" s="1">
        <v>3.0</v>
      </c>
      <c r="AS273" s="1">
        <v>3.485765</v>
      </c>
      <c r="AT273" s="1">
        <v>85.75453</v>
      </c>
      <c r="AU273" s="1">
        <v>0.25805</v>
      </c>
      <c r="AV273" s="1">
        <v>3.4762</v>
      </c>
      <c r="AW273" s="1">
        <v>2.20805</v>
      </c>
      <c r="AX273" s="1">
        <v>10.4286</v>
      </c>
      <c r="AY273" s="1">
        <v>0.0</v>
      </c>
      <c r="AZ273" s="1">
        <v>0.6904932</v>
      </c>
      <c r="BA273" s="1">
        <v>-11.4222</v>
      </c>
    </row>
    <row r="274">
      <c r="A274">
        <f t="shared" si="2"/>
        <v>0</v>
      </c>
      <c r="B274" t="str">
        <f t="shared" si="3"/>
        <v/>
      </c>
      <c r="C274" t="str">
        <f>if(and(D$3&gt;1,E274=PROSES!$D$22),,D274)</f>
        <v/>
      </c>
      <c r="D274" s="1" t="str">
        <f>if(and(F$3&gt;1,F274=PROSES!$B$10),,F274)</f>
        <v/>
      </c>
      <c r="E274" t="str">
        <f t="shared" si="4"/>
        <v/>
      </c>
      <c r="F274" t="str">
        <f t="shared" si="5"/>
        <v/>
      </c>
      <c r="G274" s="1" t="str">
        <f>if(Z274=PROSES!$E$29,T274,)</f>
        <v/>
      </c>
      <c r="H274" t="str">
        <f>if(X274=PROSES!$E$29,T274,)</f>
        <v/>
      </c>
      <c r="I274" t="str">
        <f t="shared" si="6"/>
        <v/>
      </c>
      <c r="J274" t="str">
        <f>if(and($K$3&gt;1,R274=PROSES!$C$2),,K274)</f>
        <v/>
      </c>
      <c r="K274" s="1" t="str">
        <f>if(and($L$3&gt;1,L274=PROSES!$B$2),,L274)</f>
        <v/>
      </c>
      <c r="L274" t="str">
        <f t="shared" si="7"/>
        <v/>
      </c>
      <c r="M274" t="str">
        <f>if(Z274=PROSES!$B$3,T274,)</f>
        <v/>
      </c>
      <c r="N274" t="str">
        <f>if(X274=PROSES!$B$3,T274,)</f>
        <v/>
      </c>
      <c r="O274" t="str">
        <f t="shared" si="8"/>
        <v/>
      </c>
      <c r="P274" t="str">
        <f>if(Z274=PROSES!$B$1,T274,)</f>
        <v/>
      </c>
      <c r="Q274" t="str">
        <f>if(X274=PROSES!$B$1,T274,)</f>
        <v/>
      </c>
      <c r="R274" t="str">
        <f t="shared" si="9"/>
        <v>JATAKECIKUPA</v>
      </c>
      <c r="S274" s="3"/>
      <c r="T274" s="1" t="s">
        <v>643</v>
      </c>
      <c r="U274" s="1" t="s">
        <v>58</v>
      </c>
      <c r="V274" s="1" t="s">
        <v>58</v>
      </c>
      <c r="W274" s="1" t="s">
        <v>282</v>
      </c>
      <c r="X274" s="1" t="s">
        <v>644</v>
      </c>
      <c r="Y274" s="7">
        <v>43501.0</v>
      </c>
      <c r="Z274" s="1" t="s">
        <v>567</v>
      </c>
      <c r="AA274" s="7">
        <v>43470.0</v>
      </c>
      <c r="AD274" s="1">
        <v>0.0</v>
      </c>
      <c r="AE274" s="1">
        <v>1.0</v>
      </c>
      <c r="AG274" s="1">
        <v>7.2</v>
      </c>
      <c r="AH274" s="1">
        <v>1.0</v>
      </c>
      <c r="AI274" s="1" t="s">
        <v>64</v>
      </c>
      <c r="AJ274" s="1">
        <v>0.0</v>
      </c>
      <c r="AM274" s="1">
        <v>0.0</v>
      </c>
      <c r="AN274" s="1">
        <v>0.0</v>
      </c>
      <c r="AO274" s="1">
        <v>100.0</v>
      </c>
      <c r="AP274" s="1">
        <v>1.0</v>
      </c>
      <c r="AQ274" s="1">
        <v>1.56</v>
      </c>
      <c r="AR274" s="1">
        <v>1.56</v>
      </c>
      <c r="AS274" s="1">
        <v>2.046151</v>
      </c>
      <c r="AT274" s="1">
        <v>81.68457</v>
      </c>
      <c r="AU274" s="1">
        <v>0.29592</v>
      </c>
      <c r="AV274" s="1">
        <v>2.02464</v>
      </c>
      <c r="AW274" s="1">
        <v>1.37592</v>
      </c>
      <c r="AX274" s="1">
        <v>6.07392</v>
      </c>
      <c r="AY274" s="1">
        <v>0.0</v>
      </c>
      <c r="AZ274" s="1">
        <v>0.6827177</v>
      </c>
      <c r="BA274" s="1">
        <v>-6.618521</v>
      </c>
    </row>
    <row r="275">
      <c r="A275">
        <f t="shared" si="2"/>
        <v>0</v>
      </c>
      <c r="B275" t="str">
        <f t="shared" si="3"/>
        <v/>
      </c>
      <c r="C275" t="str">
        <f>if(and(D$3&gt;1,E275=PROSES!$D$22),,D275)</f>
        <v/>
      </c>
      <c r="D275" s="1" t="str">
        <f>if(and(F$3&gt;1,F275=PROSES!$B$10),,F275)</f>
        <v/>
      </c>
      <c r="E275" t="str">
        <f t="shared" si="4"/>
        <v/>
      </c>
      <c r="F275" t="str">
        <f t="shared" si="5"/>
        <v/>
      </c>
      <c r="G275" s="1" t="str">
        <f>if(Z275=PROSES!$E$29,T275,)</f>
        <v/>
      </c>
      <c r="H275" t="str">
        <f>if(X275=PROSES!$E$29,T275,)</f>
        <v/>
      </c>
      <c r="I275" t="str">
        <f t="shared" si="6"/>
        <v/>
      </c>
      <c r="J275" t="str">
        <f>if(and($K$3&gt;1,R275=PROSES!$C$2),,K275)</f>
        <v/>
      </c>
      <c r="K275" s="1" t="str">
        <f>if(and($L$3&gt;1,L275=PROSES!$B$2),,L275)</f>
        <v/>
      </c>
      <c r="L275" t="str">
        <f t="shared" si="7"/>
        <v/>
      </c>
      <c r="M275" t="str">
        <f>if(Z275=PROSES!$B$3,T275,)</f>
        <v/>
      </c>
      <c r="N275" t="str">
        <f>if(X275=PROSES!$B$3,T275,)</f>
        <v/>
      </c>
      <c r="O275" t="str">
        <f t="shared" si="8"/>
        <v/>
      </c>
      <c r="P275" t="str">
        <f>if(Z275=PROSES!$B$1,T275,)</f>
        <v/>
      </c>
      <c r="Q275" t="str">
        <f>if(X275=PROSES!$B$1,T275,)</f>
        <v/>
      </c>
      <c r="R275" t="str">
        <f t="shared" si="9"/>
        <v>JATAKECIKUPA</v>
      </c>
      <c r="S275" s="3"/>
      <c r="T275" s="1" t="s">
        <v>645</v>
      </c>
      <c r="U275" s="1" t="s">
        <v>58</v>
      </c>
      <c r="V275" s="1" t="s">
        <v>58</v>
      </c>
      <c r="W275" s="1" t="s">
        <v>282</v>
      </c>
      <c r="X275" s="1" t="s">
        <v>644</v>
      </c>
      <c r="Y275" s="7">
        <v>43501.0</v>
      </c>
      <c r="Z275" s="1" t="s">
        <v>567</v>
      </c>
      <c r="AA275" s="7">
        <v>43470.0</v>
      </c>
      <c r="AD275" s="1">
        <v>0.0</v>
      </c>
      <c r="AE275" s="1">
        <v>1.0</v>
      </c>
      <c r="AG275" s="1">
        <v>7.2</v>
      </c>
      <c r="AH275" s="1">
        <v>1.0</v>
      </c>
      <c r="AI275" s="1" t="s">
        <v>64</v>
      </c>
      <c r="AJ275" s="1">
        <v>0.0</v>
      </c>
      <c r="AM275" s="1">
        <v>0.0</v>
      </c>
      <c r="AN275" s="1">
        <v>0.0</v>
      </c>
      <c r="AO275" s="1">
        <v>100.0</v>
      </c>
      <c r="AP275" s="1">
        <v>1.0</v>
      </c>
      <c r="AQ275" s="1">
        <v>1.56</v>
      </c>
      <c r="AR275" s="1">
        <v>1.56</v>
      </c>
      <c r="AS275" s="1">
        <v>2.046151</v>
      </c>
      <c r="AT275" s="1">
        <v>81.68457</v>
      </c>
      <c r="AU275" s="1">
        <v>0.29592</v>
      </c>
      <c r="AV275" s="1">
        <v>2.02464</v>
      </c>
      <c r="AW275" s="1">
        <v>1.37592</v>
      </c>
      <c r="AX275" s="1">
        <v>6.07392</v>
      </c>
      <c r="AY275" s="1">
        <v>0.0</v>
      </c>
      <c r="AZ275" s="1">
        <v>0.6827177</v>
      </c>
      <c r="BA275" s="1">
        <v>-6.618521</v>
      </c>
    </row>
    <row r="276">
      <c r="A276">
        <f t="shared" si="2"/>
        <v>0</v>
      </c>
      <c r="B276" t="str">
        <f t="shared" si="3"/>
        <v/>
      </c>
      <c r="C276" t="str">
        <f>if(and(D$3&gt;1,E276=PROSES!$D$22),,D276)</f>
        <v/>
      </c>
      <c r="D276" s="1" t="str">
        <f>if(and(F$3&gt;1,F276=PROSES!$B$10),,F276)</f>
        <v/>
      </c>
      <c r="E276" t="str">
        <f t="shared" si="4"/>
        <v/>
      </c>
      <c r="F276" t="str">
        <f t="shared" si="5"/>
        <v/>
      </c>
      <c r="G276" s="1" t="str">
        <f>if(Z276=PROSES!$E$29,T276,)</f>
        <v/>
      </c>
      <c r="H276" t="str">
        <f>if(X276=PROSES!$E$29,T276,)</f>
        <v/>
      </c>
      <c r="I276" t="str">
        <f t="shared" si="6"/>
        <v/>
      </c>
      <c r="J276" t="str">
        <f>if(and($K$3&gt;1,R276=PROSES!$C$2),,K276)</f>
        <v/>
      </c>
      <c r="K276" s="1" t="str">
        <f>if(and($L$3&gt;1,L276=PROSES!$B$2),,L276)</f>
        <v/>
      </c>
      <c r="L276" t="str">
        <f t="shared" si="7"/>
        <v/>
      </c>
      <c r="M276" t="str">
        <f>if(Z276=PROSES!$B$3,T276,)</f>
        <v/>
      </c>
      <c r="N276" t="str">
        <f>if(X276=PROSES!$B$3,T276,)</f>
        <v/>
      </c>
      <c r="O276" t="str">
        <f t="shared" si="8"/>
        <v/>
      </c>
      <c r="P276" t="str">
        <f>if(Z276=PROSES!$B$1,T276,)</f>
        <v/>
      </c>
      <c r="Q276" t="str">
        <f>if(X276=PROSES!$B$1,T276,)</f>
        <v/>
      </c>
      <c r="R276" t="str">
        <f t="shared" si="9"/>
        <v>CIKUPAPASAR KEMIS</v>
      </c>
      <c r="S276" s="3"/>
      <c r="T276" s="1" t="s">
        <v>646</v>
      </c>
      <c r="U276" s="1" t="s">
        <v>58</v>
      </c>
      <c r="V276" s="1" t="s">
        <v>58</v>
      </c>
      <c r="W276" s="1" t="s">
        <v>90</v>
      </c>
      <c r="X276" s="1" t="s">
        <v>567</v>
      </c>
      <c r="Y276" s="7">
        <v>43470.0</v>
      </c>
      <c r="Z276" s="1" t="s">
        <v>647</v>
      </c>
      <c r="AA276" s="7">
        <v>43501.0</v>
      </c>
      <c r="AD276" s="1">
        <v>0.0</v>
      </c>
      <c r="AE276" s="1">
        <v>1.0</v>
      </c>
      <c r="AG276" s="1">
        <v>5.7</v>
      </c>
      <c r="AH276" s="1">
        <v>1.0</v>
      </c>
      <c r="AI276" s="1" t="s">
        <v>64</v>
      </c>
      <c r="AJ276" s="1">
        <v>0.0</v>
      </c>
      <c r="AM276" s="1">
        <v>0.0</v>
      </c>
      <c r="AN276" s="1">
        <v>0.0</v>
      </c>
      <c r="AO276" s="1">
        <v>100.0</v>
      </c>
      <c r="AP276" s="1">
        <v>1.0</v>
      </c>
      <c r="AQ276" s="1">
        <v>1.62</v>
      </c>
      <c r="AR276" s="1">
        <v>1.62</v>
      </c>
      <c r="AS276" s="1">
        <v>1.615125</v>
      </c>
      <c r="AT276" s="1">
        <v>82.15014</v>
      </c>
      <c r="AU276" s="1">
        <v>0.22059</v>
      </c>
      <c r="AV276" s="1">
        <v>1.59999</v>
      </c>
      <c r="AW276" s="1">
        <v>1.07559</v>
      </c>
      <c r="AX276" s="1">
        <v>4.79997</v>
      </c>
      <c r="AY276" s="1">
        <v>0.0</v>
      </c>
      <c r="AZ276" s="1">
        <v>0.683587</v>
      </c>
      <c r="BA276" s="1">
        <v>-7.109503</v>
      </c>
    </row>
    <row r="277">
      <c r="A277">
        <f t="shared" si="2"/>
        <v>0</v>
      </c>
      <c r="B277" t="str">
        <f t="shared" si="3"/>
        <v/>
      </c>
      <c r="C277" t="str">
        <f>if(and(D$3&gt;1,E277=PROSES!$D$22),,D277)</f>
        <v/>
      </c>
      <c r="D277" s="1" t="str">
        <f>if(and(F$3&gt;1,F277=PROSES!$B$10),,F277)</f>
        <v/>
      </c>
      <c r="E277" t="str">
        <f t="shared" si="4"/>
        <v/>
      </c>
      <c r="F277" t="str">
        <f t="shared" si="5"/>
        <v/>
      </c>
      <c r="G277" s="1" t="str">
        <f>if(Z277=PROSES!$E$29,T277,)</f>
        <v/>
      </c>
      <c r="H277" t="str">
        <f>if(X277=PROSES!$E$29,T277,)</f>
        <v/>
      </c>
      <c r="I277" t="str">
        <f t="shared" si="6"/>
        <v/>
      </c>
      <c r="J277" t="str">
        <f>if(and($K$3&gt;1,R277=PROSES!$C$2),,K277)</f>
        <v/>
      </c>
      <c r="K277" s="1" t="str">
        <f>if(and($L$3&gt;1,L277=PROSES!$B$2),,L277)</f>
        <v/>
      </c>
      <c r="L277" t="str">
        <f t="shared" si="7"/>
        <v/>
      </c>
      <c r="M277" t="str">
        <f>if(Z277=PROSES!$B$3,T277,)</f>
        <v/>
      </c>
      <c r="N277" t="str">
        <f>if(X277=PROSES!$B$3,T277,)</f>
        <v/>
      </c>
      <c r="O277" t="str">
        <f t="shared" si="8"/>
        <v/>
      </c>
      <c r="P277" t="str">
        <f>if(Z277=PROSES!$B$1,T277,)</f>
        <v/>
      </c>
      <c r="Q277" t="str">
        <f>if(X277=PROSES!$B$1,T277,)</f>
        <v/>
      </c>
      <c r="R277" t="str">
        <f t="shared" si="9"/>
        <v>CIKUPAPASAR KEMIS</v>
      </c>
      <c r="S277" s="3"/>
      <c r="T277" s="1" t="s">
        <v>648</v>
      </c>
      <c r="U277" s="1" t="s">
        <v>58</v>
      </c>
      <c r="V277" s="1" t="s">
        <v>58</v>
      </c>
      <c r="W277" s="1" t="s">
        <v>90</v>
      </c>
      <c r="X277" s="1" t="s">
        <v>567</v>
      </c>
      <c r="Y277" s="7">
        <v>43470.0</v>
      </c>
      <c r="Z277" s="1" t="s">
        <v>647</v>
      </c>
      <c r="AA277" s="7">
        <v>43501.0</v>
      </c>
      <c r="AD277" s="1">
        <v>0.0</v>
      </c>
      <c r="AE277" s="1">
        <v>1.0</v>
      </c>
      <c r="AG277" s="1">
        <v>5.7</v>
      </c>
      <c r="AH277" s="1">
        <v>1.0</v>
      </c>
      <c r="AI277" s="1" t="s">
        <v>64</v>
      </c>
      <c r="AJ277" s="1">
        <v>0.0</v>
      </c>
      <c r="AM277" s="1">
        <v>0.0</v>
      </c>
      <c r="AN277" s="1">
        <v>0.0</v>
      </c>
      <c r="AO277" s="1">
        <v>100.0</v>
      </c>
      <c r="AP277" s="1">
        <v>1.0</v>
      </c>
      <c r="AQ277" s="1">
        <v>1.62</v>
      </c>
      <c r="AR277" s="1">
        <v>1.62</v>
      </c>
      <c r="AS277" s="1">
        <v>1.615125</v>
      </c>
      <c r="AT277" s="1">
        <v>82.15014</v>
      </c>
      <c r="AU277" s="1">
        <v>0.22059</v>
      </c>
      <c r="AV277" s="1">
        <v>1.59999</v>
      </c>
      <c r="AW277" s="1">
        <v>1.07559</v>
      </c>
      <c r="AX277" s="1">
        <v>4.79997</v>
      </c>
      <c r="AY277" s="1">
        <v>0.0</v>
      </c>
      <c r="AZ277" s="1">
        <v>0.683587</v>
      </c>
      <c r="BA277" s="1">
        <v>-7.109503</v>
      </c>
    </row>
    <row r="278">
      <c r="A278">
        <f t="shared" si="2"/>
        <v>0</v>
      </c>
      <c r="B278" t="str">
        <f t="shared" si="3"/>
        <v/>
      </c>
      <c r="C278" t="str">
        <f>if(and(D$3&gt;1,E278=PROSES!$D$22),,D278)</f>
        <v/>
      </c>
      <c r="D278" s="1" t="str">
        <f>if(and(F$3&gt;1,F278=PROSES!$B$10),,F278)</f>
        <v/>
      </c>
      <c r="E278" t="str">
        <f t="shared" si="4"/>
        <v/>
      </c>
      <c r="F278" t="str">
        <f t="shared" si="5"/>
        <v/>
      </c>
      <c r="G278" s="1" t="str">
        <f>if(Z278=PROSES!$E$29,T278,)</f>
        <v/>
      </c>
      <c r="H278" t="str">
        <f>if(X278=PROSES!$E$29,T278,)</f>
        <v/>
      </c>
      <c r="I278" t="str">
        <f t="shared" si="6"/>
        <v/>
      </c>
      <c r="J278" t="str">
        <f>if(and($K$3&gt;1,R278=PROSES!$C$2),,K278)</f>
        <v/>
      </c>
      <c r="K278" s="1" t="str">
        <f>if(and($L$3&gt;1,L278=PROSES!$B$2),,L278)</f>
        <v/>
      </c>
      <c r="L278" t="str">
        <f t="shared" si="7"/>
        <v/>
      </c>
      <c r="M278" t="str">
        <f>if(Z278=PROSES!$B$3,T278,)</f>
        <v/>
      </c>
      <c r="N278" t="str">
        <f>if(X278=PROSES!$B$3,T278,)</f>
        <v/>
      </c>
      <c r="O278" t="str">
        <f t="shared" si="8"/>
        <v/>
      </c>
      <c r="P278" t="str">
        <f>if(Z278=PROSES!$B$1,T278,)</f>
        <v/>
      </c>
      <c r="Q278" t="str">
        <f>if(X278=PROSES!$B$1,T278,)</f>
        <v/>
      </c>
      <c r="R278" t="str">
        <f t="shared" si="9"/>
        <v>CILEGONBARUALINDO</v>
      </c>
      <c r="S278" s="3"/>
      <c r="T278" s="1" t="s">
        <v>649</v>
      </c>
      <c r="U278" s="1" t="s">
        <v>58</v>
      </c>
      <c r="V278" s="1" t="s">
        <v>58</v>
      </c>
      <c r="W278" s="1" t="s">
        <v>650</v>
      </c>
      <c r="X278" s="1" t="s">
        <v>570</v>
      </c>
      <c r="Y278" s="1" t="s">
        <v>61</v>
      </c>
      <c r="Z278" s="1" t="s">
        <v>651</v>
      </c>
      <c r="AA278" s="1" t="s">
        <v>61</v>
      </c>
      <c r="AD278" s="1">
        <v>0.0</v>
      </c>
      <c r="AE278" s="1">
        <v>1.0</v>
      </c>
      <c r="AG278" s="1">
        <v>3.0</v>
      </c>
      <c r="AH278" s="1">
        <v>1.0</v>
      </c>
      <c r="AI278" s="1" t="s">
        <v>64</v>
      </c>
      <c r="AJ278" s="1">
        <v>0.0</v>
      </c>
      <c r="AM278" s="1">
        <v>0.0</v>
      </c>
      <c r="AN278" s="1">
        <v>0.0</v>
      </c>
      <c r="AO278" s="1">
        <v>100.0</v>
      </c>
      <c r="AP278" s="1">
        <v>1.0</v>
      </c>
      <c r="AQ278" s="1">
        <v>0.6</v>
      </c>
      <c r="AR278" s="1">
        <v>0.6</v>
      </c>
      <c r="AS278" s="1">
        <v>0.3776725</v>
      </c>
      <c r="AT278" s="1">
        <v>63.33318</v>
      </c>
      <c r="AU278" s="1">
        <v>0.1695</v>
      </c>
      <c r="AV278" s="1">
        <v>0.3375</v>
      </c>
      <c r="AW278" s="1">
        <v>0.6195</v>
      </c>
      <c r="AX278" s="1">
        <v>1.0125</v>
      </c>
      <c r="AY278" s="1">
        <v>0.0</v>
      </c>
      <c r="AZ278" s="1">
        <v>0.7160076</v>
      </c>
      <c r="BA278" s="1">
        <v>-7.023246</v>
      </c>
    </row>
    <row r="279">
      <c r="A279">
        <f t="shared" si="2"/>
        <v>0</v>
      </c>
      <c r="B279" t="str">
        <f t="shared" si="3"/>
        <v/>
      </c>
      <c r="C279" t="str">
        <f>if(and(D$3&gt;1,E279=PROSES!$D$22),,D279)</f>
        <v/>
      </c>
      <c r="D279" s="1" t="str">
        <f>if(and(F$3&gt;1,F279=PROSES!$B$10),,F279)</f>
        <v/>
      </c>
      <c r="E279" t="str">
        <f t="shared" si="4"/>
        <v/>
      </c>
      <c r="F279" t="str">
        <f t="shared" si="5"/>
        <v/>
      </c>
      <c r="G279" s="1" t="str">
        <f>if(Z279=PROSES!$E$29,T279,)</f>
        <v/>
      </c>
      <c r="H279" t="str">
        <f>if(X279=PROSES!$E$29,T279,)</f>
        <v/>
      </c>
      <c r="I279" t="str">
        <f t="shared" si="6"/>
        <v/>
      </c>
      <c r="J279" t="str">
        <f>if(and($K$3&gt;1,R279=PROSES!$C$2),,K279)</f>
        <v/>
      </c>
      <c r="K279" s="1" t="str">
        <f>if(and($L$3&gt;1,L279=PROSES!$B$2),,L279)</f>
        <v/>
      </c>
      <c r="L279" t="str">
        <f t="shared" si="7"/>
        <v/>
      </c>
      <c r="M279" t="str">
        <f>if(Z279=PROSES!$B$3,T279,)</f>
        <v/>
      </c>
      <c r="N279" t="str">
        <f>if(X279=PROSES!$B$3,T279,)</f>
        <v/>
      </c>
      <c r="O279" t="str">
        <f t="shared" si="8"/>
        <v/>
      </c>
      <c r="P279" t="str">
        <f>if(Z279=PROSES!$B$1,T279,)</f>
        <v/>
      </c>
      <c r="Q279" t="str">
        <f>if(X279=PROSES!$B$1,T279,)</f>
        <v/>
      </c>
      <c r="R279" t="str">
        <f t="shared" si="9"/>
        <v>CILEGONBARUASAHIMAS</v>
      </c>
      <c r="S279" s="3"/>
      <c r="T279" s="1" t="s">
        <v>652</v>
      </c>
      <c r="U279" s="1" t="s">
        <v>58</v>
      </c>
      <c r="V279" s="1" t="s">
        <v>58</v>
      </c>
      <c r="W279" s="1" t="s">
        <v>90</v>
      </c>
      <c r="X279" s="1" t="s">
        <v>570</v>
      </c>
      <c r="Y279" s="1" t="s">
        <v>66</v>
      </c>
      <c r="Z279" s="1" t="s">
        <v>127</v>
      </c>
      <c r="AA279" s="1" t="s">
        <v>128</v>
      </c>
      <c r="AD279" s="1">
        <v>0.0</v>
      </c>
      <c r="AE279" s="1">
        <v>1.0</v>
      </c>
      <c r="AG279" s="1">
        <v>15.064</v>
      </c>
      <c r="AH279" s="1">
        <v>1.0</v>
      </c>
      <c r="AI279" s="1" t="s">
        <v>64</v>
      </c>
      <c r="AJ279" s="1">
        <v>0.0</v>
      </c>
      <c r="AM279" s="1">
        <v>0.0</v>
      </c>
      <c r="AN279" s="1">
        <v>0.0</v>
      </c>
      <c r="AO279" s="1">
        <v>100.0</v>
      </c>
      <c r="AP279" s="1">
        <v>1.0</v>
      </c>
      <c r="AQ279" s="1">
        <v>1.62</v>
      </c>
      <c r="AR279" s="1">
        <v>1.62</v>
      </c>
      <c r="AS279" s="1">
        <v>4.268463</v>
      </c>
      <c r="AT279" s="1">
        <v>82.15014</v>
      </c>
      <c r="AU279" s="1">
        <v>0.5829768</v>
      </c>
      <c r="AV279" s="1">
        <v>4.228465</v>
      </c>
      <c r="AW279" s="1">
        <v>2.842577</v>
      </c>
      <c r="AX279" s="1">
        <v>12.6854</v>
      </c>
      <c r="AY279" s="1">
        <v>0.0</v>
      </c>
      <c r="AZ279" s="1">
        <v>0.683587</v>
      </c>
      <c r="BA279" s="1">
        <v>-7.109503</v>
      </c>
    </row>
    <row r="280">
      <c r="A280">
        <f t="shared" si="2"/>
        <v>0</v>
      </c>
      <c r="B280" t="str">
        <f t="shared" si="3"/>
        <v/>
      </c>
      <c r="C280" t="str">
        <f>if(and(D$3&gt;1,E280=PROSES!$D$22),,D280)</f>
        <v/>
      </c>
      <c r="D280" s="1" t="str">
        <f>if(and(F$3&gt;1,F280=PROSES!$B$10),,F280)</f>
        <v/>
      </c>
      <c r="E280" t="str">
        <f t="shared" si="4"/>
        <v/>
      </c>
      <c r="F280" t="str">
        <f t="shared" si="5"/>
        <v/>
      </c>
      <c r="G280" s="1" t="str">
        <f>if(Z280=PROSES!$E$29,T280,)</f>
        <v/>
      </c>
      <c r="H280" t="str">
        <f>if(X280=PROSES!$E$29,T280,)</f>
        <v/>
      </c>
      <c r="I280" t="str">
        <f t="shared" si="6"/>
        <v/>
      </c>
      <c r="J280" t="str">
        <f>if(and($K$3&gt;1,R280=PROSES!$C$2),,K280)</f>
        <v/>
      </c>
      <c r="K280" s="1" t="str">
        <f>if(and($L$3&gt;1,L280=PROSES!$B$2),,L280)</f>
        <v/>
      </c>
      <c r="L280" t="str">
        <f t="shared" si="7"/>
        <v/>
      </c>
      <c r="M280" t="str">
        <f>if(Z280=PROSES!$B$3,T280,)</f>
        <v/>
      </c>
      <c r="N280" t="str">
        <f>if(X280=PROSES!$B$3,T280,)</f>
        <v/>
      </c>
      <c r="O280" t="str">
        <f t="shared" si="8"/>
        <v/>
      </c>
      <c r="P280" t="str">
        <f>if(Z280=PROSES!$B$1,T280,)</f>
        <v/>
      </c>
      <c r="Q280" t="str">
        <f>if(X280=PROSES!$B$1,T280,)</f>
        <v/>
      </c>
      <c r="R280" t="str">
        <f t="shared" si="9"/>
        <v>CILEGON BARU7CIBINONG7</v>
      </c>
      <c r="S280" s="3"/>
      <c r="T280" s="1" t="s">
        <v>653</v>
      </c>
      <c r="U280" s="1" t="s">
        <v>75</v>
      </c>
      <c r="V280" s="1" t="s">
        <v>75</v>
      </c>
      <c r="W280" s="1" t="s">
        <v>562</v>
      </c>
      <c r="X280" s="1" t="s">
        <v>654</v>
      </c>
      <c r="Y280" s="1" t="s">
        <v>280</v>
      </c>
      <c r="Z280" s="1" t="s">
        <v>277</v>
      </c>
      <c r="AA280" s="1" t="s">
        <v>280</v>
      </c>
      <c r="AD280" s="1">
        <v>0.0</v>
      </c>
      <c r="AE280" s="1">
        <v>1.0</v>
      </c>
      <c r="AG280" s="1">
        <v>130.81</v>
      </c>
      <c r="AH280" s="1">
        <v>1.0</v>
      </c>
      <c r="AI280" s="1" t="s">
        <v>64</v>
      </c>
      <c r="AJ280" s="1">
        <v>0.0</v>
      </c>
      <c r="AM280" s="1">
        <v>0.0</v>
      </c>
      <c r="AN280" s="1">
        <v>0.0</v>
      </c>
      <c r="AO280" s="1">
        <v>100.0</v>
      </c>
      <c r="AP280" s="1">
        <v>1.0</v>
      </c>
      <c r="AQ280" s="1">
        <v>2.4</v>
      </c>
      <c r="AR280" s="1">
        <v>2.4</v>
      </c>
      <c r="AS280" s="1">
        <v>36.8779</v>
      </c>
      <c r="AT280" s="1">
        <v>84.89205</v>
      </c>
      <c r="AU280" s="1">
        <v>3.283331</v>
      </c>
      <c r="AV280" s="1">
        <v>36.73145</v>
      </c>
      <c r="AW280" s="1">
        <v>22.90483</v>
      </c>
      <c r="AX280" s="1">
        <v>110.1943</v>
      </c>
      <c r="AY280" s="1">
        <v>0.0</v>
      </c>
      <c r="AZ280" s="1">
        <v>0.6872964</v>
      </c>
      <c r="BA280" s="1">
        <v>-9.846326</v>
      </c>
    </row>
    <row r="281">
      <c r="A281">
        <f t="shared" si="2"/>
        <v>0</v>
      </c>
      <c r="B281" t="str">
        <f t="shared" si="3"/>
        <v/>
      </c>
      <c r="C281" t="str">
        <f>if(and(D$3&gt;1,E281=PROSES!$D$22),,D281)</f>
        <v/>
      </c>
      <c r="D281" s="1" t="str">
        <f>if(and(F$3&gt;1,F281=PROSES!$B$10),,F281)</f>
        <v/>
      </c>
      <c r="E281" t="str">
        <f t="shared" si="4"/>
        <v/>
      </c>
      <c r="F281" t="str">
        <f t="shared" si="5"/>
        <v/>
      </c>
      <c r="G281" s="1" t="str">
        <f>if(Z281=PROSES!$E$29,T281,)</f>
        <v/>
      </c>
      <c r="H281" t="str">
        <f>if(X281=PROSES!$E$29,T281,)</f>
        <v/>
      </c>
      <c r="I281" t="str">
        <f t="shared" si="6"/>
        <v/>
      </c>
      <c r="J281" t="str">
        <f>if(and($K$3&gt;1,R281=PROSES!$C$2),,K281)</f>
        <v/>
      </c>
      <c r="K281" s="1" t="str">
        <f>if(and($L$3&gt;1,L281=PROSES!$B$2),,L281)</f>
        <v/>
      </c>
      <c r="L281" t="str">
        <f t="shared" si="7"/>
        <v/>
      </c>
      <c r="M281" t="str">
        <f>if(Z281=PROSES!$B$3,T281,)</f>
        <v/>
      </c>
      <c r="N281" t="str">
        <f>if(X281=PROSES!$B$3,T281,)</f>
        <v/>
      </c>
      <c r="O281" t="str">
        <f t="shared" si="8"/>
        <v/>
      </c>
      <c r="P281" t="str">
        <f>if(Z281=PROSES!$B$1,T281,)</f>
        <v/>
      </c>
      <c r="Q281" t="str">
        <f>if(X281=PROSES!$B$1,T281,)</f>
        <v/>
      </c>
      <c r="R281" t="str">
        <f t="shared" si="9"/>
        <v>CILEGONBARUCILEGONLAMA</v>
      </c>
      <c r="S281" s="3"/>
      <c r="T281" s="1" t="s">
        <v>655</v>
      </c>
      <c r="U281" s="1" t="s">
        <v>58</v>
      </c>
      <c r="V281" s="1" t="s">
        <v>58</v>
      </c>
      <c r="W281" s="1" t="s">
        <v>656</v>
      </c>
      <c r="X281" s="1" t="s">
        <v>570</v>
      </c>
      <c r="Y281" s="1" t="s">
        <v>61</v>
      </c>
      <c r="Z281" s="1" t="s">
        <v>657</v>
      </c>
      <c r="AA281" s="1" t="s">
        <v>61</v>
      </c>
      <c r="AD281" s="1">
        <v>0.0</v>
      </c>
      <c r="AE281" s="1">
        <v>1.0</v>
      </c>
      <c r="AG281" s="1">
        <v>1.66</v>
      </c>
      <c r="AH281" s="1">
        <v>1.0</v>
      </c>
      <c r="AI281" s="1" t="s">
        <v>64</v>
      </c>
      <c r="AJ281" s="1">
        <v>0.0</v>
      </c>
      <c r="AM281" s="1">
        <v>0.0</v>
      </c>
      <c r="AN281" s="1">
        <v>0.0</v>
      </c>
      <c r="AO281" s="1">
        <v>100.0</v>
      </c>
      <c r="AP281" s="1">
        <v>1.0</v>
      </c>
      <c r="AQ281" s="1">
        <v>1.61</v>
      </c>
      <c r="AR281" s="1">
        <v>1.61</v>
      </c>
      <c r="AS281" s="1">
        <v>0.5732873</v>
      </c>
      <c r="AT281" s="1">
        <v>77.37222</v>
      </c>
      <c r="AU281" s="1">
        <v>0.12533</v>
      </c>
      <c r="AV281" s="1">
        <v>0.55942</v>
      </c>
      <c r="AW281" s="1">
        <v>0.616856</v>
      </c>
      <c r="AX281" s="1">
        <v>3.70761</v>
      </c>
      <c r="AY281" s="1">
        <v>0.0</v>
      </c>
      <c r="AZ281" s="1">
        <v>1.852666</v>
      </c>
      <c r="BA281" s="1">
        <v>3.753847</v>
      </c>
    </row>
    <row r="282">
      <c r="A282">
        <f t="shared" si="2"/>
        <v>0</v>
      </c>
      <c r="B282" t="str">
        <f t="shared" si="3"/>
        <v/>
      </c>
      <c r="C282" t="str">
        <f>if(and(D$3&gt;1,E282=PROSES!$D$22),,D282)</f>
        <v/>
      </c>
      <c r="D282" s="1" t="str">
        <f>if(and(F$3&gt;1,F282=PROSES!$B$10),,F282)</f>
        <v/>
      </c>
      <c r="E282" t="str">
        <f t="shared" si="4"/>
        <v/>
      </c>
      <c r="F282" t="str">
        <f t="shared" si="5"/>
        <v/>
      </c>
      <c r="G282" s="1" t="str">
        <f>if(Z282=PROSES!$E$29,T282,)</f>
        <v/>
      </c>
      <c r="H282" t="str">
        <f>if(X282=PROSES!$E$29,T282,)</f>
        <v/>
      </c>
      <c r="I282" t="str">
        <f t="shared" si="6"/>
        <v/>
      </c>
      <c r="J282" t="str">
        <f>if(and($K$3&gt;1,R282=PROSES!$C$2),,K282)</f>
        <v/>
      </c>
      <c r="K282" s="1" t="str">
        <f>if(and($L$3&gt;1,L282=PROSES!$B$2),,L282)</f>
        <v/>
      </c>
      <c r="L282" t="str">
        <f t="shared" si="7"/>
        <v/>
      </c>
      <c r="M282" t="str">
        <f>if(Z282=PROSES!$B$3,T282,)</f>
        <v/>
      </c>
      <c r="N282" t="str">
        <f>if(X282=PROSES!$B$3,T282,)</f>
        <v/>
      </c>
      <c r="O282" t="str">
        <f t="shared" si="8"/>
        <v/>
      </c>
      <c r="P282" t="str">
        <f>if(Z282=PROSES!$B$1,T282,)</f>
        <v/>
      </c>
      <c r="Q282" t="str">
        <f>if(X282=PROSES!$B$1,T282,)</f>
        <v/>
      </c>
      <c r="R282" t="str">
        <f t="shared" si="9"/>
        <v>CILEGONBARUCILEGONLAMA</v>
      </c>
      <c r="S282" s="3"/>
      <c r="T282" s="1" t="s">
        <v>658</v>
      </c>
      <c r="U282" s="1" t="s">
        <v>58</v>
      </c>
      <c r="V282" s="1" t="s">
        <v>58</v>
      </c>
      <c r="W282" s="1" t="s">
        <v>656</v>
      </c>
      <c r="X282" s="1" t="s">
        <v>570</v>
      </c>
      <c r="Y282" s="1" t="s">
        <v>66</v>
      </c>
      <c r="Z282" s="1" t="s">
        <v>657</v>
      </c>
      <c r="AA282" s="1" t="s">
        <v>61</v>
      </c>
      <c r="AD282" s="1">
        <v>0.0</v>
      </c>
      <c r="AE282" s="1">
        <v>1.0</v>
      </c>
      <c r="AG282" s="1">
        <v>1.66</v>
      </c>
      <c r="AH282" s="1">
        <v>1.0</v>
      </c>
      <c r="AI282" s="1" t="s">
        <v>64</v>
      </c>
      <c r="AJ282" s="1">
        <v>0.0</v>
      </c>
      <c r="AM282" s="1">
        <v>0.0</v>
      </c>
      <c r="AN282" s="1">
        <v>0.0</v>
      </c>
      <c r="AO282" s="1">
        <v>100.0</v>
      </c>
      <c r="AP282" s="1">
        <v>1.0</v>
      </c>
      <c r="AQ282" s="1">
        <v>1.61</v>
      </c>
      <c r="AR282" s="1">
        <v>1.61</v>
      </c>
      <c r="AS282" s="1">
        <v>0.5732873</v>
      </c>
      <c r="AT282" s="1">
        <v>77.37222</v>
      </c>
      <c r="AU282" s="1">
        <v>0.12533</v>
      </c>
      <c r="AV282" s="1">
        <v>0.55942</v>
      </c>
      <c r="AW282" s="1">
        <v>0.616856</v>
      </c>
      <c r="AX282" s="1">
        <v>3.70761</v>
      </c>
      <c r="AY282" s="1">
        <v>0.0</v>
      </c>
      <c r="AZ282" s="1">
        <v>1.852666</v>
      </c>
      <c r="BA282" s="1">
        <v>3.753847</v>
      </c>
    </row>
    <row r="283">
      <c r="A283">
        <f t="shared" si="2"/>
        <v>0</v>
      </c>
      <c r="B283" t="str">
        <f t="shared" si="3"/>
        <v/>
      </c>
      <c r="C283" t="str">
        <f>if(and(D$3&gt;1,E283=PROSES!$D$22),,D283)</f>
        <v/>
      </c>
      <c r="D283" s="1" t="str">
        <f>if(and(F$3&gt;1,F283=PROSES!$B$10),,F283)</f>
        <v/>
      </c>
      <c r="E283" t="str">
        <f t="shared" si="4"/>
        <v/>
      </c>
      <c r="F283" t="str">
        <f t="shared" si="5"/>
        <v/>
      </c>
      <c r="G283" s="1" t="str">
        <f>if(Z283=PROSES!$E$29,T283,)</f>
        <v/>
      </c>
      <c r="H283" t="str">
        <f>if(X283=PROSES!$E$29,T283,)</f>
        <v/>
      </c>
      <c r="I283" t="str">
        <f t="shared" si="6"/>
        <v/>
      </c>
      <c r="J283" t="str">
        <f>if(and($K$3&gt;1,R283=PROSES!$C$2),,K283)</f>
        <v/>
      </c>
      <c r="K283" s="1" t="str">
        <f>if(and($L$3&gt;1,L283=PROSES!$B$2),,L283)</f>
        <v/>
      </c>
      <c r="L283" t="str">
        <f t="shared" si="7"/>
        <v/>
      </c>
      <c r="M283" t="str">
        <f>if(Z283=PROSES!$B$3,T283,)</f>
        <v/>
      </c>
      <c r="N283" t="str">
        <f>if(X283=PROSES!$B$3,T283,)</f>
        <v/>
      </c>
      <c r="O283" t="str">
        <f t="shared" si="8"/>
        <v/>
      </c>
      <c r="P283" t="str">
        <f>if(Z283=PROSES!$B$1,T283,)</f>
        <v/>
      </c>
      <c r="Q283" t="str">
        <f>if(X283=PROSES!$B$1,T283,)</f>
        <v/>
      </c>
      <c r="R283" t="str">
        <f t="shared" si="9"/>
        <v>CILEGONBARUINDOFERRO</v>
      </c>
      <c r="S283" s="3"/>
      <c r="T283" s="1" t="s">
        <v>659</v>
      </c>
      <c r="U283" s="1" t="s">
        <v>58</v>
      </c>
      <c r="V283" s="1" t="s">
        <v>58</v>
      </c>
      <c r="W283" s="1" t="s">
        <v>399</v>
      </c>
      <c r="X283" s="1" t="s">
        <v>570</v>
      </c>
      <c r="Y283" s="1" t="s">
        <v>66</v>
      </c>
      <c r="Z283" s="1" t="s">
        <v>660</v>
      </c>
      <c r="AA283" s="1" t="s">
        <v>61</v>
      </c>
      <c r="AD283" s="1">
        <v>0.0</v>
      </c>
      <c r="AE283" s="1">
        <v>1.0</v>
      </c>
      <c r="AG283" s="1">
        <v>24.2</v>
      </c>
      <c r="AH283" s="1">
        <v>1.0</v>
      </c>
      <c r="AI283" s="1" t="s">
        <v>64</v>
      </c>
      <c r="AJ283" s="1">
        <v>0.0</v>
      </c>
      <c r="AM283" s="1">
        <v>0.0</v>
      </c>
      <c r="AN283" s="1">
        <v>0.0</v>
      </c>
      <c r="AO283" s="1">
        <v>100.0</v>
      </c>
      <c r="AP283" s="1">
        <v>1.0</v>
      </c>
      <c r="AQ283" s="1">
        <v>0.973</v>
      </c>
      <c r="AR283" s="1">
        <v>0.973</v>
      </c>
      <c r="AS283" s="1">
        <v>9.870564</v>
      </c>
      <c r="AT283" s="1">
        <v>71.90399</v>
      </c>
      <c r="AU283" s="1">
        <v>3.065898</v>
      </c>
      <c r="AV283" s="1">
        <v>9.38234</v>
      </c>
      <c r="AW283" s="1">
        <v>7.502</v>
      </c>
      <c r="AX283" s="1">
        <v>17.35866</v>
      </c>
      <c r="AY283" s="1">
        <v>0.0</v>
      </c>
      <c r="AZ283" s="1">
        <v>0.3082202</v>
      </c>
      <c r="BA283" s="1">
        <v>-10.98501</v>
      </c>
    </row>
    <row r="284">
      <c r="A284">
        <f t="shared" si="2"/>
        <v>0</v>
      </c>
      <c r="B284" t="str">
        <f t="shared" si="3"/>
        <v/>
      </c>
      <c r="C284" t="str">
        <f>if(and(D$3&gt;1,E284=PROSES!$D$22),,D284)</f>
        <v/>
      </c>
      <c r="D284" s="1" t="str">
        <f>if(and(F$3&gt;1,F284=PROSES!$B$10),,F284)</f>
        <v/>
      </c>
      <c r="E284" t="str">
        <f t="shared" si="4"/>
        <v/>
      </c>
      <c r="F284" t="str">
        <f t="shared" si="5"/>
        <v/>
      </c>
      <c r="G284" s="1" t="str">
        <f>if(Z284=PROSES!$E$29,T284,)</f>
        <v/>
      </c>
      <c r="H284" t="str">
        <f>if(X284=PROSES!$E$29,T284,)</f>
        <v/>
      </c>
      <c r="I284" t="str">
        <f t="shared" si="6"/>
        <v/>
      </c>
      <c r="J284" t="str">
        <f>if(and($K$3&gt;1,R284=PROSES!$C$2),,K284)</f>
        <v/>
      </c>
      <c r="K284" s="1" t="str">
        <f>if(and($L$3&gt;1,L284=PROSES!$B$2),,L284)</f>
        <v/>
      </c>
      <c r="L284" t="str">
        <f t="shared" si="7"/>
        <v/>
      </c>
      <c r="M284" t="str">
        <f>if(Z284=PROSES!$B$3,T284,)</f>
        <v/>
      </c>
      <c r="N284" t="str">
        <f>if(X284=PROSES!$B$3,T284,)</f>
        <v/>
      </c>
      <c r="O284" t="str">
        <f t="shared" si="8"/>
        <v/>
      </c>
      <c r="P284" t="str">
        <f>if(Z284=PROSES!$B$1,T284,)</f>
        <v/>
      </c>
      <c r="Q284" t="str">
        <f>if(X284=PROSES!$B$1,T284,)</f>
        <v/>
      </c>
      <c r="R284" t="str">
        <f t="shared" si="9"/>
        <v>CILEGONBARUINDOFERRO</v>
      </c>
      <c r="S284" s="3"/>
      <c r="T284" s="1" t="s">
        <v>661</v>
      </c>
      <c r="U284" s="1" t="s">
        <v>58</v>
      </c>
      <c r="V284" s="1" t="s">
        <v>58</v>
      </c>
      <c r="W284" s="1" t="s">
        <v>399</v>
      </c>
      <c r="X284" s="1" t="s">
        <v>570</v>
      </c>
      <c r="Y284" s="1" t="s">
        <v>66</v>
      </c>
      <c r="Z284" s="1" t="s">
        <v>660</v>
      </c>
      <c r="AA284" s="1" t="s">
        <v>61</v>
      </c>
      <c r="AD284" s="1">
        <v>0.0</v>
      </c>
      <c r="AE284" s="1">
        <v>1.0</v>
      </c>
      <c r="AG284" s="1">
        <v>14.9</v>
      </c>
      <c r="AH284" s="1">
        <v>1.0</v>
      </c>
      <c r="AI284" s="1" t="s">
        <v>64</v>
      </c>
      <c r="AJ284" s="1">
        <v>0.0</v>
      </c>
      <c r="AM284" s="1">
        <v>0.0</v>
      </c>
      <c r="AN284" s="1">
        <v>0.0</v>
      </c>
      <c r="AO284" s="1">
        <v>100.0</v>
      </c>
      <c r="AP284" s="1">
        <v>1.0</v>
      </c>
      <c r="AQ284" s="1">
        <v>0.973</v>
      </c>
      <c r="AR284" s="1">
        <v>0.973</v>
      </c>
      <c r="AS284" s="1">
        <v>6.077331</v>
      </c>
      <c r="AT284" s="1">
        <v>71.90399</v>
      </c>
      <c r="AU284" s="1">
        <v>1.887681</v>
      </c>
      <c r="AV284" s="1">
        <v>5.77673</v>
      </c>
      <c r="AW284" s="1">
        <v>4.619</v>
      </c>
      <c r="AX284" s="1">
        <v>10.68777</v>
      </c>
      <c r="AY284" s="1">
        <v>0.0</v>
      </c>
      <c r="AZ284" s="1">
        <v>0.3082202</v>
      </c>
      <c r="BA284" s="1">
        <v>-10.98501</v>
      </c>
    </row>
    <row r="285">
      <c r="A285">
        <f t="shared" si="2"/>
        <v>0</v>
      </c>
      <c r="B285" t="str">
        <f t="shared" si="3"/>
        <v/>
      </c>
      <c r="C285" t="str">
        <f>if(and(D$3&gt;1,E285=PROSES!$D$22),,D285)</f>
        <v/>
      </c>
      <c r="D285" s="1" t="str">
        <f>if(and(F$3&gt;1,F285=PROSES!$B$10),,F285)</f>
        <v/>
      </c>
      <c r="E285" t="str">
        <f t="shared" si="4"/>
        <v/>
      </c>
      <c r="F285" t="str">
        <f t="shared" si="5"/>
        <v/>
      </c>
      <c r="G285" s="1" t="str">
        <f>if(Z285=PROSES!$E$29,T285,)</f>
        <v/>
      </c>
      <c r="H285" t="str">
        <f>if(X285=PROSES!$E$29,T285,)</f>
        <v/>
      </c>
      <c r="I285" t="str">
        <f t="shared" si="6"/>
        <v/>
      </c>
      <c r="J285" t="str">
        <f>if(and($K$3&gt;1,R285=PROSES!$C$2),,K285)</f>
        <v/>
      </c>
      <c r="K285" s="1" t="str">
        <f>if(and($L$3&gt;1,L285=PROSES!$B$2),,L285)</f>
        <v/>
      </c>
      <c r="L285" t="str">
        <f t="shared" si="7"/>
        <v/>
      </c>
      <c r="M285" t="str">
        <f>if(Z285=PROSES!$B$3,T285,)</f>
        <v/>
      </c>
      <c r="N285" t="str">
        <f>if(X285=PROSES!$B$3,T285,)</f>
        <v/>
      </c>
      <c r="O285" t="str">
        <f t="shared" si="8"/>
        <v/>
      </c>
      <c r="P285" t="str">
        <f>if(Z285=PROSES!$B$1,T285,)</f>
        <v/>
      </c>
      <c r="Q285" t="str">
        <f>if(X285=PROSES!$B$1,T285,)</f>
        <v/>
      </c>
      <c r="R285" t="str">
        <f t="shared" si="9"/>
        <v>CILEGONBARUKRAKATAU STEEL</v>
      </c>
      <c r="S285" s="3"/>
      <c r="T285" s="1" t="s">
        <v>662</v>
      </c>
      <c r="U285" s="1" t="s">
        <v>58</v>
      </c>
      <c r="V285" s="1" t="s">
        <v>58</v>
      </c>
      <c r="W285" s="1" t="s">
        <v>90</v>
      </c>
      <c r="X285" s="1" t="s">
        <v>570</v>
      </c>
      <c r="Y285" s="1" t="s">
        <v>66</v>
      </c>
      <c r="Z285" s="1" t="s">
        <v>663</v>
      </c>
      <c r="AA285" s="1" t="s">
        <v>61</v>
      </c>
      <c r="AD285" s="1">
        <v>0.0</v>
      </c>
      <c r="AE285" s="1">
        <v>1.0</v>
      </c>
      <c r="AG285" s="1">
        <v>4.0</v>
      </c>
      <c r="AH285" s="1">
        <v>1.0</v>
      </c>
      <c r="AI285" s="1" t="s">
        <v>64</v>
      </c>
      <c r="AJ285" s="1">
        <v>0.0</v>
      </c>
      <c r="AM285" s="1">
        <v>0.0</v>
      </c>
      <c r="AN285" s="1">
        <v>0.0</v>
      </c>
      <c r="AO285" s="1">
        <v>100.0</v>
      </c>
      <c r="AP285" s="1">
        <v>1.0</v>
      </c>
      <c r="AQ285" s="1">
        <v>1.62</v>
      </c>
      <c r="AR285" s="1">
        <v>1.62</v>
      </c>
      <c r="AS285" s="1">
        <v>1.133421</v>
      </c>
      <c r="AT285" s="1">
        <v>82.15014</v>
      </c>
      <c r="AU285" s="1">
        <v>0.1548</v>
      </c>
      <c r="AV285" s="1">
        <v>1.1228</v>
      </c>
      <c r="AW285" s="1">
        <v>0.7548</v>
      </c>
      <c r="AX285" s="1">
        <v>3.3684</v>
      </c>
      <c r="AY285" s="1">
        <v>0.0</v>
      </c>
      <c r="AZ285" s="1">
        <v>0.683587</v>
      </c>
      <c r="BA285" s="1">
        <v>-7.109503</v>
      </c>
    </row>
    <row r="286">
      <c r="A286">
        <f t="shared" si="2"/>
        <v>0</v>
      </c>
      <c r="B286" t="str">
        <f t="shared" si="3"/>
        <v/>
      </c>
      <c r="C286" t="str">
        <f>if(and(D$3&gt;1,E286=PROSES!$D$22),,D286)</f>
        <v/>
      </c>
      <c r="D286" s="1" t="str">
        <f>if(and(F$3&gt;1,F286=PROSES!$B$10),,F286)</f>
        <v/>
      </c>
      <c r="E286" t="str">
        <f t="shared" si="4"/>
        <v/>
      </c>
      <c r="F286" t="str">
        <f t="shared" si="5"/>
        <v/>
      </c>
      <c r="G286" s="1" t="str">
        <f>if(Z286=PROSES!$E$29,T286,)</f>
        <v/>
      </c>
      <c r="H286" t="str">
        <f>if(X286=PROSES!$E$29,T286,)</f>
        <v/>
      </c>
      <c r="I286" t="str">
        <f t="shared" si="6"/>
        <v/>
      </c>
      <c r="J286" t="str">
        <f>if(and($K$3&gt;1,R286=PROSES!$C$2),,K286)</f>
        <v/>
      </c>
      <c r="K286" s="1" t="str">
        <f>if(and($L$3&gt;1,L286=PROSES!$B$2),,L286)</f>
        <v/>
      </c>
      <c r="L286" t="str">
        <f t="shared" si="7"/>
        <v/>
      </c>
      <c r="M286" t="str">
        <f>if(Z286=PROSES!$B$3,T286,)</f>
        <v/>
      </c>
      <c r="N286" t="str">
        <f>if(X286=PROSES!$B$3,T286,)</f>
        <v/>
      </c>
      <c r="O286" t="str">
        <f t="shared" si="8"/>
        <v/>
      </c>
      <c r="P286" t="str">
        <f>if(Z286=PROSES!$B$1,T286,)</f>
        <v/>
      </c>
      <c r="Q286" t="str">
        <f>if(X286=PROSES!$B$1,T286,)</f>
        <v/>
      </c>
      <c r="R286" t="str">
        <f t="shared" si="9"/>
        <v>CILEGONBARUKRAKATAU STEEL</v>
      </c>
      <c r="S286" s="3"/>
      <c r="T286" s="1" t="s">
        <v>664</v>
      </c>
      <c r="U286" s="1" t="s">
        <v>58</v>
      </c>
      <c r="V286" s="1" t="s">
        <v>58</v>
      </c>
      <c r="W286" s="1" t="s">
        <v>90</v>
      </c>
      <c r="X286" s="1" t="s">
        <v>570</v>
      </c>
      <c r="Y286" s="1" t="s">
        <v>66</v>
      </c>
      <c r="Z286" s="1" t="s">
        <v>663</v>
      </c>
      <c r="AA286" s="1" t="s">
        <v>66</v>
      </c>
      <c r="AD286" s="1">
        <v>0.0</v>
      </c>
      <c r="AE286" s="1">
        <v>1.0</v>
      </c>
      <c r="AG286" s="1">
        <v>4.0</v>
      </c>
      <c r="AH286" s="1">
        <v>1.0</v>
      </c>
      <c r="AI286" s="1" t="s">
        <v>64</v>
      </c>
      <c r="AJ286" s="1">
        <v>0.0</v>
      </c>
      <c r="AM286" s="1">
        <v>0.0</v>
      </c>
      <c r="AN286" s="1">
        <v>0.0</v>
      </c>
      <c r="AO286" s="1">
        <v>100.0</v>
      </c>
      <c r="AP286" s="1">
        <v>1.0</v>
      </c>
      <c r="AQ286" s="1">
        <v>1.62</v>
      </c>
      <c r="AR286" s="1">
        <v>1.62</v>
      </c>
      <c r="AS286" s="1">
        <v>1.133421</v>
      </c>
      <c r="AT286" s="1">
        <v>82.15014</v>
      </c>
      <c r="AU286" s="1">
        <v>0.1548</v>
      </c>
      <c r="AV286" s="1">
        <v>1.1228</v>
      </c>
      <c r="AW286" s="1">
        <v>0.7548</v>
      </c>
      <c r="AX286" s="1">
        <v>3.3684</v>
      </c>
      <c r="AY286" s="1">
        <v>0.0</v>
      </c>
      <c r="AZ286" s="1">
        <v>0.683587</v>
      </c>
      <c r="BA286" s="1">
        <v>-7.109503</v>
      </c>
    </row>
    <row r="287">
      <c r="A287">
        <f t="shared" si="2"/>
        <v>0</v>
      </c>
      <c r="B287" t="str">
        <f t="shared" si="3"/>
        <v/>
      </c>
      <c r="C287" t="str">
        <f>if(and(D$3&gt;1,E287=PROSES!$D$22),,D287)</f>
        <v/>
      </c>
      <c r="D287" s="1" t="str">
        <f>if(and(F$3&gt;1,F287=PROSES!$B$10),,F287)</f>
        <v/>
      </c>
      <c r="E287" t="str">
        <f t="shared" si="4"/>
        <v/>
      </c>
      <c r="F287" t="str">
        <f t="shared" si="5"/>
        <v/>
      </c>
      <c r="G287" s="1" t="str">
        <f>if(Z287=PROSES!$E$29,T287,)</f>
        <v/>
      </c>
      <c r="H287" t="str">
        <f>if(X287=PROSES!$E$29,T287,)</f>
        <v/>
      </c>
      <c r="I287" t="str">
        <f t="shared" si="6"/>
        <v/>
      </c>
      <c r="J287" t="str">
        <f>if(and($K$3&gt;1,R287=PROSES!$C$2),,K287)</f>
        <v/>
      </c>
      <c r="K287" s="1" t="str">
        <f>if(and($L$3&gt;1,L287=PROSES!$B$2),,L287)</f>
        <v/>
      </c>
      <c r="L287" t="str">
        <f t="shared" si="7"/>
        <v/>
      </c>
      <c r="M287" t="str">
        <f>if(Z287=PROSES!$B$3,T287,)</f>
        <v/>
      </c>
      <c r="N287" t="str">
        <f>if(X287=PROSES!$B$3,T287,)</f>
        <v/>
      </c>
      <c r="O287" t="str">
        <f t="shared" si="8"/>
        <v/>
      </c>
      <c r="P287" t="str">
        <f>if(Z287=PROSES!$B$1,T287,)</f>
        <v/>
      </c>
      <c r="Q287" t="str">
        <f>if(X287=PROSES!$B$1,T287,)</f>
        <v/>
      </c>
      <c r="R287" t="str">
        <f t="shared" si="9"/>
        <v>CILEGONBARUPOSCO</v>
      </c>
      <c r="S287" s="3"/>
      <c r="T287" s="1" t="s">
        <v>665</v>
      </c>
      <c r="U287" s="1" t="s">
        <v>58</v>
      </c>
      <c r="V287" s="1" t="s">
        <v>58</v>
      </c>
      <c r="W287" s="1" t="s">
        <v>90</v>
      </c>
      <c r="X287" s="1" t="s">
        <v>570</v>
      </c>
      <c r="Y287" s="1" t="s">
        <v>61</v>
      </c>
      <c r="Z287" s="1" t="s">
        <v>666</v>
      </c>
      <c r="AA287" s="1" t="s">
        <v>61</v>
      </c>
      <c r="AD287" s="1">
        <v>0.0</v>
      </c>
      <c r="AE287" s="1">
        <v>1.0</v>
      </c>
      <c r="AG287" s="1">
        <v>2.0</v>
      </c>
      <c r="AH287" s="1">
        <v>1.0</v>
      </c>
      <c r="AI287" s="1" t="s">
        <v>64</v>
      </c>
      <c r="AJ287" s="1">
        <v>0.0</v>
      </c>
      <c r="AM287" s="1">
        <v>0.0</v>
      </c>
      <c r="AN287" s="1">
        <v>0.0</v>
      </c>
      <c r="AO287" s="1">
        <v>100.0</v>
      </c>
      <c r="AP287" s="1">
        <v>1.0</v>
      </c>
      <c r="AQ287" s="1">
        <v>1.62</v>
      </c>
      <c r="AR287" s="1">
        <v>1.62</v>
      </c>
      <c r="AS287" s="1">
        <v>0.5667104</v>
      </c>
      <c r="AT287" s="1">
        <v>82.15014</v>
      </c>
      <c r="AU287" s="1">
        <v>0.0774</v>
      </c>
      <c r="AV287" s="1">
        <v>0.5614</v>
      </c>
      <c r="AW287" s="1">
        <v>0.3774</v>
      </c>
      <c r="AX287" s="1">
        <v>1.6842</v>
      </c>
      <c r="AY287" s="1">
        <v>0.0</v>
      </c>
      <c r="AZ287" s="1">
        <v>0.683587</v>
      </c>
      <c r="BA287" s="1">
        <v>-7.109503</v>
      </c>
    </row>
    <row r="288">
      <c r="A288">
        <f t="shared" si="2"/>
        <v>0</v>
      </c>
      <c r="B288" t="str">
        <f t="shared" si="3"/>
        <v/>
      </c>
      <c r="C288" t="str">
        <f>if(and(D$3&gt;1,E288=PROSES!$D$22),,D288)</f>
        <v/>
      </c>
      <c r="D288" s="1" t="str">
        <f>if(and(F$3&gt;1,F288=PROSES!$B$10),,F288)</f>
        <v/>
      </c>
      <c r="E288" t="str">
        <f t="shared" si="4"/>
        <v/>
      </c>
      <c r="F288" t="str">
        <f t="shared" si="5"/>
        <v/>
      </c>
      <c r="G288" s="1" t="str">
        <f>if(Z288=PROSES!$E$29,T288,)</f>
        <v/>
      </c>
      <c r="H288" t="str">
        <f>if(X288=PROSES!$E$29,T288,)</f>
        <v/>
      </c>
      <c r="I288" t="str">
        <f t="shared" si="6"/>
        <v/>
      </c>
      <c r="J288" t="str">
        <f>if(and($K$3&gt;1,R288=PROSES!$C$2),,K288)</f>
        <v/>
      </c>
      <c r="K288" s="1" t="str">
        <f>if(and($L$3&gt;1,L288=PROSES!$B$2),,L288)</f>
        <v/>
      </c>
      <c r="L288" t="str">
        <f t="shared" si="7"/>
        <v/>
      </c>
      <c r="M288" t="str">
        <f>if(Z288=PROSES!$B$3,T288,)</f>
        <v/>
      </c>
      <c r="N288" t="str">
        <f>if(X288=PROSES!$B$3,T288,)</f>
        <v/>
      </c>
      <c r="O288" t="str">
        <f t="shared" si="8"/>
        <v/>
      </c>
      <c r="P288" t="str">
        <f>if(Z288=PROSES!$B$1,T288,)</f>
        <v/>
      </c>
      <c r="Q288" t="str">
        <f>if(X288=PROSES!$B$1,T288,)</f>
        <v/>
      </c>
      <c r="R288" t="str">
        <f t="shared" si="9"/>
        <v>CILEGONBARUPOSCO</v>
      </c>
      <c r="S288" s="3"/>
      <c r="T288" s="1" t="s">
        <v>667</v>
      </c>
      <c r="U288" s="1" t="s">
        <v>58</v>
      </c>
      <c r="V288" s="1" t="s">
        <v>58</v>
      </c>
      <c r="W288" s="1" t="s">
        <v>90</v>
      </c>
      <c r="X288" s="1" t="s">
        <v>570</v>
      </c>
      <c r="Y288" s="1" t="s">
        <v>61</v>
      </c>
      <c r="Z288" s="1" t="s">
        <v>666</v>
      </c>
      <c r="AA288" s="1" t="s">
        <v>66</v>
      </c>
      <c r="AD288" s="1">
        <v>0.0</v>
      </c>
      <c r="AE288" s="1">
        <v>1.0</v>
      </c>
      <c r="AG288" s="1">
        <v>2.0</v>
      </c>
      <c r="AH288" s="1">
        <v>1.0</v>
      </c>
      <c r="AI288" s="1" t="s">
        <v>64</v>
      </c>
      <c r="AJ288" s="1">
        <v>0.0</v>
      </c>
      <c r="AM288" s="1">
        <v>0.0</v>
      </c>
      <c r="AN288" s="1">
        <v>0.0</v>
      </c>
      <c r="AO288" s="1">
        <v>100.0</v>
      </c>
      <c r="AP288" s="1">
        <v>1.0</v>
      </c>
      <c r="AQ288" s="1">
        <v>1.62</v>
      </c>
      <c r="AR288" s="1">
        <v>1.62</v>
      </c>
      <c r="AS288" s="1">
        <v>0.5667104</v>
      </c>
      <c r="AT288" s="1">
        <v>82.15014</v>
      </c>
      <c r="AU288" s="1">
        <v>0.0774</v>
      </c>
      <c r="AV288" s="1">
        <v>0.5614</v>
      </c>
      <c r="AW288" s="1">
        <v>0.3774</v>
      </c>
      <c r="AX288" s="1">
        <v>1.6842</v>
      </c>
      <c r="AY288" s="1">
        <v>0.0</v>
      </c>
      <c r="AZ288" s="1">
        <v>0.683587</v>
      </c>
      <c r="BA288" s="1">
        <v>-7.109503</v>
      </c>
    </row>
    <row r="289">
      <c r="A289">
        <f t="shared" si="2"/>
        <v>0</v>
      </c>
      <c r="B289" t="str">
        <f t="shared" si="3"/>
        <v/>
      </c>
      <c r="C289" t="str">
        <f>if(and(D$3&gt;1,E289=PROSES!$D$22),,D289)</f>
        <v/>
      </c>
      <c r="D289" s="1" t="str">
        <f>if(and(F$3&gt;1,F289=PROSES!$B$10),,F289)</f>
        <v/>
      </c>
      <c r="E289" t="str">
        <f t="shared" si="4"/>
        <v/>
      </c>
      <c r="F289" t="str">
        <f t="shared" si="5"/>
        <v/>
      </c>
      <c r="G289" s="1" t="str">
        <f>if(Z289=PROSES!$E$29,T289,)</f>
        <v/>
      </c>
      <c r="H289" t="str">
        <f>if(X289=PROSES!$E$29,T289,)</f>
        <v/>
      </c>
      <c r="I289" t="str">
        <f t="shared" si="6"/>
        <v/>
      </c>
      <c r="J289" t="str">
        <f>if(and($K$3&gt;1,R289=PROSES!$C$2),,K289)</f>
        <v/>
      </c>
      <c r="K289" s="1" t="str">
        <f>if(and($L$3&gt;1,L289=PROSES!$B$2),,L289)</f>
        <v/>
      </c>
      <c r="L289" t="str">
        <f t="shared" si="7"/>
        <v/>
      </c>
      <c r="M289" t="str">
        <f>if(Z289=PROSES!$B$3,T289,)</f>
        <v/>
      </c>
      <c r="N289" t="str">
        <f>if(X289=PROSES!$B$3,T289,)</f>
        <v/>
      </c>
      <c r="O289" t="str">
        <f t="shared" si="8"/>
        <v/>
      </c>
      <c r="P289" t="str">
        <f>if(Z289=PROSES!$B$1,T289,)</f>
        <v/>
      </c>
      <c r="Q289" t="str">
        <f>if(X289=PROSES!$B$1,T289,)</f>
        <v/>
      </c>
      <c r="R289" t="str">
        <f t="shared" si="9"/>
        <v>CILEGONBARUSERANG5</v>
      </c>
      <c r="S289" s="3"/>
      <c r="T289" s="1" t="s">
        <v>668</v>
      </c>
      <c r="U289" s="1" t="s">
        <v>58</v>
      </c>
      <c r="V289" s="1" t="s">
        <v>58</v>
      </c>
      <c r="W289" s="1" t="s">
        <v>669</v>
      </c>
      <c r="X289" s="1" t="s">
        <v>570</v>
      </c>
      <c r="Y289" s="1" t="s">
        <v>66</v>
      </c>
      <c r="Z289" s="1" t="s">
        <v>670</v>
      </c>
      <c r="AA289" s="1" t="s">
        <v>61</v>
      </c>
      <c r="AD289" s="1">
        <v>0.0</v>
      </c>
      <c r="AE289" s="1">
        <v>1.0</v>
      </c>
      <c r="AG289" s="1">
        <v>21.8</v>
      </c>
      <c r="AH289" s="1">
        <v>1.0</v>
      </c>
      <c r="AI289" s="1" t="s">
        <v>64</v>
      </c>
      <c r="AJ289" s="1">
        <v>0.0</v>
      </c>
      <c r="AM289" s="1">
        <v>0.0</v>
      </c>
      <c r="AN289" s="1">
        <v>0.0</v>
      </c>
      <c r="AO289" s="1">
        <v>100.0</v>
      </c>
      <c r="AP289" s="1">
        <v>1.0</v>
      </c>
      <c r="AQ289" s="1">
        <v>1.726</v>
      </c>
      <c r="AR289" s="1">
        <v>1.726</v>
      </c>
      <c r="AS289" s="1">
        <v>8.881412</v>
      </c>
      <c r="AT289" s="1">
        <v>77.79778</v>
      </c>
      <c r="AU289" s="1">
        <v>1.877198</v>
      </c>
      <c r="AV289" s="1">
        <v>8.680759</v>
      </c>
      <c r="AW289" s="1">
        <v>5.14698</v>
      </c>
      <c r="AX289" s="1">
        <v>26.04446</v>
      </c>
      <c r="AY289" s="1">
        <v>0.0</v>
      </c>
      <c r="AZ289" s="1">
        <v>0.6631411</v>
      </c>
      <c r="BA289" s="1">
        <v>1.537658</v>
      </c>
    </row>
    <row r="290">
      <c r="A290">
        <f t="shared" si="2"/>
        <v>0</v>
      </c>
      <c r="B290" t="str">
        <f t="shared" si="3"/>
        <v/>
      </c>
      <c r="C290" t="str">
        <f>if(and(D$3&gt;1,E290=PROSES!$D$22),,D290)</f>
        <v/>
      </c>
      <c r="D290" s="1" t="str">
        <f>if(and(F$3&gt;1,F290=PROSES!$B$10),,F290)</f>
        <v/>
      </c>
      <c r="E290" t="str">
        <f t="shared" si="4"/>
        <v/>
      </c>
      <c r="F290" t="str">
        <f t="shared" si="5"/>
        <v/>
      </c>
      <c r="G290" s="1" t="str">
        <f>if(Z290=PROSES!$E$29,T290,)</f>
        <v/>
      </c>
      <c r="H290" t="str">
        <f>if(X290=PROSES!$E$29,T290,)</f>
        <v/>
      </c>
      <c r="I290" t="str">
        <f t="shared" si="6"/>
        <v/>
      </c>
      <c r="J290" t="str">
        <f>if(and($K$3&gt;1,R290=PROSES!$C$2),,K290)</f>
        <v/>
      </c>
      <c r="K290" s="1" t="str">
        <f>if(and($L$3&gt;1,L290=PROSES!$B$2),,L290)</f>
        <v/>
      </c>
      <c r="L290" t="str">
        <f t="shared" si="7"/>
        <v/>
      </c>
      <c r="M290" t="str">
        <f>if(Z290=PROSES!$B$3,T290,)</f>
        <v/>
      </c>
      <c r="N290" t="str">
        <f>if(X290=PROSES!$B$3,T290,)</f>
        <v/>
      </c>
      <c r="O290" t="str">
        <f t="shared" si="8"/>
        <v/>
      </c>
      <c r="P290" t="str">
        <f>if(Z290=PROSES!$B$1,T290,)</f>
        <v/>
      </c>
      <c r="Q290" t="str">
        <f>if(X290=PROSES!$B$1,T290,)</f>
        <v/>
      </c>
      <c r="R290" t="str">
        <f t="shared" si="9"/>
        <v>CILEGONBARUSERANG5</v>
      </c>
      <c r="S290" s="3"/>
      <c r="T290" s="1" t="s">
        <v>671</v>
      </c>
      <c r="U290" s="1" t="s">
        <v>58</v>
      </c>
      <c r="V290" s="1" t="s">
        <v>58</v>
      </c>
      <c r="W290" s="1" t="s">
        <v>669</v>
      </c>
      <c r="X290" s="1" t="s">
        <v>570</v>
      </c>
      <c r="Y290" s="1" t="s">
        <v>66</v>
      </c>
      <c r="Z290" s="1" t="s">
        <v>670</v>
      </c>
      <c r="AA290" s="1" t="s">
        <v>66</v>
      </c>
      <c r="AD290" s="1">
        <v>0.0</v>
      </c>
      <c r="AE290" s="1">
        <v>1.0</v>
      </c>
      <c r="AG290" s="1">
        <v>21.8</v>
      </c>
      <c r="AH290" s="1">
        <v>1.0</v>
      </c>
      <c r="AI290" s="1" t="s">
        <v>64</v>
      </c>
      <c r="AJ290" s="1">
        <v>0.0</v>
      </c>
      <c r="AM290" s="1">
        <v>0.0</v>
      </c>
      <c r="AN290" s="1">
        <v>0.0</v>
      </c>
      <c r="AO290" s="1">
        <v>100.0</v>
      </c>
      <c r="AP290" s="1">
        <v>1.0</v>
      </c>
      <c r="AQ290" s="1">
        <v>1.726</v>
      </c>
      <c r="AR290" s="1">
        <v>1.726</v>
      </c>
      <c r="AS290" s="1">
        <v>8.881412</v>
      </c>
      <c r="AT290" s="1">
        <v>77.79778</v>
      </c>
      <c r="AU290" s="1">
        <v>1.877198</v>
      </c>
      <c r="AV290" s="1">
        <v>8.680759</v>
      </c>
      <c r="AW290" s="1">
        <v>5.14698</v>
      </c>
      <c r="AX290" s="1">
        <v>26.04446</v>
      </c>
      <c r="AY290" s="1">
        <v>0.0</v>
      </c>
      <c r="AZ290" s="1">
        <v>0.6631411</v>
      </c>
      <c r="BA290" s="1">
        <v>1.537658</v>
      </c>
    </row>
    <row r="291">
      <c r="A291">
        <f t="shared" si="2"/>
        <v>0</v>
      </c>
      <c r="B291" t="str">
        <f t="shared" si="3"/>
        <v/>
      </c>
      <c r="C291" t="str">
        <f>if(and(D$3&gt;1,E291=PROSES!$D$22),,D291)</f>
        <v/>
      </c>
      <c r="D291" s="1" t="str">
        <f>if(and(F$3&gt;1,F291=PROSES!$B$10),,F291)</f>
        <v/>
      </c>
      <c r="E291" t="str">
        <f t="shared" si="4"/>
        <v/>
      </c>
      <c r="F291" t="str">
        <f t="shared" si="5"/>
        <v/>
      </c>
      <c r="G291" s="1" t="str">
        <f>if(Z291=PROSES!$E$29,T291,)</f>
        <v/>
      </c>
      <c r="H291" t="str">
        <f>if(X291=PROSES!$E$29,T291,)</f>
        <v/>
      </c>
      <c r="I291" t="str">
        <f t="shared" si="6"/>
        <v/>
      </c>
      <c r="J291" t="str">
        <f>if(and($K$3&gt;1,R291=PROSES!$C$2),,K291)</f>
        <v/>
      </c>
      <c r="K291" s="1" t="str">
        <f>if(and($L$3&gt;1,L291=PROSES!$B$2),,L291)</f>
        <v/>
      </c>
      <c r="L291" t="str">
        <f t="shared" si="7"/>
        <v/>
      </c>
      <c r="M291" t="str">
        <f>if(Z291=PROSES!$B$3,T291,)</f>
        <v/>
      </c>
      <c r="N291" t="str">
        <f>if(X291=PROSES!$B$3,T291,)</f>
        <v/>
      </c>
      <c r="O291" t="str">
        <f t="shared" si="8"/>
        <v/>
      </c>
      <c r="P291" t="str">
        <f>if(Z291=PROSES!$B$1,T291,)</f>
        <v/>
      </c>
      <c r="Q291" t="str">
        <f>if(X291=PROSES!$B$1,T291,)</f>
        <v/>
      </c>
      <c r="R291" t="str">
        <f t="shared" si="9"/>
        <v>CILACAP EXP7ADIPALA7</v>
      </c>
      <c r="S291" s="3"/>
      <c r="T291" s="1" t="s">
        <v>672</v>
      </c>
      <c r="U291" s="1" t="s">
        <v>75</v>
      </c>
      <c r="V291" s="1" t="s">
        <v>75</v>
      </c>
      <c r="W291" s="1" t="s">
        <v>76</v>
      </c>
      <c r="X291" s="1" t="s">
        <v>673</v>
      </c>
      <c r="Y291" s="1" t="s">
        <v>78</v>
      </c>
      <c r="Z291" s="1" t="s">
        <v>79</v>
      </c>
      <c r="AA291" s="1" t="s">
        <v>56</v>
      </c>
      <c r="AD291" s="1">
        <v>0.0</v>
      </c>
      <c r="AE291" s="1">
        <v>1.0</v>
      </c>
      <c r="AG291" s="1">
        <v>4.79</v>
      </c>
      <c r="AH291" s="1">
        <v>1.0</v>
      </c>
      <c r="AI291" s="1" t="s">
        <v>64</v>
      </c>
      <c r="AJ291" s="1">
        <v>0.0</v>
      </c>
      <c r="AM291" s="1">
        <v>0.0</v>
      </c>
      <c r="AN291" s="1">
        <v>0.0</v>
      </c>
      <c r="AO291" s="1">
        <v>100.0</v>
      </c>
      <c r="AP291" s="1">
        <v>1.0</v>
      </c>
      <c r="AQ291" s="1">
        <v>3.24</v>
      </c>
      <c r="AR291" s="1">
        <v>3.24</v>
      </c>
      <c r="AS291" s="1">
        <v>1.101044</v>
      </c>
      <c r="AT291" s="1">
        <v>85.0335</v>
      </c>
      <c r="AU291" s="1">
        <v>0.095321</v>
      </c>
      <c r="AV291" s="1">
        <v>1.09691</v>
      </c>
      <c r="AW291" s="1">
        <v>0.813821</v>
      </c>
      <c r="AX291" s="1">
        <v>3.29073</v>
      </c>
      <c r="AY291" s="1">
        <v>0.0</v>
      </c>
      <c r="AZ291" s="1">
        <v>0.6988767</v>
      </c>
      <c r="BA291" s="1">
        <v>-13.16769</v>
      </c>
    </row>
    <row r="292">
      <c r="A292">
        <f t="shared" si="2"/>
        <v>0</v>
      </c>
      <c r="B292" t="str">
        <f t="shared" si="3"/>
        <v/>
      </c>
      <c r="C292" t="str">
        <f>if(and(D$3&gt;1,E292=PROSES!$D$22),,D292)</f>
        <v/>
      </c>
      <c r="D292" s="1" t="str">
        <f>if(and(F$3&gt;1,F292=PROSES!$B$10),,F292)</f>
        <v/>
      </c>
      <c r="E292" t="str">
        <f t="shared" si="4"/>
        <v/>
      </c>
      <c r="F292" t="str">
        <f t="shared" si="5"/>
        <v/>
      </c>
      <c r="G292" s="1" t="str">
        <f>if(Z292=PROSES!$E$29,T292,)</f>
        <v/>
      </c>
      <c r="H292" t="str">
        <f>if(X292=PROSES!$E$29,T292,)</f>
        <v/>
      </c>
      <c r="I292" t="str">
        <f t="shared" si="6"/>
        <v/>
      </c>
      <c r="J292" t="str">
        <f>if(and($K$3&gt;1,R292=PROSES!$C$2),,K292)</f>
        <v/>
      </c>
      <c r="K292" s="1" t="str">
        <f>if(and($L$3&gt;1,L292=PROSES!$B$2),,L292)</f>
        <v/>
      </c>
      <c r="L292" t="str">
        <f t="shared" si="7"/>
        <v/>
      </c>
      <c r="M292" t="str">
        <f>if(Z292=PROSES!$B$3,T292,)</f>
        <v/>
      </c>
      <c r="N292" t="str">
        <f>if(X292=PROSES!$B$3,T292,)</f>
        <v/>
      </c>
      <c r="O292" t="str">
        <f t="shared" si="8"/>
        <v/>
      </c>
      <c r="P292" t="str">
        <f>if(Z292=PROSES!$B$1,T292,)</f>
        <v/>
      </c>
      <c r="Q292" t="str">
        <f>if(X292=PROSES!$B$1,T292,)</f>
        <v/>
      </c>
      <c r="R292" t="str">
        <f t="shared" si="9"/>
        <v>CILACAP EXP7ADIPALA7</v>
      </c>
      <c r="S292" s="3"/>
      <c r="T292" s="1" t="s">
        <v>674</v>
      </c>
      <c r="U292" s="1" t="s">
        <v>75</v>
      </c>
      <c r="V292" s="1" t="s">
        <v>75</v>
      </c>
      <c r="W292" s="1" t="s">
        <v>76</v>
      </c>
      <c r="X292" s="1" t="s">
        <v>673</v>
      </c>
      <c r="Y292" s="1" t="s">
        <v>78</v>
      </c>
      <c r="Z292" s="1" t="s">
        <v>79</v>
      </c>
      <c r="AA292" s="1" t="s">
        <v>56</v>
      </c>
      <c r="AD292" s="1">
        <v>0.0</v>
      </c>
      <c r="AE292" s="1">
        <v>1.0</v>
      </c>
      <c r="AG292" s="1">
        <v>4.79</v>
      </c>
      <c r="AH292" s="1">
        <v>1.0</v>
      </c>
      <c r="AI292" s="1" t="s">
        <v>64</v>
      </c>
      <c r="AJ292" s="1">
        <v>0.0</v>
      </c>
      <c r="AM292" s="1">
        <v>0.0</v>
      </c>
      <c r="AN292" s="1">
        <v>0.0</v>
      </c>
      <c r="AO292" s="1">
        <v>100.0</v>
      </c>
      <c r="AP292" s="1">
        <v>1.0</v>
      </c>
      <c r="AQ292" s="1">
        <v>3.24</v>
      </c>
      <c r="AR292" s="1">
        <v>3.24</v>
      </c>
      <c r="AS292" s="1">
        <v>1.101044</v>
      </c>
      <c r="AT292" s="1">
        <v>85.0335</v>
      </c>
      <c r="AU292" s="1">
        <v>0.095321</v>
      </c>
      <c r="AV292" s="1">
        <v>1.09691</v>
      </c>
      <c r="AW292" s="1">
        <v>0.813821</v>
      </c>
      <c r="AX292" s="1">
        <v>3.29073</v>
      </c>
      <c r="AY292" s="1">
        <v>0.0</v>
      </c>
      <c r="AZ292" s="1">
        <v>0.6988767</v>
      </c>
      <c r="BA292" s="1">
        <v>-13.16769</v>
      </c>
    </row>
    <row r="293">
      <c r="A293">
        <f t="shared" si="2"/>
        <v>0</v>
      </c>
      <c r="B293" t="str">
        <f t="shared" si="3"/>
        <v/>
      </c>
      <c r="C293" t="str">
        <f>if(and(D$3&gt;1,E293=PROSES!$D$22),,D293)</f>
        <v/>
      </c>
      <c r="D293" s="1" t="str">
        <f>if(and(F$3&gt;1,F293=PROSES!$B$10),,F293)</f>
        <v/>
      </c>
      <c r="E293" t="str">
        <f t="shared" si="4"/>
        <v/>
      </c>
      <c r="F293" t="str">
        <f t="shared" si="5"/>
        <v/>
      </c>
      <c r="G293" s="1" t="str">
        <f>if(Z293=PROSES!$E$29,T293,)</f>
        <v/>
      </c>
      <c r="H293" t="str">
        <f>if(X293=PROSES!$E$29,T293,)</f>
        <v/>
      </c>
      <c r="I293" t="str">
        <f t="shared" si="6"/>
        <v/>
      </c>
      <c r="J293" t="str">
        <f>if(and($K$3&gt;1,R293=PROSES!$C$2),,K293)</f>
        <v/>
      </c>
      <c r="K293" s="1" t="str">
        <f>if(and($L$3&gt;1,L293=PROSES!$B$2),,L293)</f>
        <v/>
      </c>
      <c r="L293" t="str">
        <f t="shared" si="7"/>
        <v/>
      </c>
      <c r="M293" t="str">
        <f>if(Z293=PROSES!$B$3,T293,)</f>
        <v/>
      </c>
      <c r="N293" t="str">
        <f>if(X293=PROSES!$B$3,T293,)</f>
        <v/>
      </c>
      <c r="O293" t="str">
        <f t="shared" si="8"/>
        <v/>
      </c>
      <c r="P293" t="str">
        <f>if(Z293=PROSES!$B$1,T293,)</f>
        <v/>
      </c>
      <c r="Q293" t="str">
        <f>if(X293=PROSES!$B$1,T293,)</f>
        <v/>
      </c>
      <c r="R293" t="str">
        <f t="shared" si="9"/>
        <v>CILEDUGALAM SUTRA</v>
      </c>
      <c r="S293" s="3"/>
      <c r="T293" s="1" t="s">
        <v>675</v>
      </c>
      <c r="U293" s="1" t="s">
        <v>58</v>
      </c>
      <c r="V293" s="1" t="s">
        <v>58</v>
      </c>
      <c r="W293" s="1" t="s">
        <v>161</v>
      </c>
      <c r="X293" s="1" t="s">
        <v>676</v>
      </c>
      <c r="Y293" s="7">
        <v>43470.0</v>
      </c>
      <c r="Z293" s="1" t="s">
        <v>641</v>
      </c>
      <c r="AA293" s="7">
        <v>43501.0</v>
      </c>
      <c r="AD293" s="1">
        <v>0.0</v>
      </c>
      <c r="AE293" s="1">
        <v>1.0</v>
      </c>
      <c r="AG293" s="1">
        <v>5.0</v>
      </c>
      <c r="AH293" s="1">
        <v>1.0</v>
      </c>
      <c r="AI293" s="1" t="s">
        <v>64</v>
      </c>
      <c r="AJ293" s="1">
        <v>0.0</v>
      </c>
      <c r="AM293" s="1">
        <v>0.0</v>
      </c>
      <c r="AN293" s="1">
        <v>0.0</v>
      </c>
      <c r="AO293" s="1">
        <v>100.0</v>
      </c>
      <c r="AP293" s="1">
        <v>1.0</v>
      </c>
      <c r="AQ293" s="1">
        <v>3.0</v>
      </c>
      <c r="AR293" s="1">
        <v>3.0</v>
      </c>
      <c r="AS293" s="1">
        <v>1.340679</v>
      </c>
      <c r="AT293" s="1">
        <v>85.75453</v>
      </c>
      <c r="AU293" s="1">
        <v>0.09925</v>
      </c>
      <c r="AV293" s="1">
        <v>1.337</v>
      </c>
      <c r="AW293" s="1">
        <v>0.84925</v>
      </c>
      <c r="AX293" s="1">
        <v>4.011</v>
      </c>
      <c r="AY293" s="1">
        <v>0.0</v>
      </c>
      <c r="AZ293" s="1">
        <v>0.6904932</v>
      </c>
      <c r="BA293" s="1">
        <v>-11.4222</v>
      </c>
    </row>
    <row r="294">
      <c r="A294">
        <f t="shared" si="2"/>
        <v>0</v>
      </c>
      <c r="B294" t="str">
        <f t="shared" si="3"/>
        <v/>
      </c>
      <c r="C294" t="str">
        <f>if(and(D$3&gt;1,E294=PROSES!$D$22),,D294)</f>
        <v/>
      </c>
      <c r="D294" s="1" t="str">
        <f>if(and(F$3&gt;1,F294=PROSES!$B$10),,F294)</f>
        <v/>
      </c>
      <c r="E294" t="str">
        <f t="shared" si="4"/>
        <v/>
      </c>
      <c r="F294" t="str">
        <f t="shared" si="5"/>
        <v/>
      </c>
      <c r="G294" s="1" t="str">
        <f>if(Z294=PROSES!$E$29,T294,)</f>
        <v/>
      </c>
      <c r="H294" t="str">
        <f>if(X294=PROSES!$E$29,T294,)</f>
        <v/>
      </c>
      <c r="I294" t="str">
        <f t="shared" si="6"/>
        <v/>
      </c>
      <c r="J294" t="str">
        <f>if(and($K$3&gt;1,R294=PROSES!$C$2),,K294)</f>
        <v/>
      </c>
      <c r="K294" s="1" t="str">
        <f>if(and($L$3&gt;1,L294=PROSES!$B$2),,L294)</f>
        <v/>
      </c>
      <c r="L294" t="str">
        <f t="shared" si="7"/>
        <v/>
      </c>
      <c r="M294" t="str">
        <f>if(Z294=PROSES!$B$3,T294,)</f>
        <v/>
      </c>
      <c r="N294" t="str">
        <f>if(X294=PROSES!$B$3,T294,)</f>
        <v/>
      </c>
      <c r="O294" t="str">
        <f t="shared" si="8"/>
        <v/>
      </c>
      <c r="P294" t="str">
        <f>if(Z294=PROSES!$B$1,T294,)</f>
        <v/>
      </c>
      <c r="Q294" t="str">
        <f>if(X294=PROSES!$B$1,T294,)</f>
        <v/>
      </c>
      <c r="R294" t="str">
        <f t="shared" si="9"/>
        <v>CILEGONLAMAKRAKATAU STEEL</v>
      </c>
      <c r="S294" s="3"/>
      <c r="T294" s="1" t="s">
        <v>677</v>
      </c>
      <c r="U294" s="1" t="s">
        <v>58</v>
      </c>
      <c r="V294" s="1" t="s">
        <v>58</v>
      </c>
      <c r="W294" s="1" t="s">
        <v>103</v>
      </c>
      <c r="X294" s="1" t="s">
        <v>657</v>
      </c>
      <c r="Y294" s="1" t="s">
        <v>555</v>
      </c>
      <c r="Z294" s="1" t="s">
        <v>663</v>
      </c>
      <c r="AA294" s="1" t="s">
        <v>678</v>
      </c>
      <c r="AD294" s="1">
        <v>0.0</v>
      </c>
      <c r="AE294" s="1">
        <v>1.0</v>
      </c>
      <c r="AG294" s="1">
        <v>3.0</v>
      </c>
      <c r="AH294" s="1">
        <v>1.0</v>
      </c>
      <c r="AI294" s="1" t="s">
        <v>64</v>
      </c>
      <c r="AJ294" s="1">
        <v>0.0</v>
      </c>
      <c r="AM294" s="1">
        <v>0.0</v>
      </c>
      <c r="AN294" s="1">
        <v>0.0</v>
      </c>
      <c r="AO294" s="1">
        <v>100.0</v>
      </c>
      <c r="AP294" s="1">
        <v>1.0</v>
      </c>
      <c r="AQ294" s="1">
        <v>0.55</v>
      </c>
      <c r="AR294" s="1">
        <v>0.55</v>
      </c>
      <c r="AS294" s="1">
        <v>0.4742752</v>
      </c>
      <c r="AT294" s="1">
        <v>56.61149</v>
      </c>
      <c r="AU294" s="1">
        <v>0.261</v>
      </c>
      <c r="AV294" s="1">
        <v>0.396</v>
      </c>
      <c r="AW294" s="1">
        <v>0.711</v>
      </c>
      <c r="AX294" s="1">
        <v>1.188</v>
      </c>
      <c r="AY294" s="1">
        <v>0.0</v>
      </c>
      <c r="AZ294" s="1">
        <v>0.6402146</v>
      </c>
      <c r="BA294" s="1">
        <v>3.784061</v>
      </c>
    </row>
    <row r="295">
      <c r="A295">
        <f t="shared" si="2"/>
        <v>0</v>
      </c>
      <c r="B295" t="str">
        <f t="shared" si="3"/>
        <v/>
      </c>
      <c r="C295" t="str">
        <f>if(and(D$3&gt;1,E295=PROSES!$D$22),,D295)</f>
        <v/>
      </c>
      <c r="D295" s="1" t="str">
        <f>if(and(F$3&gt;1,F295=PROSES!$B$10),,F295)</f>
        <v/>
      </c>
      <c r="E295" t="str">
        <f t="shared" si="4"/>
        <v/>
      </c>
      <c r="F295" t="str">
        <f t="shared" si="5"/>
        <v/>
      </c>
      <c r="G295" s="1" t="str">
        <f>if(Z295=PROSES!$E$29,T295,)</f>
        <v/>
      </c>
      <c r="H295" t="str">
        <f>if(X295=PROSES!$E$29,T295,)</f>
        <v/>
      </c>
      <c r="I295" t="str">
        <f t="shared" si="6"/>
        <v/>
      </c>
      <c r="J295" t="str">
        <f>if(and($K$3&gt;1,R295=PROSES!$C$2),,K295)</f>
        <v/>
      </c>
      <c r="K295" s="1" t="str">
        <f>if(and($L$3&gt;1,L295=PROSES!$B$2),,L295)</f>
        <v/>
      </c>
      <c r="L295" t="str">
        <f t="shared" si="7"/>
        <v/>
      </c>
      <c r="M295" t="str">
        <f>if(Z295=PROSES!$B$3,T295,)</f>
        <v/>
      </c>
      <c r="N295" t="str">
        <f>if(X295=PROSES!$B$3,T295,)</f>
        <v/>
      </c>
      <c r="O295" t="str">
        <f t="shared" si="8"/>
        <v/>
      </c>
      <c r="P295" t="str">
        <f>if(Z295=PROSES!$B$1,T295,)</f>
        <v/>
      </c>
      <c r="Q295" t="str">
        <f>if(X295=PROSES!$B$1,T295,)</f>
        <v/>
      </c>
      <c r="R295" t="str">
        <f t="shared" si="9"/>
        <v>CILEGONLAMAKRAKATAU STEEL</v>
      </c>
      <c r="S295" s="3"/>
      <c r="T295" s="1" t="s">
        <v>679</v>
      </c>
      <c r="U295" s="1" t="s">
        <v>58</v>
      </c>
      <c r="V295" s="1" t="s">
        <v>58</v>
      </c>
      <c r="W295" s="1" t="s">
        <v>103</v>
      </c>
      <c r="X295" s="1" t="s">
        <v>657</v>
      </c>
      <c r="Y295" s="1" t="s">
        <v>555</v>
      </c>
      <c r="Z295" s="1" t="s">
        <v>663</v>
      </c>
      <c r="AA295" s="1" t="s">
        <v>680</v>
      </c>
      <c r="AD295" s="1">
        <v>0.0</v>
      </c>
      <c r="AE295" s="1">
        <v>1.0</v>
      </c>
      <c r="AG295" s="1">
        <v>3.0</v>
      </c>
      <c r="AH295" s="1">
        <v>1.0</v>
      </c>
      <c r="AI295" s="1" t="s">
        <v>64</v>
      </c>
      <c r="AJ295" s="1">
        <v>0.0</v>
      </c>
      <c r="AM295" s="1">
        <v>0.0</v>
      </c>
      <c r="AN295" s="1">
        <v>0.0</v>
      </c>
      <c r="AO295" s="1">
        <v>100.0</v>
      </c>
      <c r="AP295" s="1">
        <v>1.0</v>
      </c>
      <c r="AQ295" s="1">
        <v>0.55</v>
      </c>
      <c r="AR295" s="1">
        <v>0.55</v>
      </c>
      <c r="AS295" s="1">
        <v>0.4742752</v>
      </c>
      <c r="AT295" s="1">
        <v>56.61149</v>
      </c>
      <c r="AU295" s="1">
        <v>0.261</v>
      </c>
      <c r="AV295" s="1">
        <v>0.396</v>
      </c>
      <c r="AW295" s="1">
        <v>0.711</v>
      </c>
      <c r="AX295" s="1">
        <v>1.188</v>
      </c>
      <c r="AY295" s="1">
        <v>0.0</v>
      </c>
      <c r="AZ295" s="1">
        <v>0.6402146</v>
      </c>
      <c r="BA295" s="1">
        <v>3.784061</v>
      </c>
    </row>
    <row r="296">
      <c r="A296">
        <f t="shared" si="2"/>
        <v>0</v>
      </c>
      <c r="B296" t="str">
        <f t="shared" si="3"/>
        <v/>
      </c>
      <c r="C296" t="str">
        <f>if(and(D$3&gt;1,E296=PROSES!$D$22),,D296)</f>
        <v/>
      </c>
      <c r="D296" s="1" t="str">
        <f>if(and(F$3&gt;1,F296=PROSES!$B$10),,F296)</f>
        <v/>
      </c>
      <c r="E296" t="str">
        <f t="shared" si="4"/>
        <v/>
      </c>
      <c r="F296" t="str">
        <f t="shared" si="5"/>
        <v/>
      </c>
      <c r="G296" s="1" t="str">
        <f>if(Z296=PROSES!$E$29,T296,)</f>
        <v/>
      </c>
      <c r="H296" t="str">
        <f>if(X296=PROSES!$E$29,T296,)</f>
        <v/>
      </c>
      <c r="I296" t="str">
        <f t="shared" si="6"/>
        <v/>
      </c>
      <c r="J296" t="str">
        <f>if(and($K$3&gt;1,R296=PROSES!$C$2),,K296)</f>
        <v/>
      </c>
      <c r="K296" s="1" t="str">
        <f>if(and($L$3&gt;1,L296=PROSES!$B$2),,L296)</f>
        <v/>
      </c>
      <c r="L296" t="str">
        <f t="shared" si="7"/>
        <v/>
      </c>
      <c r="M296" t="str">
        <f>if(Z296=PROSES!$B$3,T296,)</f>
        <v/>
      </c>
      <c r="N296" t="str">
        <f>if(X296=PROSES!$B$3,T296,)</f>
        <v/>
      </c>
      <c r="O296" t="str">
        <f t="shared" si="8"/>
        <v/>
      </c>
      <c r="P296" t="str">
        <f>if(Z296=PROSES!$B$1,T296,)</f>
        <v/>
      </c>
      <c r="Q296" t="str">
        <f>if(X296=PROSES!$B$1,T296,)</f>
        <v/>
      </c>
      <c r="R296" t="str">
        <f t="shared" si="9"/>
        <v>ASPECCILEUNGSI</v>
      </c>
      <c r="S296" s="3"/>
      <c r="T296" s="1" t="s">
        <v>681</v>
      </c>
      <c r="U296" s="1" t="s">
        <v>58</v>
      </c>
      <c r="V296" s="1" t="s">
        <v>58</v>
      </c>
      <c r="W296" s="1" t="s">
        <v>454</v>
      </c>
      <c r="X296" s="1" t="s">
        <v>682</v>
      </c>
      <c r="Y296" s="1" t="s">
        <v>61</v>
      </c>
      <c r="Z296" s="1" t="s">
        <v>546</v>
      </c>
      <c r="AA296" s="1" t="s">
        <v>249</v>
      </c>
      <c r="AD296" s="1">
        <v>0.0</v>
      </c>
      <c r="AE296" s="1">
        <v>1.0</v>
      </c>
      <c r="AG296" s="1">
        <v>0.7</v>
      </c>
      <c r="AH296" s="1">
        <v>1.0</v>
      </c>
      <c r="AI296" s="1" t="s">
        <v>64</v>
      </c>
      <c r="AJ296" s="1">
        <v>0.0</v>
      </c>
      <c r="AM296" s="1">
        <v>0.0</v>
      </c>
      <c r="AN296" s="1">
        <v>0.0</v>
      </c>
      <c r="AO296" s="1">
        <v>100.0</v>
      </c>
      <c r="AP296" s="1">
        <v>1.0</v>
      </c>
      <c r="AQ296" s="1">
        <v>0.78</v>
      </c>
      <c r="AR296" s="1">
        <v>0.78</v>
      </c>
      <c r="AS296" s="1">
        <v>0.293717</v>
      </c>
      <c r="AT296" s="1">
        <v>70.94324</v>
      </c>
      <c r="AU296" s="1">
        <v>0.09589999</v>
      </c>
      <c r="AV296" s="1">
        <v>0.27762</v>
      </c>
      <c r="AW296" s="1">
        <v>0.2009</v>
      </c>
      <c r="AX296" s="1">
        <v>0.83286</v>
      </c>
      <c r="AY296" s="1">
        <v>0.0</v>
      </c>
      <c r="AZ296" s="1">
        <v>0.6412987</v>
      </c>
      <c r="BA296" s="1">
        <v>8.348166</v>
      </c>
    </row>
    <row r="297">
      <c r="A297">
        <f t="shared" si="2"/>
        <v>0</v>
      </c>
      <c r="B297" t="str">
        <f t="shared" si="3"/>
        <v/>
      </c>
      <c r="C297" t="str">
        <f>if(and(D$3&gt;1,E297=PROSES!$D$22),,D297)</f>
        <v/>
      </c>
      <c r="D297" s="1" t="str">
        <f>if(and(F$3&gt;1,F297=PROSES!$B$10),,F297)</f>
        <v/>
      </c>
      <c r="E297" t="str">
        <f t="shared" si="4"/>
        <v/>
      </c>
      <c r="F297" t="str">
        <f t="shared" si="5"/>
        <v/>
      </c>
      <c r="G297" s="1" t="str">
        <f>if(Z297=PROSES!$E$29,T297,)</f>
        <v/>
      </c>
      <c r="H297" t="str">
        <f>if(X297=PROSES!$E$29,T297,)</f>
        <v/>
      </c>
      <c r="I297" t="str">
        <f t="shared" si="6"/>
        <v/>
      </c>
      <c r="J297" t="str">
        <f>if(and($K$3&gt;1,R297=PROSES!$C$2),,K297)</f>
        <v/>
      </c>
      <c r="K297" s="1" t="str">
        <f>if(and($L$3&gt;1,L297=PROSES!$B$2),,L297)</f>
        <v/>
      </c>
      <c r="L297" t="str">
        <f t="shared" si="7"/>
        <v/>
      </c>
      <c r="M297" t="str">
        <f>if(Z297=PROSES!$B$3,T297,)</f>
        <v/>
      </c>
      <c r="N297" t="str">
        <f>if(X297=PROSES!$B$3,T297,)</f>
        <v/>
      </c>
      <c r="O297" t="str">
        <f t="shared" si="8"/>
        <v/>
      </c>
      <c r="P297" t="str">
        <f>if(Z297=PROSES!$B$1,T297,)</f>
        <v/>
      </c>
      <c r="Q297" t="str">
        <f>if(X297=PROSES!$B$1,T297,)</f>
        <v/>
      </c>
      <c r="R297" t="str">
        <f t="shared" si="9"/>
        <v>ASPECCILEUNGSI</v>
      </c>
      <c r="S297" s="3"/>
      <c r="T297" s="1" t="s">
        <v>683</v>
      </c>
      <c r="U297" s="1" t="s">
        <v>58</v>
      </c>
      <c r="V297" s="1" t="s">
        <v>58</v>
      </c>
      <c r="W297" s="1" t="s">
        <v>454</v>
      </c>
      <c r="X297" s="1" t="s">
        <v>682</v>
      </c>
      <c r="Y297" s="1" t="s">
        <v>61</v>
      </c>
      <c r="Z297" s="1" t="s">
        <v>546</v>
      </c>
      <c r="AA297" s="1" t="s">
        <v>252</v>
      </c>
      <c r="AD297" s="1">
        <v>0.0</v>
      </c>
      <c r="AE297" s="1">
        <v>1.0</v>
      </c>
      <c r="AG297" s="1">
        <v>0.7</v>
      </c>
      <c r="AH297" s="1">
        <v>1.0</v>
      </c>
      <c r="AI297" s="1" t="s">
        <v>64</v>
      </c>
      <c r="AJ297" s="1">
        <v>0.0</v>
      </c>
      <c r="AM297" s="1">
        <v>0.0</v>
      </c>
      <c r="AN297" s="1">
        <v>0.0</v>
      </c>
      <c r="AO297" s="1">
        <v>100.0</v>
      </c>
      <c r="AP297" s="1">
        <v>1.0</v>
      </c>
      <c r="AQ297" s="1">
        <v>0.78</v>
      </c>
      <c r="AR297" s="1">
        <v>0.78</v>
      </c>
      <c r="AS297" s="1">
        <v>0.293717</v>
      </c>
      <c r="AT297" s="1">
        <v>70.94324</v>
      </c>
      <c r="AU297" s="1">
        <v>0.09589999</v>
      </c>
      <c r="AV297" s="1">
        <v>0.27762</v>
      </c>
      <c r="AW297" s="1">
        <v>0.2009</v>
      </c>
      <c r="AX297" s="1">
        <v>0.83286</v>
      </c>
      <c r="AY297" s="1">
        <v>0.0</v>
      </c>
      <c r="AZ297" s="1">
        <v>0.6412987</v>
      </c>
      <c r="BA297" s="1">
        <v>8.348166</v>
      </c>
    </row>
    <row r="298">
      <c r="A298">
        <f t="shared" si="2"/>
        <v>0</v>
      </c>
      <c r="B298" t="str">
        <f t="shared" si="3"/>
        <v/>
      </c>
      <c r="C298" t="str">
        <f>if(and(D$3&gt;1,E298=PROSES!$D$22),,D298)</f>
        <v/>
      </c>
      <c r="D298" s="1" t="str">
        <f>if(and(F$3&gt;1,F298=PROSES!$B$10),,F298)</f>
        <v/>
      </c>
      <c r="E298" t="str">
        <f t="shared" si="4"/>
        <v/>
      </c>
      <c r="F298" t="str">
        <f t="shared" si="5"/>
        <v/>
      </c>
      <c r="G298" s="1" t="str">
        <f>if(Z298=PROSES!$E$29,T298,)</f>
        <v/>
      </c>
      <c r="H298" t="str">
        <f>if(X298=PROSES!$E$29,T298,)</f>
        <v/>
      </c>
      <c r="I298" t="str">
        <f t="shared" si="6"/>
        <v/>
      </c>
      <c r="J298" t="str">
        <f>if(and($K$3&gt;1,R298=PROSES!$C$2),,K298)</f>
        <v/>
      </c>
      <c r="K298" s="1" t="str">
        <f>if(and($L$3&gt;1,L298=PROSES!$B$2),,L298)</f>
        <v/>
      </c>
      <c r="L298" t="str">
        <f t="shared" si="7"/>
        <v/>
      </c>
      <c r="M298" t="str">
        <f>if(Z298=PROSES!$B$3,T298,)</f>
        <v/>
      </c>
      <c r="N298" t="str">
        <f>if(X298=PROSES!$B$3,T298,)</f>
        <v/>
      </c>
      <c r="O298" t="str">
        <f t="shared" si="8"/>
        <v/>
      </c>
      <c r="P298" t="str">
        <f>if(Z298=PROSES!$B$1,T298,)</f>
        <v/>
      </c>
      <c r="Q298" t="str">
        <f>if(X298=PROSES!$B$1,T298,)</f>
        <v/>
      </c>
      <c r="R298" t="str">
        <f t="shared" si="9"/>
        <v>PEMARON</v>
      </c>
      <c r="S298" s="3"/>
      <c r="T298" s="1" t="s">
        <v>684</v>
      </c>
      <c r="U298" s="1" t="s">
        <v>140</v>
      </c>
      <c r="V298" s="1" t="s">
        <v>140</v>
      </c>
      <c r="W298" s="1" t="s">
        <v>685</v>
      </c>
      <c r="Y298" s="1" t="s">
        <v>686</v>
      </c>
      <c r="Z298" s="1" t="s">
        <v>687</v>
      </c>
      <c r="AA298" s="1" t="s">
        <v>85</v>
      </c>
      <c r="AD298" s="1">
        <v>0.0</v>
      </c>
      <c r="AE298" s="1">
        <v>1.0</v>
      </c>
      <c r="AG298" s="1">
        <v>27.23</v>
      </c>
      <c r="AH298" s="1">
        <v>1.0</v>
      </c>
      <c r="AI298" s="1" t="s">
        <v>64</v>
      </c>
      <c r="AJ298" s="1">
        <v>0.0</v>
      </c>
      <c r="AM298" s="1">
        <v>0.0</v>
      </c>
      <c r="AN298" s="1">
        <v>0.0</v>
      </c>
      <c r="AO298" s="1">
        <v>100.0</v>
      </c>
      <c r="AP298" s="1">
        <v>1.0</v>
      </c>
      <c r="AQ298" s="1">
        <v>1.2</v>
      </c>
      <c r="AR298" s="1">
        <v>1.2</v>
      </c>
      <c r="AS298" s="1">
        <v>7.715763</v>
      </c>
      <c r="AT298" s="1">
        <v>82.15014</v>
      </c>
      <c r="AU298" s="1">
        <v>1.053801</v>
      </c>
      <c r="AV298" s="1">
        <v>7.643461</v>
      </c>
      <c r="AW298" s="1">
        <v>5.138301</v>
      </c>
      <c r="AX298" s="1">
        <v>22.93038</v>
      </c>
      <c r="AY298" s="1">
        <v>0.0</v>
      </c>
      <c r="AZ298" s="1">
        <v>0.683587</v>
      </c>
      <c r="BA298" s="1">
        <v>-7.109503</v>
      </c>
    </row>
    <row r="299">
      <c r="A299">
        <f t="shared" si="2"/>
        <v>0</v>
      </c>
      <c r="B299" t="str">
        <f t="shared" si="3"/>
        <v/>
      </c>
      <c r="C299" t="str">
        <f>if(and(D$3&gt;1,E299=PROSES!$D$22),,D299)</f>
        <v/>
      </c>
      <c r="D299" s="1" t="str">
        <f>if(and(F$3&gt;1,F299=PROSES!$B$10),,F299)</f>
        <v/>
      </c>
      <c r="E299" t="str">
        <f t="shared" si="4"/>
        <v/>
      </c>
      <c r="F299" t="str">
        <f t="shared" si="5"/>
        <v/>
      </c>
      <c r="G299" s="1" t="str">
        <f>if(Z299=PROSES!$E$29,T299,)</f>
        <v/>
      </c>
      <c r="H299" t="str">
        <f>if(X299=PROSES!$E$29,T299,)</f>
        <v/>
      </c>
      <c r="I299" t="str">
        <f t="shared" si="6"/>
        <v/>
      </c>
      <c r="J299" t="str">
        <f>if(and($K$3&gt;1,R299=PROSES!$C$2),,K299)</f>
        <v/>
      </c>
      <c r="K299" s="1" t="str">
        <f>if(and($L$3&gt;1,L299=PROSES!$B$2),,L299)</f>
        <v/>
      </c>
      <c r="L299" t="str">
        <f t="shared" si="7"/>
        <v/>
      </c>
      <c r="M299" t="str">
        <f>if(Z299=PROSES!$B$3,T299,)</f>
        <v/>
      </c>
      <c r="N299" t="str">
        <f>if(X299=PROSES!$B$3,T299,)</f>
        <v/>
      </c>
      <c r="O299" t="str">
        <f t="shared" si="8"/>
        <v/>
      </c>
      <c r="P299" t="str">
        <f>if(Z299=PROSES!$B$1,T299,)</f>
        <v/>
      </c>
      <c r="Q299" t="str">
        <f>if(X299=PROSES!$B$1,T299,)</f>
        <v/>
      </c>
      <c r="R299" t="str">
        <f t="shared" si="9"/>
        <v>PLTU CELUKAN BAWANG</v>
      </c>
      <c r="S299" s="3"/>
      <c r="T299" s="1" t="s">
        <v>688</v>
      </c>
      <c r="U299" s="1" t="s">
        <v>140</v>
      </c>
      <c r="V299" s="1" t="s">
        <v>140</v>
      </c>
      <c r="W299" s="1" t="s">
        <v>59</v>
      </c>
      <c r="X299" s="1" t="s">
        <v>497</v>
      </c>
      <c r="Y299" s="1" t="s">
        <v>78</v>
      </c>
      <c r="AA299" s="1" t="s">
        <v>686</v>
      </c>
      <c r="AD299" s="1">
        <v>0.0</v>
      </c>
      <c r="AE299" s="1">
        <v>1.0</v>
      </c>
      <c r="AG299" s="1">
        <v>1.22</v>
      </c>
      <c r="AH299" s="1">
        <v>1.0</v>
      </c>
      <c r="AI299" s="1" t="s">
        <v>64</v>
      </c>
      <c r="AJ299" s="1">
        <v>0.0</v>
      </c>
      <c r="AM299" s="1">
        <v>0.0</v>
      </c>
      <c r="AN299" s="1">
        <v>0.0</v>
      </c>
      <c r="AO299" s="1">
        <v>100.0</v>
      </c>
      <c r="AP299" s="1">
        <v>1.0</v>
      </c>
      <c r="AQ299" s="1">
        <v>2.73</v>
      </c>
      <c r="AR299" s="1">
        <v>2.73</v>
      </c>
      <c r="AS299" s="1">
        <v>0.3242137</v>
      </c>
      <c r="AT299" s="1">
        <v>76.21999</v>
      </c>
      <c r="AU299" s="1">
        <v>0.077226</v>
      </c>
      <c r="AV299" s="1">
        <v>0.314882</v>
      </c>
      <c r="AW299" s="1">
        <v>0.260226</v>
      </c>
      <c r="AX299" s="1">
        <v>0.944646</v>
      </c>
      <c r="AY299" s="1">
        <v>0.0</v>
      </c>
      <c r="AZ299" s="1">
        <v>0.6742607</v>
      </c>
      <c r="BA299" s="1">
        <v>-2.423059</v>
      </c>
    </row>
    <row r="300">
      <c r="A300">
        <f t="shared" si="2"/>
        <v>0</v>
      </c>
      <c r="B300" t="str">
        <f t="shared" si="3"/>
        <v/>
      </c>
      <c r="C300" t="str">
        <f>if(and(D$3&gt;1,E300=PROSES!$D$22),,D300)</f>
        <v/>
      </c>
      <c r="D300" s="1" t="str">
        <f>if(and(F$3&gt;1,F300=PROSES!$B$10),,F300)</f>
        <v/>
      </c>
      <c r="E300" t="str">
        <f t="shared" si="4"/>
        <v/>
      </c>
      <c r="F300" t="str">
        <f t="shared" si="5"/>
        <v/>
      </c>
      <c r="G300" s="1" t="str">
        <f>if(Z300=PROSES!$E$29,T300,)</f>
        <v/>
      </c>
      <c r="H300" t="str">
        <f>if(X300=PROSES!$E$29,T300,)</f>
        <v/>
      </c>
      <c r="I300" t="str">
        <f t="shared" si="6"/>
        <v/>
      </c>
      <c r="J300" t="str">
        <f>if(and($K$3&gt;1,R300=PROSES!$C$2),,K300)</f>
        <v/>
      </c>
      <c r="K300" s="1" t="str">
        <f>if(and($L$3&gt;1,L300=PROSES!$B$2),,L300)</f>
        <v/>
      </c>
      <c r="L300" t="str">
        <f t="shared" si="7"/>
        <v/>
      </c>
      <c r="M300" t="str">
        <f>if(Z300=PROSES!$B$3,T300,)</f>
        <v/>
      </c>
      <c r="N300" t="str">
        <f>if(X300=PROSES!$B$3,T300,)</f>
        <v/>
      </c>
      <c r="O300" t="str">
        <f t="shared" si="8"/>
        <v/>
      </c>
      <c r="P300" t="str">
        <f>if(Z300=PROSES!$B$1,T300,)</f>
        <v/>
      </c>
      <c r="Q300" t="str">
        <f>if(X300=PROSES!$B$1,T300,)</f>
        <v/>
      </c>
      <c r="R300" t="str">
        <f t="shared" si="9"/>
        <v>CIANJUR4LEMBUR SITU</v>
      </c>
      <c r="S300" s="3"/>
      <c r="T300" s="1" t="s">
        <v>689</v>
      </c>
      <c r="U300" s="1" t="s">
        <v>75</v>
      </c>
      <c r="V300" s="1" t="s">
        <v>75</v>
      </c>
      <c r="W300" s="1" t="s">
        <v>122</v>
      </c>
      <c r="X300" s="1" t="s">
        <v>690</v>
      </c>
      <c r="Y300" s="1" t="s">
        <v>351</v>
      </c>
      <c r="Z300" s="1" t="s">
        <v>691</v>
      </c>
      <c r="AA300" s="1" t="s">
        <v>252</v>
      </c>
      <c r="AD300" s="1">
        <v>0.0</v>
      </c>
      <c r="AE300" s="1">
        <v>1.0</v>
      </c>
      <c r="AG300" s="1">
        <v>32.4</v>
      </c>
      <c r="AH300" s="1">
        <v>1.0</v>
      </c>
      <c r="AI300" s="1" t="s">
        <v>64</v>
      </c>
      <c r="AJ300" s="1">
        <v>0.0</v>
      </c>
      <c r="AM300" s="1">
        <v>0.0</v>
      </c>
      <c r="AN300" s="1">
        <v>0.0</v>
      </c>
      <c r="AO300" s="1">
        <v>100.0</v>
      </c>
      <c r="AP300" s="1">
        <v>1.0</v>
      </c>
      <c r="AQ300" s="1">
        <v>0.44</v>
      </c>
      <c r="AR300" s="1">
        <v>0.44</v>
      </c>
      <c r="AS300" s="1">
        <v>14.38621</v>
      </c>
      <c r="AT300" s="1">
        <v>60.66966</v>
      </c>
      <c r="AU300" s="1">
        <v>7.047</v>
      </c>
      <c r="AV300" s="1">
        <v>12.54204</v>
      </c>
      <c r="AW300" s="1">
        <v>11.907</v>
      </c>
      <c r="AX300" s="1">
        <v>37.62612</v>
      </c>
      <c r="AY300" s="1">
        <v>0.0</v>
      </c>
      <c r="AZ300" s="1">
        <v>0.5920149</v>
      </c>
      <c r="BA300" s="1">
        <v>18.36523</v>
      </c>
    </row>
    <row r="301">
      <c r="A301">
        <f t="shared" si="2"/>
        <v>0</v>
      </c>
      <c r="B301" t="str">
        <f t="shared" si="3"/>
        <v/>
      </c>
      <c r="C301" t="str">
        <f>if(and(D$3&gt;1,E301=PROSES!$D$22),,D301)</f>
        <v/>
      </c>
      <c r="D301" s="1" t="str">
        <f>if(and(F$3&gt;1,F301=PROSES!$B$10),,F301)</f>
        <v/>
      </c>
      <c r="E301" t="str">
        <f t="shared" si="4"/>
        <v/>
      </c>
      <c r="F301" t="str">
        <f t="shared" si="5"/>
        <v/>
      </c>
      <c r="G301" s="1" t="str">
        <f>if(Z301=PROSES!$E$29,T301,)</f>
        <v/>
      </c>
      <c r="H301" t="str">
        <f>if(X301=PROSES!$E$29,T301,)</f>
        <v/>
      </c>
      <c r="I301" t="str">
        <f t="shared" si="6"/>
        <v/>
      </c>
      <c r="J301" t="str">
        <f>if(and($K$3&gt;1,R301=PROSES!$C$2),,K301)</f>
        <v/>
      </c>
      <c r="K301" s="1" t="str">
        <f>if(and($L$3&gt;1,L301=PROSES!$B$2),,L301)</f>
        <v/>
      </c>
      <c r="L301" t="str">
        <f t="shared" si="7"/>
        <v/>
      </c>
      <c r="M301" t="str">
        <f>if(Z301=PROSES!$B$3,T301,)</f>
        <v/>
      </c>
      <c r="N301" t="str">
        <f>if(X301=PROSES!$B$3,T301,)</f>
        <v/>
      </c>
      <c r="O301" t="str">
        <f t="shared" si="8"/>
        <v/>
      </c>
      <c r="P301" t="str">
        <f>if(Z301=PROSES!$B$1,T301,)</f>
        <v/>
      </c>
      <c r="Q301" t="str">
        <f>if(X301=PROSES!$B$1,T301,)</f>
        <v/>
      </c>
      <c r="R301" t="str">
        <f t="shared" si="9"/>
        <v>CIANJUR4LEMBUR SITU</v>
      </c>
      <c r="S301" s="3"/>
      <c r="T301" s="1" t="s">
        <v>692</v>
      </c>
      <c r="U301" s="1" t="s">
        <v>75</v>
      </c>
      <c r="V301" s="1" t="s">
        <v>75</v>
      </c>
      <c r="W301" s="1" t="s">
        <v>122</v>
      </c>
      <c r="X301" s="1" t="s">
        <v>690</v>
      </c>
      <c r="Y301" s="1" t="s">
        <v>349</v>
      </c>
      <c r="Z301" s="1" t="s">
        <v>691</v>
      </c>
      <c r="AA301" s="1" t="s">
        <v>252</v>
      </c>
      <c r="AD301" s="1">
        <v>0.0</v>
      </c>
      <c r="AE301" s="1">
        <v>1.0</v>
      </c>
      <c r="AG301" s="1">
        <v>32.4</v>
      </c>
      <c r="AH301" s="1">
        <v>1.0</v>
      </c>
      <c r="AI301" s="1" t="s">
        <v>64</v>
      </c>
      <c r="AJ301" s="1">
        <v>0.0</v>
      </c>
      <c r="AM301" s="1">
        <v>0.0</v>
      </c>
      <c r="AN301" s="1">
        <v>0.0</v>
      </c>
      <c r="AO301" s="1">
        <v>100.0</v>
      </c>
      <c r="AP301" s="1">
        <v>1.0</v>
      </c>
      <c r="AQ301" s="1">
        <v>0.44</v>
      </c>
      <c r="AR301" s="1">
        <v>0.44</v>
      </c>
      <c r="AS301" s="1">
        <v>14.38621</v>
      </c>
      <c r="AT301" s="1">
        <v>60.66966</v>
      </c>
      <c r="AU301" s="1">
        <v>7.047</v>
      </c>
      <c r="AV301" s="1">
        <v>12.54204</v>
      </c>
      <c r="AW301" s="1">
        <v>11.907</v>
      </c>
      <c r="AX301" s="1">
        <v>37.62612</v>
      </c>
      <c r="AY301" s="1">
        <v>0.0</v>
      </c>
      <c r="AZ301" s="1">
        <v>0.5920149</v>
      </c>
      <c r="BA301" s="1">
        <v>18.36523</v>
      </c>
    </row>
    <row r="302">
      <c r="A302">
        <f t="shared" si="2"/>
        <v>0</v>
      </c>
      <c r="B302" t="str">
        <f t="shared" si="3"/>
        <v/>
      </c>
      <c r="C302" t="str">
        <f>if(and(D$3&gt;1,E302=PROSES!$D$22),,D302)</f>
        <v/>
      </c>
      <c r="D302" s="1" t="str">
        <f>if(and(F$3&gt;1,F302=PROSES!$B$10),,F302)</f>
        <v/>
      </c>
      <c r="E302" t="str">
        <f t="shared" si="4"/>
        <v/>
      </c>
      <c r="F302" t="str">
        <f t="shared" si="5"/>
        <v/>
      </c>
      <c r="G302" s="1" t="str">
        <f>if(Z302=PROSES!$E$29,T302,)</f>
        <v/>
      </c>
      <c r="H302" t="str">
        <f>if(X302=PROSES!$E$29,T302,)</f>
        <v/>
      </c>
      <c r="I302" t="str">
        <f t="shared" si="6"/>
        <v/>
      </c>
      <c r="J302" t="str">
        <f>if(and($K$3&gt;1,R302=PROSES!$C$2),,K302)</f>
        <v/>
      </c>
      <c r="K302" s="1" t="str">
        <f>if(and($L$3&gt;1,L302=PROSES!$B$2),,L302)</f>
        <v/>
      </c>
      <c r="L302" t="str">
        <f t="shared" si="7"/>
        <v/>
      </c>
      <c r="M302" t="str">
        <f>if(Z302=PROSES!$B$3,T302,)</f>
        <v/>
      </c>
      <c r="N302" t="str">
        <f>if(X302=PROSES!$B$3,T302,)</f>
        <v/>
      </c>
      <c r="O302" t="str">
        <f t="shared" si="8"/>
        <v/>
      </c>
      <c r="P302" t="str">
        <f>if(Z302=PROSES!$B$1,T302,)</f>
        <v/>
      </c>
      <c r="Q302" t="str">
        <f>if(X302=PROSES!$B$1,T302,)</f>
        <v/>
      </c>
      <c r="R302" t="str">
        <f t="shared" si="9"/>
        <v>CIANJUR5</v>
      </c>
      <c r="S302" s="3"/>
      <c r="T302" s="1" t="s">
        <v>693</v>
      </c>
      <c r="U302" s="1" t="s">
        <v>58</v>
      </c>
      <c r="V302" s="1" t="s">
        <v>58</v>
      </c>
      <c r="W302" s="1" t="s">
        <v>210</v>
      </c>
      <c r="Y302" s="1" t="s">
        <v>694</v>
      </c>
      <c r="Z302" s="1" t="s">
        <v>258</v>
      </c>
      <c r="AA302" s="1" t="s">
        <v>85</v>
      </c>
      <c r="AD302" s="1">
        <v>0.0</v>
      </c>
      <c r="AE302" s="1">
        <v>1.0</v>
      </c>
      <c r="AG302" s="1">
        <v>22.56</v>
      </c>
      <c r="AH302" s="1">
        <v>1.0</v>
      </c>
      <c r="AI302" s="1" t="s">
        <v>64</v>
      </c>
      <c r="AJ302" s="1">
        <v>0.0</v>
      </c>
      <c r="AM302" s="1">
        <v>0.0</v>
      </c>
      <c r="AN302" s="1">
        <v>0.0</v>
      </c>
      <c r="AO302" s="1">
        <v>100.0</v>
      </c>
      <c r="AP302" s="1">
        <v>1.0</v>
      </c>
      <c r="AQ302" s="1">
        <v>0.6</v>
      </c>
      <c r="AR302" s="1">
        <v>0.6</v>
      </c>
      <c r="AS302" s="1">
        <v>9.409871</v>
      </c>
      <c r="AT302" s="1">
        <v>73.681</v>
      </c>
      <c r="AU302" s="1">
        <v>2.644032</v>
      </c>
      <c r="AV302" s="1">
        <v>9.030767</v>
      </c>
      <c r="AW302" s="1">
        <v>6.028032</v>
      </c>
      <c r="AX302" s="1">
        <v>27.0923</v>
      </c>
      <c r="AY302" s="1">
        <v>0.0</v>
      </c>
      <c r="AZ302" s="1">
        <v>0.650941</v>
      </c>
      <c r="BA302" s="1">
        <v>5.70712</v>
      </c>
    </row>
    <row r="303">
      <c r="A303">
        <f t="shared" si="2"/>
        <v>0</v>
      </c>
      <c r="B303" t="str">
        <f t="shared" si="3"/>
        <v/>
      </c>
      <c r="C303" t="str">
        <f>if(and(D$3&gt;1,E303=PROSES!$D$22),,D303)</f>
        <v/>
      </c>
      <c r="D303" s="1" t="str">
        <f>if(and(F$3&gt;1,F303=PROSES!$B$10),,F303)</f>
        <v/>
      </c>
      <c r="E303" t="str">
        <f t="shared" si="4"/>
        <v/>
      </c>
      <c r="F303" t="str">
        <f t="shared" si="5"/>
        <v/>
      </c>
      <c r="G303" s="1" t="str">
        <f>if(Z303=PROSES!$E$29,T303,)</f>
        <v/>
      </c>
      <c r="H303" t="str">
        <f>if(X303=PROSES!$E$29,T303,)</f>
        <v/>
      </c>
      <c r="I303" t="str">
        <f t="shared" si="6"/>
        <v/>
      </c>
      <c r="J303" t="str">
        <f>if(and($K$3&gt;1,R303=PROSES!$C$2),,K303)</f>
        <v/>
      </c>
      <c r="K303" s="1" t="str">
        <f>if(and($L$3&gt;1,L303=PROSES!$B$2),,L303)</f>
        <v/>
      </c>
      <c r="L303" t="str">
        <f t="shared" si="7"/>
        <v/>
      </c>
      <c r="M303" t="str">
        <f>if(Z303=PROSES!$B$3,T303,)</f>
        <v/>
      </c>
      <c r="N303" t="str">
        <f>if(X303=PROSES!$B$3,T303,)</f>
        <v/>
      </c>
      <c r="O303" t="str">
        <f t="shared" si="8"/>
        <v/>
      </c>
      <c r="P303" t="str">
        <f>if(Z303=PROSES!$B$1,T303,)</f>
        <v/>
      </c>
      <c r="Q303" t="str">
        <f>if(X303=PROSES!$B$1,T303,)</f>
        <v/>
      </c>
      <c r="R303" t="str">
        <f t="shared" si="9"/>
        <v>RAJAMANDALA</v>
      </c>
      <c r="S303" s="3"/>
      <c r="T303" s="1" t="s">
        <v>695</v>
      </c>
      <c r="U303" s="1" t="s">
        <v>58</v>
      </c>
      <c r="V303" s="1" t="s">
        <v>58</v>
      </c>
      <c r="W303" s="1" t="s">
        <v>534</v>
      </c>
      <c r="Y303" s="1" t="s">
        <v>694</v>
      </c>
      <c r="Z303" s="1" t="s">
        <v>535</v>
      </c>
      <c r="AA303" s="1" t="s">
        <v>85</v>
      </c>
      <c r="AD303" s="1">
        <v>0.0</v>
      </c>
      <c r="AE303" s="1">
        <v>1.0</v>
      </c>
      <c r="AG303" s="1">
        <v>8.0</v>
      </c>
      <c r="AH303" s="1">
        <v>1.0</v>
      </c>
      <c r="AI303" s="1" t="s">
        <v>64</v>
      </c>
      <c r="AJ303" s="1">
        <v>0.0</v>
      </c>
      <c r="AM303" s="1">
        <v>0.0</v>
      </c>
      <c r="AN303" s="1">
        <v>0.0</v>
      </c>
      <c r="AO303" s="1">
        <v>100.0</v>
      </c>
      <c r="AP303" s="1">
        <v>1.0</v>
      </c>
      <c r="AQ303" s="1">
        <v>1.62</v>
      </c>
      <c r="AR303" s="1">
        <v>1.62</v>
      </c>
      <c r="AS303" s="1">
        <v>2.266842</v>
      </c>
      <c r="AT303" s="1">
        <v>82.15014</v>
      </c>
      <c r="AU303" s="1">
        <v>0.3096</v>
      </c>
      <c r="AV303" s="1">
        <v>2.2456</v>
      </c>
      <c r="AW303" s="1">
        <v>1.5096</v>
      </c>
      <c r="AX303" s="1">
        <v>6.7368</v>
      </c>
      <c r="AY303" s="1">
        <v>0.0</v>
      </c>
      <c r="AZ303" s="1">
        <v>0.683587</v>
      </c>
      <c r="BA303" s="1">
        <v>-7.109503</v>
      </c>
    </row>
    <row r="304">
      <c r="A304">
        <f t="shared" si="2"/>
        <v>0</v>
      </c>
      <c r="B304" t="str">
        <f t="shared" si="3"/>
        <v/>
      </c>
      <c r="C304" t="str">
        <f>if(and(D$3&gt;1,E304=PROSES!$D$22),,D304)</f>
        <v/>
      </c>
      <c r="D304" s="1" t="str">
        <f>if(and(F$3&gt;1,F304=PROSES!$B$10),,F304)</f>
        <v/>
      </c>
      <c r="E304" t="str">
        <f t="shared" si="4"/>
        <v/>
      </c>
      <c r="F304" t="str">
        <f t="shared" si="5"/>
        <v/>
      </c>
      <c r="G304" s="1" t="str">
        <f>if(Z304=PROSES!$E$29,T304,)</f>
        <v/>
      </c>
      <c r="H304" t="str">
        <f>if(X304=PROSES!$E$29,T304,)</f>
        <v/>
      </c>
      <c r="I304" t="str">
        <f t="shared" si="6"/>
        <v/>
      </c>
      <c r="J304" t="str">
        <f>if(and($K$3&gt;1,R304=PROSES!$C$2),,K304)</f>
        <v/>
      </c>
      <c r="K304" s="1" t="str">
        <f>if(and($L$3&gt;1,L304=PROSES!$B$2),,L304)</f>
        <v/>
      </c>
      <c r="L304" t="str">
        <f t="shared" si="7"/>
        <v/>
      </c>
      <c r="M304" t="str">
        <f>if(Z304=PROSES!$B$3,T304,)</f>
        <v/>
      </c>
      <c r="N304" t="str">
        <f>if(X304=PROSES!$B$3,T304,)</f>
        <v/>
      </c>
      <c r="O304" t="str">
        <f t="shared" si="8"/>
        <v/>
      </c>
      <c r="P304" t="str">
        <f>if(Z304=PROSES!$B$1,T304,)</f>
        <v/>
      </c>
      <c r="Q304" t="str">
        <f>if(X304=PROSES!$B$1,T304,)</f>
        <v/>
      </c>
      <c r="R304" t="str">
        <f t="shared" si="9"/>
        <v>DURIKOSAMBICENGKARENG</v>
      </c>
      <c r="S304" s="3"/>
      <c r="T304" s="1" t="s">
        <v>696</v>
      </c>
      <c r="U304" s="1" t="s">
        <v>58</v>
      </c>
      <c r="V304" s="1" t="s">
        <v>58</v>
      </c>
      <c r="W304" s="1" t="s">
        <v>697</v>
      </c>
      <c r="X304" s="1" t="s">
        <v>698</v>
      </c>
      <c r="Y304" s="1" t="s">
        <v>61</v>
      </c>
      <c r="Z304" s="1" t="s">
        <v>625</v>
      </c>
      <c r="AA304" s="1" t="s">
        <v>66</v>
      </c>
      <c r="AD304" s="1">
        <v>0.0</v>
      </c>
      <c r="AE304" s="1">
        <v>1.0</v>
      </c>
      <c r="AG304" s="1">
        <v>10.32</v>
      </c>
      <c r="AH304" s="1">
        <v>1.0</v>
      </c>
      <c r="AI304" s="1" t="s">
        <v>64</v>
      </c>
      <c r="AJ304" s="1">
        <v>0.0</v>
      </c>
      <c r="AM304" s="1">
        <v>0.0</v>
      </c>
      <c r="AN304" s="1">
        <v>0.0</v>
      </c>
      <c r="AO304" s="1">
        <v>100.0</v>
      </c>
      <c r="AP304" s="1">
        <v>1.0</v>
      </c>
      <c r="AQ304" s="1">
        <v>1.61</v>
      </c>
      <c r="AR304" s="1">
        <v>1.61</v>
      </c>
      <c r="AS304" s="1">
        <v>4.770468</v>
      </c>
      <c r="AT304" s="1">
        <v>84.33874</v>
      </c>
      <c r="AU304" s="1">
        <v>0.470592</v>
      </c>
      <c r="AV304" s="1">
        <v>4.7472</v>
      </c>
      <c r="AW304" s="1">
        <v>2.02272</v>
      </c>
      <c r="AX304" s="1">
        <v>14.2416</v>
      </c>
      <c r="AY304" s="1">
        <v>0.0</v>
      </c>
      <c r="AZ304" s="1">
        <v>0.6722215</v>
      </c>
      <c r="BA304" s="1">
        <v>-3.623226</v>
      </c>
    </row>
    <row r="305">
      <c r="A305">
        <f t="shared" si="2"/>
        <v>0</v>
      </c>
      <c r="B305" t="str">
        <f t="shared" si="3"/>
        <v/>
      </c>
      <c r="C305" t="str">
        <f>if(and(D$3&gt;1,E305=PROSES!$D$22),,D305)</f>
        <v/>
      </c>
      <c r="D305" s="1" t="str">
        <f>if(and(F$3&gt;1,F305=PROSES!$B$10),,F305)</f>
        <v/>
      </c>
      <c r="E305" t="str">
        <f t="shared" si="4"/>
        <v/>
      </c>
      <c r="F305" t="str">
        <f t="shared" si="5"/>
        <v/>
      </c>
      <c r="G305" s="1" t="str">
        <f>if(Z305=PROSES!$E$29,T305,)</f>
        <v/>
      </c>
      <c r="H305" t="str">
        <f>if(X305=PROSES!$E$29,T305,)</f>
        <v/>
      </c>
      <c r="I305" t="str">
        <f t="shared" si="6"/>
        <v/>
      </c>
      <c r="J305" t="str">
        <f>if(and($K$3&gt;1,R305=PROSES!$C$2),,K305)</f>
        <v/>
      </c>
      <c r="K305" s="1" t="str">
        <f>if(and($L$3&gt;1,L305=PROSES!$B$2),,L305)</f>
        <v/>
      </c>
      <c r="L305" t="str">
        <f t="shared" si="7"/>
        <v/>
      </c>
      <c r="M305" t="str">
        <f>if(Z305=PROSES!$B$3,T305,)</f>
        <v/>
      </c>
      <c r="N305" t="str">
        <f>if(X305=PROSES!$B$3,T305,)</f>
        <v/>
      </c>
      <c r="O305" t="str">
        <f t="shared" si="8"/>
        <v/>
      </c>
      <c r="P305" t="str">
        <f>if(Z305=PROSES!$B$1,T305,)</f>
        <v/>
      </c>
      <c r="Q305" t="str">
        <f>if(X305=PROSES!$B$1,T305,)</f>
        <v/>
      </c>
      <c r="R305" t="str">
        <f t="shared" si="9"/>
        <v>DURIKOSAMBICENGKARENG</v>
      </c>
      <c r="S305" s="3"/>
      <c r="T305" s="1" t="s">
        <v>699</v>
      </c>
      <c r="U305" s="1" t="s">
        <v>58</v>
      </c>
      <c r="V305" s="1" t="s">
        <v>58</v>
      </c>
      <c r="W305" s="1" t="s">
        <v>697</v>
      </c>
      <c r="X305" s="1" t="s">
        <v>698</v>
      </c>
      <c r="Y305" s="1" t="s">
        <v>61</v>
      </c>
      <c r="Z305" s="1" t="s">
        <v>625</v>
      </c>
      <c r="AA305" s="1" t="s">
        <v>66</v>
      </c>
      <c r="AD305" s="1">
        <v>0.0</v>
      </c>
      <c r="AE305" s="1">
        <v>1.0</v>
      </c>
      <c r="AG305" s="1">
        <v>10.32</v>
      </c>
      <c r="AH305" s="1">
        <v>1.0</v>
      </c>
      <c r="AI305" s="1" t="s">
        <v>64</v>
      </c>
      <c r="AJ305" s="1">
        <v>0.0</v>
      </c>
      <c r="AM305" s="1">
        <v>0.0</v>
      </c>
      <c r="AN305" s="1">
        <v>0.0</v>
      </c>
      <c r="AO305" s="1">
        <v>100.0</v>
      </c>
      <c r="AP305" s="1">
        <v>1.0</v>
      </c>
      <c r="AQ305" s="1">
        <v>1.61</v>
      </c>
      <c r="AR305" s="1">
        <v>1.61</v>
      </c>
      <c r="AS305" s="1">
        <v>4.770468</v>
      </c>
      <c r="AT305" s="1">
        <v>84.33874</v>
      </c>
      <c r="AU305" s="1">
        <v>0.470592</v>
      </c>
      <c r="AV305" s="1">
        <v>4.7472</v>
      </c>
      <c r="AW305" s="1">
        <v>2.02272</v>
      </c>
      <c r="AX305" s="1">
        <v>14.2416</v>
      </c>
      <c r="AY305" s="1">
        <v>0.0</v>
      </c>
      <c r="AZ305" s="1">
        <v>0.6722215</v>
      </c>
      <c r="BA305" s="1">
        <v>-3.623226</v>
      </c>
    </row>
    <row r="306">
      <c r="A306">
        <f t="shared" si="2"/>
        <v>0</v>
      </c>
      <c r="B306" t="str">
        <f t="shared" si="3"/>
        <v/>
      </c>
      <c r="C306" t="str">
        <f>if(and(D$3&gt;1,E306=PROSES!$D$22),,D306)</f>
        <v/>
      </c>
      <c r="D306" s="1" t="str">
        <f>if(and(F$3&gt;1,F306=PROSES!$B$10),,F306)</f>
        <v/>
      </c>
      <c r="E306" t="str">
        <f t="shared" si="4"/>
        <v/>
      </c>
      <c r="F306" t="str">
        <f t="shared" si="5"/>
        <v/>
      </c>
      <c r="G306" s="1" t="str">
        <f>if(Z306=PROSES!$E$29,T306,)</f>
        <v/>
      </c>
      <c r="H306" t="str">
        <f>if(X306=PROSES!$E$29,T306,)</f>
        <v/>
      </c>
      <c r="I306" t="str">
        <f t="shared" si="6"/>
        <v/>
      </c>
      <c r="J306" t="str">
        <f>if(and($K$3&gt;1,R306=PROSES!$C$2),,K306)</f>
        <v/>
      </c>
      <c r="K306" s="1" t="str">
        <f>if(and($L$3&gt;1,L306=PROSES!$B$2),,L306)</f>
        <v/>
      </c>
      <c r="L306" t="str">
        <f t="shared" si="7"/>
        <v/>
      </c>
      <c r="M306" t="str">
        <f>if(Z306=PROSES!$B$3,T306,)</f>
        <v/>
      </c>
      <c r="N306" t="str">
        <f>if(X306=PROSES!$B$3,T306,)</f>
        <v/>
      </c>
      <c r="O306" t="str">
        <f t="shared" si="8"/>
        <v/>
      </c>
      <c r="P306" t="str">
        <f>if(Z306=PROSES!$B$1,T306,)</f>
        <v/>
      </c>
      <c r="Q306" t="str">
        <f>if(X306=PROSES!$B$1,T306,)</f>
        <v/>
      </c>
      <c r="R306" t="str">
        <f t="shared" si="9"/>
        <v>CENGKARENGTANGERANG</v>
      </c>
      <c r="S306" s="3"/>
      <c r="T306" s="1" t="s">
        <v>700</v>
      </c>
      <c r="U306" s="1" t="s">
        <v>58</v>
      </c>
      <c r="V306" s="1" t="s">
        <v>58</v>
      </c>
      <c r="W306" s="1" t="s">
        <v>220</v>
      </c>
      <c r="X306" s="1" t="s">
        <v>625</v>
      </c>
      <c r="Y306" s="1" t="s">
        <v>61</v>
      </c>
      <c r="Z306" s="1" t="s">
        <v>701</v>
      </c>
      <c r="AA306" s="7">
        <v>43470.0</v>
      </c>
      <c r="AD306" s="1">
        <v>0.0</v>
      </c>
      <c r="AE306" s="1">
        <v>1.0</v>
      </c>
      <c r="AG306" s="1">
        <v>9.23</v>
      </c>
      <c r="AH306" s="1">
        <v>1.0</v>
      </c>
      <c r="AI306" s="1" t="s">
        <v>64</v>
      </c>
      <c r="AJ306" s="1">
        <v>0.0</v>
      </c>
      <c r="AM306" s="1">
        <v>0.0</v>
      </c>
      <c r="AN306" s="1">
        <v>0.0</v>
      </c>
      <c r="AO306" s="1">
        <v>100.0</v>
      </c>
      <c r="AP306" s="1">
        <v>1.0</v>
      </c>
      <c r="AQ306" s="1">
        <v>0.78</v>
      </c>
      <c r="AR306" s="1">
        <v>0.78</v>
      </c>
      <c r="AS306" s="1">
        <v>3.826311</v>
      </c>
      <c r="AT306" s="1">
        <v>78.54912</v>
      </c>
      <c r="AU306" s="1">
        <v>0.759629</v>
      </c>
      <c r="AV306" s="1">
        <v>3.750149</v>
      </c>
      <c r="AW306" s="1">
        <v>2.144129</v>
      </c>
      <c r="AX306" s="1">
        <v>11.25045</v>
      </c>
      <c r="AY306" s="1">
        <v>0.0</v>
      </c>
      <c r="AZ306" s="1">
        <v>0.6644356</v>
      </c>
      <c r="BA306" s="1">
        <v>0.9922302</v>
      </c>
    </row>
    <row r="307">
      <c r="A307">
        <f t="shared" si="2"/>
        <v>0</v>
      </c>
      <c r="B307" t="str">
        <f t="shared" si="3"/>
        <v/>
      </c>
      <c r="C307" t="str">
        <f>if(and(D$3&gt;1,E307=PROSES!$D$22),,D307)</f>
        <v/>
      </c>
      <c r="D307" s="1" t="str">
        <f>if(and(F$3&gt;1,F307=PROSES!$B$10),,F307)</f>
        <v/>
      </c>
      <c r="E307" t="str">
        <f t="shared" si="4"/>
        <v/>
      </c>
      <c r="F307" t="str">
        <f t="shared" si="5"/>
        <v/>
      </c>
      <c r="G307" s="1" t="str">
        <f>if(Z307=PROSES!$E$29,T307,)</f>
        <v/>
      </c>
      <c r="H307" t="str">
        <f>if(X307=PROSES!$E$29,T307,)</f>
        <v/>
      </c>
      <c r="I307" t="str">
        <f t="shared" si="6"/>
        <v/>
      </c>
      <c r="J307" t="str">
        <f>if(and($K$3&gt;1,R307=PROSES!$C$2),,K307)</f>
        <v/>
      </c>
      <c r="K307" s="1" t="str">
        <f>if(and($L$3&gt;1,L307=PROSES!$B$2),,L307)</f>
        <v/>
      </c>
      <c r="L307" t="str">
        <f t="shared" si="7"/>
        <v/>
      </c>
      <c r="M307" t="str">
        <f>if(Z307=PROSES!$B$3,T307,)</f>
        <v/>
      </c>
      <c r="N307" t="str">
        <f>if(X307=PROSES!$B$3,T307,)</f>
        <v/>
      </c>
      <c r="O307" t="str">
        <f t="shared" si="8"/>
        <v/>
      </c>
      <c r="P307" t="str">
        <f>if(Z307=PROSES!$B$1,T307,)</f>
        <v/>
      </c>
      <c r="Q307" t="str">
        <f>if(X307=PROSES!$B$1,T307,)</f>
        <v/>
      </c>
      <c r="R307" t="str">
        <f t="shared" si="9"/>
        <v>CENGKARENGTANGERANG</v>
      </c>
      <c r="S307" s="3"/>
      <c r="T307" s="1" t="s">
        <v>702</v>
      </c>
      <c r="U307" s="1" t="s">
        <v>58</v>
      </c>
      <c r="V307" s="1" t="s">
        <v>58</v>
      </c>
      <c r="W307" s="1" t="s">
        <v>220</v>
      </c>
      <c r="X307" s="1" t="s">
        <v>625</v>
      </c>
      <c r="Y307" s="1" t="s">
        <v>61</v>
      </c>
      <c r="Z307" s="1" t="s">
        <v>701</v>
      </c>
      <c r="AA307" s="7">
        <v>43470.0</v>
      </c>
      <c r="AD307" s="1">
        <v>0.0</v>
      </c>
      <c r="AE307" s="1">
        <v>1.0</v>
      </c>
      <c r="AG307" s="1">
        <v>9.23</v>
      </c>
      <c r="AH307" s="1">
        <v>1.0</v>
      </c>
      <c r="AI307" s="1" t="s">
        <v>64</v>
      </c>
      <c r="AJ307" s="1">
        <v>0.0</v>
      </c>
      <c r="AM307" s="1">
        <v>0.0</v>
      </c>
      <c r="AN307" s="1">
        <v>0.0</v>
      </c>
      <c r="AO307" s="1">
        <v>100.0</v>
      </c>
      <c r="AP307" s="1">
        <v>1.0</v>
      </c>
      <c r="AQ307" s="1">
        <v>0.78</v>
      </c>
      <c r="AR307" s="1">
        <v>0.78</v>
      </c>
      <c r="AS307" s="1">
        <v>3.826311</v>
      </c>
      <c r="AT307" s="1">
        <v>78.54912</v>
      </c>
      <c r="AU307" s="1">
        <v>0.759629</v>
      </c>
      <c r="AV307" s="1">
        <v>3.750149</v>
      </c>
      <c r="AW307" s="1">
        <v>2.144129</v>
      </c>
      <c r="AX307" s="1">
        <v>11.25045</v>
      </c>
      <c r="AY307" s="1">
        <v>0.0</v>
      </c>
      <c r="AZ307" s="1">
        <v>0.6644356</v>
      </c>
      <c r="BA307" s="1">
        <v>0.9922302</v>
      </c>
    </row>
    <row r="308">
      <c r="A308">
        <f t="shared" si="2"/>
        <v>0</v>
      </c>
      <c r="B308" t="str">
        <f t="shared" si="3"/>
        <v/>
      </c>
      <c r="C308" t="str">
        <f>if(and(D$3&gt;1,E308=PROSES!$D$22),,D308)</f>
        <v/>
      </c>
      <c r="D308" s="1" t="str">
        <f>if(and(F$3&gt;1,F308=PROSES!$B$10),,F308)</f>
        <v/>
      </c>
      <c r="E308" t="str">
        <f t="shared" si="4"/>
        <v/>
      </c>
      <c r="F308" t="str">
        <f t="shared" si="5"/>
        <v/>
      </c>
      <c r="G308" s="1" t="str">
        <f>if(Z308=PROSES!$E$29,T308,)</f>
        <v/>
      </c>
      <c r="H308" t="str">
        <f>if(X308=PROSES!$E$29,T308,)</f>
        <v/>
      </c>
      <c r="I308" t="str">
        <f t="shared" si="6"/>
        <v/>
      </c>
      <c r="J308" t="str">
        <f>if(and($K$3&gt;1,R308=PROSES!$C$2),,K308)</f>
        <v/>
      </c>
      <c r="K308" s="1" t="str">
        <f>if(and($L$3&gt;1,L308=PROSES!$B$2),,L308)</f>
        <v/>
      </c>
      <c r="L308" t="str">
        <f t="shared" si="7"/>
        <v/>
      </c>
      <c r="M308" t="str">
        <f>if(Z308=PROSES!$B$3,T308,)</f>
        <v/>
      </c>
      <c r="N308" t="str">
        <f>if(X308=PROSES!$B$3,T308,)</f>
        <v/>
      </c>
      <c r="O308" t="str">
        <f t="shared" si="8"/>
        <v/>
      </c>
      <c r="P308" t="str">
        <f>if(Z308=PROSES!$B$1,T308,)</f>
        <v/>
      </c>
      <c r="Q308" t="str">
        <f>if(X308=PROSES!$B$1,T308,)</f>
        <v/>
      </c>
      <c r="R308" t="str">
        <f t="shared" si="9"/>
        <v>CIRATA7DELTA MAS7</v>
      </c>
      <c r="S308" s="3"/>
      <c r="T308" s="1" t="s">
        <v>703</v>
      </c>
      <c r="U308" s="1" t="s">
        <v>75</v>
      </c>
      <c r="V308" s="1" t="s">
        <v>75</v>
      </c>
      <c r="W308" s="1" t="s">
        <v>233</v>
      </c>
      <c r="X308" s="1" t="s">
        <v>704</v>
      </c>
      <c r="Y308" s="1" t="s">
        <v>236</v>
      </c>
      <c r="Z308" s="1" t="s">
        <v>468</v>
      </c>
      <c r="AA308" s="1" t="s">
        <v>324</v>
      </c>
      <c r="AD308" s="1">
        <v>0.0</v>
      </c>
      <c r="AE308" s="1">
        <v>1.0</v>
      </c>
      <c r="AG308" s="1">
        <v>45.95</v>
      </c>
      <c r="AH308" s="1">
        <v>1.0</v>
      </c>
      <c r="AI308" s="1" t="s">
        <v>64</v>
      </c>
      <c r="AJ308" s="1">
        <v>0.0</v>
      </c>
      <c r="AM308" s="1">
        <v>0.0</v>
      </c>
      <c r="AN308" s="1">
        <v>0.0</v>
      </c>
      <c r="AO308" s="1">
        <v>100.0</v>
      </c>
      <c r="AP308" s="1">
        <v>1.0</v>
      </c>
      <c r="AQ308" s="1">
        <v>1.98</v>
      </c>
      <c r="AR308" s="1">
        <v>1.98</v>
      </c>
      <c r="AS308" s="1">
        <v>13.0048</v>
      </c>
      <c r="AT308" s="1">
        <v>84.05775</v>
      </c>
      <c r="AU308" s="1">
        <v>1.346335</v>
      </c>
      <c r="AV308" s="1">
        <v>12.93493</v>
      </c>
      <c r="AW308" s="1">
        <v>8.238835</v>
      </c>
      <c r="AX308" s="1">
        <v>38.80478</v>
      </c>
      <c r="AY308" s="1">
        <v>0.0</v>
      </c>
      <c r="AZ308" s="1">
        <v>0.6862155</v>
      </c>
      <c r="BA308" s="1">
        <v>-8.9765</v>
      </c>
    </row>
    <row r="309">
      <c r="A309">
        <f t="shared" si="2"/>
        <v>0</v>
      </c>
      <c r="B309" t="str">
        <f t="shared" si="3"/>
        <v/>
      </c>
      <c r="C309" t="str">
        <f>if(and(D$3&gt;1,E309=PROSES!$D$22),,D309)</f>
        <v/>
      </c>
      <c r="D309" s="1" t="str">
        <f>if(and(F$3&gt;1,F309=PROSES!$B$10),,F309)</f>
        <v/>
      </c>
      <c r="E309" t="str">
        <f t="shared" si="4"/>
        <v/>
      </c>
      <c r="F309" t="str">
        <f t="shared" si="5"/>
        <v/>
      </c>
      <c r="G309" s="1" t="str">
        <f>if(Z309=PROSES!$E$29,T309,)</f>
        <v/>
      </c>
      <c r="H309" t="str">
        <f>if(X309=PROSES!$E$29,T309,)</f>
        <v/>
      </c>
      <c r="I309" t="str">
        <f t="shared" si="6"/>
        <v/>
      </c>
      <c r="J309" t="str">
        <f>if(and($K$3&gt;1,R309=PROSES!$C$2),,K309)</f>
        <v/>
      </c>
      <c r="K309" s="1" t="str">
        <f>if(and($L$3&gt;1,L309=PROSES!$B$2),,L309)</f>
        <v/>
      </c>
      <c r="L309" t="str">
        <f t="shared" si="7"/>
        <v/>
      </c>
      <c r="M309" t="str">
        <f>if(Z309=PROSES!$B$3,T309,)</f>
        <v/>
      </c>
      <c r="N309" t="str">
        <f>if(X309=PROSES!$B$3,T309,)</f>
        <v/>
      </c>
      <c r="O309" t="str">
        <f t="shared" si="8"/>
        <v/>
      </c>
      <c r="P309" t="str">
        <f>if(Z309=PROSES!$B$1,T309,)</f>
        <v/>
      </c>
      <c r="Q309" t="str">
        <f>if(X309=PROSES!$B$1,T309,)</f>
        <v/>
      </c>
      <c r="R309" t="str">
        <f t="shared" si="9"/>
        <v>CIKUMPAY5CIRATA5(1)</v>
      </c>
      <c r="S309" s="3"/>
      <c r="T309" s="1" t="s">
        <v>705</v>
      </c>
      <c r="U309" s="1" t="s">
        <v>115</v>
      </c>
      <c r="V309" s="1" t="s">
        <v>115</v>
      </c>
      <c r="W309" s="1" t="s">
        <v>90</v>
      </c>
      <c r="X309" s="1" t="s">
        <v>594</v>
      </c>
      <c r="Y309" s="1" t="s">
        <v>85</v>
      </c>
      <c r="Z309" s="1" t="s">
        <v>706</v>
      </c>
      <c r="AA309" s="1" t="s">
        <v>85</v>
      </c>
      <c r="AD309" s="1">
        <v>0.0</v>
      </c>
      <c r="AE309" s="1">
        <v>1.0</v>
      </c>
      <c r="AG309" s="1">
        <v>26.07</v>
      </c>
      <c r="AH309" s="1">
        <v>1.0</v>
      </c>
      <c r="AI309" s="1" t="s">
        <v>64</v>
      </c>
      <c r="AJ309" s="1">
        <v>0.0</v>
      </c>
      <c r="AM309" s="1">
        <v>0.0</v>
      </c>
      <c r="AN309" s="1">
        <v>0.0</v>
      </c>
      <c r="AO309" s="1">
        <v>100.0</v>
      </c>
      <c r="AP309" s="1">
        <v>1.0</v>
      </c>
      <c r="AQ309" s="1">
        <v>1.62</v>
      </c>
      <c r="AR309" s="1">
        <v>1.62</v>
      </c>
      <c r="AS309" s="1">
        <v>7.38707</v>
      </c>
      <c r="AT309" s="1">
        <v>82.15014</v>
      </c>
      <c r="AU309" s="1">
        <v>1.008909</v>
      </c>
      <c r="AV309" s="1">
        <v>7.317849</v>
      </c>
      <c r="AW309" s="1">
        <v>4.919409</v>
      </c>
      <c r="AX309" s="1">
        <v>21.95355</v>
      </c>
      <c r="AY309" s="1">
        <v>0.0</v>
      </c>
      <c r="AZ309" s="1">
        <v>0.683587</v>
      </c>
      <c r="BA309" s="1">
        <v>-7.109503</v>
      </c>
    </row>
    <row r="310">
      <c r="A310">
        <f t="shared" si="2"/>
        <v>0</v>
      </c>
      <c r="B310" t="str">
        <f t="shared" si="3"/>
        <v/>
      </c>
      <c r="C310" t="str">
        <f>if(and(D$3&gt;1,E310=PROSES!$D$22),,D310)</f>
        <v/>
      </c>
      <c r="D310" s="1" t="str">
        <f>if(and(F$3&gt;1,F310=PROSES!$B$10),,F310)</f>
        <v/>
      </c>
      <c r="E310" t="str">
        <f t="shared" si="4"/>
        <v/>
      </c>
      <c r="F310" t="str">
        <f t="shared" si="5"/>
        <v/>
      </c>
      <c r="G310" s="1" t="str">
        <f>if(Z310=PROSES!$E$29,T310,)</f>
        <v/>
      </c>
      <c r="H310" t="str">
        <f>if(X310=PROSES!$E$29,T310,)</f>
        <v/>
      </c>
      <c r="I310" t="str">
        <f t="shared" si="6"/>
        <v/>
      </c>
      <c r="J310" t="str">
        <f>if(and($K$3&gt;1,R310=PROSES!$C$2),,K310)</f>
        <v/>
      </c>
      <c r="K310" s="1" t="str">
        <f>if(and($L$3&gt;1,L310=PROSES!$B$2),,L310)</f>
        <v/>
      </c>
      <c r="L310" t="str">
        <f t="shared" si="7"/>
        <v/>
      </c>
      <c r="M310" t="str">
        <f>if(Z310=PROSES!$B$3,T310,)</f>
        <v/>
      </c>
      <c r="N310" t="str">
        <f>if(X310=PROSES!$B$3,T310,)</f>
        <v/>
      </c>
      <c r="O310" t="str">
        <f t="shared" si="8"/>
        <v/>
      </c>
      <c r="P310" t="str">
        <f>if(Z310=PROSES!$B$1,T310,)</f>
        <v/>
      </c>
      <c r="Q310" t="str">
        <f>if(X310=PROSES!$B$1,T310,)</f>
        <v/>
      </c>
      <c r="R310" t="str">
        <f t="shared" si="9"/>
        <v>CIRATA7DELTA MAS7</v>
      </c>
      <c r="S310" s="3"/>
      <c r="T310" s="1" t="s">
        <v>707</v>
      </c>
      <c r="U310" s="1" t="s">
        <v>75</v>
      </c>
      <c r="V310" s="1" t="s">
        <v>75</v>
      </c>
      <c r="W310" s="1" t="s">
        <v>233</v>
      </c>
      <c r="X310" s="1" t="s">
        <v>704</v>
      </c>
      <c r="Y310" s="1" t="s">
        <v>236</v>
      </c>
      <c r="Z310" s="1" t="s">
        <v>468</v>
      </c>
      <c r="AA310" s="1" t="s">
        <v>324</v>
      </c>
      <c r="AD310" s="1">
        <v>0.0</v>
      </c>
      <c r="AE310" s="1">
        <v>1.0</v>
      </c>
      <c r="AG310" s="1">
        <v>40.95</v>
      </c>
      <c r="AH310" s="1">
        <v>1.0</v>
      </c>
      <c r="AI310" s="1" t="s">
        <v>64</v>
      </c>
      <c r="AJ310" s="1">
        <v>0.0</v>
      </c>
      <c r="AM310" s="1">
        <v>0.0</v>
      </c>
      <c r="AN310" s="1">
        <v>0.0</v>
      </c>
      <c r="AO310" s="1">
        <v>100.0</v>
      </c>
      <c r="AP310" s="1">
        <v>1.0</v>
      </c>
      <c r="AQ310" s="1">
        <v>1.98</v>
      </c>
      <c r="AR310" s="1">
        <v>1.98</v>
      </c>
      <c r="AS310" s="1">
        <v>11.5897</v>
      </c>
      <c r="AT310" s="1">
        <v>84.05775</v>
      </c>
      <c r="AU310" s="1">
        <v>1.199835</v>
      </c>
      <c r="AV310" s="1">
        <v>11.52743</v>
      </c>
      <c r="AW310" s="1">
        <v>7.342335</v>
      </c>
      <c r="AX310" s="1">
        <v>34.58228</v>
      </c>
      <c r="AY310" s="1">
        <v>0.0</v>
      </c>
      <c r="AZ310" s="1">
        <v>0.6862155</v>
      </c>
      <c r="BA310" s="1">
        <v>-8.9765</v>
      </c>
    </row>
    <row r="311">
      <c r="A311">
        <f t="shared" si="2"/>
        <v>0</v>
      </c>
      <c r="B311" t="str">
        <f t="shared" si="3"/>
        <v/>
      </c>
      <c r="C311" t="str">
        <f>if(and(D$3&gt;1,E311=PROSES!$D$22),,D311)</f>
        <v/>
      </c>
      <c r="D311" s="1" t="str">
        <f>if(and(F$3&gt;1,F311=PROSES!$B$10),,F311)</f>
        <v/>
      </c>
      <c r="E311" t="str">
        <f t="shared" si="4"/>
        <v/>
      </c>
      <c r="F311" t="str">
        <f t="shared" si="5"/>
        <v/>
      </c>
      <c r="G311" s="1" t="str">
        <f>if(Z311=PROSES!$E$29,T311,)</f>
        <v/>
      </c>
      <c r="H311" t="str">
        <f>if(X311=PROSES!$E$29,T311,)</f>
        <v/>
      </c>
      <c r="I311" t="str">
        <f t="shared" si="6"/>
        <v/>
      </c>
      <c r="J311" t="str">
        <f>if(and($K$3&gt;1,R311=PROSES!$C$2),,K311)</f>
        <v/>
      </c>
      <c r="K311" s="1" t="str">
        <f>if(and($L$3&gt;1,L311=PROSES!$B$2),,L311)</f>
        <v/>
      </c>
      <c r="L311" t="str">
        <f t="shared" si="7"/>
        <v/>
      </c>
      <c r="M311" t="str">
        <f>if(Z311=PROSES!$B$3,T311,)</f>
        <v/>
      </c>
      <c r="N311" t="str">
        <f>if(X311=PROSES!$B$3,T311,)</f>
        <v/>
      </c>
      <c r="O311" t="str">
        <f t="shared" si="8"/>
        <v/>
      </c>
      <c r="P311" t="str">
        <f>if(Z311=PROSES!$B$1,T311,)</f>
        <v/>
      </c>
      <c r="Q311" t="str">
        <f>if(X311=PROSES!$B$1,T311,)</f>
        <v/>
      </c>
      <c r="R311" t="str">
        <f t="shared" si="9"/>
        <v>PADALARANG5</v>
      </c>
      <c r="S311" s="3"/>
      <c r="T311" s="1" t="s">
        <v>708</v>
      </c>
      <c r="U311" s="1" t="s">
        <v>115</v>
      </c>
      <c r="V311" s="1" t="s">
        <v>115</v>
      </c>
      <c r="W311" s="1" t="s">
        <v>90</v>
      </c>
      <c r="Y311" s="1" t="s">
        <v>709</v>
      </c>
      <c r="Z311" s="1" t="s">
        <v>710</v>
      </c>
      <c r="AA311" s="1" t="s">
        <v>88</v>
      </c>
      <c r="AD311" s="1">
        <v>0.0</v>
      </c>
      <c r="AE311" s="1">
        <v>1.0</v>
      </c>
      <c r="AG311" s="1">
        <v>10.0</v>
      </c>
      <c r="AH311" s="1">
        <v>1.0</v>
      </c>
      <c r="AI311" s="1" t="s">
        <v>64</v>
      </c>
      <c r="AJ311" s="1">
        <v>0.0</v>
      </c>
      <c r="AM311" s="1">
        <v>0.0</v>
      </c>
      <c r="AN311" s="1">
        <v>0.0</v>
      </c>
      <c r="AO311" s="1">
        <v>100.0</v>
      </c>
      <c r="AP311" s="1">
        <v>1.0</v>
      </c>
      <c r="AQ311" s="1">
        <v>1.62</v>
      </c>
      <c r="AR311" s="1">
        <v>1.62</v>
      </c>
      <c r="AS311" s="1">
        <v>2.833552</v>
      </c>
      <c r="AT311" s="1">
        <v>82.15014</v>
      </c>
      <c r="AU311" s="1">
        <v>0.387</v>
      </c>
      <c r="AV311" s="1">
        <v>2.807</v>
      </c>
      <c r="AW311" s="1">
        <v>1.887</v>
      </c>
      <c r="AX311" s="1">
        <v>8.421</v>
      </c>
      <c r="AY311" s="1">
        <v>0.0</v>
      </c>
      <c r="AZ311" s="1">
        <v>0.683587</v>
      </c>
      <c r="BA311" s="1">
        <v>-7.109503</v>
      </c>
    </row>
    <row r="312">
      <c r="A312">
        <f t="shared" si="2"/>
        <v>0</v>
      </c>
      <c r="B312" t="str">
        <f t="shared" si="3"/>
        <v/>
      </c>
      <c r="C312" t="str">
        <f>if(and(D$3&gt;1,E312=PROSES!$D$22),,D312)</f>
        <v/>
      </c>
      <c r="D312" s="1" t="str">
        <f>if(and(F$3&gt;1,F312=PROSES!$B$10),,F312)</f>
        <v/>
      </c>
      <c r="E312" t="str">
        <f t="shared" si="4"/>
        <v/>
      </c>
      <c r="F312" t="str">
        <f t="shared" si="5"/>
        <v/>
      </c>
      <c r="G312" s="1" t="str">
        <f>if(Z312=PROSES!$E$29,T312,)</f>
        <v/>
      </c>
      <c r="H312" t="str">
        <f>if(X312=PROSES!$E$29,T312,)</f>
        <v/>
      </c>
      <c r="I312" t="str">
        <f t="shared" si="6"/>
        <v/>
      </c>
      <c r="J312" t="str">
        <f>if(and($K$3&gt;1,R312=PROSES!$C$2),,K312)</f>
        <v/>
      </c>
      <c r="K312" s="1" t="str">
        <f>if(and($L$3&gt;1,L312=PROSES!$B$2),,L312)</f>
        <v/>
      </c>
      <c r="L312" t="str">
        <f t="shared" si="7"/>
        <v/>
      </c>
      <c r="M312" t="str">
        <f>if(Z312=PROSES!$B$3,T312,)</f>
        <v/>
      </c>
      <c r="N312" t="str">
        <f>if(X312=PROSES!$B$3,T312,)</f>
        <v/>
      </c>
      <c r="O312" t="str">
        <f t="shared" si="8"/>
        <v/>
      </c>
      <c r="P312" t="str">
        <f>if(Z312=PROSES!$B$1,T312,)</f>
        <v/>
      </c>
      <c r="Q312" t="str">
        <f>if(X312=PROSES!$B$1,T312,)</f>
        <v/>
      </c>
      <c r="R312" t="str">
        <f t="shared" si="9"/>
        <v>CIRATA5(1)</v>
      </c>
      <c r="S312" s="3"/>
      <c r="T312" s="1" t="s">
        <v>711</v>
      </c>
      <c r="U312" s="1" t="s">
        <v>115</v>
      </c>
      <c r="V312" s="1" t="s">
        <v>115</v>
      </c>
      <c r="W312" s="1" t="s">
        <v>99</v>
      </c>
      <c r="Y312" s="1" t="s">
        <v>709</v>
      </c>
      <c r="Z312" s="1" t="s">
        <v>706</v>
      </c>
      <c r="AA312" s="1" t="s">
        <v>88</v>
      </c>
      <c r="AD312" s="1">
        <v>0.0</v>
      </c>
      <c r="AE312" s="1">
        <v>1.0</v>
      </c>
      <c r="AG312" s="1">
        <v>27.2</v>
      </c>
      <c r="AH312" s="1">
        <v>1.0</v>
      </c>
      <c r="AI312" s="1" t="s">
        <v>64</v>
      </c>
      <c r="AJ312" s="1">
        <v>0.0</v>
      </c>
      <c r="AM312" s="1">
        <v>0.0</v>
      </c>
      <c r="AN312" s="1">
        <v>0.0</v>
      </c>
      <c r="AO312" s="1">
        <v>100.0</v>
      </c>
      <c r="AP312" s="1">
        <v>1.0</v>
      </c>
      <c r="AQ312" s="1">
        <v>1.2</v>
      </c>
      <c r="AR312" s="1">
        <v>1.2</v>
      </c>
      <c r="AS312" s="1">
        <v>5.866158</v>
      </c>
      <c r="AT312" s="1">
        <v>71.48104</v>
      </c>
      <c r="AU312" s="1">
        <v>1.8632</v>
      </c>
      <c r="AV312" s="1">
        <v>5.5624</v>
      </c>
      <c r="AW312" s="1">
        <v>5.9432</v>
      </c>
      <c r="AX312" s="1">
        <v>16.6872</v>
      </c>
      <c r="AY312" s="1">
        <v>0.0</v>
      </c>
      <c r="AZ312" s="1">
        <v>0.673318</v>
      </c>
      <c r="BA312" s="1">
        <v>-1.621461</v>
      </c>
    </row>
    <row r="313">
      <c r="A313">
        <f t="shared" si="2"/>
        <v>0</v>
      </c>
      <c r="B313" t="str">
        <f t="shared" si="3"/>
        <v/>
      </c>
      <c r="C313" t="str">
        <f>if(and(D$3&gt;1,E313=PROSES!$D$22),,D313)</f>
        <v/>
      </c>
      <c r="D313" s="1" t="str">
        <f>if(and(F$3&gt;1,F313=PROSES!$B$10),,F313)</f>
        <v/>
      </c>
      <c r="E313" t="str">
        <f t="shared" si="4"/>
        <v/>
      </c>
      <c r="F313" t="str">
        <f t="shared" si="5"/>
        <v/>
      </c>
      <c r="G313" s="1" t="str">
        <f>if(Z313=PROSES!$E$29,T313,)</f>
        <v/>
      </c>
      <c r="H313" t="str">
        <f>if(X313=PROSES!$E$29,T313,)</f>
        <v/>
      </c>
      <c r="I313" t="str">
        <f t="shared" si="6"/>
        <v/>
      </c>
      <c r="J313" t="str">
        <f>if(and($K$3&gt;1,R313=PROSES!$C$2),,K313)</f>
        <v/>
      </c>
      <c r="K313" s="1" t="str">
        <f>if(and($L$3&gt;1,L313=PROSES!$B$2),,L313)</f>
        <v/>
      </c>
      <c r="L313" t="str">
        <f t="shared" si="7"/>
        <v/>
      </c>
      <c r="M313" t="str">
        <f>if(Z313=PROSES!$B$3,T313,)</f>
        <v/>
      </c>
      <c r="N313" t="str">
        <f>if(X313=PROSES!$B$3,T313,)</f>
        <v/>
      </c>
      <c r="O313" t="str">
        <f t="shared" si="8"/>
        <v/>
      </c>
      <c r="P313" t="str">
        <f>if(Z313=PROSES!$B$1,T313,)</f>
        <v/>
      </c>
      <c r="Q313" t="str">
        <f>if(X313=PROSES!$B$1,T313,)</f>
        <v/>
      </c>
      <c r="R313" t="str">
        <f t="shared" si="9"/>
        <v>PADALARANG5</v>
      </c>
      <c r="S313" s="3"/>
      <c r="T313" s="1" t="s">
        <v>712</v>
      </c>
      <c r="U313" s="1" t="s">
        <v>115</v>
      </c>
      <c r="V313" s="1" t="s">
        <v>115</v>
      </c>
      <c r="W313" s="1" t="s">
        <v>90</v>
      </c>
      <c r="Y313" s="1" t="s">
        <v>713</v>
      </c>
      <c r="Z313" s="1" t="s">
        <v>710</v>
      </c>
      <c r="AA313" s="1" t="s">
        <v>88</v>
      </c>
      <c r="AD313" s="1">
        <v>0.0</v>
      </c>
      <c r="AE313" s="1">
        <v>1.0</v>
      </c>
      <c r="AG313" s="1">
        <v>10.0</v>
      </c>
      <c r="AH313" s="1">
        <v>1.0</v>
      </c>
      <c r="AI313" s="1" t="s">
        <v>64</v>
      </c>
      <c r="AJ313" s="1">
        <v>0.0</v>
      </c>
      <c r="AM313" s="1">
        <v>0.0</v>
      </c>
      <c r="AN313" s="1">
        <v>0.0</v>
      </c>
      <c r="AO313" s="1">
        <v>100.0</v>
      </c>
      <c r="AP313" s="1">
        <v>1.0</v>
      </c>
      <c r="AQ313" s="1">
        <v>1.62</v>
      </c>
      <c r="AR313" s="1">
        <v>1.62</v>
      </c>
      <c r="AS313" s="1">
        <v>2.833552</v>
      </c>
      <c r="AT313" s="1">
        <v>82.15014</v>
      </c>
      <c r="AU313" s="1">
        <v>0.387</v>
      </c>
      <c r="AV313" s="1">
        <v>2.807</v>
      </c>
      <c r="AW313" s="1">
        <v>1.887</v>
      </c>
      <c r="AX313" s="1">
        <v>8.421</v>
      </c>
      <c r="AY313" s="1">
        <v>0.0</v>
      </c>
      <c r="AZ313" s="1">
        <v>0.683587</v>
      </c>
      <c r="BA313" s="1">
        <v>-7.109503</v>
      </c>
    </row>
    <row r="314">
      <c r="A314">
        <f t="shared" si="2"/>
        <v>0</v>
      </c>
      <c r="B314" t="str">
        <f t="shared" si="3"/>
        <v/>
      </c>
      <c r="C314" t="str">
        <f>if(and(D$3&gt;1,E314=PROSES!$D$22),,D314)</f>
        <v/>
      </c>
      <c r="D314" s="1" t="str">
        <f>if(and(F$3&gt;1,F314=PROSES!$B$10),,F314)</f>
        <v/>
      </c>
      <c r="E314" t="str">
        <f t="shared" si="4"/>
        <v/>
      </c>
      <c r="F314" t="str">
        <f t="shared" si="5"/>
        <v/>
      </c>
      <c r="G314" s="1" t="str">
        <f>if(Z314=PROSES!$E$29,T314,)</f>
        <v/>
      </c>
      <c r="H314" t="str">
        <f>if(X314=PROSES!$E$29,T314,)</f>
        <v/>
      </c>
      <c r="I314" t="str">
        <f t="shared" si="6"/>
        <v/>
      </c>
      <c r="J314" t="str">
        <f>if(and($K$3&gt;1,R314=PROSES!$C$2),,K314)</f>
        <v/>
      </c>
      <c r="K314" s="1" t="str">
        <f>if(and($L$3&gt;1,L314=PROSES!$B$2),,L314)</f>
        <v/>
      </c>
      <c r="L314" t="str">
        <f t="shared" si="7"/>
        <v/>
      </c>
      <c r="M314" t="str">
        <f>if(Z314=PROSES!$B$3,T314,)</f>
        <v/>
      </c>
      <c r="N314" t="str">
        <f>if(X314=PROSES!$B$3,T314,)</f>
        <v/>
      </c>
      <c r="O314" t="str">
        <f t="shared" si="8"/>
        <v/>
      </c>
      <c r="P314" t="str">
        <f>if(Z314=PROSES!$B$1,T314,)</f>
        <v/>
      </c>
      <c r="Q314" t="str">
        <f>if(X314=PROSES!$B$1,T314,)</f>
        <v/>
      </c>
      <c r="R314" t="str">
        <f t="shared" si="9"/>
        <v>CIRATA5(1)</v>
      </c>
      <c r="S314" s="3"/>
      <c r="T314" s="1" t="s">
        <v>714</v>
      </c>
      <c r="U314" s="1" t="s">
        <v>115</v>
      </c>
      <c r="V314" s="1" t="s">
        <v>115</v>
      </c>
      <c r="W314" s="1" t="s">
        <v>99</v>
      </c>
      <c r="Y314" s="1" t="s">
        <v>713</v>
      </c>
      <c r="Z314" s="1" t="s">
        <v>706</v>
      </c>
      <c r="AA314" s="1" t="s">
        <v>85</v>
      </c>
      <c r="AD314" s="1">
        <v>0.0</v>
      </c>
      <c r="AE314" s="1">
        <v>1.0</v>
      </c>
      <c r="AG314" s="1">
        <v>27.2</v>
      </c>
      <c r="AH314" s="1">
        <v>1.0</v>
      </c>
      <c r="AI314" s="1" t="s">
        <v>64</v>
      </c>
      <c r="AJ314" s="1">
        <v>0.0</v>
      </c>
      <c r="AM314" s="1">
        <v>0.0</v>
      </c>
      <c r="AN314" s="1">
        <v>0.0</v>
      </c>
      <c r="AO314" s="1">
        <v>100.0</v>
      </c>
      <c r="AP314" s="1">
        <v>1.0</v>
      </c>
      <c r="AQ314" s="1">
        <v>1.2</v>
      </c>
      <c r="AR314" s="1">
        <v>1.2</v>
      </c>
      <c r="AS314" s="1">
        <v>5.866158</v>
      </c>
      <c r="AT314" s="1">
        <v>71.48104</v>
      </c>
      <c r="AU314" s="1">
        <v>1.8632</v>
      </c>
      <c r="AV314" s="1">
        <v>5.5624</v>
      </c>
      <c r="AW314" s="1">
        <v>5.9432</v>
      </c>
      <c r="AX314" s="1">
        <v>16.6872</v>
      </c>
      <c r="AY314" s="1">
        <v>0.0</v>
      </c>
      <c r="AZ314" s="1">
        <v>0.673318</v>
      </c>
      <c r="BA314" s="1">
        <v>-1.621461</v>
      </c>
    </row>
    <row r="315">
      <c r="A315">
        <f t="shared" si="2"/>
        <v>0</v>
      </c>
      <c r="B315" t="str">
        <f t="shared" si="3"/>
        <v/>
      </c>
      <c r="C315" t="str">
        <f>if(and(D$3&gt;1,E315=PROSES!$D$22),,D315)</f>
        <v/>
      </c>
      <c r="D315" s="1" t="str">
        <f>if(and(F$3&gt;1,F315=PROSES!$B$10),,F315)</f>
        <v/>
      </c>
      <c r="E315" t="str">
        <f t="shared" si="4"/>
        <v/>
      </c>
      <c r="F315" t="str">
        <f t="shared" si="5"/>
        <v/>
      </c>
      <c r="G315" s="1" t="str">
        <f>if(Z315=PROSES!$E$29,T315,)</f>
        <v/>
      </c>
      <c r="H315" t="str">
        <f>if(X315=PROSES!$E$29,T315,)</f>
        <v/>
      </c>
      <c r="I315" t="str">
        <f t="shared" si="6"/>
        <v/>
      </c>
      <c r="J315" t="str">
        <f>if(and($K$3&gt;1,R315=PROSES!$C$2),,K315)</f>
        <v/>
      </c>
      <c r="K315" s="1" t="str">
        <f>if(and($L$3&gt;1,L315=PROSES!$B$2),,L315)</f>
        <v/>
      </c>
      <c r="L315" t="str">
        <f t="shared" si="7"/>
        <v/>
      </c>
      <c r="M315" t="str">
        <f>if(Z315=PROSES!$B$3,T315,)</f>
        <v/>
      </c>
      <c r="N315" t="str">
        <f>if(X315=PROSES!$B$3,T315,)</f>
        <v/>
      </c>
      <c r="O315" t="str">
        <f t="shared" si="8"/>
        <v/>
      </c>
      <c r="P315" t="str">
        <f>if(Z315=PROSES!$B$1,T315,)</f>
        <v/>
      </c>
      <c r="Q315" t="str">
        <f>if(X315=PROSES!$B$1,T315,)</f>
        <v/>
      </c>
      <c r="R315" t="str">
        <f t="shared" si="9"/>
        <v>CSW</v>
      </c>
      <c r="S315" s="3"/>
      <c r="T315" s="1" t="s">
        <v>715</v>
      </c>
      <c r="U315" s="1" t="s">
        <v>58</v>
      </c>
      <c r="V315" s="1" t="s">
        <v>58</v>
      </c>
      <c r="W315" s="1" t="s">
        <v>716</v>
      </c>
      <c r="X315" s="1" t="s">
        <v>717</v>
      </c>
      <c r="Y315" s="1" t="s">
        <v>61</v>
      </c>
      <c r="AA315" s="1" t="s">
        <v>718</v>
      </c>
      <c r="AD315" s="1">
        <v>0.0</v>
      </c>
      <c r="AE315" s="1">
        <v>1.0</v>
      </c>
      <c r="AG315" s="1">
        <v>1.2</v>
      </c>
      <c r="AH315" s="1">
        <v>1.0</v>
      </c>
      <c r="AI315" s="1" t="s">
        <v>64</v>
      </c>
      <c r="AJ315" s="1">
        <v>0.0</v>
      </c>
      <c r="AM315" s="1">
        <v>0.0</v>
      </c>
      <c r="AN315" s="1">
        <v>0.0</v>
      </c>
      <c r="AO315" s="1">
        <v>100.0</v>
      </c>
      <c r="AP315" s="1">
        <v>1.0</v>
      </c>
      <c r="AQ315" s="1">
        <v>0.58</v>
      </c>
      <c r="AR315" s="1">
        <v>0.58</v>
      </c>
      <c r="AS315" s="1">
        <v>0.151069</v>
      </c>
      <c r="AT315" s="1">
        <v>63.33318</v>
      </c>
      <c r="AU315" s="1">
        <v>0.0678</v>
      </c>
      <c r="AV315" s="1">
        <v>0.135</v>
      </c>
      <c r="AW315" s="1">
        <v>0.2478</v>
      </c>
      <c r="AX315" s="1">
        <v>0.405</v>
      </c>
      <c r="AY315" s="1">
        <v>0.0</v>
      </c>
      <c r="AZ315" s="1">
        <v>0.7160076</v>
      </c>
      <c r="BA315" s="1">
        <v>-7.023246</v>
      </c>
    </row>
    <row r="316">
      <c r="A316">
        <f t="shared" si="2"/>
        <v>0</v>
      </c>
      <c r="B316" t="str">
        <f t="shared" si="3"/>
        <v/>
      </c>
      <c r="C316" t="str">
        <f>if(and(D$3&gt;1,E316=PROSES!$D$22),,D316)</f>
        <v/>
      </c>
      <c r="D316" s="1" t="str">
        <f>if(and(F$3&gt;1,F316=PROSES!$B$10),,F316)</f>
        <v/>
      </c>
      <c r="E316" t="str">
        <f t="shared" si="4"/>
        <v/>
      </c>
      <c r="F316" t="str">
        <f t="shared" si="5"/>
        <v/>
      </c>
      <c r="G316" s="1" t="str">
        <f>if(Z316=PROSES!$E$29,T316,)</f>
        <v/>
      </c>
      <c r="H316" t="str">
        <f>if(X316=PROSES!$E$29,T316,)</f>
        <v/>
      </c>
      <c r="I316" t="str">
        <f t="shared" si="6"/>
        <v/>
      </c>
      <c r="J316" t="str">
        <f>if(and($K$3&gt;1,R316=PROSES!$C$2),,K316)</f>
        <v/>
      </c>
      <c r="K316" s="1" t="str">
        <f>if(and($L$3&gt;1,L316=PROSES!$B$2),,L316)</f>
        <v/>
      </c>
      <c r="L316" t="str">
        <f t="shared" si="7"/>
        <v/>
      </c>
      <c r="M316" t="str">
        <f>if(Z316=PROSES!$B$3,T316,)</f>
        <v/>
      </c>
      <c r="N316" t="str">
        <f>if(X316=PROSES!$B$3,T316,)</f>
        <v/>
      </c>
      <c r="O316" t="str">
        <f t="shared" si="8"/>
        <v/>
      </c>
      <c r="P316" t="str">
        <f>if(Z316=PROSES!$B$1,T316,)</f>
        <v/>
      </c>
      <c r="Q316" t="str">
        <f>if(X316=PROSES!$B$1,T316,)</f>
        <v/>
      </c>
      <c r="R316" t="str">
        <f t="shared" si="9"/>
        <v>KARET</v>
      </c>
      <c r="S316" s="3"/>
      <c r="T316" s="1" t="s">
        <v>719</v>
      </c>
      <c r="U316" s="1" t="s">
        <v>58</v>
      </c>
      <c r="V316" s="1" t="s">
        <v>58</v>
      </c>
      <c r="W316" s="1" t="s">
        <v>720</v>
      </c>
      <c r="Y316" s="1" t="s">
        <v>718</v>
      </c>
      <c r="Z316" s="1" t="s">
        <v>100</v>
      </c>
      <c r="AA316" s="1" t="s">
        <v>66</v>
      </c>
      <c r="AD316" s="1">
        <v>0.0</v>
      </c>
      <c r="AE316" s="1">
        <v>1.0</v>
      </c>
      <c r="AG316" s="1">
        <v>4.4</v>
      </c>
      <c r="AH316" s="1">
        <v>1.0</v>
      </c>
      <c r="AI316" s="1" t="s">
        <v>64</v>
      </c>
      <c r="AJ316" s="1">
        <v>0.0</v>
      </c>
      <c r="AM316" s="1">
        <v>0.0</v>
      </c>
      <c r="AN316" s="1">
        <v>0.0</v>
      </c>
      <c r="AO316" s="1">
        <v>100.0</v>
      </c>
      <c r="AP316" s="1">
        <v>1.0</v>
      </c>
      <c r="AQ316" s="1">
        <v>0.6</v>
      </c>
      <c r="AR316" s="1">
        <v>0.6</v>
      </c>
      <c r="AS316" s="1">
        <v>1.846221</v>
      </c>
      <c r="AT316" s="1">
        <v>70.94324</v>
      </c>
      <c r="AU316" s="1">
        <v>0.6028</v>
      </c>
      <c r="AV316" s="1">
        <v>1.74504</v>
      </c>
      <c r="AW316" s="1">
        <v>1.2628</v>
      </c>
      <c r="AX316" s="1">
        <v>5.23512</v>
      </c>
      <c r="AY316" s="1">
        <v>0.0</v>
      </c>
      <c r="AZ316" s="1">
        <v>0.6412987</v>
      </c>
      <c r="BA316" s="1">
        <v>8.348166</v>
      </c>
    </row>
    <row r="317">
      <c r="A317">
        <f t="shared" si="2"/>
        <v>0</v>
      </c>
      <c r="B317" t="str">
        <f t="shared" si="3"/>
        <v/>
      </c>
      <c r="C317" t="str">
        <f>if(and(D$3&gt;1,E317=PROSES!$D$22),,D317)</f>
        <v/>
      </c>
      <c r="D317" s="1" t="str">
        <f>if(and(F$3&gt;1,F317=PROSES!$B$10),,F317)</f>
        <v/>
      </c>
      <c r="E317" t="str">
        <f t="shared" si="4"/>
        <v/>
      </c>
      <c r="F317" t="str">
        <f t="shared" si="5"/>
        <v/>
      </c>
      <c r="G317" s="1" t="str">
        <f>if(Z317=PROSES!$E$29,T317,)</f>
        <v/>
      </c>
      <c r="H317" t="str">
        <f>if(X317=PROSES!$E$29,T317,)</f>
        <v/>
      </c>
      <c r="I317" t="str">
        <f t="shared" si="6"/>
        <v/>
      </c>
      <c r="J317" t="str">
        <f>if(and($K$3&gt;1,R317=PROSES!$C$2),,K317)</f>
        <v/>
      </c>
      <c r="K317" s="1" t="str">
        <f>if(and($L$3&gt;1,L317=PROSES!$B$2),,L317)</f>
        <v/>
      </c>
      <c r="L317" t="str">
        <f t="shared" si="7"/>
        <v/>
      </c>
      <c r="M317" t="str">
        <f>if(Z317=PROSES!$B$3,T317,)</f>
        <v/>
      </c>
      <c r="N317" t="str">
        <f>if(X317=PROSES!$B$3,T317,)</f>
        <v/>
      </c>
      <c r="O317" t="str">
        <f t="shared" si="8"/>
        <v/>
      </c>
      <c r="P317" t="str">
        <f>if(Z317=PROSES!$B$1,T317,)</f>
        <v/>
      </c>
      <c r="Q317" t="str">
        <f>if(X317=PROSES!$B$1,T317,)</f>
        <v/>
      </c>
      <c r="R317" t="str">
        <f t="shared" si="9"/>
        <v>CSW</v>
      </c>
      <c r="S317" s="3"/>
      <c r="T317" s="1" t="s">
        <v>721</v>
      </c>
      <c r="U317" s="1" t="s">
        <v>58</v>
      </c>
      <c r="V317" s="1" t="s">
        <v>58</v>
      </c>
      <c r="W317" s="1" t="s">
        <v>716</v>
      </c>
      <c r="X317" s="1" t="s">
        <v>717</v>
      </c>
      <c r="Y317" s="1" t="s">
        <v>61</v>
      </c>
      <c r="AA317" s="1" t="s">
        <v>722</v>
      </c>
      <c r="AD317" s="1">
        <v>0.0</v>
      </c>
      <c r="AE317" s="1">
        <v>1.0</v>
      </c>
      <c r="AG317" s="1">
        <v>1.2</v>
      </c>
      <c r="AH317" s="1">
        <v>1.0</v>
      </c>
      <c r="AI317" s="1" t="s">
        <v>64</v>
      </c>
      <c r="AJ317" s="1">
        <v>0.0</v>
      </c>
      <c r="AM317" s="1">
        <v>0.0</v>
      </c>
      <c r="AN317" s="1">
        <v>0.0</v>
      </c>
      <c r="AO317" s="1">
        <v>100.0</v>
      </c>
      <c r="AP317" s="1">
        <v>1.0</v>
      </c>
      <c r="AQ317" s="1">
        <v>0.58</v>
      </c>
      <c r="AR317" s="1">
        <v>0.58</v>
      </c>
      <c r="AS317" s="1">
        <v>0.151069</v>
      </c>
      <c r="AT317" s="1">
        <v>63.33318</v>
      </c>
      <c r="AU317" s="1">
        <v>0.0678</v>
      </c>
      <c r="AV317" s="1">
        <v>0.135</v>
      </c>
      <c r="AW317" s="1">
        <v>0.2478</v>
      </c>
      <c r="AX317" s="1">
        <v>0.405</v>
      </c>
      <c r="AY317" s="1">
        <v>0.0</v>
      </c>
      <c r="AZ317" s="1">
        <v>0.7160076</v>
      </c>
      <c r="BA317" s="1">
        <v>-7.023246</v>
      </c>
    </row>
    <row r="318">
      <c r="A318">
        <f t="shared" si="2"/>
        <v>0</v>
      </c>
      <c r="B318" t="str">
        <f t="shared" si="3"/>
        <v/>
      </c>
      <c r="C318" t="str">
        <f>if(and(D$3&gt;1,E318=PROSES!$D$22),,D318)</f>
        <v/>
      </c>
      <c r="D318" s="1" t="str">
        <f>if(and(F$3&gt;1,F318=PROSES!$B$10),,F318)</f>
        <v/>
      </c>
      <c r="E318" t="str">
        <f t="shared" si="4"/>
        <v/>
      </c>
      <c r="F318" t="str">
        <f t="shared" si="5"/>
        <v/>
      </c>
      <c r="G318" s="1" t="str">
        <f>if(Z318=PROSES!$E$29,T318,)</f>
        <v/>
      </c>
      <c r="H318" t="str">
        <f>if(X318=PROSES!$E$29,T318,)</f>
        <v/>
      </c>
      <c r="I318" t="str">
        <f t="shared" si="6"/>
        <v/>
      </c>
      <c r="J318" t="str">
        <f>if(and($K$3&gt;1,R318=PROSES!$C$2),,K318)</f>
        <v/>
      </c>
      <c r="K318" s="1" t="str">
        <f>if(and($L$3&gt;1,L318=PROSES!$B$2),,L318)</f>
        <v/>
      </c>
      <c r="L318" t="str">
        <f t="shared" si="7"/>
        <v/>
      </c>
      <c r="M318" t="str">
        <f>if(Z318=PROSES!$B$3,T318,)</f>
        <v/>
      </c>
      <c r="N318" t="str">
        <f>if(X318=PROSES!$B$3,T318,)</f>
        <v/>
      </c>
      <c r="O318" t="str">
        <f t="shared" si="8"/>
        <v/>
      </c>
      <c r="P318" t="str">
        <f>if(Z318=PROSES!$B$1,T318,)</f>
        <v/>
      </c>
      <c r="Q318" t="str">
        <f>if(X318=PROSES!$B$1,T318,)</f>
        <v/>
      </c>
      <c r="R318" t="str">
        <f t="shared" si="9"/>
        <v>KARET</v>
      </c>
      <c r="S318" s="3"/>
      <c r="T318" s="1" t="s">
        <v>723</v>
      </c>
      <c r="U318" s="1" t="s">
        <v>58</v>
      </c>
      <c r="V318" s="1" t="s">
        <v>58</v>
      </c>
      <c r="W318" s="1" t="s">
        <v>720</v>
      </c>
      <c r="Y318" s="1" t="s">
        <v>722</v>
      </c>
      <c r="Z318" s="1" t="s">
        <v>100</v>
      </c>
      <c r="AA318" s="1" t="s">
        <v>66</v>
      </c>
      <c r="AD318" s="1">
        <v>0.0</v>
      </c>
      <c r="AE318" s="1">
        <v>1.0</v>
      </c>
      <c r="AG318" s="1">
        <v>4.4</v>
      </c>
      <c r="AH318" s="1">
        <v>1.0</v>
      </c>
      <c r="AI318" s="1" t="s">
        <v>64</v>
      </c>
      <c r="AJ318" s="1">
        <v>0.0</v>
      </c>
      <c r="AM318" s="1">
        <v>0.0</v>
      </c>
      <c r="AN318" s="1">
        <v>0.0</v>
      </c>
      <c r="AO318" s="1">
        <v>100.0</v>
      </c>
      <c r="AP318" s="1">
        <v>1.0</v>
      </c>
      <c r="AQ318" s="1">
        <v>0.6</v>
      </c>
      <c r="AR318" s="1">
        <v>0.6</v>
      </c>
      <c r="AS318" s="1">
        <v>1.846221</v>
      </c>
      <c r="AT318" s="1">
        <v>70.94324</v>
      </c>
      <c r="AU318" s="1">
        <v>0.6028</v>
      </c>
      <c r="AV318" s="1">
        <v>1.74504</v>
      </c>
      <c r="AW318" s="1">
        <v>1.2628</v>
      </c>
      <c r="AX318" s="1">
        <v>5.23512</v>
      </c>
      <c r="AY318" s="1">
        <v>0.0</v>
      </c>
      <c r="AZ318" s="1">
        <v>0.6412987</v>
      </c>
      <c r="BA318" s="1">
        <v>8.348166</v>
      </c>
    </row>
    <row r="319">
      <c r="A319">
        <f t="shared" si="2"/>
        <v>0</v>
      </c>
      <c r="B319" t="str">
        <f t="shared" si="3"/>
        <v/>
      </c>
      <c r="C319" t="str">
        <f>if(and(D$3&gt;1,E319=PROSES!$D$22),,D319)</f>
        <v/>
      </c>
      <c r="D319" s="1" t="str">
        <f>if(and(F$3&gt;1,F319=PROSES!$B$10),,F319)</f>
        <v/>
      </c>
      <c r="E319" t="str">
        <f t="shared" si="4"/>
        <v/>
      </c>
      <c r="F319" t="str">
        <f t="shared" si="5"/>
        <v/>
      </c>
      <c r="G319" s="1" t="str">
        <f>if(Z319=PROSES!$E$29,T319,)</f>
        <v/>
      </c>
      <c r="H319" t="str">
        <f>if(X319=PROSES!$E$29,T319,)</f>
        <v/>
      </c>
      <c r="I319" t="str">
        <f t="shared" si="6"/>
        <v/>
      </c>
      <c r="J319" t="str">
        <f>if(and($K$3&gt;1,R319=PROSES!$C$2),,K319)</f>
        <v/>
      </c>
      <c r="K319" s="1" t="str">
        <f>if(and($L$3&gt;1,L319=PROSES!$B$2),,L319)</f>
        <v/>
      </c>
      <c r="L319" t="str">
        <f t="shared" si="7"/>
        <v/>
      </c>
      <c r="M319" t="str">
        <f>if(Z319=PROSES!$B$3,T319,)</f>
        <v/>
      </c>
      <c r="N319" t="str">
        <f>if(X319=PROSES!$B$3,T319,)</f>
        <v/>
      </c>
      <c r="O319" t="str">
        <f t="shared" si="8"/>
        <v/>
      </c>
      <c r="P319" t="str">
        <f>if(Z319=PROSES!$B$1,T319,)</f>
        <v/>
      </c>
      <c r="Q319" t="str">
        <f>if(X319=PROSES!$B$1,T319,)</f>
        <v/>
      </c>
      <c r="R319" t="str">
        <f t="shared" si="9"/>
        <v>TAMAN SAMBASCSW</v>
      </c>
      <c r="S319" s="3"/>
      <c r="T319" s="1" t="s">
        <v>724</v>
      </c>
      <c r="U319" s="1" t="s">
        <v>58</v>
      </c>
      <c r="V319" s="1" t="s">
        <v>58</v>
      </c>
      <c r="W319" s="1" t="s">
        <v>725</v>
      </c>
      <c r="X319" s="1" t="s">
        <v>726</v>
      </c>
      <c r="Y319" s="1" t="s">
        <v>61</v>
      </c>
      <c r="Z319" s="1" t="s">
        <v>717</v>
      </c>
      <c r="AA319" s="1" t="s">
        <v>66</v>
      </c>
      <c r="AD319" s="1">
        <v>0.0</v>
      </c>
      <c r="AE319" s="1">
        <v>1.0</v>
      </c>
      <c r="AG319" s="1">
        <v>1.2</v>
      </c>
      <c r="AH319" s="1">
        <v>1.0</v>
      </c>
      <c r="AI319" s="1" t="s">
        <v>64</v>
      </c>
      <c r="AJ319" s="1">
        <v>0.0</v>
      </c>
      <c r="AM319" s="1">
        <v>0.0</v>
      </c>
      <c r="AN319" s="1">
        <v>0.0</v>
      </c>
      <c r="AO319" s="1">
        <v>100.0</v>
      </c>
      <c r="AP319" s="1">
        <v>1.0</v>
      </c>
      <c r="AQ319" s="1">
        <v>0.3</v>
      </c>
      <c r="AR319" s="1">
        <v>0.3</v>
      </c>
      <c r="AS319" s="1">
        <v>0.2331074</v>
      </c>
      <c r="AT319" s="1">
        <v>66.1004</v>
      </c>
      <c r="AU319" s="1">
        <v>0.09444001</v>
      </c>
      <c r="AV319" s="1">
        <v>0.21312</v>
      </c>
      <c r="AW319" s="1">
        <v>0.2748</v>
      </c>
      <c r="AX319" s="1">
        <v>0.6396</v>
      </c>
      <c r="AY319" s="1">
        <v>0.0</v>
      </c>
      <c r="AZ319" s="1">
        <v>0.6621406</v>
      </c>
      <c r="BA319" s="1">
        <v>0.9759132</v>
      </c>
    </row>
    <row r="320">
      <c r="A320">
        <f t="shared" si="2"/>
        <v>0</v>
      </c>
      <c r="B320" t="str">
        <f t="shared" si="3"/>
        <v/>
      </c>
      <c r="C320" t="str">
        <f>if(and(D$3&gt;1,E320=PROSES!$D$22),,D320)</f>
        <v/>
      </c>
      <c r="D320" s="1" t="str">
        <f>if(and(F$3&gt;1,F320=PROSES!$B$10),,F320)</f>
        <v/>
      </c>
      <c r="E320" t="str">
        <f t="shared" si="4"/>
        <v/>
      </c>
      <c r="F320" t="str">
        <f t="shared" si="5"/>
        <v/>
      </c>
      <c r="G320" s="1" t="str">
        <f>if(Z320=PROSES!$E$29,T320,)</f>
        <v/>
      </c>
      <c r="H320" t="str">
        <f>if(X320=PROSES!$E$29,T320,)</f>
        <v/>
      </c>
      <c r="I320" t="str">
        <f t="shared" si="6"/>
        <v/>
      </c>
      <c r="J320" t="str">
        <f>if(and($K$3&gt;1,R320=PROSES!$C$2),,K320)</f>
        <v/>
      </c>
      <c r="K320" s="1" t="str">
        <f>if(and($L$3&gt;1,L320=PROSES!$B$2),,L320)</f>
        <v/>
      </c>
      <c r="L320" t="str">
        <f t="shared" si="7"/>
        <v/>
      </c>
      <c r="M320" t="str">
        <f>if(Z320=PROSES!$B$3,T320,)</f>
        <v/>
      </c>
      <c r="N320" t="str">
        <f>if(X320=PROSES!$B$3,T320,)</f>
        <v/>
      </c>
      <c r="O320" t="str">
        <f t="shared" si="8"/>
        <v/>
      </c>
      <c r="P320" t="str">
        <f>if(Z320=PROSES!$B$1,T320,)</f>
        <v/>
      </c>
      <c r="Q320" t="str">
        <f>if(X320=PROSES!$B$1,T320,)</f>
        <v/>
      </c>
      <c r="R320" t="str">
        <f t="shared" si="9"/>
        <v/>
      </c>
      <c r="S320" s="3"/>
      <c r="T320" s="1" t="s">
        <v>727</v>
      </c>
      <c r="U320" s="1" t="s">
        <v>58</v>
      </c>
      <c r="V320" s="1" t="s">
        <v>58</v>
      </c>
      <c r="W320" s="1" t="s">
        <v>161</v>
      </c>
      <c r="AD320" s="1">
        <v>1.0</v>
      </c>
      <c r="AE320" s="1">
        <v>1.0</v>
      </c>
      <c r="AG320" s="1">
        <v>5.3</v>
      </c>
      <c r="AH320" s="1">
        <v>1.0</v>
      </c>
      <c r="AI320" s="1" t="s">
        <v>64</v>
      </c>
      <c r="AJ320" s="1">
        <v>0.0</v>
      </c>
      <c r="AM320" s="1">
        <v>0.0</v>
      </c>
      <c r="AN320" s="1">
        <v>0.0</v>
      </c>
      <c r="AO320" s="1">
        <v>100.0</v>
      </c>
      <c r="AP320" s="1">
        <v>1.0</v>
      </c>
      <c r="AQ320" s="1">
        <v>3.0</v>
      </c>
      <c r="AR320" s="1">
        <v>3.0</v>
      </c>
      <c r="AS320" s="1">
        <v>1.42112</v>
      </c>
      <c r="AT320" s="1">
        <v>85.75453</v>
      </c>
      <c r="AU320" s="1">
        <v>0.105205</v>
      </c>
      <c r="AV320" s="1">
        <v>1.41722</v>
      </c>
      <c r="AW320" s="1">
        <v>0.9002051</v>
      </c>
      <c r="AX320" s="1">
        <v>4.25166</v>
      </c>
      <c r="AY320" s="1">
        <v>0.0</v>
      </c>
      <c r="AZ320" s="1">
        <v>0.6904932</v>
      </c>
      <c r="BA320" s="1">
        <v>-11.4222</v>
      </c>
    </row>
    <row r="321">
      <c r="A321">
        <f t="shared" si="2"/>
        <v>0</v>
      </c>
      <c r="B321" t="str">
        <f t="shared" si="3"/>
        <v/>
      </c>
      <c r="C321" t="str">
        <f>if(and(D$3&gt;1,E321=PROSES!$D$22),,D321)</f>
        <v/>
      </c>
      <c r="D321" s="1" t="str">
        <f>if(and(F$3&gt;1,F321=PROSES!$B$10),,F321)</f>
        <v/>
      </c>
      <c r="E321" t="str">
        <f t="shared" si="4"/>
        <v/>
      </c>
      <c r="F321" t="str">
        <f t="shared" si="5"/>
        <v/>
      </c>
      <c r="G321" s="1" t="str">
        <f>if(Z321=PROSES!$E$29,T321,)</f>
        <v/>
      </c>
      <c r="H321" t="str">
        <f>if(X321=PROSES!$E$29,T321,)</f>
        <v/>
      </c>
      <c r="I321" t="str">
        <f t="shared" si="6"/>
        <v/>
      </c>
      <c r="J321" t="str">
        <f>if(and($K$3&gt;1,R321=PROSES!$C$2),,K321)</f>
        <v/>
      </c>
      <c r="K321" s="1" t="str">
        <f>if(and($L$3&gt;1,L321=PROSES!$B$2),,L321)</f>
        <v/>
      </c>
      <c r="L321" t="str">
        <f t="shared" si="7"/>
        <v/>
      </c>
      <c r="M321" t="str">
        <f>if(Z321=PROSES!$B$3,T321,)</f>
        <v/>
      </c>
      <c r="N321" t="str">
        <f>if(X321=PROSES!$B$3,T321,)</f>
        <v/>
      </c>
      <c r="O321" t="str">
        <f t="shared" si="8"/>
        <v/>
      </c>
      <c r="P321" t="str">
        <f>if(Z321=PROSES!$B$1,T321,)</f>
        <v/>
      </c>
      <c r="Q321" t="str">
        <f>if(X321=PROSES!$B$1,T321,)</f>
        <v/>
      </c>
      <c r="R321" t="str">
        <f t="shared" si="9"/>
        <v>CIKUPACURUG</v>
      </c>
      <c r="S321" s="3"/>
      <c r="T321" s="1" t="s">
        <v>728</v>
      </c>
      <c r="U321" s="1" t="s">
        <v>58</v>
      </c>
      <c r="V321" s="1" t="s">
        <v>58</v>
      </c>
      <c r="W321" s="1" t="s">
        <v>161</v>
      </c>
      <c r="X321" s="1" t="s">
        <v>567</v>
      </c>
      <c r="Y321" s="7">
        <v>43501.0</v>
      </c>
      <c r="Z321" s="1" t="s">
        <v>729</v>
      </c>
      <c r="AA321" s="7">
        <v>43470.0</v>
      </c>
      <c r="AD321" s="1">
        <v>0.0</v>
      </c>
      <c r="AE321" s="1">
        <v>1.0</v>
      </c>
      <c r="AG321" s="1">
        <v>13.616</v>
      </c>
      <c r="AH321" s="1">
        <v>1.0</v>
      </c>
      <c r="AI321" s="1" t="s">
        <v>64</v>
      </c>
      <c r="AJ321" s="1">
        <v>0.0</v>
      </c>
      <c r="AM321" s="1">
        <v>0.0</v>
      </c>
      <c r="AN321" s="1">
        <v>0.0</v>
      </c>
      <c r="AO321" s="1">
        <v>100.0</v>
      </c>
      <c r="AP321" s="1">
        <v>1.0</v>
      </c>
      <c r="AQ321" s="1">
        <v>3.0</v>
      </c>
      <c r="AR321" s="1">
        <v>3.0</v>
      </c>
      <c r="AS321" s="1">
        <v>3.650936</v>
      </c>
      <c r="AT321" s="1">
        <v>85.75453</v>
      </c>
      <c r="AU321" s="1">
        <v>0.2702776</v>
      </c>
      <c r="AV321" s="1">
        <v>3.640918</v>
      </c>
      <c r="AW321" s="1">
        <v>2.312678</v>
      </c>
      <c r="AX321" s="1">
        <v>10.92276</v>
      </c>
      <c r="AY321" s="1">
        <v>0.0</v>
      </c>
      <c r="AZ321" s="1">
        <v>0.6904932</v>
      </c>
      <c r="BA321" s="1">
        <v>-11.4222</v>
      </c>
    </row>
    <row r="322">
      <c r="A322">
        <f t="shared" si="2"/>
        <v>0</v>
      </c>
      <c r="B322" t="str">
        <f t="shared" si="3"/>
        <v/>
      </c>
      <c r="C322" t="str">
        <f>if(and(D$3&gt;1,E322=PROSES!$D$22),,D322)</f>
        <v/>
      </c>
      <c r="D322" s="1" t="str">
        <f>if(and(F$3&gt;1,F322=PROSES!$B$10),,F322)</f>
        <v/>
      </c>
      <c r="E322" t="str">
        <f t="shared" si="4"/>
        <v/>
      </c>
      <c r="F322" t="str">
        <f t="shared" si="5"/>
        <v/>
      </c>
      <c r="G322" s="1" t="str">
        <f>if(Z322=PROSES!$E$29,T322,)</f>
        <v/>
      </c>
      <c r="H322" t="str">
        <f>if(X322=PROSES!$E$29,T322,)</f>
        <v/>
      </c>
      <c r="I322" t="str">
        <f t="shared" si="6"/>
        <v/>
      </c>
      <c r="J322" t="str">
        <f>if(and($K$3&gt;1,R322=PROSES!$C$2),,K322)</f>
        <v/>
      </c>
      <c r="K322" s="1" t="str">
        <f>if(and($L$3&gt;1,L322=PROSES!$B$2),,L322)</f>
        <v/>
      </c>
      <c r="L322" t="str">
        <f t="shared" si="7"/>
        <v/>
      </c>
      <c r="M322" t="str">
        <f>if(Z322=PROSES!$B$3,T322,)</f>
        <v/>
      </c>
      <c r="N322" t="str">
        <f>if(X322=PROSES!$B$3,T322,)</f>
        <v/>
      </c>
      <c r="O322" t="str">
        <f t="shared" si="8"/>
        <v/>
      </c>
      <c r="P322" t="str">
        <f>if(Z322=PROSES!$B$1,T322,)</f>
        <v/>
      </c>
      <c r="Q322" t="str">
        <f>if(X322=PROSES!$B$1,T322,)</f>
        <v/>
      </c>
      <c r="R322" t="str">
        <f t="shared" si="9"/>
        <v>JATILUHUR4CURUG4</v>
      </c>
      <c r="S322" s="3"/>
      <c r="T322" s="1" t="s">
        <v>730</v>
      </c>
      <c r="U322" s="1" t="s">
        <v>115</v>
      </c>
      <c r="V322" s="1" t="s">
        <v>115</v>
      </c>
      <c r="W322" s="1" t="s">
        <v>215</v>
      </c>
      <c r="X322" s="1" t="s">
        <v>731</v>
      </c>
      <c r="Y322" s="1" t="s">
        <v>123</v>
      </c>
      <c r="Z322" s="1" t="s">
        <v>732</v>
      </c>
      <c r="AA322" s="1" t="s">
        <v>123</v>
      </c>
      <c r="AD322" s="1">
        <v>0.0</v>
      </c>
      <c r="AE322" s="1">
        <v>1.0</v>
      </c>
      <c r="AG322" s="1">
        <v>10.0</v>
      </c>
      <c r="AH322" s="1">
        <v>1.0</v>
      </c>
      <c r="AI322" s="1" t="s">
        <v>64</v>
      </c>
      <c r="AJ322" s="1">
        <v>0.0</v>
      </c>
      <c r="AM322" s="1">
        <v>0.0</v>
      </c>
      <c r="AN322" s="1">
        <v>0.0</v>
      </c>
      <c r="AO322" s="1">
        <v>100.0</v>
      </c>
      <c r="AP322" s="1">
        <v>1.0</v>
      </c>
      <c r="AQ322" s="1">
        <v>0.44</v>
      </c>
      <c r="AR322" s="1">
        <v>0.44</v>
      </c>
      <c r="AS322" s="1">
        <v>4.432187</v>
      </c>
      <c r="AT322" s="1">
        <v>60.53732</v>
      </c>
      <c r="AU322" s="1">
        <v>2.18</v>
      </c>
      <c r="AV322" s="1">
        <v>3.859</v>
      </c>
      <c r="AW322" s="1">
        <v>3.68</v>
      </c>
      <c r="AX322" s="1">
        <v>11.577</v>
      </c>
      <c r="AY322" s="1">
        <v>0.0</v>
      </c>
      <c r="AZ322" s="1">
        <v>0.5913117</v>
      </c>
      <c r="BA322" s="1">
        <v>18.4643</v>
      </c>
    </row>
    <row r="323">
      <c r="A323">
        <f t="shared" si="2"/>
        <v>0</v>
      </c>
      <c r="B323" t="str">
        <f t="shared" si="3"/>
        <v/>
      </c>
      <c r="C323" t="str">
        <f>if(and(D$3&gt;1,E323=PROSES!$D$22),,D323)</f>
        <v/>
      </c>
      <c r="D323" s="1" t="str">
        <f>if(and(F$3&gt;1,F323=PROSES!$B$10),,F323)</f>
        <v/>
      </c>
      <c r="E323" t="str">
        <f t="shared" si="4"/>
        <v/>
      </c>
      <c r="F323" t="str">
        <f t="shared" si="5"/>
        <v/>
      </c>
      <c r="G323" s="1" t="str">
        <f>if(Z323=PROSES!$E$29,T323,)</f>
        <v/>
      </c>
      <c r="H323" t="str">
        <f>if(X323=PROSES!$E$29,T323,)</f>
        <v/>
      </c>
      <c r="I323" t="str">
        <f t="shared" si="6"/>
        <v/>
      </c>
      <c r="J323" t="str">
        <f>if(and($K$3&gt;1,R323=PROSES!$C$2),,K323)</f>
        <v/>
      </c>
      <c r="K323" s="1" t="str">
        <f>if(and($L$3&gt;1,L323=PROSES!$B$2),,L323)</f>
        <v/>
      </c>
      <c r="L323" t="str">
        <f t="shared" si="7"/>
        <v/>
      </c>
      <c r="M323" t="str">
        <f>if(Z323=PROSES!$B$3,T323,)</f>
        <v/>
      </c>
      <c r="N323" t="str">
        <f>if(X323=PROSES!$B$3,T323,)</f>
        <v/>
      </c>
      <c r="O323" t="str">
        <f t="shared" si="8"/>
        <v/>
      </c>
      <c r="P323" t="str">
        <f>if(Z323=PROSES!$B$1,T323,)</f>
        <v/>
      </c>
      <c r="Q323" t="str">
        <f>if(X323=PROSES!$B$1,T323,)</f>
        <v/>
      </c>
      <c r="R323" t="str">
        <f t="shared" si="9"/>
        <v>CURUGKEMBANGAN5</v>
      </c>
      <c r="S323" s="3"/>
      <c r="T323" s="1" t="s">
        <v>733</v>
      </c>
      <c r="U323" s="1" t="s">
        <v>58</v>
      </c>
      <c r="V323" s="1" t="s">
        <v>58</v>
      </c>
      <c r="W323" s="1" t="s">
        <v>161</v>
      </c>
      <c r="X323" s="1" t="s">
        <v>729</v>
      </c>
      <c r="Y323" s="7">
        <v>43501.0</v>
      </c>
      <c r="Z323" s="1" t="s">
        <v>734</v>
      </c>
      <c r="AA323" s="7">
        <v>43501.0</v>
      </c>
      <c r="AD323" s="1">
        <v>0.0</v>
      </c>
      <c r="AE323" s="1">
        <v>1.0</v>
      </c>
      <c r="AG323" s="1">
        <v>15.283</v>
      </c>
      <c r="AH323" s="1">
        <v>1.0</v>
      </c>
      <c r="AI323" s="1" t="s">
        <v>64</v>
      </c>
      <c r="AJ323" s="1">
        <v>0.0</v>
      </c>
      <c r="AM323" s="1">
        <v>0.0</v>
      </c>
      <c r="AN323" s="1">
        <v>0.0</v>
      </c>
      <c r="AO323" s="1">
        <v>100.0</v>
      </c>
      <c r="AP323" s="1">
        <v>1.0</v>
      </c>
      <c r="AQ323" s="1">
        <v>3.0</v>
      </c>
      <c r="AR323" s="1">
        <v>3.0</v>
      </c>
      <c r="AS323" s="1">
        <v>4.097919</v>
      </c>
      <c r="AT323" s="1">
        <v>85.75453</v>
      </c>
      <c r="AU323" s="1">
        <v>0.3033676</v>
      </c>
      <c r="AV323" s="1">
        <v>4.086674</v>
      </c>
      <c r="AW323" s="1">
        <v>2.595818</v>
      </c>
      <c r="AX323" s="1">
        <v>12.26002</v>
      </c>
      <c r="AY323" s="1">
        <v>0.0</v>
      </c>
      <c r="AZ323" s="1">
        <v>0.6904932</v>
      </c>
      <c r="BA323" s="1">
        <v>-11.4222</v>
      </c>
    </row>
    <row r="324">
      <c r="A324">
        <f t="shared" si="2"/>
        <v>0</v>
      </c>
      <c r="B324" t="str">
        <f t="shared" si="3"/>
        <v/>
      </c>
      <c r="C324" t="str">
        <f>if(and(D$3&gt;1,E324=PROSES!$D$22),,D324)</f>
        <v/>
      </c>
      <c r="D324" s="1" t="str">
        <f>if(and(F$3&gt;1,F324=PROSES!$B$10),,F324)</f>
        <v/>
      </c>
      <c r="E324" t="str">
        <f t="shared" si="4"/>
        <v/>
      </c>
      <c r="F324" t="str">
        <f t="shared" si="5"/>
        <v/>
      </c>
      <c r="G324" s="1" t="str">
        <f>if(Z324=PROSES!$E$29,T324,)</f>
        <v/>
      </c>
      <c r="H324" t="str">
        <f>if(X324=PROSES!$E$29,T324,)</f>
        <v/>
      </c>
      <c r="I324" t="str">
        <f t="shared" si="6"/>
        <v/>
      </c>
      <c r="J324" t="str">
        <f>if(and($K$3&gt;1,R324=PROSES!$C$2),,K324)</f>
        <v/>
      </c>
      <c r="K324" s="1" t="str">
        <f>if(and($L$3&gt;1,L324=PROSES!$B$2),,L324)</f>
        <v/>
      </c>
      <c r="L324" t="str">
        <f t="shared" si="7"/>
        <v/>
      </c>
      <c r="M324" t="str">
        <f>if(Z324=PROSES!$B$3,T324,)</f>
        <v/>
      </c>
      <c r="N324" t="str">
        <f>if(X324=PROSES!$B$3,T324,)</f>
        <v/>
      </c>
      <c r="O324" t="str">
        <f t="shared" si="8"/>
        <v/>
      </c>
      <c r="P324" t="str">
        <f>if(Z324=PROSES!$B$1,T324,)</f>
        <v/>
      </c>
      <c r="Q324" t="str">
        <f>if(X324=PROSES!$B$1,T324,)</f>
        <v/>
      </c>
      <c r="R324" t="str">
        <f t="shared" si="9"/>
        <v>CURUG4KOSAMBI BARU4</v>
      </c>
      <c r="S324" s="3"/>
      <c r="T324" s="1" t="s">
        <v>735</v>
      </c>
      <c r="U324" s="1" t="s">
        <v>115</v>
      </c>
      <c r="V324" s="1" t="s">
        <v>115</v>
      </c>
      <c r="W324" s="1" t="s">
        <v>215</v>
      </c>
      <c r="X324" s="1" t="s">
        <v>732</v>
      </c>
      <c r="Y324" s="1" t="s">
        <v>349</v>
      </c>
      <c r="Z324" s="1" t="s">
        <v>736</v>
      </c>
      <c r="AA324" s="1" t="s">
        <v>118</v>
      </c>
      <c r="AD324" s="1">
        <v>0.0</v>
      </c>
      <c r="AE324" s="1">
        <v>1.0</v>
      </c>
      <c r="AG324" s="1">
        <v>10.0</v>
      </c>
      <c r="AH324" s="1">
        <v>1.0</v>
      </c>
      <c r="AI324" s="1" t="s">
        <v>64</v>
      </c>
      <c r="AJ324" s="1">
        <v>0.0</v>
      </c>
      <c r="AM324" s="1">
        <v>0.0</v>
      </c>
      <c r="AN324" s="1">
        <v>0.0</v>
      </c>
      <c r="AO324" s="1">
        <v>100.0</v>
      </c>
      <c r="AP324" s="1">
        <v>1.0</v>
      </c>
      <c r="AQ324" s="1">
        <v>0.44</v>
      </c>
      <c r="AR324" s="1">
        <v>0.44</v>
      </c>
      <c r="AS324" s="1">
        <v>4.432187</v>
      </c>
      <c r="AT324" s="1">
        <v>60.53732</v>
      </c>
      <c r="AU324" s="1">
        <v>2.18</v>
      </c>
      <c r="AV324" s="1">
        <v>3.859</v>
      </c>
      <c r="AW324" s="1">
        <v>3.68</v>
      </c>
      <c r="AX324" s="1">
        <v>11.577</v>
      </c>
      <c r="AY324" s="1">
        <v>0.0</v>
      </c>
      <c r="AZ324" s="1">
        <v>0.5913117</v>
      </c>
      <c r="BA324" s="1">
        <v>18.4643</v>
      </c>
    </row>
    <row r="325">
      <c r="A325">
        <f t="shared" si="2"/>
        <v>0</v>
      </c>
      <c r="B325" t="str">
        <f t="shared" si="3"/>
        <v/>
      </c>
      <c r="C325" t="str">
        <f>if(and(D$3&gt;1,E325=PROSES!$D$22),,D325)</f>
        <v/>
      </c>
      <c r="D325" s="1" t="str">
        <f>if(and(F$3&gt;1,F325=PROSES!$B$10),,F325)</f>
        <v/>
      </c>
      <c r="E325" t="str">
        <f t="shared" si="4"/>
        <v/>
      </c>
      <c r="F325" t="str">
        <f t="shared" si="5"/>
        <v/>
      </c>
      <c r="G325" s="1" t="str">
        <f>if(Z325=PROSES!$E$29,T325,)</f>
        <v/>
      </c>
      <c r="H325" t="str">
        <f>if(X325=PROSES!$E$29,T325,)</f>
        <v/>
      </c>
      <c r="I325" t="str">
        <f t="shared" si="6"/>
        <v/>
      </c>
      <c r="J325" t="str">
        <f>if(and($K$3&gt;1,R325=PROSES!$C$2),,K325)</f>
        <v/>
      </c>
      <c r="K325" s="1" t="str">
        <f>if(and($L$3&gt;1,L325=PROSES!$B$2),,L325)</f>
        <v/>
      </c>
      <c r="L325" t="str">
        <f t="shared" si="7"/>
        <v/>
      </c>
      <c r="M325" t="str">
        <f>if(Z325=PROSES!$B$3,T325,)</f>
        <v/>
      </c>
      <c r="N325" t="str">
        <f>if(X325=PROSES!$B$3,T325,)</f>
        <v/>
      </c>
      <c r="O325" t="str">
        <f t="shared" si="8"/>
        <v/>
      </c>
      <c r="P325" t="str">
        <f>if(Z325=PROSES!$B$1,T325,)</f>
        <v/>
      </c>
      <c r="Q325" t="str">
        <f>if(X325=PROSES!$B$1,T325,)</f>
        <v/>
      </c>
      <c r="R325" t="str">
        <f t="shared" si="9"/>
        <v>CAWANG5 GISCIPINANG</v>
      </c>
      <c r="S325" s="3"/>
      <c r="T325" s="1" t="s">
        <v>737</v>
      </c>
      <c r="U325" s="1" t="s">
        <v>58</v>
      </c>
      <c r="V325" s="1" t="s">
        <v>58</v>
      </c>
      <c r="W325" s="1" t="s">
        <v>572</v>
      </c>
      <c r="X325" s="1" t="s">
        <v>738</v>
      </c>
      <c r="Y325" s="1" t="s">
        <v>553</v>
      </c>
      <c r="Z325" s="1" t="s">
        <v>573</v>
      </c>
      <c r="AA325" s="1" t="s">
        <v>61</v>
      </c>
      <c r="AD325" s="1">
        <v>0.0</v>
      </c>
      <c r="AE325" s="1">
        <v>1.0</v>
      </c>
      <c r="AG325" s="1">
        <v>3.5</v>
      </c>
      <c r="AH325" s="1">
        <v>1.0</v>
      </c>
      <c r="AI325" s="1" t="s">
        <v>64</v>
      </c>
      <c r="AJ325" s="1">
        <v>0.0</v>
      </c>
      <c r="AM325" s="1">
        <v>0.0</v>
      </c>
      <c r="AN325" s="1">
        <v>0.0</v>
      </c>
      <c r="AO325" s="1">
        <v>100.0</v>
      </c>
      <c r="AP325" s="1">
        <v>1.0</v>
      </c>
      <c r="AQ325" s="1">
        <v>1.5</v>
      </c>
      <c r="AR325" s="1">
        <v>1.5</v>
      </c>
      <c r="AS325" s="1">
        <v>0.9620869</v>
      </c>
      <c r="AT325" s="1">
        <v>81.69598</v>
      </c>
      <c r="AU325" s="1">
        <v>0.13895</v>
      </c>
      <c r="AV325" s="1">
        <v>0.952</v>
      </c>
      <c r="AW325" s="1">
        <v>0.66395</v>
      </c>
      <c r="AX325" s="1">
        <v>2.856</v>
      </c>
      <c r="AY325" s="1">
        <v>0.0</v>
      </c>
      <c r="AZ325" s="1">
        <v>0.6842953</v>
      </c>
      <c r="BA325" s="1">
        <v>-7.111392</v>
      </c>
    </row>
    <row r="326">
      <c r="A326">
        <f t="shared" si="2"/>
        <v>0</v>
      </c>
      <c r="B326" t="str">
        <f t="shared" si="3"/>
        <v/>
      </c>
      <c r="C326" t="str">
        <f>if(and(D$3&gt;1,E326=PROSES!$D$22),,D326)</f>
        <v/>
      </c>
      <c r="D326" s="1" t="str">
        <f>if(and(F$3&gt;1,F326=PROSES!$B$10),,F326)</f>
        <v/>
      </c>
      <c r="E326" t="str">
        <f t="shared" si="4"/>
        <v/>
      </c>
      <c r="F326" t="str">
        <f t="shared" si="5"/>
        <v/>
      </c>
      <c r="G326" s="1" t="str">
        <f>if(Z326=PROSES!$E$29,T326,)</f>
        <v/>
      </c>
      <c r="H326" t="str">
        <f>if(X326=PROSES!$E$29,T326,)</f>
        <v/>
      </c>
      <c r="I326" t="str">
        <f t="shared" si="6"/>
        <v/>
      </c>
      <c r="J326" t="str">
        <f>if(and($K$3&gt;1,R326=PROSES!$C$2),,K326)</f>
        <v/>
      </c>
      <c r="K326" s="1" t="str">
        <f>if(and($L$3&gt;1,L326=PROSES!$B$2),,L326)</f>
        <v/>
      </c>
      <c r="L326" t="str">
        <f t="shared" si="7"/>
        <v/>
      </c>
      <c r="M326" t="str">
        <f>if(Z326=PROSES!$B$3,T326,)</f>
        <v/>
      </c>
      <c r="N326" t="str">
        <f>if(X326=PROSES!$B$3,T326,)</f>
        <v/>
      </c>
      <c r="O326" t="str">
        <f t="shared" si="8"/>
        <v/>
      </c>
      <c r="P326" t="str">
        <f>if(Z326=PROSES!$B$1,T326,)</f>
        <v/>
      </c>
      <c r="Q326" t="str">
        <f>if(X326=PROSES!$B$1,T326,)</f>
        <v/>
      </c>
      <c r="R326" t="str">
        <f t="shared" si="9"/>
        <v>CAWANG5 GISCIPINANG</v>
      </c>
      <c r="S326" s="3"/>
      <c r="T326" s="1" t="s">
        <v>739</v>
      </c>
      <c r="U326" s="1" t="s">
        <v>58</v>
      </c>
      <c r="V326" s="1" t="s">
        <v>58</v>
      </c>
      <c r="W326" s="1" t="s">
        <v>572</v>
      </c>
      <c r="X326" s="1" t="s">
        <v>738</v>
      </c>
      <c r="Y326" s="1" t="s">
        <v>553</v>
      </c>
      <c r="Z326" s="1" t="s">
        <v>573</v>
      </c>
      <c r="AA326" s="1" t="s">
        <v>61</v>
      </c>
      <c r="AD326" s="1">
        <v>0.0</v>
      </c>
      <c r="AE326" s="1">
        <v>1.0</v>
      </c>
      <c r="AG326" s="1">
        <v>3.5</v>
      </c>
      <c r="AH326" s="1">
        <v>1.0</v>
      </c>
      <c r="AI326" s="1" t="s">
        <v>64</v>
      </c>
      <c r="AJ326" s="1">
        <v>0.0</v>
      </c>
      <c r="AM326" s="1">
        <v>0.0</v>
      </c>
      <c r="AN326" s="1">
        <v>0.0</v>
      </c>
      <c r="AO326" s="1">
        <v>100.0</v>
      </c>
      <c r="AP326" s="1">
        <v>1.0</v>
      </c>
      <c r="AQ326" s="1">
        <v>1.5</v>
      </c>
      <c r="AR326" s="1">
        <v>1.5</v>
      </c>
      <c r="AS326" s="1">
        <v>0.9620869</v>
      </c>
      <c r="AT326" s="1">
        <v>81.69598</v>
      </c>
      <c r="AU326" s="1">
        <v>0.13895</v>
      </c>
      <c r="AV326" s="1">
        <v>0.952</v>
      </c>
      <c r="AW326" s="1">
        <v>0.66395</v>
      </c>
      <c r="AX326" s="1">
        <v>2.856</v>
      </c>
      <c r="AY326" s="1">
        <v>0.0</v>
      </c>
      <c r="AZ326" s="1">
        <v>0.6842953</v>
      </c>
      <c r="BA326" s="1">
        <v>-7.111392</v>
      </c>
    </row>
    <row r="327">
      <c r="A327">
        <f t="shared" si="2"/>
        <v>0</v>
      </c>
      <c r="B327" t="str">
        <f t="shared" si="3"/>
        <v/>
      </c>
      <c r="C327" t="str">
        <f>if(and(D$3&gt;1,E327=PROSES!$D$22),,D327)</f>
        <v/>
      </c>
      <c r="D327" s="1" t="str">
        <f>if(and(F$3&gt;1,F327=PROSES!$B$10),,F327)</f>
        <v/>
      </c>
      <c r="E327" t="str">
        <f t="shared" si="4"/>
        <v/>
      </c>
      <c r="F327" t="str">
        <f t="shared" si="5"/>
        <v/>
      </c>
      <c r="G327" s="1" t="str">
        <f>if(Z327=PROSES!$E$29,T327,)</f>
        <v/>
      </c>
      <c r="H327" t="str">
        <f>if(X327=PROSES!$E$29,T327,)</f>
        <v/>
      </c>
      <c r="I327" t="str">
        <f t="shared" si="6"/>
        <v/>
      </c>
      <c r="J327" t="str">
        <f>if(and($K$3&gt;1,R327=PROSES!$C$2),,K327)</f>
        <v/>
      </c>
      <c r="K327" s="1" t="str">
        <f>if(and($L$3&gt;1,L327=PROSES!$B$2),,L327)</f>
        <v/>
      </c>
      <c r="L327" t="str">
        <f t="shared" si="7"/>
        <v/>
      </c>
      <c r="M327" t="str">
        <f>if(Z327=PROSES!$B$3,T327,)</f>
        <v/>
      </c>
      <c r="N327" t="str">
        <f>if(X327=PROSES!$B$3,T327,)</f>
        <v/>
      </c>
      <c r="O327" t="str">
        <f t="shared" si="8"/>
        <v/>
      </c>
      <c r="P327" t="str">
        <f>if(Z327=PROSES!$B$1,T327,)</f>
        <v/>
      </c>
      <c r="Q327" t="str">
        <f>if(X327=PROSES!$B$1,T327,)</f>
        <v/>
      </c>
      <c r="R327" t="str">
        <f t="shared" si="9"/>
        <v>CAWANG4DEPOK4</v>
      </c>
      <c r="S327" s="3"/>
      <c r="T327" s="1" t="s">
        <v>740</v>
      </c>
      <c r="U327" s="1" t="s">
        <v>58</v>
      </c>
      <c r="V327" s="1" t="s">
        <v>58</v>
      </c>
      <c r="W327" s="1" t="s">
        <v>741</v>
      </c>
      <c r="X327" s="1" t="s">
        <v>742</v>
      </c>
      <c r="Y327" s="1" t="s">
        <v>249</v>
      </c>
      <c r="Z327" s="1" t="s">
        <v>743</v>
      </c>
      <c r="AA327" s="1" t="s">
        <v>249</v>
      </c>
      <c r="AD327" s="1">
        <v>1.0</v>
      </c>
      <c r="AE327" s="1">
        <v>1.0</v>
      </c>
      <c r="AG327" s="1">
        <v>15.4</v>
      </c>
      <c r="AH327" s="1">
        <v>1.0</v>
      </c>
      <c r="AI327" s="1" t="s">
        <v>64</v>
      </c>
      <c r="AJ327" s="1">
        <v>0.0</v>
      </c>
      <c r="AM327" s="1">
        <v>0.0</v>
      </c>
      <c r="AN327" s="1">
        <v>0.0</v>
      </c>
      <c r="AO327" s="1">
        <v>100.0</v>
      </c>
      <c r="AP327" s="1">
        <v>1.0</v>
      </c>
      <c r="AQ327" s="1">
        <v>0.33</v>
      </c>
      <c r="AR327" s="1">
        <v>0.33</v>
      </c>
      <c r="AS327" s="1">
        <v>7.66237</v>
      </c>
      <c r="AT327" s="1">
        <v>53.99379</v>
      </c>
      <c r="AU327" s="1">
        <v>4.5045</v>
      </c>
      <c r="AV327" s="1">
        <v>6.1985</v>
      </c>
      <c r="AW327" s="1">
        <v>6.8145</v>
      </c>
      <c r="AX327" s="1">
        <v>18.5955</v>
      </c>
      <c r="AY327" s="1">
        <v>0.0</v>
      </c>
      <c r="AZ327" s="1">
        <v>0.5485848</v>
      </c>
      <c r="BA327" s="1">
        <v>25.45103</v>
      </c>
    </row>
    <row r="328">
      <c r="A328">
        <f t="shared" si="2"/>
        <v>0</v>
      </c>
      <c r="B328" t="str">
        <f t="shared" si="3"/>
        <v/>
      </c>
      <c r="C328" t="str">
        <f>if(and(D$3&gt;1,E328=PROSES!$D$22),,D328)</f>
        <v/>
      </c>
      <c r="D328" s="1" t="str">
        <f>if(and(F$3&gt;1,F328=PROSES!$B$10),,F328)</f>
        <v/>
      </c>
      <c r="E328" t="str">
        <f t="shared" si="4"/>
        <v/>
      </c>
      <c r="F328" t="str">
        <f t="shared" si="5"/>
        <v/>
      </c>
      <c r="G328" s="1" t="str">
        <f>if(Z328=PROSES!$E$29,T328,)</f>
        <v/>
      </c>
      <c r="H328" t="str">
        <f>if(X328=PROSES!$E$29,T328,)</f>
        <v/>
      </c>
      <c r="I328" t="str">
        <f t="shared" si="6"/>
        <v/>
      </c>
      <c r="J328" t="str">
        <f>if(and($K$3&gt;1,R328=PROSES!$C$2),,K328)</f>
        <v/>
      </c>
      <c r="K328" s="1" t="str">
        <f>if(and($L$3&gt;1,L328=PROSES!$B$2),,L328)</f>
        <v/>
      </c>
      <c r="L328" t="str">
        <f t="shared" si="7"/>
        <v/>
      </c>
      <c r="M328" t="str">
        <f>if(Z328=PROSES!$B$3,T328,)</f>
        <v/>
      </c>
      <c r="N328" t="str">
        <f>if(X328=PROSES!$B$3,T328,)</f>
        <v/>
      </c>
      <c r="O328" t="str">
        <f t="shared" si="8"/>
        <v/>
      </c>
      <c r="P328" t="str">
        <f>if(Z328=PROSES!$B$1,T328,)</f>
        <v/>
      </c>
      <c r="Q328" t="str">
        <f>if(X328=PROSES!$B$1,T328,)</f>
        <v/>
      </c>
      <c r="R328" t="str">
        <f t="shared" si="9"/>
        <v>CAWANG4DEPOK4</v>
      </c>
      <c r="S328" s="3"/>
      <c r="T328" s="1" t="s">
        <v>744</v>
      </c>
      <c r="U328" s="1" t="s">
        <v>58</v>
      </c>
      <c r="V328" s="1" t="s">
        <v>58</v>
      </c>
      <c r="W328" s="1" t="s">
        <v>741</v>
      </c>
      <c r="X328" s="1" t="s">
        <v>742</v>
      </c>
      <c r="Y328" s="1" t="s">
        <v>249</v>
      </c>
      <c r="Z328" s="1" t="s">
        <v>743</v>
      </c>
      <c r="AA328" s="1" t="s">
        <v>249</v>
      </c>
      <c r="AD328" s="1">
        <v>1.0</v>
      </c>
      <c r="AE328" s="1">
        <v>1.0</v>
      </c>
      <c r="AG328" s="1">
        <v>15.4</v>
      </c>
      <c r="AH328" s="1">
        <v>1.0</v>
      </c>
      <c r="AI328" s="1" t="s">
        <v>64</v>
      </c>
      <c r="AJ328" s="1">
        <v>0.0</v>
      </c>
      <c r="AM328" s="1">
        <v>0.0</v>
      </c>
      <c r="AN328" s="1">
        <v>0.0</v>
      </c>
      <c r="AO328" s="1">
        <v>100.0</v>
      </c>
      <c r="AP328" s="1">
        <v>1.0</v>
      </c>
      <c r="AQ328" s="1">
        <v>0.33</v>
      </c>
      <c r="AR328" s="1">
        <v>0.33</v>
      </c>
      <c r="AS328" s="1">
        <v>7.66237</v>
      </c>
      <c r="AT328" s="1">
        <v>53.99379</v>
      </c>
      <c r="AU328" s="1">
        <v>4.5045</v>
      </c>
      <c r="AV328" s="1">
        <v>6.1985</v>
      </c>
      <c r="AW328" s="1">
        <v>6.8145</v>
      </c>
      <c r="AX328" s="1">
        <v>18.5955</v>
      </c>
      <c r="AY328" s="1">
        <v>0.0</v>
      </c>
      <c r="AZ328" s="1">
        <v>0.5485848</v>
      </c>
      <c r="BA328" s="1">
        <v>25.45103</v>
      </c>
    </row>
    <row r="329">
      <c r="A329">
        <f t="shared" si="2"/>
        <v>0</v>
      </c>
      <c r="B329" t="str">
        <f t="shared" si="3"/>
        <v/>
      </c>
      <c r="C329" t="str">
        <f>if(and(D$3&gt;1,E329=PROSES!$D$22),,D329)</f>
        <v/>
      </c>
      <c r="D329" s="1" t="str">
        <f>if(and(F$3&gt;1,F329=PROSES!$B$10),,F329)</f>
        <v/>
      </c>
      <c r="E329" t="str">
        <f t="shared" si="4"/>
        <v/>
      </c>
      <c r="F329" t="str">
        <f t="shared" si="5"/>
        <v/>
      </c>
      <c r="G329" s="1" t="str">
        <f>if(Z329=PROSES!$E$29,T329,)</f>
        <v/>
      </c>
      <c r="H329" t="str">
        <f>if(X329=PROSES!$E$29,T329,)</f>
        <v/>
      </c>
      <c r="I329" t="str">
        <f t="shared" si="6"/>
        <v/>
      </c>
      <c r="J329" t="str">
        <f>if(and($K$3&gt;1,R329=PROSES!$C$2),,K329)</f>
        <v/>
      </c>
      <c r="K329" s="1" t="str">
        <f>if(and($L$3&gt;1,L329=PROSES!$B$2),,L329)</f>
        <v/>
      </c>
      <c r="L329" t="str">
        <f t="shared" si="7"/>
        <v/>
      </c>
      <c r="M329" t="str">
        <f>if(Z329=PROSES!$B$3,T329,)</f>
        <v/>
      </c>
      <c r="N329" t="str">
        <f>if(X329=PROSES!$B$3,T329,)</f>
        <v/>
      </c>
      <c r="O329" t="str">
        <f t="shared" si="8"/>
        <v/>
      </c>
      <c r="P329" t="str">
        <f>if(Z329=PROSES!$B$1,T329,)</f>
        <v/>
      </c>
      <c r="Q329" t="str">
        <f>if(X329=PROSES!$B$1,T329,)</f>
        <v/>
      </c>
      <c r="R329" t="str">
        <f t="shared" si="9"/>
        <v>CAWANG5 GISDURENTIGA</v>
      </c>
      <c r="S329" s="3"/>
      <c r="T329" s="1" t="s">
        <v>745</v>
      </c>
      <c r="U329" s="1" t="s">
        <v>58</v>
      </c>
      <c r="V329" s="1" t="s">
        <v>58</v>
      </c>
      <c r="W329" s="1" t="s">
        <v>59</v>
      </c>
      <c r="X329" s="1" t="s">
        <v>738</v>
      </c>
      <c r="Y329" s="1" t="s">
        <v>66</v>
      </c>
      <c r="Z329" s="1" t="s">
        <v>746</v>
      </c>
      <c r="AA329" s="1" t="s">
        <v>61</v>
      </c>
      <c r="AD329" s="1">
        <v>0.0</v>
      </c>
      <c r="AE329" s="1">
        <v>1.0</v>
      </c>
      <c r="AG329" s="1">
        <v>3.5</v>
      </c>
      <c r="AH329" s="1">
        <v>1.0</v>
      </c>
      <c r="AI329" s="1" t="s">
        <v>64</v>
      </c>
      <c r="AJ329" s="1">
        <v>0.0</v>
      </c>
      <c r="AM329" s="1">
        <v>0.0</v>
      </c>
      <c r="AN329" s="1">
        <v>0.0</v>
      </c>
      <c r="AO329" s="1">
        <v>100.0</v>
      </c>
      <c r="AP329" s="1">
        <v>1.0</v>
      </c>
      <c r="AQ329" s="1">
        <v>2.73</v>
      </c>
      <c r="AR329" s="1">
        <v>2.73</v>
      </c>
      <c r="AS329" s="1">
        <v>0.9301213</v>
      </c>
      <c r="AT329" s="1">
        <v>76.21999</v>
      </c>
      <c r="AU329" s="1">
        <v>0.22155</v>
      </c>
      <c r="AV329" s="1">
        <v>0.90335</v>
      </c>
      <c r="AW329" s="1">
        <v>0.74655</v>
      </c>
      <c r="AX329" s="1">
        <v>2.71005</v>
      </c>
      <c r="AY329" s="1">
        <v>0.0</v>
      </c>
      <c r="AZ329" s="1">
        <v>0.6742607</v>
      </c>
      <c r="BA329" s="1">
        <v>-2.423059</v>
      </c>
    </row>
    <row r="330">
      <c r="A330">
        <f t="shared" si="2"/>
        <v>0</v>
      </c>
      <c r="B330" t="str">
        <f t="shared" si="3"/>
        <v/>
      </c>
      <c r="C330" t="str">
        <f>if(and(D$3&gt;1,E330=PROSES!$D$22),,D330)</f>
        <v/>
      </c>
      <c r="D330" s="1" t="str">
        <f>if(and(F$3&gt;1,F330=PROSES!$B$10),,F330)</f>
        <v/>
      </c>
      <c r="E330" t="str">
        <f t="shared" si="4"/>
        <v/>
      </c>
      <c r="F330" t="str">
        <f t="shared" si="5"/>
        <v/>
      </c>
      <c r="G330" s="1" t="str">
        <f>if(Z330=PROSES!$E$29,T330,)</f>
        <v/>
      </c>
      <c r="H330" t="str">
        <f>if(X330=PROSES!$E$29,T330,)</f>
        <v/>
      </c>
      <c r="I330" t="str">
        <f t="shared" si="6"/>
        <v/>
      </c>
      <c r="J330" t="str">
        <f>if(and($K$3&gt;1,R330=PROSES!$C$2),,K330)</f>
        <v/>
      </c>
      <c r="K330" s="1" t="str">
        <f>if(and($L$3&gt;1,L330=PROSES!$B$2),,L330)</f>
        <v/>
      </c>
      <c r="L330" t="str">
        <f t="shared" si="7"/>
        <v/>
      </c>
      <c r="M330" t="str">
        <f>if(Z330=PROSES!$B$3,T330,)</f>
        <v/>
      </c>
      <c r="N330" t="str">
        <f>if(X330=PROSES!$B$3,T330,)</f>
        <v/>
      </c>
      <c r="O330" t="str">
        <f t="shared" si="8"/>
        <v/>
      </c>
      <c r="P330" t="str">
        <f>if(Z330=PROSES!$B$1,T330,)</f>
        <v/>
      </c>
      <c r="Q330" t="str">
        <f>if(X330=PROSES!$B$1,T330,)</f>
        <v/>
      </c>
      <c r="R330" t="str">
        <f t="shared" si="9"/>
        <v>CAWANG5 GISDURENTIGA</v>
      </c>
      <c r="S330" s="3"/>
      <c r="T330" s="1" t="s">
        <v>747</v>
      </c>
      <c r="U330" s="1" t="s">
        <v>58</v>
      </c>
      <c r="V330" s="1" t="s">
        <v>58</v>
      </c>
      <c r="W330" s="1" t="s">
        <v>59</v>
      </c>
      <c r="X330" s="1" t="s">
        <v>738</v>
      </c>
      <c r="Y330" s="1" t="s">
        <v>66</v>
      </c>
      <c r="Z330" s="1" t="s">
        <v>746</v>
      </c>
      <c r="AA330" s="1" t="s">
        <v>61</v>
      </c>
      <c r="AD330" s="1">
        <v>0.0</v>
      </c>
      <c r="AE330" s="1">
        <v>1.0</v>
      </c>
      <c r="AG330" s="1">
        <v>3.5</v>
      </c>
      <c r="AH330" s="1">
        <v>1.0</v>
      </c>
      <c r="AI330" s="1" t="s">
        <v>64</v>
      </c>
      <c r="AJ330" s="1">
        <v>0.0</v>
      </c>
      <c r="AM330" s="1">
        <v>0.0</v>
      </c>
      <c r="AN330" s="1">
        <v>0.0</v>
      </c>
      <c r="AO330" s="1">
        <v>100.0</v>
      </c>
      <c r="AP330" s="1">
        <v>1.0</v>
      </c>
      <c r="AQ330" s="1">
        <v>2.73</v>
      </c>
      <c r="AR330" s="1">
        <v>2.73</v>
      </c>
      <c r="AS330" s="1">
        <v>0.9301213</v>
      </c>
      <c r="AT330" s="1">
        <v>76.21999</v>
      </c>
      <c r="AU330" s="1">
        <v>0.22155</v>
      </c>
      <c r="AV330" s="1">
        <v>0.90335</v>
      </c>
      <c r="AW330" s="1">
        <v>0.74655</v>
      </c>
      <c r="AX330" s="1">
        <v>2.71005</v>
      </c>
      <c r="AY330" s="1">
        <v>0.0</v>
      </c>
      <c r="AZ330" s="1">
        <v>0.6742607</v>
      </c>
      <c r="BA330" s="1">
        <v>-2.423059</v>
      </c>
    </row>
    <row r="331">
      <c r="A331">
        <f t="shared" si="2"/>
        <v>0</v>
      </c>
      <c r="B331" t="str">
        <f t="shared" si="3"/>
        <v/>
      </c>
      <c r="C331" t="str">
        <f>if(and(D$3&gt;1,E331=PROSES!$D$22),,D331)</f>
        <v/>
      </c>
      <c r="D331" s="1" t="str">
        <f>if(and(F$3&gt;1,F331=PROSES!$B$10),,F331)</f>
        <v/>
      </c>
      <c r="E331" t="str">
        <f t="shared" si="4"/>
        <v/>
      </c>
      <c r="F331" t="str">
        <f t="shared" si="5"/>
        <v/>
      </c>
      <c r="G331" s="1" t="str">
        <f>if(Z331=PROSES!$E$29,T331,)</f>
        <v/>
      </c>
      <c r="H331" t="str">
        <f>if(X331=PROSES!$E$29,T331,)</f>
        <v/>
      </c>
      <c r="I331" t="str">
        <f t="shared" si="6"/>
        <v/>
      </c>
      <c r="J331" t="str">
        <f>if(and($K$3&gt;1,R331=PROSES!$C$2),,K331)</f>
        <v/>
      </c>
      <c r="K331" s="1" t="str">
        <f>if(and($L$3&gt;1,L331=PROSES!$B$2),,L331)</f>
        <v/>
      </c>
      <c r="L331" t="str">
        <f t="shared" si="7"/>
        <v/>
      </c>
      <c r="M331" t="str">
        <f>if(Z331=PROSES!$B$3,T331,)</f>
        <v/>
      </c>
      <c r="N331" t="str">
        <f>if(X331=PROSES!$B$3,T331,)</f>
        <v/>
      </c>
      <c r="O331" t="str">
        <f t="shared" si="8"/>
        <v/>
      </c>
      <c r="P331" t="str">
        <f>if(Z331=PROSES!$B$1,T331,)</f>
        <v/>
      </c>
      <c r="Q331" t="str">
        <f>if(X331=PROSES!$B$1,T331,)</f>
        <v/>
      </c>
      <c r="R331" t="str">
        <f t="shared" si="9"/>
        <v>CAWANG4GANDARIA</v>
      </c>
      <c r="S331" s="3"/>
      <c r="T331" s="1" t="s">
        <v>748</v>
      </c>
      <c r="U331" s="1" t="s">
        <v>58</v>
      </c>
      <c r="V331" s="1" t="s">
        <v>58</v>
      </c>
      <c r="W331" s="1" t="s">
        <v>749</v>
      </c>
      <c r="X331" s="1" t="s">
        <v>742</v>
      </c>
      <c r="Y331" s="1" t="s">
        <v>252</v>
      </c>
      <c r="Z331" s="1" t="s">
        <v>494</v>
      </c>
      <c r="AA331" s="1" t="s">
        <v>249</v>
      </c>
      <c r="AD331" s="1">
        <v>1.0</v>
      </c>
      <c r="AE331" s="1">
        <v>1.0</v>
      </c>
      <c r="AG331" s="1">
        <v>7.5</v>
      </c>
      <c r="AH331" s="1">
        <v>1.0</v>
      </c>
      <c r="AI331" s="1" t="s">
        <v>64</v>
      </c>
      <c r="AJ331" s="1">
        <v>0.0</v>
      </c>
      <c r="AM331" s="1">
        <v>0.0</v>
      </c>
      <c r="AN331" s="1">
        <v>0.0</v>
      </c>
      <c r="AO331" s="1">
        <v>100.0</v>
      </c>
      <c r="AP331" s="1">
        <v>1.0</v>
      </c>
      <c r="AQ331" s="1">
        <v>0.44</v>
      </c>
      <c r="AR331" s="1">
        <v>0.44</v>
      </c>
      <c r="AS331" s="1">
        <v>3.455376</v>
      </c>
      <c r="AT331" s="1">
        <v>62.32255</v>
      </c>
      <c r="AU331" s="1">
        <v>1.605</v>
      </c>
      <c r="AV331" s="1">
        <v>3.06</v>
      </c>
      <c r="AW331" s="1">
        <v>2.73</v>
      </c>
      <c r="AX331" s="1">
        <v>9.18</v>
      </c>
      <c r="AY331" s="1">
        <v>0.0</v>
      </c>
      <c r="AZ331" s="1">
        <v>0.6002764</v>
      </c>
      <c r="BA331" s="1">
        <v>17.26142</v>
      </c>
    </row>
    <row r="332">
      <c r="A332">
        <f t="shared" si="2"/>
        <v>0</v>
      </c>
      <c r="B332" t="str">
        <f t="shared" si="3"/>
        <v/>
      </c>
      <c r="C332" t="str">
        <f>if(and(D$3&gt;1,E332=PROSES!$D$22),,D332)</f>
        <v/>
      </c>
      <c r="D332" s="1" t="str">
        <f>if(and(F$3&gt;1,F332=PROSES!$B$10),,F332)</f>
        <v/>
      </c>
      <c r="E332" t="str">
        <f t="shared" si="4"/>
        <v/>
      </c>
      <c r="F332" t="str">
        <f t="shared" si="5"/>
        <v/>
      </c>
      <c r="G332" s="1" t="str">
        <f>if(Z332=PROSES!$E$29,T332,)</f>
        <v/>
      </c>
      <c r="H332" t="str">
        <f>if(X332=PROSES!$E$29,T332,)</f>
        <v/>
      </c>
      <c r="I332" t="str">
        <f t="shared" si="6"/>
        <v/>
      </c>
      <c r="J332" t="str">
        <f>if(and($K$3&gt;1,R332=PROSES!$C$2),,K332)</f>
        <v/>
      </c>
      <c r="K332" s="1" t="str">
        <f>if(and($L$3&gt;1,L332=PROSES!$B$2),,L332)</f>
        <v/>
      </c>
      <c r="L332" t="str">
        <f t="shared" si="7"/>
        <v/>
      </c>
      <c r="M332" t="str">
        <f>if(Z332=PROSES!$B$3,T332,)</f>
        <v/>
      </c>
      <c r="N332" t="str">
        <f>if(X332=PROSES!$B$3,T332,)</f>
        <v/>
      </c>
      <c r="O332" t="str">
        <f t="shared" si="8"/>
        <v/>
      </c>
      <c r="P332" t="str">
        <f>if(Z332=PROSES!$B$1,T332,)</f>
        <v/>
      </c>
      <c r="Q332" t="str">
        <f>if(X332=PROSES!$B$1,T332,)</f>
        <v/>
      </c>
      <c r="R332" t="str">
        <f t="shared" si="9"/>
        <v>GANDARIACAWANG4</v>
      </c>
      <c r="S332" s="3"/>
      <c r="T332" s="1" t="s">
        <v>750</v>
      </c>
      <c r="U332" s="1" t="s">
        <v>58</v>
      </c>
      <c r="V332" s="1" t="s">
        <v>58</v>
      </c>
      <c r="W332" s="1" t="s">
        <v>749</v>
      </c>
      <c r="X332" s="1" t="s">
        <v>494</v>
      </c>
      <c r="Y332" s="1" t="s">
        <v>249</v>
      </c>
      <c r="Z332" s="1" t="s">
        <v>742</v>
      </c>
      <c r="AA332" s="1" t="s">
        <v>252</v>
      </c>
      <c r="AD332" s="1">
        <v>1.0</v>
      </c>
      <c r="AE332" s="1">
        <v>1.0</v>
      </c>
      <c r="AG332" s="1">
        <v>7.5</v>
      </c>
      <c r="AH332" s="1">
        <v>1.0</v>
      </c>
      <c r="AI332" s="1" t="s">
        <v>64</v>
      </c>
      <c r="AJ332" s="1">
        <v>0.0</v>
      </c>
      <c r="AM332" s="1">
        <v>0.0</v>
      </c>
      <c r="AN332" s="1">
        <v>0.0</v>
      </c>
      <c r="AO332" s="1">
        <v>100.0</v>
      </c>
      <c r="AP332" s="1">
        <v>1.0</v>
      </c>
      <c r="AQ332" s="1">
        <v>0.44</v>
      </c>
      <c r="AR332" s="1">
        <v>0.44</v>
      </c>
      <c r="AS332" s="1">
        <v>3.455376</v>
      </c>
      <c r="AT332" s="1">
        <v>62.32255</v>
      </c>
      <c r="AU332" s="1">
        <v>1.605</v>
      </c>
      <c r="AV332" s="1">
        <v>3.06</v>
      </c>
      <c r="AW332" s="1">
        <v>2.73</v>
      </c>
      <c r="AX332" s="1">
        <v>9.18</v>
      </c>
      <c r="AY332" s="1">
        <v>0.0</v>
      </c>
      <c r="AZ332" s="1">
        <v>0.6002764</v>
      </c>
      <c r="BA332" s="1">
        <v>17.26142</v>
      </c>
    </row>
    <row r="333">
      <c r="A333">
        <f t="shared" si="2"/>
        <v>0</v>
      </c>
      <c r="B333" t="str">
        <f t="shared" si="3"/>
        <v/>
      </c>
      <c r="C333" t="str">
        <f>if(and(D$3&gt;1,E333=PROSES!$D$22),,D333)</f>
        <v/>
      </c>
      <c r="D333" s="1" t="str">
        <f>if(and(F$3&gt;1,F333=PROSES!$B$10),,F333)</f>
        <v/>
      </c>
      <c r="E333" t="str">
        <f t="shared" si="4"/>
        <v/>
      </c>
      <c r="F333" t="str">
        <f t="shared" si="5"/>
        <v/>
      </c>
      <c r="G333" s="1" t="str">
        <f>if(Z333=PROSES!$E$29,T333,)</f>
        <v/>
      </c>
      <c r="H333" t="str">
        <f>if(X333=PROSES!$E$29,T333,)</f>
        <v/>
      </c>
      <c r="I333" t="str">
        <f t="shared" si="6"/>
        <v/>
      </c>
      <c r="J333" t="str">
        <f>if(and($K$3&gt;1,R333=PROSES!$C$2),,K333)</f>
        <v/>
      </c>
      <c r="K333" s="1" t="str">
        <f>if(and($L$3&gt;1,L333=PROSES!$B$2),,L333)</f>
        <v/>
      </c>
      <c r="L333" t="str">
        <f t="shared" si="7"/>
        <v/>
      </c>
      <c r="M333" t="str">
        <f>if(Z333=PROSES!$B$3,T333,)</f>
        <v/>
      </c>
      <c r="N333" t="str">
        <f>if(X333=PROSES!$B$3,T333,)</f>
        <v/>
      </c>
      <c r="O333" t="str">
        <f t="shared" si="8"/>
        <v/>
      </c>
      <c r="P333" t="str">
        <f>if(Z333=PROSES!$B$1,T333,)</f>
        <v/>
      </c>
      <c r="Q333" t="str">
        <f>if(X333=PROSES!$B$1,T333,)</f>
        <v/>
      </c>
      <c r="R333" t="str">
        <f t="shared" si="9"/>
        <v>CAWANGLAMACAWANG5 GIS</v>
      </c>
      <c r="S333" s="3"/>
      <c r="T333" s="1" t="s">
        <v>751</v>
      </c>
      <c r="U333" s="1" t="s">
        <v>58</v>
      </c>
      <c r="V333" s="1" t="s">
        <v>58</v>
      </c>
      <c r="W333" s="1" t="s">
        <v>205</v>
      </c>
      <c r="X333" s="1" t="s">
        <v>752</v>
      </c>
      <c r="Y333" s="1" t="s">
        <v>66</v>
      </c>
      <c r="Z333" s="1" t="s">
        <v>738</v>
      </c>
      <c r="AA333" s="1" t="s">
        <v>557</v>
      </c>
      <c r="AD333" s="1">
        <v>0.0</v>
      </c>
      <c r="AE333" s="1">
        <v>1.0</v>
      </c>
      <c r="AG333" s="1">
        <v>0.2</v>
      </c>
      <c r="AH333" s="1">
        <v>1.0</v>
      </c>
      <c r="AI333" s="1" t="s">
        <v>64</v>
      </c>
      <c r="AJ333" s="1">
        <v>0.0</v>
      </c>
      <c r="AM333" s="1">
        <v>0.0</v>
      </c>
      <c r="AN333" s="1">
        <v>0.0</v>
      </c>
      <c r="AO333" s="1">
        <v>100.0</v>
      </c>
      <c r="AP333" s="1">
        <v>1.0</v>
      </c>
      <c r="AQ333" s="1">
        <v>0.92</v>
      </c>
      <c r="AR333" s="1">
        <v>0.92</v>
      </c>
      <c r="AS333" s="1">
        <v>0.02295781</v>
      </c>
      <c r="AT333" s="1">
        <v>72.87525</v>
      </c>
      <c r="AU333" s="1">
        <v>0.00676</v>
      </c>
      <c r="AV333" s="1">
        <v>0.02194</v>
      </c>
      <c r="AW333" s="1">
        <v>0.03676</v>
      </c>
      <c r="AX333" s="1">
        <v>0.06582</v>
      </c>
      <c r="AY333" s="1">
        <v>0.0</v>
      </c>
      <c r="AZ333" s="1">
        <v>0.771778</v>
      </c>
      <c r="BA333" s="1">
        <v>-17.23499</v>
      </c>
    </row>
    <row r="334">
      <c r="A334">
        <f t="shared" si="2"/>
        <v>0</v>
      </c>
      <c r="B334" t="str">
        <f t="shared" si="3"/>
        <v/>
      </c>
      <c r="C334" t="str">
        <f>if(and(D$3&gt;1,E334=PROSES!$D$22),,D334)</f>
        <v/>
      </c>
      <c r="D334" s="1" t="str">
        <f>if(and(F$3&gt;1,F334=PROSES!$B$10),,F334)</f>
        <v/>
      </c>
      <c r="E334" t="str">
        <f t="shared" si="4"/>
        <v/>
      </c>
      <c r="F334" t="str">
        <f t="shared" si="5"/>
        <v/>
      </c>
      <c r="G334" s="1" t="str">
        <f>if(Z334=PROSES!$E$29,T334,)</f>
        <v/>
      </c>
      <c r="H334" t="str">
        <f>if(X334=PROSES!$E$29,T334,)</f>
        <v/>
      </c>
      <c r="I334" t="str">
        <f t="shared" si="6"/>
        <v/>
      </c>
      <c r="J334" t="str">
        <f>if(and($K$3&gt;1,R334=PROSES!$C$2),,K334)</f>
        <v/>
      </c>
      <c r="K334" s="1" t="str">
        <f>if(and($L$3&gt;1,L334=PROSES!$B$2),,L334)</f>
        <v/>
      </c>
      <c r="L334" t="str">
        <f t="shared" si="7"/>
        <v/>
      </c>
      <c r="M334" t="str">
        <f>if(Z334=PROSES!$B$3,T334,)</f>
        <v/>
      </c>
      <c r="N334" t="str">
        <f>if(X334=PROSES!$B$3,T334,)</f>
        <v/>
      </c>
      <c r="O334" t="str">
        <f t="shared" si="8"/>
        <v/>
      </c>
      <c r="P334" t="str">
        <f>if(Z334=PROSES!$B$1,T334,)</f>
        <v/>
      </c>
      <c r="Q334" t="str">
        <f>if(X334=PROSES!$B$1,T334,)</f>
        <v/>
      </c>
      <c r="R334" t="str">
        <f t="shared" si="9"/>
        <v>CAWANG5 GISCAWANGLAMA</v>
      </c>
      <c r="S334" s="3"/>
      <c r="T334" s="1" t="s">
        <v>753</v>
      </c>
      <c r="U334" s="1" t="s">
        <v>58</v>
      </c>
      <c r="V334" s="1" t="s">
        <v>58</v>
      </c>
      <c r="W334" s="1" t="s">
        <v>205</v>
      </c>
      <c r="X334" s="1" t="s">
        <v>738</v>
      </c>
      <c r="Y334" s="1" t="s">
        <v>557</v>
      </c>
      <c r="Z334" s="1" t="s">
        <v>752</v>
      </c>
      <c r="AA334" s="1" t="s">
        <v>66</v>
      </c>
      <c r="AD334" s="1">
        <v>0.0</v>
      </c>
      <c r="AE334" s="1">
        <v>1.0</v>
      </c>
      <c r="AG334" s="1">
        <v>0.2</v>
      </c>
      <c r="AH334" s="1">
        <v>1.0</v>
      </c>
      <c r="AI334" s="1" t="s">
        <v>64</v>
      </c>
      <c r="AJ334" s="1">
        <v>0.0</v>
      </c>
      <c r="AM334" s="1">
        <v>0.0</v>
      </c>
      <c r="AN334" s="1">
        <v>0.0</v>
      </c>
      <c r="AO334" s="1">
        <v>100.0</v>
      </c>
      <c r="AP334" s="1">
        <v>1.0</v>
      </c>
      <c r="AQ334" s="1">
        <v>0.92</v>
      </c>
      <c r="AR334" s="1">
        <v>0.92</v>
      </c>
      <c r="AS334" s="1">
        <v>0.02295781</v>
      </c>
      <c r="AT334" s="1">
        <v>72.87525</v>
      </c>
      <c r="AU334" s="1">
        <v>0.00676</v>
      </c>
      <c r="AV334" s="1">
        <v>0.02194</v>
      </c>
      <c r="AW334" s="1">
        <v>0.03676</v>
      </c>
      <c r="AX334" s="1">
        <v>0.06582</v>
      </c>
      <c r="AY334" s="1">
        <v>0.0</v>
      </c>
      <c r="AZ334" s="1">
        <v>0.771778</v>
      </c>
      <c r="BA334" s="1">
        <v>-17.23499</v>
      </c>
    </row>
    <row r="335">
      <c r="A335">
        <f t="shared" si="2"/>
        <v>0</v>
      </c>
      <c r="B335" t="str">
        <f t="shared" si="3"/>
        <v/>
      </c>
      <c r="C335" t="str">
        <f>if(and(D$3&gt;1,E335=PROSES!$D$22),,D335)</f>
        <v/>
      </c>
      <c r="D335" s="1" t="str">
        <f>if(and(F$3&gt;1,F335=PROSES!$B$10),,F335)</f>
        <v/>
      </c>
      <c r="E335" t="str">
        <f t="shared" si="4"/>
        <v/>
      </c>
      <c r="F335" t="str">
        <f t="shared" si="5"/>
        <v/>
      </c>
      <c r="G335" s="1" t="str">
        <f>if(Z335=PROSES!$E$29,T335,)</f>
        <v/>
      </c>
      <c r="H335" t="str">
        <f>if(X335=PROSES!$E$29,T335,)</f>
        <v/>
      </c>
      <c r="I335" t="str">
        <f t="shared" si="6"/>
        <v/>
      </c>
      <c r="J335" t="str">
        <f>if(and($K$3&gt;1,R335=PROSES!$C$2),,K335)</f>
        <v/>
      </c>
      <c r="K335" s="1" t="str">
        <f>if(and($L$3&gt;1,L335=PROSES!$B$2),,L335)</f>
        <v/>
      </c>
      <c r="L335" t="str">
        <f t="shared" si="7"/>
        <v/>
      </c>
      <c r="M335" t="str">
        <f>if(Z335=PROSES!$B$3,T335,)</f>
        <v/>
      </c>
      <c r="N335" t="str">
        <f>if(X335=PROSES!$B$3,T335,)</f>
        <v/>
      </c>
      <c r="O335" t="str">
        <f t="shared" si="8"/>
        <v/>
      </c>
      <c r="P335" t="str">
        <f>if(Z335=PROSES!$B$1,T335,)</f>
        <v/>
      </c>
      <c r="Q335" t="str">
        <f>if(X335=PROSES!$B$1,T335,)</f>
        <v/>
      </c>
      <c r="R335" t="str">
        <f t="shared" si="9"/>
        <v>CAWANGLAMASETIABUDI</v>
      </c>
      <c r="S335" s="3"/>
      <c r="T335" s="1" t="s">
        <v>754</v>
      </c>
      <c r="U335" s="1" t="s">
        <v>58</v>
      </c>
      <c r="V335" s="1" t="s">
        <v>58</v>
      </c>
      <c r="W335" s="1" t="s">
        <v>205</v>
      </c>
      <c r="X335" s="1" t="s">
        <v>752</v>
      </c>
      <c r="Y335" s="1" t="s">
        <v>61</v>
      </c>
      <c r="Z335" s="1" t="s">
        <v>755</v>
      </c>
      <c r="AA335" s="1" t="s">
        <v>61</v>
      </c>
      <c r="AD335" s="1">
        <v>0.0</v>
      </c>
      <c r="AE335" s="1">
        <v>1.0</v>
      </c>
      <c r="AG335" s="1">
        <v>14.0</v>
      </c>
      <c r="AH335" s="1">
        <v>1.0</v>
      </c>
      <c r="AI335" s="1" t="s">
        <v>64</v>
      </c>
      <c r="AJ335" s="1">
        <v>0.0</v>
      </c>
      <c r="AM335" s="1">
        <v>0.0</v>
      </c>
      <c r="AN335" s="1">
        <v>0.0</v>
      </c>
      <c r="AO335" s="1">
        <v>100.0</v>
      </c>
      <c r="AP335" s="1">
        <v>1.0</v>
      </c>
      <c r="AQ335" s="1">
        <v>0.92</v>
      </c>
      <c r="AR335" s="1">
        <v>0.92</v>
      </c>
      <c r="AS335" s="1">
        <v>1.607047</v>
      </c>
      <c r="AT335" s="1">
        <v>72.87525</v>
      </c>
      <c r="AU335" s="1">
        <v>0.4732</v>
      </c>
      <c r="AV335" s="1">
        <v>1.5358</v>
      </c>
      <c r="AW335" s="1">
        <v>2.5732</v>
      </c>
      <c r="AX335" s="1">
        <v>4.6074</v>
      </c>
      <c r="AY335" s="1">
        <v>0.0</v>
      </c>
      <c r="AZ335" s="1">
        <v>0.771778</v>
      </c>
      <c r="BA335" s="1">
        <v>-17.23499</v>
      </c>
    </row>
    <row r="336">
      <c r="A336">
        <f t="shared" si="2"/>
        <v>0</v>
      </c>
      <c r="B336" t="str">
        <f t="shared" si="3"/>
        <v/>
      </c>
      <c r="C336" t="str">
        <f>if(and(D$3&gt;1,E336=PROSES!$D$22),,D336)</f>
        <v/>
      </c>
      <c r="D336" s="1" t="str">
        <f>if(and(F$3&gt;1,F336=PROSES!$B$10),,F336)</f>
        <v/>
      </c>
      <c r="E336" t="str">
        <f t="shared" si="4"/>
        <v/>
      </c>
      <c r="F336" t="str">
        <f t="shared" si="5"/>
        <v/>
      </c>
      <c r="G336" s="1" t="str">
        <f>if(Z336=PROSES!$E$29,T336,)</f>
        <v/>
      </c>
      <c r="H336" t="str">
        <f>if(X336=PROSES!$E$29,T336,)</f>
        <v/>
      </c>
      <c r="I336" t="str">
        <f t="shared" si="6"/>
        <v/>
      </c>
      <c r="J336" t="str">
        <f>if(and($K$3&gt;1,R336=PROSES!$C$2),,K336)</f>
        <v/>
      </c>
      <c r="K336" s="1" t="str">
        <f>if(and($L$3&gt;1,L336=PROSES!$B$2),,L336)</f>
        <v/>
      </c>
      <c r="L336" t="str">
        <f t="shared" si="7"/>
        <v/>
      </c>
      <c r="M336" t="str">
        <f>if(Z336=PROSES!$B$3,T336,)</f>
        <v/>
      </c>
      <c r="N336" t="str">
        <f>if(X336=PROSES!$B$3,T336,)</f>
        <v/>
      </c>
      <c r="O336" t="str">
        <f t="shared" si="8"/>
        <v/>
      </c>
      <c r="P336" t="str">
        <f>if(Z336=PROSES!$B$1,T336,)</f>
        <v/>
      </c>
      <c r="Q336" t="str">
        <f>if(X336=PROSES!$B$1,T336,)</f>
        <v/>
      </c>
      <c r="R336" t="str">
        <f t="shared" si="9"/>
        <v>CAWANGLAMASETIABUDI</v>
      </c>
      <c r="S336" s="3"/>
      <c r="T336" s="1" t="s">
        <v>756</v>
      </c>
      <c r="U336" s="1" t="s">
        <v>58</v>
      </c>
      <c r="V336" s="1" t="s">
        <v>58</v>
      </c>
      <c r="W336" s="1" t="s">
        <v>205</v>
      </c>
      <c r="X336" s="1" t="s">
        <v>752</v>
      </c>
      <c r="Y336" s="1" t="s">
        <v>61</v>
      </c>
      <c r="Z336" s="1" t="s">
        <v>755</v>
      </c>
      <c r="AA336" s="1" t="s">
        <v>66</v>
      </c>
      <c r="AD336" s="1">
        <v>0.0</v>
      </c>
      <c r="AE336" s="1">
        <v>1.0</v>
      </c>
      <c r="AG336" s="1">
        <v>14.0</v>
      </c>
      <c r="AH336" s="1">
        <v>1.0</v>
      </c>
      <c r="AI336" s="1" t="s">
        <v>64</v>
      </c>
      <c r="AJ336" s="1">
        <v>0.0</v>
      </c>
      <c r="AM336" s="1">
        <v>0.0</v>
      </c>
      <c r="AN336" s="1">
        <v>0.0</v>
      </c>
      <c r="AO336" s="1">
        <v>100.0</v>
      </c>
      <c r="AP336" s="1">
        <v>1.0</v>
      </c>
      <c r="AQ336" s="1">
        <v>0.92</v>
      </c>
      <c r="AR336" s="1">
        <v>0.92</v>
      </c>
      <c r="AS336" s="1">
        <v>1.607047</v>
      </c>
      <c r="AT336" s="1">
        <v>72.87525</v>
      </c>
      <c r="AU336" s="1">
        <v>0.4732</v>
      </c>
      <c r="AV336" s="1">
        <v>1.5358</v>
      </c>
      <c r="AW336" s="1">
        <v>2.5732</v>
      </c>
      <c r="AX336" s="1">
        <v>4.6074</v>
      </c>
      <c r="AY336" s="1">
        <v>0.0</v>
      </c>
      <c r="AZ336" s="1">
        <v>0.771778</v>
      </c>
      <c r="BA336" s="1">
        <v>-17.23499</v>
      </c>
    </row>
    <row r="337">
      <c r="A337">
        <f t="shared" si="2"/>
        <v>0</v>
      </c>
      <c r="B337" t="str">
        <f t="shared" si="3"/>
        <v/>
      </c>
      <c r="C337" t="str">
        <f>if(and(D$3&gt;1,E337=PROSES!$D$22),,D337)</f>
        <v/>
      </c>
      <c r="D337" s="1" t="str">
        <f>if(and(F$3&gt;1,F337=PROSES!$B$10),,F337)</f>
        <v/>
      </c>
      <c r="E337" t="str">
        <f t="shared" si="4"/>
        <v/>
      </c>
      <c r="F337" t="str">
        <f t="shared" si="5"/>
        <v/>
      </c>
      <c r="G337" s="1" t="str">
        <f>if(Z337=PROSES!$E$29,T337,)</f>
        <v/>
      </c>
      <c r="H337" t="str">
        <f>if(X337=PROSES!$E$29,T337,)</f>
        <v/>
      </c>
      <c r="I337" t="str">
        <f t="shared" si="6"/>
        <v/>
      </c>
      <c r="J337" t="str">
        <f>if(and($K$3&gt;1,R337=PROSES!$C$2),,K337)</f>
        <v/>
      </c>
      <c r="K337" s="1" t="str">
        <f>if(and($L$3&gt;1,L337=PROSES!$B$2),,L337)</f>
        <v/>
      </c>
      <c r="L337" t="str">
        <f t="shared" si="7"/>
        <v/>
      </c>
      <c r="M337" t="str">
        <f>if(Z337=PROSES!$B$3,T337,)</f>
        <v/>
      </c>
      <c r="N337" t="str">
        <f>if(X337=PROSES!$B$3,T337,)</f>
        <v/>
      </c>
      <c r="O337" t="str">
        <f t="shared" si="8"/>
        <v/>
      </c>
      <c r="P337" t="str">
        <f>if(Z337=PROSES!$B$1,T337,)</f>
        <v/>
      </c>
      <c r="Q337" t="str">
        <f>if(X337=PROSES!$B$1,T337,)</f>
        <v/>
      </c>
      <c r="R337" t="str">
        <f t="shared" si="9"/>
        <v>DURIKOSAMBIDAAN MOGOT GIS</v>
      </c>
      <c r="S337" s="3"/>
      <c r="T337" s="1" t="s">
        <v>757</v>
      </c>
      <c r="U337" s="1" t="s">
        <v>58</v>
      </c>
      <c r="V337" s="1" t="s">
        <v>58</v>
      </c>
      <c r="W337" s="1" t="s">
        <v>282</v>
      </c>
      <c r="X337" s="1" t="s">
        <v>698</v>
      </c>
      <c r="Y337" s="1" t="s">
        <v>61</v>
      </c>
      <c r="Z337" s="1" t="s">
        <v>758</v>
      </c>
      <c r="AA337" s="1" t="s">
        <v>61</v>
      </c>
      <c r="AD337" s="1">
        <v>0.0</v>
      </c>
      <c r="AE337" s="1">
        <v>1.0</v>
      </c>
      <c r="AG337" s="1">
        <v>2.1</v>
      </c>
      <c r="AH337" s="1">
        <v>1.0</v>
      </c>
      <c r="AI337" s="1" t="s">
        <v>64</v>
      </c>
      <c r="AJ337" s="1">
        <v>0.0</v>
      </c>
      <c r="AM337" s="1">
        <v>0.0</v>
      </c>
      <c r="AN337" s="1">
        <v>0.0</v>
      </c>
      <c r="AO337" s="1">
        <v>100.0</v>
      </c>
      <c r="AP337" s="1">
        <v>1.0</v>
      </c>
      <c r="AQ337" s="1">
        <v>1.56</v>
      </c>
      <c r="AR337" s="1">
        <v>1.56</v>
      </c>
      <c r="AS337" s="1">
        <v>0.5967941</v>
      </c>
      <c r="AT337" s="1">
        <v>81.68457</v>
      </c>
      <c r="AU337" s="1">
        <v>0.08630999</v>
      </c>
      <c r="AV337" s="1">
        <v>0.59052</v>
      </c>
      <c r="AW337" s="1">
        <v>0.40131</v>
      </c>
      <c r="AX337" s="1">
        <v>1.77156</v>
      </c>
      <c r="AY337" s="1">
        <v>0.0</v>
      </c>
      <c r="AZ337" s="1">
        <v>0.6827177</v>
      </c>
      <c r="BA337" s="1">
        <v>-6.618521</v>
      </c>
    </row>
    <row r="338">
      <c r="A338">
        <f t="shared" si="2"/>
        <v>0</v>
      </c>
      <c r="B338" t="str">
        <f t="shared" si="3"/>
        <v/>
      </c>
      <c r="C338" t="str">
        <f>if(and(D$3&gt;1,E338=PROSES!$D$22),,D338)</f>
        <v/>
      </c>
      <c r="D338" s="1" t="str">
        <f>if(and(F$3&gt;1,F338=PROSES!$B$10),,F338)</f>
        <v/>
      </c>
      <c r="E338" t="str">
        <f t="shared" si="4"/>
        <v/>
      </c>
      <c r="F338" t="str">
        <f t="shared" si="5"/>
        <v/>
      </c>
      <c r="G338" s="1" t="str">
        <f>if(Z338=PROSES!$E$29,T338,)</f>
        <v/>
      </c>
      <c r="H338" t="str">
        <f>if(X338=PROSES!$E$29,T338,)</f>
        <v/>
      </c>
      <c r="I338" t="str">
        <f t="shared" si="6"/>
        <v/>
      </c>
      <c r="J338" t="str">
        <f>if(and($K$3&gt;1,R338=PROSES!$C$2),,K338)</f>
        <v/>
      </c>
      <c r="K338" s="1" t="str">
        <f>if(and($L$3&gt;1,L338=PROSES!$B$2),,L338)</f>
        <v/>
      </c>
      <c r="L338" t="str">
        <f t="shared" si="7"/>
        <v/>
      </c>
      <c r="M338" t="str">
        <f>if(Z338=PROSES!$B$3,T338,)</f>
        <v/>
      </c>
      <c r="N338" t="str">
        <f>if(X338=PROSES!$B$3,T338,)</f>
        <v/>
      </c>
      <c r="O338" t="str">
        <f t="shared" si="8"/>
        <v/>
      </c>
      <c r="P338" t="str">
        <f>if(Z338=PROSES!$B$1,T338,)</f>
        <v/>
      </c>
      <c r="Q338" t="str">
        <f>if(X338=PROSES!$B$1,T338,)</f>
        <v/>
      </c>
      <c r="R338" t="str">
        <f t="shared" si="9"/>
        <v>DAAN MOGOT GISDURIKOSAMBI</v>
      </c>
      <c r="S338" s="3"/>
      <c r="T338" s="1" t="s">
        <v>759</v>
      </c>
      <c r="U338" s="1" t="s">
        <v>58</v>
      </c>
      <c r="V338" s="1" t="s">
        <v>58</v>
      </c>
      <c r="W338" s="1" t="s">
        <v>282</v>
      </c>
      <c r="X338" s="1" t="s">
        <v>758</v>
      </c>
      <c r="Y338" s="1" t="s">
        <v>66</v>
      </c>
      <c r="Z338" s="1" t="s">
        <v>698</v>
      </c>
      <c r="AA338" s="1" t="s">
        <v>66</v>
      </c>
      <c r="AD338" s="1">
        <v>0.0</v>
      </c>
      <c r="AE338" s="1">
        <v>1.0</v>
      </c>
      <c r="AG338" s="1">
        <v>2.1</v>
      </c>
      <c r="AH338" s="1">
        <v>1.0</v>
      </c>
      <c r="AI338" s="1" t="s">
        <v>64</v>
      </c>
      <c r="AJ338" s="1">
        <v>0.0</v>
      </c>
      <c r="AM338" s="1">
        <v>0.0</v>
      </c>
      <c r="AN338" s="1">
        <v>0.0</v>
      </c>
      <c r="AO338" s="1">
        <v>100.0</v>
      </c>
      <c r="AP338" s="1">
        <v>1.0</v>
      </c>
      <c r="AQ338" s="1">
        <v>1.56</v>
      </c>
      <c r="AR338" s="1">
        <v>1.56</v>
      </c>
      <c r="AS338" s="1">
        <v>0.5967941</v>
      </c>
      <c r="AT338" s="1">
        <v>81.68457</v>
      </c>
      <c r="AU338" s="1">
        <v>0.08630999</v>
      </c>
      <c r="AV338" s="1">
        <v>0.59052</v>
      </c>
      <c r="AW338" s="1">
        <v>0.40131</v>
      </c>
      <c r="AX338" s="1">
        <v>1.77156</v>
      </c>
      <c r="AY338" s="1">
        <v>0.0</v>
      </c>
      <c r="AZ338" s="1">
        <v>0.6827177</v>
      </c>
      <c r="BA338" s="1">
        <v>-6.618521</v>
      </c>
    </row>
    <row r="339">
      <c r="A339">
        <f t="shared" si="2"/>
        <v>0</v>
      </c>
      <c r="B339" t="str">
        <f t="shared" si="3"/>
        <v/>
      </c>
      <c r="C339" t="str">
        <f>if(and(D$3&gt;1,E339=PROSES!$D$22),,D339)</f>
        <v/>
      </c>
      <c r="D339" s="1" t="str">
        <f>if(and(F$3&gt;1,F339=PROSES!$B$10),,F339)</f>
        <v/>
      </c>
      <c r="E339" t="str">
        <f t="shared" si="4"/>
        <v/>
      </c>
      <c r="F339" t="str">
        <f t="shared" si="5"/>
        <v/>
      </c>
      <c r="G339" s="1" t="str">
        <f>if(Z339=PROSES!$E$29,T339,)</f>
        <v/>
      </c>
      <c r="H339" t="str">
        <f>if(X339=PROSES!$E$29,T339,)</f>
        <v/>
      </c>
      <c r="I339" t="str">
        <f t="shared" si="6"/>
        <v/>
      </c>
      <c r="J339" t="str">
        <f>if(and($K$3&gt;1,R339=PROSES!$C$2),,K339)</f>
        <v/>
      </c>
      <c r="K339" s="1" t="str">
        <f>if(and($L$3&gt;1,L339=PROSES!$B$2),,L339)</f>
        <v/>
      </c>
      <c r="L339" t="str">
        <f t="shared" si="7"/>
        <v/>
      </c>
      <c r="M339" t="str">
        <f>if(Z339=PROSES!$B$3,T339,)</f>
        <v/>
      </c>
      <c r="N339" t="str">
        <f>if(X339=PROSES!$B$3,T339,)</f>
        <v/>
      </c>
      <c r="O339" t="str">
        <f t="shared" si="8"/>
        <v/>
      </c>
      <c r="P339" t="str">
        <f>if(Z339=PROSES!$B$1,T339,)</f>
        <v/>
      </c>
      <c r="Q339" t="str">
        <f>if(X339=PROSES!$B$1,T339,)</f>
        <v/>
      </c>
      <c r="R339" t="str">
        <f t="shared" si="9"/>
        <v>PANTAI INDAH KAPUKDAAN MOGOT GIS</v>
      </c>
      <c r="S339" s="3"/>
      <c r="T339" s="1" t="s">
        <v>760</v>
      </c>
      <c r="U339" s="1" t="s">
        <v>58</v>
      </c>
      <c r="V339" s="1" t="s">
        <v>58</v>
      </c>
      <c r="W339" s="1" t="s">
        <v>761</v>
      </c>
      <c r="X339" s="1" t="s">
        <v>762</v>
      </c>
      <c r="Y339" s="1" t="s">
        <v>66</v>
      </c>
      <c r="Z339" s="1" t="s">
        <v>758</v>
      </c>
      <c r="AA339" s="1" t="s">
        <v>66</v>
      </c>
      <c r="AD339" s="1">
        <v>0.0</v>
      </c>
      <c r="AE339" s="1">
        <v>1.0</v>
      </c>
      <c r="AG339" s="1">
        <v>4.6</v>
      </c>
      <c r="AH339" s="1">
        <v>1.0</v>
      </c>
      <c r="AI339" s="1" t="s">
        <v>64</v>
      </c>
      <c r="AJ339" s="1">
        <v>0.0</v>
      </c>
      <c r="AM339" s="1">
        <v>0.0</v>
      </c>
      <c r="AN339" s="1">
        <v>0.0</v>
      </c>
      <c r="AO339" s="1">
        <v>100.0</v>
      </c>
      <c r="AP339" s="1">
        <v>1.0</v>
      </c>
      <c r="AQ339" s="1">
        <v>3.12</v>
      </c>
      <c r="AR339" s="1">
        <v>3.12</v>
      </c>
      <c r="AS339" s="1">
        <v>5.741898</v>
      </c>
      <c r="AT339" s="1">
        <v>81.33759</v>
      </c>
      <c r="AU339" s="1">
        <v>0.8648</v>
      </c>
      <c r="AV339" s="1">
        <v>5.6764</v>
      </c>
      <c r="AW339" s="1">
        <v>1.5548</v>
      </c>
      <c r="AX339" s="1">
        <v>17.0292</v>
      </c>
      <c r="AY339" s="1">
        <v>0.0</v>
      </c>
      <c r="AZ339" s="1">
        <v>0.6602781</v>
      </c>
      <c r="BA339" s="1">
        <v>5.184364</v>
      </c>
    </row>
    <row r="340">
      <c r="A340">
        <f t="shared" si="2"/>
        <v>0</v>
      </c>
      <c r="B340" t="str">
        <f t="shared" si="3"/>
        <v/>
      </c>
      <c r="C340" t="str">
        <f>if(and(D$3&gt;1,E340=PROSES!$D$22),,D340)</f>
        <v/>
      </c>
      <c r="D340" s="1" t="str">
        <f>if(and(F$3&gt;1,F340=PROSES!$B$10),,F340)</f>
        <v/>
      </c>
      <c r="E340" t="str">
        <f t="shared" si="4"/>
        <v/>
      </c>
      <c r="F340" t="str">
        <f t="shared" si="5"/>
        <v/>
      </c>
      <c r="G340" s="1" t="str">
        <f>if(Z340=PROSES!$E$29,T340,)</f>
        <v/>
      </c>
      <c r="H340" t="str">
        <f>if(X340=PROSES!$E$29,T340,)</f>
        <v/>
      </c>
      <c r="I340" t="str">
        <f t="shared" si="6"/>
        <v/>
      </c>
      <c r="J340" t="str">
        <f>if(and($K$3&gt;1,R340=PROSES!$C$2),,K340)</f>
        <v/>
      </c>
      <c r="K340" s="1" t="str">
        <f>if(and($L$3&gt;1,L340=PROSES!$B$2),,L340)</f>
        <v/>
      </c>
      <c r="L340" t="str">
        <f t="shared" si="7"/>
        <v/>
      </c>
      <c r="M340" t="str">
        <f>if(Z340=PROSES!$B$3,T340,)</f>
        <v/>
      </c>
      <c r="N340" t="str">
        <f>if(X340=PROSES!$B$3,T340,)</f>
        <v/>
      </c>
      <c r="O340" t="str">
        <f t="shared" si="8"/>
        <v/>
      </c>
      <c r="P340" t="str">
        <f>if(Z340=PROSES!$B$1,T340,)</f>
        <v/>
      </c>
      <c r="Q340" t="str">
        <f>if(X340=PROSES!$B$1,T340,)</f>
        <v/>
      </c>
      <c r="R340" t="str">
        <f t="shared" si="9"/>
        <v>DAAN MOGOT GISPANTAI INDAH KAPUK</v>
      </c>
      <c r="S340" s="3"/>
      <c r="T340" s="1" t="s">
        <v>763</v>
      </c>
      <c r="U340" s="1" t="s">
        <v>58</v>
      </c>
      <c r="V340" s="1" t="s">
        <v>58</v>
      </c>
      <c r="W340" s="1" t="s">
        <v>761</v>
      </c>
      <c r="X340" s="1" t="s">
        <v>758</v>
      </c>
      <c r="Y340" s="1" t="s">
        <v>61</v>
      </c>
      <c r="Z340" s="1" t="s">
        <v>762</v>
      </c>
      <c r="AA340" s="1" t="s">
        <v>61</v>
      </c>
      <c r="AD340" s="1">
        <v>0.0</v>
      </c>
      <c r="AE340" s="1">
        <v>1.0</v>
      </c>
      <c r="AG340" s="1">
        <v>4.6</v>
      </c>
      <c r="AH340" s="1">
        <v>1.0</v>
      </c>
      <c r="AI340" s="1" t="s">
        <v>64</v>
      </c>
      <c r="AJ340" s="1">
        <v>0.0</v>
      </c>
      <c r="AM340" s="1">
        <v>0.0</v>
      </c>
      <c r="AN340" s="1">
        <v>0.0</v>
      </c>
      <c r="AO340" s="1">
        <v>100.0</v>
      </c>
      <c r="AP340" s="1">
        <v>1.0</v>
      </c>
      <c r="AQ340" s="1">
        <v>3.12</v>
      </c>
      <c r="AR340" s="1">
        <v>3.12</v>
      </c>
      <c r="AS340" s="1">
        <v>5.741898</v>
      </c>
      <c r="AT340" s="1">
        <v>81.33759</v>
      </c>
      <c r="AU340" s="1">
        <v>0.8648</v>
      </c>
      <c r="AV340" s="1">
        <v>5.6764</v>
      </c>
      <c r="AW340" s="1">
        <v>1.5548</v>
      </c>
      <c r="AX340" s="1">
        <v>17.0292</v>
      </c>
      <c r="AY340" s="1">
        <v>0.0</v>
      </c>
      <c r="AZ340" s="1">
        <v>0.6602781</v>
      </c>
      <c r="BA340" s="1">
        <v>5.184364</v>
      </c>
    </row>
    <row r="341">
      <c r="A341">
        <f t="shared" si="2"/>
        <v>0</v>
      </c>
      <c r="B341" t="str">
        <f t="shared" si="3"/>
        <v/>
      </c>
      <c r="C341" t="str">
        <f>if(and(D$3&gt;1,E341=PROSES!$D$22),,D341)</f>
        <v/>
      </c>
      <c r="D341" s="1" t="str">
        <f>if(and(F$3&gt;1,F341=PROSES!$B$10),,F341)</f>
        <v/>
      </c>
      <c r="E341" t="str">
        <f t="shared" si="4"/>
        <v/>
      </c>
      <c r="F341" t="str">
        <f t="shared" si="5"/>
        <v/>
      </c>
      <c r="G341" s="1" t="str">
        <f>if(Z341=PROSES!$E$29,T341,)</f>
        <v/>
      </c>
      <c r="H341" t="str">
        <f>if(X341=PROSES!$E$29,T341,)</f>
        <v/>
      </c>
      <c r="I341" t="str">
        <f t="shared" si="6"/>
        <v/>
      </c>
      <c r="J341" t="str">
        <f>if(and($K$3&gt;1,R341=PROSES!$C$2),,K341)</f>
        <v/>
      </c>
      <c r="K341" s="1" t="str">
        <f>if(and($L$3&gt;1,L341=PROSES!$B$2),,L341)</f>
        <v/>
      </c>
      <c r="L341" t="str">
        <f t="shared" si="7"/>
        <v/>
      </c>
      <c r="M341" t="str">
        <f>if(Z341=PROSES!$B$3,T341,)</f>
        <v/>
      </c>
      <c r="N341" t="str">
        <f>if(X341=PROSES!$B$3,T341,)</f>
        <v/>
      </c>
      <c r="O341" t="str">
        <f t="shared" si="8"/>
        <v/>
      </c>
      <c r="P341" t="str">
        <f>if(Z341=PROSES!$B$1,T341,)</f>
        <v/>
      </c>
      <c r="Q341" t="str">
        <f>if(X341=PROSES!$B$1,T341,)</f>
        <v/>
      </c>
      <c r="R341" t="str">
        <f t="shared" si="9"/>
        <v>DARMO GRANDE5WARU5</v>
      </c>
      <c r="S341" s="3"/>
      <c r="T341" s="1" t="s">
        <v>764</v>
      </c>
      <c r="U341" s="1" t="s">
        <v>82</v>
      </c>
      <c r="V341" s="1" t="s">
        <v>82</v>
      </c>
      <c r="W341" s="1" t="s">
        <v>765</v>
      </c>
      <c r="X341" s="1" t="s">
        <v>766</v>
      </c>
      <c r="Y341" s="1" t="s">
        <v>85</v>
      </c>
      <c r="Z341" s="1" t="s">
        <v>767</v>
      </c>
      <c r="AA341" s="1" t="s">
        <v>88</v>
      </c>
      <c r="AD341" s="1">
        <v>0.0</v>
      </c>
      <c r="AE341" s="1">
        <v>1.0</v>
      </c>
      <c r="AG341" s="1">
        <v>10.668</v>
      </c>
      <c r="AH341" s="1">
        <v>1.0</v>
      </c>
      <c r="AI341" s="1" t="s">
        <v>64</v>
      </c>
      <c r="AJ341" s="1">
        <v>0.0</v>
      </c>
      <c r="AM341" s="1">
        <v>0.0</v>
      </c>
      <c r="AN341" s="1">
        <v>0.0</v>
      </c>
      <c r="AO341" s="1">
        <v>100.0</v>
      </c>
      <c r="AP341" s="1">
        <v>1.0</v>
      </c>
      <c r="AQ341" s="1">
        <v>0.74</v>
      </c>
      <c r="AR341" s="1">
        <v>0.74</v>
      </c>
      <c r="AS341" s="1">
        <v>4.204547</v>
      </c>
      <c r="AT341" s="1">
        <v>75.63232</v>
      </c>
      <c r="AU341" s="1">
        <v>1.04333</v>
      </c>
      <c r="AV341" s="1">
        <v>4.073042</v>
      </c>
      <c r="AW341" s="1">
        <v>3.580181</v>
      </c>
      <c r="AX341" s="1">
        <v>13.10991</v>
      </c>
      <c r="AY341" s="1">
        <v>0.0</v>
      </c>
      <c r="AZ341" s="1">
        <v>0.7441298</v>
      </c>
      <c r="BA341" s="1">
        <v>-1.31295</v>
      </c>
    </row>
    <row r="342">
      <c r="A342">
        <f t="shared" si="2"/>
        <v>0</v>
      </c>
      <c r="B342" t="str">
        <f t="shared" si="3"/>
        <v/>
      </c>
      <c r="C342" t="str">
        <f>if(and(D$3&gt;1,E342=PROSES!$D$22),,D342)</f>
        <v/>
      </c>
      <c r="D342" s="1" t="str">
        <f>if(and(F$3&gt;1,F342=PROSES!$B$10),,F342)</f>
        <v/>
      </c>
      <c r="E342" t="str">
        <f t="shared" si="4"/>
        <v/>
      </c>
      <c r="F342" t="str">
        <f t="shared" si="5"/>
        <v/>
      </c>
      <c r="G342" s="1" t="str">
        <f>if(Z342=PROSES!$E$29,T342,)</f>
        <v/>
      </c>
      <c r="H342" t="str">
        <f>if(X342=PROSES!$E$29,T342,)</f>
        <v/>
      </c>
      <c r="I342" t="str">
        <f t="shared" si="6"/>
        <v/>
      </c>
      <c r="J342" t="str">
        <f>if(and($K$3&gt;1,R342=PROSES!$C$2),,K342)</f>
        <v/>
      </c>
      <c r="K342" s="1" t="str">
        <f>if(and($L$3&gt;1,L342=PROSES!$B$2),,L342)</f>
        <v/>
      </c>
      <c r="L342" t="str">
        <f t="shared" si="7"/>
        <v/>
      </c>
      <c r="M342" t="str">
        <f>if(Z342=PROSES!$B$3,T342,)</f>
        <v/>
      </c>
      <c r="N342" t="str">
        <f>if(X342=PROSES!$B$3,T342,)</f>
        <v/>
      </c>
      <c r="O342" t="str">
        <f t="shared" si="8"/>
        <v/>
      </c>
      <c r="P342" t="str">
        <f>if(Z342=PROSES!$B$1,T342,)</f>
        <v/>
      </c>
      <c r="Q342" t="str">
        <f>if(X342=PROSES!$B$1,T342,)</f>
        <v/>
      </c>
      <c r="R342" t="str">
        <f t="shared" si="9"/>
        <v>DARMO GRANDE5WARU5</v>
      </c>
      <c r="S342" s="3"/>
      <c r="T342" s="1" t="s">
        <v>768</v>
      </c>
      <c r="U342" s="1" t="s">
        <v>82</v>
      </c>
      <c r="V342" s="1" t="s">
        <v>82</v>
      </c>
      <c r="W342" s="1" t="s">
        <v>765</v>
      </c>
      <c r="X342" s="1" t="s">
        <v>766</v>
      </c>
      <c r="Y342" s="1" t="s">
        <v>88</v>
      </c>
      <c r="Z342" s="1" t="s">
        <v>767</v>
      </c>
      <c r="AA342" s="1" t="s">
        <v>88</v>
      </c>
      <c r="AD342" s="1">
        <v>0.0</v>
      </c>
      <c r="AE342" s="1">
        <v>1.0</v>
      </c>
      <c r="AG342" s="1">
        <v>10.668</v>
      </c>
      <c r="AH342" s="1">
        <v>1.0</v>
      </c>
      <c r="AI342" s="1" t="s">
        <v>64</v>
      </c>
      <c r="AJ342" s="1">
        <v>0.0</v>
      </c>
      <c r="AM342" s="1">
        <v>0.0</v>
      </c>
      <c r="AN342" s="1">
        <v>0.0</v>
      </c>
      <c r="AO342" s="1">
        <v>100.0</v>
      </c>
      <c r="AP342" s="1">
        <v>1.0</v>
      </c>
      <c r="AQ342" s="1">
        <v>0.74</v>
      </c>
      <c r="AR342" s="1">
        <v>0.74</v>
      </c>
      <c r="AS342" s="1">
        <v>4.204547</v>
      </c>
      <c r="AT342" s="1">
        <v>75.63232</v>
      </c>
      <c r="AU342" s="1">
        <v>1.04333</v>
      </c>
      <c r="AV342" s="1">
        <v>4.073042</v>
      </c>
      <c r="AW342" s="1">
        <v>3.580181</v>
      </c>
      <c r="AX342" s="1">
        <v>13.10991</v>
      </c>
      <c r="AY342" s="1">
        <v>0.0</v>
      </c>
      <c r="AZ342" s="1">
        <v>0.7441298</v>
      </c>
      <c r="BA342" s="1">
        <v>-1.31295</v>
      </c>
    </row>
    <row r="343">
      <c r="A343">
        <f t="shared" si="2"/>
        <v>0</v>
      </c>
      <c r="B343" t="str">
        <f t="shared" si="3"/>
        <v/>
      </c>
      <c r="C343" t="str">
        <f>if(and(D$3&gt;1,E343=PROSES!$D$22),,D343)</f>
        <v/>
      </c>
      <c r="D343" s="1" t="str">
        <f>if(and(F$3&gt;1,F343=PROSES!$B$10),,F343)</f>
        <v/>
      </c>
      <c r="E343" t="str">
        <f t="shared" si="4"/>
        <v/>
      </c>
      <c r="F343" t="str">
        <f t="shared" si="5"/>
        <v/>
      </c>
      <c r="G343" s="1" t="str">
        <f>if(Z343=PROSES!$E$29,T343,)</f>
        <v/>
      </c>
      <c r="H343" t="str">
        <f>if(X343=PROSES!$E$29,T343,)</f>
        <v/>
      </c>
      <c r="I343" t="str">
        <f t="shared" si="6"/>
        <v/>
      </c>
      <c r="J343" t="str">
        <f>if(and($K$3&gt;1,R343=PROSES!$C$2),,K343)</f>
        <v/>
      </c>
      <c r="K343" s="1" t="str">
        <f>if(and($L$3&gt;1,L343=PROSES!$B$2),,L343)</f>
        <v/>
      </c>
      <c r="L343" t="str">
        <f t="shared" si="7"/>
        <v/>
      </c>
      <c r="M343" t="str">
        <f>if(Z343=PROSES!$B$3,T343,)</f>
        <v/>
      </c>
      <c r="N343" t="str">
        <f>if(X343=PROSES!$B$3,T343,)</f>
        <v/>
      </c>
      <c r="O343" t="str">
        <f t="shared" si="8"/>
        <v/>
      </c>
      <c r="P343" t="str">
        <f>if(Z343=PROSES!$B$1,T343,)</f>
        <v/>
      </c>
      <c r="Q343" t="str">
        <f>if(X343=PROSES!$B$1,T343,)</f>
        <v/>
      </c>
      <c r="R343" t="str">
        <f t="shared" si="9"/>
        <v>DEPOK2DEPOK5</v>
      </c>
      <c r="S343" s="3"/>
      <c r="T343" s="1" t="s">
        <v>769</v>
      </c>
      <c r="U343" s="1" t="s">
        <v>58</v>
      </c>
      <c r="V343" s="1" t="s">
        <v>58</v>
      </c>
      <c r="W343" s="1" t="s">
        <v>770</v>
      </c>
      <c r="X343" s="1" t="s">
        <v>771</v>
      </c>
      <c r="Y343" s="1" t="s">
        <v>61</v>
      </c>
      <c r="Z343" s="1" t="s">
        <v>772</v>
      </c>
      <c r="AA343" s="1" t="s">
        <v>85</v>
      </c>
      <c r="AD343" s="1">
        <v>0.0</v>
      </c>
      <c r="AE343" s="1">
        <v>1.0</v>
      </c>
      <c r="AG343" s="1">
        <v>4.8</v>
      </c>
      <c r="AH343" s="1">
        <v>1.0</v>
      </c>
      <c r="AI343" s="1" t="s">
        <v>64</v>
      </c>
      <c r="AJ343" s="1">
        <v>0.0</v>
      </c>
      <c r="AM343" s="1">
        <v>0.0</v>
      </c>
      <c r="AN343" s="1">
        <v>0.0</v>
      </c>
      <c r="AO343" s="1">
        <v>100.0</v>
      </c>
      <c r="AP343" s="1">
        <v>1.0</v>
      </c>
      <c r="AQ343" s="1">
        <v>1.2</v>
      </c>
      <c r="AR343" s="1">
        <v>1.2</v>
      </c>
      <c r="AS343" s="1">
        <v>0.6892306</v>
      </c>
      <c r="AT343" s="1">
        <v>84.80557</v>
      </c>
      <c r="AU343" s="1">
        <v>0.0624</v>
      </c>
      <c r="AV343" s="1">
        <v>0.6864001</v>
      </c>
      <c r="AW343" s="1">
        <v>1.056</v>
      </c>
      <c r="AX343" s="1">
        <v>1.548</v>
      </c>
      <c r="AY343" s="1">
        <v>0.0</v>
      </c>
      <c r="AZ343" s="1">
        <v>0.636043</v>
      </c>
      <c r="BA343" s="1">
        <v>-43.87539</v>
      </c>
    </row>
    <row r="344">
      <c r="A344">
        <f t="shared" si="2"/>
        <v>0</v>
      </c>
      <c r="B344" t="str">
        <f t="shared" si="3"/>
        <v/>
      </c>
      <c r="C344" t="str">
        <f>if(and(D$3&gt;1,E344=PROSES!$D$22),,D344)</f>
        <v/>
      </c>
      <c r="D344" s="1" t="str">
        <f>if(and(F$3&gt;1,F344=PROSES!$B$10),,F344)</f>
        <v/>
      </c>
      <c r="E344" t="str">
        <f t="shared" si="4"/>
        <v/>
      </c>
      <c r="F344" t="str">
        <f t="shared" si="5"/>
        <v/>
      </c>
      <c r="G344" s="1" t="str">
        <f>if(Z344=PROSES!$E$29,T344,)</f>
        <v/>
      </c>
      <c r="H344" t="str">
        <f>if(X344=PROSES!$E$29,T344,)</f>
        <v/>
      </c>
      <c r="I344" t="str">
        <f t="shared" si="6"/>
        <v/>
      </c>
      <c r="J344" t="str">
        <f>if(and($K$3&gt;1,R344=PROSES!$C$2),,K344)</f>
        <v/>
      </c>
      <c r="K344" s="1" t="str">
        <f>if(and($L$3&gt;1,L344=PROSES!$B$2),,L344)</f>
        <v/>
      </c>
      <c r="L344" t="str">
        <f t="shared" si="7"/>
        <v/>
      </c>
      <c r="M344" t="str">
        <f>if(Z344=PROSES!$B$3,T344,)</f>
        <v/>
      </c>
      <c r="N344" t="str">
        <f>if(X344=PROSES!$B$3,T344,)</f>
        <v/>
      </c>
      <c r="O344" t="str">
        <f t="shared" si="8"/>
        <v/>
      </c>
      <c r="P344" t="str">
        <f>if(Z344=PROSES!$B$1,T344,)</f>
        <v/>
      </c>
      <c r="Q344" t="str">
        <f>if(X344=PROSES!$B$1,T344,)</f>
        <v/>
      </c>
      <c r="R344" t="str">
        <f t="shared" si="9"/>
        <v>DEPOK2DEPOK5</v>
      </c>
      <c r="S344" s="3"/>
      <c r="T344" s="1" t="s">
        <v>773</v>
      </c>
      <c r="U344" s="1" t="s">
        <v>58</v>
      </c>
      <c r="V344" s="1" t="s">
        <v>58</v>
      </c>
      <c r="W344" s="1" t="s">
        <v>770</v>
      </c>
      <c r="X344" s="1" t="s">
        <v>771</v>
      </c>
      <c r="Y344" s="1" t="s">
        <v>61</v>
      </c>
      <c r="Z344" s="1" t="s">
        <v>772</v>
      </c>
      <c r="AA344" s="1" t="s">
        <v>88</v>
      </c>
      <c r="AD344" s="1">
        <v>0.0</v>
      </c>
      <c r="AE344" s="1">
        <v>1.0</v>
      </c>
      <c r="AG344" s="1">
        <v>4.8</v>
      </c>
      <c r="AH344" s="1">
        <v>1.0</v>
      </c>
      <c r="AI344" s="1" t="s">
        <v>64</v>
      </c>
      <c r="AJ344" s="1">
        <v>0.0</v>
      </c>
      <c r="AM344" s="1">
        <v>0.0</v>
      </c>
      <c r="AN344" s="1">
        <v>0.0</v>
      </c>
      <c r="AO344" s="1">
        <v>100.0</v>
      </c>
      <c r="AP344" s="1">
        <v>1.0</v>
      </c>
      <c r="AQ344" s="1">
        <v>1.2</v>
      </c>
      <c r="AR344" s="1">
        <v>1.2</v>
      </c>
      <c r="AS344" s="1">
        <v>0.6892306</v>
      </c>
      <c r="AT344" s="1">
        <v>84.80557</v>
      </c>
      <c r="AU344" s="1">
        <v>0.0624</v>
      </c>
      <c r="AV344" s="1">
        <v>0.6864001</v>
      </c>
      <c r="AW344" s="1">
        <v>1.056</v>
      </c>
      <c r="AX344" s="1">
        <v>1.548</v>
      </c>
      <c r="AY344" s="1">
        <v>0.0</v>
      </c>
      <c r="AZ344" s="1">
        <v>0.636043</v>
      </c>
      <c r="BA344" s="1">
        <v>-43.87539</v>
      </c>
    </row>
    <row r="345">
      <c r="A345">
        <f t="shared" si="2"/>
        <v>0</v>
      </c>
      <c r="B345" t="str">
        <f t="shared" si="3"/>
        <v/>
      </c>
      <c r="C345" t="str">
        <f>if(and(D$3&gt;1,E345=PROSES!$D$22),,D345)</f>
        <v/>
      </c>
      <c r="D345" s="1" t="str">
        <f>if(and(F$3&gt;1,F345=PROSES!$B$10),,F345)</f>
        <v/>
      </c>
      <c r="E345" t="str">
        <f t="shared" si="4"/>
        <v/>
      </c>
      <c r="F345" t="str">
        <f t="shared" si="5"/>
        <v/>
      </c>
      <c r="G345" s="1" t="str">
        <f>if(Z345=PROSES!$E$29,T345,)</f>
        <v/>
      </c>
      <c r="H345" t="str">
        <f>if(X345=PROSES!$E$29,T345,)</f>
        <v/>
      </c>
      <c r="I345" t="str">
        <f t="shared" si="6"/>
        <v/>
      </c>
      <c r="J345" t="str">
        <f>if(and($K$3&gt;1,R345=PROSES!$C$2),,K345)</f>
        <v/>
      </c>
      <c r="K345" s="1" t="str">
        <f>if(and($L$3&gt;1,L345=PROSES!$B$2),,L345)</f>
        <v/>
      </c>
      <c r="L345" t="str">
        <f t="shared" si="7"/>
        <v/>
      </c>
      <c r="M345" t="str">
        <f>if(Z345=PROSES!$B$3,T345,)</f>
        <v/>
      </c>
      <c r="N345" t="str">
        <f>if(X345=PROSES!$B$3,T345,)</f>
        <v/>
      </c>
      <c r="O345" t="str">
        <f t="shared" si="8"/>
        <v/>
      </c>
      <c r="P345" t="str">
        <f>if(Z345=PROSES!$B$1,T345,)</f>
        <v/>
      </c>
      <c r="Q345" t="str">
        <f>if(X345=PROSES!$B$1,T345,)</f>
        <v/>
      </c>
      <c r="R345" t="str">
        <f t="shared" si="9"/>
        <v>CIBINONG7DEPOK7</v>
      </c>
      <c r="S345" s="3"/>
      <c r="T345" s="1" t="s">
        <v>774</v>
      </c>
      <c r="U345" s="1" t="s">
        <v>75</v>
      </c>
      <c r="V345" s="1" t="s">
        <v>75</v>
      </c>
      <c r="W345" s="1" t="s">
        <v>233</v>
      </c>
      <c r="X345" s="1" t="s">
        <v>277</v>
      </c>
      <c r="Y345" s="1" t="s">
        <v>280</v>
      </c>
      <c r="Z345" s="1" t="s">
        <v>775</v>
      </c>
      <c r="AA345" s="1" t="s">
        <v>56</v>
      </c>
      <c r="AD345" s="1">
        <v>0.0</v>
      </c>
      <c r="AE345" s="1">
        <v>1.0</v>
      </c>
      <c r="AG345" s="1">
        <v>15.57</v>
      </c>
      <c r="AH345" s="1">
        <v>1.0</v>
      </c>
      <c r="AI345" s="1" t="s">
        <v>64</v>
      </c>
      <c r="AJ345" s="1">
        <v>0.0</v>
      </c>
      <c r="AM345" s="1">
        <v>0.0</v>
      </c>
      <c r="AN345" s="1">
        <v>0.0</v>
      </c>
      <c r="AO345" s="1">
        <v>100.0</v>
      </c>
      <c r="AP345" s="1">
        <v>1.0</v>
      </c>
      <c r="AQ345" s="1">
        <v>1.98</v>
      </c>
      <c r="AR345" s="1">
        <v>1.98</v>
      </c>
      <c r="AS345" s="1">
        <v>4.406633</v>
      </c>
      <c r="AT345" s="1">
        <v>84.05775</v>
      </c>
      <c r="AU345" s="1">
        <v>0.456201</v>
      </c>
      <c r="AV345" s="1">
        <v>4.382955</v>
      </c>
      <c r="AW345" s="1">
        <v>2.791701</v>
      </c>
      <c r="AX345" s="1">
        <v>13.14886</v>
      </c>
      <c r="AY345" s="1">
        <v>0.0</v>
      </c>
      <c r="AZ345" s="1">
        <v>0.6862155</v>
      </c>
      <c r="BA345" s="1">
        <v>-8.9765</v>
      </c>
    </row>
    <row r="346">
      <c r="A346">
        <f t="shared" si="2"/>
        <v>0</v>
      </c>
      <c r="B346" t="str">
        <f t="shared" si="3"/>
        <v/>
      </c>
      <c r="C346" t="str">
        <f>if(and(D$3&gt;1,E346=PROSES!$D$22),,D346)</f>
        <v/>
      </c>
      <c r="D346" s="1" t="str">
        <f>if(and(F$3&gt;1,F346=PROSES!$B$10),,F346)</f>
        <v/>
      </c>
      <c r="E346" t="str">
        <f t="shared" si="4"/>
        <v/>
      </c>
      <c r="F346" t="str">
        <f t="shared" si="5"/>
        <v/>
      </c>
      <c r="G346" s="1" t="str">
        <f>if(Z346=PROSES!$E$29,T346,)</f>
        <v/>
      </c>
      <c r="H346" t="str">
        <f>if(X346=PROSES!$E$29,T346,)</f>
        <v/>
      </c>
      <c r="I346" t="str">
        <f t="shared" si="6"/>
        <v/>
      </c>
      <c r="J346" t="str">
        <f>if(and($K$3&gt;1,R346=PROSES!$C$2),,K346)</f>
        <v/>
      </c>
      <c r="K346" s="1" t="str">
        <f>if(and($L$3&gt;1,L346=PROSES!$B$2),,L346)</f>
        <v/>
      </c>
      <c r="L346" t="str">
        <f t="shared" si="7"/>
        <v/>
      </c>
      <c r="M346" t="str">
        <f>if(Z346=PROSES!$B$3,T346,)</f>
        <v/>
      </c>
      <c r="N346" t="str">
        <f>if(X346=PROSES!$B$3,T346,)</f>
        <v/>
      </c>
      <c r="O346" t="str">
        <f t="shared" si="8"/>
        <v/>
      </c>
      <c r="P346" t="str">
        <f>if(Z346=PROSES!$B$1,T346,)</f>
        <v/>
      </c>
      <c r="Q346" t="str">
        <f>if(X346=PROSES!$B$1,T346,)</f>
        <v/>
      </c>
      <c r="R346" t="str">
        <f t="shared" si="9"/>
        <v>CIBINONG7DEPOK7</v>
      </c>
      <c r="S346" s="3"/>
      <c r="T346" s="1" t="s">
        <v>776</v>
      </c>
      <c r="U346" s="1" t="s">
        <v>75</v>
      </c>
      <c r="V346" s="1" t="s">
        <v>75</v>
      </c>
      <c r="W346" s="1" t="s">
        <v>233</v>
      </c>
      <c r="X346" s="1" t="s">
        <v>277</v>
      </c>
      <c r="Y346" s="1" t="s">
        <v>280</v>
      </c>
      <c r="Z346" s="1" t="s">
        <v>775</v>
      </c>
      <c r="AA346" s="1" t="s">
        <v>56</v>
      </c>
      <c r="AD346" s="1">
        <v>0.0</v>
      </c>
      <c r="AE346" s="1">
        <v>1.0</v>
      </c>
      <c r="AG346" s="1">
        <v>15.57</v>
      </c>
      <c r="AH346" s="1">
        <v>1.0</v>
      </c>
      <c r="AI346" s="1" t="s">
        <v>64</v>
      </c>
      <c r="AJ346" s="1">
        <v>0.0</v>
      </c>
      <c r="AM346" s="1">
        <v>0.0</v>
      </c>
      <c r="AN346" s="1">
        <v>0.0</v>
      </c>
      <c r="AO346" s="1">
        <v>100.0</v>
      </c>
      <c r="AP346" s="1">
        <v>1.0</v>
      </c>
      <c r="AQ346" s="1">
        <v>1.98</v>
      </c>
      <c r="AR346" s="1">
        <v>1.98</v>
      </c>
      <c r="AS346" s="1">
        <v>4.406633</v>
      </c>
      <c r="AT346" s="1">
        <v>84.05775</v>
      </c>
      <c r="AU346" s="1">
        <v>0.456201</v>
      </c>
      <c r="AV346" s="1">
        <v>4.382955</v>
      </c>
      <c r="AW346" s="1">
        <v>2.791701</v>
      </c>
      <c r="AX346" s="1">
        <v>13.14886</v>
      </c>
      <c r="AY346" s="1">
        <v>0.0</v>
      </c>
      <c r="AZ346" s="1">
        <v>0.6862155</v>
      </c>
      <c r="BA346" s="1">
        <v>-8.9765</v>
      </c>
    </row>
    <row r="347">
      <c r="A347">
        <f t="shared" si="2"/>
        <v>0</v>
      </c>
      <c r="B347" t="str">
        <f t="shared" si="3"/>
        <v/>
      </c>
      <c r="C347" t="str">
        <f>if(and(D$3&gt;1,E347=PROSES!$D$22),,D347)</f>
        <v/>
      </c>
      <c r="D347" s="1" t="str">
        <f>if(and(F$3&gt;1,F347=PROSES!$B$10),,F347)</f>
        <v/>
      </c>
      <c r="E347" t="str">
        <f t="shared" si="4"/>
        <v/>
      </c>
      <c r="F347" t="str">
        <f t="shared" si="5"/>
        <v/>
      </c>
      <c r="G347" s="1" t="str">
        <f>if(Z347=PROSES!$E$29,T347,)</f>
        <v/>
      </c>
      <c r="H347" t="str">
        <f>if(X347=PROSES!$E$29,T347,)</f>
        <v/>
      </c>
      <c r="I347" t="str">
        <f t="shared" si="6"/>
        <v/>
      </c>
      <c r="J347" t="str">
        <f>if(and($K$3&gt;1,R347=PROSES!$C$2),,K347)</f>
        <v/>
      </c>
      <c r="K347" s="1" t="str">
        <f>if(and($L$3&gt;1,L347=PROSES!$B$2),,L347)</f>
        <v/>
      </c>
      <c r="L347" t="str">
        <f t="shared" si="7"/>
        <v/>
      </c>
      <c r="M347" t="str">
        <f>if(Z347=PROSES!$B$3,T347,)</f>
        <v/>
      </c>
      <c r="N347" t="str">
        <f>if(X347=PROSES!$B$3,T347,)</f>
        <v/>
      </c>
      <c r="O347" t="str">
        <f t="shared" si="8"/>
        <v/>
      </c>
      <c r="P347" t="str">
        <f>if(Z347=PROSES!$B$1,T347,)</f>
        <v/>
      </c>
      <c r="Q347" t="str">
        <f>if(X347=PROSES!$B$1,T347,)</f>
        <v/>
      </c>
      <c r="R347" t="str">
        <f t="shared" si="9"/>
        <v>GANDUL7DEPOK7</v>
      </c>
      <c r="S347" s="3"/>
      <c r="T347" s="1" t="s">
        <v>777</v>
      </c>
      <c r="U347" s="1" t="s">
        <v>75</v>
      </c>
      <c r="V347" s="1" t="s">
        <v>75</v>
      </c>
      <c r="W347" s="1" t="s">
        <v>233</v>
      </c>
      <c r="X347" s="1" t="s">
        <v>778</v>
      </c>
      <c r="Y347" s="1" t="s">
        <v>276</v>
      </c>
      <c r="Z347" s="1" t="s">
        <v>775</v>
      </c>
      <c r="AA347" s="1" t="s">
        <v>56</v>
      </c>
      <c r="AD347" s="1">
        <v>0.0</v>
      </c>
      <c r="AE347" s="1">
        <v>1.0</v>
      </c>
      <c r="AG347" s="1">
        <v>5.923</v>
      </c>
      <c r="AH347" s="1">
        <v>1.0</v>
      </c>
      <c r="AI347" s="1" t="s">
        <v>64</v>
      </c>
      <c r="AJ347" s="1">
        <v>0.0</v>
      </c>
      <c r="AM347" s="1">
        <v>0.0</v>
      </c>
      <c r="AN347" s="1">
        <v>0.0</v>
      </c>
      <c r="AO347" s="1">
        <v>100.0</v>
      </c>
      <c r="AP347" s="1">
        <v>1.0</v>
      </c>
      <c r="AQ347" s="1">
        <v>1.98</v>
      </c>
      <c r="AR347" s="1">
        <v>1.98</v>
      </c>
      <c r="AS347" s="1">
        <v>1.676332</v>
      </c>
      <c r="AT347" s="1">
        <v>84.05775</v>
      </c>
      <c r="AU347" s="1">
        <v>0.1735439</v>
      </c>
      <c r="AV347" s="1">
        <v>1.667325</v>
      </c>
      <c r="AW347" s="1">
        <v>1.061994</v>
      </c>
      <c r="AX347" s="1">
        <v>5.001974</v>
      </c>
      <c r="AY347" s="1">
        <v>0.0</v>
      </c>
      <c r="AZ347" s="1">
        <v>0.6862155</v>
      </c>
      <c r="BA347" s="1">
        <v>-8.9765</v>
      </c>
    </row>
    <row r="348">
      <c r="A348">
        <f t="shared" si="2"/>
        <v>0</v>
      </c>
      <c r="B348" t="str">
        <f t="shared" si="3"/>
        <v/>
      </c>
      <c r="C348" t="str">
        <f>if(and(D$3&gt;1,E348=PROSES!$D$22),,D348)</f>
        <v/>
      </c>
      <c r="D348" s="1" t="str">
        <f>if(and(F$3&gt;1,F348=PROSES!$B$10),,F348)</f>
        <v/>
      </c>
      <c r="E348" t="str">
        <f t="shared" si="4"/>
        <v/>
      </c>
      <c r="F348" t="str">
        <f t="shared" si="5"/>
        <v/>
      </c>
      <c r="G348" s="1" t="str">
        <f>if(Z348=PROSES!$E$29,T348,)</f>
        <v/>
      </c>
      <c r="H348" t="str">
        <f>if(X348=PROSES!$E$29,T348,)</f>
        <v/>
      </c>
      <c r="I348" t="str">
        <f t="shared" si="6"/>
        <v/>
      </c>
      <c r="J348" t="str">
        <f>if(and($K$3&gt;1,R348=PROSES!$C$2),,K348)</f>
        <v/>
      </c>
      <c r="K348" s="1" t="str">
        <f>if(and($L$3&gt;1,L348=PROSES!$B$2),,L348)</f>
        <v/>
      </c>
      <c r="L348" t="str">
        <f t="shared" si="7"/>
        <v/>
      </c>
      <c r="M348" t="str">
        <f>if(Z348=PROSES!$B$3,T348,)</f>
        <v/>
      </c>
      <c r="N348" t="str">
        <f>if(X348=PROSES!$B$3,T348,)</f>
        <v/>
      </c>
      <c r="O348" t="str">
        <f t="shared" si="8"/>
        <v/>
      </c>
      <c r="P348" t="str">
        <f>if(Z348=PROSES!$B$1,T348,)</f>
        <v/>
      </c>
      <c r="Q348" t="str">
        <f>if(X348=PROSES!$B$1,T348,)</f>
        <v/>
      </c>
      <c r="R348" t="str">
        <f t="shared" si="9"/>
        <v>GANDUL7DEPOK7</v>
      </c>
      <c r="S348" s="3"/>
      <c r="T348" s="1" t="s">
        <v>779</v>
      </c>
      <c r="U348" s="1" t="s">
        <v>75</v>
      </c>
      <c r="V348" s="1" t="s">
        <v>75</v>
      </c>
      <c r="W348" s="1" t="s">
        <v>233</v>
      </c>
      <c r="X348" s="1" t="s">
        <v>778</v>
      </c>
      <c r="Y348" s="1" t="s">
        <v>276</v>
      </c>
      <c r="Z348" s="1" t="s">
        <v>775</v>
      </c>
      <c r="AA348" s="1" t="s">
        <v>56</v>
      </c>
      <c r="AD348" s="1">
        <v>0.0</v>
      </c>
      <c r="AE348" s="1">
        <v>1.0</v>
      </c>
      <c r="AG348" s="1">
        <v>5.923</v>
      </c>
      <c r="AH348" s="1">
        <v>1.0</v>
      </c>
      <c r="AI348" s="1" t="s">
        <v>64</v>
      </c>
      <c r="AJ348" s="1">
        <v>0.0</v>
      </c>
      <c r="AM348" s="1">
        <v>0.0</v>
      </c>
      <c r="AN348" s="1">
        <v>0.0</v>
      </c>
      <c r="AO348" s="1">
        <v>100.0</v>
      </c>
      <c r="AP348" s="1">
        <v>1.0</v>
      </c>
      <c r="AQ348" s="1">
        <v>1.98</v>
      </c>
      <c r="AR348" s="1">
        <v>1.98</v>
      </c>
      <c r="AS348" s="1">
        <v>1.676332</v>
      </c>
      <c r="AT348" s="1">
        <v>84.05775</v>
      </c>
      <c r="AU348" s="1">
        <v>0.1735439</v>
      </c>
      <c r="AV348" s="1">
        <v>1.667325</v>
      </c>
      <c r="AW348" s="1">
        <v>1.061994</v>
      </c>
      <c r="AX348" s="1">
        <v>5.001974</v>
      </c>
      <c r="AY348" s="1">
        <v>0.0</v>
      </c>
      <c r="AZ348" s="1">
        <v>0.6862155</v>
      </c>
      <c r="BA348" s="1">
        <v>-8.9765</v>
      </c>
    </row>
    <row r="349">
      <c r="A349">
        <f t="shared" si="2"/>
        <v>0</v>
      </c>
      <c r="B349" t="str">
        <f t="shared" si="3"/>
        <v/>
      </c>
      <c r="C349" t="str">
        <f>if(and(D$3&gt;1,E349=PROSES!$D$22),,D349)</f>
        <v/>
      </c>
      <c r="D349" s="1" t="str">
        <f>if(and(F$3&gt;1,F349=PROSES!$B$10),,F349)</f>
        <v/>
      </c>
      <c r="E349" t="str">
        <f t="shared" si="4"/>
        <v/>
      </c>
      <c r="F349" t="str">
        <f t="shared" si="5"/>
        <v/>
      </c>
      <c r="G349" s="1" t="str">
        <f>if(Z349=PROSES!$E$29,T349,)</f>
        <v/>
      </c>
      <c r="H349" t="str">
        <f>if(X349=PROSES!$E$29,T349,)</f>
        <v/>
      </c>
      <c r="I349" t="str">
        <f t="shared" si="6"/>
        <v/>
      </c>
      <c r="J349" t="str">
        <f>if(and($K$3&gt;1,R349=PROSES!$C$2),,K349)</f>
        <v/>
      </c>
      <c r="K349" s="1" t="str">
        <f>if(and($L$3&gt;1,L349=PROSES!$B$2),,L349)</f>
        <v/>
      </c>
      <c r="L349" t="str">
        <f t="shared" si="7"/>
        <v/>
      </c>
      <c r="M349" t="str">
        <f>if(Z349=PROSES!$B$3,T349,)</f>
        <v/>
      </c>
      <c r="N349" t="str">
        <f>if(X349=PROSES!$B$3,T349,)</f>
        <v/>
      </c>
      <c r="O349" t="str">
        <f t="shared" si="8"/>
        <v/>
      </c>
      <c r="P349" t="str">
        <f>if(Z349=PROSES!$B$1,T349,)</f>
        <v/>
      </c>
      <c r="Q349" t="str">
        <f>if(X349=PROSES!$B$1,T349,)</f>
        <v/>
      </c>
      <c r="R349" t="str">
        <f t="shared" si="9"/>
        <v>DEPOK5KEDUNGBADAK5</v>
      </c>
      <c r="S349" s="3"/>
      <c r="T349" s="1" t="s">
        <v>780</v>
      </c>
      <c r="U349" s="1" t="s">
        <v>58</v>
      </c>
      <c r="V349" s="1" t="s">
        <v>58</v>
      </c>
      <c r="W349" s="1" t="s">
        <v>90</v>
      </c>
      <c r="X349" s="1" t="s">
        <v>772</v>
      </c>
      <c r="Y349" s="1" t="s">
        <v>85</v>
      </c>
      <c r="Z349" s="1" t="s">
        <v>268</v>
      </c>
      <c r="AA349" s="1" t="s">
        <v>61</v>
      </c>
      <c r="AD349" s="1">
        <v>0.0</v>
      </c>
      <c r="AE349" s="1">
        <v>1.0</v>
      </c>
      <c r="AG349" s="1">
        <v>46.0</v>
      </c>
      <c r="AH349" s="1">
        <v>1.0</v>
      </c>
      <c r="AI349" s="1" t="s">
        <v>64</v>
      </c>
      <c r="AJ349" s="1">
        <v>0.0</v>
      </c>
      <c r="AM349" s="1">
        <v>0.0</v>
      </c>
      <c r="AN349" s="1">
        <v>0.0</v>
      </c>
      <c r="AO349" s="1">
        <v>100.0</v>
      </c>
      <c r="AP349" s="1">
        <v>1.0</v>
      </c>
      <c r="AQ349" s="1">
        <v>1.62</v>
      </c>
      <c r="AR349" s="1">
        <v>1.62</v>
      </c>
      <c r="AS349" s="1">
        <v>13.03434</v>
      </c>
      <c r="AT349" s="1">
        <v>82.15014</v>
      </c>
      <c r="AU349" s="1">
        <v>1.7802</v>
      </c>
      <c r="AV349" s="1">
        <v>12.9122</v>
      </c>
      <c r="AW349" s="1">
        <v>8.680201</v>
      </c>
      <c r="AX349" s="1">
        <v>38.7366</v>
      </c>
      <c r="AY349" s="1">
        <v>0.0</v>
      </c>
      <c r="AZ349" s="1">
        <v>0.683587</v>
      </c>
      <c r="BA349" s="1">
        <v>-7.109503</v>
      </c>
    </row>
    <row r="350">
      <c r="A350">
        <f t="shared" si="2"/>
        <v>0</v>
      </c>
      <c r="B350" t="str">
        <f t="shared" si="3"/>
        <v/>
      </c>
      <c r="C350" t="str">
        <f>if(and(D$3&gt;1,E350=PROSES!$D$22),,D350)</f>
        <v/>
      </c>
      <c r="D350" s="1" t="str">
        <f>if(and(F$3&gt;1,F350=PROSES!$B$10),,F350)</f>
        <v/>
      </c>
      <c r="E350" t="str">
        <f t="shared" si="4"/>
        <v/>
      </c>
      <c r="F350" t="str">
        <f t="shared" si="5"/>
        <v/>
      </c>
      <c r="G350" s="1" t="str">
        <f>if(Z350=PROSES!$E$29,T350,)</f>
        <v/>
      </c>
      <c r="H350" t="str">
        <f>if(X350=PROSES!$E$29,T350,)</f>
        <v/>
      </c>
      <c r="I350" t="str">
        <f t="shared" si="6"/>
        <v/>
      </c>
      <c r="J350" t="str">
        <f>if(and($K$3&gt;1,R350=PROSES!$C$2),,K350)</f>
        <v/>
      </c>
      <c r="K350" s="1" t="str">
        <f>if(and($L$3&gt;1,L350=PROSES!$B$2),,L350)</f>
        <v/>
      </c>
      <c r="L350" t="str">
        <f t="shared" si="7"/>
        <v/>
      </c>
      <c r="M350" t="str">
        <f>if(Z350=PROSES!$B$3,T350,)</f>
        <v/>
      </c>
      <c r="N350" t="str">
        <f>if(X350=PROSES!$B$3,T350,)</f>
        <v/>
      </c>
      <c r="O350" t="str">
        <f t="shared" si="8"/>
        <v/>
      </c>
      <c r="P350" t="str">
        <f>if(Z350=PROSES!$B$1,T350,)</f>
        <v/>
      </c>
      <c r="Q350" t="str">
        <f>if(X350=PROSES!$B$1,T350,)</f>
        <v/>
      </c>
      <c r="R350" t="str">
        <f t="shared" si="9"/>
        <v>DEPOK5KEDUNGBADAK5</v>
      </c>
      <c r="S350" s="3"/>
      <c r="T350" s="1" t="s">
        <v>781</v>
      </c>
      <c r="U350" s="1" t="s">
        <v>58</v>
      </c>
      <c r="V350" s="1" t="s">
        <v>58</v>
      </c>
      <c r="W350" s="1" t="s">
        <v>90</v>
      </c>
      <c r="X350" s="1" t="s">
        <v>772</v>
      </c>
      <c r="Y350" s="1" t="s">
        <v>88</v>
      </c>
      <c r="Z350" s="1" t="s">
        <v>268</v>
      </c>
      <c r="AA350" s="1" t="s">
        <v>66</v>
      </c>
      <c r="AD350" s="1">
        <v>0.0</v>
      </c>
      <c r="AE350" s="1">
        <v>1.0</v>
      </c>
      <c r="AG350" s="1">
        <v>46.0</v>
      </c>
      <c r="AH350" s="1">
        <v>1.0</v>
      </c>
      <c r="AI350" s="1" t="s">
        <v>64</v>
      </c>
      <c r="AJ350" s="1">
        <v>0.0</v>
      </c>
      <c r="AM350" s="1">
        <v>0.0</v>
      </c>
      <c r="AN350" s="1">
        <v>0.0</v>
      </c>
      <c r="AO350" s="1">
        <v>100.0</v>
      </c>
      <c r="AP350" s="1">
        <v>1.0</v>
      </c>
      <c r="AQ350" s="1">
        <v>1.62</v>
      </c>
      <c r="AR350" s="1">
        <v>1.62</v>
      </c>
      <c r="AS350" s="1">
        <v>13.03434</v>
      </c>
      <c r="AT350" s="1">
        <v>82.15014</v>
      </c>
      <c r="AU350" s="1">
        <v>1.7802</v>
      </c>
      <c r="AV350" s="1">
        <v>12.9122</v>
      </c>
      <c r="AW350" s="1">
        <v>8.680201</v>
      </c>
      <c r="AX350" s="1">
        <v>38.7366</v>
      </c>
      <c r="AY350" s="1">
        <v>0.0</v>
      </c>
      <c r="AZ350" s="1">
        <v>0.683587</v>
      </c>
      <c r="BA350" s="1">
        <v>-7.109503</v>
      </c>
    </row>
    <row r="351">
      <c r="A351">
        <f t="shared" si="2"/>
        <v>0</v>
      </c>
      <c r="B351" t="str">
        <f t="shared" si="3"/>
        <v/>
      </c>
      <c r="C351" t="str">
        <f>if(and(D$3&gt;1,E351=PROSES!$D$22),,D351)</f>
        <v/>
      </c>
      <c r="D351" s="1" t="str">
        <f>if(and(F$3&gt;1,F351=PROSES!$B$10),,F351)</f>
        <v/>
      </c>
      <c r="E351" t="str">
        <f t="shared" si="4"/>
        <v/>
      </c>
      <c r="F351" t="str">
        <f t="shared" si="5"/>
        <v/>
      </c>
      <c r="G351" s="1" t="str">
        <f>if(Z351=PROSES!$E$29,T351,)</f>
        <v/>
      </c>
      <c r="H351" t="str">
        <f>if(X351=PROSES!$E$29,T351,)</f>
        <v/>
      </c>
      <c r="I351" t="str">
        <f t="shared" si="6"/>
        <v/>
      </c>
      <c r="J351" t="str">
        <f>if(and($K$3&gt;1,R351=PROSES!$C$2),,K351)</f>
        <v/>
      </c>
      <c r="K351" s="1" t="str">
        <f>if(and($L$3&gt;1,L351=PROSES!$B$2),,L351)</f>
        <v/>
      </c>
      <c r="L351" t="str">
        <f t="shared" si="7"/>
        <v/>
      </c>
      <c r="M351" t="str">
        <f>if(Z351=PROSES!$B$3,T351,)</f>
        <v/>
      </c>
      <c r="N351" t="str">
        <f>if(X351=PROSES!$B$3,T351,)</f>
        <v/>
      </c>
      <c r="O351" t="str">
        <f t="shared" si="8"/>
        <v/>
      </c>
      <c r="P351" t="str">
        <f>if(Z351=PROSES!$B$1,T351,)</f>
        <v/>
      </c>
      <c r="Q351" t="str">
        <f>if(X351=PROSES!$B$1,T351,)</f>
        <v/>
      </c>
      <c r="R351" t="str">
        <f t="shared" si="9"/>
        <v>TASIKMALAYA BARU7</v>
      </c>
      <c r="S351" s="3"/>
      <c r="T351" s="1" t="s">
        <v>782</v>
      </c>
      <c r="U351" s="1" t="s">
        <v>783</v>
      </c>
      <c r="V351" s="1" t="s">
        <v>75</v>
      </c>
      <c r="W351" s="1" t="s">
        <v>562</v>
      </c>
      <c r="X351" s="1" t="s">
        <v>784</v>
      </c>
      <c r="Y351" s="1" t="s">
        <v>78</v>
      </c>
      <c r="AA351" s="1" t="s">
        <v>785</v>
      </c>
      <c r="AD351" s="1">
        <v>0.0</v>
      </c>
      <c r="AE351" s="1">
        <v>1.0</v>
      </c>
      <c r="AG351" s="1">
        <v>279.5</v>
      </c>
      <c r="AH351" s="1">
        <v>1.0</v>
      </c>
      <c r="AI351" s="1" t="s">
        <v>64</v>
      </c>
      <c r="AJ351" s="1">
        <v>0.0</v>
      </c>
      <c r="AM351" s="1">
        <v>0.0</v>
      </c>
      <c r="AN351" s="1">
        <v>0.0</v>
      </c>
      <c r="AO351" s="1">
        <v>100.0</v>
      </c>
      <c r="AP351" s="1">
        <v>1.0</v>
      </c>
      <c r="AQ351" s="1">
        <v>2.4</v>
      </c>
      <c r="AR351" s="1">
        <v>2.4</v>
      </c>
      <c r="AS351" s="1">
        <v>78.79652</v>
      </c>
      <c r="AT351" s="1">
        <v>84.89205</v>
      </c>
      <c r="AU351" s="1">
        <v>7.01545</v>
      </c>
      <c r="AV351" s="1">
        <v>78.4836</v>
      </c>
      <c r="AW351" s="1">
        <v>48.94045</v>
      </c>
      <c r="AX351" s="1">
        <v>235.4508</v>
      </c>
      <c r="AY351" s="1">
        <v>0.0</v>
      </c>
      <c r="AZ351" s="1">
        <v>0.6872964</v>
      </c>
      <c r="BA351" s="1">
        <v>-9.846326</v>
      </c>
    </row>
    <row r="352">
      <c r="A352">
        <f t="shared" si="2"/>
        <v>0</v>
      </c>
      <c r="B352" t="str">
        <f t="shared" si="3"/>
        <v/>
      </c>
      <c r="C352" t="str">
        <f>if(and(D$3&gt;1,E352=PROSES!$D$22),,D352)</f>
        <v/>
      </c>
      <c r="D352" s="1" t="str">
        <f>if(and(F$3&gt;1,F352=PROSES!$B$10),,F352)</f>
        <v/>
      </c>
      <c r="E352" t="str">
        <f t="shared" si="4"/>
        <v/>
      </c>
      <c r="F352" t="str">
        <f t="shared" si="5"/>
        <v/>
      </c>
      <c r="G352" s="1" t="str">
        <f>if(Z352=PROSES!$E$29,T352,)</f>
        <v/>
      </c>
      <c r="H352" t="str">
        <f>if(X352=PROSES!$E$29,T352,)</f>
        <v/>
      </c>
      <c r="I352" t="str">
        <f t="shared" si="6"/>
        <v/>
      </c>
      <c r="J352" t="str">
        <f>if(and($K$3&gt;1,R352=PROSES!$C$2),,K352)</f>
        <v/>
      </c>
      <c r="K352" s="1" t="str">
        <f>if(and($L$3&gt;1,L352=PROSES!$B$2),,L352)</f>
        <v/>
      </c>
      <c r="L352" t="str">
        <f t="shared" si="7"/>
        <v/>
      </c>
      <c r="M352" t="str">
        <f>if(Z352=PROSES!$B$3,T352,)</f>
        <v/>
      </c>
      <c r="N352" t="str">
        <f>if(X352=PROSES!$B$3,T352,)</f>
        <v/>
      </c>
      <c r="O352" t="str">
        <f t="shared" si="8"/>
        <v/>
      </c>
      <c r="P352" t="str">
        <f>if(Z352=PROSES!$B$1,T352,)</f>
        <v/>
      </c>
      <c r="Q352" t="str">
        <f>if(X352=PROSES!$B$1,T352,)</f>
        <v/>
      </c>
      <c r="R352" t="str">
        <f t="shared" si="9"/>
        <v>TASIKMALAYA BARU7</v>
      </c>
      <c r="S352" s="3"/>
      <c r="T352" s="1" t="s">
        <v>786</v>
      </c>
      <c r="U352" s="1" t="s">
        <v>787</v>
      </c>
      <c r="V352" s="1" t="s">
        <v>75</v>
      </c>
      <c r="W352" s="1" t="s">
        <v>562</v>
      </c>
      <c r="X352" s="1" t="s">
        <v>784</v>
      </c>
      <c r="Y352" s="1" t="s">
        <v>78</v>
      </c>
      <c r="AA352" s="1" t="s">
        <v>785</v>
      </c>
      <c r="AD352" s="1">
        <v>0.0</v>
      </c>
      <c r="AE352" s="1">
        <v>1.0</v>
      </c>
      <c r="AG352" s="1">
        <v>279.5</v>
      </c>
      <c r="AH352" s="1">
        <v>1.0</v>
      </c>
      <c r="AI352" s="1" t="s">
        <v>64</v>
      </c>
      <c r="AJ352" s="1">
        <v>0.0</v>
      </c>
      <c r="AM352" s="1">
        <v>0.0</v>
      </c>
      <c r="AN352" s="1">
        <v>0.0</v>
      </c>
      <c r="AO352" s="1">
        <v>100.0</v>
      </c>
      <c r="AP352" s="1">
        <v>1.0</v>
      </c>
      <c r="AQ352" s="1">
        <v>2.4</v>
      </c>
      <c r="AR352" s="1">
        <v>2.4</v>
      </c>
      <c r="AS352" s="1">
        <v>78.79652</v>
      </c>
      <c r="AT352" s="1">
        <v>84.89205</v>
      </c>
      <c r="AU352" s="1">
        <v>7.01545</v>
      </c>
      <c r="AV352" s="1">
        <v>78.4836</v>
      </c>
      <c r="AW352" s="1">
        <v>48.94045</v>
      </c>
      <c r="AX352" s="1">
        <v>235.4508</v>
      </c>
      <c r="AY352" s="1">
        <v>0.0</v>
      </c>
      <c r="AZ352" s="1">
        <v>0.6872964</v>
      </c>
      <c r="BA352" s="1">
        <v>-9.846326</v>
      </c>
    </row>
    <row r="353">
      <c r="A353">
        <f t="shared" si="2"/>
        <v>0</v>
      </c>
      <c r="B353" t="str">
        <f t="shared" si="3"/>
        <v/>
      </c>
      <c r="C353" t="str">
        <f>if(and(D$3&gt;1,E353=PROSES!$D$22),,D353)</f>
        <v/>
      </c>
      <c r="D353" s="1" t="str">
        <f>if(and(F$3&gt;1,F353=PROSES!$B$10),,F353)</f>
        <v/>
      </c>
      <c r="E353" t="str">
        <f t="shared" si="4"/>
        <v/>
      </c>
      <c r="F353" t="str">
        <f t="shared" si="5"/>
        <v/>
      </c>
      <c r="G353" s="1" t="str">
        <f>if(Z353=PROSES!$E$29,T353,)</f>
        <v/>
      </c>
      <c r="H353" t="str">
        <f>if(X353=PROSES!$E$29,T353,)</f>
        <v/>
      </c>
      <c r="I353" t="str">
        <f t="shared" si="6"/>
        <v/>
      </c>
      <c r="J353" t="str">
        <f>if(and($K$3&gt;1,R353=PROSES!$C$2),,K353)</f>
        <v/>
      </c>
      <c r="K353" s="1" t="str">
        <f>if(and($L$3&gt;1,L353=PROSES!$B$2),,L353)</f>
        <v/>
      </c>
      <c r="L353" t="str">
        <f t="shared" si="7"/>
        <v/>
      </c>
      <c r="M353" t="str">
        <f>if(Z353=PROSES!$B$3,T353,)</f>
        <v/>
      </c>
      <c r="N353" t="str">
        <f>if(X353=PROSES!$B$3,T353,)</f>
        <v/>
      </c>
      <c r="O353" t="str">
        <f t="shared" si="8"/>
        <v/>
      </c>
      <c r="P353" t="str">
        <f>if(Z353=PROSES!$B$1,T353,)</f>
        <v/>
      </c>
      <c r="Q353" t="str">
        <f>if(X353=PROSES!$B$1,T353,)</f>
        <v/>
      </c>
      <c r="R353" t="str">
        <f t="shared" si="9"/>
        <v>DAGO PAKARBANDUNG UTARA5</v>
      </c>
      <c r="S353" s="3"/>
      <c r="T353" s="1" t="s">
        <v>788</v>
      </c>
      <c r="U353" s="1" t="s">
        <v>115</v>
      </c>
      <c r="V353" s="1" t="s">
        <v>115</v>
      </c>
      <c r="W353" s="1" t="s">
        <v>171</v>
      </c>
      <c r="X353" s="1" t="s">
        <v>789</v>
      </c>
      <c r="Y353" s="1" t="s">
        <v>85</v>
      </c>
      <c r="Z353" s="1" t="s">
        <v>790</v>
      </c>
      <c r="AA353" s="1" t="s">
        <v>88</v>
      </c>
      <c r="AD353" s="1">
        <v>0.0</v>
      </c>
      <c r="AE353" s="1">
        <v>1.0</v>
      </c>
      <c r="AG353" s="1">
        <v>12.0</v>
      </c>
      <c r="AH353" s="1">
        <v>1.0</v>
      </c>
      <c r="AI353" s="1" t="s">
        <v>64</v>
      </c>
      <c r="AJ353" s="1">
        <v>0.0</v>
      </c>
      <c r="AM353" s="1">
        <v>0.0</v>
      </c>
      <c r="AN353" s="1">
        <v>0.0</v>
      </c>
      <c r="AO353" s="1">
        <v>100.0</v>
      </c>
      <c r="AP353" s="1">
        <v>1.0</v>
      </c>
      <c r="AQ353" s="1">
        <v>0.58</v>
      </c>
      <c r="AR353" s="1">
        <v>0.58</v>
      </c>
      <c r="AS353" s="1">
        <v>5.035149</v>
      </c>
      <c r="AT353" s="1">
        <v>70.94324</v>
      </c>
      <c r="AU353" s="1">
        <v>1.644</v>
      </c>
      <c r="AV353" s="1">
        <v>4.7592</v>
      </c>
      <c r="AW353" s="1">
        <v>3.444</v>
      </c>
      <c r="AX353" s="1">
        <v>14.2776</v>
      </c>
      <c r="AY353" s="1">
        <v>0.0</v>
      </c>
      <c r="AZ353" s="1">
        <v>0.6412987</v>
      </c>
      <c r="BA353" s="1">
        <v>8.348166</v>
      </c>
    </row>
    <row r="354">
      <c r="A354">
        <f t="shared" si="2"/>
        <v>0</v>
      </c>
      <c r="B354" t="str">
        <f t="shared" si="3"/>
        <v/>
      </c>
      <c r="C354" t="str">
        <f>if(and(D$3&gt;1,E354=PROSES!$D$22),,D354)</f>
        <v/>
      </c>
      <c r="D354" s="1" t="str">
        <f>if(and(F$3&gt;1,F354=PROSES!$B$10),,F354)</f>
        <v/>
      </c>
      <c r="E354" t="str">
        <f t="shared" si="4"/>
        <v/>
      </c>
      <c r="F354" t="str">
        <f t="shared" si="5"/>
        <v/>
      </c>
      <c r="G354" s="1" t="str">
        <f>if(Z354=PROSES!$E$29,T354,)</f>
        <v/>
      </c>
      <c r="H354" t="str">
        <f>if(X354=PROSES!$E$29,T354,)</f>
        <v/>
      </c>
      <c r="I354" t="str">
        <f t="shared" si="6"/>
        <v/>
      </c>
      <c r="J354" t="str">
        <f>if(and($K$3&gt;1,R354=PROSES!$C$2),,K354)</f>
        <v/>
      </c>
      <c r="K354" s="1" t="str">
        <f>if(and($L$3&gt;1,L354=PROSES!$B$2),,L354)</f>
        <v/>
      </c>
      <c r="L354" t="str">
        <f t="shared" si="7"/>
        <v/>
      </c>
      <c r="M354" t="str">
        <f>if(Z354=PROSES!$B$3,T354,)</f>
        <v/>
      </c>
      <c r="N354" t="str">
        <f>if(X354=PROSES!$B$3,T354,)</f>
        <v/>
      </c>
      <c r="O354" t="str">
        <f t="shared" si="8"/>
        <v/>
      </c>
      <c r="P354" t="str">
        <f>if(Z354=PROSES!$B$1,T354,)</f>
        <v/>
      </c>
      <c r="Q354" t="str">
        <f>if(X354=PROSES!$B$1,T354,)</f>
        <v/>
      </c>
      <c r="R354" t="str">
        <f t="shared" si="9"/>
        <v>DAGO PAKARBANDUNG UTARA5</v>
      </c>
      <c r="S354" s="3"/>
      <c r="T354" s="1" t="s">
        <v>791</v>
      </c>
      <c r="U354" s="1" t="s">
        <v>115</v>
      </c>
      <c r="V354" s="1" t="s">
        <v>115</v>
      </c>
      <c r="W354" s="1" t="s">
        <v>171</v>
      </c>
      <c r="X354" s="1" t="s">
        <v>789</v>
      </c>
      <c r="Y354" s="1" t="s">
        <v>88</v>
      </c>
      <c r="Z354" s="1" t="s">
        <v>790</v>
      </c>
      <c r="AA354" s="1" t="s">
        <v>88</v>
      </c>
      <c r="AD354" s="1">
        <v>0.0</v>
      </c>
      <c r="AE354" s="1">
        <v>1.0</v>
      </c>
      <c r="AG354" s="1">
        <v>12.0</v>
      </c>
      <c r="AH354" s="1">
        <v>1.0</v>
      </c>
      <c r="AI354" s="1" t="s">
        <v>64</v>
      </c>
      <c r="AJ354" s="1">
        <v>0.0</v>
      </c>
      <c r="AM354" s="1">
        <v>0.0</v>
      </c>
      <c r="AN354" s="1">
        <v>0.0</v>
      </c>
      <c r="AO354" s="1">
        <v>100.0</v>
      </c>
      <c r="AP354" s="1">
        <v>1.0</v>
      </c>
      <c r="AQ354" s="1">
        <v>0.58</v>
      </c>
      <c r="AR354" s="1">
        <v>0.58</v>
      </c>
      <c r="AS354" s="1">
        <v>5.035149</v>
      </c>
      <c r="AT354" s="1">
        <v>70.94324</v>
      </c>
      <c r="AU354" s="1">
        <v>1.644</v>
      </c>
      <c r="AV354" s="1">
        <v>4.7592</v>
      </c>
      <c r="AW354" s="1">
        <v>3.444</v>
      </c>
      <c r="AX354" s="1">
        <v>14.2776</v>
      </c>
      <c r="AY354" s="1">
        <v>0.0</v>
      </c>
      <c r="AZ354" s="1">
        <v>0.6412987</v>
      </c>
      <c r="BA354" s="1">
        <v>8.348166</v>
      </c>
    </row>
    <row r="355">
      <c r="A355">
        <f t="shared" si="2"/>
        <v>0</v>
      </c>
      <c r="B355" t="str">
        <f t="shared" si="3"/>
        <v/>
      </c>
      <c r="C355" t="str">
        <f>if(and(D$3&gt;1,E355=PROSES!$D$22),,D355)</f>
        <v/>
      </c>
      <c r="D355" s="1" t="str">
        <f>if(and(F$3&gt;1,F355=PROSES!$B$10),,F355)</f>
        <v/>
      </c>
      <c r="E355" t="str">
        <f t="shared" si="4"/>
        <v/>
      </c>
      <c r="F355" t="str">
        <f t="shared" si="5"/>
        <v/>
      </c>
      <c r="G355" s="1" t="str">
        <f>if(Z355=PROSES!$E$29,T355,)</f>
        <v/>
      </c>
      <c r="H355" t="str">
        <f>if(X355=PROSES!$E$29,T355,)</f>
        <v/>
      </c>
      <c r="I355" t="str">
        <f t="shared" si="6"/>
        <v/>
      </c>
      <c r="J355" t="str">
        <f>if(and($K$3&gt;1,R355=PROSES!$C$2),,K355)</f>
        <v/>
      </c>
      <c r="K355" s="1" t="str">
        <f>if(and($L$3&gt;1,L355=PROSES!$B$2),,L355)</f>
        <v/>
      </c>
      <c r="L355" t="str">
        <f t="shared" si="7"/>
        <v/>
      </c>
      <c r="M355" t="str">
        <f>if(Z355=PROSES!$B$3,T355,)</f>
        <v/>
      </c>
      <c r="N355" t="str">
        <f>if(X355=PROSES!$B$3,T355,)</f>
        <v/>
      </c>
      <c r="O355" t="str">
        <f t="shared" si="8"/>
        <v/>
      </c>
      <c r="P355" t="str">
        <f>if(Z355=PROSES!$B$1,T355,)</f>
        <v/>
      </c>
      <c r="Q355" t="str">
        <f>if(X355=PROSES!$B$1,T355,)</f>
        <v/>
      </c>
      <c r="R355" t="str">
        <f t="shared" si="9"/>
        <v>DIENGGARUNG</v>
      </c>
      <c r="S355" s="3"/>
      <c r="T355" s="1" t="s">
        <v>792</v>
      </c>
      <c r="U355" s="1" t="s">
        <v>176</v>
      </c>
      <c r="V355" s="1" t="s">
        <v>176</v>
      </c>
      <c r="W355" s="1" t="s">
        <v>171</v>
      </c>
      <c r="X355" s="1" t="s">
        <v>793</v>
      </c>
      <c r="Y355" s="1">
        <v>2.0</v>
      </c>
      <c r="Z355" s="1" t="s">
        <v>794</v>
      </c>
      <c r="AA355" s="1" t="s">
        <v>85</v>
      </c>
      <c r="AD355" s="1">
        <v>0.0</v>
      </c>
      <c r="AE355" s="1">
        <v>1.0</v>
      </c>
      <c r="AG355" s="1">
        <v>8.076</v>
      </c>
      <c r="AH355" s="1">
        <v>1.0</v>
      </c>
      <c r="AI355" s="1" t="s">
        <v>64</v>
      </c>
      <c r="AJ355" s="1">
        <v>0.0</v>
      </c>
      <c r="AM355" s="1">
        <v>0.0</v>
      </c>
      <c r="AN355" s="1">
        <v>0.0</v>
      </c>
      <c r="AO355" s="1">
        <v>100.0</v>
      </c>
      <c r="AP355" s="1">
        <v>1.0</v>
      </c>
      <c r="AQ355" s="1">
        <v>0.58</v>
      </c>
      <c r="AR355" s="1">
        <v>0.58</v>
      </c>
      <c r="AS355" s="1">
        <v>3.388655</v>
      </c>
      <c r="AT355" s="1">
        <v>70.94324</v>
      </c>
      <c r="AU355" s="1">
        <v>1.106412</v>
      </c>
      <c r="AV355" s="1">
        <v>3.202942</v>
      </c>
      <c r="AW355" s="1">
        <v>2.317812</v>
      </c>
      <c r="AX355" s="1">
        <v>9.608826</v>
      </c>
      <c r="AY355" s="1">
        <v>0.0</v>
      </c>
      <c r="AZ355" s="1">
        <v>0.6412987</v>
      </c>
      <c r="BA355" s="1">
        <v>8.348166</v>
      </c>
    </row>
    <row r="356">
      <c r="A356">
        <f t="shared" si="2"/>
        <v>0</v>
      </c>
      <c r="B356" t="str">
        <f t="shared" si="3"/>
        <v/>
      </c>
      <c r="C356" t="str">
        <f>if(and(D$3&gt;1,E356=PROSES!$D$22),,D356)</f>
        <v/>
      </c>
      <c r="D356" s="1" t="str">
        <f>if(and(F$3&gt;1,F356=PROSES!$B$10),,F356)</f>
        <v/>
      </c>
      <c r="E356" t="str">
        <f t="shared" si="4"/>
        <v/>
      </c>
      <c r="F356" t="str">
        <f t="shared" si="5"/>
        <v/>
      </c>
      <c r="G356" s="1" t="str">
        <f>if(Z356=PROSES!$E$29,T356,)</f>
        <v/>
      </c>
      <c r="H356" t="str">
        <f>if(X356=PROSES!$E$29,T356,)</f>
        <v/>
      </c>
      <c r="I356" t="str">
        <f t="shared" si="6"/>
        <v/>
      </c>
      <c r="J356" t="str">
        <f>if(and($K$3&gt;1,R356=PROSES!$C$2),,K356)</f>
        <v/>
      </c>
      <c r="K356" s="1" t="str">
        <f>if(and($L$3&gt;1,L356=PROSES!$B$2),,L356)</f>
        <v/>
      </c>
      <c r="L356" t="str">
        <f t="shared" si="7"/>
        <v/>
      </c>
      <c r="M356" t="str">
        <f>if(Z356=PROSES!$B$3,T356,)</f>
        <v/>
      </c>
      <c r="N356" t="str">
        <f>if(X356=PROSES!$B$3,T356,)</f>
        <v/>
      </c>
      <c r="O356" t="str">
        <f t="shared" si="8"/>
        <v/>
      </c>
      <c r="P356" t="str">
        <f>if(Z356=PROSES!$B$1,T356,)</f>
        <v/>
      </c>
      <c r="Q356" t="str">
        <f>if(X356=PROSES!$B$1,T356,)</f>
        <v/>
      </c>
      <c r="R356" t="str">
        <f t="shared" si="9"/>
        <v>DIENGWONOSOBO</v>
      </c>
      <c r="S356" s="3"/>
      <c r="T356" s="1" t="s">
        <v>795</v>
      </c>
      <c r="U356" s="1" t="s">
        <v>176</v>
      </c>
      <c r="V356" s="1" t="s">
        <v>176</v>
      </c>
      <c r="W356" s="1" t="s">
        <v>171</v>
      </c>
      <c r="X356" s="1" t="s">
        <v>793</v>
      </c>
      <c r="Y356" s="1">
        <v>1.0</v>
      </c>
      <c r="Z356" s="1" t="s">
        <v>796</v>
      </c>
      <c r="AA356" s="1">
        <v>1.0</v>
      </c>
      <c r="AD356" s="1">
        <v>0.0</v>
      </c>
      <c r="AE356" s="1">
        <v>1.0</v>
      </c>
      <c r="AG356" s="1">
        <v>18.627</v>
      </c>
      <c r="AH356" s="1">
        <v>1.0</v>
      </c>
      <c r="AI356" s="1" t="s">
        <v>64</v>
      </c>
      <c r="AJ356" s="1">
        <v>0.0</v>
      </c>
      <c r="AM356" s="1">
        <v>0.0</v>
      </c>
      <c r="AN356" s="1">
        <v>0.0</v>
      </c>
      <c r="AO356" s="1">
        <v>100.0</v>
      </c>
      <c r="AP356" s="1">
        <v>1.0</v>
      </c>
      <c r="AQ356" s="1">
        <v>0.58</v>
      </c>
      <c r="AR356" s="1">
        <v>0.58</v>
      </c>
      <c r="AS356" s="1">
        <v>7.81581</v>
      </c>
      <c r="AT356" s="1">
        <v>70.94324</v>
      </c>
      <c r="AU356" s="1">
        <v>2.551899</v>
      </c>
      <c r="AV356" s="1">
        <v>7.387469</v>
      </c>
      <c r="AW356" s="1">
        <v>5.345949</v>
      </c>
      <c r="AX356" s="1">
        <v>22.16241</v>
      </c>
      <c r="AY356" s="1">
        <v>0.0</v>
      </c>
      <c r="AZ356" s="1">
        <v>0.6412987</v>
      </c>
      <c r="BA356" s="1">
        <v>8.348166</v>
      </c>
    </row>
    <row r="357">
      <c r="A357">
        <f t="shared" si="2"/>
        <v>0</v>
      </c>
      <c r="B357" t="str">
        <f t="shared" si="3"/>
        <v/>
      </c>
      <c r="C357" t="str">
        <f>if(and(D$3&gt;1,E357=PROSES!$D$22),,D357)</f>
        <v/>
      </c>
      <c r="D357" s="1" t="str">
        <f>if(and(F$3&gt;1,F357=PROSES!$B$10),,F357)</f>
        <v/>
      </c>
      <c r="E357" t="str">
        <f t="shared" si="4"/>
        <v/>
      </c>
      <c r="F357" t="str">
        <f t="shared" si="5"/>
        <v/>
      </c>
      <c r="G357" s="1" t="str">
        <f>if(Z357=PROSES!$E$29,T357,)</f>
        <v/>
      </c>
      <c r="H357" t="str">
        <f>if(X357=PROSES!$E$29,T357,)</f>
        <v/>
      </c>
      <c r="I357" t="str">
        <f t="shared" si="6"/>
        <v/>
      </c>
      <c r="J357" t="str">
        <f>if(and($K$3&gt;1,R357=PROSES!$C$2),,K357)</f>
        <v/>
      </c>
      <c r="K357" s="1" t="str">
        <f>if(and($L$3&gt;1,L357=PROSES!$B$2),,L357)</f>
        <v/>
      </c>
      <c r="L357" t="str">
        <f t="shared" si="7"/>
        <v/>
      </c>
      <c r="M357" t="str">
        <f>if(Z357=PROSES!$B$3,T357,)</f>
        <v/>
      </c>
      <c r="N357" t="str">
        <f>if(X357=PROSES!$B$3,T357,)</f>
        <v/>
      </c>
      <c r="O357" t="str">
        <f t="shared" si="8"/>
        <v/>
      </c>
      <c r="P357" t="str">
        <f>if(Z357=PROSES!$B$1,T357,)</f>
        <v/>
      </c>
      <c r="Q357" t="str">
        <f>if(X357=PROSES!$B$1,T357,)</f>
        <v/>
      </c>
      <c r="R357" t="str">
        <f t="shared" si="9"/>
        <v>DURIKOSAMBIKEBON JERUK</v>
      </c>
      <c r="S357" s="3"/>
      <c r="T357" s="1" t="s">
        <v>797</v>
      </c>
      <c r="U357" s="1" t="s">
        <v>58</v>
      </c>
      <c r="V357" s="1" t="s">
        <v>58</v>
      </c>
      <c r="W357" s="1" t="s">
        <v>205</v>
      </c>
      <c r="X357" s="1" t="s">
        <v>698</v>
      </c>
      <c r="Y357" s="1" t="s">
        <v>300</v>
      </c>
      <c r="Z357" s="1" t="s">
        <v>798</v>
      </c>
      <c r="AA357" s="1" t="s">
        <v>66</v>
      </c>
      <c r="AD357" s="1">
        <v>0.0</v>
      </c>
      <c r="AE357" s="1">
        <v>1.0</v>
      </c>
      <c r="AG357" s="1">
        <v>10.2</v>
      </c>
      <c r="AH357" s="1">
        <v>1.0</v>
      </c>
      <c r="AI357" s="1" t="s">
        <v>64</v>
      </c>
      <c r="AJ357" s="1">
        <v>0.0</v>
      </c>
      <c r="AM357" s="1">
        <v>0.0</v>
      </c>
      <c r="AN357" s="1">
        <v>0.0</v>
      </c>
      <c r="AO357" s="1">
        <v>100.0</v>
      </c>
      <c r="AP357" s="1">
        <v>1.0</v>
      </c>
      <c r="AQ357" s="1">
        <v>0.92</v>
      </c>
      <c r="AR357" s="1">
        <v>0.92</v>
      </c>
      <c r="AS357" s="1">
        <v>1.170848</v>
      </c>
      <c r="AT357" s="1">
        <v>72.87525</v>
      </c>
      <c r="AU357" s="1">
        <v>0.34476</v>
      </c>
      <c r="AV357" s="1">
        <v>1.11894</v>
      </c>
      <c r="AW357" s="1">
        <v>1.87476</v>
      </c>
      <c r="AX357" s="1">
        <v>3.35682</v>
      </c>
      <c r="AY357" s="1">
        <v>0.0</v>
      </c>
      <c r="AZ357" s="1">
        <v>0.771778</v>
      </c>
      <c r="BA357" s="1">
        <v>-17.23499</v>
      </c>
    </row>
    <row r="358">
      <c r="A358">
        <f t="shared" si="2"/>
        <v>0</v>
      </c>
      <c r="B358" t="str">
        <f t="shared" si="3"/>
        <v/>
      </c>
      <c r="C358" t="str">
        <f>if(and(D$3&gt;1,E358=PROSES!$D$22),,D358)</f>
        <v/>
      </c>
      <c r="D358" s="1" t="str">
        <f>if(and(F$3&gt;1,F358=PROSES!$B$10),,F358)</f>
        <v/>
      </c>
      <c r="E358" t="str">
        <f t="shared" si="4"/>
        <v/>
      </c>
      <c r="F358" t="str">
        <f t="shared" si="5"/>
        <v/>
      </c>
      <c r="G358" s="1" t="str">
        <f>if(Z358=PROSES!$E$29,T358,)</f>
        <v/>
      </c>
      <c r="H358" t="str">
        <f>if(X358=PROSES!$E$29,T358,)</f>
        <v/>
      </c>
      <c r="I358" t="str">
        <f t="shared" si="6"/>
        <v/>
      </c>
      <c r="J358" t="str">
        <f>if(and($K$3&gt;1,R358=PROSES!$C$2),,K358)</f>
        <v/>
      </c>
      <c r="K358" s="1" t="str">
        <f>if(and($L$3&gt;1,L358=PROSES!$B$2),,L358)</f>
        <v/>
      </c>
      <c r="L358" t="str">
        <f t="shared" si="7"/>
        <v/>
      </c>
      <c r="M358" t="str">
        <f>if(Z358=PROSES!$B$3,T358,)</f>
        <v/>
      </c>
      <c r="N358" t="str">
        <f>if(X358=PROSES!$B$3,T358,)</f>
        <v/>
      </c>
      <c r="O358" t="str">
        <f t="shared" si="8"/>
        <v/>
      </c>
      <c r="P358" t="str">
        <f>if(Z358=PROSES!$B$1,T358,)</f>
        <v/>
      </c>
      <c r="Q358" t="str">
        <f>if(X358=PROSES!$B$1,T358,)</f>
        <v/>
      </c>
      <c r="R358" t="str">
        <f t="shared" si="9"/>
        <v>DURIKOSAMBIKEBON JERUK</v>
      </c>
      <c r="S358" s="3"/>
      <c r="T358" s="1" t="s">
        <v>799</v>
      </c>
      <c r="U358" s="1" t="s">
        <v>58</v>
      </c>
      <c r="V358" s="1" t="s">
        <v>58</v>
      </c>
      <c r="W358" s="1" t="s">
        <v>205</v>
      </c>
      <c r="X358" s="1" t="s">
        <v>698</v>
      </c>
      <c r="Y358" s="1" t="s">
        <v>300</v>
      </c>
      <c r="Z358" s="1" t="s">
        <v>798</v>
      </c>
      <c r="AA358" s="1" t="s">
        <v>61</v>
      </c>
      <c r="AD358" s="1">
        <v>0.0</v>
      </c>
      <c r="AE358" s="1">
        <v>1.0</v>
      </c>
      <c r="AG358" s="1">
        <v>10.2</v>
      </c>
      <c r="AH358" s="1">
        <v>1.0</v>
      </c>
      <c r="AI358" s="1" t="s">
        <v>64</v>
      </c>
      <c r="AJ358" s="1">
        <v>0.0</v>
      </c>
      <c r="AM358" s="1">
        <v>0.0</v>
      </c>
      <c r="AN358" s="1">
        <v>0.0</v>
      </c>
      <c r="AO358" s="1">
        <v>100.0</v>
      </c>
      <c r="AP358" s="1">
        <v>1.0</v>
      </c>
      <c r="AQ358" s="1">
        <v>0.92</v>
      </c>
      <c r="AR358" s="1">
        <v>0.92</v>
      </c>
      <c r="AS358" s="1">
        <v>1.170848</v>
      </c>
      <c r="AT358" s="1">
        <v>72.87525</v>
      </c>
      <c r="AU358" s="1">
        <v>0.34476</v>
      </c>
      <c r="AV358" s="1">
        <v>1.11894</v>
      </c>
      <c r="AW358" s="1">
        <v>1.87476</v>
      </c>
      <c r="AX358" s="1">
        <v>3.35682</v>
      </c>
      <c r="AY358" s="1">
        <v>0.0</v>
      </c>
      <c r="AZ358" s="1">
        <v>0.771778</v>
      </c>
      <c r="BA358" s="1">
        <v>-17.23499</v>
      </c>
    </row>
    <row r="359">
      <c r="A359">
        <f t="shared" si="2"/>
        <v>0</v>
      </c>
      <c r="B359" t="str">
        <f t="shared" si="3"/>
        <v/>
      </c>
      <c r="C359" t="str">
        <f>if(and(D$3&gt;1,E359=PROSES!$D$22),,D359)</f>
        <v/>
      </c>
      <c r="D359" s="1" t="str">
        <f>if(and(F$3&gt;1,F359=PROSES!$B$10),,F359)</f>
        <v/>
      </c>
      <c r="E359" t="str">
        <f t="shared" si="4"/>
        <v/>
      </c>
      <c r="F359" t="str">
        <f t="shared" si="5"/>
        <v/>
      </c>
      <c r="G359" s="1" t="str">
        <f>if(Z359=PROSES!$E$29,T359,)</f>
        <v/>
      </c>
      <c r="H359" t="str">
        <f>if(X359=PROSES!$E$29,T359,)</f>
        <v/>
      </c>
      <c r="I359" t="str">
        <f t="shared" si="6"/>
        <v/>
      </c>
      <c r="J359" t="str">
        <f>if(and($K$3&gt;1,R359=PROSES!$C$2),,K359)</f>
        <v/>
      </c>
      <c r="K359" s="1" t="str">
        <f>if(and($L$3&gt;1,L359=PROSES!$B$2),,L359)</f>
        <v/>
      </c>
      <c r="L359" t="str">
        <f t="shared" si="7"/>
        <v/>
      </c>
      <c r="M359" t="str">
        <f>if(Z359=PROSES!$B$3,T359,)</f>
        <v/>
      </c>
      <c r="N359" t="str">
        <f>if(X359=PROSES!$B$3,T359,)</f>
        <v/>
      </c>
      <c r="O359" t="str">
        <f t="shared" si="8"/>
        <v/>
      </c>
      <c r="P359" t="str">
        <f>if(Z359=PROSES!$B$1,T359,)</f>
        <v/>
      </c>
      <c r="Q359" t="str">
        <f>if(X359=PROSES!$B$1,T359,)</f>
        <v/>
      </c>
      <c r="R359" t="str">
        <f t="shared" si="9"/>
        <v>DURIKOSAMBILMK</v>
      </c>
      <c r="S359" s="3"/>
      <c r="T359" s="1" t="s">
        <v>800</v>
      </c>
      <c r="U359" s="1" t="s">
        <v>58</v>
      </c>
      <c r="V359" s="1" t="s">
        <v>58</v>
      </c>
      <c r="W359" s="1" t="s">
        <v>220</v>
      </c>
      <c r="X359" s="1" t="s">
        <v>698</v>
      </c>
      <c r="Y359" s="1" t="s">
        <v>300</v>
      </c>
      <c r="Z359" s="1" t="s">
        <v>801</v>
      </c>
      <c r="AA359" s="1" t="s">
        <v>61</v>
      </c>
      <c r="AD359" s="1">
        <v>0.0</v>
      </c>
      <c r="AE359" s="1">
        <v>1.0</v>
      </c>
      <c r="AG359" s="1">
        <v>0.3</v>
      </c>
      <c r="AH359" s="1">
        <v>1.0</v>
      </c>
      <c r="AI359" s="1" t="s">
        <v>64</v>
      </c>
      <c r="AJ359" s="1">
        <v>0.0</v>
      </c>
      <c r="AM359" s="1">
        <v>0.0</v>
      </c>
      <c r="AN359" s="1">
        <v>0.0</v>
      </c>
      <c r="AO359" s="1">
        <v>100.0</v>
      </c>
      <c r="AP359" s="1">
        <v>1.0</v>
      </c>
      <c r="AQ359" s="1">
        <v>0.78</v>
      </c>
      <c r="AR359" s="1">
        <v>0.78</v>
      </c>
      <c r="AS359" s="1">
        <v>0.1243655</v>
      </c>
      <c r="AT359" s="1">
        <v>78.54912</v>
      </c>
      <c r="AU359" s="1">
        <v>0.02469</v>
      </c>
      <c r="AV359" s="1">
        <v>0.12189</v>
      </c>
      <c r="AW359" s="1">
        <v>0.06969</v>
      </c>
      <c r="AX359" s="1">
        <v>0.36567</v>
      </c>
      <c r="AY359" s="1">
        <v>0.0</v>
      </c>
      <c r="AZ359" s="1">
        <v>0.6644356</v>
      </c>
      <c r="BA359" s="1">
        <v>0.9922302</v>
      </c>
    </row>
    <row r="360">
      <c r="A360">
        <f t="shared" si="2"/>
        <v>0</v>
      </c>
      <c r="B360" t="str">
        <f t="shared" si="3"/>
        <v/>
      </c>
      <c r="C360" t="str">
        <f>if(and(D$3&gt;1,E360=PROSES!$D$22),,D360)</f>
        <v/>
      </c>
      <c r="D360" s="1" t="str">
        <f>if(and(F$3&gt;1,F360=PROSES!$B$10),,F360)</f>
        <v/>
      </c>
      <c r="E360" t="str">
        <f t="shared" si="4"/>
        <v/>
      </c>
      <c r="F360" t="str">
        <f t="shared" si="5"/>
        <v/>
      </c>
      <c r="G360" s="1" t="str">
        <f>if(Z360=PROSES!$E$29,T360,)</f>
        <v/>
      </c>
      <c r="H360" t="str">
        <f>if(X360=PROSES!$E$29,T360,)</f>
        <v/>
      </c>
      <c r="I360" t="str">
        <f t="shared" si="6"/>
        <v/>
      </c>
      <c r="J360" t="str">
        <f>if(and($K$3&gt;1,R360=PROSES!$C$2),,K360)</f>
        <v/>
      </c>
      <c r="K360" s="1" t="str">
        <f>if(and($L$3&gt;1,L360=PROSES!$B$2),,L360)</f>
        <v/>
      </c>
      <c r="L360" t="str">
        <f t="shared" si="7"/>
        <v/>
      </c>
      <c r="M360" t="str">
        <f>if(Z360=PROSES!$B$3,T360,)</f>
        <v/>
      </c>
      <c r="N360" t="str">
        <f>if(X360=PROSES!$B$3,T360,)</f>
        <v/>
      </c>
      <c r="O360" t="str">
        <f t="shared" si="8"/>
        <v/>
      </c>
      <c r="P360" t="str">
        <f>if(Z360=PROSES!$B$1,T360,)</f>
        <v/>
      </c>
      <c r="Q360" t="str">
        <f>if(X360=PROSES!$B$1,T360,)</f>
        <v/>
      </c>
      <c r="R360" t="str">
        <f t="shared" si="9"/>
        <v>DOLOPO4PONOROGO4</v>
      </c>
      <c r="S360" s="3"/>
      <c r="T360" s="1" t="s">
        <v>802</v>
      </c>
      <c r="U360" s="1" t="s">
        <v>82</v>
      </c>
      <c r="V360" s="1" t="s">
        <v>82</v>
      </c>
      <c r="W360" s="1" t="s">
        <v>122</v>
      </c>
      <c r="X360" s="1" t="s">
        <v>803</v>
      </c>
      <c r="Y360" s="1" t="s">
        <v>123</v>
      </c>
      <c r="Z360" s="1" t="s">
        <v>804</v>
      </c>
      <c r="AA360" s="1" t="s">
        <v>118</v>
      </c>
      <c r="AD360" s="1">
        <v>0.0</v>
      </c>
      <c r="AE360" s="1">
        <v>1.0</v>
      </c>
      <c r="AG360" s="1">
        <v>17.308</v>
      </c>
      <c r="AH360" s="1">
        <v>0.97</v>
      </c>
      <c r="AI360" s="1" t="s">
        <v>64</v>
      </c>
      <c r="AJ360" s="1">
        <v>0.0</v>
      </c>
      <c r="AM360" s="1">
        <v>0.0</v>
      </c>
      <c r="AN360" s="1">
        <v>0.0</v>
      </c>
      <c r="AO360" s="1">
        <v>100.0</v>
      </c>
      <c r="AP360" s="1">
        <v>1.0</v>
      </c>
      <c r="AQ360" s="1">
        <v>0.4268</v>
      </c>
      <c r="AR360" s="1">
        <v>0.4268</v>
      </c>
      <c r="AS360" s="1">
        <v>7.685077</v>
      </c>
      <c r="AT360" s="1">
        <v>60.66966</v>
      </c>
      <c r="AU360" s="1">
        <v>3.76449</v>
      </c>
      <c r="AV360" s="1">
        <v>6.699927</v>
      </c>
      <c r="AW360" s="1">
        <v>6.36069</v>
      </c>
      <c r="AX360" s="1">
        <v>20.09978</v>
      </c>
      <c r="AY360" s="1">
        <v>0.0</v>
      </c>
      <c r="AZ360" s="1">
        <v>0.5920149</v>
      </c>
      <c r="BA360" s="1">
        <v>18.36523</v>
      </c>
    </row>
    <row r="361">
      <c r="A361">
        <f t="shared" si="2"/>
        <v>0</v>
      </c>
      <c r="B361" t="str">
        <f t="shared" si="3"/>
        <v/>
      </c>
      <c r="C361" t="str">
        <f>if(and(D$3&gt;1,E361=PROSES!$D$22),,D361)</f>
        <v/>
      </c>
      <c r="D361" s="1" t="str">
        <f>if(and(F$3&gt;1,F361=PROSES!$B$10),,F361)</f>
        <v/>
      </c>
      <c r="E361" t="str">
        <f t="shared" si="4"/>
        <v/>
      </c>
      <c r="F361" t="str">
        <f t="shared" si="5"/>
        <v/>
      </c>
      <c r="G361" s="1" t="str">
        <f>if(Z361=PROSES!$E$29,T361,)</f>
        <v/>
      </c>
      <c r="H361" t="str">
        <f>if(X361=PROSES!$E$29,T361,)</f>
        <v/>
      </c>
      <c r="I361" t="str">
        <f t="shared" si="6"/>
        <v/>
      </c>
      <c r="J361" t="str">
        <f>if(and($K$3&gt;1,R361=PROSES!$C$2),,K361)</f>
        <v/>
      </c>
      <c r="K361" s="1" t="str">
        <f>if(and($L$3&gt;1,L361=PROSES!$B$2),,L361)</f>
        <v/>
      </c>
      <c r="L361" t="str">
        <f t="shared" si="7"/>
        <v/>
      </c>
      <c r="M361" t="str">
        <f>if(Z361=PROSES!$B$3,T361,)</f>
        <v/>
      </c>
      <c r="N361" t="str">
        <f>if(X361=PROSES!$B$3,T361,)</f>
        <v/>
      </c>
      <c r="O361" t="str">
        <f t="shared" si="8"/>
        <v/>
      </c>
      <c r="P361" t="str">
        <f>if(Z361=PROSES!$B$1,T361,)</f>
        <v/>
      </c>
      <c r="Q361" t="str">
        <f>if(X361=PROSES!$B$1,T361,)</f>
        <v/>
      </c>
      <c r="R361" t="str">
        <f t="shared" si="9"/>
        <v>DOLOPO4PONOROGO4</v>
      </c>
      <c r="S361" s="3"/>
      <c r="T361" s="1" t="s">
        <v>805</v>
      </c>
      <c r="U361" s="1" t="s">
        <v>82</v>
      </c>
      <c r="V361" s="1" t="s">
        <v>82</v>
      </c>
      <c r="W361" s="1" t="s">
        <v>122</v>
      </c>
      <c r="X361" s="1" t="s">
        <v>803</v>
      </c>
      <c r="Y361" s="1" t="s">
        <v>123</v>
      </c>
      <c r="Z361" s="1" t="s">
        <v>804</v>
      </c>
      <c r="AA361" s="1" t="s">
        <v>118</v>
      </c>
      <c r="AD361" s="1">
        <v>0.0</v>
      </c>
      <c r="AE361" s="1">
        <v>1.0</v>
      </c>
      <c r="AG361" s="1">
        <v>17.486</v>
      </c>
      <c r="AH361" s="1">
        <v>0.97</v>
      </c>
      <c r="AI361" s="1" t="s">
        <v>64</v>
      </c>
      <c r="AJ361" s="1">
        <v>0.0</v>
      </c>
      <c r="AM361" s="1">
        <v>0.0</v>
      </c>
      <c r="AN361" s="1">
        <v>0.0</v>
      </c>
      <c r="AO361" s="1">
        <v>100.0</v>
      </c>
      <c r="AP361" s="1">
        <v>1.0</v>
      </c>
      <c r="AQ361" s="1">
        <v>0.4268</v>
      </c>
      <c r="AR361" s="1">
        <v>0.4268</v>
      </c>
      <c r="AS361" s="1">
        <v>7.764112</v>
      </c>
      <c r="AT361" s="1">
        <v>60.66966</v>
      </c>
      <c r="AU361" s="1">
        <v>3.803205</v>
      </c>
      <c r="AV361" s="1">
        <v>6.768831</v>
      </c>
      <c r="AW361" s="1">
        <v>6.426105</v>
      </c>
      <c r="AX361" s="1">
        <v>20.30649</v>
      </c>
      <c r="AY361" s="1">
        <v>0.0</v>
      </c>
      <c r="AZ361" s="1">
        <v>0.5920149</v>
      </c>
      <c r="BA361" s="1">
        <v>18.36523</v>
      </c>
    </row>
    <row r="362">
      <c r="A362">
        <f t="shared" si="2"/>
        <v>0</v>
      </c>
      <c r="B362" t="str">
        <f t="shared" si="3"/>
        <v/>
      </c>
      <c r="C362" t="str">
        <f>if(and(D$3&gt;1,E362=PROSES!$D$22),,D362)</f>
        <v/>
      </c>
      <c r="D362" s="1" t="str">
        <f>if(and(F$3&gt;1,F362=PROSES!$B$10),,F362)</f>
        <v/>
      </c>
      <c r="E362" t="str">
        <f t="shared" si="4"/>
        <v/>
      </c>
      <c r="F362" t="str">
        <f t="shared" si="5"/>
        <v/>
      </c>
      <c r="G362" s="1" t="str">
        <f>if(Z362=PROSES!$E$29,T362,)</f>
        <v/>
      </c>
      <c r="H362" t="str">
        <f>if(X362=PROSES!$E$29,T362,)</f>
        <v/>
      </c>
      <c r="I362" t="str">
        <f t="shared" si="6"/>
        <v/>
      </c>
      <c r="J362" t="str">
        <f>if(and($K$3&gt;1,R362=PROSES!$C$2),,K362)</f>
        <v/>
      </c>
      <c r="K362" s="1" t="str">
        <f>if(and($L$3&gt;1,L362=PROSES!$B$2),,L362)</f>
        <v/>
      </c>
      <c r="L362" t="str">
        <f t="shared" si="7"/>
        <v/>
      </c>
      <c r="M362" t="str">
        <f>if(Z362=PROSES!$B$3,T362,)</f>
        <v/>
      </c>
      <c r="N362" t="str">
        <f>if(X362=PROSES!$B$3,T362,)</f>
        <v/>
      </c>
      <c r="O362" t="str">
        <f t="shared" si="8"/>
        <v/>
      </c>
      <c r="P362" t="str">
        <f>if(Z362=PROSES!$B$1,T362,)</f>
        <v/>
      </c>
      <c r="Q362" t="str">
        <f>if(X362=PROSES!$B$1,T362,)</f>
        <v/>
      </c>
      <c r="R362" t="str">
        <f t="shared" si="9"/>
        <v>INDRAMAYU5KOSAMBI BARU5</v>
      </c>
      <c r="S362" s="3"/>
      <c r="T362" s="1" t="s">
        <v>806</v>
      </c>
      <c r="U362" s="1" t="s">
        <v>115</v>
      </c>
      <c r="V362" s="1" t="s">
        <v>115</v>
      </c>
      <c r="W362" s="1" t="s">
        <v>807</v>
      </c>
      <c r="X362" s="1" t="s">
        <v>808</v>
      </c>
      <c r="Y362" s="1" t="s">
        <v>118</v>
      </c>
      <c r="Z362" s="1" t="s">
        <v>809</v>
      </c>
      <c r="AA362" s="1" t="s">
        <v>85</v>
      </c>
      <c r="AD362" s="1">
        <v>0.0</v>
      </c>
      <c r="AE362" s="1">
        <v>1.0</v>
      </c>
      <c r="AG362" s="1">
        <v>76.13</v>
      </c>
      <c r="AH362" s="1">
        <v>1.0</v>
      </c>
      <c r="AI362" s="1" t="s">
        <v>64</v>
      </c>
      <c r="AJ362" s="1">
        <v>0.0</v>
      </c>
      <c r="AM362" s="1">
        <v>0.0</v>
      </c>
      <c r="AN362" s="1">
        <v>0.0</v>
      </c>
      <c r="AO362" s="1">
        <v>100.0</v>
      </c>
      <c r="AP362" s="1">
        <v>1.0</v>
      </c>
      <c r="AQ362" s="1">
        <v>2.73</v>
      </c>
      <c r="AR362" s="1">
        <v>2.73</v>
      </c>
      <c r="AS362" s="1">
        <v>21.64289</v>
      </c>
      <c r="AT362" s="1">
        <v>82.725</v>
      </c>
      <c r="AU362" s="1">
        <v>2.74068</v>
      </c>
      <c r="AV362" s="1">
        <v>21.46866</v>
      </c>
      <c r="AW362" s="1">
        <v>12.10467</v>
      </c>
      <c r="AX362" s="1">
        <v>62.4266</v>
      </c>
      <c r="AY362" s="1">
        <v>0.0</v>
      </c>
      <c r="AZ362" s="1">
        <v>0.6470905</v>
      </c>
      <c r="BA362" s="1">
        <v>-5.602889</v>
      </c>
    </row>
    <row r="363">
      <c r="A363">
        <f t="shared" si="2"/>
        <v>0</v>
      </c>
      <c r="B363" t="str">
        <f t="shared" si="3"/>
        <v/>
      </c>
      <c r="C363" t="str">
        <f>if(and(D$3&gt;1,E363=PROSES!$D$22),,D363)</f>
        <v/>
      </c>
      <c r="D363" s="1" t="str">
        <f>if(and(F$3&gt;1,F363=PROSES!$B$10),,F363)</f>
        <v/>
      </c>
      <c r="E363" t="str">
        <f t="shared" si="4"/>
        <v/>
      </c>
      <c r="F363" t="str">
        <f t="shared" si="5"/>
        <v/>
      </c>
      <c r="G363" s="1" t="str">
        <f>if(Z363=PROSES!$E$29,T363,)</f>
        <v/>
      </c>
      <c r="H363" t="str">
        <f>if(X363=PROSES!$E$29,T363,)</f>
        <v/>
      </c>
      <c r="I363" t="str">
        <f t="shared" si="6"/>
        <v/>
      </c>
      <c r="J363" t="str">
        <f>if(and($K$3&gt;1,R363=PROSES!$C$2),,K363)</f>
        <v/>
      </c>
      <c r="K363" s="1" t="str">
        <f>if(and($L$3&gt;1,L363=PROSES!$B$2),,L363)</f>
        <v/>
      </c>
      <c r="L363" t="str">
        <f t="shared" si="7"/>
        <v/>
      </c>
      <c r="M363" t="str">
        <f>if(Z363=PROSES!$B$3,T363,)</f>
        <v/>
      </c>
      <c r="N363" t="str">
        <f>if(X363=PROSES!$B$3,T363,)</f>
        <v/>
      </c>
      <c r="O363" t="str">
        <f t="shared" si="8"/>
        <v/>
      </c>
      <c r="P363" t="str">
        <f>if(Z363=PROSES!$B$1,T363,)</f>
        <v/>
      </c>
      <c r="Q363" t="str">
        <f>if(X363=PROSES!$B$1,T363,)</f>
        <v/>
      </c>
      <c r="R363" t="str">
        <f t="shared" si="9"/>
        <v>INDRAMAYU5KOSAMBI BARU5</v>
      </c>
      <c r="S363" s="3"/>
      <c r="T363" s="1" t="s">
        <v>810</v>
      </c>
      <c r="U363" s="1" t="s">
        <v>115</v>
      </c>
      <c r="V363" s="1" t="s">
        <v>115</v>
      </c>
      <c r="W363" s="1" t="s">
        <v>59</v>
      </c>
      <c r="X363" s="1" t="s">
        <v>808</v>
      </c>
      <c r="Y363" s="1" t="s">
        <v>118</v>
      </c>
      <c r="Z363" s="1" t="s">
        <v>809</v>
      </c>
      <c r="AA363" s="1" t="s">
        <v>88</v>
      </c>
      <c r="AD363" s="1">
        <v>0.0</v>
      </c>
      <c r="AE363" s="1">
        <v>1.0</v>
      </c>
      <c r="AG363" s="1">
        <v>76.13</v>
      </c>
      <c r="AH363" s="1">
        <v>1.0</v>
      </c>
      <c r="AI363" s="1" t="s">
        <v>64</v>
      </c>
      <c r="AJ363" s="1">
        <v>0.0</v>
      </c>
      <c r="AM363" s="1">
        <v>0.0</v>
      </c>
      <c r="AN363" s="1">
        <v>0.0</v>
      </c>
      <c r="AO363" s="1">
        <v>100.0</v>
      </c>
      <c r="AP363" s="1">
        <v>1.0</v>
      </c>
      <c r="AQ363" s="1">
        <v>2.73</v>
      </c>
      <c r="AR363" s="1">
        <v>2.73</v>
      </c>
      <c r="AS363" s="1">
        <v>20.23147</v>
      </c>
      <c r="AT363" s="1">
        <v>76.21999</v>
      </c>
      <c r="AU363" s="1">
        <v>4.819029</v>
      </c>
      <c r="AV363" s="1">
        <v>19.64915</v>
      </c>
      <c r="AW363" s="1">
        <v>16.23853</v>
      </c>
      <c r="AX363" s="1">
        <v>58.94746</v>
      </c>
      <c r="AY363" s="1">
        <v>0.0</v>
      </c>
      <c r="AZ363" s="1">
        <v>0.6742607</v>
      </c>
      <c r="BA363" s="1">
        <v>-2.423059</v>
      </c>
    </row>
    <row r="364">
      <c r="A364">
        <f t="shared" si="2"/>
        <v>0</v>
      </c>
      <c r="B364" t="str">
        <f t="shared" si="3"/>
        <v/>
      </c>
      <c r="C364" t="str">
        <f>if(and(D$3&gt;1,E364=PROSES!$D$22),,D364)</f>
        <v/>
      </c>
      <c r="D364" s="1" t="str">
        <f>if(and(F$3&gt;1,F364=PROSES!$B$10),,F364)</f>
        <v/>
      </c>
      <c r="E364" t="str">
        <f t="shared" si="4"/>
        <v/>
      </c>
      <c r="F364" t="str">
        <f t="shared" si="5"/>
        <v/>
      </c>
      <c r="G364" s="1" t="str">
        <f>if(Z364=PROSES!$E$29,T364,)</f>
        <v/>
      </c>
      <c r="H364" t="str">
        <f>if(X364=PROSES!$E$29,T364,)</f>
        <v/>
      </c>
      <c r="I364" t="str">
        <f t="shared" si="6"/>
        <v/>
      </c>
      <c r="J364" t="str">
        <f>if(and($K$3&gt;1,R364=PROSES!$C$2),,K364)</f>
        <v/>
      </c>
      <c r="K364" s="1" t="str">
        <f>if(and($L$3&gt;1,L364=PROSES!$B$2),,L364)</f>
        <v/>
      </c>
      <c r="L364" t="str">
        <f t="shared" si="7"/>
        <v/>
      </c>
      <c r="M364" t="str">
        <f>if(Z364=PROSES!$B$3,T364,)</f>
        <v/>
      </c>
      <c r="N364" t="str">
        <f>if(X364=PROSES!$B$3,T364,)</f>
        <v/>
      </c>
      <c r="O364" t="str">
        <f t="shared" si="8"/>
        <v/>
      </c>
      <c r="P364" t="str">
        <f>if(Z364=PROSES!$B$1,T364,)</f>
        <v/>
      </c>
      <c r="Q364" t="str">
        <f>if(X364=PROSES!$B$1,T364,)</f>
        <v/>
      </c>
      <c r="R364" t="str">
        <f t="shared" si="9"/>
        <v>DANAYASAMAMPANG DUA</v>
      </c>
      <c r="S364" s="3"/>
      <c r="T364" s="1" t="s">
        <v>811</v>
      </c>
      <c r="U364" s="1" t="s">
        <v>58</v>
      </c>
      <c r="V364" s="1" t="s">
        <v>58</v>
      </c>
      <c r="W364" s="1" t="s">
        <v>812</v>
      </c>
      <c r="X364" s="1" t="s">
        <v>813</v>
      </c>
      <c r="Y364" s="1" t="s">
        <v>63</v>
      </c>
      <c r="Z364" s="1" t="s">
        <v>814</v>
      </c>
      <c r="AA364" s="1" t="s">
        <v>61</v>
      </c>
      <c r="AD364" s="1">
        <v>0.0</v>
      </c>
      <c r="AE364" s="1">
        <v>1.0</v>
      </c>
      <c r="AG364" s="1">
        <v>5.4</v>
      </c>
      <c r="AH364" s="1">
        <v>1.0</v>
      </c>
      <c r="AI364" s="1" t="s">
        <v>64</v>
      </c>
      <c r="AJ364" s="1">
        <v>0.0</v>
      </c>
      <c r="AM364" s="1">
        <v>0.0</v>
      </c>
      <c r="AN364" s="1">
        <v>0.0</v>
      </c>
      <c r="AO364" s="1">
        <v>100.0</v>
      </c>
      <c r="AP364" s="1">
        <v>1.0</v>
      </c>
      <c r="AQ364" s="1">
        <v>0.464</v>
      </c>
      <c r="AR364" s="1">
        <v>0.464</v>
      </c>
      <c r="AS364" s="1">
        <v>1.268069</v>
      </c>
      <c r="AT364" s="1">
        <v>54.0085</v>
      </c>
      <c r="AU364" s="1">
        <v>0.7452</v>
      </c>
      <c r="AV364" s="1">
        <v>1.026</v>
      </c>
      <c r="AW364" s="1">
        <v>1.5552</v>
      </c>
      <c r="AX364" s="1">
        <v>3.078</v>
      </c>
      <c r="AY364" s="1">
        <v>0.0</v>
      </c>
      <c r="AZ364" s="1">
        <v>0.5799062</v>
      </c>
      <c r="BA364" s="1">
        <v>14.45052</v>
      </c>
    </row>
    <row r="365">
      <c r="A365">
        <f t="shared" si="2"/>
        <v>0</v>
      </c>
      <c r="B365" t="str">
        <f t="shared" si="3"/>
        <v/>
      </c>
      <c r="C365" t="str">
        <f>if(and(D$3&gt;1,E365=PROSES!$D$22),,D365)</f>
        <v/>
      </c>
      <c r="D365" s="1" t="str">
        <f>if(and(F$3&gt;1,F365=PROSES!$B$10),,F365)</f>
        <v/>
      </c>
      <c r="E365" t="str">
        <f t="shared" si="4"/>
        <v/>
      </c>
      <c r="F365" t="str">
        <f t="shared" si="5"/>
        <v/>
      </c>
      <c r="G365" s="1" t="str">
        <f>if(Z365=PROSES!$E$29,T365,)</f>
        <v/>
      </c>
      <c r="H365" t="str">
        <f>if(X365=PROSES!$E$29,T365,)</f>
        <v/>
      </c>
      <c r="I365" t="str">
        <f t="shared" si="6"/>
        <v/>
      </c>
      <c r="J365" t="str">
        <f>if(and($K$3&gt;1,R365=PROSES!$C$2),,K365)</f>
        <v/>
      </c>
      <c r="K365" s="1" t="str">
        <f>if(and($L$3&gt;1,L365=PROSES!$B$2),,L365)</f>
        <v/>
      </c>
      <c r="L365" t="str">
        <f t="shared" si="7"/>
        <v/>
      </c>
      <c r="M365" t="str">
        <f>if(Z365=PROSES!$B$3,T365,)</f>
        <v/>
      </c>
      <c r="N365" t="str">
        <f>if(X365=PROSES!$B$3,T365,)</f>
        <v/>
      </c>
      <c r="O365" t="str">
        <f t="shared" si="8"/>
        <v/>
      </c>
      <c r="P365" t="str">
        <f>if(Z365=PROSES!$B$1,T365,)</f>
        <v/>
      </c>
      <c r="Q365" t="str">
        <f>if(X365=PROSES!$B$1,T365,)</f>
        <v/>
      </c>
      <c r="R365" t="str">
        <f t="shared" si="9"/>
        <v>DARAJAT SWASTA5DARAJAT5</v>
      </c>
      <c r="S365" s="3"/>
      <c r="T365" s="1" t="s">
        <v>815</v>
      </c>
      <c r="U365" s="1" t="s">
        <v>115</v>
      </c>
      <c r="V365" s="1" t="s">
        <v>115</v>
      </c>
      <c r="W365" s="1" t="s">
        <v>816</v>
      </c>
      <c r="X365" s="1" t="s">
        <v>817</v>
      </c>
      <c r="Y365" s="1" t="s">
        <v>85</v>
      </c>
      <c r="Z365" s="1" t="s">
        <v>818</v>
      </c>
      <c r="AA365" s="1" t="s">
        <v>88</v>
      </c>
      <c r="AD365" s="1">
        <v>0.0</v>
      </c>
      <c r="AE365" s="1">
        <v>1.0</v>
      </c>
      <c r="AG365" s="1">
        <v>1.4</v>
      </c>
      <c r="AH365" s="1">
        <v>1.0</v>
      </c>
      <c r="AI365" s="1" t="s">
        <v>64</v>
      </c>
      <c r="AJ365" s="1">
        <v>0.0</v>
      </c>
      <c r="AM365" s="1">
        <v>0.0</v>
      </c>
      <c r="AN365" s="1">
        <v>0.0</v>
      </c>
      <c r="AO365" s="1">
        <v>100.0</v>
      </c>
      <c r="AP365" s="1">
        <v>1.0</v>
      </c>
      <c r="AQ365" s="1">
        <v>1.16</v>
      </c>
      <c r="AR365" s="1">
        <v>1.16</v>
      </c>
      <c r="AS365" s="1">
        <v>0.3019346</v>
      </c>
      <c r="AT365" s="1">
        <v>71.48104</v>
      </c>
      <c r="AU365" s="1">
        <v>0.09589999</v>
      </c>
      <c r="AV365" s="1">
        <v>0.2863</v>
      </c>
      <c r="AW365" s="1">
        <v>0.3059</v>
      </c>
      <c r="AX365" s="1">
        <v>0.8589</v>
      </c>
      <c r="AY365" s="1">
        <v>0.0</v>
      </c>
      <c r="AZ365" s="1">
        <v>0.673318</v>
      </c>
      <c r="BA365" s="1">
        <v>-1.621461</v>
      </c>
    </row>
    <row r="366">
      <c r="A366">
        <f t="shared" si="2"/>
        <v>0</v>
      </c>
      <c r="B366" t="str">
        <f t="shared" si="3"/>
        <v/>
      </c>
      <c r="C366" t="str">
        <f>if(and(D$3&gt;1,E366=PROSES!$D$22),,D366)</f>
        <v/>
      </c>
      <c r="D366" s="1" t="str">
        <f>if(and(F$3&gt;1,F366=PROSES!$B$10),,F366)</f>
        <v/>
      </c>
      <c r="E366" t="str">
        <f t="shared" si="4"/>
        <v/>
      </c>
      <c r="F366" t="str">
        <f t="shared" si="5"/>
        <v/>
      </c>
      <c r="G366" s="1" t="str">
        <f>if(Z366=PROSES!$E$29,T366,)</f>
        <v/>
      </c>
      <c r="H366" t="str">
        <f>if(X366=PROSES!$E$29,T366,)</f>
        <v/>
      </c>
      <c r="I366" t="str">
        <f t="shared" si="6"/>
        <v/>
      </c>
      <c r="J366" t="str">
        <f>if(and($K$3&gt;1,R366=PROSES!$C$2),,K366)</f>
        <v/>
      </c>
      <c r="K366" s="1" t="str">
        <f>if(and($L$3&gt;1,L366=PROSES!$B$2),,L366)</f>
        <v/>
      </c>
      <c r="L366" t="str">
        <f t="shared" si="7"/>
        <v/>
      </c>
      <c r="M366" t="str">
        <f>if(Z366=PROSES!$B$3,T366,)</f>
        <v/>
      </c>
      <c r="N366" t="str">
        <f>if(X366=PROSES!$B$3,T366,)</f>
        <v/>
      </c>
      <c r="O366" t="str">
        <f t="shared" si="8"/>
        <v/>
      </c>
      <c r="P366" t="str">
        <f>if(Z366=PROSES!$B$1,T366,)</f>
        <v/>
      </c>
      <c r="Q366" t="str">
        <f>if(X366=PROSES!$B$1,T366,)</f>
        <v/>
      </c>
      <c r="R366" t="str">
        <f t="shared" si="9"/>
        <v>DARAJAT SWASTA5(1)DARAJAT5</v>
      </c>
      <c r="S366" s="3"/>
      <c r="T366" s="1" t="s">
        <v>819</v>
      </c>
      <c r="U366" s="1" t="s">
        <v>115</v>
      </c>
      <c r="V366" s="1" t="s">
        <v>115</v>
      </c>
      <c r="W366" s="1" t="s">
        <v>816</v>
      </c>
      <c r="X366" s="1" t="s">
        <v>820</v>
      </c>
      <c r="Y366" s="1" t="s">
        <v>85</v>
      </c>
      <c r="Z366" s="1" t="s">
        <v>818</v>
      </c>
      <c r="AA366" s="1" t="s">
        <v>85</v>
      </c>
      <c r="AD366" s="1">
        <v>0.0</v>
      </c>
      <c r="AE366" s="1">
        <v>1.0</v>
      </c>
      <c r="AG366" s="1">
        <v>1.4</v>
      </c>
      <c r="AH366" s="1">
        <v>1.0</v>
      </c>
      <c r="AI366" s="1" t="s">
        <v>64</v>
      </c>
      <c r="AJ366" s="1">
        <v>0.0</v>
      </c>
      <c r="AM366" s="1">
        <v>0.0</v>
      </c>
      <c r="AN366" s="1">
        <v>0.0</v>
      </c>
      <c r="AO366" s="1">
        <v>100.0</v>
      </c>
      <c r="AP366" s="1">
        <v>1.0</v>
      </c>
      <c r="AQ366" s="1">
        <v>1.16</v>
      </c>
      <c r="AR366" s="1">
        <v>1.16</v>
      </c>
      <c r="AS366" s="1">
        <v>0.3019346</v>
      </c>
      <c r="AT366" s="1">
        <v>71.48104</v>
      </c>
      <c r="AU366" s="1">
        <v>0.09589999</v>
      </c>
      <c r="AV366" s="1">
        <v>0.2863</v>
      </c>
      <c r="AW366" s="1">
        <v>0.3059</v>
      </c>
      <c r="AX366" s="1">
        <v>0.8589</v>
      </c>
      <c r="AY366" s="1">
        <v>0.0</v>
      </c>
      <c r="AZ366" s="1">
        <v>0.673318</v>
      </c>
      <c r="BA366" s="1">
        <v>-1.621461</v>
      </c>
    </row>
    <row r="367">
      <c r="A367">
        <f t="shared" si="2"/>
        <v>0</v>
      </c>
      <c r="B367" t="str">
        <f t="shared" si="3"/>
        <v/>
      </c>
      <c r="C367" t="str">
        <f>if(and(D$3&gt;1,E367=PROSES!$D$22),,D367)</f>
        <v/>
      </c>
      <c r="D367" s="1" t="str">
        <f>if(and(F$3&gt;1,F367=PROSES!$B$10),,F367)</f>
        <v/>
      </c>
      <c r="E367" t="str">
        <f t="shared" si="4"/>
        <v/>
      </c>
      <c r="F367" t="str">
        <f t="shared" si="5"/>
        <v/>
      </c>
      <c r="G367" s="1" t="str">
        <f>if(Z367=PROSES!$E$29,T367,)</f>
        <v/>
      </c>
      <c r="H367" t="str">
        <f>if(X367=PROSES!$E$29,T367,)</f>
        <v/>
      </c>
      <c r="I367" t="str">
        <f t="shared" si="6"/>
        <v/>
      </c>
      <c r="J367" t="str">
        <f>if(and($K$3&gt;1,R367=PROSES!$C$2),,K367)</f>
        <v/>
      </c>
      <c r="K367" s="1" t="str">
        <f>if(and($L$3&gt;1,L367=PROSES!$B$2),,L367)</f>
        <v/>
      </c>
      <c r="L367" t="str">
        <f t="shared" si="7"/>
        <v/>
      </c>
      <c r="M367" t="str">
        <f>if(Z367=PROSES!$B$3,T367,)</f>
        <v/>
      </c>
      <c r="N367" t="str">
        <f>if(X367=PROSES!$B$3,T367,)</f>
        <v/>
      </c>
      <c r="O367" t="str">
        <f t="shared" si="8"/>
        <v/>
      </c>
      <c r="P367" t="str">
        <f>if(Z367=PROSES!$B$1,T367,)</f>
        <v/>
      </c>
      <c r="Q367" t="str">
        <f>if(X367=PROSES!$B$1,T367,)</f>
        <v/>
      </c>
      <c r="R367" t="str">
        <f t="shared" si="9"/>
        <v>GARUT5DARAJAT5</v>
      </c>
      <c r="S367" s="3"/>
      <c r="T367" s="1" t="s">
        <v>821</v>
      </c>
      <c r="U367" s="1" t="s">
        <v>115</v>
      </c>
      <c r="V367" s="1" t="s">
        <v>115</v>
      </c>
      <c r="W367" s="1" t="s">
        <v>171</v>
      </c>
      <c r="X367" s="1" t="s">
        <v>822</v>
      </c>
      <c r="Y367" s="1" t="s">
        <v>85</v>
      </c>
      <c r="Z367" s="1" t="s">
        <v>818</v>
      </c>
      <c r="AA367" s="1" t="s">
        <v>85</v>
      </c>
      <c r="AD367" s="1">
        <v>0.0</v>
      </c>
      <c r="AE367" s="1">
        <v>1.0</v>
      </c>
      <c r="AG367" s="1">
        <v>25.36</v>
      </c>
      <c r="AH367" s="1">
        <v>1.0</v>
      </c>
      <c r="AI367" s="1" t="s">
        <v>64</v>
      </c>
      <c r="AJ367" s="1">
        <v>0.0</v>
      </c>
      <c r="AM367" s="1">
        <v>0.0</v>
      </c>
      <c r="AN367" s="1">
        <v>0.0</v>
      </c>
      <c r="AO367" s="1">
        <v>100.0</v>
      </c>
      <c r="AP367" s="1">
        <v>1.0</v>
      </c>
      <c r="AQ367" s="1">
        <v>0.58</v>
      </c>
      <c r="AR367" s="1">
        <v>0.58</v>
      </c>
      <c r="AS367" s="1">
        <v>10.64095</v>
      </c>
      <c r="AT367" s="1">
        <v>70.94324</v>
      </c>
      <c r="AU367" s="1">
        <v>3.47432</v>
      </c>
      <c r="AV367" s="1">
        <v>10.05778</v>
      </c>
      <c r="AW367" s="1">
        <v>7.27832</v>
      </c>
      <c r="AX367" s="1">
        <v>30.17333</v>
      </c>
      <c r="AY367" s="1">
        <v>0.0</v>
      </c>
      <c r="AZ367" s="1">
        <v>0.6412987</v>
      </c>
      <c r="BA367" s="1">
        <v>8.348166</v>
      </c>
    </row>
    <row r="368">
      <c r="A368">
        <f t="shared" si="2"/>
        <v>0</v>
      </c>
      <c r="B368" t="str">
        <f t="shared" si="3"/>
        <v/>
      </c>
      <c r="C368" t="str">
        <f>if(and(D$3&gt;1,E368=PROSES!$D$22),,D368)</f>
        <v/>
      </c>
      <c r="D368" s="1" t="str">
        <f>if(and(F$3&gt;1,F368=PROSES!$B$10),,F368)</f>
        <v/>
      </c>
      <c r="E368" t="str">
        <f t="shared" si="4"/>
        <v/>
      </c>
      <c r="F368" t="str">
        <f t="shared" si="5"/>
        <v/>
      </c>
      <c r="G368" s="1" t="str">
        <f>if(Z368=PROSES!$E$29,T368,)</f>
        <v/>
      </c>
      <c r="H368" t="str">
        <f>if(X368=PROSES!$E$29,T368,)</f>
        <v/>
      </c>
      <c r="I368" t="str">
        <f t="shared" si="6"/>
        <v/>
      </c>
      <c r="J368" t="str">
        <f>if(and($K$3&gt;1,R368=PROSES!$C$2),,K368)</f>
        <v/>
      </c>
      <c r="K368" s="1" t="str">
        <f>if(and($L$3&gt;1,L368=PROSES!$B$2),,L368)</f>
        <v/>
      </c>
      <c r="L368" t="str">
        <f t="shared" si="7"/>
        <v/>
      </c>
      <c r="M368" t="str">
        <f>if(Z368=PROSES!$B$3,T368,)</f>
        <v/>
      </c>
      <c r="N368" t="str">
        <f>if(X368=PROSES!$B$3,T368,)</f>
        <v/>
      </c>
      <c r="O368" t="str">
        <f t="shared" si="8"/>
        <v/>
      </c>
      <c r="P368" t="str">
        <f>if(Z368=PROSES!$B$1,T368,)</f>
        <v/>
      </c>
      <c r="Q368" t="str">
        <f>if(X368=PROSES!$B$1,T368,)</f>
        <v/>
      </c>
      <c r="R368" t="str">
        <f t="shared" si="9"/>
        <v>GARUT5DARAJAT5</v>
      </c>
      <c r="S368" s="3"/>
      <c r="T368" s="1" t="s">
        <v>823</v>
      </c>
      <c r="U368" s="1" t="s">
        <v>115</v>
      </c>
      <c r="V368" s="1" t="s">
        <v>115</v>
      </c>
      <c r="W368" s="1" t="s">
        <v>171</v>
      </c>
      <c r="X368" s="1" t="s">
        <v>822</v>
      </c>
      <c r="Y368" s="1" t="s">
        <v>88</v>
      </c>
      <c r="Z368" s="1" t="s">
        <v>818</v>
      </c>
      <c r="AA368" s="1" t="s">
        <v>85</v>
      </c>
      <c r="AD368" s="1">
        <v>0.0</v>
      </c>
      <c r="AE368" s="1">
        <v>1.0</v>
      </c>
      <c r="AG368" s="1">
        <v>25.36</v>
      </c>
      <c r="AH368" s="1">
        <v>1.0</v>
      </c>
      <c r="AI368" s="1" t="s">
        <v>64</v>
      </c>
      <c r="AJ368" s="1">
        <v>0.0</v>
      </c>
      <c r="AM368" s="1">
        <v>0.0</v>
      </c>
      <c r="AN368" s="1">
        <v>0.0</v>
      </c>
      <c r="AO368" s="1">
        <v>100.0</v>
      </c>
      <c r="AP368" s="1">
        <v>1.0</v>
      </c>
      <c r="AQ368" s="1">
        <v>0.58</v>
      </c>
      <c r="AR368" s="1">
        <v>0.58</v>
      </c>
      <c r="AS368" s="1">
        <v>10.64095</v>
      </c>
      <c r="AT368" s="1">
        <v>70.94324</v>
      </c>
      <c r="AU368" s="1">
        <v>3.47432</v>
      </c>
      <c r="AV368" s="1">
        <v>10.05778</v>
      </c>
      <c r="AW368" s="1">
        <v>7.27832</v>
      </c>
      <c r="AX368" s="1">
        <v>30.17333</v>
      </c>
      <c r="AY368" s="1">
        <v>0.0</v>
      </c>
      <c r="AZ368" s="1">
        <v>0.6412987</v>
      </c>
      <c r="BA368" s="1">
        <v>8.348166</v>
      </c>
    </row>
    <row r="369">
      <c r="A369">
        <f t="shared" si="2"/>
        <v>0</v>
      </c>
      <c r="B369" t="str">
        <f t="shared" si="3"/>
        <v/>
      </c>
      <c r="C369" t="str">
        <f>if(and(D$3&gt;1,E369=PROSES!$D$22),,D369)</f>
        <v/>
      </c>
      <c r="D369" s="1" t="str">
        <f>if(and(F$3&gt;1,F369=PROSES!$B$10),,F369)</f>
        <v/>
      </c>
      <c r="E369" t="str">
        <f t="shared" si="4"/>
        <v/>
      </c>
      <c r="F369" t="str">
        <f t="shared" si="5"/>
        <v/>
      </c>
      <c r="G369" s="1" t="str">
        <f>if(Z369=PROSES!$E$29,T369,)</f>
        <v/>
      </c>
      <c r="H369" t="str">
        <f>if(X369=PROSES!$E$29,T369,)</f>
        <v/>
      </c>
      <c r="I369" t="str">
        <f t="shared" si="6"/>
        <v/>
      </c>
      <c r="J369" t="str">
        <f>if(and($K$3&gt;1,R369=PROSES!$C$2),,K369)</f>
        <v/>
      </c>
      <c r="K369" s="1" t="str">
        <f>if(and($L$3&gt;1,L369=PROSES!$B$2),,L369)</f>
        <v/>
      </c>
      <c r="L369" t="str">
        <f t="shared" si="7"/>
        <v/>
      </c>
      <c r="M369" t="str">
        <f>if(Z369=PROSES!$B$3,T369,)</f>
        <v/>
      </c>
      <c r="N369" t="str">
        <f>if(X369=PROSES!$B$3,T369,)</f>
        <v/>
      </c>
      <c r="O369" t="str">
        <f t="shared" si="8"/>
        <v/>
      </c>
      <c r="P369" t="str">
        <f>if(Z369=PROSES!$B$1,T369,)</f>
        <v/>
      </c>
      <c r="Q369" t="str">
        <f>if(X369=PROSES!$B$1,T369,)</f>
        <v/>
      </c>
      <c r="R369" t="str">
        <f t="shared" si="9"/>
        <v>BABADAN5DRIYOREJO5</v>
      </c>
      <c r="S369" s="3"/>
      <c r="T369" s="1" t="s">
        <v>824</v>
      </c>
      <c r="U369" s="1" t="s">
        <v>82</v>
      </c>
      <c r="V369" s="1" t="s">
        <v>82</v>
      </c>
      <c r="W369" s="1" t="s">
        <v>825</v>
      </c>
      <c r="X369" s="1" t="s">
        <v>826</v>
      </c>
      <c r="Y369" s="1" t="s">
        <v>85</v>
      </c>
      <c r="Z369" s="1" t="s">
        <v>827</v>
      </c>
      <c r="AA369" s="1" t="s">
        <v>88</v>
      </c>
      <c r="AD369" s="1">
        <v>0.0</v>
      </c>
      <c r="AE369" s="1">
        <v>1.0</v>
      </c>
      <c r="AG369" s="1">
        <v>14.069</v>
      </c>
      <c r="AH369" s="1">
        <v>0.96</v>
      </c>
      <c r="AI369" s="1" t="s">
        <v>64</v>
      </c>
      <c r="AJ369" s="1">
        <v>0.0</v>
      </c>
      <c r="AM369" s="1">
        <v>0.0</v>
      </c>
      <c r="AN369" s="1">
        <v>0.0</v>
      </c>
      <c r="AO369" s="1">
        <v>100.0</v>
      </c>
      <c r="AP369" s="1">
        <v>1.0</v>
      </c>
      <c r="AQ369" s="1">
        <v>1.152</v>
      </c>
      <c r="AR369" s="1">
        <v>1.152</v>
      </c>
      <c r="AS369" s="1">
        <v>9.415778</v>
      </c>
      <c r="AT369" s="1">
        <v>81.30194</v>
      </c>
      <c r="AU369" s="1">
        <v>1.423923</v>
      </c>
      <c r="AV369" s="1">
        <v>9.307487</v>
      </c>
      <c r="AW369" s="1">
        <v>0.0</v>
      </c>
      <c r="AX369" s="1">
        <v>0.0</v>
      </c>
      <c r="AY369" s="1">
        <v>0.0</v>
      </c>
      <c r="AZ369" s="1">
        <v>0.3333333</v>
      </c>
      <c r="BA369" s="1">
        <v>180.0</v>
      </c>
    </row>
    <row r="370">
      <c r="A370">
        <f t="shared" si="2"/>
        <v>0</v>
      </c>
      <c r="B370" t="str">
        <f t="shared" si="3"/>
        <v/>
      </c>
      <c r="C370" t="str">
        <f>if(and(D$3&gt;1,E370=PROSES!$D$22),,D370)</f>
        <v/>
      </c>
      <c r="D370" s="1" t="str">
        <f>if(and(F$3&gt;1,F370=PROSES!$B$10),,F370)</f>
        <v/>
      </c>
      <c r="E370" t="str">
        <f t="shared" si="4"/>
        <v/>
      </c>
      <c r="F370" t="str">
        <f t="shared" si="5"/>
        <v/>
      </c>
      <c r="G370" s="1" t="str">
        <f>if(Z370=PROSES!$E$29,T370,)</f>
        <v/>
      </c>
      <c r="H370" t="str">
        <f>if(X370=PROSES!$E$29,T370,)</f>
        <v/>
      </c>
      <c r="I370" t="str">
        <f t="shared" si="6"/>
        <v/>
      </c>
      <c r="J370" t="str">
        <f>if(and($K$3&gt;1,R370=PROSES!$C$2),,K370)</f>
        <v/>
      </c>
      <c r="K370" s="1" t="str">
        <f>if(and($L$3&gt;1,L370=PROSES!$B$2),,L370)</f>
        <v/>
      </c>
      <c r="L370" t="str">
        <f t="shared" si="7"/>
        <v/>
      </c>
      <c r="M370" t="str">
        <f>if(Z370=PROSES!$B$3,T370,)</f>
        <v/>
      </c>
      <c r="N370" t="str">
        <f>if(X370=PROSES!$B$3,T370,)</f>
        <v/>
      </c>
      <c r="O370" t="str">
        <f t="shared" si="8"/>
        <v/>
      </c>
      <c r="P370" t="str">
        <f>if(Z370=PROSES!$B$1,T370,)</f>
        <v/>
      </c>
      <c r="Q370" t="str">
        <f>if(X370=PROSES!$B$1,T370,)</f>
        <v/>
      </c>
      <c r="R370" t="str">
        <f t="shared" si="9"/>
        <v>DRIYOREJO4MIWON4</v>
      </c>
      <c r="S370" s="3"/>
      <c r="T370" s="1" t="s">
        <v>828</v>
      </c>
      <c r="U370" s="1" t="s">
        <v>82</v>
      </c>
      <c r="V370" s="1" t="s">
        <v>82</v>
      </c>
      <c r="W370" s="1" t="s">
        <v>122</v>
      </c>
      <c r="X370" s="1" t="s">
        <v>829</v>
      </c>
      <c r="Y370" s="1" t="s">
        <v>123</v>
      </c>
      <c r="Z370" s="1" t="s">
        <v>830</v>
      </c>
      <c r="AA370" s="1" t="s">
        <v>123</v>
      </c>
      <c r="AD370" s="1">
        <v>0.0</v>
      </c>
      <c r="AE370" s="1">
        <v>1.0</v>
      </c>
      <c r="AG370" s="1">
        <v>1.464</v>
      </c>
      <c r="AH370" s="1">
        <v>0.97</v>
      </c>
      <c r="AI370" s="1" t="s">
        <v>64</v>
      </c>
      <c r="AJ370" s="1">
        <v>0.0</v>
      </c>
      <c r="AM370" s="1">
        <v>0.0</v>
      </c>
      <c r="AN370" s="1">
        <v>0.0</v>
      </c>
      <c r="AO370" s="1">
        <v>100.0</v>
      </c>
      <c r="AP370" s="1">
        <v>1.0</v>
      </c>
      <c r="AQ370" s="1">
        <v>0.4268</v>
      </c>
      <c r="AR370" s="1">
        <v>0.4268</v>
      </c>
      <c r="AS370" s="1">
        <v>0.6500435</v>
      </c>
      <c r="AT370" s="1">
        <v>60.66966</v>
      </c>
      <c r="AU370" s="1">
        <v>0.31842</v>
      </c>
      <c r="AV370" s="1">
        <v>0.5667144</v>
      </c>
      <c r="AW370" s="1">
        <v>0.53802</v>
      </c>
      <c r="AX370" s="1">
        <v>1.700143</v>
      </c>
      <c r="AY370" s="1">
        <v>0.0</v>
      </c>
      <c r="AZ370" s="1">
        <v>0.5920149</v>
      </c>
      <c r="BA370" s="1">
        <v>18.36523</v>
      </c>
    </row>
    <row r="371">
      <c r="A371">
        <f t="shared" si="2"/>
        <v>0</v>
      </c>
      <c r="B371" t="str">
        <f t="shared" si="3"/>
        <v/>
      </c>
      <c r="C371" t="str">
        <f>if(and(D$3&gt;1,E371=PROSES!$D$22),,D371)</f>
        <v/>
      </c>
      <c r="D371" s="1" t="str">
        <f>if(and(F$3&gt;1,F371=PROSES!$B$10),,F371)</f>
        <v/>
      </c>
      <c r="E371" t="str">
        <f t="shared" si="4"/>
        <v/>
      </c>
      <c r="F371" t="str">
        <f t="shared" si="5"/>
        <v/>
      </c>
      <c r="G371" s="1" t="str">
        <f>if(Z371=PROSES!$E$29,T371,)</f>
        <v/>
      </c>
      <c r="H371" t="str">
        <f>if(X371=PROSES!$E$29,T371,)</f>
        <v/>
      </c>
      <c r="I371" t="str">
        <f t="shared" si="6"/>
        <v/>
      </c>
      <c r="J371" t="str">
        <f>if(and($K$3&gt;1,R371=PROSES!$C$2),,K371)</f>
        <v/>
      </c>
      <c r="K371" s="1" t="str">
        <f>if(and($L$3&gt;1,L371=PROSES!$B$2),,L371)</f>
        <v/>
      </c>
      <c r="L371" t="str">
        <f t="shared" si="7"/>
        <v/>
      </c>
      <c r="M371" t="str">
        <f>if(Z371=PROSES!$B$3,T371,)</f>
        <v/>
      </c>
      <c r="N371" t="str">
        <f>if(X371=PROSES!$B$3,T371,)</f>
        <v/>
      </c>
      <c r="O371" t="str">
        <f t="shared" si="8"/>
        <v/>
      </c>
      <c r="P371" t="str">
        <f>if(Z371=PROSES!$B$1,T371,)</f>
        <v/>
      </c>
      <c r="Q371" t="str">
        <f>if(X371=PROSES!$B$1,T371,)</f>
        <v/>
      </c>
      <c r="R371" t="str">
        <f t="shared" si="9"/>
        <v>DRIYOREJO4TARIK4</v>
      </c>
      <c r="S371" s="3"/>
      <c r="T371" s="1" t="s">
        <v>831</v>
      </c>
      <c r="U371" s="1" t="s">
        <v>82</v>
      </c>
      <c r="V371" s="1" t="s">
        <v>82</v>
      </c>
      <c r="W371" s="1" t="s">
        <v>122</v>
      </c>
      <c r="X371" s="1" t="s">
        <v>829</v>
      </c>
      <c r="Y371" s="1" t="s">
        <v>123</v>
      </c>
      <c r="Z371" s="1" t="s">
        <v>832</v>
      </c>
      <c r="AA371" s="1" t="s">
        <v>123</v>
      </c>
      <c r="AD371" s="1">
        <v>0.0</v>
      </c>
      <c r="AE371" s="1">
        <v>1.0</v>
      </c>
      <c r="AG371" s="1">
        <v>16.075</v>
      </c>
      <c r="AH371" s="1">
        <v>0.97</v>
      </c>
      <c r="AI371" s="1" t="s">
        <v>64</v>
      </c>
      <c r="AJ371" s="1">
        <v>0.0</v>
      </c>
      <c r="AM371" s="1">
        <v>0.0</v>
      </c>
      <c r="AN371" s="1">
        <v>0.0</v>
      </c>
      <c r="AO371" s="1">
        <v>100.0</v>
      </c>
      <c r="AP371" s="1">
        <v>1.0</v>
      </c>
      <c r="AQ371" s="1">
        <v>0.4268</v>
      </c>
      <c r="AR371" s="1">
        <v>0.4268</v>
      </c>
      <c r="AS371" s="1">
        <v>7.137602</v>
      </c>
      <c r="AT371" s="1">
        <v>60.66966</v>
      </c>
      <c r="AU371" s="1">
        <v>3.496313</v>
      </c>
      <c r="AV371" s="1">
        <v>6.222633</v>
      </c>
      <c r="AW371" s="1">
        <v>5.907563</v>
      </c>
      <c r="AX371" s="1">
        <v>18.6679</v>
      </c>
      <c r="AY371" s="1">
        <v>0.0</v>
      </c>
      <c r="AZ371" s="1">
        <v>0.5920149</v>
      </c>
      <c r="BA371" s="1">
        <v>18.36523</v>
      </c>
    </row>
    <row r="372">
      <c r="A372">
        <f t="shared" si="2"/>
        <v>0</v>
      </c>
      <c r="B372" t="str">
        <f t="shared" si="3"/>
        <v/>
      </c>
      <c r="C372" t="str">
        <f>if(and(D$3&gt;1,E372=PROSES!$D$22),,D372)</f>
        <v/>
      </c>
      <c r="D372" s="1" t="str">
        <f>if(and(F$3&gt;1,F372=PROSES!$B$10),,F372)</f>
        <v/>
      </c>
      <c r="E372" t="str">
        <f t="shared" si="4"/>
        <v/>
      </c>
      <c r="F372" t="str">
        <f t="shared" si="5"/>
        <v/>
      </c>
      <c r="G372" s="1" t="str">
        <f>if(Z372=PROSES!$E$29,T372,)</f>
        <v/>
      </c>
      <c r="H372" t="str">
        <f>if(X372=PROSES!$E$29,T372,)</f>
        <v/>
      </c>
      <c r="I372" t="str">
        <f t="shared" si="6"/>
        <v/>
      </c>
      <c r="J372" t="str">
        <f>if(and($K$3&gt;1,R372=PROSES!$C$2),,K372)</f>
        <v/>
      </c>
      <c r="K372" s="1" t="str">
        <f>if(and($L$3&gt;1,L372=PROSES!$B$2),,L372)</f>
        <v/>
      </c>
      <c r="L372" t="str">
        <f t="shared" si="7"/>
        <v/>
      </c>
      <c r="M372" t="str">
        <f>if(Z372=PROSES!$B$3,T372,)</f>
        <v/>
      </c>
      <c r="N372" t="str">
        <f>if(X372=PROSES!$B$3,T372,)</f>
        <v/>
      </c>
      <c r="O372" t="str">
        <f t="shared" si="8"/>
        <v/>
      </c>
      <c r="P372" t="str">
        <f>if(Z372=PROSES!$B$1,T372,)</f>
        <v/>
      </c>
      <c r="Q372" t="str">
        <f>if(X372=PROSES!$B$1,T372,)</f>
        <v/>
      </c>
      <c r="R372" t="str">
        <f t="shared" si="9"/>
        <v>DURENTIGAANTASARI</v>
      </c>
      <c r="S372" s="3"/>
      <c r="T372" s="1" t="s">
        <v>833</v>
      </c>
      <c r="U372" s="1" t="s">
        <v>58</v>
      </c>
      <c r="V372" s="1" t="s">
        <v>58</v>
      </c>
      <c r="W372" s="1" t="s">
        <v>111</v>
      </c>
      <c r="X372" s="1" t="s">
        <v>746</v>
      </c>
      <c r="Y372" s="1" t="s">
        <v>66</v>
      </c>
      <c r="Z372" s="1" t="s">
        <v>112</v>
      </c>
      <c r="AA372" s="1" t="s">
        <v>66</v>
      </c>
      <c r="AD372" s="1">
        <v>0.0</v>
      </c>
      <c r="AE372" s="1">
        <v>1.0</v>
      </c>
      <c r="AG372" s="1">
        <v>5.57</v>
      </c>
      <c r="AH372" s="1">
        <v>1.0</v>
      </c>
      <c r="AI372" s="1" t="s">
        <v>64</v>
      </c>
      <c r="AJ372" s="1">
        <v>0.0</v>
      </c>
      <c r="AM372" s="1">
        <v>0.0</v>
      </c>
      <c r="AN372" s="1">
        <v>0.0</v>
      </c>
      <c r="AO372" s="1">
        <v>100.0</v>
      </c>
      <c r="AP372" s="1">
        <v>1.0</v>
      </c>
      <c r="AQ372" s="1">
        <v>0.8</v>
      </c>
      <c r="AR372" s="1">
        <v>0.8</v>
      </c>
      <c r="AS372" s="1">
        <v>1.100448</v>
      </c>
      <c r="AT372" s="1">
        <v>83.25628</v>
      </c>
      <c r="AU372" s="1">
        <v>0.129224</v>
      </c>
      <c r="AV372" s="1">
        <v>1.092834</v>
      </c>
      <c r="AW372" s="1">
        <v>0.803194</v>
      </c>
      <c r="AX372" s="1">
        <v>0.592648</v>
      </c>
      <c r="AY372" s="1">
        <v>0.0</v>
      </c>
      <c r="AZ372" s="1">
        <v>0.2542294</v>
      </c>
      <c r="BA372" s="1">
        <v>-119.8372</v>
      </c>
    </row>
    <row r="373">
      <c r="A373">
        <f t="shared" si="2"/>
        <v>0</v>
      </c>
      <c r="B373" t="str">
        <f t="shared" si="3"/>
        <v/>
      </c>
      <c r="C373" t="str">
        <f>if(and(D$3&gt;1,E373=PROSES!$D$22),,D373)</f>
        <v/>
      </c>
      <c r="D373" s="1" t="str">
        <f>if(and(F$3&gt;1,F373=PROSES!$B$10),,F373)</f>
        <v/>
      </c>
      <c r="E373" t="str">
        <f t="shared" si="4"/>
        <v/>
      </c>
      <c r="F373" t="str">
        <f t="shared" si="5"/>
        <v/>
      </c>
      <c r="G373" s="1" t="str">
        <f>if(Z373=PROSES!$E$29,T373,)</f>
        <v/>
      </c>
      <c r="H373" t="str">
        <f>if(X373=PROSES!$E$29,T373,)</f>
        <v/>
      </c>
      <c r="I373" t="str">
        <f t="shared" si="6"/>
        <v/>
      </c>
      <c r="J373" t="str">
        <f>if(and($K$3&gt;1,R373=PROSES!$C$2),,K373)</f>
        <v/>
      </c>
      <c r="K373" s="1" t="str">
        <f>if(and($L$3&gt;1,L373=PROSES!$B$2),,L373)</f>
        <v/>
      </c>
      <c r="L373" t="str">
        <f t="shared" si="7"/>
        <v/>
      </c>
      <c r="M373" t="str">
        <f>if(Z373=PROSES!$B$3,T373,)</f>
        <v/>
      </c>
      <c r="N373" t="str">
        <f>if(X373=PROSES!$B$3,T373,)</f>
        <v/>
      </c>
      <c r="O373" t="str">
        <f t="shared" si="8"/>
        <v/>
      </c>
      <c r="P373" t="str">
        <f>if(Z373=PROSES!$B$1,T373,)</f>
        <v/>
      </c>
      <c r="Q373" t="str">
        <f>if(X373=PROSES!$B$1,T373,)</f>
        <v/>
      </c>
      <c r="R373" t="str">
        <f t="shared" si="9"/>
        <v>DURENTIGAKEMANG</v>
      </c>
      <c r="S373" s="3"/>
      <c r="T373" s="1" t="s">
        <v>834</v>
      </c>
      <c r="U373" s="1" t="s">
        <v>58</v>
      </c>
      <c r="V373" s="1" t="s">
        <v>58</v>
      </c>
      <c r="W373" s="1" t="s">
        <v>111</v>
      </c>
      <c r="X373" s="1" t="s">
        <v>746</v>
      </c>
      <c r="Y373" s="1" t="s">
        <v>61</v>
      </c>
      <c r="Z373" s="1" t="s">
        <v>113</v>
      </c>
      <c r="AA373" s="1" t="s">
        <v>61</v>
      </c>
      <c r="AD373" s="1">
        <v>0.0</v>
      </c>
      <c r="AE373" s="1">
        <v>1.0</v>
      </c>
      <c r="AG373" s="1">
        <v>3.37</v>
      </c>
      <c r="AH373" s="1">
        <v>1.0</v>
      </c>
      <c r="AI373" s="1" t="s">
        <v>64</v>
      </c>
      <c r="AJ373" s="1">
        <v>0.0</v>
      </c>
      <c r="AM373" s="1">
        <v>0.0</v>
      </c>
      <c r="AN373" s="1">
        <v>0.0</v>
      </c>
      <c r="AO373" s="1">
        <v>100.0</v>
      </c>
      <c r="AP373" s="1">
        <v>1.0</v>
      </c>
      <c r="AQ373" s="1">
        <v>0.8</v>
      </c>
      <c r="AR373" s="1">
        <v>0.8</v>
      </c>
      <c r="AS373" s="1">
        <v>0.6658005</v>
      </c>
      <c r="AT373" s="1">
        <v>83.25628</v>
      </c>
      <c r="AU373" s="1">
        <v>0.07818399</v>
      </c>
      <c r="AV373" s="1">
        <v>0.661194</v>
      </c>
      <c r="AW373" s="1">
        <v>0.485954</v>
      </c>
      <c r="AX373" s="1">
        <v>0.358568</v>
      </c>
      <c r="AY373" s="1">
        <v>0.0</v>
      </c>
      <c r="AZ373" s="1">
        <v>0.2542294</v>
      </c>
      <c r="BA373" s="1">
        <v>-119.8372</v>
      </c>
    </row>
    <row r="374">
      <c r="A374">
        <f t="shared" si="2"/>
        <v>0</v>
      </c>
      <c r="B374" t="str">
        <f t="shared" si="3"/>
        <v/>
      </c>
      <c r="C374" t="str">
        <f>if(and(D$3&gt;1,E374=PROSES!$D$22),,D374)</f>
        <v/>
      </c>
      <c r="D374" s="1" t="str">
        <f>if(and(F$3&gt;1,F374=PROSES!$B$10),,F374)</f>
        <v/>
      </c>
      <c r="E374" t="str">
        <f t="shared" si="4"/>
        <v/>
      </c>
      <c r="F374" t="str">
        <f t="shared" si="5"/>
        <v/>
      </c>
      <c r="G374" s="1" t="str">
        <f>if(Z374=PROSES!$E$29,T374,)</f>
        <v/>
      </c>
      <c r="H374" t="str">
        <f>if(X374=PROSES!$E$29,T374,)</f>
        <v/>
      </c>
      <c r="I374" t="str">
        <f t="shared" si="6"/>
        <v/>
      </c>
      <c r="J374" t="str">
        <f>if(and($K$3&gt;1,R374=PROSES!$C$2),,K374)</f>
        <v/>
      </c>
      <c r="K374" s="1" t="str">
        <f>if(and($L$3&gt;1,L374=PROSES!$B$2),,L374)</f>
        <v/>
      </c>
      <c r="L374" t="str">
        <f t="shared" si="7"/>
        <v/>
      </c>
      <c r="M374" t="str">
        <f>if(Z374=PROSES!$B$3,T374,)</f>
        <v/>
      </c>
      <c r="N374" t="str">
        <f>if(X374=PROSES!$B$3,T374,)</f>
        <v/>
      </c>
      <c r="O374" t="str">
        <f t="shared" si="8"/>
        <v/>
      </c>
      <c r="P374" t="str">
        <f>if(Z374=PROSES!$B$1,T374,)</f>
        <v/>
      </c>
      <c r="Q374" t="str">
        <f>if(X374=PROSES!$B$1,T374,)</f>
        <v/>
      </c>
      <c r="R374" t="str">
        <f t="shared" si="9"/>
        <v>DEPOK5</v>
      </c>
      <c r="S374" s="3"/>
      <c r="T374" s="1" t="s">
        <v>835</v>
      </c>
      <c r="U374" s="1" t="s">
        <v>58</v>
      </c>
      <c r="V374" s="1" t="s">
        <v>58</v>
      </c>
      <c r="W374" s="1" t="s">
        <v>90</v>
      </c>
      <c r="Y374" s="1" t="s">
        <v>836</v>
      </c>
      <c r="Z374" s="1" t="s">
        <v>772</v>
      </c>
      <c r="AA374" s="1" t="s">
        <v>85</v>
      </c>
      <c r="AD374" s="1">
        <v>0.0</v>
      </c>
      <c r="AE374" s="1">
        <v>1.0</v>
      </c>
      <c r="AG374" s="1">
        <v>3.19</v>
      </c>
      <c r="AH374" s="1">
        <v>1.0</v>
      </c>
      <c r="AI374" s="1" t="s">
        <v>64</v>
      </c>
      <c r="AJ374" s="1">
        <v>0.0</v>
      </c>
      <c r="AM374" s="1">
        <v>0.0</v>
      </c>
      <c r="AN374" s="1">
        <v>0.0</v>
      </c>
      <c r="AO374" s="1">
        <v>100.0</v>
      </c>
      <c r="AP374" s="1">
        <v>1.0</v>
      </c>
      <c r="AQ374" s="1">
        <v>1.62</v>
      </c>
      <c r="AR374" s="1">
        <v>1.62</v>
      </c>
      <c r="AS374" s="1">
        <v>0.9039032</v>
      </c>
      <c r="AT374" s="1">
        <v>82.15014</v>
      </c>
      <c r="AU374" s="1">
        <v>0.123453</v>
      </c>
      <c r="AV374" s="1">
        <v>0.895433</v>
      </c>
      <c r="AW374" s="1">
        <v>0.601953</v>
      </c>
      <c r="AX374" s="1">
        <v>2.686299</v>
      </c>
      <c r="AY374" s="1">
        <v>0.0</v>
      </c>
      <c r="AZ374" s="1">
        <v>0.683587</v>
      </c>
      <c r="BA374" s="1">
        <v>-7.109503</v>
      </c>
    </row>
    <row r="375">
      <c r="A375">
        <f t="shared" si="2"/>
        <v>0</v>
      </c>
      <c r="B375" t="str">
        <f t="shared" si="3"/>
        <v/>
      </c>
      <c r="C375" t="str">
        <f>if(and(D$3&gt;1,E375=PROSES!$D$22),,D375)</f>
        <v/>
      </c>
      <c r="D375" s="1" t="str">
        <f>if(and(F$3&gt;1,F375=PROSES!$B$10),,F375)</f>
        <v/>
      </c>
      <c r="E375" t="str">
        <f t="shared" si="4"/>
        <v/>
      </c>
      <c r="F375" t="str">
        <f t="shared" si="5"/>
        <v/>
      </c>
      <c r="G375" s="1" t="str">
        <f>if(Z375=PROSES!$E$29,T375,)</f>
        <v/>
      </c>
      <c r="H375" t="str">
        <f>if(X375=PROSES!$E$29,T375,)</f>
        <v/>
      </c>
      <c r="I375" t="str">
        <f t="shared" si="6"/>
        <v/>
      </c>
      <c r="J375" t="str">
        <f>if(and($K$3&gt;1,R375=PROSES!$C$2),,K375)</f>
        <v/>
      </c>
      <c r="K375" s="1" t="str">
        <f>if(and($L$3&gt;1,L375=PROSES!$B$2),,L375)</f>
        <v/>
      </c>
      <c r="L375" t="str">
        <f t="shared" si="7"/>
        <v/>
      </c>
      <c r="M375" t="str">
        <f>if(Z375=PROSES!$B$3,T375,)</f>
        <v/>
      </c>
      <c r="N375" t="str">
        <f>if(X375=PROSES!$B$3,T375,)</f>
        <v/>
      </c>
      <c r="O375" t="str">
        <f t="shared" si="8"/>
        <v/>
      </c>
      <c r="P375" t="str">
        <f>if(Z375=PROSES!$B$1,T375,)</f>
        <v/>
      </c>
      <c r="Q375" t="str">
        <f>if(X375=PROSES!$B$1,T375,)</f>
        <v/>
      </c>
      <c r="R375" t="str">
        <f t="shared" si="9"/>
        <v>DEPOK5</v>
      </c>
      <c r="S375" s="3"/>
      <c r="T375" s="1" t="s">
        <v>837</v>
      </c>
      <c r="U375" s="1" t="s">
        <v>58</v>
      </c>
      <c r="V375" s="1" t="s">
        <v>58</v>
      </c>
      <c r="W375" s="1" t="s">
        <v>90</v>
      </c>
      <c r="Y375" s="1" t="s">
        <v>838</v>
      </c>
      <c r="Z375" s="1" t="s">
        <v>772</v>
      </c>
      <c r="AA375" s="1" t="s">
        <v>88</v>
      </c>
      <c r="AD375" s="1">
        <v>0.0</v>
      </c>
      <c r="AE375" s="1">
        <v>1.0</v>
      </c>
      <c r="AG375" s="1">
        <v>3.19</v>
      </c>
      <c r="AH375" s="1">
        <v>1.0</v>
      </c>
      <c r="AI375" s="1" t="s">
        <v>64</v>
      </c>
      <c r="AJ375" s="1">
        <v>0.0</v>
      </c>
      <c r="AM375" s="1">
        <v>0.0</v>
      </c>
      <c r="AN375" s="1">
        <v>0.0</v>
      </c>
      <c r="AO375" s="1">
        <v>100.0</v>
      </c>
      <c r="AP375" s="1">
        <v>1.0</v>
      </c>
      <c r="AQ375" s="1">
        <v>1.62</v>
      </c>
      <c r="AR375" s="1">
        <v>1.62</v>
      </c>
      <c r="AS375" s="1">
        <v>0.9039032</v>
      </c>
      <c r="AT375" s="1">
        <v>82.15014</v>
      </c>
      <c r="AU375" s="1">
        <v>0.123453</v>
      </c>
      <c r="AV375" s="1">
        <v>0.895433</v>
      </c>
      <c r="AW375" s="1">
        <v>0.601953</v>
      </c>
      <c r="AX375" s="1">
        <v>2.686299</v>
      </c>
      <c r="AY375" s="1">
        <v>0.0</v>
      </c>
      <c r="AZ375" s="1">
        <v>0.683587</v>
      </c>
      <c r="BA375" s="1">
        <v>-7.109503</v>
      </c>
    </row>
    <row r="376">
      <c r="A376">
        <f t="shared" si="2"/>
        <v>0</v>
      </c>
      <c r="B376" t="str">
        <f t="shared" si="3"/>
        <v/>
      </c>
      <c r="C376" t="str">
        <f>if(and(D$3&gt;1,E376=PROSES!$D$22),,D376)</f>
        <v/>
      </c>
      <c r="D376" s="1" t="str">
        <f>if(and(F$3&gt;1,F376=PROSES!$B$10),,F376)</f>
        <v/>
      </c>
      <c r="E376" t="str">
        <f t="shared" si="4"/>
        <v/>
      </c>
      <c r="F376" t="str">
        <f t="shared" si="5"/>
        <v/>
      </c>
      <c r="G376" s="1" t="str">
        <f>if(Z376=PROSES!$E$29,T376,)</f>
        <v/>
      </c>
      <c r="H376" t="str">
        <f>if(X376=PROSES!$E$29,T376,)</f>
        <v/>
      </c>
      <c r="I376" t="str">
        <f t="shared" si="6"/>
        <v/>
      </c>
      <c r="J376" t="str">
        <f>if(and($K$3&gt;1,R376=PROSES!$C$2),,K376)</f>
        <v/>
      </c>
      <c r="K376" s="1" t="str">
        <f>if(and($L$3&gt;1,L376=PROSES!$B$2),,L376)</f>
        <v/>
      </c>
      <c r="L376" t="str">
        <f t="shared" si="7"/>
        <v/>
      </c>
      <c r="M376" t="str">
        <f>if(Z376=PROSES!$B$3,T376,)</f>
        <v/>
      </c>
      <c r="N376" t="str">
        <f>if(X376=PROSES!$B$3,T376,)</f>
        <v/>
      </c>
      <c r="O376" t="str">
        <f t="shared" si="8"/>
        <v/>
      </c>
      <c r="P376" t="str">
        <f>if(Z376=PROSES!$B$1,T376,)</f>
        <v/>
      </c>
      <c r="Q376" t="str">
        <f>if(X376=PROSES!$B$1,T376,)</f>
        <v/>
      </c>
      <c r="R376" t="str">
        <f t="shared" si="9"/>
        <v/>
      </c>
      <c r="S376" s="3"/>
      <c r="T376" s="1" t="s">
        <v>839</v>
      </c>
      <c r="U376" s="1" t="s">
        <v>58</v>
      </c>
      <c r="V376" s="1" t="s">
        <v>58</v>
      </c>
      <c r="W376" s="1" t="s">
        <v>282</v>
      </c>
      <c r="Y376" s="1" t="s">
        <v>840</v>
      </c>
      <c r="AA376" s="1" t="s">
        <v>836</v>
      </c>
      <c r="AD376" s="1">
        <v>0.0</v>
      </c>
      <c r="AE376" s="1">
        <v>1.0</v>
      </c>
      <c r="AG376" s="1">
        <v>8.5</v>
      </c>
      <c r="AH376" s="1">
        <v>1.0</v>
      </c>
      <c r="AI376" s="1" t="s">
        <v>64</v>
      </c>
      <c r="AJ376" s="1">
        <v>0.0</v>
      </c>
      <c r="AM376" s="1">
        <v>0.0</v>
      </c>
      <c r="AN376" s="1">
        <v>0.0</v>
      </c>
      <c r="AO376" s="1">
        <v>100.0</v>
      </c>
      <c r="AP376" s="1">
        <v>1.0</v>
      </c>
      <c r="AQ376" s="1">
        <v>1.56</v>
      </c>
      <c r="AR376" s="1">
        <v>1.56</v>
      </c>
      <c r="AS376" s="1">
        <v>2.415595</v>
      </c>
      <c r="AT376" s="1">
        <v>81.68457</v>
      </c>
      <c r="AU376" s="1">
        <v>0.34935</v>
      </c>
      <c r="AV376" s="1">
        <v>2.3902</v>
      </c>
      <c r="AW376" s="1">
        <v>1.62435</v>
      </c>
      <c r="AX376" s="1">
        <v>7.1706</v>
      </c>
      <c r="AY376" s="1">
        <v>0.0</v>
      </c>
      <c r="AZ376" s="1">
        <v>0.6827177</v>
      </c>
      <c r="BA376" s="1">
        <v>-6.618521</v>
      </c>
    </row>
    <row r="377">
      <c r="A377">
        <f t="shared" si="2"/>
        <v>0</v>
      </c>
      <c r="B377" t="str">
        <f t="shared" si="3"/>
        <v/>
      </c>
      <c r="C377" t="str">
        <f>if(and(D$3&gt;1,E377=PROSES!$D$22),,D377)</f>
        <v/>
      </c>
      <c r="D377" s="1" t="str">
        <f>if(and(F$3&gt;1,F377=PROSES!$B$10),,F377)</f>
        <v/>
      </c>
      <c r="E377" t="str">
        <f t="shared" si="4"/>
        <v/>
      </c>
      <c r="F377" t="str">
        <f t="shared" si="5"/>
        <v/>
      </c>
      <c r="G377" s="1" t="str">
        <f>if(Z377=PROSES!$E$29,T377,)</f>
        <v/>
      </c>
      <c r="H377" t="str">
        <f>if(X377=PROSES!$E$29,T377,)</f>
        <v/>
      </c>
      <c r="I377" t="str">
        <f t="shared" si="6"/>
        <v/>
      </c>
      <c r="J377" t="str">
        <f>if(and($K$3&gt;1,R377=PROSES!$C$2),,K377)</f>
        <v/>
      </c>
      <c r="K377" s="1" t="str">
        <f>if(and($L$3&gt;1,L377=PROSES!$B$2),,L377)</f>
        <v/>
      </c>
      <c r="L377" t="str">
        <f t="shared" si="7"/>
        <v/>
      </c>
      <c r="M377" t="str">
        <f>if(Z377=PROSES!$B$3,T377,)</f>
        <v/>
      </c>
      <c r="N377" t="str">
        <f>if(X377=PROSES!$B$3,T377,)</f>
        <v/>
      </c>
      <c r="O377" t="str">
        <f t="shared" si="8"/>
        <v/>
      </c>
      <c r="P377" t="str">
        <f>if(Z377=PROSES!$B$1,T377,)</f>
        <v/>
      </c>
      <c r="Q377" t="str">
        <f>if(X377=PROSES!$B$1,T377,)</f>
        <v/>
      </c>
      <c r="R377" t="str">
        <f t="shared" si="9"/>
        <v/>
      </c>
      <c r="S377" s="3"/>
      <c r="T377" s="1" t="s">
        <v>841</v>
      </c>
      <c r="U377" s="1" t="s">
        <v>58</v>
      </c>
      <c r="V377" s="1" t="s">
        <v>58</v>
      </c>
      <c r="W377" s="1" t="s">
        <v>282</v>
      </c>
      <c r="Y377" s="1" t="s">
        <v>842</v>
      </c>
      <c r="AA377" s="1" t="s">
        <v>838</v>
      </c>
      <c r="AD377" s="1">
        <v>0.0</v>
      </c>
      <c r="AE377" s="1">
        <v>1.0</v>
      </c>
      <c r="AG377" s="1">
        <v>8.5</v>
      </c>
      <c r="AH377" s="1">
        <v>1.0</v>
      </c>
      <c r="AI377" s="1" t="s">
        <v>64</v>
      </c>
      <c r="AJ377" s="1">
        <v>0.0</v>
      </c>
      <c r="AM377" s="1">
        <v>0.0</v>
      </c>
      <c r="AN377" s="1">
        <v>0.0</v>
      </c>
      <c r="AO377" s="1">
        <v>100.0</v>
      </c>
      <c r="AP377" s="1">
        <v>1.0</v>
      </c>
      <c r="AQ377" s="1">
        <v>1.56</v>
      </c>
      <c r="AR377" s="1">
        <v>1.56</v>
      </c>
      <c r="AS377" s="1">
        <v>2.415595</v>
      </c>
      <c r="AT377" s="1">
        <v>81.68457</v>
      </c>
      <c r="AU377" s="1">
        <v>0.34935</v>
      </c>
      <c r="AV377" s="1">
        <v>2.3902</v>
      </c>
      <c r="AW377" s="1">
        <v>1.62435</v>
      </c>
      <c r="AX377" s="1">
        <v>7.1706</v>
      </c>
      <c r="AY377" s="1">
        <v>0.0</v>
      </c>
      <c r="AZ377" s="1">
        <v>0.6827177</v>
      </c>
      <c r="BA377" s="1">
        <v>-6.618521</v>
      </c>
    </row>
    <row r="378">
      <c r="A378">
        <f t="shared" si="2"/>
        <v>0</v>
      </c>
      <c r="B378" t="str">
        <f t="shared" si="3"/>
        <v/>
      </c>
      <c r="C378" t="str">
        <f>if(and(D$3&gt;1,E378=PROSES!$D$22),,D378)</f>
        <v/>
      </c>
      <c r="D378" s="1" t="str">
        <f>if(and(F$3&gt;1,F378=PROSES!$B$10),,F378)</f>
        <v/>
      </c>
      <c r="E378" t="str">
        <f t="shared" si="4"/>
        <v/>
      </c>
      <c r="F378" t="str">
        <f t="shared" si="5"/>
        <v/>
      </c>
      <c r="G378" s="1" t="str">
        <f>if(Z378=PROSES!$E$29,T378,)</f>
        <v/>
      </c>
      <c r="H378" t="str">
        <f>if(X378=PROSES!$E$29,T378,)</f>
        <v/>
      </c>
      <c r="I378" t="str">
        <f t="shared" si="6"/>
        <v/>
      </c>
      <c r="J378" t="str">
        <f>if(and($K$3&gt;1,R378=PROSES!$C$2),,K378)</f>
        <v/>
      </c>
      <c r="K378" s="1" t="str">
        <f>if(and($L$3&gt;1,L378=PROSES!$B$2),,L378)</f>
        <v/>
      </c>
      <c r="L378" t="str">
        <f t="shared" si="7"/>
        <v/>
      </c>
      <c r="M378" t="str">
        <f>if(Z378=PROSES!$B$3,T378,)</f>
        <v/>
      </c>
      <c r="N378" t="str">
        <f>if(X378=PROSES!$B$3,T378,)</f>
        <v/>
      </c>
      <c r="O378" t="str">
        <f t="shared" si="8"/>
        <v/>
      </c>
      <c r="P378" t="str">
        <f>if(Z378=PROSES!$B$1,T378,)</f>
        <v/>
      </c>
      <c r="Q378" t="str">
        <f>if(X378=PROSES!$B$1,T378,)</f>
        <v/>
      </c>
      <c r="R378" t="str">
        <f t="shared" si="9"/>
        <v>CAWANGLAMA</v>
      </c>
      <c r="S378" s="3"/>
      <c r="T378" s="1" t="s">
        <v>843</v>
      </c>
      <c r="U378" s="1" t="s">
        <v>58</v>
      </c>
      <c r="V378" s="1" t="s">
        <v>58</v>
      </c>
      <c r="W378" s="1" t="s">
        <v>282</v>
      </c>
      <c r="Y378" s="1" t="s">
        <v>840</v>
      </c>
      <c r="Z378" s="1" t="s">
        <v>752</v>
      </c>
      <c r="AA378" s="1" t="s">
        <v>61</v>
      </c>
      <c r="AD378" s="1">
        <v>0.0</v>
      </c>
      <c r="AE378" s="1">
        <v>1.0</v>
      </c>
      <c r="AG378" s="1">
        <v>17.0</v>
      </c>
      <c r="AH378" s="1">
        <v>1.0</v>
      </c>
      <c r="AI378" s="1" t="s">
        <v>64</v>
      </c>
      <c r="AJ378" s="1">
        <v>0.0</v>
      </c>
      <c r="AM378" s="1">
        <v>0.0</v>
      </c>
      <c r="AN378" s="1">
        <v>0.0</v>
      </c>
      <c r="AO378" s="1">
        <v>100.0</v>
      </c>
      <c r="AP378" s="1">
        <v>1.0</v>
      </c>
      <c r="AQ378" s="1">
        <v>1.56</v>
      </c>
      <c r="AR378" s="1">
        <v>1.56</v>
      </c>
      <c r="AS378" s="1">
        <v>4.831191</v>
      </c>
      <c r="AT378" s="1">
        <v>81.68457</v>
      </c>
      <c r="AU378" s="1">
        <v>0.6987</v>
      </c>
      <c r="AV378" s="1">
        <v>4.7804</v>
      </c>
      <c r="AW378" s="1">
        <v>3.2487</v>
      </c>
      <c r="AX378" s="1">
        <v>14.3412</v>
      </c>
      <c r="AY378" s="1">
        <v>0.0</v>
      </c>
      <c r="AZ378" s="1">
        <v>0.6827177</v>
      </c>
      <c r="BA378" s="1">
        <v>-6.618521</v>
      </c>
    </row>
    <row r="379">
      <c r="A379">
        <f t="shared" si="2"/>
        <v>0</v>
      </c>
      <c r="B379" t="str">
        <f t="shared" si="3"/>
        <v/>
      </c>
      <c r="C379" t="str">
        <f>if(and(D$3&gt;1,E379=PROSES!$D$22),,D379)</f>
        <v/>
      </c>
      <c r="D379" s="1" t="str">
        <f>if(and(F$3&gt;1,F379=PROSES!$B$10),,F379)</f>
        <v/>
      </c>
      <c r="E379" t="str">
        <f t="shared" si="4"/>
        <v/>
      </c>
      <c r="F379" t="str">
        <f t="shared" si="5"/>
        <v/>
      </c>
      <c r="G379" s="1" t="str">
        <f>if(Z379=PROSES!$E$29,T379,)</f>
        <v/>
      </c>
      <c r="H379" t="str">
        <f>if(X379=PROSES!$E$29,T379,)</f>
        <v/>
      </c>
      <c r="I379" t="str">
        <f t="shared" si="6"/>
        <v/>
      </c>
      <c r="J379" t="str">
        <f>if(and($K$3&gt;1,R379=PROSES!$C$2),,K379)</f>
        <v/>
      </c>
      <c r="K379" s="1" t="str">
        <f>if(and($L$3&gt;1,L379=PROSES!$B$2),,L379)</f>
        <v/>
      </c>
      <c r="L379" t="str">
        <f t="shared" si="7"/>
        <v/>
      </c>
      <c r="M379" t="str">
        <f>if(Z379=PROSES!$B$3,T379,)</f>
        <v/>
      </c>
      <c r="N379" t="str">
        <f>if(X379=PROSES!$B$3,T379,)</f>
        <v/>
      </c>
      <c r="O379" t="str">
        <f t="shared" si="8"/>
        <v/>
      </c>
      <c r="P379" t="str">
        <f>if(Z379=PROSES!$B$1,T379,)</f>
        <v/>
      </c>
      <c r="Q379" t="str">
        <f>if(X379=PROSES!$B$1,T379,)</f>
        <v/>
      </c>
      <c r="R379" t="str">
        <f t="shared" si="9"/>
        <v>CAWANGLAMA</v>
      </c>
      <c r="S379" s="3"/>
      <c r="T379" s="1" t="s">
        <v>844</v>
      </c>
      <c r="U379" s="1" t="s">
        <v>58</v>
      </c>
      <c r="V379" s="1" t="s">
        <v>58</v>
      </c>
      <c r="W379" s="1" t="s">
        <v>282</v>
      </c>
      <c r="X379" s="1" t="s">
        <v>752</v>
      </c>
      <c r="Y379" s="1" t="s">
        <v>61</v>
      </c>
      <c r="AA379" s="1" t="s">
        <v>842</v>
      </c>
      <c r="AD379" s="1">
        <v>0.0</v>
      </c>
      <c r="AE379" s="1">
        <v>1.0</v>
      </c>
      <c r="AG379" s="1">
        <v>17.0</v>
      </c>
      <c r="AH379" s="1">
        <v>1.0</v>
      </c>
      <c r="AI379" s="1" t="s">
        <v>64</v>
      </c>
      <c r="AJ379" s="1">
        <v>0.0</v>
      </c>
      <c r="AM379" s="1">
        <v>0.0</v>
      </c>
      <c r="AN379" s="1">
        <v>0.0</v>
      </c>
      <c r="AO379" s="1">
        <v>100.0</v>
      </c>
      <c r="AP379" s="1">
        <v>1.0</v>
      </c>
      <c r="AQ379" s="1">
        <v>1.56</v>
      </c>
      <c r="AR379" s="1">
        <v>1.56</v>
      </c>
      <c r="AS379" s="1">
        <v>4.831191</v>
      </c>
      <c r="AT379" s="1">
        <v>81.68457</v>
      </c>
      <c r="AU379" s="1">
        <v>0.6987</v>
      </c>
      <c r="AV379" s="1">
        <v>4.7804</v>
      </c>
      <c r="AW379" s="1">
        <v>3.2487</v>
      </c>
      <c r="AX379" s="1">
        <v>14.3412</v>
      </c>
      <c r="AY379" s="1">
        <v>0.0</v>
      </c>
      <c r="AZ379" s="1">
        <v>0.6827177</v>
      </c>
      <c r="BA379" s="1">
        <v>-6.618521</v>
      </c>
    </row>
    <row r="380">
      <c r="A380">
        <f t="shared" si="2"/>
        <v>0</v>
      </c>
      <c r="B380" t="str">
        <f t="shared" si="3"/>
        <v/>
      </c>
      <c r="C380" t="str">
        <f>if(and(D$3&gt;1,E380=PROSES!$D$22),,D380)</f>
        <v/>
      </c>
      <c r="D380" s="1" t="str">
        <f>if(and(F$3&gt;1,F380=PROSES!$B$10),,F380)</f>
        <v/>
      </c>
      <c r="E380" t="str">
        <f t="shared" si="4"/>
        <v/>
      </c>
      <c r="F380" t="str">
        <f t="shared" si="5"/>
        <v/>
      </c>
      <c r="G380" s="1" t="str">
        <f>if(Z380=PROSES!$E$29,T380,)</f>
        <v/>
      </c>
      <c r="H380" t="str">
        <f>if(X380=PROSES!$E$29,T380,)</f>
        <v/>
      </c>
      <c r="I380" t="str">
        <f t="shared" si="6"/>
        <v/>
      </c>
      <c r="J380" t="str">
        <f>if(and($K$3&gt;1,R380=PROSES!$C$2),,K380)</f>
        <v/>
      </c>
      <c r="K380" s="1" t="str">
        <f>if(and($L$3&gt;1,L380=PROSES!$B$2),,L380)</f>
        <v/>
      </c>
      <c r="L380" t="str">
        <f t="shared" si="7"/>
        <v/>
      </c>
      <c r="M380" t="str">
        <f>if(Z380=PROSES!$B$3,T380,)</f>
        <v/>
      </c>
      <c r="N380" t="str">
        <f>if(X380=PROSES!$B$3,T380,)</f>
        <v/>
      </c>
      <c r="O380" t="str">
        <f t="shared" si="8"/>
        <v/>
      </c>
      <c r="P380" t="str">
        <f>if(Z380=PROSES!$B$1,T380,)</f>
        <v/>
      </c>
      <c r="Q380" t="str">
        <f>if(X380=PROSES!$B$1,T380,)</f>
        <v/>
      </c>
      <c r="R380" t="str">
        <f t="shared" si="9"/>
        <v>GARUNGWONOSOBO</v>
      </c>
      <c r="S380" s="3"/>
      <c r="T380" s="1" t="s">
        <v>845</v>
      </c>
      <c r="U380" s="1" t="s">
        <v>176</v>
      </c>
      <c r="V380" s="1" t="s">
        <v>176</v>
      </c>
      <c r="W380" s="1" t="s">
        <v>171</v>
      </c>
      <c r="X380" s="1" t="s">
        <v>794</v>
      </c>
      <c r="Y380" s="1" t="s">
        <v>85</v>
      </c>
      <c r="Z380" s="1" t="s">
        <v>796</v>
      </c>
      <c r="AA380" s="1">
        <v>2.0</v>
      </c>
      <c r="AD380" s="1">
        <v>0.0</v>
      </c>
      <c r="AE380" s="1">
        <v>1.0</v>
      </c>
      <c r="AG380" s="1">
        <v>10.744</v>
      </c>
      <c r="AH380" s="1">
        <v>1.0</v>
      </c>
      <c r="AI380" s="1" t="s">
        <v>64</v>
      </c>
      <c r="AJ380" s="1">
        <v>0.0</v>
      </c>
      <c r="AM380" s="1">
        <v>0.0</v>
      </c>
      <c r="AN380" s="1">
        <v>0.0</v>
      </c>
      <c r="AO380" s="1">
        <v>100.0</v>
      </c>
      <c r="AP380" s="1">
        <v>1.0</v>
      </c>
      <c r="AQ380" s="1">
        <v>0.58</v>
      </c>
      <c r="AR380" s="1">
        <v>0.58</v>
      </c>
      <c r="AS380" s="1">
        <v>4.508137</v>
      </c>
      <c r="AT380" s="1">
        <v>70.94324</v>
      </c>
      <c r="AU380" s="1">
        <v>1.471928</v>
      </c>
      <c r="AV380" s="1">
        <v>4.261071</v>
      </c>
      <c r="AW380" s="1">
        <v>3.083528</v>
      </c>
      <c r="AX380" s="1">
        <v>12.78321</v>
      </c>
      <c r="AY380" s="1">
        <v>0.0</v>
      </c>
      <c r="AZ380" s="1">
        <v>0.6412987</v>
      </c>
      <c r="BA380" s="1">
        <v>8.348166</v>
      </c>
    </row>
    <row r="381">
      <c r="A381">
        <f t="shared" si="2"/>
        <v>0</v>
      </c>
      <c r="B381" t="str">
        <f t="shared" si="3"/>
        <v/>
      </c>
      <c r="C381" t="str">
        <f>if(and(D$3&gt;1,E381=PROSES!$D$22),,D381)</f>
        <v/>
      </c>
      <c r="D381" s="1" t="str">
        <f>if(and(F$3&gt;1,F381=PROSES!$B$10),,F381)</f>
        <v/>
      </c>
      <c r="E381" t="str">
        <f t="shared" si="4"/>
        <v/>
      </c>
      <c r="F381" t="str">
        <f t="shared" si="5"/>
        <v/>
      </c>
      <c r="G381" s="1" t="str">
        <f>if(Z381=PROSES!$E$29,T381,)</f>
        <v/>
      </c>
      <c r="H381" t="str">
        <f>if(X381=PROSES!$E$29,T381,)</f>
        <v/>
      </c>
      <c r="I381" t="str">
        <f t="shared" si="6"/>
        <v/>
      </c>
      <c r="J381" t="str">
        <f>if(and($K$3&gt;1,R381=PROSES!$C$2),,K381)</f>
        <v/>
      </c>
      <c r="K381" s="1" t="str">
        <f>if(and($L$3&gt;1,L381=PROSES!$B$2),,L381)</f>
        <v/>
      </c>
      <c r="L381" t="str">
        <f t="shared" si="7"/>
        <v/>
      </c>
      <c r="M381" t="str">
        <f>if(Z381=PROSES!$B$3,T381,)</f>
        <v/>
      </c>
      <c r="N381" t="str">
        <f>if(X381=PROSES!$B$3,T381,)</f>
        <v/>
      </c>
      <c r="O381" t="str">
        <f t="shared" si="8"/>
        <v/>
      </c>
      <c r="P381" t="str">
        <f>if(Z381=PROSES!$B$1,T381,)</f>
        <v/>
      </c>
      <c r="Q381" t="str">
        <f>if(X381=PROSES!$B$1,T381,)</f>
        <v/>
      </c>
      <c r="R381" t="str">
        <f t="shared" si="9"/>
        <v>TASIKMALAYA5GARUT5</v>
      </c>
      <c r="S381" s="3"/>
      <c r="T381" s="1" t="s">
        <v>846</v>
      </c>
      <c r="U381" s="1" t="s">
        <v>115</v>
      </c>
      <c r="V381" s="1" t="s">
        <v>115</v>
      </c>
      <c r="W381" s="1" t="s">
        <v>171</v>
      </c>
      <c r="X381" s="1" t="s">
        <v>847</v>
      </c>
      <c r="Y381" s="1" t="s">
        <v>85</v>
      </c>
      <c r="Z381" s="1" t="s">
        <v>822</v>
      </c>
      <c r="AA381" s="1" t="s">
        <v>85</v>
      </c>
      <c r="AD381" s="1">
        <v>0.0</v>
      </c>
      <c r="AE381" s="1">
        <v>1.0</v>
      </c>
      <c r="AG381" s="1">
        <v>40.25</v>
      </c>
      <c r="AH381" s="1">
        <v>1.0</v>
      </c>
      <c r="AI381" s="1" t="s">
        <v>64</v>
      </c>
      <c r="AJ381" s="1">
        <v>0.0</v>
      </c>
      <c r="AM381" s="1">
        <v>0.0</v>
      </c>
      <c r="AN381" s="1">
        <v>0.0</v>
      </c>
      <c r="AO381" s="1">
        <v>100.0</v>
      </c>
      <c r="AP381" s="1">
        <v>1.0</v>
      </c>
      <c r="AQ381" s="1">
        <v>0.58</v>
      </c>
      <c r="AR381" s="1">
        <v>0.58</v>
      </c>
      <c r="AS381" s="1">
        <v>16.88873</v>
      </c>
      <c r="AT381" s="1">
        <v>70.94324</v>
      </c>
      <c r="AU381" s="1">
        <v>5.51425</v>
      </c>
      <c r="AV381" s="1">
        <v>15.96315</v>
      </c>
      <c r="AW381" s="1">
        <v>11.55175</v>
      </c>
      <c r="AX381" s="1">
        <v>47.88945</v>
      </c>
      <c r="AY381" s="1">
        <v>0.0</v>
      </c>
      <c r="AZ381" s="1">
        <v>0.6412987</v>
      </c>
      <c r="BA381" s="1">
        <v>8.348166</v>
      </c>
    </row>
    <row r="382">
      <c r="A382">
        <f t="shared" si="2"/>
        <v>0</v>
      </c>
      <c r="B382" t="str">
        <f t="shared" si="3"/>
        <v/>
      </c>
      <c r="C382" t="str">
        <f>if(and(D$3&gt;1,E382=PROSES!$D$22),,D382)</f>
        <v/>
      </c>
      <c r="D382" s="1" t="str">
        <f>if(and(F$3&gt;1,F382=PROSES!$B$10),,F382)</f>
        <v/>
      </c>
      <c r="E382" t="str">
        <f t="shared" si="4"/>
        <v/>
      </c>
      <c r="F382" t="str">
        <f t="shared" si="5"/>
        <v/>
      </c>
      <c r="G382" s="1" t="str">
        <f>if(Z382=PROSES!$E$29,T382,)</f>
        <v/>
      </c>
      <c r="H382" t="str">
        <f>if(X382=PROSES!$E$29,T382,)</f>
        <v/>
      </c>
      <c r="I382" t="str">
        <f t="shared" si="6"/>
        <v/>
      </c>
      <c r="J382" t="str">
        <f>if(and($K$3&gt;1,R382=PROSES!$C$2),,K382)</f>
        <v/>
      </c>
      <c r="K382" s="1" t="str">
        <f>if(and($L$3&gt;1,L382=PROSES!$B$2),,L382)</f>
        <v/>
      </c>
      <c r="L382" t="str">
        <f t="shared" si="7"/>
        <v/>
      </c>
      <c r="M382" t="str">
        <f>if(Z382=PROSES!$B$3,T382,)</f>
        <v/>
      </c>
      <c r="N382" t="str">
        <f>if(X382=PROSES!$B$3,T382,)</f>
        <v/>
      </c>
      <c r="O382" t="str">
        <f t="shared" si="8"/>
        <v/>
      </c>
      <c r="P382" t="str">
        <f>if(Z382=PROSES!$B$1,T382,)</f>
        <v/>
      </c>
      <c r="Q382" t="str">
        <f>if(X382=PROSES!$B$1,T382,)</f>
        <v/>
      </c>
      <c r="R382" t="str">
        <f t="shared" si="9"/>
        <v>TASIKMALAYA5GARUT5</v>
      </c>
      <c r="S382" s="3"/>
      <c r="T382" s="1" t="s">
        <v>848</v>
      </c>
      <c r="U382" s="1" t="s">
        <v>115</v>
      </c>
      <c r="V382" s="1" t="s">
        <v>115</v>
      </c>
      <c r="W382" s="1" t="s">
        <v>171</v>
      </c>
      <c r="X382" s="1" t="s">
        <v>847</v>
      </c>
      <c r="Y382" s="1" t="s">
        <v>88</v>
      </c>
      <c r="Z382" s="1" t="s">
        <v>822</v>
      </c>
      <c r="AA382" s="1" t="s">
        <v>88</v>
      </c>
      <c r="AD382" s="1">
        <v>0.0</v>
      </c>
      <c r="AE382" s="1">
        <v>1.0</v>
      </c>
      <c r="AG382" s="1">
        <v>40.25</v>
      </c>
      <c r="AH382" s="1">
        <v>1.0</v>
      </c>
      <c r="AI382" s="1" t="s">
        <v>64</v>
      </c>
      <c r="AJ382" s="1">
        <v>0.0</v>
      </c>
      <c r="AM382" s="1">
        <v>0.0</v>
      </c>
      <c r="AN382" s="1">
        <v>0.0</v>
      </c>
      <c r="AO382" s="1">
        <v>100.0</v>
      </c>
      <c r="AP382" s="1">
        <v>1.0</v>
      </c>
      <c r="AQ382" s="1">
        <v>0.58</v>
      </c>
      <c r="AR382" s="1">
        <v>0.58</v>
      </c>
      <c r="AS382" s="1">
        <v>16.88873</v>
      </c>
      <c r="AT382" s="1">
        <v>70.94324</v>
      </c>
      <c r="AU382" s="1">
        <v>5.51425</v>
      </c>
      <c r="AV382" s="1">
        <v>15.96315</v>
      </c>
      <c r="AW382" s="1">
        <v>11.55175</v>
      </c>
      <c r="AX382" s="1">
        <v>47.88945</v>
      </c>
      <c r="AY382" s="1">
        <v>0.0</v>
      </c>
      <c r="AZ382" s="1">
        <v>0.6412987</v>
      </c>
      <c r="BA382" s="1">
        <v>8.348166</v>
      </c>
    </row>
    <row r="383">
      <c r="A383">
        <f t="shared" si="2"/>
        <v>0</v>
      </c>
      <c r="B383" t="str">
        <f t="shared" si="3"/>
        <v/>
      </c>
      <c r="C383" t="str">
        <f>if(and(D$3&gt;1,E383=PROSES!$D$22),,D383)</f>
        <v/>
      </c>
      <c r="D383" s="1" t="str">
        <f>if(and(F$3&gt;1,F383=PROSES!$B$10),,F383)</f>
        <v/>
      </c>
      <c r="E383" t="str">
        <f t="shared" si="4"/>
        <v/>
      </c>
      <c r="F383" t="str">
        <f t="shared" si="5"/>
        <v/>
      </c>
      <c r="G383" s="1" t="str">
        <f>if(Z383=PROSES!$E$29,T383,)</f>
        <v/>
      </c>
      <c r="H383" t="str">
        <f>if(X383=PROSES!$E$29,T383,)</f>
        <v/>
      </c>
      <c r="I383" t="str">
        <f t="shared" si="6"/>
        <v/>
      </c>
      <c r="J383" t="str">
        <f>if(and($K$3&gt;1,R383=PROSES!$C$2),,K383)</f>
        <v/>
      </c>
      <c r="K383" s="1" t="str">
        <f>if(and($L$3&gt;1,L383=PROSES!$B$2),,L383)</f>
        <v/>
      </c>
      <c r="L383" t="str">
        <f t="shared" si="7"/>
        <v/>
      </c>
      <c r="M383" t="str">
        <f>if(Z383=PROSES!$B$3,T383,)</f>
        <v/>
      </c>
      <c r="N383" t="str">
        <f>if(X383=PROSES!$B$3,T383,)</f>
        <v/>
      </c>
      <c r="O383" t="str">
        <f t="shared" si="8"/>
        <v/>
      </c>
      <c r="P383" t="str">
        <f>if(Z383=PROSES!$B$1,T383,)</f>
        <v/>
      </c>
      <c r="Q383" t="str">
        <f>if(X383=PROSES!$B$1,T383,)</f>
        <v/>
      </c>
      <c r="R383" t="str">
        <f t="shared" si="9"/>
        <v>PULOMASGISGAMBIR</v>
      </c>
      <c r="S383" s="3"/>
      <c r="T383" s="1" t="s">
        <v>849</v>
      </c>
      <c r="U383" s="1" t="s">
        <v>58</v>
      </c>
      <c r="V383" s="1" t="s">
        <v>58</v>
      </c>
      <c r="W383" s="1" t="s">
        <v>99</v>
      </c>
      <c r="X383" s="1" t="s">
        <v>574</v>
      </c>
      <c r="Y383" s="1" t="s">
        <v>66</v>
      </c>
      <c r="Z383" s="1" t="s">
        <v>850</v>
      </c>
      <c r="AA383" s="1" t="s">
        <v>61</v>
      </c>
      <c r="AD383" s="1">
        <v>0.0</v>
      </c>
      <c r="AE383" s="1">
        <v>1.0</v>
      </c>
      <c r="AG383" s="1">
        <v>6.0</v>
      </c>
      <c r="AH383" s="1">
        <v>1.0</v>
      </c>
      <c r="AI383" s="1" t="s">
        <v>64</v>
      </c>
      <c r="AJ383" s="1">
        <v>0.0</v>
      </c>
      <c r="AM383" s="1">
        <v>0.0</v>
      </c>
      <c r="AN383" s="1">
        <v>0.0</v>
      </c>
      <c r="AO383" s="1">
        <v>100.0</v>
      </c>
      <c r="AP383" s="1">
        <v>1.0</v>
      </c>
      <c r="AQ383" s="1">
        <v>1.2</v>
      </c>
      <c r="AR383" s="1">
        <v>1.2</v>
      </c>
      <c r="AS383" s="1">
        <v>1.294005</v>
      </c>
      <c r="AT383" s="1">
        <v>71.48104</v>
      </c>
      <c r="AU383" s="1">
        <v>0.411</v>
      </c>
      <c r="AV383" s="1">
        <v>1.227</v>
      </c>
      <c r="AW383" s="1">
        <v>1.311</v>
      </c>
      <c r="AX383" s="1">
        <v>3.681</v>
      </c>
      <c r="AY383" s="1">
        <v>0.0</v>
      </c>
      <c r="AZ383" s="1">
        <v>0.673318</v>
      </c>
      <c r="BA383" s="1">
        <v>-1.621461</v>
      </c>
    </row>
    <row r="384">
      <c r="A384">
        <f t="shared" si="2"/>
        <v>0</v>
      </c>
      <c r="B384" t="str">
        <f t="shared" si="3"/>
        <v/>
      </c>
      <c r="C384" t="str">
        <f>if(and(D$3&gt;1,E384=PROSES!$D$22),,D384)</f>
        <v/>
      </c>
      <c r="D384" s="1" t="str">
        <f>if(and(F$3&gt;1,F384=PROSES!$B$10),,F384)</f>
        <v/>
      </c>
      <c r="E384" t="str">
        <f t="shared" si="4"/>
        <v/>
      </c>
      <c r="F384" t="str">
        <f t="shared" si="5"/>
        <v/>
      </c>
      <c r="G384" s="1" t="str">
        <f>if(Z384=PROSES!$E$29,T384,)</f>
        <v/>
      </c>
      <c r="H384" t="str">
        <f>if(X384=PROSES!$E$29,T384,)</f>
        <v/>
      </c>
      <c r="I384" t="str">
        <f t="shared" si="6"/>
        <v/>
      </c>
      <c r="J384" t="str">
        <f>if(and($K$3&gt;1,R384=PROSES!$C$2),,K384)</f>
        <v/>
      </c>
      <c r="K384" s="1" t="str">
        <f>if(and($L$3&gt;1,L384=PROSES!$B$2),,L384)</f>
        <v/>
      </c>
      <c r="L384" t="str">
        <f t="shared" si="7"/>
        <v/>
      </c>
      <c r="M384" t="str">
        <f>if(Z384=PROSES!$B$3,T384,)</f>
        <v/>
      </c>
      <c r="N384" t="str">
        <f>if(X384=PROSES!$B$3,T384,)</f>
        <v/>
      </c>
      <c r="O384" t="str">
        <f t="shared" si="8"/>
        <v/>
      </c>
      <c r="P384" t="str">
        <f>if(Z384=PROSES!$B$1,T384,)</f>
        <v/>
      </c>
      <c r="Q384" t="str">
        <f>if(X384=PROSES!$B$1,T384,)</f>
        <v/>
      </c>
      <c r="R384" t="str">
        <f t="shared" si="9"/>
        <v>2GDBGE</v>
      </c>
      <c r="S384" s="3"/>
      <c r="T384" s="1" t="s">
        <v>851</v>
      </c>
      <c r="U384" s="1" t="s">
        <v>115</v>
      </c>
      <c r="V384" s="1" t="s">
        <v>115</v>
      </c>
      <c r="W384" s="1" t="s">
        <v>852</v>
      </c>
      <c r="Y384" s="1" t="s">
        <v>853</v>
      </c>
      <c r="Z384" s="1" t="s">
        <v>854</v>
      </c>
      <c r="AA384" s="1" t="s">
        <v>85</v>
      </c>
      <c r="AD384" s="1">
        <v>0.0</v>
      </c>
      <c r="AE384" s="1">
        <v>1.0</v>
      </c>
      <c r="AG384" s="1">
        <v>0.07</v>
      </c>
      <c r="AH384" s="1">
        <v>1.0</v>
      </c>
      <c r="AI384" s="1" t="s">
        <v>64</v>
      </c>
      <c r="AJ384" s="1">
        <v>0.0</v>
      </c>
      <c r="AM384" s="1">
        <v>0.0</v>
      </c>
      <c r="AN384" s="1">
        <v>0.0</v>
      </c>
      <c r="AO384" s="1">
        <v>100.0</v>
      </c>
      <c r="AP384" s="1">
        <v>1.0</v>
      </c>
      <c r="AQ384" s="1">
        <v>1.99</v>
      </c>
      <c r="AR384" s="1">
        <v>1.99</v>
      </c>
      <c r="AS384" s="1">
        <v>0.01681595</v>
      </c>
      <c r="AT384" s="1">
        <v>81.3572</v>
      </c>
      <c r="AU384" s="1">
        <v>0.002527</v>
      </c>
      <c r="AV384" s="1">
        <v>0.016625</v>
      </c>
      <c r="AW384" s="1">
        <v>0.01302</v>
      </c>
      <c r="AX384" s="1">
        <v>0.04984</v>
      </c>
      <c r="AY384" s="1">
        <v>0.0</v>
      </c>
      <c r="AZ384" s="1">
        <v>0.6904756</v>
      </c>
      <c r="BA384" s="1">
        <v>-8.889122</v>
      </c>
    </row>
    <row r="385">
      <c r="A385">
        <f t="shared" si="2"/>
        <v>0</v>
      </c>
      <c r="B385" t="str">
        <f t="shared" si="3"/>
        <v/>
      </c>
      <c r="C385" t="str">
        <f>if(and(D$3&gt;1,E385=PROSES!$D$22),,D385)</f>
        <v/>
      </c>
      <c r="D385" s="1" t="str">
        <f>if(and(F$3&gt;1,F385=PROSES!$B$10),,F385)</f>
        <v/>
      </c>
      <c r="E385" t="str">
        <f t="shared" si="4"/>
        <v/>
      </c>
      <c r="F385" t="str">
        <f t="shared" si="5"/>
        <v/>
      </c>
      <c r="G385" s="1" t="str">
        <f>if(Z385=PROSES!$E$29,T385,)</f>
        <v/>
      </c>
      <c r="H385" t="str">
        <f>if(X385=PROSES!$E$29,T385,)</f>
        <v/>
      </c>
      <c r="I385" t="str">
        <f t="shared" si="6"/>
        <v/>
      </c>
      <c r="J385" t="str">
        <f>if(and($K$3&gt;1,R385=PROSES!$C$2),,K385)</f>
        <v/>
      </c>
      <c r="K385" s="1" t="str">
        <f>if(and($L$3&gt;1,L385=PROSES!$B$2),,L385)</f>
        <v/>
      </c>
      <c r="L385" t="str">
        <f t="shared" si="7"/>
        <v/>
      </c>
      <c r="M385" t="str">
        <f>if(Z385=PROSES!$B$3,T385,)</f>
        <v/>
      </c>
      <c r="N385" t="str">
        <f>if(X385=PROSES!$B$3,T385,)</f>
        <v/>
      </c>
      <c r="O385" t="str">
        <f t="shared" si="8"/>
        <v/>
      </c>
      <c r="P385" t="str">
        <f>if(Z385=PROSES!$B$1,T385,)</f>
        <v/>
      </c>
      <c r="Q385" t="str">
        <f>if(X385=PROSES!$B$1,T385,)</f>
        <v/>
      </c>
      <c r="R385" t="str">
        <f t="shared" si="9"/>
        <v>UJUNG BERUNG5</v>
      </c>
      <c r="S385" s="3"/>
      <c r="T385" s="1" t="s">
        <v>855</v>
      </c>
      <c r="U385" s="1" t="s">
        <v>115</v>
      </c>
      <c r="V385" s="1" t="s">
        <v>115</v>
      </c>
      <c r="W385" s="1" t="s">
        <v>134</v>
      </c>
      <c r="Y385" s="1" t="s">
        <v>853</v>
      </c>
      <c r="Z385" s="1" t="s">
        <v>242</v>
      </c>
      <c r="AA385" s="1" t="s">
        <v>85</v>
      </c>
      <c r="AD385" s="1">
        <v>0.0</v>
      </c>
      <c r="AE385" s="1">
        <v>1.0</v>
      </c>
      <c r="AG385" s="1">
        <v>4.115</v>
      </c>
      <c r="AH385" s="1">
        <v>1.0</v>
      </c>
      <c r="AI385" s="1" t="s">
        <v>64</v>
      </c>
      <c r="AJ385" s="1">
        <v>0.0</v>
      </c>
      <c r="AM385" s="1">
        <v>0.0</v>
      </c>
      <c r="AN385" s="1">
        <v>0.0</v>
      </c>
      <c r="AO385" s="1">
        <v>100.0</v>
      </c>
      <c r="AP385" s="1">
        <v>1.0</v>
      </c>
      <c r="AQ385" s="1">
        <v>1.2</v>
      </c>
      <c r="AR385" s="1">
        <v>1.2</v>
      </c>
      <c r="AS385" s="1">
        <v>1.16629</v>
      </c>
      <c r="AT385" s="1">
        <v>78.06761</v>
      </c>
      <c r="AU385" s="1">
        <v>0.241139</v>
      </c>
      <c r="AV385" s="1">
        <v>1.141089</v>
      </c>
      <c r="AW385" s="1">
        <v>0.858389</v>
      </c>
      <c r="AX385" s="1">
        <v>3.423268</v>
      </c>
      <c r="AY385" s="1">
        <v>0.0</v>
      </c>
      <c r="AZ385" s="1">
        <v>0.6756974</v>
      </c>
      <c r="BA385" s="1">
        <v>-3.202028</v>
      </c>
    </row>
    <row r="386">
      <c r="A386">
        <f t="shared" si="2"/>
        <v>0</v>
      </c>
      <c r="B386" t="str">
        <f t="shared" si="3"/>
        <v/>
      </c>
      <c r="C386" t="str">
        <f>if(and(D$3&gt;1,E386=PROSES!$D$22),,D386)</f>
        <v/>
      </c>
      <c r="D386" s="1" t="str">
        <f>if(and(F$3&gt;1,F386=PROSES!$B$10),,F386)</f>
        <v/>
      </c>
      <c r="E386" t="str">
        <f t="shared" si="4"/>
        <v/>
      </c>
      <c r="F386" t="str">
        <f t="shared" si="5"/>
        <v/>
      </c>
      <c r="G386" s="1" t="str">
        <f>if(Z386=PROSES!$E$29,T386,)</f>
        <v/>
      </c>
      <c r="H386" t="str">
        <f>if(X386=PROSES!$E$29,T386,)</f>
        <v/>
      </c>
      <c r="I386" t="str">
        <f t="shared" si="6"/>
        <v/>
      </c>
      <c r="J386" t="str">
        <f>if(and($K$3&gt;1,R386=PROSES!$C$2),,K386)</f>
        <v/>
      </c>
      <c r="K386" s="1" t="str">
        <f>if(and($L$3&gt;1,L386=PROSES!$B$2),,L386)</f>
        <v/>
      </c>
      <c r="L386" t="str">
        <f t="shared" si="7"/>
        <v/>
      </c>
      <c r="M386" t="str">
        <f>if(Z386=PROSES!$B$3,T386,)</f>
        <v/>
      </c>
      <c r="N386" t="str">
        <f>if(X386=PROSES!$B$3,T386,)</f>
        <v/>
      </c>
      <c r="O386" t="str">
        <f t="shared" si="8"/>
        <v/>
      </c>
      <c r="P386" t="str">
        <f>if(Z386=PROSES!$B$1,T386,)</f>
        <v/>
      </c>
      <c r="Q386" t="str">
        <f>if(X386=PROSES!$B$1,T386,)</f>
        <v/>
      </c>
      <c r="R386" t="str">
        <f t="shared" si="9"/>
        <v>2GDBGE</v>
      </c>
      <c r="S386" s="3"/>
      <c r="T386" s="1" t="s">
        <v>856</v>
      </c>
      <c r="U386" s="1" t="s">
        <v>115</v>
      </c>
      <c r="V386" s="1" t="s">
        <v>115</v>
      </c>
      <c r="W386" s="1" t="s">
        <v>852</v>
      </c>
      <c r="Y386" s="1" t="s">
        <v>857</v>
      </c>
      <c r="Z386" s="1" t="s">
        <v>854</v>
      </c>
      <c r="AA386" s="1" t="s">
        <v>88</v>
      </c>
      <c r="AD386" s="1">
        <v>0.0</v>
      </c>
      <c r="AE386" s="1">
        <v>1.0</v>
      </c>
      <c r="AG386" s="1">
        <v>0.07</v>
      </c>
      <c r="AH386" s="1">
        <v>1.0</v>
      </c>
      <c r="AI386" s="1" t="s">
        <v>64</v>
      </c>
      <c r="AJ386" s="1">
        <v>0.0</v>
      </c>
      <c r="AM386" s="1">
        <v>0.0</v>
      </c>
      <c r="AN386" s="1">
        <v>0.0</v>
      </c>
      <c r="AO386" s="1">
        <v>100.0</v>
      </c>
      <c r="AP386" s="1">
        <v>1.0</v>
      </c>
      <c r="AQ386" s="1">
        <v>1.99</v>
      </c>
      <c r="AR386" s="1">
        <v>1.99</v>
      </c>
      <c r="AS386" s="1">
        <v>0.01681595</v>
      </c>
      <c r="AT386" s="1">
        <v>81.3572</v>
      </c>
      <c r="AU386" s="1">
        <v>0.002527</v>
      </c>
      <c r="AV386" s="1">
        <v>0.016625</v>
      </c>
      <c r="AW386" s="1">
        <v>0.01302</v>
      </c>
      <c r="AX386" s="1">
        <v>0.04984</v>
      </c>
      <c r="AY386" s="1">
        <v>0.0</v>
      </c>
      <c r="AZ386" s="1">
        <v>0.6904756</v>
      </c>
      <c r="BA386" s="1">
        <v>-8.889122</v>
      </c>
    </row>
    <row r="387">
      <c r="A387">
        <f t="shared" si="2"/>
        <v>0</v>
      </c>
      <c r="B387" t="str">
        <f t="shared" si="3"/>
        <v/>
      </c>
      <c r="C387" t="str">
        <f>if(and(D$3&gt;1,E387=PROSES!$D$22),,D387)</f>
        <v/>
      </c>
      <c r="D387" s="1" t="str">
        <f>if(and(F$3&gt;1,F387=PROSES!$B$10),,F387)</f>
        <v/>
      </c>
      <c r="E387" t="str">
        <f t="shared" si="4"/>
        <v/>
      </c>
      <c r="F387" t="str">
        <f t="shared" si="5"/>
        <v/>
      </c>
      <c r="G387" s="1" t="str">
        <f>if(Z387=PROSES!$E$29,T387,)</f>
        <v/>
      </c>
      <c r="H387" t="str">
        <f>if(X387=PROSES!$E$29,T387,)</f>
        <v/>
      </c>
      <c r="I387" t="str">
        <f t="shared" si="6"/>
        <v/>
      </c>
      <c r="J387" t="str">
        <f>if(and($K$3&gt;1,R387=PROSES!$C$2),,K387)</f>
        <v/>
      </c>
      <c r="K387" s="1" t="str">
        <f>if(and($L$3&gt;1,L387=PROSES!$B$2),,L387)</f>
        <v/>
      </c>
      <c r="L387" t="str">
        <f t="shared" si="7"/>
        <v/>
      </c>
      <c r="M387" t="str">
        <f>if(Z387=PROSES!$B$3,T387,)</f>
        <v/>
      </c>
      <c r="N387" t="str">
        <f>if(X387=PROSES!$B$3,T387,)</f>
        <v/>
      </c>
      <c r="O387" t="str">
        <f t="shared" si="8"/>
        <v/>
      </c>
      <c r="P387" t="str">
        <f>if(Z387=PROSES!$B$1,T387,)</f>
        <v/>
      </c>
      <c r="Q387" t="str">
        <f>if(X387=PROSES!$B$1,T387,)</f>
        <v/>
      </c>
      <c r="R387" t="str">
        <f t="shared" si="9"/>
        <v>UJUNG BERUNG5</v>
      </c>
      <c r="S387" s="3"/>
      <c r="T387" s="1" t="s">
        <v>858</v>
      </c>
      <c r="U387" s="1" t="s">
        <v>115</v>
      </c>
      <c r="V387" s="1" t="s">
        <v>115</v>
      </c>
      <c r="W387" s="1" t="s">
        <v>134</v>
      </c>
      <c r="Y387" s="1" t="s">
        <v>857</v>
      </c>
      <c r="Z387" s="1" t="s">
        <v>242</v>
      </c>
      <c r="AA387" s="1" t="s">
        <v>85</v>
      </c>
      <c r="AD387" s="1">
        <v>0.0</v>
      </c>
      <c r="AE387" s="1">
        <v>1.0</v>
      </c>
      <c r="AG387" s="1">
        <v>4.115</v>
      </c>
      <c r="AH387" s="1">
        <v>1.0</v>
      </c>
      <c r="AI387" s="1" t="s">
        <v>64</v>
      </c>
      <c r="AJ387" s="1">
        <v>0.0</v>
      </c>
      <c r="AM387" s="1">
        <v>0.0</v>
      </c>
      <c r="AN387" s="1">
        <v>0.0</v>
      </c>
      <c r="AO387" s="1">
        <v>100.0</v>
      </c>
      <c r="AP387" s="1">
        <v>1.0</v>
      </c>
      <c r="AQ387" s="1">
        <v>1.2</v>
      </c>
      <c r="AR387" s="1">
        <v>1.2</v>
      </c>
      <c r="AS387" s="1">
        <v>1.16629</v>
      </c>
      <c r="AT387" s="1">
        <v>78.06761</v>
      </c>
      <c r="AU387" s="1">
        <v>0.241139</v>
      </c>
      <c r="AV387" s="1">
        <v>1.141089</v>
      </c>
      <c r="AW387" s="1">
        <v>0.858389</v>
      </c>
      <c r="AX387" s="1">
        <v>3.423268</v>
      </c>
      <c r="AY387" s="1">
        <v>0.0</v>
      </c>
      <c r="AZ387" s="1">
        <v>0.6756974</v>
      </c>
      <c r="BA387" s="1">
        <v>-3.202028</v>
      </c>
    </row>
    <row r="388">
      <c r="A388">
        <f t="shared" si="2"/>
        <v>0</v>
      </c>
      <c r="B388" t="str">
        <f t="shared" si="3"/>
        <v/>
      </c>
      <c r="C388" t="str">
        <f>if(and(D$3&gt;1,E388=PROSES!$D$22),,D388)</f>
        <v/>
      </c>
      <c r="D388" s="1" t="str">
        <f>if(and(F$3&gt;1,F388=PROSES!$B$10),,F388)</f>
        <v/>
      </c>
      <c r="E388" t="str">
        <f t="shared" si="4"/>
        <v/>
      </c>
      <c r="F388" t="str">
        <f t="shared" si="5"/>
        <v/>
      </c>
      <c r="G388" s="1" t="str">
        <f>if(Z388=PROSES!$E$29,T388,)</f>
        <v/>
      </c>
      <c r="H388" t="str">
        <f>if(X388=PROSES!$E$29,T388,)</f>
        <v/>
      </c>
      <c r="I388" t="str">
        <f t="shared" si="6"/>
        <v/>
      </c>
      <c r="J388" t="str">
        <f>if(and($K$3&gt;1,R388=PROSES!$C$2),,K388)</f>
        <v/>
      </c>
      <c r="K388" s="1" t="str">
        <f>if(and($L$3&gt;1,L388=PROSES!$B$2),,L388)</f>
        <v/>
      </c>
      <c r="L388" t="str">
        <f t="shared" si="7"/>
        <v/>
      </c>
      <c r="M388" t="str">
        <f>if(Z388=PROSES!$B$3,T388,)</f>
        <v/>
      </c>
      <c r="N388" t="str">
        <f>if(X388=PROSES!$B$3,T388,)</f>
        <v/>
      </c>
      <c r="O388" t="str">
        <f t="shared" si="8"/>
        <v/>
      </c>
      <c r="P388" t="str">
        <f>if(Z388=PROSES!$B$1,T388,)</f>
        <v/>
      </c>
      <c r="Q388" t="str">
        <f>if(X388=PROSES!$B$1,T388,)</f>
        <v/>
      </c>
      <c r="R388" t="str">
        <f t="shared" si="9"/>
        <v>GEDUNGPOLAGAMBIRBARU</v>
      </c>
      <c r="S388" s="3"/>
      <c r="T388" s="1" t="s">
        <v>859</v>
      </c>
      <c r="U388" s="1" t="s">
        <v>58</v>
      </c>
      <c r="V388" s="1" t="s">
        <v>58</v>
      </c>
      <c r="W388" s="1" t="s">
        <v>716</v>
      </c>
      <c r="X388" s="1" t="s">
        <v>860</v>
      </c>
      <c r="Y388" s="1" t="s">
        <v>63</v>
      </c>
      <c r="Z388" s="1" t="s">
        <v>861</v>
      </c>
      <c r="AA388" s="1" t="s">
        <v>61</v>
      </c>
      <c r="AD388" s="1">
        <v>0.0</v>
      </c>
      <c r="AE388" s="1">
        <v>1.0</v>
      </c>
      <c r="AG388" s="1">
        <v>8.0</v>
      </c>
      <c r="AH388" s="1">
        <v>1.0</v>
      </c>
      <c r="AI388" s="1" t="s">
        <v>64</v>
      </c>
      <c r="AJ388" s="1">
        <v>0.0</v>
      </c>
      <c r="AM388" s="1">
        <v>0.0</v>
      </c>
      <c r="AN388" s="1">
        <v>0.0</v>
      </c>
      <c r="AO388" s="1">
        <v>100.0</v>
      </c>
      <c r="AP388" s="1">
        <v>1.0</v>
      </c>
      <c r="AQ388" s="1">
        <v>0.58</v>
      </c>
      <c r="AR388" s="1">
        <v>0.58</v>
      </c>
      <c r="AS388" s="1">
        <v>1.007127</v>
      </c>
      <c r="AT388" s="1">
        <v>63.33318</v>
      </c>
      <c r="AU388" s="1">
        <v>0.452</v>
      </c>
      <c r="AV388" s="1">
        <v>0.9</v>
      </c>
      <c r="AW388" s="1">
        <v>1.652</v>
      </c>
      <c r="AX388" s="1">
        <v>2.7</v>
      </c>
      <c r="AY388" s="1">
        <v>0.0</v>
      </c>
      <c r="AZ388" s="1">
        <v>0.7160076</v>
      </c>
      <c r="BA388" s="1">
        <v>-7.023246</v>
      </c>
    </row>
    <row r="389">
      <c r="A389">
        <f t="shared" si="2"/>
        <v>0</v>
      </c>
      <c r="B389" t="str">
        <f t="shared" si="3"/>
        <v/>
      </c>
      <c r="C389" t="str">
        <f>if(and(D$3&gt;1,E389=PROSES!$D$22),,D389)</f>
        <v/>
      </c>
      <c r="D389" s="1" t="str">
        <f>if(and(F$3&gt;1,F389=PROSES!$B$10),,F389)</f>
        <v/>
      </c>
      <c r="E389" t="str">
        <f t="shared" si="4"/>
        <v/>
      </c>
      <c r="F389" t="str">
        <f t="shared" si="5"/>
        <v/>
      </c>
      <c r="G389" s="1" t="str">
        <f>if(Z389=PROSES!$E$29,T389,)</f>
        <v/>
      </c>
      <c r="H389" t="str">
        <f>if(X389=PROSES!$E$29,T389,)</f>
        <v/>
      </c>
      <c r="I389" t="str">
        <f t="shared" si="6"/>
        <v/>
      </c>
      <c r="J389" t="str">
        <f>if(and($K$3&gt;1,R389=PROSES!$C$2),,K389)</f>
        <v/>
      </c>
      <c r="K389" s="1" t="str">
        <f>if(and($L$3&gt;1,L389=PROSES!$B$2),,L389)</f>
        <v/>
      </c>
      <c r="L389" t="str">
        <f t="shared" si="7"/>
        <v/>
      </c>
      <c r="M389" t="str">
        <f>if(Z389=PROSES!$B$3,T389,)</f>
        <v/>
      </c>
      <c r="N389" t="str">
        <f>if(X389=PROSES!$B$3,T389,)</f>
        <v/>
      </c>
      <c r="O389" t="str">
        <f t="shared" si="8"/>
        <v/>
      </c>
      <c r="P389" t="str">
        <f>if(Z389=PROSES!$B$1,T389,)</f>
        <v/>
      </c>
      <c r="Q389" t="str">
        <f>if(X389=PROSES!$B$1,T389,)</f>
        <v/>
      </c>
      <c r="R389" t="str">
        <f t="shared" si="9"/>
        <v>GEDUNGPOLAGAMBIRBARU</v>
      </c>
      <c r="S389" s="3"/>
      <c r="T389" s="1" t="s">
        <v>862</v>
      </c>
      <c r="U389" s="1" t="s">
        <v>58</v>
      </c>
      <c r="V389" s="1" t="s">
        <v>58</v>
      </c>
      <c r="W389" s="1" t="s">
        <v>716</v>
      </c>
      <c r="X389" s="1" t="s">
        <v>860</v>
      </c>
      <c r="Y389" s="1" t="s">
        <v>63</v>
      </c>
      <c r="Z389" s="1" t="s">
        <v>861</v>
      </c>
      <c r="AA389" s="1" t="s">
        <v>66</v>
      </c>
      <c r="AD389" s="1">
        <v>0.0</v>
      </c>
      <c r="AE389" s="1">
        <v>1.0</v>
      </c>
      <c r="AG389" s="1">
        <v>8.0</v>
      </c>
      <c r="AH389" s="1">
        <v>1.0</v>
      </c>
      <c r="AI389" s="1" t="s">
        <v>64</v>
      </c>
      <c r="AJ389" s="1">
        <v>0.0</v>
      </c>
      <c r="AM389" s="1">
        <v>0.0</v>
      </c>
      <c r="AN389" s="1">
        <v>0.0</v>
      </c>
      <c r="AO389" s="1">
        <v>100.0</v>
      </c>
      <c r="AP389" s="1">
        <v>1.0</v>
      </c>
      <c r="AQ389" s="1">
        <v>0.58</v>
      </c>
      <c r="AR389" s="1">
        <v>0.58</v>
      </c>
      <c r="AS389" s="1">
        <v>1.007127</v>
      </c>
      <c r="AT389" s="1">
        <v>63.33318</v>
      </c>
      <c r="AU389" s="1">
        <v>0.452</v>
      </c>
      <c r="AV389" s="1">
        <v>0.9</v>
      </c>
      <c r="AW389" s="1">
        <v>1.652</v>
      </c>
      <c r="AX389" s="1">
        <v>2.7</v>
      </c>
      <c r="AY389" s="1">
        <v>0.0</v>
      </c>
      <c r="AZ389" s="1">
        <v>0.7160076</v>
      </c>
      <c r="BA389" s="1">
        <v>-7.023246</v>
      </c>
    </row>
    <row r="390">
      <c r="A390">
        <f t="shared" si="2"/>
        <v>0</v>
      </c>
      <c r="B390" t="str">
        <f t="shared" si="3"/>
        <v/>
      </c>
      <c r="C390" t="str">
        <f>if(and(D$3&gt;1,E390=PROSES!$D$22),,D390)</f>
        <v/>
      </c>
      <c r="D390" s="1" t="str">
        <f>if(and(F$3&gt;1,F390=PROSES!$B$10),,F390)</f>
        <v/>
      </c>
      <c r="E390" t="str">
        <f t="shared" si="4"/>
        <v/>
      </c>
      <c r="F390" t="str">
        <f t="shared" si="5"/>
        <v/>
      </c>
      <c r="G390" s="1" t="str">
        <f>if(Z390=PROSES!$E$29,T390,)</f>
        <v/>
      </c>
      <c r="H390" t="str">
        <f>if(X390=PROSES!$E$29,T390,)</f>
        <v/>
      </c>
      <c r="I390" t="str">
        <f t="shared" si="6"/>
        <v/>
      </c>
      <c r="J390" t="str">
        <f>if(and($K$3&gt;1,R390=PROSES!$C$2),,K390)</f>
        <v/>
      </c>
      <c r="K390" s="1" t="str">
        <f>if(and($L$3&gt;1,L390=PROSES!$B$2),,L390)</f>
        <v/>
      </c>
      <c r="L390" t="str">
        <f t="shared" si="7"/>
        <v/>
      </c>
      <c r="M390" t="str">
        <f>if(Z390=PROSES!$B$3,T390,)</f>
        <v/>
      </c>
      <c r="N390" t="str">
        <f>if(X390=PROSES!$B$3,T390,)</f>
        <v/>
      </c>
      <c r="O390" t="str">
        <f t="shared" si="8"/>
        <v/>
      </c>
      <c r="P390" t="str">
        <f>if(Z390=PROSES!$B$1,T390,)</f>
        <v/>
      </c>
      <c r="Q390" t="str">
        <f>if(X390=PROSES!$B$1,T390,)</f>
        <v/>
      </c>
      <c r="R390" t="str">
        <f t="shared" si="9"/>
        <v>GONDANGWETAN5PIER5</v>
      </c>
      <c r="S390" s="3"/>
      <c r="T390" s="1" t="s">
        <v>863</v>
      </c>
      <c r="U390" s="1" t="s">
        <v>82</v>
      </c>
      <c r="V390" s="1" t="s">
        <v>82</v>
      </c>
      <c r="W390" s="1" t="s">
        <v>572</v>
      </c>
      <c r="X390" s="1" t="s">
        <v>357</v>
      </c>
      <c r="Y390" s="1" t="s">
        <v>85</v>
      </c>
      <c r="Z390" s="1" t="s">
        <v>864</v>
      </c>
      <c r="AA390" s="1" t="s">
        <v>85</v>
      </c>
      <c r="AD390" s="1">
        <v>0.0</v>
      </c>
      <c r="AE390" s="1">
        <v>1.0</v>
      </c>
      <c r="AG390" s="1">
        <v>10.866</v>
      </c>
      <c r="AH390" s="1">
        <v>1.0</v>
      </c>
      <c r="AI390" s="1" t="s">
        <v>64</v>
      </c>
      <c r="AJ390" s="1">
        <v>0.0</v>
      </c>
      <c r="AM390" s="1">
        <v>0.0</v>
      </c>
      <c r="AN390" s="1">
        <v>0.0</v>
      </c>
      <c r="AO390" s="1">
        <v>100.0</v>
      </c>
      <c r="AP390" s="1">
        <v>1.0</v>
      </c>
      <c r="AQ390" s="1">
        <v>1.5</v>
      </c>
      <c r="AR390" s="1">
        <v>1.5</v>
      </c>
      <c r="AS390" s="1">
        <v>2.986868</v>
      </c>
      <c r="AT390" s="1">
        <v>81.69598</v>
      </c>
      <c r="AU390" s="1">
        <v>0.4313802</v>
      </c>
      <c r="AV390" s="1">
        <v>2.955552</v>
      </c>
      <c r="AW390" s="1">
        <v>2.06128</v>
      </c>
      <c r="AX390" s="1">
        <v>8.866656</v>
      </c>
      <c r="AY390" s="1">
        <v>0.0</v>
      </c>
      <c r="AZ390" s="1">
        <v>0.6842953</v>
      </c>
      <c r="BA390" s="1">
        <v>-7.111392</v>
      </c>
    </row>
    <row r="391">
      <c r="A391">
        <f t="shared" si="2"/>
        <v>0</v>
      </c>
      <c r="B391" t="str">
        <f t="shared" si="3"/>
        <v/>
      </c>
      <c r="C391" t="str">
        <f>if(and(D$3&gt;1,E391=PROSES!$D$22),,D391)</f>
        <v/>
      </c>
      <c r="D391" s="1" t="str">
        <f>if(and(F$3&gt;1,F391=PROSES!$B$10),,F391)</f>
        <v/>
      </c>
      <c r="E391" t="str">
        <f t="shared" si="4"/>
        <v/>
      </c>
      <c r="F391" t="str">
        <f t="shared" si="5"/>
        <v/>
      </c>
      <c r="G391" s="1" t="str">
        <f>if(Z391=PROSES!$E$29,T391,)</f>
        <v/>
      </c>
      <c r="H391" t="str">
        <f>if(X391=PROSES!$E$29,T391,)</f>
        <v/>
      </c>
      <c r="I391" t="str">
        <f t="shared" si="6"/>
        <v/>
      </c>
      <c r="J391" t="str">
        <f>if(and($K$3&gt;1,R391=PROSES!$C$2),,K391)</f>
        <v/>
      </c>
      <c r="K391" s="1" t="str">
        <f>if(and($L$3&gt;1,L391=PROSES!$B$2),,L391)</f>
        <v/>
      </c>
      <c r="L391" t="str">
        <f t="shared" si="7"/>
        <v/>
      </c>
      <c r="M391" t="str">
        <f>if(Z391=PROSES!$B$3,T391,)</f>
        <v/>
      </c>
      <c r="N391" t="str">
        <f>if(X391=PROSES!$B$3,T391,)</f>
        <v/>
      </c>
      <c r="O391" t="str">
        <f t="shared" si="8"/>
        <v/>
      </c>
      <c r="P391" t="str">
        <f>if(Z391=PROSES!$B$1,T391,)</f>
        <v/>
      </c>
      <c r="Q391" t="str">
        <f>if(X391=PROSES!$B$1,T391,)</f>
        <v/>
      </c>
      <c r="R391" t="str">
        <f t="shared" si="9"/>
        <v>GONDANGWETAN5PIER5</v>
      </c>
      <c r="S391" s="3"/>
      <c r="T391" s="1" t="s">
        <v>865</v>
      </c>
      <c r="U391" s="1" t="s">
        <v>82</v>
      </c>
      <c r="V391" s="1" t="s">
        <v>82</v>
      </c>
      <c r="W391" s="1" t="s">
        <v>572</v>
      </c>
      <c r="X391" s="1" t="s">
        <v>357</v>
      </c>
      <c r="Y391" s="1" t="s">
        <v>85</v>
      </c>
      <c r="Z391" s="1" t="s">
        <v>864</v>
      </c>
      <c r="AA391" s="1" t="s">
        <v>88</v>
      </c>
      <c r="AD391" s="1">
        <v>0.0</v>
      </c>
      <c r="AE391" s="1">
        <v>1.0</v>
      </c>
      <c r="AG391" s="1">
        <v>10.866</v>
      </c>
      <c r="AH391" s="1">
        <v>1.0</v>
      </c>
      <c r="AI391" s="1" t="s">
        <v>64</v>
      </c>
      <c r="AJ391" s="1">
        <v>0.0</v>
      </c>
      <c r="AM391" s="1">
        <v>0.0</v>
      </c>
      <c r="AN391" s="1">
        <v>0.0</v>
      </c>
      <c r="AO391" s="1">
        <v>100.0</v>
      </c>
      <c r="AP391" s="1">
        <v>1.0</v>
      </c>
      <c r="AQ391" s="1">
        <v>1.5</v>
      </c>
      <c r="AR391" s="1">
        <v>1.5</v>
      </c>
      <c r="AS391" s="1">
        <v>2.986868</v>
      </c>
      <c r="AT391" s="1">
        <v>81.69598</v>
      </c>
      <c r="AU391" s="1">
        <v>0.4313802</v>
      </c>
      <c r="AV391" s="1">
        <v>2.955552</v>
      </c>
      <c r="AW391" s="1">
        <v>2.06128</v>
      </c>
      <c r="AX391" s="1">
        <v>8.866656</v>
      </c>
      <c r="AY391" s="1">
        <v>0.0</v>
      </c>
      <c r="AZ391" s="1">
        <v>0.6842953</v>
      </c>
      <c r="BA391" s="1">
        <v>-7.111392</v>
      </c>
    </row>
    <row r="392">
      <c r="A392">
        <f t="shared" si="2"/>
        <v>0</v>
      </c>
      <c r="B392" t="str">
        <f t="shared" si="3"/>
        <v/>
      </c>
      <c r="C392" t="str">
        <f>if(and(D$3&gt;1,E392=PROSES!$D$22),,D392)</f>
        <v/>
      </c>
      <c r="D392" s="1" t="str">
        <f>if(and(F$3&gt;1,F392=PROSES!$B$10),,F392)</f>
        <v/>
      </c>
      <c r="E392" t="str">
        <f t="shared" si="4"/>
        <v/>
      </c>
      <c r="F392" t="str">
        <f t="shared" si="5"/>
        <v/>
      </c>
      <c r="G392" s="1" t="str">
        <f>if(Z392=PROSES!$E$29,T392,)</f>
        <v/>
      </c>
      <c r="H392" t="str">
        <f>if(X392=PROSES!$E$29,T392,)</f>
        <v/>
      </c>
      <c r="I392" t="str">
        <f t="shared" si="6"/>
        <v/>
      </c>
      <c r="J392" t="str">
        <f>if(and($K$3&gt;1,R392=PROSES!$C$2),,K392)</f>
        <v/>
      </c>
      <c r="K392" s="1" t="str">
        <f>if(and($L$3&gt;1,L392=PROSES!$B$2),,L392)</f>
        <v/>
      </c>
      <c r="L392" t="str">
        <f t="shared" si="7"/>
        <v/>
      </c>
      <c r="M392" t="str">
        <f>if(Z392=PROSES!$B$3,T392,)</f>
        <v/>
      </c>
      <c r="N392" t="str">
        <f>if(X392=PROSES!$B$3,T392,)</f>
        <v/>
      </c>
      <c r="O392" t="str">
        <f t="shared" si="8"/>
        <v/>
      </c>
      <c r="P392" t="str">
        <f>if(Z392=PROSES!$B$1,T392,)</f>
        <v/>
      </c>
      <c r="Q392" t="str">
        <f>if(X392=PROSES!$B$1,T392,)</f>
        <v/>
      </c>
      <c r="R392" t="str">
        <f t="shared" si="9"/>
        <v>GONDANGWETAN5REJOSO5</v>
      </c>
      <c r="S392" s="3"/>
      <c r="T392" s="1" t="s">
        <v>866</v>
      </c>
      <c r="U392" s="1" t="s">
        <v>82</v>
      </c>
      <c r="V392" s="1" t="s">
        <v>82</v>
      </c>
      <c r="W392" s="1" t="s">
        <v>210</v>
      </c>
      <c r="X392" s="1" t="s">
        <v>357</v>
      </c>
      <c r="Y392" s="1" t="s">
        <v>85</v>
      </c>
      <c r="Z392" s="1" t="s">
        <v>867</v>
      </c>
      <c r="AA392" s="1" t="s">
        <v>85</v>
      </c>
      <c r="AD392" s="1">
        <v>0.0</v>
      </c>
      <c r="AE392" s="1">
        <v>1.0</v>
      </c>
      <c r="AG392" s="1">
        <v>10.487</v>
      </c>
      <c r="AH392" s="1">
        <v>0.95</v>
      </c>
      <c r="AI392" s="1" t="s">
        <v>64</v>
      </c>
      <c r="AJ392" s="1">
        <v>0.0</v>
      </c>
      <c r="AM392" s="1">
        <v>0.0</v>
      </c>
      <c r="AN392" s="1">
        <v>0.0</v>
      </c>
      <c r="AO392" s="1">
        <v>100.0</v>
      </c>
      <c r="AP392" s="1">
        <v>1.0</v>
      </c>
      <c r="AQ392" s="1">
        <v>0.57</v>
      </c>
      <c r="AR392" s="1">
        <v>0.57</v>
      </c>
      <c r="AS392" s="1">
        <v>4.374172</v>
      </c>
      <c r="AT392" s="1">
        <v>73.681</v>
      </c>
      <c r="AU392" s="1">
        <v>1.229077</v>
      </c>
      <c r="AV392" s="1">
        <v>4.197946</v>
      </c>
      <c r="AW392" s="1">
        <v>2.802126</v>
      </c>
      <c r="AX392" s="1">
        <v>12.59384</v>
      </c>
      <c r="AY392" s="1">
        <v>0.0</v>
      </c>
      <c r="AZ392" s="1">
        <v>0.650941</v>
      </c>
      <c r="BA392" s="1">
        <v>5.70712</v>
      </c>
    </row>
    <row r="393">
      <c r="A393">
        <f t="shared" si="2"/>
        <v>0</v>
      </c>
      <c r="B393" t="str">
        <f t="shared" si="3"/>
        <v/>
      </c>
      <c r="C393" t="str">
        <f>if(and(D$3&gt;1,E393=PROSES!$D$22),,D393)</f>
        <v/>
      </c>
      <c r="D393" s="1" t="str">
        <f>if(and(F$3&gt;1,F393=PROSES!$B$10),,F393)</f>
        <v/>
      </c>
      <c r="E393" t="str">
        <f t="shared" si="4"/>
        <v/>
      </c>
      <c r="F393" t="str">
        <f t="shared" si="5"/>
        <v/>
      </c>
      <c r="G393" s="1" t="str">
        <f>if(Z393=PROSES!$E$29,T393,)</f>
        <v/>
      </c>
      <c r="H393" t="str">
        <f>if(X393=PROSES!$E$29,T393,)</f>
        <v/>
      </c>
      <c r="I393" t="str">
        <f t="shared" si="6"/>
        <v/>
      </c>
      <c r="J393" t="str">
        <f>if(and($K$3&gt;1,R393=PROSES!$C$2),,K393)</f>
        <v/>
      </c>
      <c r="K393" s="1" t="str">
        <f>if(and($L$3&gt;1,L393=PROSES!$B$2),,L393)</f>
        <v/>
      </c>
      <c r="L393" t="str">
        <f t="shared" si="7"/>
        <v/>
      </c>
      <c r="M393" t="str">
        <f>if(Z393=PROSES!$B$3,T393,)</f>
        <v/>
      </c>
      <c r="N393" t="str">
        <f>if(X393=PROSES!$B$3,T393,)</f>
        <v/>
      </c>
      <c r="O393" t="str">
        <f t="shared" si="8"/>
        <v/>
      </c>
      <c r="P393" t="str">
        <f>if(Z393=PROSES!$B$1,T393,)</f>
        <v/>
      </c>
      <c r="Q393" t="str">
        <f>if(X393=PROSES!$B$1,T393,)</f>
        <v/>
      </c>
      <c r="R393" t="str">
        <f t="shared" si="9"/>
        <v>GONDANGWETAN5REJOSO5</v>
      </c>
      <c r="S393" s="3"/>
      <c r="T393" s="1" t="s">
        <v>868</v>
      </c>
      <c r="U393" s="1" t="s">
        <v>82</v>
      </c>
      <c r="V393" s="1" t="s">
        <v>82</v>
      </c>
      <c r="W393" s="1" t="s">
        <v>210</v>
      </c>
      <c r="X393" s="1" t="s">
        <v>357</v>
      </c>
      <c r="Y393" s="1" t="s">
        <v>85</v>
      </c>
      <c r="Z393" s="1" t="s">
        <v>867</v>
      </c>
      <c r="AA393" s="1" t="s">
        <v>85</v>
      </c>
      <c r="AD393" s="1">
        <v>0.0</v>
      </c>
      <c r="AE393" s="1">
        <v>1.0</v>
      </c>
      <c r="AG393" s="1">
        <v>10.487</v>
      </c>
      <c r="AH393" s="1">
        <v>0.95</v>
      </c>
      <c r="AI393" s="1" t="s">
        <v>64</v>
      </c>
      <c r="AJ393" s="1">
        <v>0.0</v>
      </c>
      <c r="AM393" s="1">
        <v>0.0</v>
      </c>
      <c r="AN393" s="1">
        <v>0.0</v>
      </c>
      <c r="AO393" s="1">
        <v>100.0</v>
      </c>
      <c r="AP393" s="1">
        <v>1.0</v>
      </c>
      <c r="AQ393" s="1">
        <v>0.57</v>
      </c>
      <c r="AR393" s="1">
        <v>0.57</v>
      </c>
      <c r="AS393" s="1">
        <v>4.374172</v>
      </c>
      <c r="AT393" s="1">
        <v>73.681</v>
      </c>
      <c r="AU393" s="1">
        <v>1.229077</v>
      </c>
      <c r="AV393" s="1">
        <v>4.197946</v>
      </c>
      <c r="AW393" s="1">
        <v>2.802126</v>
      </c>
      <c r="AX393" s="1">
        <v>12.59384</v>
      </c>
      <c r="AY393" s="1">
        <v>0.0</v>
      </c>
      <c r="AZ393" s="1">
        <v>0.650941</v>
      </c>
      <c r="BA393" s="1">
        <v>5.70712</v>
      </c>
    </row>
    <row r="394">
      <c r="A394">
        <f t="shared" si="2"/>
        <v>0</v>
      </c>
      <c r="B394" t="str">
        <f t="shared" si="3"/>
        <v/>
      </c>
      <c r="C394" t="str">
        <f>if(and(D$3&gt;1,E394=PROSES!$D$22),,D394)</f>
        <v/>
      </c>
      <c r="D394" s="1" t="str">
        <f>if(and(F$3&gt;1,F394=PROSES!$B$10),,F394)</f>
        <v/>
      </c>
      <c r="E394" t="str">
        <f t="shared" si="4"/>
        <v/>
      </c>
      <c r="F394" t="str">
        <f t="shared" si="5"/>
        <v/>
      </c>
      <c r="G394" s="1" t="str">
        <f>if(Z394=PROSES!$E$29,T394,)</f>
        <v/>
      </c>
      <c r="H394" t="str">
        <f>if(X394=PROSES!$E$29,T394,)</f>
        <v/>
      </c>
      <c r="I394" t="str">
        <f t="shared" si="6"/>
        <v/>
      </c>
      <c r="J394" t="str">
        <f>if(and($K$3&gt;1,R394=PROSES!$C$2),,K394)</f>
        <v/>
      </c>
      <c r="K394" s="1" t="str">
        <f>if(and($L$3&gt;1,L394=PROSES!$B$2),,L394)</f>
        <v/>
      </c>
      <c r="L394" t="str">
        <f t="shared" si="7"/>
        <v/>
      </c>
      <c r="M394" t="str">
        <f>if(Z394=PROSES!$B$3,T394,)</f>
        <v/>
      </c>
      <c r="N394" t="str">
        <f>if(X394=PROSES!$B$3,T394,)</f>
        <v/>
      </c>
      <c r="O394" t="str">
        <f t="shared" si="8"/>
        <v/>
      </c>
      <c r="P394" t="str">
        <f>if(Z394=PROSES!$B$1,T394,)</f>
        <v/>
      </c>
      <c r="Q394" t="str">
        <f>if(X394=PROSES!$B$1,T394,)</f>
        <v/>
      </c>
      <c r="R394" t="str">
        <f t="shared" si="9"/>
        <v>NEW PRIOK</v>
      </c>
      <c r="S394" s="3"/>
      <c r="T394" s="1" t="s">
        <v>869</v>
      </c>
      <c r="U394" s="1" t="s">
        <v>58</v>
      </c>
      <c r="V394" s="1" t="s">
        <v>58</v>
      </c>
      <c r="W394" s="1" t="s">
        <v>146</v>
      </c>
      <c r="Y394" s="1" t="s">
        <v>870</v>
      </c>
      <c r="Z394" s="1" t="s">
        <v>871</v>
      </c>
      <c r="AA394" s="1" t="s">
        <v>872</v>
      </c>
      <c r="AD394" s="1">
        <v>0.0</v>
      </c>
      <c r="AE394" s="1">
        <v>1.0</v>
      </c>
      <c r="AG394" s="1">
        <v>0.6</v>
      </c>
      <c r="AH394" s="1">
        <v>1.0</v>
      </c>
      <c r="AI394" s="1" t="s">
        <v>64</v>
      </c>
      <c r="AJ394" s="1">
        <v>0.0</v>
      </c>
      <c r="AM394" s="1">
        <v>0.0</v>
      </c>
      <c r="AN394" s="1">
        <v>0.0</v>
      </c>
      <c r="AO394" s="1">
        <v>100.0</v>
      </c>
      <c r="AP394" s="1">
        <v>1.0</v>
      </c>
      <c r="AQ394" s="1">
        <v>1.3</v>
      </c>
      <c r="AR394" s="1">
        <v>1.3</v>
      </c>
      <c r="AS394" s="1">
        <v>0.1525964</v>
      </c>
      <c r="AT394" s="1">
        <v>87.0926</v>
      </c>
      <c r="AU394" s="1">
        <v>0.00774</v>
      </c>
      <c r="AV394" s="1">
        <v>0.1524</v>
      </c>
      <c r="AW394" s="1">
        <v>0.09774</v>
      </c>
      <c r="AX394" s="1">
        <v>0.4572</v>
      </c>
      <c r="AY394" s="1">
        <v>0.0</v>
      </c>
      <c r="AZ394" s="1">
        <v>0.6942272</v>
      </c>
      <c r="BA394" s="1">
        <v>-13.54318</v>
      </c>
    </row>
    <row r="395">
      <c r="A395">
        <f t="shared" si="2"/>
        <v>0</v>
      </c>
      <c r="B395" t="str">
        <f t="shared" si="3"/>
        <v/>
      </c>
      <c r="C395" t="str">
        <f>if(and(D$3&gt;1,E395=PROSES!$D$22),,D395)</f>
        <v/>
      </c>
      <c r="D395" s="1" t="str">
        <f>if(and(F$3&gt;1,F395=PROSES!$B$10),,F395)</f>
        <v/>
      </c>
      <c r="E395" t="str">
        <f t="shared" si="4"/>
        <v/>
      </c>
      <c r="F395" t="str">
        <f t="shared" si="5"/>
        <v/>
      </c>
      <c r="G395" s="1" t="str">
        <f>if(Z395=PROSES!$E$29,T395,)</f>
        <v/>
      </c>
      <c r="H395" t="str">
        <f>if(X395=PROSES!$E$29,T395,)</f>
        <v/>
      </c>
      <c r="I395" t="str">
        <f t="shared" si="6"/>
        <v/>
      </c>
      <c r="J395" t="str">
        <f>if(and($K$3&gt;1,R395=PROSES!$C$2),,K395)</f>
        <v/>
      </c>
      <c r="K395" s="1" t="str">
        <f>if(and($L$3&gt;1,L395=PROSES!$B$2),,L395)</f>
        <v/>
      </c>
      <c r="L395" t="str">
        <f t="shared" si="7"/>
        <v/>
      </c>
      <c r="M395" t="str">
        <f>if(Z395=PROSES!$B$3,T395,)</f>
        <v/>
      </c>
      <c r="N395" t="str">
        <f>if(X395=PROSES!$B$3,T395,)</f>
        <v/>
      </c>
      <c r="O395" t="str">
        <f t="shared" si="8"/>
        <v/>
      </c>
      <c r="P395" t="str">
        <f>if(Z395=PROSES!$B$1,T395,)</f>
        <v/>
      </c>
      <c r="Q395" t="str">
        <f>if(X395=PROSES!$B$1,T395,)</f>
        <v/>
      </c>
      <c r="R395" t="str">
        <f t="shared" si="9"/>
        <v>NEW PRIOK</v>
      </c>
      <c r="S395" s="3"/>
      <c r="T395" s="1" t="s">
        <v>873</v>
      </c>
      <c r="U395" s="1" t="s">
        <v>58</v>
      </c>
      <c r="V395" s="1" t="s">
        <v>58</v>
      </c>
      <c r="W395" s="1" t="s">
        <v>146</v>
      </c>
      <c r="Y395" s="1" t="s">
        <v>874</v>
      </c>
      <c r="Z395" s="1" t="s">
        <v>871</v>
      </c>
      <c r="AA395" s="1" t="s">
        <v>872</v>
      </c>
      <c r="AD395" s="1">
        <v>0.0</v>
      </c>
      <c r="AE395" s="1">
        <v>1.0</v>
      </c>
      <c r="AG395" s="1">
        <v>0.6</v>
      </c>
      <c r="AH395" s="1">
        <v>1.0</v>
      </c>
      <c r="AI395" s="1" t="s">
        <v>64</v>
      </c>
      <c r="AJ395" s="1">
        <v>0.0</v>
      </c>
      <c r="AM395" s="1">
        <v>0.0</v>
      </c>
      <c r="AN395" s="1">
        <v>0.0</v>
      </c>
      <c r="AO395" s="1">
        <v>100.0</v>
      </c>
      <c r="AP395" s="1">
        <v>1.0</v>
      </c>
      <c r="AQ395" s="1">
        <v>1.3</v>
      </c>
      <c r="AR395" s="1">
        <v>1.3</v>
      </c>
      <c r="AS395" s="1">
        <v>0.1525964</v>
      </c>
      <c r="AT395" s="1">
        <v>87.0926</v>
      </c>
      <c r="AU395" s="1">
        <v>0.00774</v>
      </c>
      <c r="AV395" s="1">
        <v>0.1524</v>
      </c>
      <c r="AW395" s="1">
        <v>0.09774</v>
      </c>
      <c r="AX395" s="1">
        <v>0.4572</v>
      </c>
      <c r="AY395" s="1">
        <v>0.0</v>
      </c>
      <c r="AZ395" s="1">
        <v>0.6942272</v>
      </c>
      <c r="BA395" s="1">
        <v>-13.54318</v>
      </c>
    </row>
    <row r="396">
      <c r="A396">
        <f t="shared" si="2"/>
        <v>0</v>
      </c>
      <c r="B396" t="str">
        <f t="shared" si="3"/>
        <v/>
      </c>
      <c r="C396" t="str">
        <f>if(and(D$3&gt;1,E396=PROSES!$D$22),,D396)</f>
        <v/>
      </c>
      <c r="D396" s="1" t="str">
        <f>if(and(F$3&gt;1,F396=PROSES!$B$10),,F396)</f>
        <v/>
      </c>
      <c r="E396" t="str">
        <f t="shared" si="4"/>
        <v/>
      </c>
      <c r="F396" t="str">
        <f t="shared" si="5"/>
        <v/>
      </c>
      <c r="G396" s="1" t="str">
        <f>if(Z396=PROSES!$E$29,T396,)</f>
        <v/>
      </c>
      <c r="H396" t="str">
        <f>if(X396=PROSES!$E$29,T396,)</f>
        <v/>
      </c>
      <c r="I396" t="str">
        <f t="shared" si="6"/>
        <v/>
      </c>
      <c r="J396" t="str">
        <f>if(and($K$3&gt;1,R396=PROSES!$C$2),,K396)</f>
        <v/>
      </c>
      <c r="K396" s="1" t="str">
        <f>if(and($L$3&gt;1,L396=PROSES!$B$2),,L396)</f>
        <v/>
      </c>
      <c r="L396" t="str">
        <f t="shared" si="7"/>
        <v/>
      </c>
      <c r="M396" t="str">
        <f>if(Z396=PROSES!$B$3,T396,)</f>
        <v/>
      </c>
      <c r="N396" t="str">
        <f>if(X396=PROSES!$B$3,T396,)</f>
        <v/>
      </c>
      <c r="O396" t="str">
        <f t="shared" si="8"/>
        <v/>
      </c>
      <c r="P396" t="str">
        <f>if(Z396=PROSES!$B$1,T396,)</f>
        <v/>
      </c>
      <c r="Q396" t="str">
        <f>if(X396=PROSES!$B$1,T396,)</f>
        <v/>
      </c>
      <c r="R396" t="str">
        <f t="shared" si="9"/>
        <v>NEW PRIOK</v>
      </c>
      <c r="S396" s="3"/>
      <c r="T396" s="1" t="s">
        <v>875</v>
      </c>
      <c r="U396" s="1" t="s">
        <v>58</v>
      </c>
      <c r="V396" s="1" t="s">
        <v>58</v>
      </c>
      <c r="W396" s="1" t="s">
        <v>146</v>
      </c>
      <c r="Y396" s="1" t="s">
        <v>876</v>
      </c>
      <c r="Z396" s="1" t="s">
        <v>871</v>
      </c>
      <c r="AA396" s="1" t="s">
        <v>872</v>
      </c>
      <c r="AD396" s="1">
        <v>0.0</v>
      </c>
      <c r="AE396" s="1">
        <v>1.0</v>
      </c>
      <c r="AG396" s="1">
        <v>0.6</v>
      </c>
      <c r="AH396" s="1">
        <v>1.0</v>
      </c>
      <c r="AI396" s="1" t="s">
        <v>64</v>
      </c>
      <c r="AJ396" s="1">
        <v>0.0</v>
      </c>
      <c r="AM396" s="1">
        <v>0.0</v>
      </c>
      <c r="AN396" s="1">
        <v>0.0</v>
      </c>
      <c r="AO396" s="1">
        <v>100.0</v>
      </c>
      <c r="AP396" s="1">
        <v>1.0</v>
      </c>
      <c r="AQ396" s="1">
        <v>1.3</v>
      </c>
      <c r="AR396" s="1">
        <v>1.3</v>
      </c>
      <c r="AS396" s="1">
        <v>0.1525964</v>
      </c>
      <c r="AT396" s="1">
        <v>87.0926</v>
      </c>
      <c r="AU396" s="1">
        <v>0.00774</v>
      </c>
      <c r="AV396" s="1">
        <v>0.1524</v>
      </c>
      <c r="AW396" s="1">
        <v>0.09774</v>
      </c>
      <c r="AX396" s="1">
        <v>0.4572</v>
      </c>
      <c r="AY396" s="1">
        <v>0.0</v>
      </c>
      <c r="AZ396" s="1">
        <v>0.6942272</v>
      </c>
      <c r="BA396" s="1">
        <v>-13.54318</v>
      </c>
    </row>
    <row r="397">
      <c r="A397">
        <f t="shared" si="2"/>
        <v>0</v>
      </c>
      <c r="B397" t="str">
        <f t="shared" si="3"/>
        <v/>
      </c>
      <c r="C397" t="str">
        <f>if(and(D$3&gt;1,E397=PROSES!$D$22),,D397)</f>
        <v/>
      </c>
      <c r="D397" s="1" t="str">
        <f>if(and(F$3&gt;1,F397=PROSES!$B$10),,F397)</f>
        <v/>
      </c>
      <c r="E397" t="str">
        <f t="shared" si="4"/>
        <v/>
      </c>
      <c r="F397" t="str">
        <f t="shared" si="5"/>
        <v/>
      </c>
      <c r="G397" s="1" t="str">
        <f>if(Z397=PROSES!$E$29,T397,)</f>
        <v/>
      </c>
      <c r="H397" t="str">
        <f>if(X397=PROSES!$E$29,T397,)</f>
        <v/>
      </c>
      <c r="I397" t="str">
        <f t="shared" si="6"/>
        <v/>
      </c>
      <c r="J397" t="str">
        <f>if(and($K$3&gt;1,R397=PROSES!$C$2),,K397)</f>
        <v/>
      </c>
      <c r="K397" s="1" t="str">
        <f>if(and($L$3&gt;1,L397=PROSES!$B$2),,L397)</f>
        <v/>
      </c>
      <c r="L397" t="str">
        <f t="shared" si="7"/>
        <v/>
      </c>
      <c r="M397" t="str">
        <f>if(Z397=PROSES!$B$3,T397,)</f>
        <v/>
      </c>
      <c r="N397" t="str">
        <f>if(X397=PROSES!$B$3,T397,)</f>
        <v/>
      </c>
      <c r="O397" t="str">
        <f t="shared" si="8"/>
        <v/>
      </c>
      <c r="P397" t="str">
        <f>if(Z397=PROSES!$B$1,T397,)</f>
        <v/>
      </c>
      <c r="Q397" t="str">
        <f>if(X397=PROSES!$B$1,T397,)</f>
        <v/>
      </c>
      <c r="R397" t="str">
        <f t="shared" si="9"/>
        <v>GIS GANDARIA5CIBINONG5</v>
      </c>
      <c r="S397" s="3"/>
      <c r="T397" s="1" t="s">
        <v>877</v>
      </c>
      <c r="U397" s="1" t="s">
        <v>58</v>
      </c>
      <c r="V397" s="1" t="s">
        <v>58</v>
      </c>
      <c r="W397" s="1" t="s">
        <v>878</v>
      </c>
      <c r="X397" s="1" t="s">
        <v>879</v>
      </c>
      <c r="Y397" s="1" t="s">
        <v>66</v>
      </c>
      <c r="Z397" s="1" t="s">
        <v>549</v>
      </c>
      <c r="AA397" s="1" t="s">
        <v>553</v>
      </c>
      <c r="AD397" s="1">
        <v>0.0</v>
      </c>
      <c r="AE397" s="1">
        <v>1.0</v>
      </c>
      <c r="AG397" s="1">
        <v>10.863</v>
      </c>
      <c r="AH397" s="1">
        <v>1.0</v>
      </c>
      <c r="AI397" s="1" t="s">
        <v>880</v>
      </c>
      <c r="AJ397" s="1">
        <v>0.0</v>
      </c>
      <c r="AM397" s="1">
        <v>0.0</v>
      </c>
      <c r="AN397" s="1">
        <v>0.0</v>
      </c>
      <c r="AO397" s="1">
        <v>100.0</v>
      </c>
      <c r="AP397" s="1">
        <v>1.0</v>
      </c>
      <c r="AQ397" s="1">
        <v>1.96</v>
      </c>
      <c r="AR397" s="1">
        <v>1.96</v>
      </c>
      <c r="AS397" s="1">
        <v>1.532595</v>
      </c>
      <c r="AT397" s="1">
        <v>76.18045</v>
      </c>
      <c r="AU397" s="1">
        <v>0.3660831</v>
      </c>
      <c r="AV397" s="1">
        <v>1.488231</v>
      </c>
      <c r="AW397" s="1">
        <v>1.995533</v>
      </c>
      <c r="AX397" s="1">
        <v>4.464693</v>
      </c>
      <c r="AY397" s="1">
        <v>0.0</v>
      </c>
      <c r="AZ397" s="1">
        <v>0.7380276</v>
      </c>
      <c r="BA397" s="1">
        <v>-14.87874</v>
      </c>
    </row>
    <row r="398">
      <c r="A398">
        <f t="shared" si="2"/>
        <v>0</v>
      </c>
      <c r="B398" t="str">
        <f t="shared" si="3"/>
        <v/>
      </c>
      <c r="C398" t="str">
        <f>if(and(D$3&gt;1,E398=PROSES!$D$22),,D398)</f>
        <v/>
      </c>
      <c r="D398" s="1" t="str">
        <f>if(and(F$3&gt;1,F398=PROSES!$B$10),,F398)</f>
        <v/>
      </c>
      <c r="E398" t="str">
        <f t="shared" si="4"/>
        <v/>
      </c>
      <c r="F398" t="str">
        <f t="shared" si="5"/>
        <v/>
      </c>
      <c r="G398" s="1" t="str">
        <f>if(Z398=PROSES!$E$29,T398,)</f>
        <v/>
      </c>
      <c r="H398" t="str">
        <f>if(X398=PROSES!$E$29,T398,)</f>
        <v/>
      </c>
      <c r="I398" t="str">
        <f t="shared" si="6"/>
        <v/>
      </c>
      <c r="J398" t="str">
        <f>if(and($K$3&gt;1,R398=PROSES!$C$2),,K398)</f>
        <v/>
      </c>
      <c r="K398" s="1" t="str">
        <f>if(and($L$3&gt;1,L398=PROSES!$B$2),,L398)</f>
        <v/>
      </c>
      <c r="L398" t="str">
        <f t="shared" si="7"/>
        <v/>
      </c>
      <c r="M398" t="str">
        <f>if(Z398=PROSES!$B$3,T398,)</f>
        <v/>
      </c>
      <c r="N398" t="str">
        <f>if(X398=PROSES!$B$3,T398,)</f>
        <v/>
      </c>
      <c r="O398" t="str">
        <f t="shared" si="8"/>
        <v/>
      </c>
      <c r="P398" t="str">
        <f>if(Z398=PROSES!$B$1,T398,)</f>
        <v/>
      </c>
      <c r="Q398" t="str">
        <f>if(X398=PROSES!$B$1,T398,)</f>
        <v/>
      </c>
      <c r="R398" t="str">
        <f t="shared" si="9"/>
        <v>GIS GANDARIA5CIBINONG5</v>
      </c>
      <c r="S398" s="3"/>
      <c r="T398" s="1" t="s">
        <v>881</v>
      </c>
      <c r="U398" s="1" t="s">
        <v>58</v>
      </c>
      <c r="V398" s="1" t="s">
        <v>58</v>
      </c>
      <c r="W398" s="1" t="s">
        <v>878</v>
      </c>
      <c r="X398" s="1" t="s">
        <v>879</v>
      </c>
      <c r="Y398" s="1" t="s">
        <v>66</v>
      </c>
      <c r="Z398" s="1" t="s">
        <v>549</v>
      </c>
      <c r="AA398" s="1" t="s">
        <v>553</v>
      </c>
      <c r="AD398" s="1">
        <v>0.0</v>
      </c>
      <c r="AE398" s="1">
        <v>1.0</v>
      </c>
      <c r="AG398" s="1">
        <v>10.863</v>
      </c>
      <c r="AH398" s="1">
        <v>1.0</v>
      </c>
      <c r="AI398" s="1" t="s">
        <v>64</v>
      </c>
      <c r="AJ398" s="1">
        <v>0.0</v>
      </c>
      <c r="AM398" s="1">
        <v>0.0</v>
      </c>
      <c r="AN398" s="1">
        <v>0.0</v>
      </c>
      <c r="AO398" s="1">
        <v>100.0</v>
      </c>
      <c r="AP398" s="1">
        <v>1.0</v>
      </c>
      <c r="AQ398" s="1">
        <v>1.96</v>
      </c>
      <c r="AR398" s="1">
        <v>1.96</v>
      </c>
      <c r="AS398" s="1">
        <v>1.532595</v>
      </c>
      <c r="AT398" s="1">
        <v>76.18045</v>
      </c>
      <c r="AU398" s="1">
        <v>0.3660831</v>
      </c>
      <c r="AV398" s="1">
        <v>1.488231</v>
      </c>
      <c r="AW398" s="1">
        <v>1.995533</v>
      </c>
      <c r="AX398" s="1">
        <v>4.464693</v>
      </c>
      <c r="AY398" s="1">
        <v>0.0</v>
      </c>
      <c r="AZ398" s="1">
        <v>0.7380276</v>
      </c>
      <c r="BA398" s="1">
        <v>-14.87874</v>
      </c>
    </row>
    <row r="399">
      <c r="A399">
        <f t="shared" si="2"/>
        <v>0</v>
      </c>
      <c r="B399" t="str">
        <f t="shared" si="3"/>
        <v/>
      </c>
      <c r="C399" t="str">
        <f>if(and(D$3&gt;1,E399=PROSES!$D$22),,D399)</f>
        <v/>
      </c>
      <c r="D399" s="1" t="str">
        <f>if(and(F$3&gt;1,F399=PROSES!$B$10),,F399)</f>
        <v/>
      </c>
      <c r="E399" t="str">
        <f t="shared" si="4"/>
        <v/>
      </c>
      <c r="F399" t="str">
        <f t="shared" si="5"/>
        <v/>
      </c>
      <c r="G399" s="1" t="str">
        <f>if(Z399=PROSES!$E$29,T399,)</f>
        <v/>
      </c>
      <c r="H399" t="str">
        <f>if(X399=PROSES!$E$29,T399,)</f>
        <v/>
      </c>
      <c r="I399" t="str">
        <f t="shared" si="6"/>
        <v/>
      </c>
      <c r="J399" t="str">
        <f>if(and($K$3&gt;1,R399=PROSES!$C$2),,K399)</f>
        <v/>
      </c>
      <c r="K399" s="1" t="str">
        <f>if(and($L$3&gt;1,L399=PROSES!$B$2),,L399)</f>
        <v/>
      </c>
      <c r="L399" t="str">
        <f t="shared" si="7"/>
        <v/>
      </c>
      <c r="M399" t="str">
        <f>if(Z399=PROSES!$B$3,T399,)</f>
        <v/>
      </c>
      <c r="N399" t="str">
        <f>if(X399=PROSES!$B$3,T399,)</f>
        <v/>
      </c>
      <c r="O399" t="str">
        <f t="shared" si="8"/>
        <v/>
      </c>
      <c r="P399" t="str">
        <f>if(Z399=PROSES!$B$1,T399,)</f>
        <v/>
      </c>
      <c r="Q399" t="str">
        <f>if(X399=PROSES!$B$1,T399,)</f>
        <v/>
      </c>
      <c r="R399" t="str">
        <f t="shared" si="9"/>
        <v>GILIMANUK5</v>
      </c>
      <c r="S399" s="3"/>
      <c r="T399" s="1" t="s">
        <v>882</v>
      </c>
      <c r="U399" s="1" t="s">
        <v>140</v>
      </c>
      <c r="V399" s="1" t="s">
        <v>140</v>
      </c>
      <c r="W399" s="1" t="s">
        <v>883</v>
      </c>
      <c r="X399" s="1" t="s">
        <v>456</v>
      </c>
      <c r="Y399" s="1" t="s">
        <v>85</v>
      </c>
      <c r="AA399" s="1" t="s">
        <v>884</v>
      </c>
      <c r="AD399" s="1">
        <v>0.0</v>
      </c>
      <c r="AE399" s="1">
        <v>1.0</v>
      </c>
      <c r="AG399" s="1">
        <v>48.67</v>
      </c>
      <c r="AH399" s="1">
        <v>1.0</v>
      </c>
      <c r="AI399" s="1" t="s">
        <v>64</v>
      </c>
      <c r="AJ399" s="1">
        <v>0.0</v>
      </c>
      <c r="AM399" s="1">
        <v>0.0</v>
      </c>
      <c r="AN399" s="1">
        <v>0.0</v>
      </c>
      <c r="AO399" s="1">
        <v>100.0</v>
      </c>
      <c r="AP399" s="1">
        <v>1.0</v>
      </c>
      <c r="AQ399" s="1">
        <v>2.5</v>
      </c>
      <c r="AR399" s="1">
        <v>2.5</v>
      </c>
      <c r="AS399" s="1">
        <v>15.83393</v>
      </c>
      <c r="AT399" s="1">
        <v>70.20046</v>
      </c>
      <c r="AU399" s="1">
        <v>5.363434</v>
      </c>
      <c r="AV399" s="1">
        <v>14.89789</v>
      </c>
      <c r="AW399" s="1">
        <v>12.6542</v>
      </c>
      <c r="AX399" s="1">
        <v>44.67906</v>
      </c>
      <c r="AY399" s="1">
        <v>0.0</v>
      </c>
      <c r="AZ399" s="1">
        <v>0.6454622</v>
      </c>
      <c r="BA399" s="1">
        <v>6.043442</v>
      </c>
    </row>
    <row r="400">
      <c r="A400">
        <f t="shared" si="2"/>
        <v>0</v>
      </c>
      <c r="B400" t="str">
        <f t="shared" si="3"/>
        <v/>
      </c>
      <c r="C400" t="str">
        <f>if(and(D$3&gt;1,E400=PROSES!$D$22),,D400)</f>
        <v/>
      </c>
      <c r="D400" s="1" t="str">
        <f>if(and(F$3&gt;1,F400=PROSES!$B$10),,F400)</f>
        <v/>
      </c>
      <c r="E400" t="str">
        <f t="shared" si="4"/>
        <v/>
      </c>
      <c r="F400" t="str">
        <f t="shared" si="5"/>
        <v/>
      </c>
      <c r="G400" s="1" t="str">
        <f>if(Z400=PROSES!$E$29,T400,)</f>
        <v/>
      </c>
      <c r="H400" t="str">
        <f>if(X400=PROSES!$E$29,T400,)</f>
        <v/>
      </c>
      <c r="I400" t="str">
        <f t="shared" si="6"/>
        <v/>
      </c>
      <c r="J400" t="str">
        <f>if(and($K$3&gt;1,R400=PROSES!$C$2),,K400)</f>
        <v/>
      </c>
      <c r="K400" s="1" t="str">
        <f>if(and($L$3&gt;1,L400=PROSES!$B$2),,L400)</f>
        <v/>
      </c>
      <c r="L400" t="str">
        <f t="shared" si="7"/>
        <v/>
      </c>
      <c r="M400" t="str">
        <f>if(Z400=PROSES!$B$3,T400,)</f>
        <v/>
      </c>
      <c r="N400" t="str">
        <f>if(X400=PROSES!$B$3,T400,)</f>
        <v/>
      </c>
      <c r="O400" t="str">
        <f t="shared" si="8"/>
        <v/>
      </c>
      <c r="P400" t="str">
        <f>if(Z400=PROSES!$B$1,T400,)</f>
        <v/>
      </c>
      <c r="Q400" t="str">
        <f>if(X400=PROSES!$B$1,T400,)</f>
        <v/>
      </c>
      <c r="R400" t="str">
        <f t="shared" si="9"/>
        <v>PLTU CELUKAN BAWANG</v>
      </c>
      <c r="S400" s="3"/>
      <c r="T400" s="1" t="s">
        <v>885</v>
      </c>
      <c r="U400" s="1" t="s">
        <v>140</v>
      </c>
      <c r="V400" s="1" t="s">
        <v>140</v>
      </c>
      <c r="W400" s="1" t="s">
        <v>59</v>
      </c>
      <c r="Y400" s="1" t="s">
        <v>884</v>
      </c>
      <c r="Z400" s="1" t="s">
        <v>497</v>
      </c>
      <c r="AA400" s="1" t="s">
        <v>78</v>
      </c>
      <c r="AD400" s="1">
        <v>0.0</v>
      </c>
      <c r="AE400" s="1">
        <v>1.0</v>
      </c>
      <c r="AG400" s="1">
        <v>1.22</v>
      </c>
      <c r="AH400" s="1">
        <v>1.0</v>
      </c>
      <c r="AI400" s="1" t="s">
        <v>64</v>
      </c>
      <c r="AJ400" s="1">
        <v>0.0</v>
      </c>
      <c r="AM400" s="1">
        <v>0.0</v>
      </c>
      <c r="AN400" s="1">
        <v>0.0</v>
      </c>
      <c r="AO400" s="1">
        <v>100.0</v>
      </c>
      <c r="AP400" s="1">
        <v>1.0</v>
      </c>
      <c r="AQ400" s="1">
        <v>2.73</v>
      </c>
      <c r="AR400" s="1">
        <v>2.73</v>
      </c>
      <c r="AS400" s="1">
        <v>0.3242137</v>
      </c>
      <c r="AT400" s="1">
        <v>76.21999</v>
      </c>
      <c r="AU400" s="1">
        <v>0.077226</v>
      </c>
      <c r="AV400" s="1">
        <v>0.314882</v>
      </c>
      <c r="AW400" s="1">
        <v>0.260226</v>
      </c>
      <c r="AX400" s="1">
        <v>0.944646</v>
      </c>
      <c r="AY400" s="1">
        <v>0.0</v>
      </c>
      <c r="AZ400" s="1">
        <v>0.6742607</v>
      </c>
      <c r="BA400" s="1">
        <v>-2.423059</v>
      </c>
    </row>
    <row r="401">
      <c r="A401">
        <f t="shared" si="2"/>
        <v>0</v>
      </c>
      <c r="B401" t="str">
        <f t="shared" si="3"/>
        <v/>
      </c>
      <c r="C401" t="str">
        <f>if(and(D$3&gt;1,E401=PROSES!$D$22),,D401)</f>
        <v/>
      </c>
      <c r="D401" s="1" t="str">
        <f>if(and(F$3&gt;1,F401=PROSES!$B$10),,F401)</f>
        <v/>
      </c>
      <c r="E401" t="str">
        <f t="shared" si="4"/>
        <v/>
      </c>
      <c r="F401" t="str">
        <f t="shared" si="5"/>
        <v/>
      </c>
      <c r="G401" s="1" t="str">
        <f>if(Z401=PROSES!$E$29,T401,)</f>
        <v/>
      </c>
      <c r="H401" t="str">
        <f>if(X401=PROSES!$E$29,T401,)</f>
        <v/>
      </c>
      <c r="I401" t="str">
        <f t="shared" si="6"/>
        <v/>
      </c>
      <c r="J401" t="str">
        <f>if(and($K$3&gt;1,R401=PROSES!$C$2),,K401)</f>
        <v/>
      </c>
      <c r="K401" s="1" t="str">
        <f>if(and($L$3&gt;1,L401=PROSES!$B$2),,L401)</f>
        <v/>
      </c>
      <c r="L401" t="str">
        <f t="shared" si="7"/>
        <v/>
      </c>
      <c r="M401" t="str">
        <f>if(Z401=PROSES!$B$3,T401,)</f>
        <v/>
      </c>
      <c r="N401" t="str">
        <f>if(X401=PROSES!$B$3,T401,)</f>
        <v/>
      </c>
      <c r="O401" t="str">
        <f t="shared" si="8"/>
        <v/>
      </c>
      <c r="P401" t="str">
        <f>if(Z401=PROSES!$B$1,T401,)</f>
        <v/>
      </c>
      <c r="Q401" t="str">
        <f>if(X401=PROSES!$B$1,T401,)</f>
        <v/>
      </c>
      <c r="R401" t="str">
        <f t="shared" si="9"/>
        <v>GILIMANUK5NEGARA5</v>
      </c>
      <c r="S401" s="3"/>
      <c r="T401" s="1" t="s">
        <v>886</v>
      </c>
      <c r="U401" s="1" t="s">
        <v>140</v>
      </c>
      <c r="V401" s="1" t="s">
        <v>140</v>
      </c>
      <c r="W401" s="1" t="s">
        <v>825</v>
      </c>
      <c r="X401" s="1" t="s">
        <v>456</v>
      </c>
      <c r="Y401" s="1" t="s">
        <v>85</v>
      </c>
      <c r="Z401" s="1" t="s">
        <v>887</v>
      </c>
      <c r="AA401" s="1" t="s">
        <v>85</v>
      </c>
      <c r="AD401" s="1">
        <v>0.0</v>
      </c>
      <c r="AE401" s="1">
        <v>1.0</v>
      </c>
      <c r="AG401" s="1">
        <v>38.04</v>
      </c>
      <c r="AH401" s="1">
        <v>1.0</v>
      </c>
      <c r="AI401" s="1" t="s">
        <v>64</v>
      </c>
      <c r="AJ401" s="1">
        <v>0.0</v>
      </c>
      <c r="AM401" s="1">
        <v>0.0</v>
      </c>
      <c r="AN401" s="1">
        <v>0.0</v>
      </c>
      <c r="AO401" s="1">
        <v>100.0</v>
      </c>
      <c r="AP401" s="1">
        <v>1.0</v>
      </c>
      <c r="AQ401" s="1">
        <v>1.2</v>
      </c>
      <c r="AR401" s="1">
        <v>1.2</v>
      </c>
      <c r="AS401" s="1">
        <v>25.45854</v>
      </c>
      <c r="AT401" s="1">
        <v>81.30194</v>
      </c>
      <c r="AU401" s="1">
        <v>3.850029</v>
      </c>
      <c r="AV401" s="1">
        <v>25.16574</v>
      </c>
      <c r="AW401" s="1">
        <v>0.0</v>
      </c>
      <c r="AX401" s="1">
        <v>0.0</v>
      </c>
      <c r="AY401" s="1">
        <v>0.0</v>
      </c>
      <c r="AZ401" s="1">
        <v>0.3333333</v>
      </c>
      <c r="BA401" s="1">
        <v>180.0</v>
      </c>
    </row>
    <row r="402">
      <c r="A402">
        <f t="shared" si="2"/>
        <v>0</v>
      </c>
      <c r="B402" t="str">
        <f t="shared" si="3"/>
        <v/>
      </c>
      <c r="C402" t="str">
        <f>if(and(D$3&gt;1,E402=PROSES!$D$22),,D402)</f>
        <v/>
      </c>
      <c r="D402" s="1" t="str">
        <f>if(and(F$3&gt;1,F402=PROSES!$B$10),,F402)</f>
        <v/>
      </c>
      <c r="E402" t="str">
        <f t="shared" si="4"/>
        <v/>
      </c>
      <c r="F402" t="str">
        <f t="shared" si="5"/>
        <v/>
      </c>
      <c r="G402" s="1" t="str">
        <f>if(Z402=PROSES!$E$29,T402,)</f>
        <v/>
      </c>
      <c r="H402" t="str">
        <f>if(X402=PROSES!$E$29,T402,)</f>
        <v/>
      </c>
      <c r="I402" t="str">
        <f t="shared" si="6"/>
        <v/>
      </c>
      <c r="J402" t="str">
        <f>if(and($K$3&gt;1,R402=PROSES!$C$2),,K402)</f>
        <v/>
      </c>
      <c r="K402" s="1" t="str">
        <f>if(and($L$3&gt;1,L402=PROSES!$B$2),,L402)</f>
        <v/>
      </c>
      <c r="L402" t="str">
        <f t="shared" si="7"/>
        <v/>
      </c>
      <c r="M402" t="str">
        <f>if(Z402=PROSES!$B$3,T402,)</f>
        <v/>
      </c>
      <c r="N402" t="str">
        <f>if(X402=PROSES!$B$3,T402,)</f>
        <v/>
      </c>
      <c r="O402" t="str">
        <f t="shared" si="8"/>
        <v/>
      </c>
      <c r="P402" t="str">
        <f>if(Z402=PROSES!$B$1,T402,)</f>
        <v/>
      </c>
      <c r="Q402" t="str">
        <f>if(X402=PROSES!$B$1,T402,)</f>
        <v/>
      </c>
      <c r="R402" t="str">
        <f t="shared" si="9"/>
        <v>GILIMANUK5NEGARA5</v>
      </c>
      <c r="S402" s="3"/>
      <c r="T402" s="1" t="s">
        <v>888</v>
      </c>
      <c r="U402" s="1" t="s">
        <v>140</v>
      </c>
      <c r="V402" s="1" t="s">
        <v>140</v>
      </c>
      <c r="W402" s="1" t="s">
        <v>825</v>
      </c>
      <c r="X402" s="1" t="s">
        <v>456</v>
      </c>
      <c r="Y402" s="1" t="s">
        <v>88</v>
      </c>
      <c r="Z402" s="1" t="s">
        <v>887</v>
      </c>
      <c r="AA402" s="1" t="s">
        <v>88</v>
      </c>
      <c r="AD402" s="1">
        <v>0.0</v>
      </c>
      <c r="AE402" s="1">
        <v>1.0</v>
      </c>
      <c r="AG402" s="1">
        <v>38.04</v>
      </c>
      <c r="AH402" s="1">
        <v>1.0</v>
      </c>
      <c r="AI402" s="1" t="s">
        <v>64</v>
      </c>
      <c r="AJ402" s="1">
        <v>0.0</v>
      </c>
      <c r="AM402" s="1">
        <v>0.0</v>
      </c>
      <c r="AN402" s="1">
        <v>0.0</v>
      </c>
      <c r="AO402" s="1">
        <v>100.0</v>
      </c>
      <c r="AP402" s="1">
        <v>1.0</v>
      </c>
      <c r="AQ402" s="1">
        <v>1.2</v>
      </c>
      <c r="AR402" s="1">
        <v>1.2</v>
      </c>
      <c r="AS402" s="1">
        <v>25.45854</v>
      </c>
      <c r="AT402" s="1">
        <v>81.30194</v>
      </c>
      <c r="AU402" s="1">
        <v>3.850029</v>
      </c>
      <c r="AV402" s="1">
        <v>25.16574</v>
      </c>
      <c r="AW402" s="1">
        <v>0.0</v>
      </c>
      <c r="AX402" s="1">
        <v>0.0</v>
      </c>
      <c r="AY402" s="1">
        <v>0.0</v>
      </c>
      <c r="AZ402" s="1">
        <v>0.3333333</v>
      </c>
      <c r="BA402" s="1">
        <v>180.0</v>
      </c>
    </row>
    <row r="403">
      <c r="A403">
        <f t="shared" si="2"/>
        <v>0</v>
      </c>
      <c r="B403" t="str">
        <f t="shared" si="3"/>
        <v/>
      </c>
      <c r="C403" t="str">
        <f>if(and(D$3&gt;1,E403=PROSES!$D$22),,D403)</f>
        <v/>
      </c>
      <c r="D403" s="1" t="str">
        <f>if(and(F$3&gt;1,F403=PROSES!$B$10),,F403)</f>
        <v/>
      </c>
      <c r="E403" t="str">
        <f t="shared" si="4"/>
        <v/>
      </c>
      <c r="F403" t="str">
        <f t="shared" si="5"/>
        <v/>
      </c>
      <c r="G403" s="1" t="str">
        <f>if(Z403=PROSES!$E$29,T403,)</f>
        <v/>
      </c>
      <c r="H403" t="str">
        <f>if(X403=PROSES!$E$29,T403,)</f>
        <v/>
      </c>
      <c r="I403" t="str">
        <f t="shared" si="6"/>
        <v/>
      </c>
      <c r="J403" t="str">
        <f>if(and($K$3&gt;1,R403=PROSES!$C$2),,K403)</f>
        <v/>
      </c>
      <c r="K403" s="1" t="str">
        <f>if(and($L$3&gt;1,L403=PROSES!$B$2),,L403)</f>
        <v/>
      </c>
      <c r="L403" t="str">
        <f t="shared" si="7"/>
        <v/>
      </c>
      <c r="M403" t="str">
        <f>if(Z403=PROSES!$B$3,T403,)</f>
        <v/>
      </c>
      <c r="N403" t="str">
        <f>if(X403=PROSES!$B$3,T403,)</f>
        <v/>
      </c>
      <c r="O403" t="str">
        <f t="shared" si="8"/>
        <v/>
      </c>
      <c r="P403" t="str">
        <f>if(Z403=PROSES!$B$1,T403,)</f>
        <v/>
      </c>
      <c r="Q403" t="str">
        <f>if(X403=PROSES!$B$1,T403,)</f>
        <v/>
      </c>
      <c r="R403" t="str">
        <f t="shared" si="9"/>
        <v>GILIMANUK5</v>
      </c>
      <c r="S403" s="3"/>
      <c r="T403" s="1" t="s">
        <v>889</v>
      </c>
      <c r="U403" s="1" t="s">
        <v>140</v>
      </c>
      <c r="V403" s="1" t="s">
        <v>140</v>
      </c>
      <c r="W403" s="1" t="s">
        <v>883</v>
      </c>
      <c r="X403" s="1" t="s">
        <v>456</v>
      </c>
      <c r="Y403" s="1" t="s">
        <v>85</v>
      </c>
      <c r="AA403" s="1" t="s">
        <v>890</v>
      </c>
      <c r="AD403" s="1">
        <v>0.0</v>
      </c>
      <c r="AE403" s="1">
        <v>1.0</v>
      </c>
      <c r="AG403" s="1">
        <v>48.67</v>
      </c>
      <c r="AH403" s="1">
        <v>1.0</v>
      </c>
      <c r="AI403" s="1" t="s">
        <v>64</v>
      </c>
      <c r="AJ403" s="1">
        <v>0.0</v>
      </c>
      <c r="AM403" s="1">
        <v>0.0</v>
      </c>
      <c r="AN403" s="1">
        <v>0.0</v>
      </c>
      <c r="AO403" s="1">
        <v>100.0</v>
      </c>
      <c r="AP403" s="1">
        <v>1.0</v>
      </c>
      <c r="AQ403" s="1">
        <v>2.5</v>
      </c>
      <c r="AR403" s="1">
        <v>2.5</v>
      </c>
      <c r="AS403" s="1">
        <v>15.83393</v>
      </c>
      <c r="AT403" s="1">
        <v>70.20046</v>
      </c>
      <c r="AU403" s="1">
        <v>5.363434</v>
      </c>
      <c r="AV403" s="1">
        <v>14.89789</v>
      </c>
      <c r="AW403" s="1">
        <v>12.6542</v>
      </c>
      <c r="AX403" s="1">
        <v>44.67906</v>
      </c>
      <c r="AY403" s="1">
        <v>0.0</v>
      </c>
      <c r="AZ403" s="1">
        <v>0.6454622</v>
      </c>
      <c r="BA403" s="1">
        <v>6.043442</v>
      </c>
    </row>
    <row r="404">
      <c r="A404">
        <f t="shared" si="2"/>
        <v>0</v>
      </c>
      <c r="B404" t="str">
        <f t="shared" si="3"/>
        <v/>
      </c>
      <c r="C404" t="str">
        <f>if(and(D$3&gt;1,E404=PROSES!$D$22),,D404)</f>
        <v/>
      </c>
      <c r="D404" s="1" t="str">
        <f>if(and(F$3&gt;1,F404=PROSES!$B$10),,F404)</f>
        <v/>
      </c>
      <c r="E404" t="str">
        <f t="shared" si="4"/>
        <v/>
      </c>
      <c r="F404" t="str">
        <f t="shared" si="5"/>
        <v/>
      </c>
      <c r="G404" s="1" t="str">
        <f>if(Z404=PROSES!$E$29,T404,)</f>
        <v/>
      </c>
      <c r="H404" t="str">
        <f>if(X404=PROSES!$E$29,T404,)</f>
        <v/>
      </c>
      <c r="I404" t="str">
        <f t="shared" si="6"/>
        <v/>
      </c>
      <c r="J404" t="str">
        <f>if(and($K$3&gt;1,R404=PROSES!$C$2),,K404)</f>
        <v/>
      </c>
      <c r="K404" s="1" t="str">
        <f>if(and($L$3&gt;1,L404=PROSES!$B$2),,L404)</f>
        <v/>
      </c>
      <c r="L404" t="str">
        <f t="shared" si="7"/>
        <v/>
      </c>
      <c r="M404" t="str">
        <f>if(Z404=PROSES!$B$3,T404,)</f>
        <v/>
      </c>
      <c r="N404" t="str">
        <f>if(X404=PROSES!$B$3,T404,)</f>
        <v/>
      </c>
      <c r="O404" t="str">
        <f t="shared" si="8"/>
        <v/>
      </c>
      <c r="P404" t="str">
        <f>if(Z404=PROSES!$B$1,T404,)</f>
        <v/>
      </c>
      <c r="Q404" t="str">
        <f>if(X404=PROSES!$B$1,T404,)</f>
        <v/>
      </c>
      <c r="R404" t="str">
        <f t="shared" si="9"/>
        <v>PEMARON</v>
      </c>
      <c r="S404" s="3"/>
      <c r="T404" s="1" t="s">
        <v>891</v>
      </c>
      <c r="U404" s="1" t="s">
        <v>140</v>
      </c>
      <c r="V404" s="1" t="s">
        <v>140</v>
      </c>
      <c r="W404" s="1" t="s">
        <v>685</v>
      </c>
      <c r="Y404" s="1" t="s">
        <v>890</v>
      </c>
      <c r="Z404" s="1" t="s">
        <v>687</v>
      </c>
      <c r="AA404" s="1" t="s">
        <v>85</v>
      </c>
      <c r="AD404" s="1">
        <v>0.0</v>
      </c>
      <c r="AE404" s="1">
        <v>1.0</v>
      </c>
      <c r="AG404" s="1">
        <v>27.23</v>
      </c>
      <c r="AH404" s="1">
        <v>1.0</v>
      </c>
      <c r="AI404" s="1" t="s">
        <v>64</v>
      </c>
      <c r="AJ404" s="1">
        <v>0.0</v>
      </c>
      <c r="AM404" s="1">
        <v>0.0</v>
      </c>
      <c r="AN404" s="1">
        <v>0.0</v>
      </c>
      <c r="AO404" s="1">
        <v>100.0</v>
      </c>
      <c r="AP404" s="1">
        <v>1.0</v>
      </c>
      <c r="AQ404" s="1">
        <v>1.2</v>
      </c>
      <c r="AR404" s="1">
        <v>1.2</v>
      </c>
      <c r="AS404" s="1">
        <v>7.715763</v>
      </c>
      <c r="AT404" s="1">
        <v>82.15014</v>
      </c>
      <c r="AU404" s="1">
        <v>1.053801</v>
      </c>
      <c r="AV404" s="1">
        <v>7.643461</v>
      </c>
      <c r="AW404" s="1">
        <v>5.138301</v>
      </c>
      <c r="AX404" s="1">
        <v>22.93038</v>
      </c>
      <c r="AY404" s="1">
        <v>0.0</v>
      </c>
      <c r="AZ404" s="1">
        <v>0.683587</v>
      </c>
      <c r="BA404" s="1">
        <v>-7.109503</v>
      </c>
    </row>
    <row r="405">
      <c r="A405">
        <f t="shared" si="2"/>
        <v>0</v>
      </c>
      <c r="B405" t="str">
        <f t="shared" si="3"/>
        <v/>
      </c>
      <c r="C405" t="str">
        <f>if(and(D$3&gt;1,E405=PROSES!$D$22),,D405)</f>
        <v/>
      </c>
      <c r="D405" s="1" t="str">
        <f>if(and(F$3&gt;1,F405=PROSES!$B$10),,F405)</f>
        <v/>
      </c>
      <c r="E405" t="str">
        <f t="shared" si="4"/>
        <v/>
      </c>
      <c r="F405" t="str">
        <f t="shared" si="5"/>
        <v/>
      </c>
      <c r="G405" s="1" t="str">
        <f>if(Z405=PROSES!$E$29,T405,)</f>
        <v/>
      </c>
      <c r="H405" t="str">
        <f>if(X405=PROSES!$E$29,T405,)</f>
        <v/>
      </c>
      <c r="I405" t="str">
        <f t="shared" si="6"/>
        <v/>
      </c>
      <c r="J405" t="str">
        <f>if(and($K$3&gt;1,R405=PROSES!$C$2),,K405)</f>
        <v/>
      </c>
      <c r="K405" s="1" t="str">
        <f>if(and($L$3&gt;1,L405=PROSES!$B$2),,L405)</f>
        <v/>
      </c>
      <c r="L405" t="str">
        <f t="shared" si="7"/>
        <v/>
      </c>
      <c r="M405" t="str">
        <f>if(Z405=PROSES!$B$3,T405,)</f>
        <v/>
      </c>
      <c r="N405" t="str">
        <f>if(X405=PROSES!$B$3,T405,)</f>
        <v/>
      </c>
      <c r="O405" t="str">
        <f t="shared" si="8"/>
        <v/>
      </c>
      <c r="P405" t="str">
        <f>if(Z405=PROSES!$B$1,T405,)</f>
        <v/>
      </c>
      <c r="Q405" t="str">
        <f>if(X405=PROSES!$B$1,T405,)</f>
        <v/>
      </c>
      <c r="R405" t="str">
        <f t="shared" si="9"/>
        <v>GILIMANUK5</v>
      </c>
      <c r="S405" s="3"/>
      <c r="T405" s="1" t="s">
        <v>892</v>
      </c>
      <c r="U405" s="1" t="s">
        <v>448</v>
      </c>
      <c r="V405" s="1" t="s">
        <v>82</v>
      </c>
      <c r="W405" s="1" t="s">
        <v>454</v>
      </c>
      <c r="Y405" s="1" t="s">
        <v>893</v>
      </c>
      <c r="Z405" s="1" t="s">
        <v>456</v>
      </c>
      <c r="AA405" s="1" t="s">
        <v>85</v>
      </c>
      <c r="AD405" s="1">
        <v>0.0</v>
      </c>
      <c r="AE405" s="1">
        <v>1.0</v>
      </c>
      <c r="AG405" s="1">
        <v>1.72</v>
      </c>
      <c r="AH405" s="1">
        <v>1.0</v>
      </c>
      <c r="AI405" s="1" t="s">
        <v>64</v>
      </c>
      <c r="AJ405" s="1">
        <v>0.0</v>
      </c>
      <c r="AM405" s="1">
        <v>0.0</v>
      </c>
      <c r="AN405" s="1">
        <v>0.0</v>
      </c>
      <c r="AO405" s="1">
        <v>100.0</v>
      </c>
      <c r="AP405" s="1">
        <v>1.0</v>
      </c>
      <c r="AQ405" s="1">
        <v>0.78</v>
      </c>
      <c r="AR405" s="1">
        <v>0.78</v>
      </c>
      <c r="AS405" s="1">
        <v>0.7217047</v>
      </c>
      <c r="AT405" s="1">
        <v>70.94324</v>
      </c>
      <c r="AU405" s="1">
        <v>0.23564</v>
      </c>
      <c r="AV405" s="1">
        <v>0.682152</v>
      </c>
      <c r="AW405" s="1">
        <v>0.49364</v>
      </c>
      <c r="AX405" s="1">
        <v>2.046456</v>
      </c>
      <c r="AY405" s="1">
        <v>0.0</v>
      </c>
      <c r="AZ405" s="1">
        <v>0.6412987</v>
      </c>
      <c r="BA405" s="1">
        <v>8.348166</v>
      </c>
    </row>
    <row r="406">
      <c r="A406">
        <f t="shared" si="2"/>
        <v>0</v>
      </c>
      <c r="B406" t="str">
        <f t="shared" si="3"/>
        <v/>
      </c>
      <c r="C406" t="str">
        <f>if(and(D$3&gt;1,E406=PROSES!$D$22),,D406)</f>
        <v/>
      </c>
      <c r="D406" s="1" t="str">
        <f>if(and(F$3&gt;1,F406=PROSES!$B$10),,F406)</f>
        <v/>
      </c>
      <c r="E406" t="str">
        <f t="shared" si="4"/>
        <v/>
      </c>
      <c r="F406" t="str">
        <f t="shared" si="5"/>
        <v/>
      </c>
      <c r="G406" s="1" t="str">
        <f>if(Z406=PROSES!$E$29,T406,)</f>
        <v/>
      </c>
      <c r="H406" t="str">
        <f>if(X406=PROSES!$E$29,T406,)</f>
        <v/>
      </c>
      <c r="I406" t="str">
        <f t="shared" si="6"/>
        <v/>
      </c>
      <c r="J406" t="str">
        <f>if(and($K$3&gt;1,R406=PROSES!$C$2),,K406)</f>
        <v/>
      </c>
      <c r="K406" s="1" t="str">
        <f>if(and($L$3&gt;1,L406=PROSES!$B$2),,L406)</f>
        <v/>
      </c>
      <c r="L406" t="str">
        <f t="shared" si="7"/>
        <v/>
      </c>
      <c r="M406" t="str">
        <f>if(Z406=PROSES!$B$3,T406,)</f>
        <v/>
      </c>
      <c r="N406" t="str">
        <f>if(X406=PROSES!$B$3,T406,)</f>
        <v/>
      </c>
      <c r="O406" t="str">
        <f t="shared" si="8"/>
        <v/>
      </c>
      <c r="P406" t="str">
        <f>if(Z406=PROSES!$B$1,T406,)</f>
        <v/>
      </c>
      <c r="Q406" t="str">
        <f>if(X406=PROSES!$B$1,T406,)</f>
        <v/>
      </c>
      <c r="R406" t="str">
        <f t="shared" si="9"/>
        <v>GILITIMUR5BANGKALAN5</v>
      </c>
      <c r="S406" s="3"/>
      <c r="T406" s="1" t="s">
        <v>894</v>
      </c>
      <c r="U406" s="1" t="s">
        <v>82</v>
      </c>
      <c r="V406" s="1" t="s">
        <v>82</v>
      </c>
      <c r="W406" s="1" t="s">
        <v>141</v>
      </c>
      <c r="X406" s="1" t="s">
        <v>895</v>
      </c>
      <c r="Y406" s="1" t="s">
        <v>85</v>
      </c>
      <c r="Z406" s="1" t="s">
        <v>167</v>
      </c>
      <c r="AA406" s="1" t="s">
        <v>85</v>
      </c>
      <c r="AD406" s="1">
        <v>0.0</v>
      </c>
      <c r="AE406" s="1">
        <v>1.0</v>
      </c>
      <c r="AG406" s="1">
        <v>16.34</v>
      </c>
      <c r="AH406" s="1">
        <v>1.0</v>
      </c>
      <c r="AI406" s="1" t="s">
        <v>64</v>
      </c>
      <c r="AJ406" s="1">
        <v>0.0</v>
      </c>
      <c r="AM406" s="1">
        <v>0.0</v>
      </c>
      <c r="AN406" s="1">
        <v>0.0</v>
      </c>
      <c r="AO406" s="1">
        <v>100.0</v>
      </c>
      <c r="AP406" s="1">
        <v>1.0</v>
      </c>
      <c r="AQ406" s="1">
        <v>0.645</v>
      </c>
      <c r="AR406" s="1">
        <v>0.645</v>
      </c>
      <c r="AS406" s="1">
        <v>6.862372</v>
      </c>
      <c r="AT406" s="1">
        <v>70.96105</v>
      </c>
      <c r="AU406" s="1">
        <v>2.23858</v>
      </c>
      <c r="AV406" s="1">
        <v>6.48698</v>
      </c>
      <c r="AW406" s="1">
        <v>4.68958</v>
      </c>
      <c r="AX406" s="1">
        <v>19.46094</v>
      </c>
      <c r="AY406" s="1">
        <v>0.0</v>
      </c>
      <c r="AZ406" s="1">
        <v>0.6413451</v>
      </c>
      <c r="BA406" s="1">
        <v>8.340887</v>
      </c>
    </row>
    <row r="407">
      <c r="A407">
        <f t="shared" si="2"/>
        <v>0</v>
      </c>
      <c r="B407" t="str">
        <f t="shared" si="3"/>
        <v/>
      </c>
      <c r="C407" t="str">
        <f>if(and(D$3&gt;1,E407=PROSES!$D$22),,D407)</f>
        <v/>
      </c>
      <c r="D407" s="1" t="str">
        <f>if(and(F$3&gt;1,F407=PROSES!$B$10),,F407)</f>
        <v/>
      </c>
      <c r="E407" t="str">
        <f t="shared" si="4"/>
        <v/>
      </c>
      <c r="F407" t="str">
        <f t="shared" si="5"/>
        <v/>
      </c>
      <c r="G407" s="1" t="str">
        <f>if(Z407=PROSES!$E$29,T407,)</f>
        <v/>
      </c>
      <c r="H407" t="str">
        <f>if(X407=PROSES!$E$29,T407,)</f>
        <v/>
      </c>
      <c r="I407" t="str">
        <f t="shared" si="6"/>
        <v/>
      </c>
      <c r="J407" t="str">
        <f>if(and($K$3&gt;1,R407=PROSES!$C$2),,K407)</f>
        <v/>
      </c>
      <c r="K407" s="1" t="str">
        <f>if(and($L$3&gt;1,L407=PROSES!$B$2),,L407)</f>
        <v/>
      </c>
      <c r="L407" t="str">
        <f t="shared" si="7"/>
        <v/>
      </c>
      <c r="M407" t="str">
        <f>if(Z407=PROSES!$B$3,T407,)</f>
        <v/>
      </c>
      <c r="N407" t="str">
        <f>if(X407=PROSES!$B$3,T407,)</f>
        <v/>
      </c>
      <c r="O407" t="str">
        <f t="shared" si="8"/>
        <v/>
      </c>
      <c r="P407" t="str">
        <f>if(Z407=PROSES!$B$1,T407,)</f>
        <v/>
      </c>
      <c r="Q407" t="str">
        <f>if(X407=PROSES!$B$1,T407,)</f>
        <v/>
      </c>
      <c r="R407" t="str">
        <f t="shared" si="9"/>
        <v>GILITIMUR5</v>
      </c>
      <c r="S407" s="3"/>
      <c r="T407" s="1" t="s">
        <v>896</v>
      </c>
      <c r="U407" s="1" t="s">
        <v>58</v>
      </c>
      <c r="V407" s="1" t="s">
        <v>58</v>
      </c>
      <c r="W407" s="1" t="s">
        <v>171</v>
      </c>
      <c r="Y407" s="1" t="s">
        <v>897</v>
      </c>
      <c r="Z407" s="1" t="s">
        <v>895</v>
      </c>
      <c r="AA407" s="1" t="s">
        <v>88</v>
      </c>
      <c r="AD407" s="1">
        <v>0.0</v>
      </c>
      <c r="AE407" s="1">
        <v>1.0</v>
      </c>
      <c r="AG407" s="1">
        <v>11.35</v>
      </c>
      <c r="AH407" s="1">
        <v>1.0</v>
      </c>
      <c r="AI407" s="1" t="s">
        <v>64</v>
      </c>
      <c r="AJ407" s="1">
        <v>0.0</v>
      </c>
      <c r="AM407" s="1">
        <v>0.0</v>
      </c>
      <c r="AN407" s="1">
        <v>0.0</v>
      </c>
      <c r="AO407" s="1">
        <v>100.0</v>
      </c>
      <c r="AP407" s="1">
        <v>1.0</v>
      </c>
      <c r="AQ407" s="1">
        <v>0.58</v>
      </c>
      <c r="AR407" s="1">
        <v>0.58</v>
      </c>
      <c r="AS407" s="1">
        <v>4.762412</v>
      </c>
      <c r="AT407" s="1">
        <v>70.94324</v>
      </c>
      <c r="AU407" s="1">
        <v>1.55495</v>
      </c>
      <c r="AV407" s="1">
        <v>4.50141</v>
      </c>
      <c r="AW407" s="1">
        <v>3.25745</v>
      </c>
      <c r="AX407" s="1">
        <v>13.50423</v>
      </c>
      <c r="AY407" s="1">
        <v>0.0</v>
      </c>
      <c r="AZ407" s="1">
        <v>0.6412987</v>
      </c>
      <c r="BA407" s="1">
        <v>8.348166</v>
      </c>
    </row>
    <row r="408">
      <c r="A408">
        <f t="shared" si="2"/>
        <v>0</v>
      </c>
      <c r="B408" t="str">
        <f t="shared" si="3"/>
        <v/>
      </c>
      <c r="C408" t="str">
        <f>if(and(D$3&gt;1,E408=PROSES!$D$22),,D408)</f>
        <v/>
      </c>
      <c r="D408" s="1" t="str">
        <f>if(and(F$3&gt;1,F408=PROSES!$B$10),,F408)</f>
        <v/>
      </c>
      <c r="E408" t="str">
        <f t="shared" si="4"/>
        <v/>
      </c>
      <c r="F408" t="str">
        <f t="shared" si="5"/>
        <v/>
      </c>
      <c r="G408" s="1" t="str">
        <f>if(Z408=PROSES!$E$29,T408,)</f>
        <v/>
      </c>
      <c r="H408" t="str">
        <f>if(X408=PROSES!$E$29,T408,)</f>
        <v/>
      </c>
      <c r="I408" t="str">
        <f t="shared" si="6"/>
        <v/>
      </c>
      <c r="J408" t="str">
        <f>if(and($K$3&gt;1,R408=PROSES!$C$2),,K408)</f>
        <v/>
      </c>
      <c r="K408" s="1" t="str">
        <f>if(and($L$3&gt;1,L408=PROSES!$B$2),,L408)</f>
        <v/>
      </c>
      <c r="L408" t="str">
        <f t="shared" si="7"/>
        <v/>
      </c>
      <c r="M408" t="str">
        <f>if(Z408=PROSES!$B$3,T408,)</f>
        <v/>
      </c>
      <c r="N408" t="str">
        <f>if(X408=PROSES!$B$3,T408,)</f>
        <v/>
      </c>
      <c r="O408" t="str">
        <f t="shared" si="8"/>
        <v/>
      </c>
      <c r="P408" t="str">
        <f>if(Z408=PROSES!$B$1,T408,)</f>
        <v/>
      </c>
      <c r="Q408" t="str">
        <f>if(X408=PROSES!$B$1,T408,)</f>
        <v/>
      </c>
      <c r="R408" t="str">
        <f t="shared" si="9"/>
        <v>GILITIMUR5</v>
      </c>
      <c r="S408" s="3"/>
      <c r="T408" s="1" t="s">
        <v>898</v>
      </c>
      <c r="U408" s="1" t="s">
        <v>899</v>
      </c>
      <c r="V408" s="1" t="s">
        <v>82</v>
      </c>
      <c r="W408" s="1" t="s">
        <v>141</v>
      </c>
      <c r="Y408" s="1" t="s">
        <v>900</v>
      </c>
      <c r="Z408" s="1" t="s">
        <v>895</v>
      </c>
      <c r="AA408" s="1" t="s">
        <v>85</v>
      </c>
      <c r="AD408" s="1">
        <v>1.0</v>
      </c>
      <c r="AE408" s="1">
        <v>1.0</v>
      </c>
      <c r="AG408" s="1">
        <v>3.3</v>
      </c>
      <c r="AH408" s="1">
        <v>1.0</v>
      </c>
      <c r="AI408" s="1" t="s">
        <v>64</v>
      </c>
      <c r="AJ408" s="1">
        <v>0.0</v>
      </c>
      <c r="AM408" s="1">
        <v>0.0</v>
      </c>
      <c r="AN408" s="1">
        <v>0.0</v>
      </c>
      <c r="AO408" s="1">
        <v>100.0</v>
      </c>
      <c r="AP408" s="1">
        <v>1.0</v>
      </c>
      <c r="AQ408" s="1">
        <v>0.645</v>
      </c>
      <c r="AR408" s="1">
        <v>0.645</v>
      </c>
      <c r="AS408" s="1">
        <v>1.385914</v>
      </c>
      <c r="AT408" s="1">
        <v>70.96105</v>
      </c>
      <c r="AU408" s="1">
        <v>0.4521</v>
      </c>
      <c r="AV408" s="1">
        <v>1.3101</v>
      </c>
      <c r="AW408" s="1">
        <v>0.9471</v>
      </c>
      <c r="AX408" s="1">
        <v>3.9303</v>
      </c>
      <c r="AY408" s="1">
        <v>0.0</v>
      </c>
      <c r="AZ408" s="1">
        <v>0.6413451</v>
      </c>
      <c r="BA408" s="1">
        <v>8.340887</v>
      </c>
    </row>
    <row r="409">
      <c r="A409">
        <f t="shared" si="2"/>
        <v>0</v>
      </c>
      <c r="B409" t="str">
        <f t="shared" si="3"/>
        <v/>
      </c>
      <c r="C409" t="str">
        <f>if(and(D$3&gt;1,E409=PROSES!$D$22),,D409)</f>
        <v/>
      </c>
      <c r="D409" s="1" t="str">
        <f>if(and(F$3&gt;1,F409=PROSES!$B$10),,F409)</f>
        <v/>
      </c>
      <c r="E409" t="str">
        <f t="shared" si="4"/>
        <v/>
      </c>
      <c r="F409" t="str">
        <f t="shared" si="5"/>
        <v/>
      </c>
      <c r="G409" s="1" t="str">
        <f>if(Z409=PROSES!$E$29,T409,)</f>
        <v/>
      </c>
      <c r="H409" t="str">
        <f>if(X409=PROSES!$E$29,T409,)</f>
        <v/>
      </c>
      <c r="I409" t="str">
        <f t="shared" si="6"/>
        <v/>
      </c>
      <c r="J409" t="str">
        <f>if(and($K$3&gt;1,R409=PROSES!$C$2),,K409)</f>
        <v/>
      </c>
      <c r="K409" s="1" t="str">
        <f>if(and($L$3&gt;1,L409=PROSES!$B$2),,L409)</f>
        <v/>
      </c>
      <c r="L409" t="str">
        <f t="shared" si="7"/>
        <v/>
      </c>
      <c r="M409" t="str">
        <f>if(Z409=PROSES!$B$3,T409,)</f>
        <v/>
      </c>
      <c r="N409" t="str">
        <f>if(X409=PROSES!$B$3,T409,)</f>
        <v/>
      </c>
      <c r="O409" t="str">
        <f t="shared" si="8"/>
        <v/>
      </c>
      <c r="P409" t="str">
        <f>if(Z409=PROSES!$B$1,T409,)</f>
        <v/>
      </c>
      <c r="Q409" t="str">
        <f>if(X409=PROSES!$B$1,T409,)</f>
        <v/>
      </c>
      <c r="R409" t="str">
        <f t="shared" si="9"/>
        <v>GILITIMUR5</v>
      </c>
      <c r="S409" s="3"/>
      <c r="T409" s="1" t="s">
        <v>901</v>
      </c>
      <c r="U409" s="1" t="s">
        <v>902</v>
      </c>
      <c r="V409" s="1" t="s">
        <v>82</v>
      </c>
      <c r="W409" s="1" t="s">
        <v>454</v>
      </c>
      <c r="Y409" s="1" t="s">
        <v>903</v>
      </c>
      <c r="Z409" s="1" t="s">
        <v>895</v>
      </c>
      <c r="AA409" s="1" t="s">
        <v>85</v>
      </c>
      <c r="AD409" s="1">
        <v>1.0</v>
      </c>
      <c r="AE409" s="1">
        <v>1.0</v>
      </c>
      <c r="AG409" s="1">
        <v>3.3</v>
      </c>
      <c r="AH409" s="1">
        <v>1.0</v>
      </c>
      <c r="AI409" s="1" t="s">
        <v>64</v>
      </c>
      <c r="AJ409" s="1">
        <v>0.0</v>
      </c>
      <c r="AM409" s="1">
        <v>0.0</v>
      </c>
      <c r="AN409" s="1">
        <v>0.0</v>
      </c>
      <c r="AO409" s="1">
        <v>100.0</v>
      </c>
      <c r="AP409" s="1">
        <v>1.0</v>
      </c>
      <c r="AQ409" s="1">
        <v>0.78</v>
      </c>
      <c r="AR409" s="1">
        <v>0.78</v>
      </c>
      <c r="AS409" s="1">
        <v>1.384666</v>
      </c>
      <c r="AT409" s="1">
        <v>70.94324</v>
      </c>
      <c r="AU409" s="1">
        <v>0.4521</v>
      </c>
      <c r="AV409" s="1">
        <v>1.30878</v>
      </c>
      <c r="AW409" s="1">
        <v>0.9471</v>
      </c>
      <c r="AX409" s="1">
        <v>3.92634</v>
      </c>
      <c r="AY409" s="1">
        <v>0.0</v>
      </c>
      <c r="AZ409" s="1">
        <v>0.6412987</v>
      </c>
      <c r="BA409" s="1">
        <v>8.348166</v>
      </c>
    </row>
    <row r="410">
      <c r="A410">
        <f t="shared" si="2"/>
        <v>0</v>
      </c>
      <c r="B410" t="str">
        <f t="shared" si="3"/>
        <v/>
      </c>
      <c r="C410" t="str">
        <f>if(and(D$3&gt;1,E410=PROSES!$D$22),,D410)</f>
        <v/>
      </c>
      <c r="D410" s="1" t="str">
        <f>if(and(F$3&gt;1,F410=PROSES!$B$10),,F410)</f>
        <v/>
      </c>
      <c r="E410" t="str">
        <f t="shared" si="4"/>
        <v/>
      </c>
      <c r="F410" t="str">
        <f t="shared" si="5"/>
        <v/>
      </c>
      <c r="G410" s="1" t="str">
        <f>if(Z410=PROSES!$E$29,T410,)</f>
        <v/>
      </c>
      <c r="H410" t="str">
        <f>if(X410=PROSES!$E$29,T410,)</f>
        <v/>
      </c>
      <c r="I410" t="str">
        <f t="shared" si="6"/>
        <v/>
      </c>
      <c r="J410" t="str">
        <f>if(and($K$3&gt;1,R410=PROSES!$C$2),,K410)</f>
        <v/>
      </c>
      <c r="K410" s="1" t="str">
        <f>if(and($L$3&gt;1,L410=PROSES!$B$2),,L410)</f>
        <v/>
      </c>
      <c r="L410" t="str">
        <f t="shared" si="7"/>
        <v/>
      </c>
      <c r="M410" t="str">
        <f>if(Z410=PROSES!$B$3,T410,)</f>
        <v/>
      </c>
      <c r="N410" t="str">
        <f>if(X410=PROSES!$B$3,T410,)</f>
        <v/>
      </c>
      <c r="O410" t="str">
        <f t="shared" si="8"/>
        <v/>
      </c>
      <c r="P410" t="str">
        <f>if(Z410=PROSES!$B$1,T410,)</f>
        <v/>
      </c>
      <c r="Q410" t="str">
        <f>if(X410=PROSES!$B$1,T410,)</f>
        <v/>
      </c>
      <c r="R410" t="str">
        <f t="shared" si="9"/>
        <v>NEW BALARAJA7GANDUL7</v>
      </c>
      <c r="S410" s="3"/>
      <c r="T410" s="1" t="s">
        <v>904</v>
      </c>
      <c r="U410" s="1" t="s">
        <v>75</v>
      </c>
      <c r="V410" s="1" t="s">
        <v>75</v>
      </c>
      <c r="W410" s="1" t="s">
        <v>905</v>
      </c>
      <c r="X410" s="1" t="s">
        <v>323</v>
      </c>
      <c r="Y410" s="1" t="s">
        <v>236</v>
      </c>
      <c r="Z410" s="1" t="s">
        <v>778</v>
      </c>
      <c r="AA410" s="1" t="s">
        <v>276</v>
      </c>
      <c r="AD410" s="1">
        <v>0.0</v>
      </c>
      <c r="AE410" s="1">
        <v>1.0</v>
      </c>
      <c r="AG410" s="1">
        <v>46.2</v>
      </c>
      <c r="AH410" s="1">
        <v>1.0</v>
      </c>
      <c r="AI410" s="1" t="s">
        <v>64</v>
      </c>
      <c r="AJ410" s="1">
        <v>0.0</v>
      </c>
      <c r="AM410" s="1">
        <v>0.0</v>
      </c>
      <c r="AN410" s="1">
        <v>0.0</v>
      </c>
      <c r="AO410" s="1">
        <v>100.0</v>
      </c>
      <c r="AP410" s="1">
        <v>1.0</v>
      </c>
      <c r="AQ410" s="1">
        <v>1.98</v>
      </c>
      <c r="AR410" s="1">
        <v>1.98</v>
      </c>
      <c r="AS410" s="1">
        <v>19.27022</v>
      </c>
      <c r="AT410" s="1">
        <v>73.681</v>
      </c>
      <c r="AU410" s="1">
        <v>5.41464</v>
      </c>
      <c r="AV410" s="1">
        <v>18.49386</v>
      </c>
      <c r="AW410" s="1">
        <v>12.34464</v>
      </c>
      <c r="AX410" s="1">
        <v>55.48158</v>
      </c>
      <c r="AY410" s="1">
        <v>0.0</v>
      </c>
      <c r="AZ410" s="1">
        <v>0.650941</v>
      </c>
      <c r="BA410" s="1">
        <v>5.70712</v>
      </c>
    </row>
    <row r="411">
      <c r="A411">
        <f t="shared" si="2"/>
        <v>0</v>
      </c>
      <c r="B411" t="str">
        <f t="shared" si="3"/>
        <v/>
      </c>
      <c r="C411" t="str">
        <f>if(and(D$3&gt;1,E411=PROSES!$D$22),,D411)</f>
        <v/>
      </c>
      <c r="D411" s="1" t="str">
        <f>if(and(F$3&gt;1,F411=PROSES!$B$10),,F411)</f>
        <v/>
      </c>
      <c r="E411" t="str">
        <f t="shared" si="4"/>
        <v/>
      </c>
      <c r="F411" t="str">
        <f t="shared" si="5"/>
        <v/>
      </c>
      <c r="G411" s="1" t="str">
        <f>if(Z411=PROSES!$E$29,T411,)</f>
        <v/>
      </c>
      <c r="H411" t="str">
        <f>if(X411=PROSES!$E$29,T411,)</f>
        <v/>
      </c>
      <c r="I411" t="str">
        <f t="shared" si="6"/>
        <v/>
      </c>
      <c r="J411" t="str">
        <f>if(and($K$3&gt;1,R411=PROSES!$C$2),,K411)</f>
        <v/>
      </c>
      <c r="K411" s="1" t="str">
        <f>if(and($L$3&gt;1,L411=PROSES!$B$2),,L411)</f>
        <v/>
      </c>
      <c r="L411" t="str">
        <f t="shared" si="7"/>
        <v/>
      </c>
      <c r="M411" t="str">
        <f>if(Z411=PROSES!$B$3,T411,)</f>
        <v/>
      </c>
      <c r="N411" t="str">
        <f>if(X411=PROSES!$B$3,T411,)</f>
        <v/>
      </c>
      <c r="O411" t="str">
        <f t="shared" si="8"/>
        <v/>
      </c>
      <c r="P411" t="str">
        <f>if(Z411=PROSES!$B$1,T411,)</f>
        <v/>
      </c>
      <c r="Q411" t="str">
        <f>if(X411=PROSES!$B$1,T411,)</f>
        <v/>
      </c>
      <c r="R411" t="str">
        <f t="shared" si="9"/>
        <v/>
      </c>
      <c r="S411" s="3"/>
      <c r="T411" s="1" t="s">
        <v>904</v>
      </c>
      <c r="U411" s="1" t="s">
        <v>58</v>
      </c>
      <c r="V411" s="1" t="s">
        <v>58</v>
      </c>
      <c r="W411" s="1" t="s">
        <v>233</v>
      </c>
      <c r="AD411" s="1">
        <v>1.0</v>
      </c>
      <c r="AE411" s="1">
        <v>1.0</v>
      </c>
      <c r="AG411" s="1">
        <v>45.0</v>
      </c>
      <c r="AH411" s="1">
        <v>1.0</v>
      </c>
      <c r="AI411" s="1" t="s">
        <v>64</v>
      </c>
      <c r="AJ411" s="1">
        <v>0.0</v>
      </c>
      <c r="AM411" s="1">
        <v>0.0</v>
      </c>
      <c r="AN411" s="1">
        <v>0.0</v>
      </c>
      <c r="AO411" s="1">
        <v>100.0</v>
      </c>
      <c r="AP411" s="1">
        <v>1.0</v>
      </c>
      <c r="AQ411" s="1">
        <v>1.98</v>
      </c>
      <c r="AR411" s="1">
        <v>1.98</v>
      </c>
      <c r="AS411" s="1">
        <v>12.73593</v>
      </c>
      <c r="AT411" s="1">
        <v>84.05775</v>
      </c>
      <c r="AU411" s="1">
        <v>1.3185</v>
      </c>
      <c r="AV411" s="1">
        <v>12.6675</v>
      </c>
      <c r="AW411" s="1">
        <v>8.0685</v>
      </c>
      <c r="AX411" s="1">
        <v>38.0025</v>
      </c>
      <c r="AY411" s="1">
        <v>0.0</v>
      </c>
      <c r="AZ411" s="1">
        <v>0.6862155</v>
      </c>
      <c r="BA411" s="1">
        <v>-8.9765</v>
      </c>
    </row>
    <row r="412">
      <c r="A412">
        <f t="shared" si="2"/>
        <v>0</v>
      </c>
      <c r="B412" t="str">
        <f t="shared" si="3"/>
        <v/>
      </c>
      <c r="C412" t="str">
        <f>if(and(D$3&gt;1,E412=PROSES!$D$22),,D412)</f>
        <v/>
      </c>
      <c r="D412" s="1" t="str">
        <f>if(and(F$3&gt;1,F412=PROSES!$B$10),,F412)</f>
        <v/>
      </c>
      <c r="E412" t="str">
        <f t="shared" si="4"/>
        <v/>
      </c>
      <c r="F412" t="str">
        <f t="shared" si="5"/>
        <v/>
      </c>
      <c r="G412" s="1" t="str">
        <f>if(Z412=PROSES!$E$29,T412,)</f>
        <v/>
      </c>
      <c r="H412" t="str">
        <f>if(X412=PROSES!$E$29,T412,)</f>
        <v/>
      </c>
      <c r="I412" t="str">
        <f t="shared" si="6"/>
        <v/>
      </c>
      <c r="J412" t="str">
        <f>if(and($K$3&gt;1,R412=PROSES!$C$2),,K412)</f>
        <v/>
      </c>
      <c r="K412" s="1" t="str">
        <f>if(and($L$3&gt;1,L412=PROSES!$B$2),,L412)</f>
        <v/>
      </c>
      <c r="L412" t="str">
        <f t="shared" si="7"/>
        <v/>
      </c>
      <c r="M412" t="str">
        <f>if(Z412=PROSES!$B$3,T412,)</f>
        <v/>
      </c>
      <c r="N412" t="str">
        <f>if(X412=PROSES!$B$3,T412,)</f>
        <v/>
      </c>
      <c r="O412" t="str">
        <f t="shared" si="8"/>
        <v/>
      </c>
      <c r="P412" t="str">
        <f>if(Z412=PROSES!$B$1,T412,)</f>
        <v/>
      </c>
      <c r="Q412" t="str">
        <f>if(X412=PROSES!$B$1,T412,)</f>
        <v/>
      </c>
      <c r="R412" t="str">
        <f t="shared" si="9"/>
        <v>NEW BALARAJA7GANDUL7</v>
      </c>
      <c r="S412" s="3"/>
      <c r="T412" s="1" t="s">
        <v>906</v>
      </c>
      <c r="U412" s="1" t="s">
        <v>75</v>
      </c>
      <c r="V412" s="1" t="s">
        <v>75</v>
      </c>
      <c r="W412" s="1" t="s">
        <v>905</v>
      </c>
      <c r="X412" s="1" t="s">
        <v>323</v>
      </c>
      <c r="Y412" s="1" t="s">
        <v>324</v>
      </c>
      <c r="Z412" s="1" t="s">
        <v>778</v>
      </c>
      <c r="AA412" s="1" t="s">
        <v>276</v>
      </c>
      <c r="AD412" s="1">
        <v>0.0</v>
      </c>
      <c r="AE412" s="1">
        <v>1.0</v>
      </c>
      <c r="AG412" s="1">
        <v>46.2</v>
      </c>
      <c r="AH412" s="1">
        <v>1.0</v>
      </c>
      <c r="AI412" s="1" t="s">
        <v>64</v>
      </c>
      <c r="AJ412" s="1">
        <v>0.0</v>
      </c>
      <c r="AM412" s="1">
        <v>0.0</v>
      </c>
      <c r="AN412" s="1">
        <v>0.0</v>
      </c>
      <c r="AO412" s="1">
        <v>100.0</v>
      </c>
      <c r="AP412" s="1">
        <v>1.0</v>
      </c>
      <c r="AQ412" s="1">
        <v>1.98</v>
      </c>
      <c r="AR412" s="1">
        <v>1.98</v>
      </c>
      <c r="AS412" s="1">
        <v>19.27022</v>
      </c>
      <c r="AT412" s="1">
        <v>73.681</v>
      </c>
      <c r="AU412" s="1">
        <v>5.41464</v>
      </c>
      <c r="AV412" s="1">
        <v>18.49386</v>
      </c>
      <c r="AW412" s="1">
        <v>12.34464</v>
      </c>
      <c r="AX412" s="1">
        <v>55.48158</v>
      </c>
      <c r="AY412" s="1">
        <v>0.0</v>
      </c>
      <c r="AZ412" s="1">
        <v>0.650941</v>
      </c>
      <c r="BA412" s="1">
        <v>5.70712</v>
      </c>
    </row>
    <row r="413">
      <c r="A413">
        <f t="shared" si="2"/>
        <v>0</v>
      </c>
      <c r="B413" t="str">
        <f t="shared" si="3"/>
        <v/>
      </c>
      <c r="C413" t="str">
        <f>if(and(D$3&gt;1,E413=PROSES!$D$22),,D413)</f>
        <v/>
      </c>
      <c r="D413" s="1" t="str">
        <f>if(and(F$3&gt;1,F413=PROSES!$B$10),,F413)</f>
        <v/>
      </c>
      <c r="E413" t="str">
        <f t="shared" si="4"/>
        <v/>
      </c>
      <c r="F413" t="str">
        <f t="shared" si="5"/>
        <v/>
      </c>
      <c r="G413" s="1" t="str">
        <f>if(Z413=PROSES!$E$29,T413,)</f>
        <v/>
      </c>
      <c r="H413" t="str">
        <f>if(X413=PROSES!$E$29,T413,)</f>
        <v/>
      </c>
      <c r="I413" t="str">
        <f t="shared" si="6"/>
        <v/>
      </c>
      <c r="J413" t="str">
        <f>if(and($K$3&gt;1,R413=PROSES!$C$2),,K413)</f>
        <v/>
      </c>
      <c r="K413" s="1" t="str">
        <f>if(and($L$3&gt;1,L413=PROSES!$B$2),,L413)</f>
        <v/>
      </c>
      <c r="L413" t="str">
        <f t="shared" si="7"/>
        <v/>
      </c>
      <c r="M413" t="str">
        <f>if(Z413=PROSES!$B$3,T413,)</f>
        <v/>
      </c>
      <c r="N413" t="str">
        <f>if(X413=PROSES!$B$3,T413,)</f>
        <v/>
      </c>
      <c r="O413" t="str">
        <f t="shared" si="8"/>
        <v/>
      </c>
      <c r="P413" t="str">
        <f>if(Z413=PROSES!$B$1,T413,)</f>
        <v/>
      </c>
      <c r="Q413" t="str">
        <f>if(X413=PROSES!$B$1,T413,)</f>
        <v/>
      </c>
      <c r="R413" t="str">
        <f t="shared" si="9"/>
        <v>GANDUL5CIMANGGIS</v>
      </c>
      <c r="S413" s="3"/>
      <c r="T413" s="1" t="s">
        <v>907</v>
      </c>
      <c r="U413" s="1" t="s">
        <v>58</v>
      </c>
      <c r="V413" s="1" t="s">
        <v>58</v>
      </c>
      <c r="W413" s="1" t="s">
        <v>282</v>
      </c>
      <c r="X413" s="1" t="s">
        <v>908</v>
      </c>
      <c r="Y413" s="1" t="s">
        <v>555</v>
      </c>
      <c r="Z413" s="1" t="s">
        <v>550</v>
      </c>
      <c r="AA413" s="1" t="s">
        <v>909</v>
      </c>
      <c r="AD413" s="1">
        <v>1.0</v>
      </c>
      <c r="AE413" s="1">
        <v>1.0</v>
      </c>
      <c r="AG413" s="1">
        <v>18.4</v>
      </c>
      <c r="AH413" s="1">
        <v>1.0</v>
      </c>
      <c r="AI413" s="1" t="s">
        <v>64</v>
      </c>
      <c r="AJ413" s="1">
        <v>0.0</v>
      </c>
      <c r="AM413" s="1">
        <v>0.0</v>
      </c>
      <c r="AN413" s="1">
        <v>0.0</v>
      </c>
      <c r="AO413" s="1">
        <v>100.0</v>
      </c>
      <c r="AP413" s="1">
        <v>1.0</v>
      </c>
      <c r="AQ413" s="1">
        <v>1.56</v>
      </c>
      <c r="AR413" s="1">
        <v>1.56</v>
      </c>
      <c r="AS413" s="1">
        <v>5.229053</v>
      </c>
      <c r="AT413" s="1">
        <v>81.68457</v>
      </c>
      <c r="AU413" s="1">
        <v>0.75624</v>
      </c>
      <c r="AV413" s="1">
        <v>5.17408</v>
      </c>
      <c r="AW413" s="1">
        <v>3.51624</v>
      </c>
      <c r="AX413" s="1">
        <v>15.52224</v>
      </c>
      <c r="AY413" s="1">
        <v>0.0</v>
      </c>
      <c r="AZ413" s="1">
        <v>0.6827177</v>
      </c>
      <c r="BA413" s="1">
        <v>-6.618521</v>
      </c>
    </row>
    <row r="414">
      <c r="A414">
        <f t="shared" si="2"/>
        <v>0</v>
      </c>
      <c r="B414" t="str">
        <f t="shared" si="3"/>
        <v/>
      </c>
      <c r="C414" t="str">
        <f>if(and(D$3&gt;1,E414=PROSES!$D$22),,D414)</f>
        <v/>
      </c>
      <c r="D414" s="1" t="str">
        <f>if(and(F$3&gt;1,F414=PROSES!$B$10),,F414)</f>
        <v/>
      </c>
      <c r="E414" t="str">
        <f t="shared" si="4"/>
        <v/>
      </c>
      <c r="F414" t="str">
        <f t="shared" si="5"/>
        <v/>
      </c>
      <c r="G414" s="1" t="str">
        <f>if(Z414=PROSES!$E$29,T414,)</f>
        <v/>
      </c>
      <c r="H414" t="str">
        <f>if(X414=PROSES!$E$29,T414,)</f>
        <v/>
      </c>
      <c r="I414" t="str">
        <f t="shared" si="6"/>
        <v/>
      </c>
      <c r="J414" t="str">
        <f>if(and($K$3&gt;1,R414=PROSES!$C$2),,K414)</f>
        <v/>
      </c>
      <c r="K414" s="1" t="str">
        <f>if(and($L$3&gt;1,L414=PROSES!$B$2),,L414)</f>
        <v/>
      </c>
      <c r="L414" t="str">
        <f t="shared" si="7"/>
        <v/>
      </c>
      <c r="M414" t="str">
        <f>if(Z414=PROSES!$B$3,T414,)</f>
        <v/>
      </c>
      <c r="N414" t="str">
        <f>if(X414=PROSES!$B$3,T414,)</f>
        <v/>
      </c>
      <c r="O414" t="str">
        <f t="shared" si="8"/>
        <v/>
      </c>
      <c r="P414" t="str">
        <f>if(Z414=PROSES!$B$1,T414,)</f>
        <v/>
      </c>
      <c r="Q414" t="str">
        <f>if(X414=PROSES!$B$1,T414,)</f>
        <v/>
      </c>
      <c r="R414" t="str">
        <f t="shared" si="9"/>
        <v>GANDUL5CIMANGGIS</v>
      </c>
      <c r="S414" s="3"/>
      <c r="T414" s="1" t="s">
        <v>910</v>
      </c>
      <c r="U414" s="1" t="s">
        <v>58</v>
      </c>
      <c r="V414" s="1" t="s">
        <v>58</v>
      </c>
      <c r="W414" s="1" t="s">
        <v>282</v>
      </c>
      <c r="X414" s="1" t="s">
        <v>908</v>
      </c>
      <c r="Y414" s="1" t="s">
        <v>909</v>
      </c>
      <c r="Z414" s="1" t="s">
        <v>550</v>
      </c>
      <c r="AA414" s="1" t="s">
        <v>555</v>
      </c>
      <c r="AD414" s="1">
        <v>1.0</v>
      </c>
      <c r="AE414" s="1">
        <v>1.0</v>
      </c>
      <c r="AG414" s="1">
        <v>18.4</v>
      </c>
      <c r="AH414" s="1">
        <v>1.0</v>
      </c>
      <c r="AI414" s="1" t="s">
        <v>64</v>
      </c>
      <c r="AJ414" s="1">
        <v>0.0</v>
      </c>
      <c r="AM414" s="1">
        <v>0.0</v>
      </c>
      <c r="AN414" s="1">
        <v>0.0</v>
      </c>
      <c r="AO414" s="1">
        <v>100.0</v>
      </c>
      <c r="AP414" s="1">
        <v>1.0</v>
      </c>
      <c r="AQ414" s="1">
        <v>1.56</v>
      </c>
      <c r="AR414" s="1">
        <v>1.56</v>
      </c>
      <c r="AS414" s="1">
        <v>5.229053</v>
      </c>
      <c r="AT414" s="1">
        <v>81.68457</v>
      </c>
      <c r="AU414" s="1">
        <v>0.75624</v>
      </c>
      <c r="AV414" s="1">
        <v>5.17408</v>
      </c>
      <c r="AW414" s="1">
        <v>3.51624</v>
      </c>
      <c r="AX414" s="1">
        <v>15.52224</v>
      </c>
      <c r="AY414" s="1">
        <v>0.0</v>
      </c>
      <c r="AZ414" s="1">
        <v>0.6827177</v>
      </c>
      <c r="BA414" s="1">
        <v>-6.618521</v>
      </c>
    </row>
    <row r="415">
      <c r="A415">
        <f t="shared" si="2"/>
        <v>0</v>
      </c>
      <c r="B415" t="str">
        <f t="shared" si="3"/>
        <v/>
      </c>
      <c r="C415" t="str">
        <f>if(and(D$3&gt;1,E415=PROSES!$D$22),,D415)</f>
        <v/>
      </c>
      <c r="D415" s="1" t="str">
        <f>if(and(F$3&gt;1,F415=PROSES!$B$10),,F415)</f>
        <v/>
      </c>
      <c r="E415" t="str">
        <f t="shared" si="4"/>
        <v/>
      </c>
      <c r="F415" t="str">
        <f t="shared" si="5"/>
        <v/>
      </c>
      <c r="G415" s="1" t="str">
        <f>if(Z415=PROSES!$E$29,T415,)</f>
        <v/>
      </c>
      <c r="H415" t="str">
        <f>if(X415=PROSES!$E$29,T415,)</f>
        <v/>
      </c>
      <c r="I415" t="str">
        <f t="shared" si="6"/>
        <v/>
      </c>
      <c r="J415" t="str">
        <f>if(and($K$3&gt;1,R415=PROSES!$C$2),,K415)</f>
        <v/>
      </c>
      <c r="K415" s="1" t="str">
        <f>if(and($L$3&gt;1,L415=PROSES!$B$2),,L415)</f>
        <v/>
      </c>
      <c r="L415" t="str">
        <f t="shared" si="7"/>
        <v/>
      </c>
      <c r="M415" t="str">
        <f>if(Z415=PROSES!$B$3,T415,)</f>
        <v/>
      </c>
      <c r="N415" t="str">
        <f>if(X415=PROSES!$B$3,T415,)</f>
        <v/>
      </c>
      <c r="O415" t="str">
        <f t="shared" si="8"/>
        <v/>
      </c>
      <c r="P415" t="str">
        <f>if(Z415=PROSES!$B$1,T415,)</f>
        <v/>
      </c>
      <c r="Q415" t="str">
        <f>if(X415=PROSES!$B$1,T415,)</f>
        <v/>
      </c>
      <c r="R415" t="str">
        <f t="shared" si="9"/>
        <v>KEMANGGANDUL5</v>
      </c>
      <c r="S415" s="3"/>
      <c r="T415" s="1" t="s">
        <v>911</v>
      </c>
      <c r="U415" s="1" t="s">
        <v>58</v>
      </c>
      <c r="V415" s="1" t="s">
        <v>58</v>
      </c>
      <c r="W415" s="1" t="s">
        <v>205</v>
      </c>
      <c r="X415" s="1" t="s">
        <v>113</v>
      </c>
      <c r="Y415" s="1" t="s">
        <v>66</v>
      </c>
      <c r="Z415" s="1" t="s">
        <v>908</v>
      </c>
      <c r="AA415" s="1" t="s">
        <v>66</v>
      </c>
      <c r="AD415" s="1">
        <v>0.0</v>
      </c>
      <c r="AE415" s="1">
        <v>1.0</v>
      </c>
      <c r="AG415" s="1">
        <v>11.3</v>
      </c>
      <c r="AH415" s="1">
        <v>1.0</v>
      </c>
      <c r="AI415" s="1" t="s">
        <v>64</v>
      </c>
      <c r="AJ415" s="1">
        <v>0.0</v>
      </c>
      <c r="AM415" s="1">
        <v>0.0</v>
      </c>
      <c r="AN415" s="1">
        <v>0.0</v>
      </c>
      <c r="AO415" s="1">
        <v>100.0</v>
      </c>
      <c r="AP415" s="1">
        <v>1.0</v>
      </c>
      <c r="AQ415" s="1">
        <v>0.92</v>
      </c>
      <c r="AR415" s="1">
        <v>0.92</v>
      </c>
      <c r="AS415" s="1">
        <v>1.297117</v>
      </c>
      <c r="AT415" s="1">
        <v>72.87525</v>
      </c>
      <c r="AU415" s="1">
        <v>0.38194</v>
      </c>
      <c r="AV415" s="1">
        <v>1.23961</v>
      </c>
      <c r="AW415" s="1">
        <v>2.07694</v>
      </c>
      <c r="AX415" s="1">
        <v>3.71883</v>
      </c>
      <c r="AY415" s="1">
        <v>0.0</v>
      </c>
      <c r="AZ415" s="1">
        <v>0.771778</v>
      </c>
      <c r="BA415" s="1">
        <v>-17.23499</v>
      </c>
    </row>
    <row r="416">
      <c r="A416">
        <f t="shared" si="2"/>
        <v>0</v>
      </c>
      <c r="B416" t="str">
        <f t="shared" si="3"/>
        <v/>
      </c>
      <c r="C416" t="str">
        <f>if(and(D$3&gt;1,E416=PROSES!$D$22),,D416)</f>
        <v/>
      </c>
      <c r="D416" s="1" t="str">
        <f>if(and(F$3&gt;1,F416=PROSES!$B$10),,F416)</f>
        <v/>
      </c>
      <c r="E416" t="str">
        <f t="shared" si="4"/>
        <v/>
      </c>
      <c r="F416" t="str">
        <f t="shared" si="5"/>
        <v/>
      </c>
      <c r="G416" s="1" t="str">
        <f>if(Z416=PROSES!$E$29,T416,)</f>
        <v/>
      </c>
      <c r="H416" t="str">
        <f>if(X416=PROSES!$E$29,T416,)</f>
        <v/>
      </c>
      <c r="I416" t="str">
        <f t="shared" si="6"/>
        <v/>
      </c>
      <c r="J416" t="str">
        <f>if(and($K$3&gt;1,R416=PROSES!$C$2),,K416)</f>
        <v/>
      </c>
      <c r="K416" s="1" t="str">
        <f>if(and($L$3&gt;1,L416=PROSES!$B$2),,L416)</f>
        <v/>
      </c>
      <c r="L416" t="str">
        <f t="shared" si="7"/>
        <v/>
      </c>
      <c r="M416" t="str">
        <f>if(Z416=PROSES!$B$3,T416,)</f>
        <v/>
      </c>
      <c r="N416" t="str">
        <f>if(X416=PROSES!$B$3,T416,)</f>
        <v/>
      </c>
      <c r="O416" t="str">
        <f t="shared" si="8"/>
        <v/>
      </c>
      <c r="P416" t="str">
        <f>if(Z416=PROSES!$B$1,T416,)</f>
        <v/>
      </c>
      <c r="Q416" t="str">
        <f>if(X416=PROSES!$B$1,T416,)</f>
        <v/>
      </c>
      <c r="R416" t="str">
        <f t="shared" si="9"/>
        <v>KEMANGGANDUL5</v>
      </c>
      <c r="S416" s="3"/>
      <c r="T416" s="1" t="s">
        <v>912</v>
      </c>
      <c r="U416" s="1" t="s">
        <v>58</v>
      </c>
      <c r="V416" s="1" t="s">
        <v>58</v>
      </c>
      <c r="W416" s="1" t="s">
        <v>205</v>
      </c>
      <c r="X416" s="1" t="s">
        <v>113</v>
      </c>
      <c r="Y416" s="1" t="s">
        <v>66</v>
      </c>
      <c r="Z416" s="1" t="s">
        <v>908</v>
      </c>
      <c r="AA416" s="1" t="s">
        <v>66</v>
      </c>
      <c r="AD416" s="1">
        <v>0.0</v>
      </c>
      <c r="AE416" s="1">
        <v>1.0</v>
      </c>
      <c r="AG416" s="1">
        <v>11.3</v>
      </c>
      <c r="AH416" s="1">
        <v>1.0</v>
      </c>
      <c r="AI416" s="1" t="s">
        <v>64</v>
      </c>
      <c r="AJ416" s="1">
        <v>0.0</v>
      </c>
      <c r="AM416" s="1">
        <v>0.0</v>
      </c>
      <c r="AN416" s="1">
        <v>0.0</v>
      </c>
      <c r="AO416" s="1">
        <v>100.0</v>
      </c>
      <c r="AP416" s="1">
        <v>1.0</v>
      </c>
      <c r="AQ416" s="1">
        <v>0.92</v>
      </c>
      <c r="AR416" s="1">
        <v>0.92</v>
      </c>
      <c r="AS416" s="1">
        <v>1.297117</v>
      </c>
      <c r="AT416" s="1">
        <v>72.87525</v>
      </c>
      <c r="AU416" s="1">
        <v>0.38194</v>
      </c>
      <c r="AV416" s="1">
        <v>1.23961</v>
      </c>
      <c r="AW416" s="1">
        <v>2.07694</v>
      </c>
      <c r="AX416" s="1">
        <v>3.71883</v>
      </c>
      <c r="AY416" s="1">
        <v>0.0</v>
      </c>
      <c r="AZ416" s="1">
        <v>0.771778</v>
      </c>
      <c r="BA416" s="1">
        <v>-17.23499</v>
      </c>
    </row>
    <row r="417">
      <c r="A417">
        <f t="shared" si="2"/>
        <v>0</v>
      </c>
      <c r="B417" t="str">
        <f t="shared" si="3"/>
        <v/>
      </c>
      <c r="C417" t="str">
        <f>if(and(D$3&gt;1,E417=PROSES!$D$22),,D417)</f>
        <v/>
      </c>
      <c r="D417" s="1" t="str">
        <f>if(and(F$3&gt;1,F417=PROSES!$B$10),,F417)</f>
        <v/>
      </c>
      <c r="E417" t="str">
        <f t="shared" si="4"/>
        <v/>
      </c>
      <c r="F417" t="str">
        <f t="shared" si="5"/>
        <v/>
      </c>
      <c r="G417" s="1" t="str">
        <f>if(Z417=PROSES!$E$29,T417,)</f>
        <v/>
      </c>
      <c r="H417" t="str">
        <f>if(X417=PROSES!$E$29,T417,)</f>
        <v/>
      </c>
      <c r="I417" t="str">
        <f t="shared" si="6"/>
        <v/>
      </c>
      <c r="J417" t="str">
        <f>if(and($K$3&gt;1,R417=PROSES!$C$2),,K417)</f>
        <v/>
      </c>
      <c r="K417" s="1" t="str">
        <f>if(and($L$3&gt;1,L417=PROSES!$B$2),,L417)</f>
        <v/>
      </c>
      <c r="L417" t="str">
        <f t="shared" si="7"/>
        <v/>
      </c>
      <c r="M417" t="str">
        <f>if(Z417=PROSES!$B$3,T417,)</f>
        <v/>
      </c>
      <c r="N417" t="str">
        <f>if(X417=PROSES!$B$3,T417,)</f>
        <v/>
      </c>
      <c r="O417" t="str">
        <f t="shared" si="8"/>
        <v/>
      </c>
      <c r="P417" t="str">
        <f>if(Z417=PROSES!$B$1,T417,)</f>
        <v/>
      </c>
      <c r="Q417" t="str">
        <f>if(X417=PROSES!$B$1,T417,)</f>
        <v/>
      </c>
      <c r="R417" t="str">
        <f t="shared" si="9"/>
        <v>KEMBANGAN7GANDUL7</v>
      </c>
      <c r="S417" s="3"/>
      <c r="T417" s="1" t="s">
        <v>913</v>
      </c>
      <c r="U417" s="1" t="s">
        <v>75</v>
      </c>
      <c r="V417" s="1" t="s">
        <v>75</v>
      </c>
      <c r="W417" s="1" t="s">
        <v>562</v>
      </c>
      <c r="X417" s="1" t="s">
        <v>914</v>
      </c>
      <c r="Y417" s="1" t="s">
        <v>280</v>
      </c>
      <c r="Z417" s="1" t="s">
        <v>778</v>
      </c>
      <c r="AA417" s="1" t="s">
        <v>280</v>
      </c>
      <c r="AD417" s="1">
        <v>0.0</v>
      </c>
      <c r="AE417" s="1">
        <v>1.0</v>
      </c>
      <c r="AG417" s="1">
        <v>30.143</v>
      </c>
      <c r="AH417" s="1">
        <v>1.0</v>
      </c>
      <c r="AI417" s="1" t="s">
        <v>64</v>
      </c>
      <c r="AJ417" s="1">
        <v>0.0</v>
      </c>
      <c r="AM417" s="1">
        <v>0.0</v>
      </c>
      <c r="AN417" s="1">
        <v>0.0</v>
      </c>
      <c r="AO417" s="1">
        <v>100.0</v>
      </c>
      <c r="AP417" s="1">
        <v>1.0</v>
      </c>
      <c r="AQ417" s="1">
        <v>2.4</v>
      </c>
      <c r="AR417" s="1">
        <v>2.4</v>
      </c>
      <c r="AS417" s="1">
        <v>8.497902</v>
      </c>
      <c r="AT417" s="1">
        <v>84.89205</v>
      </c>
      <c r="AU417" s="1">
        <v>0.7565893</v>
      </c>
      <c r="AV417" s="1">
        <v>8.464155</v>
      </c>
      <c r="AW417" s="1">
        <v>5.278039</v>
      </c>
      <c r="AX417" s="1">
        <v>25.39246</v>
      </c>
      <c r="AY417" s="1">
        <v>0.0</v>
      </c>
      <c r="AZ417" s="1">
        <v>0.6872964</v>
      </c>
      <c r="BA417" s="1">
        <v>-9.846326</v>
      </c>
    </row>
    <row r="418">
      <c r="A418">
        <f t="shared" si="2"/>
        <v>0</v>
      </c>
      <c r="B418" t="str">
        <f t="shared" si="3"/>
        <v/>
      </c>
      <c r="C418" t="str">
        <f>if(and(D$3&gt;1,E418=PROSES!$D$22),,D418)</f>
        <v/>
      </c>
      <c r="D418" s="1" t="str">
        <f>if(and(F$3&gt;1,F418=PROSES!$B$10),,F418)</f>
        <v/>
      </c>
      <c r="E418" t="str">
        <f t="shared" si="4"/>
        <v/>
      </c>
      <c r="F418" t="str">
        <f t="shared" si="5"/>
        <v/>
      </c>
      <c r="G418" s="1" t="str">
        <f>if(Z418=PROSES!$E$29,T418,)</f>
        <v/>
      </c>
      <c r="H418" t="str">
        <f>if(X418=PROSES!$E$29,T418,)</f>
        <v/>
      </c>
      <c r="I418" t="str">
        <f t="shared" si="6"/>
        <v/>
      </c>
      <c r="J418" t="str">
        <f>if(and($K$3&gt;1,R418=PROSES!$C$2),,K418)</f>
        <v/>
      </c>
      <c r="K418" s="1" t="str">
        <f>if(and($L$3&gt;1,L418=PROSES!$B$2),,L418)</f>
        <v/>
      </c>
      <c r="L418" t="str">
        <f t="shared" si="7"/>
        <v/>
      </c>
      <c r="M418" t="str">
        <f>if(Z418=PROSES!$B$3,T418,)</f>
        <v/>
      </c>
      <c r="N418" t="str">
        <f>if(X418=PROSES!$B$3,T418,)</f>
        <v/>
      </c>
      <c r="O418" t="str">
        <f t="shared" si="8"/>
        <v/>
      </c>
      <c r="P418" t="str">
        <f>if(Z418=PROSES!$B$1,T418,)</f>
        <v/>
      </c>
      <c r="Q418" t="str">
        <f>if(X418=PROSES!$B$1,T418,)</f>
        <v/>
      </c>
      <c r="R418" t="str">
        <f t="shared" si="9"/>
        <v>KEMBANGAN7GANDUL7</v>
      </c>
      <c r="S418" s="3"/>
      <c r="T418" s="1" t="s">
        <v>915</v>
      </c>
      <c r="U418" s="1" t="s">
        <v>75</v>
      </c>
      <c r="V418" s="1" t="s">
        <v>75</v>
      </c>
      <c r="W418" s="1" t="s">
        <v>562</v>
      </c>
      <c r="X418" s="1" t="s">
        <v>914</v>
      </c>
      <c r="Y418" s="1" t="s">
        <v>280</v>
      </c>
      <c r="Z418" s="1" t="s">
        <v>778</v>
      </c>
      <c r="AA418" s="1" t="s">
        <v>280</v>
      </c>
      <c r="AD418" s="1">
        <v>0.0</v>
      </c>
      <c r="AE418" s="1">
        <v>1.0</v>
      </c>
      <c r="AG418" s="1">
        <v>30.143</v>
      </c>
      <c r="AH418" s="1">
        <v>1.0</v>
      </c>
      <c r="AI418" s="1" t="s">
        <v>64</v>
      </c>
      <c r="AJ418" s="1">
        <v>0.0</v>
      </c>
      <c r="AM418" s="1">
        <v>0.0</v>
      </c>
      <c r="AN418" s="1">
        <v>0.0</v>
      </c>
      <c r="AO418" s="1">
        <v>100.0</v>
      </c>
      <c r="AP418" s="1">
        <v>1.0</v>
      </c>
      <c r="AQ418" s="1">
        <v>2.4</v>
      </c>
      <c r="AR418" s="1">
        <v>2.4</v>
      </c>
      <c r="AS418" s="1">
        <v>8.497902</v>
      </c>
      <c r="AT418" s="1">
        <v>84.89205</v>
      </c>
      <c r="AU418" s="1">
        <v>0.7565893</v>
      </c>
      <c r="AV418" s="1">
        <v>8.464155</v>
      </c>
      <c r="AW418" s="1">
        <v>5.278039</v>
      </c>
      <c r="AX418" s="1">
        <v>25.39246</v>
      </c>
      <c r="AY418" s="1">
        <v>0.0</v>
      </c>
      <c r="AZ418" s="1">
        <v>0.6872964</v>
      </c>
      <c r="BA418" s="1">
        <v>-9.846326</v>
      </c>
    </row>
    <row r="419">
      <c r="A419">
        <f t="shared" si="2"/>
        <v>0</v>
      </c>
      <c r="B419" t="str">
        <f t="shared" si="3"/>
        <v/>
      </c>
      <c r="C419" t="str">
        <f>if(and(D$3&gt;1,E419=PROSES!$D$22),,D419)</f>
        <v/>
      </c>
      <c r="D419" s="1" t="str">
        <f>if(and(F$3&gt;1,F419=PROSES!$B$10),,F419)</f>
        <v/>
      </c>
      <c r="E419" t="str">
        <f t="shared" si="4"/>
        <v/>
      </c>
      <c r="F419" t="str">
        <f t="shared" si="5"/>
        <v/>
      </c>
      <c r="G419" s="1" t="str">
        <f>if(Z419=PROSES!$E$29,T419,)</f>
        <v/>
      </c>
      <c r="H419" t="str">
        <f>if(X419=PROSES!$E$29,T419,)</f>
        <v/>
      </c>
      <c r="I419" t="str">
        <f t="shared" si="6"/>
        <v/>
      </c>
      <c r="J419" t="str">
        <f>if(and($K$3&gt;1,R419=PROSES!$C$2),,K419)</f>
        <v/>
      </c>
      <c r="K419" s="1" t="str">
        <f>if(and($L$3&gt;1,L419=PROSES!$B$2),,L419)</f>
        <v/>
      </c>
      <c r="L419" t="str">
        <f t="shared" si="7"/>
        <v/>
      </c>
      <c r="M419" t="str">
        <f>if(Z419=PROSES!$B$3,T419,)</f>
        <v/>
      </c>
      <c r="N419" t="str">
        <f>if(X419=PROSES!$B$3,T419,)</f>
        <v/>
      </c>
      <c r="O419" t="str">
        <f t="shared" si="8"/>
        <v/>
      </c>
      <c r="P419" t="str">
        <f>if(Z419=PROSES!$B$1,T419,)</f>
        <v/>
      </c>
      <c r="Q419" t="str">
        <f>if(X419=PROSES!$B$1,T419,)</f>
        <v/>
      </c>
      <c r="R419" t="str">
        <f t="shared" si="9"/>
        <v>GANDUL5PONDOK INDAH</v>
      </c>
      <c r="S419" s="3"/>
      <c r="T419" s="1" t="s">
        <v>916</v>
      </c>
      <c r="U419" s="1" t="s">
        <v>58</v>
      </c>
      <c r="V419" s="1" t="s">
        <v>58</v>
      </c>
      <c r="W419" s="1" t="s">
        <v>205</v>
      </c>
      <c r="X419" s="1" t="s">
        <v>908</v>
      </c>
      <c r="Y419" s="1" t="s">
        <v>66</v>
      </c>
      <c r="Z419" s="1" t="s">
        <v>917</v>
      </c>
      <c r="AA419" s="1" t="s">
        <v>66</v>
      </c>
      <c r="AD419" s="1">
        <v>0.0</v>
      </c>
      <c r="AE419" s="1">
        <v>1.0</v>
      </c>
      <c r="AG419" s="1">
        <v>9.0</v>
      </c>
      <c r="AH419" s="1">
        <v>1.0</v>
      </c>
      <c r="AI419" s="1" t="s">
        <v>64</v>
      </c>
      <c r="AJ419" s="1">
        <v>0.0</v>
      </c>
      <c r="AM419" s="1">
        <v>0.0</v>
      </c>
      <c r="AN419" s="1">
        <v>0.0</v>
      </c>
      <c r="AO419" s="1">
        <v>100.0</v>
      </c>
      <c r="AP419" s="1">
        <v>1.0</v>
      </c>
      <c r="AQ419" s="1">
        <v>0.92</v>
      </c>
      <c r="AR419" s="1">
        <v>0.92</v>
      </c>
      <c r="AS419" s="1">
        <v>1.033102</v>
      </c>
      <c r="AT419" s="1">
        <v>72.87525</v>
      </c>
      <c r="AU419" s="1">
        <v>0.3042</v>
      </c>
      <c r="AV419" s="1">
        <v>0.9873</v>
      </c>
      <c r="AW419" s="1">
        <v>1.6542</v>
      </c>
      <c r="AX419" s="1">
        <v>2.9619</v>
      </c>
      <c r="AY419" s="1">
        <v>0.0</v>
      </c>
      <c r="AZ419" s="1">
        <v>0.771778</v>
      </c>
      <c r="BA419" s="1">
        <v>-17.23499</v>
      </c>
    </row>
    <row r="420">
      <c r="A420">
        <f t="shared" si="2"/>
        <v>0</v>
      </c>
      <c r="B420" t="str">
        <f t="shared" si="3"/>
        <v/>
      </c>
      <c r="C420" t="str">
        <f>if(and(D$3&gt;1,E420=PROSES!$D$22),,D420)</f>
        <v/>
      </c>
      <c r="D420" s="1" t="str">
        <f>if(and(F$3&gt;1,F420=PROSES!$B$10),,F420)</f>
        <v/>
      </c>
      <c r="E420" t="str">
        <f t="shared" si="4"/>
        <v/>
      </c>
      <c r="F420" t="str">
        <f t="shared" si="5"/>
        <v/>
      </c>
      <c r="G420" s="1" t="str">
        <f>if(Z420=PROSES!$E$29,T420,)</f>
        <v/>
      </c>
      <c r="H420" t="str">
        <f>if(X420=PROSES!$E$29,T420,)</f>
        <v/>
      </c>
      <c r="I420" t="str">
        <f t="shared" si="6"/>
        <v/>
      </c>
      <c r="J420" t="str">
        <f>if(and($K$3&gt;1,R420=PROSES!$C$2),,K420)</f>
        <v/>
      </c>
      <c r="K420" s="1" t="str">
        <f>if(and($L$3&gt;1,L420=PROSES!$B$2),,L420)</f>
        <v/>
      </c>
      <c r="L420" t="str">
        <f t="shared" si="7"/>
        <v/>
      </c>
      <c r="M420" t="str">
        <f>if(Z420=PROSES!$B$3,T420,)</f>
        <v/>
      </c>
      <c r="N420" t="str">
        <f>if(X420=PROSES!$B$3,T420,)</f>
        <v/>
      </c>
      <c r="O420" t="str">
        <f t="shared" si="8"/>
        <v/>
      </c>
      <c r="P420" t="str">
        <f>if(Z420=PROSES!$B$1,T420,)</f>
        <v/>
      </c>
      <c r="Q420" t="str">
        <f>if(X420=PROSES!$B$1,T420,)</f>
        <v/>
      </c>
      <c r="R420" t="str">
        <f t="shared" si="9"/>
        <v>GANDUL5PONDOK INDAH</v>
      </c>
      <c r="S420" s="3"/>
      <c r="T420" s="1" t="s">
        <v>918</v>
      </c>
      <c r="U420" s="1" t="s">
        <v>58</v>
      </c>
      <c r="V420" s="1" t="s">
        <v>58</v>
      </c>
      <c r="W420" s="1" t="s">
        <v>205</v>
      </c>
      <c r="X420" s="1" t="s">
        <v>908</v>
      </c>
      <c r="Y420" s="1" t="s">
        <v>66</v>
      </c>
      <c r="Z420" s="1" t="s">
        <v>917</v>
      </c>
      <c r="AA420" s="1" t="s">
        <v>61</v>
      </c>
      <c r="AD420" s="1">
        <v>0.0</v>
      </c>
      <c r="AE420" s="1">
        <v>1.0</v>
      </c>
      <c r="AG420" s="1">
        <v>9.0</v>
      </c>
      <c r="AH420" s="1">
        <v>1.0</v>
      </c>
      <c r="AI420" s="1" t="s">
        <v>64</v>
      </c>
      <c r="AJ420" s="1">
        <v>0.0</v>
      </c>
      <c r="AM420" s="1">
        <v>0.0</v>
      </c>
      <c r="AN420" s="1">
        <v>0.0</v>
      </c>
      <c r="AO420" s="1">
        <v>100.0</v>
      </c>
      <c r="AP420" s="1">
        <v>1.0</v>
      </c>
      <c r="AQ420" s="1">
        <v>0.92</v>
      </c>
      <c r="AR420" s="1">
        <v>0.92</v>
      </c>
      <c r="AS420" s="1">
        <v>1.033102</v>
      </c>
      <c r="AT420" s="1">
        <v>72.87525</v>
      </c>
      <c r="AU420" s="1">
        <v>0.3042</v>
      </c>
      <c r="AV420" s="1">
        <v>0.9873</v>
      </c>
      <c r="AW420" s="1">
        <v>1.6542</v>
      </c>
      <c r="AX420" s="1">
        <v>2.9619</v>
      </c>
      <c r="AY420" s="1">
        <v>0.0</v>
      </c>
      <c r="AZ420" s="1">
        <v>0.771778</v>
      </c>
      <c r="BA420" s="1">
        <v>-17.23499</v>
      </c>
    </row>
    <row r="421">
      <c r="A421">
        <f t="shared" si="2"/>
        <v>0</v>
      </c>
      <c r="B421" t="str">
        <f t="shared" si="3"/>
        <v/>
      </c>
      <c r="C421" t="str">
        <f>if(and(D$3&gt;1,E421=PROSES!$D$22),,D421)</f>
        <v/>
      </c>
      <c r="D421" s="1" t="str">
        <f>if(and(F$3&gt;1,F421=PROSES!$B$10),,F421)</f>
        <v/>
      </c>
      <c r="E421" t="str">
        <f t="shared" si="4"/>
        <v/>
      </c>
      <c r="F421" t="str">
        <f t="shared" si="5"/>
        <v/>
      </c>
      <c r="G421" s="1" t="str">
        <f>if(Z421=PROSES!$E$29,T421,)</f>
        <v/>
      </c>
      <c r="H421" t="str">
        <f>if(X421=PROSES!$E$29,T421,)</f>
        <v/>
      </c>
      <c r="I421" t="str">
        <f t="shared" si="6"/>
        <v/>
      </c>
      <c r="J421" t="str">
        <f>if(and($K$3&gt;1,R421=PROSES!$C$2),,K421)</f>
        <v/>
      </c>
      <c r="K421" s="1" t="str">
        <f>if(and($L$3&gt;1,L421=PROSES!$B$2),,L421)</f>
        <v/>
      </c>
      <c r="L421" t="str">
        <f t="shared" si="7"/>
        <v/>
      </c>
      <c r="M421" t="str">
        <f>if(Z421=PROSES!$B$3,T421,)</f>
        <v/>
      </c>
      <c r="N421" t="str">
        <f>if(X421=PROSES!$B$3,T421,)</f>
        <v/>
      </c>
      <c r="O421" t="str">
        <f t="shared" si="8"/>
        <v/>
      </c>
      <c r="P421" t="str">
        <f>if(Z421=PROSES!$B$1,T421,)</f>
        <v/>
      </c>
      <c r="Q421" t="str">
        <f>if(X421=PROSES!$B$1,T421,)</f>
        <v/>
      </c>
      <c r="R421" t="str">
        <f t="shared" si="9"/>
        <v>PETUKANGANGANDUL5</v>
      </c>
      <c r="S421" s="3"/>
      <c r="T421" s="1" t="s">
        <v>919</v>
      </c>
      <c r="U421" s="1" t="s">
        <v>58</v>
      </c>
      <c r="V421" s="1" t="s">
        <v>58</v>
      </c>
      <c r="W421" s="1" t="s">
        <v>282</v>
      </c>
      <c r="X421" s="1" t="s">
        <v>920</v>
      </c>
      <c r="Y421" s="1" t="s">
        <v>61</v>
      </c>
      <c r="Z421" s="1" t="s">
        <v>908</v>
      </c>
      <c r="AA421" s="1" t="s">
        <v>61</v>
      </c>
      <c r="AD421" s="1">
        <v>0.0</v>
      </c>
      <c r="AE421" s="1">
        <v>1.0</v>
      </c>
      <c r="AG421" s="1">
        <v>18.8</v>
      </c>
      <c r="AH421" s="1">
        <v>1.0</v>
      </c>
      <c r="AI421" s="1" t="s">
        <v>64</v>
      </c>
      <c r="AJ421" s="1">
        <v>0.0</v>
      </c>
      <c r="AM421" s="1">
        <v>0.0</v>
      </c>
      <c r="AN421" s="1">
        <v>0.0</v>
      </c>
      <c r="AO421" s="1">
        <v>100.0</v>
      </c>
      <c r="AP421" s="1">
        <v>1.0</v>
      </c>
      <c r="AQ421" s="1">
        <v>1.56</v>
      </c>
      <c r="AR421" s="1">
        <v>1.56</v>
      </c>
      <c r="AS421" s="1">
        <v>5.342729</v>
      </c>
      <c r="AT421" s="1">
        <v>81.68457</v>
      </c>
      <c r="AU421" s="1">
        <v>0.7726799</v>
      </c>
      <c r="AV421" s="1">
        <v>5.28656</v>
      </c>
      <c r="AW421" s="1">
        <v>3.59268</v>
      </c>
      <c r="AX421" s="1">
        <v>15.85968</v>
      </c>
      <c r="AY421" s="1">
        <v>0.0</v>
      </c>
      <c r="AZ421" s="1">
        <v>0.6827177</v>
      </c>
      <c r="BA421" s="1">
        <v>-6.618521</v>
      </c>
    </row>
    <row r="422">
      <c r="A422">
        <f t="shared" si="2"/>
        <v>0</v>
      </c>
      <c r="B422" t="str">
        <f t="shared" si="3"/>
        <v/>
      </c>
      <c r="C422" t="str">
        <f>if(and(D$3&gt;1,E422=PROSES!$D$22),,D422)</f>
        <v/>
      </c>
      <c r="D422" s="1" t="str">
        <f>if(and(F$3&gt;1,F422=PROSES!$B$10),,F422)</f>
        <v/>
      </c>
      <c r="E422" t="str">
        <f t="shared" si="4"/>
        <v/>
      </c>
      <c r="F422" t="str">
        <f t="shared" si="5"/>
        <v/>
      </c>
      <c r="G422" s="1" t="str">
        <f>if(Z422=PROSES!$E$29,T422,)</f>
        <v/>
      </c>
      <c r="H422" t="str">
        <f>if(X422=PROSES!$E$29,T422,)</f>
        <v/>
      </c>
      <c r="I422" t="str">
        <f t="shared" si="6"/>
        <v/>
      </c>
      <c r="J422" t="str">
        <f>if(and($K$3&gt;1,R422=PROSES!$C$2),,K422)</f>
        <v/>
      </c>
      <c r="K422" s="1" t="str">
        <f>if(and($L$3&gt;1,L422=PROSES!$B$2),,L422)</f>
        <v/>
      </c>
      <c r="L422" t="str">
        <f t="shared" si="7"/>
        <v/>
      </c>
      <c r="M422" t="str">
        <f>if(Z422=PROSES!$B$3,T422,)</f>
        <v/>
      </c>
      <c r="N422" t="str">
        <f>if(X422=PROSES!$B$3,T422,)</f>
        <v/>
      </c>
      <c r="O422" t="str">
        <f t="shared" si="8"/>
        <v/>
      </c>
      <c r="P422" t="str">
        <f>if(Z422=PROSES!$B$1,T422,)</f>
        <v/>
      </c>
      <c r="Q422" t="str">
        <f>if(X422=PROSES!$B$1,T422,)</f>
        <v/>
      </c>
      <c r="R422" t="str">
        <f t="shared" si="9"/>
        <v>PETUKANGANGANDUL5</v>
      </c>
      <c r="S422" s="3"/>
      <c r="T422" s="1" t="s">
        <v>921</v>
      </c>
      <c r="U422" s="1" t="s">
        <v>58</v>
      </c>
      <c r="V422" s="1" t="s">
        <v>58</v>
      </c>
      <c r="W422" s="1" t="s">
        <v>282</v>
      </c>
      <c r="X422" s="1" t="s">
        <v>920</v>
      </c>
      <c r="Y422" s="1" t="s">
        <v>66</v>
      </c>
      <c r="Z422" s="1" t="s">
        <v>908</v>
      </c>
      <c r="AA422" s="1" t="s">
        <v>61</v>
      </c>
      <c r="AD422" s="1">
        <v>0.0</v>
      </c>
      <c r="AE422" s="1">
        <v>1.0</v>
      </c>
      <c r="AG422" s="1">
        <v>18.8</v>
      </c>
      <c r="AH422" s="1">
        <v>1.0</v>
      </c>
      <c r="AI422" s="1" t="s">
        <v>64</v>
      </c>
      <c r="AJ422" s="1">
        <v>0.0</v>
      </c>
      <c r="AM422" s="1">
        <v>0.0</v>
      </c>
      <c r="AN422" s="1">
        <v>0.0</v>
      </c>
      <c r="AO422" s="1">
        <v>100.0</v>
      </c>
      <c r="AP422" s="1">
        <v>1.0</v>
      </c>
      <c r="AQ422" s="1">
        <v>1.56</v>
      </c>
      <c r="AR422" s="1">
        <v>1.56</v>
      </c>
      <c r="AS422" s="1">
        <v>5.342729</v>
      </c>
      <c r="AT422" s="1">
        <v>81.68457</v>
      </c>
      <c r="AU422" s="1">
        <v>0.7726799</v>
      </c>
      <c r="AV422" s="1">
        <v>5.28656</v>
      </c>
      <c r="AW422" s="1">
        <v>3.59268</v>
      </c>
      <c r="AX422" s="1">
        <v>15.85968</v>
      </c>
      <c r="AY422" s="1">
        <v>0.0</v>
      </c>
      <c r="AZ422" s="1">
        <v>0.6827177</v>
      </c>
      <c r="BA422" s="1">
        <v>-6.618521</v>
      </c>
    </row>
    <row r="423">
      <c r="A423">
        <f t="shared" si="2"/>
        <v>0</v>
      </c>
      <c r="B423" t="str">
        <f t="shared" si="3"/>
        <v/>
      </c>
      <c r="C423" t="str">
        <f>if(and(D$3&gt;1,E423=PROSES!$D$22),,D423)</f>
        <v/>
      </c>
      <c r="D423" s="1" t="str">
        <f>if(and(F$3&gt;1,F423=PROSES!$B$10),,F423)</f>
        <v/>
      </c>
      <c r="E423" t="str">
        <f t="shared" si="4"/>
        <v/>
      </c>
      <c r="F423" t="str">
        <f t="shared" si="5"/>
        <v/>
      </c>
      <c r="G423" s="1" t="str">
        <f>if(Z423=PROSES!$E$29,T423,)</f>
        <v/>
      </c>
      <c r="H423" t="str">
        <f>if(X423=PROSES!$E$29,T423,)</f>
        <v/>
      </c>
      <c r="I423" t="str">
        <f t="shared" si="6"/>
        <v/>
      </c>
      <c r="J423" t="str">
        <f>if(and($K$3&gt;1,R423=PROSES!$C$2),,K423)</f>
        <v/>
      </c>
      <c r="K423" s="1" t="str">
        <f>if(and($L$3&gt;1,L423=PROSES!$B$2),,L423)</f>
        <v/>
      </c>
      <c r="L423" t="str">
        <f t="shared" si="7"/>
        <v/>
      </c>
      <c r="M423" t="str">
        <f>if(Z423=PROSES!$B$3,T423,)</f>
        <v/>
      </c>
      <c r="N423" t="str">
        <f>if(X423=PROSES!$B$3,T423,)</f>
        <v/>
      </c>
      <c r="O423" t="str">
        <f t="shared" si="8"/>
        <v/>
      </c>
      <c r="P423" t="str">
        <f>if(Z423=PROSES!$B$1,T423,)</f>
        <v/>
      </c>
      <c r="Q423" t="str">
        <f>if(X423=PROSES!$B$1,T423,)</f>
        <v/>
      </c>
      <c r="R423" t="str">
        <f t="shared" si="9"/>
        <v>SERPONGGANDUL5</v>
      </c>
      <c r="S423" s="3"/>
      <c r="T423" s="1" t="s">
        <v>922</v>
      </c>
      <c r="U423" s="1" t="s">
        <v>58</v>
      </c>
      <c r="V423" s="1" t="s">
        <v>58</v>
      </c>
      <c r="W423" s="1" t="s">
        <v>59</v>
      </c>
      <c r="X423" s="1" t="s">
        <v>393</v>
      </c>
      <c r="Y423" s="7">
        <v>43470.0</v>
      </c>
      <c r="Z423" s="1" t="s">
        <v>908</v>
      </c>
      <c r="AA423" s="1" t="s">
        <v>61</v>
      </c>
      <c r="AD423" s="1">
        <v>0.0</v>
      </c>
      <c r="AE423" s="1">
        <v>1.0</v>
      </c>
      <c r="AG423" s="1">
        <v>9.525</v>
      </c>
      <c r="AH423" s="1">
        <v>0.59</v>
      </c>
      <c r="AI423" s="1" t="s">
        <v>64</v>
      </c>
      <c r="AJ423" s="1">
        <v>0.0</v>
      </c>
      <c r="AM423" s="1">
        <v>0.0</v>
      </c>
      <c r="AN423" s="1">
        <v>0.0</v>
      </c>
      <c r="AO423" s="1">
        <v>100.0</v>
      </c>
      <c r="AP423" s="1">
        <v>1.0</v>
      </c>
      <c r="AQ423" s="1">
        <v>1.6107</v>
      </c>
      <c r="AR423" s="1">
        <v>1.6107</v>
      </c>
      <c r="AS423" s="1">
        <v>2.531259</v>
      </c>
      <c r="AT423" s="1">
        <v>76.21999</v>
      </c>
      <c r="AU423" s="1">
        <v>0.6029325</v>
      </c>
      <c r="AV423" s="1">
        <v>2.458402</v>
      </c>
      <c r="AW423" s="1">
        <v>2.031682</v>
      </c>
      <c r="AX423" s="1">
        <v>7.375207</v>
      </c>
      <c r="AY423" s="1">
        <v>0.0</v>
      </c>
      <c r="AZ423" s="1">
        <v>0.6742607</v>
      </c>
      <c r="BA423" s="1">
        <v>-2.423059</v>
      </c>
    </row>
    <row r="424">
      <c r="A424">
        <f t="shared" si="2"/>
        <v>0</v>
      </c>
      <c r="B424" t="str">
        <f t="shared" si="3"/>
        <v/>
      </c>
      <c r="C424" t="str">
        <f>if(and(D$3&gt;1,E424=PROSES!$D$22),,D424)</f>
        <v/>
      </c>
      <c r="D424" s="1" t="str">
        <f>if(and(F$3&gt;1,F424=PROSES!$B$10),,F424)</f>
        <v/>
      </c>
      <c r="E424" t="str">
        <f t="shared" si="4"/>
        <v/>
      </c>
      <c r="F424" t="str">
        <f t="shared" si="5"/>
        <v/>
      </c>
      <c r="G424" s="1" t="str">
        <f>if(Z424=PROSES!$E$29,T424,)</f>
        <v/>
      </c>
      <c r="H424" t="str">
        <f>if(X424=PROSES!$E$29,T424,)</f>
        <v/>
      </c>
      <c r="I424" t="str">
        <f t="shared" si="6"/>
        <v/>
      </c>
      <c r="J424" t="str">
        <f>if(and($K$3&gt;1,R424=PROSES!$C$2),,K424)</f>
        <v/>
      </c>
      <c r="K424" s="1" t="str">
        <f>if(and($L$3&gt;1,L424=PROSES!$B$2),,L424)</f>
        <v/>
      </c>
      <c r="L424" t="str">
        <f t="shared" si="7"/>
        <v/>
      </c>
      <c r="M424" t="str">
        <f>if(Z424=PROSES!$B$3,T424,)</f>
        <v/>
      </c>
      <c r="N424" t="str">
        <f>if(X424=PROSES!$B$3,T424,)</f>
        <v/>
      </c>
      <c r="O424" t="str">
        <f t="shared" si="8"/>
        <v/>
      </c>
      <c r="P424" t="str">
        <f>if(Z424=PROSES!$B$1,T424,)</f>
        <v/>
      </c>
      <c r="Q424" t="str">
        <f>if(X424=PROSES!$B$1,T424,)</f>
        <v/>
      </c>
      <c r="R424" t="str">
        <f t="shared" si="9"/>
        <v>GANDUL5SERPONG</v>
      </c>
      <c r="S424" s="3"/>
      <c r="T424" s="1" t="s">
        <v>923</v>
      </c>
      <c r="U424" s="1" t="s">
        <v>58</v>
      </c>
      <c r="V424" s="1" t="s">
        <v>58</v>
      </c>
      <c r="W424" s="1" t="s">
        <v>59</v>
      </c>
      <c r="X424" s="1" t="s">
        <v>908</v>
      </c>
      <c r="Y424" s="1" t="s">
        <v>61</v>
      </c>
      <c r="Z424" s="1" t="s">
        <v>393</v>
      </c>
      <c r="AA424" s="7">
        <v>43470.0</v>
      </c>
      <c r="AD424" s="1">
        <v>0.0</v>
      </c>
      <c r="AE424" s="1">
        <v>1.0</v>
      </c>
      <c r="AG424" s="1">
        <v>9.525</v>
      </c>
      <c r="AH424" s="1">
        <v>0.59</v>
      </c>
      <c r="AI424" s="1" t="s">
        <v>64</v>
      </c>
      <c r="AJ424" s="1">
        <v>0.0</v>
      </c>
      <c r="AM424" s="1">
        <v>0.0</v>
      </c>
      <c r="AN424" s="1">
        <v>0.0</v>
      </c>
      <c r="AO424" s="1">
        <v>100.0</v>
      </c>
      <c r="AP424" s="1">
        <v>1.0</v>
      </c>
      <c r="AQ424" s="1">
        <v>1.6107</v>
      </c>
      <c r="AR424" s="1">
        <v>1.6107</v>
      </c>
      <c r="AS424" s="1">
        <v>2.531259</v>
      </c>
      <c r="AT424" s="1">
        <v>76.21999</v>
      </c>
      <c r="AU424" s="1">
        <v>0.6029325</v>
      </c>
      <c r="AV424" s="1">
        <v>2.458402</v>
      </c>
      <c r="AW424" s="1">
        <v>2.031682</v>
      </c>
      <c r="AX424" s="1">
        <v>7.375207</v>
      </c>
      <c r="AY424" s="1">
        <v>0.0</v>
      </c>
      <c r="AZ424" s="1">
        <v>0.6742607</v>
      </c>
      <c r="BA424" s="1">
        <v>-2.423059</v>
      </c>
    </row>
    <row r="425">
      <c r="A425">
        <f t="shared" si="2"/>
        <v>0</v>
      </c>
      <c r="B425" t="str">
        <f t="shared" si="3"/>
        <v/>
      </c>
      <c r="C425" t="str">
        <f>if(and(D$3&gt;1,E425=PROSES!$D$22),,D425)</f>
        <v/>
      </c>
      <c r="D425" s="1" t="str">
        <f>if(and(F$3&gt;1,F425=PROSES!$B$10),,F425)</f>
        <v/>
      </c>
      <c r="E425" t="str">
        <f t="shared" si="4"/>
        <v/>
      </c>
      <c r="F425" t="str">
        <f t="shared" si="5"/>
        <v/>
      </c>
      <c r="G425" s="1" t="str">
        <f>if(Z425=PROSES!$E$29,T425,)</f>
        <v/>
      </c>
      <c r="H425" t="str">
        <f>if(X425=PROSES!$E$29,T425,)</f>
        <v/>
      </c>
      <c r="I425" t="str">
        <f t="shared" si="6"/>
        <v/>
      </c>
      <c r="J425" t="str">
        <f>if(and($K$3&gt;1,R425=PROSES!$C$2),,K425)</f>
        <v/>
      </c>
      <c r="K425" s="1" t="str">
        <f>if(and($L$3&gt;1,L425=PROSES!$B$2),,L425)</f>
        <v/>
      </c>
      <c r="L425" t="str">
        <f t="shared" si="7"/>
        <v/>
      </c>
      <c r="M425" t="str">
        <f>if(Z425=PROSES!$B$3,T425,)</f>
        <v/>
      </c>
      <c r="N425" t="str">
        <f>if(X425=PROSES!$B$3,T425,)</f>
        <v/>
      </c>
      <c r="O425" t="str">
        <f t="shared" si="8"/>
        <v/>
      </c>
      <c r="P425" t="str">
        <f>if(Z425=PROSES!$B$1,T425,)</f>
        <v/>
      </c>
      <c r="Q425" t="str">
        <f>if(X425=PROSES!$B$1,T425,)</f>
        <v/>
      </c>
      <c r="R425" t="str">
        <f t="shared" si="9"/>
        <v>GIANYAR5AMPRA5</v>
      </c>
      <c r="S425" s="3"/>
      <c r="T425" s="1" t="s">
        <v>924</v>
      </c>
      <c r="U425" s="1" t="s">
        <v>140</v>
      </c>
      <c r="V425" s="1" t="s">
        <v>140</v>
      </c>
      <c r="W425" s="1" t="s">
        <v>141</v>
      </c>
      <c r="X425" s="1" t="s">
        <v>925</v>
      </c>
      <c r="Y425" s="1" t="s">
        <v>85</v>
      </c>
      <c r="Z425" s="1" t="s">
        <v>926</v>
      </c>
      <c r="AA425" s="1" t="s">
        <v>85</v>
      </c>
      <c r="AD425" s="1">
        <v>0.0</v>
      </c>
      <c r="AE425" s="1">
        <v>1.0</v>
      </c>
      <c r="AG425" s="1">
        <v>33.76</v>
      </c>
      <c r="AH425" s="1">
        <v>1.0</v>
      </c>
      <c r="AI425" s="1" t="s">
        <v>64</v>
      </c>
      <c r="AJ425" s="1">
        <v>0.0</v>
      </c>
      <c r="AM425" s="1">
        <v>0.0</v>
      </c>
      <c r="AN425" s="1">
        <v>0.0</v>
      </c>
      <c r="AO425" s="1">
        <v>100.0</v>
      </c>
      <c r="AP425" s="1">
        <v>1.0</v>
      </c>
      <c r="AQ425" s="1">
        <v>0.645</v>
      </c>
      <c r="AR425" s="1">
        <v>0.645</v>
      </c>
      <c r="AS425" s="1">
        <v>14.17832</v>
      </c>
      <c r="AT425" s="1">
        <v>70.96105</v>
      </c>
      <c r="AU425" s="1">
        <v>4.62512</v>
      </c>
      <c r="AV425" s="1">
        <v>13.40272</v>
      </c>
      <c r="AW425" s="1">
        <v>9.689119</v>
      </c>
      <c r="AX425" s="1">
        <v>40.20816</v>
      </c>
      <c r="AY425" s="1">
        <v>0.0</v>
      </c>
      <c r="AZ425" s="1">
        <v>0.6413451</v>
      </c>
      <c r="BA425" s="1">
        <v>8.340887</v>
      </c>
    </row>
    <row r="426">
      <c r="A426">
        <f t="shared" si="2"/>
        <v>0</v>
      </c>
      <c r="B426" t="str">
        <f t="shared" si="3"/>
        <v/>
      </c>
      <c r="C426" t="str">
        <f>if(and(D$3&gt;1,E426=PROSES!$D$22),,D426)</f>
        <v/>
      </c>
      <c r="D426" s="1" t="str">
        <f>if(and(F$3&gt;1,F426=PROSES!$B$10),,F426)</f>
        <v/>
      </c>
      <c r="E426" t="str">
        <f t="shared" si="4"/>
        <v/>
      </c>
      <c r="F426" t="str">
        <f t="shared" si="5"/>
        <v/>
      </c>
      <c r="G426" s="1" t="str">
        <f>if(Z426=PROSES!$E$29,T426,)</f>
        <v/>
      </c>
      <c r="H426" t="str">
        <f>if(X426=PROSES!$E$29,T426,)</f>
        <v/>
      </c>
      <c r="I426" t="str">
        <f t="shared" si="6"/>
        <v/>
      </c>
      <c r="J426" t="str">
        <f>if(and($K$3&gt;1,R426=PROSES!$C$2),,K426)</f>
        <v/>
      </c>
      <c r="K426" s="1" t="str">
        <f>if(and($L$3&gt;1,L426=PROSES!$B$2),,L426)</f>
        <v/>
      </c>
      <c r="L426" t="str">
        <f t="shared" si="7"/>
        <v/>
      </c>
      <c r="M426" t="str">
        <f>if(Z426=PROSES!$B$3,T426,)</f>
        <v/>
      </c>
      <c r="N426" t="str">
        <f>if(X426=PROSES!$B$3,T426,)</f>
        <v/>
      </c>
      <c r="O426" t="str">
        <f t="shared" si="8"/>
        <v/>
      </c>
      <c r="P426" t="str">
        <f>if(Z426=PROSES!$B$1,T426,)</f>
        <v/>
      </c>
      <c r="Q426" t="str">
        <f>if(X426=PROSES!$B$1,T426,)</f>
        <v/>
      </c>
      <c r="R426" t="str">
        <f t="shared" si="9"/>
        <v>AMPRA5GIANYAR5</v>
      </c>
      <c r="S426" s="3"/>
      <c r="T426" s="1" t="s">
        <v>927</v>
      </c>
      <c r="U426" s="1" t="s">
        <v>140</v>
      </c>
      <c r="V426" s="1" t="s">
        <v>140</v>
      </c>
      <c r="W426" s="1" t="s">
        <v>141</v>
      </c>
      <c r="X426" s="1" t="s">
        <v>926</v>
      </c>
      <c r="Y426" s="1" t="s">
        <v>88</v>
      </c>
      <c r="Z426" s="1" t="s">
        <v>925</v>
      </c>
      <c r="AA426" s="1" t="s">
        <v>88</v>
      </c>
      <c r="AD426" s="1">
        <v>0.0</v>
      </c>
      <c r="AE426" s="1">
        <v>1.0</v>
      </c>
      <c r="AG426" s="1">
        <v>33.76</v>
      </c>
      <c r="AH426" s="1">
        <v>1.0</v>
      </c>
      <c r="AI426" s="1" t="s">
        <v>64</v>
      </c>
      <c r="AJ426" s="1">
        <v>0.0</v>
      </c>
      <c r="AM426" s="1">
        <v>0.0</v>
      </c>
      <c r="AN426" s="1">
        <v>0.0</v>
      </c>
      <c r="AO426" s="1">
        <v>100.0</v>
      </c>
      <c r="AP426" s="1">
        <v>1.0</v>
      </c>
      <c r="AQ426" s="1">
        <v>0.645</v>
      </c>
      <c r="AR426" s="1">
        <v>0.645</v>
      </c>
      <c r="AS426" s="1">
        <v>14.17832</v>
      </c>
      <c r="AT426" s="1">
        <v>70.96105</v>
      </c>
      <c r="AU426" s="1">
        <v>4.62512</v>
      </c>
      <c r="AV426" s="1">
        <v>13.40272</v>
      </c>
      <c r="AW426" s="1">
        <v>9.689119</v>
      </c>
      <c r="AX426" s="1">
        <v>40.20816</v>
      </c>
      <c r="AY426" s="1">
        <v>0.0</v>
      </c>
      <c r="AZ426" s="1">
        <v>0.6413451</v>
      </c>
      <c r="BA426" s="1">
        <v>8.340887</v>
      </c>
    </row>
    <row r="427">
      <c r="A427">
        <f t="shared" si="2"/>
        <v>0</v>
      </c>
      <c r="B427" t="str">
        <f t="shared" si="3"/>
        <v/>
      </c>
      <c r="C427" t="str">
        <f>if(and(D$3&gt;1,E427=PROSES!$D$22),,D427)</f>
        <v/>
      </c>
      <c r="D427" s="1" t="str">
        <f>if(and(F$3&gt;1,F427=PROSES!$B$10),,F427)</f>
        <v/>
      </c>
      <c r="E427" t="str">
        <f t="shared" si="4"/>
        <v/>
      </c>
      <c r="F427" t="str">
        <f t="shared" si="5"/>
        <v/>
      </c>
      <c r="G427" s="1" t="str">
        <f>if(Z427=PROSES!$E$29,T427,)</f>
        <v/>
      </c>
      <c r="H427" t="str">
        <f>if(X427=PROSES!$E$29,T427,)</f>
        <v/>
      </c>
      <c r="I427" t="str">
        <f t="shared" si="6"/>
        <v/>
      </c>
      <c r="J427" t="str">
        <f>if(and($K$3&gt;1,R427=PROSES!$C$2),,K427)</f>
        <v/>
      </c>
      <c r="K427" s="1" t="str">
        <f>if(and($L$3&gt;1,L427=PROSES!$B$2),,L427)</f>
        <v/>
      </c>
      <c r="L427" t="str">
        <f t="shared" si="7"/>
        <v/>
      </c>
      <c r="M427" t="str">
        <f>if(Z427=PROSES!$B$3,T427,)</f>
        <v/>
      </c>
      <c r="N427" t="str">
        <f>if(X427=PROSES!$B$3,T427,)</f>
        <v/>
      </c>
      <c r="O427" t="str">
        <f t="shared" si="8"/>
        <v/>
      </c>
      <c r="P427" t="str">
        <f>if(Z427=PROSES!$B$1,T427,)</f>
        <v/>
      </c>
      <c r="Q427" t="str">
        <f>if(X427=PROSES!$B$1,T427,)</f>
        <v/>
      </c>
      <c r="R427" t="str">
        <f t="shared" si="9"/>
        <v>GIANYAR5SANUR5</v>
      </c>
      <c r="S427" s="3"/>
      <c r="T427" s="1" t="s">
        <v>928</v>
      </c>
      <c r="U427" s="1" t="s">
        <v>140</v>
      </c>
      <c r="V427" s="1" t="s">
        <v>140</v>
      </c>
      <c r="W427" s="1" t="s">
        <v>141</v>
      </c>
      <c r="X427" s="1" t="s">
        <v>925</v>
      </c>
      <c r="Y427" s="1" t="s">
        <v>85</v>
      </c>
      <c r="Z427" s="1" t="s">
        <v>929</v>
      </c>
      <c r="AA427" s="1" t="s">
        <v>85</v>
      </c>
      <c r="AD427" s="1">
        <v>0.0</v>
      </c>
      <c r="AE427" s="1">
        <v>1.0</v>
      </c>
      <c r="AG427" s="1">
        <v>16.5</v>
      </c>
      <c r="AH427" s="1">
        <v>1.0</v>
      </c>
      <c r="AI427" s="1" t="s">
        <v>64</v>
      </c>
      <c r="AJ427" s="1">
        <v>0.0</v>
      </c>
      <c r="AM427" s="1">
        <v>0.0</v>
      </c>
      <c r="AN427" s="1">
        <v>0.0</v>
      </c>
      <c r="AO427" s="1">
        <v>100.0</v>
      </c>
      <c r="AP427" s="1">
        <v>1.0</v>
      </c>
      <c r="AQ427" s="1">
        <v>0.645</v>
      </c>
      <c r="AR427" s="1">
        <v>0.645</v>
      </c>
      <c r="AS427" s="1">
        <v>6.929568</v>
      </c>
      <c r="AT427" s="1">
        <v>70.96105</v>
      </c>
      <c r="AU427" s="1">
        <v>2.2605</v>
      </c>
      <c r="AV427" s="1">
        <v>6.5505</v>
      </c>
      <c r="AW427" s="1">
        <v>4.7355</v>
      </c>
      <c r="AX427" s="1">
        <v>19.6515</v>
      </c>
      <c r="AY427" s="1">
        <v>0.0</v>
      </c>
      <c r="AZ427" s="1">
        <v>0.6413451</v>
      </c>
      <c r="BA427" s="1">
        <v>8.340887</v>
      </c>
    </row>
    <row r="428">
      <c r="A428">
        <f t="shared" si="2"/>
        <v>0</v>
      </c>
      <c r="B428" t="str">
        <f t="shared" si="3"/>
        <v/>
      </c>
      <c r="C428" t="str">
        <f>if(and(D$3&gt;1,E428=PROSES!$D$22),,D428)</f>
        <v/>
      </c>
      <c r="D428" s="1" t="str">
        <f>if(and(F$3&gt;1,F428=PROSES!$B$10),,F428)</f>
        <v/>
      </c>
      <c r="E428" t="str">
        <f t="shared" si="4"/>
        <v/>
      </c>
      <c r="F428" t="str">
        <f t="shared" si="5"/>
        <v/>
      </c>
      <c r="G428" s="1" t="str">
        <f>if(Z428=PROSES!$E$29,T428,)</f>
        <v/>
      </c>
      <c r="H428" t="str">
        <f>if(X428=PROSES!$E$29,T428,)</f>
        <v/>
      </c>
      <c r="I428" t="str">
        <f t="shared" si="6"/>
        <v/>
      </c>
      <c r="J428" t="str">
        <f>if(and($K$3&gt;1,R428=PROSES!$C$2),,K428)</f>
        <v/>
      </c>
      <c r="K428" s="1" t="str">
        <f>if(and($L$3&gt;1,L428=PROSES!$B$2),,L428)</f>
        <v/>
      </c>
      <c r="L428" t="str">
        <f t="shared" si="7"/>
        <v/>
      </c>
      <c r="M428" t="str">
        <f>if(Z428=PROSES!$B$3,T428,)</f>
        <v/>
      </c>
      <c r="N428" t="str">
        <f>if(X428=PROSES!$B$3,T428,)</f>
        <v/>
      </c>
      <c r="O428" t="str">
        <f t="shared" si="8"/>
        <v/>
      </c>
      <c r="P428" t="str">
        <f>if(Z428=PROSES!$B$1,T428,)</f>
        <v/>
      </c>
      <c r="Q428" t="str">
        <f>if(X428=PROSES!$B$1,T428,)</f>
        <v/>
      </c>
      <c r="R428" t="str">
        <f t="shared" si="9"/>
        <v>GIANYAR5SANUR5</v>
      </c>
      <c r="S428" s="3"/>
      <c r="T428" s="1" t="s">
        <v>930</v>
      </c>
      <c r="U428" s="1" t="s">
        <v>140</v>
      </c>
      <c r="V428" s="1" t="s">
        <v>140</v>
      </c>
      <c r="W428" s="1" t="s">
        <v>141</v>
      </c>
      <c r="X428" s="1" t="s">
        <v>925</v>
      </c>
      <c r="Y428" s="1" t="s">
        <v>88</v>
      </c>
      <c r="Z428" s="1" t="s">
        <v>929</v>
      </c>
      <c r="AA428" s="1" t="s">
        <v>88</v>
      </c>
      <c r="AD428" s="1">
        <v>0.0</v>
      </c>
      <c r="AE428" s="1">
        <v>1.0</v>
      </c>
      <c r="AG428" s="1">
        <v>16.5</v>
      </c>
      <c r="AH428" s="1">
        <v>1.0</v>
      </c>
      <c r="AI428" s="1" t="s">
        <v>64</v>
      </c>
      <c r="AJ428" s="1">
        <v>0.0</v>
      </c>
      <c r="AM428" s="1">
        <v>0.0</v>
      </c>
      <c r="AN428" s="1">
        <v>0.0</v>
      </c>
      <c r="AO428" s="1">
        <v>100.0</v>
      </c>
      <c r="AP428" s="1">
        <v>1.0</v>
      </c>
      <c r="AQ428" s="1">
        <v>0.645</v>
      </c>
      <c r="AR428" s="1">
        <v>0.645</v>
      </c>
      <c r="AS428" s="1">
        <v>6.929568</v>
      </c>
      <c r="AT428" s="1">
        <v>70.96105</v>
      </c>
      <c r="AU428" s="1">
        <v>2.2605</v>
      </c>
      <c r="AV428" s="1">
        <v>6.5505</v>
      </c>
      <c r="AW428" s="1">
        <v>4.7355</v>
      </c>
      <c r="AX428" s="1">
        <v>19.6515</v>
      </c>
      <c r="AY428" s="1">
        <v>0.0</v>
      </c>
      <c r="AZ428" s="1">
        <v>0.6413451</v>
      </c>
      <c r="BA428" s="1">
        <v>8.340887</v>
      </c>
    </row>
    <row r="429">
      <c r="A429">
        <f t="shared" si="2"/>
        <v>0</v>
      </c>
      <c r="B429" t="str">
        <f t="shared" si="3"/>
        <v/>
      </c>
      <c r="C429" t="str">
        <f>if(and(D$3&gt;1,E429=PROSES!$D$22),,D429)</f>
        <v/>
      </c>
      <c r="D429" s="1" t="str">
        <f>if(and(F$3&gt;1,F429=PROSES!$B$10),,F429)</f>
        <v/>
      </c>
      <c r="E429" t="str">
        <f t="shared" si="4"/>
        <v/>
      </c>
      <c r="F429" t="str">
        <f t="shared" si="5"/>
        <v/>
      </c>
      <c r="G429" s="1" t="str">
        <f>if(Z429=PROSES!$E$29,T429,)</f>
        <v/>
      </c>
      <c r="H429" t="str">
        <f>if(X429=PROSES!$E$29,T429,)</f>
        <v/>
      </c>
      <c r="I429" t="str">
        <f t="shared" si="6"/>
        <v/>
      </c>
      <c r="J429" t="str">
        <f>if(and($K$3&gt;1,R429=PROSES!$C$2),,K429)</f>
        <v/>
      </c>
      <c r="K429" s="1" t="str">
        <f>if(and($L$3&gt;1,L429=PROSES!$B$2),,L429)</f>
        <v/>
      </c>
      <c r="L429" t="str">
        <f t="shared" si="7"/>
        <v/>
      </c>
      <c r="M429" t="str">
        <f>if(Z429=PROSES!$B$3,T429,)</f>
        <v/>
      </c>
      <c r="N429" t="str">
        <f>if(X429=PROSES!$B$3,T429,)</f>
        <v/>
      </c>
      <c r="O429" t="str">
        <f t="shared" si="8"/>
        <v/>
      </c>
      <c r="P429" t="str">
        <f>if(Z429=PROSES!$B$1,T429,)</f>
        <v/>
      </c>
      <c r="Q429" t="str">
        <f>if(X429=PROSES!$B$1,T429,)</f>
        <v/>
      </c>
      <c r="R429" t="str">
        <f t="shared" si="9"/>
        <v>GODEANBANTUL</v>
      </c>
      <c r="S429" s="3"/>
      <c r="T429" s="1" t="s">
        <v>931</v>
      </c>
      <c r="U429" s="1" t="s">
        <v>176</v>
      </c>
      <c r="V429" s="1" t="s">
        <v>176</v>
      </c>
      <c r="W429" s="1" t="s">
        <v>171</v>
      </c>
      <c r="X429" s="1" t="s">
        <v>932</v>
      </c>
      <c r="Y429" s="1">
        <v>2.0</v>
      </c>
      <c r="Z429" s="1" t="s">
        <v>177</v>
      </c>
      <c r="AA429" s="1">
        <v>2.0</v>
      </c>
      <c r="AD429" s="1">
        <v>0.0</v>
      </c>
      <c r="AE429" s="1">
        <v>1.0</v>
      </c>
      <c r="AG429" s="1">
        <v>13.211</v>
      </c>
      <c r="AH429" s="1">
        <v>1.0</v>
      </c>
      <c r="AI429" s="1" t="s">
        <v>64</v>
      </c>
      <c r="AJ429" s="1">
        <v>0.0</v>
      </c>
      <c r="AM429" s="1">
        <v>0.0</v>
      </c>
      <c r="AN429" s="1">
        <v>0.0</v>
      </c>
      <c r="AO429" s="1">
        <v>100.0</v>
      </c>
      <c r="AP429" s="1">
        <v>1.0</v>
      </c>
      <c r="AQ429" s="1">
        <v>0.58</v>
      </c>
      <c r="AR429" s="1">
        <v>0.58</v>
      </c>
      <c r="AS429" s="1">
        <v>5.543279</v>
      </c>
      <c r="AT429" s="1">
        <v>70.94324</v>
      </c>
      <c r="AU429" s="1">
        <v>1.809907</v>
      </c>
      <c r="AV429" s="1">
        <v>5.239483</v>
      </c>
      <c r="AW429" s="1">
        <v>3.791557</v>
      </c>
      <c r="AX429" s="1">
        <v>15.71845</v>
      </c>
      <c r="AY429" s="1">
        <v>0.0</v>
      </c>
      <c r="AZ429" s="1">
        <v>0.6412987</v>
      </c>
      <c r="BA429" s="1">
        <v>8.348166</v>
      </c>
    </row>
    <row r="430">
      <c r="A430">
        <f t="shared" si="2"/>
        <v>0</v>
      </c>
      <c r="B430" t="str">
        <f t="shared" si="3"/>
        <v/>
      </c>
      <c r="C430" t="str">
        <f>if(and(D$3&gt;1,E430=PROSES!$D$22),,D430)</f>
        <v/>
      </c>
      <c r="D430" s="1" t="str">
        <f>if(and(F$3&gt;1,F430=PROSES!$B$10),,F430)</f>
        <v/>
      </c>
      <c r="E430" t="str">
        <f t="shared" si="4"/>
        <v/>
      </c>
      <c r="F430" t="str">
        <f t="shared" si="5"/>
        <v/>
      </c>
      <c r="G430" s="1" t="str">
        <f>if(Z430=PROSES!$E$29,T430,)</f>
        <v/>
      </c>
      <c r="H430" t="str">
        <f>if(X430=PROSES!$E$29,T430,)</f>
        <v/>
      </c>
      <c r="I430" t="str">
        <f t="shared" si="6"/>
        <v/>
      </c>
      <c r="J430" t="str">
        <f>if(and($K$3&gt;1,R430=PROSES!$C$2),,K430)</f>
        <v/>
      </c>
      <c r="K430" s="1" t="str">
        <f>if(and($L$3&gt;1,L430=PROSES!$B$2),,L430)</f>
        <v/>
      </c>
      <c r="L430" t="str">
        <f t="shared" si="7"/>
        <v/>
      </c>
      <c r="M430" t="str">
        <f>if(Z430=PROSES!$B$3,T430,)</f>
        <v/>
      </c>
      <c r="N430" t="str">
        <f>if(X430=PROSES!$B$3,T430,)</f>
        <v/>
      </c>
      <c r="O430" t="str">
        <f t="shared" si="8"/>
        <v/>
      </c>
      <c r="P430" t="str">
        <f>if(Z430=PROSES!$B$1,T430,)</f>
        <v/>
      </c>
      <c r="Q430" t="str">
        <f>if(X430=PROSES!$B$1,T430,)</f>
        <v/>
      </c>
      <c r="R430" t="str">
        <f t="shared" si="9"/>
        <v>GOMBONG5</v>
      </c>
      <c r="S430" s="3"/>
      <c r="T430" s="1" t="s">
        <v>933</v>
      </c>
      <c r="U430" s="1" t="s">
        <v>176</v>
      </c>
      <c r="V430" s="1" t="s">
        <v>176</v>
      </c>
      <c r="W430" s="1" t="s">
        <v>171</v>
      </c>
      <c r="X430" s="1" t="s">
        <v>934</v>
      </c>
      <c r="Y430" s="1" t="s">
        <v>935</v>
      </c>
      <c r="AA430" s="1" t="s">
        <v>936</v>
      </c>
      <c r="AD430" s="1">
        <v>0.0</v>
      </c>
      <c r="AE430" s="1">
        <v>1.0</v>
      </c>
      <c r="AG430" s="1">
        <v>40.37</v>
      </c>
      <c r="AH430" s="1">
        <v>1.0</v>
      </c>
      <c r="AI430" s="1" t="s">
        <v>64</v>
      </c>
      <c r="AJ430" s="1">
        <v>0.0</v>
      </c>
      <c r="AM430" s="1">
        <v>0.0</v>
      </c>
      <c r="AN430" s="1">
        <v>0.0</v>
      </c>
      <c r="AO430" s="1">
        <v>100.0</v>
      </c>
      <c r="AP430" s="1">
        <v>1.0</v>
      </c>
      <c r="AQ430" s="1">
        <v>0.58</v>
      </c>
      <c r="AR430" s="1">
        <v>0.58</v>
      </c>
      <c r="AS430" s="1">
        <v>16.93908</v>
      </c>
      <c r="AT430" s="1">
        <v>70.94324</v>
      </c>
      <c r="AU430" s="1">
        <v>5.53069</v>
      </c>
      <c r="AV430" s="1">
        <v>16.01074</v>
      </c>
      <c r="AW430" s="1">
        <v>11.58619</v>
      </c>
      <c r="AX430" s="1">
        <v>48.03223</v>
      </c>
      <c r="AY430" s="1">
        <v>0.0</v>
      </c>
      <c r="AZ430" s="1">
        <v>0.6412987</v>
      </c>
      <c r="BA430" s="1">
        <v>8.348166</v>
      </c>
    </row>
    <row r="431">
      <c r="A431">
        <f t="shared" si="2"/>
        <v>0</v>
      </c>
      <c r="B431" t="str">
        <f t="shared" si="3"/>
        <v/>
      </c>
      <c r="C431" t="str">
        <f>if(and(D$3&gt;1,E431=PROSES!$D$22),,D431)</f>
        <v/>
      </c>
      <c r="D431" s="1" t="str">
        <f>if(and(F$3&gt;1,F431=PROSES!$B$10),,F431)</f>
        <v/>
      </c>
      <c r="E431" t="str">
        <f t="shared" si="4"/>
        <v/>
      </c>
      <c r="F431" t="str">
        <f t="shared" si="5"/>
        <v/>
      </c>
      <c r="G431" s="1" t="str">
        <f>if(Z431=PROSES!$E$29,T431,)</f>
        <v/>
      </c>
      <c r="H431" t="str">
        <f>if(X431=PROSES!$E$29,T431,)</f>
        <v/>
      </c>
      <c r="I431" t="str">
        <f t="shared" si="6"/>
        <v/>
      </c>
      <c r="J431" t="str">
        <f>if(and($K$3&gt;1,R431=PROSES!$C$2),,K431)</f>
        <v/>
      </c>
      <c r="K431" s="1" t="str">
        <f>if(and($L$3&gt;1,L431=PROSES!$B$2),,L431)</f>
        <v/>
      </c>
      <c r="L431" t="str">
        <f t="shared" si="7"/>
        <v/>
      </c>
      <c r="M431" t="str">
        <f>if(Z431=PROSES!$B$3,T431,)</f>
        <v/>
      </c>
      <c r="N431" t="str">
        <f>if(X431=PROSES!$B$3,T431,)</f>
        <v/>
      </c>
      <c r="O431" t="str">
        <f t="shared" si="8"/>
        <v/>
      </c>
      <c r="P431" t="str">
        <f>if(Z431=PROSES!$B$1,T431,)</f>
        <v/>
      </c>
      <c r="Q431" t="str">
        <f>if(X431=PROSES!$B$1,T431,)</f>
        <v/>
      </c>
      <c r="R431" t="str">
        <f t="shared" si="9"/>
        <v>GOMBONG5KEBUMEN</v>
      </c>
      <c r="S431" s="3"/>
      <c r="T431" s="1" t="s">
        <v>937</v>
      </c>
      <c r="U431" s="1" t="s">
        <v>176</v>
      </c>
      <c r="V431" s="1" t="s">
        <v>176</v>
      </c>
      <c r="W431" s="1" t="s">
        <v>171</v>
      </c>
      <c r="X431" s="1" t="s">
        <v>934</v>
      </c>
      <c r="Y431" s="1" t="s">
        <v>63</v>
      </c>
      <c r="Z431" s="1" t="s">
        <v>938</v>
      </c>
      <c r="AA431" s="1">
        <v>1.0</v>
      </c>
      <c r="AD431" s="1">
        <v>0.0</v>
      </c>
      <c r="AE431" s="1">
        <v>1.0</v>
      </c>
      <c r="AG431" s="1">
        <v>27.016</v>
      </c>
      <c r="AH431" s="1">
        <v>1.0</v>
      </c>
      <c r="AI431" s="1" t="s">
        <v>64</v>
      </c>
      <c r="AJ431" s="1">
        <v>0.0</v>
      </c>
      <c r="AM431" s="1">
        <v>0.0</v>
      </c>
      <c r="AN431" s="1">
        <v>0.0</v>
      </c>
      <c r="AO431" s="1">
        <v>100.0</v>
      </c>
      <c r="AP431" s="1">
        <v>1.0</v>
      </c>
      <c r="AQ431" s="1">
        <v>0.58</v>
      </c>
      <c r="AR431" s="1">
        <v>0.58</v>
      </c>
      <c r="AS431" s="1">
        <v>11.3358</v>
      </c>
      <c r="AT431" s="1">
        <v>70.94324</v>
      </c>
      <c r="AU431" s="1">
        <v>3.701192</v>
      </c>
      <c r="AV431" s="1">
        <v>10.71455</v>
      </c>
      <c r="AW431" s="1">
        <v>7.753592</v>
      </c>
      <c r="AX431" s="1">
        <v>32.14364</v>
      </c>
      <c r="AY431" s="1">
        <v>0.0</v>
      </c>
      <c r="AZ431" s="1">
        <v>0.6412987</v>
      </c>
      <c r="BA431" s="1">
        <v>8.348166</v>
      </c>
    </row>
    <row r="432">
      <c r="A432">
        <f t="shared" si="2"/>
        <v>0</v>
      </c>
      <c r="B432" t="str">
        <f t="shared" si="3"/>
        <v/>
      </c>
      <c r="C432" t="str">
        <f>if(and(D$3&gt;1,E432=PROSES!$D$22),,D432)</f>
        <v/>
      </c>
      <c r="D432" s="1" t="str">
        <f>if(and(F$3&gt;1,F432=PROSES!$B$10),,F432)</f>
        <v/>
      </c>
      <c r="E432" t="str">
        <f t="shared" si="4"/>
        <v/>
      </c>
      <c r="F432" t="str">
        <f t="shared" si="5"/>
        <v/>
      </c>
      <c r="G432" s="1" t="str">
        <f>if(Z432=PROSES!$E$29,T432,)</f>
        <v/>
      </c>
      <c r="H432" t="str">
        <f>if(X432=PROSES!$E$29,T432,)</f>
        <v/>
      </c>
      <c r="I432" t="str">
        <f t="shared" si="6"/>
        <v/>
      </c>
      <c r="J432" t="str">
        <f>if(and($K$3&gt;1,R432=PROSES!$C$2),,K432)</f>
        <v/>
      </c>
      <c r="K432" s="1" t="str">
        <f>if(and($L$3&gt;1,L432=PROSES!$B$2),,L432)</f>
        <v/>
      </c>
      <c r="L432" t="str">
        <f t="shared" si="7"/>
        <v/>
      </c>
      <c r="M432" t="str">
        <f>if(Z432=PROSES!$B$3,T432,)</f>
        <v/>
      </c>
      <c r="N432" t="str">
        <f>if(X432=PROSES!$B$3,T432,)</f>
        <v/>
      </c>
      <c r="O432" t="str">
        <f t="shared" si="8"/>
        <v/>
      </c>
      <c r="P432" t="str">
        <f>if(Z432=PROSES!$B$1,T432,)</f>
        <v/>
      </c>
      <c r="Q432" t="str">
        <f>if(X432=PROSES!$B$1,T432,)</f>
        <v/>
      </c>
      <c r="R432" t="str">
        <f t="shared" si="9"/>
        <v>PIER5</v>
      </c>
      <c r="S432" s="3"/>
      <c r="T432" s="1" t="s">
        <v>939</v>
      </c>
      <c r="U432" s="1" t="s">
        <v>82</v>
      </c>
      <c r="V432" s="1" t="s">
        <v>82</v>
      </c>
      <c r="W432" s="1" t="s">
        <v>940</v>
      </c>
      <c r="Y432" s="1" t="s">
        <v>857</v>
      </c>
      <c r="Z432" s="1" t="s">
        <v>864</v>
      </c>
      <c r="AA432" s="1" t="s">
        <v>85</v>
      </c>
      <c r="AD432" s="1">
        <v>1.0</v>
      </c>
      <c r="AE432" s="1">
        <v>1.0</v>
      </c>
      <c r="AG432" s="1">
        <v>34.028</v>
      </c>
      <c r="AH432" s="1">
        <v>1.0</v>
      </c>
      <c r="AI432" s="1" t="s">
        <v>64</v>
      </c>
      <c r="AJ432" s="1">
        <v>0.0</v>
      </c>
      <c r="AM432" s="1">
        <v>0.0</v>
      </c>
      <c r="AN432" s="1">
        <v>0.0</v>
      </c>
      <c r="AO432" s="1">
        <v>100.0</v>
      </c>
      <c r="AP432" s="1">
        <v>1.0</v>
      </c>
      <c r="AQ432" s="1">
        <v>1.552</v>
      </c>
      <c r="AR432" s="1">
        <v>1.552</v>
      </c>
      <c r="AS432" s="1">
        <v>14.33961</v>
      </c>
      <c r="AT432" s="1">
        <v>79.99674</v>
      </c>
      <c r="AU432" s="1">
        <v>2.49085</v>
      </c>
      <c r="AV432" s="1">
        <v>14.12162</v>
      </c>
      <c r="AW432" s="1">
        <v>7.588244</v>
      </c>
      <c r="AX432" s="1">
        <v>42.36486</v>
      </c>
      <c r="AY432" s="1">
        <v>0.0</v>
      </c>
      <c r="AZ432" s="1">
        <v>0.6671391</v>
      </c>
      <c r="BA432" s="1">
        <v>-0.2274627</v>
      </c>
    </row>
    <row r="433">
      <c r="A433">
        <f t="shared" si="2"/>
        <v>0</v>
      </c>
      <c r="B433" t="str">
        <f t="shared" si="3"/>
        <v/>
      </c>
      <c r="C433" t="str">
        <f>if(and(D$3&gt;1,E433=PROSES!$D$22),,D433)</f>
        <v/>
      </c>
      <c r="D433" s="1" t="str">
        <f>if(and(F$3&gt;1,F433=PROSES!$B$10),,F433)</f>
        <v/>
      </c>
      <c r="E433" t="str">
        <f t="shared" si="4"/>
        <v/>
      </c>
      <c r="F433" t="str">
        <f t="shared" si="5"/>
        <v/>
      </c>
      <c r="G433" s="1" t="str">
        <f>if(Z433=PROSES!$E$29,T433,)</f>
        <v/>
      </c>
      <c r="H433" t="str">
        <f>if(X433=PROSES!$E$29,T433,)</f>
        <v/>
      </c>
      <c r="I433" t="str">
        <f t="shared" si="6"/>
        <v/>
      </c>
      <c r="J433" t="str">
        <f>if(and($K$3&gt;1,R433=PROSES!$C$2),,K433)</f>
        <v/>
      </c>
      <c r="K433" s="1" t="str">
        <f>if(and($L$3&gt;1,L433=PROSES!$B$2),,L433)</f>
        <v/>
      </c>
      <c r="L433" t="str">
        <f t="shared" si="7"/>
        <v/>
      </c>
      <c r="M433" t="str">
        <f>if(Z433=PROSES!$B$3,T433,)</f>
        <v/>
      </c>
      <c r="N433" t="str">
        <f>if(X433=PROSES!$B$3,T433,)</f>
        <v/>
      </c>
      <c r="O433" t="str">
        <f t="shared" si="8"/>
        <v/>
      </c>
      <c r="P433" t="str">
        <f>if(Z433=PROSES!$B$1,T433,)</f>
        <v/>
      </c>
      <c r="Q433" t="str">
        <f>if(X433=PROSES!$B$1,T433,)</f>
        <v/>
      </c>
      <c r="R433" t="str">
        <f t="shared" si="9"/>
        <v>PIER5GRATI5</v>
      </c>
      <c r="S433" s="3"/>
      <c r="T433" s="1" t="s">
        <v>941</v>
      </c>
      <c r="U433" s="1" t="s">
        <v>82</v>
      </c>
      <c r="V433" s="1" t="s">
        <v>82</v>
      </c>
      <c r="W433" s="1" t="s">
        <v>940</v>
      </c>
      <c r="X433" s="1" t="s">
        <v>864</v>
      </c>
      <c r="Y433" s="1" t="s">
        <v>85</v>
      </c>
      <c r="Z433" s="1" t="s">
        <v>942</v>
      </c>
      <c r="AA433" s="1" t="s">
        <v>78</v>
      </c>
      <c r="AD433" s="1">
        <v>1.0</v>
      </c>
      <c r="AE433" s="1">
        <v>1.0</v>
      </c>
      <c r="AG433" s="1">
        <v>34.028</v>
      </c>
      <c r="AH433" s="1">
        <v>1.0</v>
      </c>
      <c r="AI433" s="1" t="s">
        <v>64</v>
      </c>
      <c r="AJ433" s="1">
        <v>0.0</v>
      </c>
      <c r="AM433" s="1">
        <v>0.0</v>
      </c>
      <c r="AN433" s="1">
        <v>0.0</v>
      </c>
      <c r="AO433" s="1">
        <v>100.0</v>
      </c>
      <c r="AP433" s="1">
        <v>1.0</v>
      </c>
      <c r="AQ433" s="1">
        <v>1.552</v>
      </c>
      <c r="AR433" s="1">
        <v>1.552</v>
      </c>
      <c r="AS433" s="1">
        <v>14.33961</v>
      </c>
      <c r="AT433" s="1">
        <v>79.99674</v>
      </c>
      <c r="AU433" s="1">
        <v>2.49085</v>
      </c>
      <c r="AV433" s="1">
        <v>14.12162</v>
      </c>
      <c r="AW433" s="1">
        <v>7.588244</v>
      </c>
      <c r="AX433" s="1">
        <v>42.36486</v>
      </c>
      <c r="AY433" s="1">
        <v>0.0</v>
      </c>
      <c r="AZ433" s="1">
        <v>0.6671391</v>
      </c>
      <c r="BA433" s="1">
        <v>-0.2274627</v>
      </c>
    </row>
    <row r="434">
      <c r="A434">
        <f t="shared" si="2"/>
        <v>0</v>
      </c>
      <c r="B434" t="str">
        <f t="shared" si="3"/>
        <v/>
      </c>
      <c r="C434" t="str">
        <f>if(and(D$3&gt;1,E434=PROSES!$D$22),,D434)</f>
        <v/>
      </c>
      <c r="D434" s="1" t="str">
        <f>if(and(F$3&gt;1,F434=PROSES!$B$10),,F434)</f>
        <v/>
      </c>
      <c r="E434" t="str">
        <f t="shared" si="4"/>
        <v/>
      </c>
      <c r="F434" t="str">
        <f t="shared" si="5"/>
        <v/>
      </c>
      <c r="G434" s="1" t="str">
        <f>if(Z434=PROSES!$E$29,T434,)</f>
        <v/>
      </c>
      <c r="H434" t="str">
        <f>if(X434=PROSES!$E$29,T434,)</f>
        <v/>
      </c>
      <c r="I434" t="str">
        <f t="shared" si="6"/>
        <v/>
      </c>
      <c r="J434" t="str">
        <f>if(and($K$3&gt;1,R434=PROSES!$C$2),,K434)</f>
        <v/>
      </c>
      <c r="K434" s="1" t="str">
        <f>if(and($L$3&gt;1,L434=PROSES!$B$2),,L434)</f>
        <v/>
      </c>
      <c r="L434" t="str">
        <f t="shared" si="7"/>
        <v/>
      </c>
      <c r="M434" t="str">
        <f>if(Z434=PROSES!$B$3,T434,)</f>
        <v/>
      </c>
      <c r="N434" t="str">
        <f>if(X434=PROSES!$B$3,T434,)</f>
        <v/>
      </c>
      <c r="O434" t="str">
        <f t="shared" si="8"/>
        <v/>
      </c>
      <c r="P434" t="str">
        <f>if(Z434=PROSES!$B$1,T434,)</f>
        <v/>
      </c>
      <c r="Q434" t="str">
        <f>if(X434=PROSES!$B$1,T434,)</f>
        <v/>
      </c>
      <c r="R434" t="str">
        <f t="shared" si="9"/>
        <v>GRATI5GONDANGWETAN5</v>
      </c>
      <c r="S434" s="3"/>
      <c r="T434" s="1" t="s">
        <v>943</v>
      </c>
      <c r="U434" s="1" t="s">
        <v>82</v>
      </c>
      <c r="V434" s="1" t="s">
        <v>82</v>
      </c>
      <c r="W434" s="1" t="s">
        <v>572</v>
      </c>
      <c r="X434" s="1" t="s">
        <v>942</v>
      </c>
      <c r="Y434" s="1" t="s">
        <v>78</v>
      </c>
      <c r="Z434" s="1" t="s">
        <v>357</v>
      </c>
      <c r="AA434" s="1" t="s">
        <v>85</v>
      </c>
      <c r="AD434" s="1">
        <v>0.0</v>
      </c>
      <c r="AE434" s="1">
        <v>1.0</v>
      </c>
      <c r="AG434" s="1">
        <v>21.069</v>
      </c>
      <c r="AH434" s="1">
        <v>1.0</v>
      </c>
      <c r="AI434" s="1" t="s">
        <v>64</v>
      </c>
      <c r="AJ434" s="1">
        <v>0.0</v>
      </c>
      <c r="AM434" s="1">
        <v>0.0</v>
      </c>
      <c r="AN434" s="1">
        <v>0.0</v>
      </c>
      <c r="AO434" s="1">
        <v>100.0</v>
      </c>
      <c r="AP434" s="1">
        <v>1.0</v>
      </c>
      <c r="AQ434" s="1">
        <v>1.5</v>
      </c>
      <c r="AR434" s="1">
        <v>1.5</v>
      </c>
      <c r="AS434" s="1">
        <v>5.791488</v>
      </c>
      <c r="AT434" s="1">
        <v>81.69598</v>
      </c>
      <c r="AU434" s="1">
        <v>0.8364393</v>
      </c>
      <c r="AV434" s="1">
        <v>5.730768</v>
      </c>
      <c r="AW434" s="1">
        <v>3.996789</v>
      </c>
      <c r="AX434" s="1">
        <v>17.1923</v>
      </c>
      <c r="AY434" s="1">
        <v>0.0</v>
      </c>
      <c r="AZ434" s="1">
        <v>0.6842953</v>
      </c>
      <c r="BA434" s="1">
        <v>-7.111392</v>
      </c>
    </row>
    <row r="435">
      <c r="A435">
        <f t="shared" si="2"/>
        <v>0</v>
      </c>
      <c r="B435" t="str">
        <f t="shared" si="3"/>
        <v/>
      </c>
      <c r="C435" t="str">
        <f>if(and(D$3&gt;1,E435=PROSES!$D$22),,D435)</f>
        <v/>
      </c>
      <c r="D435" s="1" t="str">
        <f>if(and(F$3&gt;1,F435=PROSES!$B$10),,F435)</f>
        <v/>
      </c>
      <c r="E435" t="str">
        <f t="shared" si="4"/>
        <v/>
      </c>
      <c r="F435" t="str">
        <f t="shared" si="5"/>
        <v/>
      </c>
      <c r="G435" s="1" t="str">
        <f>if(Z435=PROSES!$E$29,T435,)</f>
        <v/>
      </c>
      <c r="H435" t="str">
        <f>if(X435=PROSES!$E$29,T435,)</f>
        <v/>
      </c>
      <c r="I435" t="str">
        <f t="shared" si="6"/>
        <v/>
      </c>
      <c r="J435" t="str">
        <f>if(and($K$3&gt;1,R435=PROSES!$C$2),,K435)</f>
        <v/>
      </c>
      <c r="K435" s="1" t="str">
        <f>if(and($L$3&gt;1,L435=PROSES!$B$2),,L435)</f>
        <v/>
      </c>
      <c r="L435" t="str">
        <f t="shared" si="7"/>
        <v/>
      </c>
      <c r="M435" t="str">
        <f>if(Z435=PROSES!$B$3,T435,)</f>
        <v/>
      </c>
      <c r="N435" t="str">
        <f>if(X435=PROSES!$B$3,T435,)</f>
        <v/>
      </c>
      <c r="O435" t="str">
        <f t="shared" si="8"/>
        <v/>
      </c>
      <c r="P435" t="str">
        <f>if(Z435=PROSES!$B$1,T435,)</f>
        <v/>
      </c>
      <c r="Q435" t="str">
        <f>if(X435=PROSES!$B$1,T435,)</f>
        <v/>
      </c>
      <c r="R435" t="str">
        <f t="shared" si="9"/>
        <v>GRATI5GONDANGWETAN5</v>
      </c>
      <c r="S435" s="3"/>
      <c r="T435" s="1" t="s">
        <v>944</v>
      </c>
      <c r="U435" s="1" t="s">
        <v>82</v>
      </c>
      <c r="V435" s="1" t="s">
        <v>82</v>
      </c>
      <c r="W435" s="1" t="s">
        <v>572</v>
      </c>
      <c r="X435" s="1" t="s">
        <v>942</v>
      </c>
      <c r="Y435" s="1" t="s">
        <v>78</v>
      </c>
      <c r="Z435" s="1" t="s">
        <v>357</v>
      </c>
      <c r="AA435" s="1" t="s">
        <v>85</v>
      </c>
      <c r="AD435" s="1">
        <v>0.0</v>
      </c>
      <c r="AE435" s="1">
        <v>1.0</v>
      </c>
      <c r="AG435" s="1">
        <v>21.069</v>
      </c>
      <c r="AH435" s="1">
        <v>1.0</v>
      </c>
      <c r="AI435" s="1" t="s">
        <v>64</v>
      </c>
      <c r="AJ435" s="1">
        <v>0.0</v>
      </c>
      <c r="AM435" s="1">
        <v>0.0</v>
      </c>
      <c r="AN435" s="1">
        <v>0.0</v>
      </c>
      <c r="AO435" s="1">
        <v>100.0</v>
      </c>
      <c r="AP435" s="1">
        <v>1.0</v>
      </c>
      <c r="AQ435" s="1">
        <v>1.5</v>
      </c>
      <c r="AR435" s="1">
        <v>1.5</v>
      </c>
      <c r="AS435" s="1">
        <v>5.791488</v>
      </c>
      <c r="AT435" s="1">
        <v>81.69598</v>
      </c>
      <c r="AU435" s="1">
        <v>0.8364393</v>
      </c>
      <c r="AV435" s="1">
        <v>5.730768</v>
      </c>
      <c r="AW435" s="1">
        <v>3.996789</v>
      </c>
      <c r="AX435" s="1">
        <v>17.1923</v>
      </c>
      <c r="AY435" s="1">
        <v>0.0</v>
      </c>
      <c r="AZ435" s="1">
        <v>0.6842953</v>
      </c>
      <c r="BA435" s="1">
        <v>-7.111392</v>
      </c>
    </row>
    <row r="436">
      <c r="A436">
        <f t="shared" si="2"/>
        <v>0</v>
      </c>
      <c r="B436" t="str">
        <f t="shared" si="3"/>
        <v/>
      </c>
      <c r="C436" t="str">
        <f>if(and(D$3&gt;1,E436=PROSES!$D$22),,D436)</f>
        <v/>
      </c>
      <c r="D436" s="1" t="str">
        <f>if(and(F$3&gt;1,F436=PROSES!$B$10),,F436)</f>
        <v/>
      </c>
      <c r="E436" t="str">
        <f t="shared" si="4"/>
        <v/>
      </c>
      <c r="F436" t="str">
        <f t="shared" si="5"/>
        <v/>
      </c>
      <c r="G436" s="1" t="str">
        <f>if(Z436=PROSES!$E$29,T436,)</f>
        <v/>
      </c>
      <c r="H436" t="str">
        <f>if(X436=PROSES!$E$29,T436,)</f>
        <v/>
      </c>
      <c r="I436" t="str">
        <f t="shared" si="6"/>
        <v/>
      </c>
      <c r="J436" t="str">
        <f>if(and($K$3&gt;1,R436=PROSES!$C$2),,K436)</f>
        <v/>
      </c>
      <c r="K436" s="1" t="str">
        <f>if(and($L$3&gt;1,L436=PROSES!$B$2),,L436)</f>
        <v/>
      </c>
      <c r="L436" t="str">
        <f t="shared" si="7"/>
        <v/>
      </c>
      <c r="M436" t="str">
        <f>if(Z436=PROSES!$B$3,T436,)</f>
        <v/>
      </c>
      <c r="N436" t="str">
        <f>if(X436=PROSES!$B$3,T436,)</f>
        <v/>
      </c>
      <c r="O436" t="str">
        <f t="shared" si="8"/>
        <v/>
      </c>
      <c r="P436" t="str">
        <f>if(Z436=PROSES!$B$1,T436,)</f>
        <v/>
      </c>
      <c r="Q436" t="str">
        <f>if(X436=PROSES!$B$1,T436,)</f>
        <v/>
      </c>
      <c r="R436" t="str">
        <f t="shared" si="9"/>
        <v>GRESIK BARU7SURABAYA BARAT7</v>
      </c>
      <c r="S436" s="3"/>
      <c r="T436" s="1" t="s">
        <v>945</v>
      </c>
      <c r="U436" s="1" t="s">
        <v>75</v>
      </c>
      <c r="V436" s="1" t="s">
        <v>75</v>
      </c>
      <c r="W436" s="1" t="s">
        <v>233</v>
      </c>
      <c r="X436" s="1" t="s">
        <v>946</v>
      </c>
      <c r="Y436" s="1" t="s">
        <v>78</v>
      </c>
      <c r="Z436" s="1" t="s">
        <v>947</v>
      </c>
      <c r="AA436" s="1" t="s">
        <v>78</v>
      </c>
      <c r="AD436" s="1">
        <v>0.0</v>
      </c>
      <c r="AE436" s="1">
        <v>1.0</v>
      </c>
      <c r="AG436" s="1">
        <v>23.9</v>
      </c>
      <c r="AH436" s="1">
        <v>1.0</v>
      </c>
      <c r="AI436" s="1" t="s">
        <v>64</v>
      </c>
      <c r="AJ436" s="1">
        <v>0.0</v>
      </c>
      <c r="AM436" s="1">
        <v>0.0</v>
      </c>
      <c r="AN436" s="1">
        <v>0.0</v>
      </c>
      <c r="AO436" s="1">
        <v>100.0</v>
      </c>
      <c r="AP436" s="1">
        <v>1.0</v>
      </c>
      <c r="AQ436" s="1">
        <v>1.98</v>
      </c>
      <c r="AR436" s="1">
        <v>1.98</v>
      </c>
      <c r="AS436" s="1">
        <v>6.764196</v>
      </c>
      <c r="AT436" s="1">
        <v>84.05775</v>
      </c>
      <c r="AU436" s="1">
        <v>0.70027</v>
      </c>
      <c r="AV436" s="1">
        <v>6.72785</v>
      </c>
      <c r="AW436" s="1">
        <v>4.28527</v>
      </c>
      <c r="AX436" s="1">
        <v>20.18355</v>
      </c>
      <c r="AY436" s="1">
        <v>0.0</v>
      </c>
      <c r="AZ436" s="1">
        <v>0.6862155</v>
      </c>
      <c r="BA436" s="1">
        <v>-8.9765</v>
      </c>
    </row>
    <row r="437">
      <c r="A437">
        <f t="shared" si="2"/>
        <v>0</v>
      </c>
      <c r="B437" t="str">
        <f t="shared" si="3"/>
        <v/>
      </c>
      <c r="C437" t="str">
        <f>if(and(D$3&gt;1,E437=PROSES!$D$22),,D437)</f>
        <v/>
      </c>
      <c r="D437" s="1" t="str">
        <f>if(and(F$3&gt;1,F437=PROSES!$B$10),,F437)</f>
        <v/>
      </c>
      <c r="E437" t="str">
        <f t="shared" si="4"/>
        <v/>
      </c>
      <c r="F437" t="str">
        <f t="shared" si="5"/>
        <v/>
      </c>
      <c r="G437" s="1" t="str">
        <f>if(Z437=PROSES!$E$29,T437,)</f>
        <v/>
      </c>
      <c r="H437" t="str">
        <f>if(X437=PROSES!$E$29,T437,)</f>
        <v/>
      </c>
      <c r="I437" t="str">
        <f t="shared" si="6"/>
        <v/>
      </c>
      <c r="J437" t="str">
        <f>if(and($K$3&gt;1,R437=PROSES!$C$2),,K437)</f>
        <v/>
      </c>
      <c r="K437" s="1" t="str">
        <f>if(and($L$3&gt;1,L437=PROSES!$B$2),,L437)</f>
        <v/>
      </c>
      <c r="L437" t="str">
        <f t="shared" si="7"/>
        <v/>
      </c>
      <c r="M437" t="str">
        <f>if(Z437=PROSES!$B$3,T437,)</f>
        <v/>
      </c>
      <c r="N437" t="str">
        <f>if(X437=PROSES!$B$3,T437,)</f>
        <v/>
      </c>
      <c r="O437" t="str">
        <f t="shared" si="8"/>
        <v/>
      </c>
      <c r="P437" t="str">
        <f>if(Z437=PROSES!$B$1,T437,)</f>
        <v/>
      </c>
      <c r="Q437" t="str">
        <f>if(X437=PROSES!$B$1,T437,)</f>
        <v/>
      </c>
      <c r="R437" t="str">
        <f t="shared" si="9"/>
        <v>GRESIK BARU7SURABAYA BARAT7</v>
      </c>
      <c r="S437" s="3"/>
      <c r="T437" s="1" t="s">
        <v>948</v>
      </c>
      <c r="U437" s="1" t="s">
        <v>75</v>
      </c>
      <c r="V437" s="1" t="s">
        <v>75</v>
      </c>
      <c r="W437" s="1" t="s">
        <v>233</v>
      </c>
      <c r="X437" s="1" t="s">
        <v>946</v>
      </c>
      <c r="Y437" s="1" t="s">
        <v>78</v>
      </c>
      <c r="Z437" s="1" t="s">
        <v>947</v>
      </c>
      <c r="AA437" s="1" t="s">
        <v>78</v>
      </c>
      <c r="AD437" s="1">
        <v>0.0</v>
      </c>
      <c r="AE437" s="1">
        <v>1.0</v>
      </c>
      <c r="AG437" s="1">
        <v>23.9</v>
      </c>
      <c r="AH437" s="1">
        <v>1.0</v>
      </c>
      <c r="AI437" s="1" t="s">
        <v>64</v>
      </c>
      <c r="AJ437" s="1">
        <v>0.0</v>
      </c>
      <c r="AM437" s="1">
        <v>0.0</v>
      </c>
      <c r="AN437" s="1">
        <v>0.0</v>
      </c>
      <c r="AO437" s="1">
        <v>100.0</v>
      </c>
      <c r="AP437" s="1">
        <v>1.0</v>
      </c>
      <c r="AQ437" s="1">
        <v>1.98</v>
      </c>
      <c r="AR437" s="1">
        <v>1.98</v>
      </c>
      <c r="AS437" s="1">
        <v>6.764196</v>
      </c>
      <c r="AT437" s="1">
        <v>84.05775</v>
      </c>
      <c r="AU437" s="1">
        <v>0.70027</v>
      </c>
      <c r="AV437" s="1">
        <v>6.72785</v>
      </c>
      <c r="AW437" s="1">
        <v>4.28527</v>
      </c>
      <c r="AX437" s="1">
        <v>20.18355</v>
      </c>
      <c r="AY437" s="1">
        <v>0.0</v>
      </c>
      <c r="AZ437" s="1">
        <v>0.6862155</v>
      </c>
      <c r="BA437" s="1">
        <v>-8.9765</v>
      </c>
    </row>
    <row r="438">
      <c r="A438">
        <f t="shared" si="2"/>
        <v>0</v>
      </c>
      <c r="B438" t="str">
        <f t="shared" si="3"/>
        <v/>
      </c>
      <c r="C438" t="str">
        <f>if(and(D$3&gt;1,E438=PROSES!$D$22),,D438)</f>
        <v/>
      </c>
      <c r="D438" s="1" t="str">
        <f>if(and(F$3&gt;1,F438=PROSES!$B$10),,F438)</f>
        <v/>
      </c>
      <c r="E438" t="str">
        <f t="shared" si="4"/>
        <v/>
      </c>
      <c r="F438" t="str">
        <f t="shared" si="5"/>
        <v/>
      </c>
      <c r="G438" s="1" t="str">
        <f>if(Z438=PROSES!$E$29,T438,)</f>
        <v/>
      </c>
      <c r="H438" t="str">
        <f>if(X438=PROSES!$E$29,T438,)</f>
        <v/>
      </c>
      <c r="I438" t="str">
        <f t="shared" si="6"/>
        <v/>
      </c>
      <c r="J438" t="str">
        <f>if(and($K$3&gt;1,R438=PROSES!$C$2),,K438)</f>
        <v/>
      </c>
      <c r="K438" s="1" t="str">
        <f>if(and($L$3&gt;1,L438=PROSES!$B$2),,L438)</f>
        <v/>
      </c>
      <c r="L438" t="str">
        <f t="shared" si="7"/>
        <v/>
      </c>
      <c r="M438" t="str">
        <f>if(Z438=PROSES!$B$3,T438,)</f>
        <v/>
      </c>
      <c r="N438" t="str">
        <f>if(X438=PROSES!$B$3,T438,)</f>
        <v/>
      </c>
      <c r="O438" t="str">
        <f t="shared" si="8"/>
        <v/>
      </c>
      <c r="P438" t="str">
        <f>if(Z438=PROSES!$B$1,T438,)</f>
        <v/>
      </c>
      <c r="Q438" t="str">
        <f>if(X438=PROSES!$B$1,T438,)</f>
        <v/>
      </c>
      <c r="R438" t="str">
        <f t="shared" si="9"/>
        <v>GRESIK BARU5TANDES5</v>
      </c>
      <c r="S438" s="3"/>
      <c r="T438" s="1" t="s">
        <v>949</v>
      </c>
      <c r="U438" s="1" t="s">
        <v>82</v>
      </c>
      <c r="V438" s="1" t="s">
        <v>82</v>
      </c>
      <c r="W438" s="1" t="s">
        <v>950</v>
      </c>
      <c r="X438" s="1" t="s">
        <v>951</v>
      </c>
      <c r="Y438" s="1" t="s">
        <v>78</v>
      </c>
      <c r="Z438" s="1" t="s">
        <v>952</v>
      </c>
      <c r="AA438" s="1" t="s">
        <v>85</v>
      </c>
      <c r="AD438" s="1">
        <v>0.0</v>
      </c>
      <c r="AE438" s="1">
        <v>1.0</v>
      </c>
      <c r="AG438" s="1">
        <v>13.76</v>
      </c>
      <c r="AH438" s="1">
        <v>1.0</v>
      </c>
      <c r="AI438" s="1" t="s">
        <v>64</v>
      </c>
      <c r="AJ438" s="1">
        <v>0.0</v>
      </c>
      <c r="AM438" s="1">
        <v>0.0</v>
      </c>
      <c r="AN438" s="1">
        <v>0.0</v>
      </c>
      <c r="AO438" s="1">
        <v>100.0</v>
      </c>
      <c r="AP438" s="1">
        <v>1.0</v>
      </c>
      <c r="AQ438" s="1">
        <v>3.92</v>
      </c>
      <c r="AR438" s="1">
        <v>3.92</v>
      </c>
      <c r="AS438" s="1">
        <v>2.577051</v>
      </c>
      <c r="AT438" s="1">
        <v>80.24899</v>
      </c>
      <c r="AU438" s="1">
        <v>0.4364672</v>
      </c>
      <c r="AV438" s="1">
        <v>2.539821</v>
      </c>
      <c r="AW438" s="1">
        <v>0.0</v>
      </c>
      <c r="AX438" s="1">
        <v>0.0</v>
      </c>
      <c r="AY438" s="1">
        <v>0.0</v>
      </c>
      <c r="AZ438" s="1">
        <v>0.3333333</v>
      </c>
      <c r="BA438" s="1">
        <v>180.0</v>
      </c>
    </row>
    <row r="439">
      <c r="A439">
        <f t="shared" si="2"/>
        <v>0</v>
      </c>
      <c r="B439" t="str">
        <f t="shared" si="3"/>
        <v/>
      </c>
      <c r="C439" t="str">
        <f>if(and(D$3&gt;1,E439=PROSES!$D$22),,D439)</f>
        <v/>
      </c>
      <c r="D439" s="1" t="str">
        <f>if(and(F$3&gt;1,F439=PROSES!$B$10),,F439)</f>
        <v/>
      </c>
      <c r="E439" t="str">
        <f t="shared" si="4"/>
        <v/>
      </c>
      <c r="F439" t="str">
        <f t="shared" si="5"/>
        <v/>
      </c>
      <c r="G439" s="1" t="str">
        <f>if(Z439=PROSES!$E$29,T439,)</f>
        <v/>
      </c>
      <c r="H439" t="str">
        <f>if(X439=PROSES!$E$29,T439,)</f>
        <v/>
      </c>
      <c r="I439" t="str">
        <f t="shared" si="6"/>
        <v/>
      </c>
      <c r="J439" t="str">
        <f>if(and($K$3&gt;1,R439=PROSES!$C$2),,K439)</f>
        <v/>
      </c>
      <c r="K439" s="1" t="str">
        <f>if(and($L$3&gt;1,L439=PROSES!$B$2),,L439)</f>
        <v/>
      </c>
      <c r="L439" t="str">
        <f t="shared" si="7"/>
        <v/>
      </c>
      <c r="M439" t="str">
        <f>if(Z439=PROSES!$B$3,T439,)</f>
        <v/>
      </c>
      <c r="N439" t="str">
        <f>if(X439=PROSES!$B$3,T439,)</f>
        <v/>
      </c>
      <c r="O439" t="str">
        <f t="shared" si="8"/>
        <v/>
      </c>
      <c r="P439" t="str">
        <f>if(Z439=PROSES!$B$1,T439,)</f>
        <v/>
      </c>
      <c r="Q439" t="str">
        <f>if(X439=PROSES!$B$1,T439,)</f>
        <v/>
      </c>
      <c r="R439" t="str">
        <f t="shared" si="9"/>
        <v>GRESIK BARU5TANDES5</v>
      </c>
      <c r="S439" s="3"/>
      <c r="T439" s="1" t="s">
        <v>953</v>
      </c>
      <c r="U439" s="1" t="s">
        <v>82</v>
      </c>
      <c r="V439" s="1" t="s">
        <v>82</v>
      </c>
      <c r="W439" s="1" t="s">
        <v>950</v>
      </c>
      <c r="X439" s="1" t="s">
        <v>951</v>
      </c>
      <c r="Y439" s="1" t="s">
        <v>78</v>
      </c>
      <c r="Z439" s="1" t="s">
        <v>952</v>
      </c>
      <c r="AA439" s="1" t="s">
        <v>85</v>
      </c>
      <c r="AD439" s="1">
        <v>0.0</v>
      </c>
      <c r="AE439" s="1">
        <v>1.0</v>
      </c>
      <c r="AG439" s="1">
        <v>13.76</v>
      </c>
      <c r="AH439" s="1">
        <v>1.0</v>
      </c>
      <c r="AI439" s="1" t="s">
        <v>64</v>
      </c>
      <c r="AJ439" s="1">
        <v>0.0</v>
      </c>
      <c r="AM439" s="1">
        <v>0.0</v>
      </c>
      <c r="AN439" s="1">
        <v>0.0</v>
      </c>
      <c r="AO439" s="1">
        <v>100.0</v>
      </c>
      <c r="AP439" s="1">
        <v>1.0</v>
      </c>
      <c r="AQ439" s="1">
        <v>3.92</v>
      </c>
      <c r="AR439" s="1">
        <v>3.92</v>
      </c>
      <c r="AS439" s="1">
        <v>2.577051</v>
      </c>
      <c r="AT439" s="1">
        <v>80.24899</v>
      </c>
      <c r="AU439" s="1">
        <v>0.4364672</v>
      </c>
      <c r="AV439" s="1">
        <v>2.539821</v>
      </c>
      <c r="AW439" s="1">
        <v>0.0</v>
      </c>
      <c r="AX439" s="1">
        <v>0.0</v>
      </c>
      <c r="AY439" s="1">
        <v>0.0</v>
      </c>
      <c r="AZ439" s="1">
        <v>0.3333333</v>
      </c>
      <c r="BA439" s="1">
        <v>180.0</v>
      </c>
    </row>
    <row r="440">
      <c r="A440">
        <f t="shared" si="2"/>
        <v>0</v>
      </c>
      <c r="B440" t="str">
        <f t="shared" si="3"/>
        <v/>
      </c>
      <c r="C440" t="str">
        <f>if(and(D$3&gt;1,E440=PROSES!$D$22),,D440)</f>
        <v/>
      </c>
      <c r="D440" s="1" t="str">
        <f>if(and(F$3&gt;1,F440=PROSES!$B$10),,F440)</f>
        <v/>
      </c>
      <c r="E440" t="str">
        <f t="shared" si="4"/>
        <v/>
      </c>
      <c r="F440" t="str">
        <f t="shared" si="5"/>
        <v/>
      </c>
      <c r="G440" s="1" t="str">
        <f>if(Z440=PROSES!$E$29,T440,)</f>
        <v/>
      </c>
      <c r="H440" t="str">
        <f>if(X440=PROSES!$E$29,T440,)</f>
        <v/>
      </c>
      <c r="I440" t="str">
        <f t="shared" si="6"/>
        <v/>
      </c>
      <c r="J440" t="str">
        <f>if(and($K$3&gt;1,R440=PROSES!$C$2),,K440)</f>
        <v/>
      </c>
      <c r="K440" s="1" t="str">
        <f>if(and($L$3&gt;1,L440=PROSES!$B$2),,L440)</f>
        <v/>
      </c>
      <c r="L440" t="str">
        <f t="shared" si="7"/>
        <v/>
      </c>
      <c r="M440" t="str">
        <f>if(Z440=PROSES!$B$3,T440,)</f>
        <v/>
      </c>
      <c r="N440" t="str">
        <f>if(X440=PROSES!$B$3,T440,)</f>
        <v/>
      </c>
      <c r="O440" t="str">
        <f t="shared" si="8"/>
        <v/>
      </c>
      <c r="P440" t="str">
        <f>if(Z440=PROSES!$B$1,T440,)</f>
        <v/>
      </c>
      <c r="Q440" t="str">
        <f>if(X440=PROSES!$B$1,T440,)</f>
        <v/>
      </c>
      <c r="R440" t="str">
        <f t="shared" si="9"/>
        <v>GRESIK LAMA5</v>
      </c>
      <c r="S440" s="3"/>
      <c r="T440" s="1" t="s">
        <v>954</v>
      </c>
      <c r="U440" s="1" t="s">
        <v>82</v>
      </c>
      <c r="V440" s="1" t="s">
        <v>82</v>
      </c>
      <c r="W440" s="1" t="s">
        <v>83</v>
      </c>
      <c r="X440" s="1" t="s">
        <v>955</v>
      </c>
      <c r="Y440" s="1" t="s">
        <v>56</v>
      </c>
      <c r="AA440" s="1" t="s">
        <v>956</v>
      </c>
      <c r="AD440" s="1">
        <v>0.0</v>
      </c>
      <c r="AE440" s="1">
        <v>1.0</v>
      </c>
      <c r="AG440" s="1">
        <v>12.1036</v>
      </c>
      <c r="AH440" s="1">
        <v>1.0</v>
      </c>
      <c r="AI440" s="1" t="s">
        <v>64</v>
      </c>
      <c r="AJ440" s="1">
        <v>0.0</v>
      </c>
      <c r="AM440" s="1">
        <v>0.0</v>
      </c>
      <c r="AN440" s="1">
        <v>0.0</v>
      </c>
      <c r="AO440" s="1">
        <v>100.0</v>
      </c>
      <c r="AP440" s="1">
        <v>1.0</v>
      </c>
      <c r="AQ440" s="1">
        <v>1.48</v>
      </c>
      <c r="AR440" s="1">
        <v>1.48</v>
      </c>
      <c r="AS440" s="1">
        <v>2.385178</v>
      </c>
      <c r="AT440" s="1">
        <v>75.63232</v>
      </c>
      <c r="AU440" s="1">
        <v>0.591866</v>
      </c>
      <c r="AV440" s="1">
        <v>2.310577</v>
      </c>
      <c r="AW440" s="1">
        <v>2.030984</v>
      </c>
      <c r="AX440" s="1">
        <v>7.437057</v>
      </c>
      <c r="AY440" s="1">
        <v>0.0</v>
      </c>
      <c r="AZ440" s="1">
        <v>0.7441298</v>
      </c>
      <c r="BA440" s="1">
        <v>-1.31295</v>
      </c>
    </row>
    <row r="441">
      <c r="A441">
        <f t="shared" si="2"/>
        <v>0</v>
      </c>
      <c r="B441" t="str">
        <f t="shared" si="3"/>
        <v/>
      </c>
      <c r="C441" t="str">
        <f>if(and(D$3&gt;1,E441=PROSES!$D$22),,D441)</f>
        <v/>
      </c>
      <c r="D441" s="1" t="str">
        <f>if(and(F$3&gt;1,F441=PROSES!$B$10),,F441)</f>
        <v/>
      </c>
      <c r="E441" t="str">
        <f t="shared" si="4"/>
        <v/>
      </c>
      <c r="F441" t="str">
        <f t="shared" si="5"/>
        <v/>
      </c>
      <c r="G441" s="1" t="str">
        <f>if(Z441=PROSES!$E$29,T441,)</f>
        <v/>
      </c>
      <c r="H441" t="str">
        <f>if(X441=PROSES!$E$29,T441,)</f>
        <v/>
      </c>
      <c r="I441" t="str">
        <f t="shared" si="6"/>
        <v/>
      </c>
      <c r="J441" t="str">
        <f>if(and($K$3&gt;1,R441=PROSES!$C$2),,K441)</f>
        <v/>
      </c>
      <c r="K441" s="1" t="str">
        <f>if(and($L$3&gt;1,L441=PROSES!$B$2),,L441)</f>
        <v/>
      </c>
      <c r="L441" t="str">
        <f t="shared" si="7"/>
        <v/>
      </c>
      <c r="M441" t="str">
        <f>if(Z441=PROSES!$B$3,T441,)</f>
        <v/>
      </c>
      <c r="N441" t="str">
        <f>if(X441=PROSES!$B$3,T441,)</f>
        <v/>
      </c>
      <c r="O441" t="str">
        <f t="shared" si="8"/>
        <v/>
      </c>
      <c r="P441" t="str">
        <f>if(Z441=PROSES!$B$1,T441,)</f>
        <v/>
      </c>
      <c r="Q441" t="str">
        <f>if(X441=PROSES!$B$1,T441,)</f>
        <v/>
      </c>
      <c r="R441" t="str">
        <f t="shared" si="9"/>
        <v>GRESIK LAMA5</v>
      </c>
      <c r="S441" s="3"/>
      <c r="T441" s="1" t="s">
        <v>957</v>
      </c>
      <c r="U441" s="1" t="s">
        <v>82</v>
      </c>
      <c r="V441" s="1" t="s">
        <v>82</v>
      </c>
      <c r="W441" s="1" t="s">
        <v>83</v>
      </c>
      <c r="X441" s="1" t="s">
        <v>955</v>
      </c>
      <c r="Y441" s="1" t="s">
        <v>56</v>
      </c>
      <c r="AA441" s="1" t="s">
        <v>958</v>
      </c>
      <c r="AD441" s="1">
        <v>0.0</v>
      </c>
      <c r="AE441" s="1">
        <v>1.0</v>
      </c>
      <c r="AG441" s="1">
        <v>12.1036</v>
      </c>
      <c r="AH441" s="1">
        <v>1.0</v>
      </c>
      <c r="AI441" s="1" t="s">
        <v>64</v>
      </c>
      <c r="AJ441" s="1">
        <v>0.0</v>
      </c>
      <c r="AM441" s="1">
        <v>0.0</v>
      </c>
      <c r="AN441" s="1">
        <v>0.0</v>
      </c>
      <c r="AO441" s="1">
        <v>100.0</v>
      </c>
      <c r="AP441" s="1">
        <v>1.0</v>
      </c>
      <c r="AQ441" s="1">
        <v>1.48</v>
      </c>
      <c r="AR441" s="1">
        <v>1.48</v>
      </c>
      <c r="AS441" s="1">
        <v>2.385178</v>
      </c>
      <c r="AT441" s="1">
        <v>75.63232</v>
      </c>
      <c r="AU441" s="1">
        <v>0.591866</v>
      </c>
      <c r="AV441" s="1">
        <v>2.310577</v>
      </c>
      <c r="AW441" s="1">
        <v>2.030984</v>
      </c>
      <c r="AX441" s="1">
        <v>7.437057</v>
      </c>
      <c r="AY441" s="1">
        <v>0.0</v>
      </c>
      <c r="AZ441" s="1">
        <v>0.7441298</v>
      </c>
      <c r="BA441" s="1">
        <v>-1.31295</v>
      </c>
    </row>
    <row r="442">
      <c r="A442">
        <f t="shared" si="2"/>
        <v>0</v>
      </c>
      <c r="B442" t="str">
        <f t="shared" si="3"/>
        <v/>
      </c>
      <c r="C442" t="str">
        <f>if(and(D$3&gt;1,E442=PROSES!$D$22),,D442)</f>
        <v/>
      </c>
      <c r="D442" s="1" t="str">
        <f>if(and(F$3&gt;1,F442=PROSES!$B$10),,F442)</f>
        <v/>
      </c>
      <c r="E442" t="str">
        <f t="shared" si="4"/>
        <v/>
      </c>
      <c r="F442" t="str">
        <f t="shared" si="5"/>
        <v/>
      </c>
      <c r="G442" s="1" t="str">
        <f>if(Z442=PROSES!$E$29,T442,)</f>
        <v/>
      </c>
      <c r="H442" t="str">
        <f>if(X442=PROSES!$E$29,T442,)</f>
        <v/>
      </c>
      <c r="I442" t="str">
        <f t="shared" si="6"/>
        <v/>
      </c>
      <c r="J442" t="str">
        <f>if(and($K$3&gt;1,R442=PROSES!$C$2),,K442)</f>
        <v/>
      </c>
      <c r="K442" s="1" t="str">
        <f>if(and($L$3&gt;1,L442=PROSES!$B$2),,L442)</f>
        <v/>
      </c>
      <c r="L442" t="str">
        <f t="shared" si="7"/>
        <v/>
      </c>
      <c r="M442" t="str">
        <f>if(Z442=PROSES!$B$3,T442,)</f>
        <v/>
      </c>
      <c r="N442" t="str">
        <f>if(X442=PROSES!$B$3,T442,)</f>
        <v/>
      </c>
      <c r="O442" t="str">
        <f t="shared" si="8"/>
        <v/>
      </c>
      <c r="P442" t="str">
        <f>if(Z442=PROSES!$B$1,T442,)</f>
        <v/>
      </c>
      <c r="Q442" t="str">
        <f>if(X442=PROSES!$B$1,T442,)</f>
        <v/>
      </c>
      <c r="R442" t="str">
        <f t="shared" si="9"/>
        <v>SAMBIKEREP5</v>
      </c>
      <c r="S442" s="3"/>
      <c r="T442" s="1" t="s">
        <v>959</v>
      </c>
      <c r="U442" s="1" t="s">
        <v>82</v>
      </c>
      <c r="V442" s="1" t="s">
        <v>82</v>
      </c>
      <c r="W442" s="1" t="s">
        <v>134</v>
      </c>
      <c r="Y442" s="1" t="s">
        <v>956</v>
      </c>
      <c r="Z442" s="1" t="s">
        <v>960</v>
      </c>
      <c r="AA442" s="1" t="s">
        <v>88</v>
      </c>
      <c r="AD442" s="1">
        <v>0.0</v>
      </c>
      <c r="AE442" s="1">
        <v>1.0</v>
      </c>
      <c r="AG442" s="1">
        <v>0.2727</v>
      </c>
      <c r="AH442" s="1">
        <v>1.0</v>
      </c>
      <c r="AI442" s="1" t="s">
        <v>64</v>
      </c>
      <c r="AJ442" s="1">
        <v>0.0</v>
      </c>
      <c r="AM442" s="1">
        <v>0.0</v>
      </c>
      <c r="AN442" s="1">
        <v>0.0</v>
      </c>
      <c r="AO442" s="1">
        <v>100.0</v>
      </c>
      <c r="AP442" s="1">
        <v>1.0</v>
      </c>
      <c r="AQ442" s="1">
        <v>1.2</v>
      </c>
      <c r="AR442" s="1">
        <v>1.2</v>
      </c>
      <c r="AS442" s="1">
        <v>0.07728977</v>
      </c>
      <c r="AT442" s="1">
        <v>78.06761</v>
      </c>
      <c r="AU442" s="1">
        <v>0.01598022</v>
      </c>
      <c r="AV442" s="1">
        <v>0.07561971</v>
      </c>
      <c r="AW442" s="1">
        <v>0.05688522</v>
      </c>
      <c r="AX442" s="1">
        <v>0.2268591</v>
      </c>
      <c r="AY442" s="1">
        <v>0.0</v>
      </c>
      <c r="AZ442" s="1">
        <v>0.6756974</v>
      </c>
      <c r="BA442" s="1">
        <v>-3.202028</v>
      </c>
    </row>
    <row r="443">
      <c r="A443">
        <f t="shared" si="2"/>
        <v>0</v>
      </c>
      <c r="B443" t="str">
        <f t="shared" si="3"/>
        <v/>
      </c>
      <c r="C443" t="str">
        <f>if(and(D$3&gt;1,E443=PROSES!$D$22),,D443)</f>
        <v/>
      </c>
      <c r="D443" s="1" t="str">
        <f>if(and(F$3&gt;1,F443=PROSES!$B$10),,F443)</f>
        <v/>
      </c>
      <c r="E443" t="str">
        <f t="shared" si="4"/>
        <v/>
      </c>
      <c r="F443" t="str">
        <f t="shared" si="5"/>
        <v/>
      </c>
      <c r="G443" s="1" t="str">
        <f>if(Z443=PROSES!$E$29,T443,)</f>
        <v/>
      </c>
      <c r="H443" t="str">
        <f>if(X443=PROSES!$E$29,T443,)</f>
        <v/>
      </c>
      <c r="I443" t="str">
        <f t="shared" si="6"/>
        <v/>
      </c>
      <c r="J443" t="str">
        <f>if(and($K$3&gt;1,R443=PROSES!$C$2),,K443)</f>
        <v/>
      </c>
      <c r="K443" s="1" t="str">
        <f>if(and($L$3&gt;1,L443=PROSES!$B$2),,L443)</f>
        <v/>
      </c>
      <c r="L443" t="str">
        <f t="shared" si="7"/>
        <v/>
      </c>
      <c r="M443" t="str">
        <f>if(Z443=PROSES!$B$3,T443,)</f>
        <v/>
      </c>
      <c r="N443" t="str">
        <f>if(X443=PROSES!$B$3,T443,)</f>
        <v/>
      </c>
      <c r="O443" t="str">
        <f t="shared" si="8"/>
        <v/>
      </c>
      <c r="P443" t="str">
        <f>if(Z443=PROSES!$B$1,T443,)</f>
        <v/>
      </c>
      <c r="Q443" t="str">
        <f>if(X443=PROSES!$B$1,T443,)</f>
        <v/>
      </c>
      <c r="R443" t="str">
        <f t="shared" si="9"/>
        <v>SAMBIKEREP5</v>
      </c>
      <c r="S443" s="3"/>
      <c r="T443" s="1" t="s">
        <v>961</v>
      </c>
      <c r="U443" s="1" t="s">
        <v>82</v>
      </c>
      <c r="V443" s="1" t="s">
        <v>82</v>
      </c>
      <c r="W443" s="1" t="s">
        <v>134</v>
      </c>
      <c r="Y443" s="1" t="s">
        <v>958</v>
      </c>
      <c r="Z443" s="1" t="s">
        <v>960</v>
      </c>
      <c r="AA443" s="1" t="s">
        <v>88</v>
      </c>
      <c r="AD443" s="1">
        <v>0.0</v>
      </c>
      <c r="AE443" s="1">
        <v>1.0</v>
      </c>
      <c r="AG443" s="1">
        <v>0.2727</v>
      </c>
      <c r="AH443" s="1">
        <v>1.0</v>
      </c>
      <c r="AI443" s="1" t="s">
        <v>64</v>
      </c>
      <c r="AJ443" s="1">
        <v>0.0</v>
      </c>
      <c r="AM443" s="1">
        <v>0.0</v>
      </c>
      <c r="AN443" s="1">
        <v>0.0</v>
      </c>
      <c r="AO443" s="1">
        <v>100.0</v>
      </c>
      <c r="AP443" s="1">
        <v>1.0</v>
      </c>
      <c r="AQ443" s="1">
        <v>1.2</v>
      </c>
      <c r="AR443" s="1">
        <v>1.2</v>
      </c>
      <c r="AS443" s="1">
        <v>0.07728977</v>
      </c>
      <c r="AT443" s="1">
        <v>78.06761</v>
      </c>
      <c r="AU443" s="1">
        <v>0.01598022</v>
      </c>
      <c r="AV443" s="1">
        <v>0.07561971</v>
      </c>
      <c r="AW443" s="1">
        <v>0.05688522</v>
      </c>
      <c r="AX443" s="1">
        <v>0.2268591</v>
      </c>
      <c r="AY443" s="1">
        <v>0.0</v>
      </c>
      <c r="AZ443" s="1">
        <v>0.6756974</v>
      </c>
      <c r="BA443" s="1">
        <v>-3.202028</v>
      </c>
    </row>
    <row r="444">
      <c r="A444">
        <f t="shared" si="2"/>
        <v>0</v>
      </c>
      <c r="B444" t="str">
        <f t="shared" si="3"/>
        <v/>
      </c>
      <c r="C444" t="str">
        <f>if(and(D$3&gt;1,E444=PROSES!$D$22),,D444)</f>
        <v/>
      </c>
      <c r="D444" s="1" t="str">
        <f>if(and(F$3&gt;1,F444=PROSES!$B$10),,F444)</f>
        <v/>
      </c>
      <c r="E444" t="str">
        <f t="shared" si="4"/>
        <v/>
      </c>
      <c r="F444" t="str">
        <f t="shared" si="5"/>
        <v/>
      </c>
      <c r="G444" s="1" t="str">
        <f>if(Z444=PROSES!$E$29,T444,)</f>
        <v/>
      </c>
      <c r="H444" t="str">
        <f>if(X444=PROSES!$E$29,T444,)</f>
        <v/>
      </c>
      <c r="I444" t="str">
        <f t="shared" si="6"/>
        <v/>
      </c>
      <c r="J444" t="str">
        <f>if(and($K$3&gt;1,R444=PROSES!$C$2),,K444)</f>
        <v/>
      </c>
      <c r="K444" s="1" t="str">
        <f>if(and($L$3&gt;1,L444=PROSES!$B$2),,L444)</f>
        <v/>
      </c>
      <c r="L444" t="str">
        <f t="shared" si="7"/>
        <v/>
      </c>
      <c r="M444" t="str">
        <f>if(Z444=PROSES!$B$3,T444,)</f>
        <v/>
      </c>
      <c r="N444" t="str">
        <f>if(X444=PROSES!$B$3,T444,)</f>
        <v/>
      </c>
      <c r="O444" t="str">
        <f t="shared" si="8"/>
        <v/>
      </c>
      <c r="P444" t="str">
        <f>if(Z444=PROSES!$B$1,T444,)</f>
        <v/>
      </c>
      <c r="Q444" t="str">
        <f>if(X444=PROSES!$B$1,T444,)</f>
        <v/>
      </c>
      <c r="R444" t="str">
        <f t="shared" si="9"/>
        <v>GRESIK LAMA5ALTA PRIMA5</v>
      </c>
      <c r="S444" s="3"/>
      <c r="T444" s="1" t="s">
        <v>962</v>
      </c>
      <c r="U444" s="1" t="s">
        <v>82</v>
      </c>
      <c r="V444" s="1" t="s">
        <v>82</v>
      </c>
      <c r="W444" s="1" t="s">
        <v>83</v>
      </c>
      <c r="X444" s="1" t="s">
        <v>955</v>
      </c>
      <c r="Y444" s="1" t="s">
        <v>56</v>
      </c>
      <c r="Z444" s="1" t="s">
        <v>84</v>
      </c>
      <c r="AA444" s="1" t="s">
        <v>85</v>
      </c>
      <c r="AD444" s="1">
        <v>0.0</v>
      </c>
      <c r="AE444" s="1">
        <v>1.0</v>
      </c>
      <c r="AG444" s="1">
        <v>4.761</v>
      </c>
      <c r="AH444" s="1">
        <v>1.0</v>
      </c>
      <c r="AI444" s="1" t="s">
        <v>64</v>
      </c>
      <c r="AJ444" s="1">
        <v>0.0</v>
      </c>
      <c r="AM444" s="1">
        <v>0.0</v>
      </c>
      <c r="AN444" s="1">
        <v>0.0</v>
      </c>
      <c r="AO444" s="1">
        <v>100.0</v>
      </c>
      <c r="AP444" s="1">
        <v>1.0</v>
      </c>
      <c r="AQ444" s="1">
        <v>1.48</v>
      </c>
      <c r="AR444" s="1">
        <v>1.48</v>
      </c>
      <c r="AS444" s="1">
        <v>0.9382193</v>
      </c>
      <c r="AT444" s="1">
        <v>75.63232</v>
      </c>
      <c r="AU444" s="1">
        <v>0.2328129</v>
      </c>
      <c r="AV444" s="1">
        <v>0.9088749</v>
      </c>
      <c r="AW444" s="1">
        <v>0.7988958</v>
      </c>
      <c r="AX444" s="1">
        <v>2.925396</v>
      </c>
      <c r="AY444" s="1">
        <v>0.0</v>
      </c>
      <c r="AZ444" s="1">
        <v>0.7441298</v>
      </c>
      <c r="BA444" s="1">
        <v>-1.31295</v>
      </c>
    </row>
    <row r="445">
      <c r="A445">
        <f t="shared" si="2"/>
        <v>0</v>
      </c>
      <c r="B445" t="str">
        <f t="shared" si="3"/>
        <v/>
      </c>
      <c r="C445" t="str">
        <f>if(and(D$3&gt;1,E445=PROSES!$D$22),,D445)</f>
        <v/>
      </c>
      <c r="D445" s="1" t="str">
        <f>if(and(F$3&gt;1,F445=PROSES!$B$10),,F445)</f>
        <v/>
      </c>
      <c r="E445" t="str">
        <f t="shared" si="4"/>
        <v/>
      </c>
      <c r="F445" t="str">
        <f t="shared" si="5"/>
        <v/>
      </c>
      <c r="G445" s="1" t="str">
        <f>if(Z445=PROSES!$E$29,T445,)</f>
        <v/>
      </c>
      <c r="H445" t="str">
        <f>if(X445=PROSES!$E$29,T445,)</f>
        <v/>
      </c>
      <c r="I445" t="str">
        <f t="shared" si="6"/>
        <v/>
      </c>
      <c r="J445" t="str">
        <f>if(and($K$3&gt;1,R445=PROSES!$C$2),,K445)</f>
        <v/>
      </c>
      <c r="K445" s="1" t="str">
        <f>if(and($L$3&gt;1,L445=PROSES!$B$2),,L445)</f>
        <v/>
      </c>
      <c r="L445" t="str">
        <f t="shared" si="7"/>
        <v/>
      </c>
      <c r="M445" t="str">
        <f>if(Z445=PROSES!$B$3,T445,)</f>
        <v/>
      </c>
      <c r="N445" t="str">
        <f>if(X445=PROSES!$B$3,T445,)</f>
        <v/>
      </c>
      <c r="O445" t="str">
        <f t="shared" si="8"/>
        <v/>
      </c>
      <c r="P445" t="str">
        <f>if(Z445=PROSES!$B$1,T445,)</f>
        <v/>
      </c>
      <c r="Q445" t="str">
        <f>if(X445=PROSES!$B$1,T445,)</f>
        <v/>
      </c>
      <c r="R445" t="str">
        <f t="shared" si="9"/>
        <v>GRESIK LAMA5SEGOROMADU5</v>
      </c>
      <c r="S445" s="3"/>
      <c r="T445" s="1" t="s">
        <v>963</v>
      </c>
      <c r="U445" s="1" t="s">
        <v>82</v>
      </c>
      <c r="V445" s="1" t="s">
        <v>82</v>
      </c>
      <c r="W445" s="1" t="s">
        <v>315</v>
      </c>
      <c r="X445" s="1" t="s">
        <v>955</v>
      </c>
      <c r="Y445" s="1" t="s">
        <v>56</v>
      </c>
      <c r="Z445" s="1" t="s">
        <v>964</v>
      </c>
      <c r="AA445" s="1" t="s">
        <v>88</v>
      </c>
      <c r="AD445" s="1">
        <v>0.0</v>
      </c>
      <c r="AE445" s="1">
        <v>1.0</v>
      </c>
      <c r="AG445" s="1">
        <v>3.9</v>
      </c>
      <c r="AH445" s="1">
        <v>1.0</v>
      </c>
      <c r="AI445" s="1" t="s">
        <v>64</v>
      </c>
      <c r="AJ445" s="1">
        <v>0.0</v>
      </c>
      <c r="AM445" s="1">
        <v>0.0</v>
      </c>
      <c r="AN445" s="1">
        <v>0.0</v>
      </c>
      <c r="AO445" s="1">
        <v>100.0</v>
      </c>
      <c r="AP445" s="1">
        <v>1.0</v>
      </c>
      <c r="AQ445" s="1">
        <v>0.74</v>
      </c>
      <c r="AR445" s="1">
        <v>0.74</v>
      </c>
      <c r="AS445" s="1">
        <v>1.544722</v>
      </c>
      <c r="AT445" s="1">
        <v>77.04442</v>
      </c>
      <c r="AU445" s="1">
        <v>0.34632</v>
      </c>
      <c r="AV445" s="1">
        <v>1.5054</v>
      </c>
      <c r="AW445" s="1">
        <v>0.9321</v>
      </c>
      <c r="AX445" s="1">
        <v>4.5162</v>
      </c>
      <c r="AY445" s="1">
        <v>0.0</v>
      </c>
      <c r="AZ445" s="1">
        <v>0.6618785</v>
      </c>
      <c r="BA445" s="1">
        <v>1.945686</v>
      </c>
    </row>
    <row r="446">
      <c r="A446">
        <f t="shared" si="2"/>
        <v>0</v>
      </c>
      <c r="B446" t="str">
        <f t="shared" si="3"/>
        <v/>
      </c>
      <c r="C446" t="str">
        <f>if(and(D$3&gt;1,E446=PROSES!$D$22),,D446)</f>
        <v/>
      </c>
      <c r="D446" s="1" t="str">
        <f>if(and(F$3&gt;1,F446=PROSES!$B$10),,F446)</f>
        <v/>
      </c>
      <c r="E446" t="str">
        <f t="shared" si="4"/>
        <v/>
      </c>
      <c r="F446" t="str">
        <f t="shared" si="5"/>
        <v/>
      </c>
      <c r="G446" s="1" t="str">
        <f>if(Z446=PROSES!$E$29,T446,)</f>
        <v/>
      </c>
      <c r="H446" t="str">
        <f>if(X446=PROSES!$E$29,T446,)</f>
        <v/>
      </c>
      <c r="I446" t="str">
        <f t="shared" si="6"/>
        <v/>
      </c>
      <c r="J446" t="str">
        <f>if(and($K$3&gt;1,R446=PROSES!$C$2),,K446)</f>
        <v/>
      </c>
      <c r="K446" s="1" t="str">
        <f>if(and($L$3&gt;1,L446=PROSES!$B$2),,L446)</f>
        <v/>
      </c>
      <c r="L446" t="str">
        <f t="shared" si="7"/>
        <v/>
      </c>
      <c r="M446" t="str">
        <f>if(Z446=PROSES!$B$3,T446,)</f>
        <v/>
      </c>
      <c r="N446" t="str">
        <f>if(X446=PROSES!$B$3,T446,)</f>
        <v/>
      </c>
      <c r="O446" t="str">
        <f t="shared" si="8"/>
        <v/>
      </c>
      <c r="P446" t="str">
        <f>if(Z446=PROSES!$B$1,T446,)</f>
        <v/>
      </c>
      <c r="Q446" t="str">
        <f>if(X446=PROSES!$B$1,T446,)</f>
        <v/>
      </c>
      <c r="R446" t="str">
        <f t="shared" si="9"/>
        <v>GRESIK LAMA5SEGOROMADU5</v>
      </c>
      <c r="S446" s="3"/>
      <c r="T446" s="1" t="s">
        <v>965</v>
      </c>
      <c r="U446" s="1" t="s">
        <v>82</v>
      </c>
      <c r="V446" s="1" t="s">
        <v>82</v>
      </c>
      <c r="W446" s="1" t="s">
        <v>315</v>
      </c>
      <c r="X446" s="1" t="s">
        <v>955</v>
      </c>
      <c r="Y446" s="1" t="s">
        <v>56</v>
      </c>
      <c r="Z446" s="1" t="s">
        <v>964</v>
      </c>
      <c r="AA446" s="1" t="s">
        <v>88</v>
      </c>
      <c r="AD446" s="1">
        <v>0.0</v>
      </c>
      <c r="AE446" s="1">
        <v>1.0</v>
      </c>
      <c r="AG446" s="1">
        <v>3.9</v>
      </c>
      <c r="AH446" s="1">
        <v>1.0</v>
      </c>
      <c r="AI446" s="1" t="s">
        <v>64</v>
      </c>
      <c r="AJ446" s="1">
        <v>0.0</v>
      </c>
      <c r="AM446" s="1">
        <v>0.0</v>
      </c>
      <c r="AN446" s="1">
        <v>0.0</v>
      </c>
      <c r="AO446" s="1">
        <v>100.0</v>
      </c>
      <c r="AP446" s="1">
        <v>1.0</v>
      </c>
      <c r="AQ446" s="1">
        <v>0.74</v>
      </c>
      <c r="AR446" s="1">
        <v>0.74</v>
      </c>
      <c r="AS446" s="1">
        <v>1.544722</v>
      </c>
      <c r="AT446" s="1">
        <v>77.04442</v>
      </c>
      <c r="AU446" s="1">
        <v>0.34632</v>
      </c>
      <c r="AV446" s="1">
        <v>1.5054</v>
      </c>
      <c r="AW446" s="1">
        <v>0.9321</v>
      </c>
      <c r="AX446" s="1">
        <v>4.5162</v>
      </c>
      <c r="AY446" s="1">
        <v>0.0</v>
      </c>
      <c r="AZ446" s="1">
        <v>0.6618785</v>
      </c>
      <c r="BA446" s="1">
        <v>1.945686</v>
      </c>
    </row>
    <row r="447">
      <c r="A447">
        <f t="shared" si="2"/>
        <v>0</v>
      </c>
      <c r="B447" t="str">
        <f t="shared" si="3"/>
        <v/>
      </c>
      <c r="C447" t="str">
        <f>if(and(D$3&gt;1,E447=PROSES!$D$22),,D447)</f>
        <v/>
      </c>
      <c r="D447" s="1" t="str">
        <f>if(and(F$3&gt;1,F447=PROSES!$B$10),,F447)</f>
        <v/>
      </c>
      <c r="E447" t="str">
        <f t="shared" si="4"/>
        <v/>
      </c>
      <c r="F447" t="str">
        <f t="shared" si="5"/>
        <v/>
      </c>
      <c r="G447" s="1" t="str">
        <f>if(Z447=PROSES!$E$29,T447,)</f>
        <v/>
      </c>
      <c r="H447" t="str">
        <f>if(X447=PROSES!$E$29,T447,)</f>
        <v/>
      </c>
      <c r="I447" t="str">
        <f t="shared" si="6"/>
        <v/>
      </c>
      <c r="J447" t="str">
        <f>if(and($K$3&gt;1,R447=PROSES!$C$2),,K447)</f>
        <v/>
      </c>
      <c r="K447" s="1" t="str">
        <f>if(and($L$3&gt;1,L447=PROSES!$B$2),,L447)</f>
        <v/>
      </c>
      <c r="L447" t="str">
        <f t="shared" si="7"/>
        <v/>
      </c>
      <c r="M447" t="str">
        <f>if(Z447=PROSES!$B$3,T447,)</f>
        <v/>
      </c>
      <c r="N447" t="str">
        <f>if(X447=PROSES!$B$3,T447,)</f>
        <v/>
      </c>
      <c r="O447" t="str">
        <f t="shared" si="8"/>
        <v/>
      </c>
      <c r="P447" t="str">
        <f>if(Z447=PROSES!$B$1,T447,)</f>
        <v/>
      </c>
      <c r="Q447" t="str">
        <f>if(X447=PROSES!$B$1,T447,)</f>
        <v/>
      </c>
      <c r="R447" t="str">
        <f t="shared" si="9"/>
        <v>GRESIK LAMA5SEGOROMADU5</v>
      </c>
      <c r="S447" s="3"/>
      <c r="T447" s="1" t="s">
        <v>966</v>
      </c>
      <c r="U447" s="1" t="s">
        <v>82</v>
      </c>
      <c r="V447" s="1" t="s">
        <v>82</v>
      </c>
      <c r="W447" s="1" t="s">
        <v>83</v>
      </c>
      <c r="X447" s="1" t="s">
        <v>955</v>
      </c>
      <c r="Y447" s="1" t="s">
        <v>56</v>
      </c>
      <c r="Z447" s="1" t="s">
        <v>964</v>
      </c>
      <c r="AA447" s="1" t="s">
        <v>88</v>
      </c>
      <c r="AD447" s="1">
        <v>0.0</v>
      </c>
      <c r="AE447" s="1">
        <v>1.0</v>
      </c>
      <c r="AG447" s="1">
        <v>5.704</v>
      </c>
      <c r="AH447" s="1">
        <v>1.0</v>
      </c>
      <c r="AI447" s="1" t="s">
        <v>64</v>
      </c>
      <c r="AJ447" s="1">
        <v>0.0</v>
      </c>
      <c r="AM447" s="1">
        <v>0.0</v>
      </c>
      <c r="AN447" s="1">
        <v>0.0</v>
      </c>
      <c r="AO447" s="1">
        <v>100.0</v>
      </c>
      <c r="AP447" s="1">
        <v>1.0</v>
      </c>
      <c r="AQ447" s="1">
        <v>1.48</v>
      </c>
      <c r="AR447" s="1">
        <v>1.48</v>
      </c>
      <c r="AS447" s="1">
        <v>1.12405</v>
      </c>
      <c r="AT447" s="1">
        <v>75.63232</v>
      </c>
      <c r="AU447" s="1">
        <v>0.2789256</v>
      </c>
      <c r="AV447" s="1">
        <v>1.088894</v>
      </c>
      <c r="AW447" s="1">
        <v>0.9571311</v>
      </c>
      <c r="AX447" s="1">
        <v>3.504823</v>
      </c>
      <c r="AY447" s="1">
        <v>0.0</v>
      </c>
      <c r="AZ447" s="1">
        <v>0.7441298</v>
      </c>
      <c r="BA447" s="1">
        <v>-1.31295</v>
      </c>
    </row>
    <row r="448">
      <c r="A448">
        <f t="shared" si="2"/>
        <v>0</v>
      </c>
      <c r="B448" t="str">
        <f t="shared" si="3"/>
        <v/>
      </c>
      <c r="C448" t="str">
        <f>if(and(D$3&gt;1,E448=PROSES!$D$22),,D448)</f>
        <v/>
      </c>
      <c r="D448" s="1" t="str">
        <f>if(and(F$3&gt;1,F448=PROSES!$B$10),,F448)</f>
        <v/>
      </c>
      <c r="E448" t="str">
        <f t="shared" si="4"/>
        <v/>
      </c>
      <c r="F448" t="str">
        <f t="shared" si="5"/>
        <v/>
      </c>
      <c r="G448" s="1" t="str">
        <f>if(Z448=PROSES!$E$29,T448,)</f>
        <v/>
      </c>
      <c r="H448" t="str">
        <f>if(X448=PROSES!$E$29,T448,)</f>
        <v/>
      </c>
      <c r="I448" t="str">
        <f t="shared" si="6"/>
        <v/>
      </c>
      <c r="J448" t="str">
        <f>if(and($K$3&gt;1,R448=PROSES!$C$2),,K448)</f>
        <v/>
      </c>
      <c r="K448" s="1" t="str">
        <f>if(and($L$3&gt;1,L448=PROSES!$B$2),,L448)</f>
        <v/>
      </c>
      <c r="L448" t="str">
        <f t="shared" si="7"/>
        <v/>
      </c>
      <c r="M448" t="str">
        <f>if(Z448=PROSES!$B$3,T448,)</f>
        <v/>
      </c>
      <c r="N448" t="str">
        <f>if(X448=PROSES!$B$3,T448,)</f>
        <v/>
      </c>
      <c r="O448" t="str">
        <f t="shared" si="8"/>
        <v/>
      </c>
      <c r="P448" t="str">
        <f>if(Z448=PROSES!$B$1,T448,)</f>
        <v/>
      </c>
      <c r="Q448" t="str">
        <f>if(X448=PROSES!$B$1,T448,)</f>
        <v/>
      </c>
      <c r="R448" t="str">
        <f t="shared" si="9"/>
        <v>GRESIK LAMA5</v>
      </c>
      <c r="S448" s="3"/>
      <c r="T448" s="1" t="s">
        <v>967</v>
      </c>
      <c r="U448" s="1" t="s">
        <v>899</v>
      </c>
      <c r="V448" s="1" t="s">
        <v>82</v>
      </c>
      <c r="W448" s="1" t="s">
        <v>968</v>
      </c>
      <c r="X448" s="1" t="s">
        <v>955</v>
      </c>
      <c r="Y448" s="1" t="s">
        <v>56</v>
      </c>
      <c r="AA448" s="1" t="s">
        <v>900</v>
      </c>
      <c r="AD448" s="1">
        <v>1.0</v>
      </c>
      <c r="AE448" s="1">
        <v>1.0</v>
      </c>
      <c r="AG448" s="1">
        <v>4.15</v>
      </c>
      <c r="AH448" s="1">
        <v>1.0</v>
      </c>
      <c r="AI448" s="1" t="s">
        <v>64</v>
      </c>
      <c r="AJ448" s="1">
        <v>0.0</v>
      </c>
      <c r="AM448" s="1">
        <v>0.0</v>
      </c>
      <c r="AN448" s="1">
        <v>0.0</v>
      </c>
      <c r="AO448" s="1">
        <v>100.0</v>
      </c>
      <c r="AP448" s="1">
        <v>1.0</v>
      </c>
      <c r="AQ448" s="1">
        <v>0.462</v>
      </c>
      <c r="AR448" s="1">
        <v>0.462</v>
      </c>
      <c r="AS448" s="1">
        <v>0.6079148</v>
      </c>
      <c r="AT448" s="1">
        <v>60.10958</v>
      </c>
      <c r="AU448" s="1">
        <v>0.30295</v>
      </c>
      <c r="AV448" s="1">
        <v>0.52705</v>
      </c>
      <c r="AW448" s="1">
        <v>0.92545</v>
      </c>
      <c r="AX448" s="1">
        <v>1.58115</v>
      </c>
      <c r="AY448" s="1">
        <v>0.0</v>
      </c>
      <c r="AZ448" s="1">
        <v>0.671249</v>
      </c>
      <c r="BA448" s="1">
        <v>-0.6736015</v>
      </c>
    </row>
    <row r="449">
      <c r="A449">
        <f t="shared" si="2"/>
        <v>0</v>
      </c>
      <c r="B449" t="str">
        <f t="shared" si="3"/>
        <v/>
      </c>
      <c r="C449" t="str">
        <f>if(and(D$3&gt;1,E449=PROSES!$D$22),,D449)</f>
        <v/>
      </c>
      <c r="D449" s="1" t="str">
        <f>if(and(F$3&gt;1,F449=PROSES!$B$10),,F449)</f>
        <v/>
      </c>
      <c r="E449" t="str">
        <f t="shared" si="4"/>
        <v/>
      </c>
      <c r="F449" t="str">
        <f t="shared" si="5"/>
        <v/>
      </c>
      <c r="G449" s="1" t="str">
        <f>if(Z449=PROSES!$E$29,T449,)</f>
        <v/>
      </c>
      <c r="H449" t="str">
        <f>if(X449=PROSES!$E$29,T449,)</f>
        <v/>
      </c>
      <c r="I449" t="str">
        <f t="shared" si="6"/>
        <v/>
      </c>
      <c r="J449" t="str">
        <f>if(and($K$3&gt;1,R449=PROSES!$C$2),,K449)</f>
        <v/>
      </c>
      <c r="K449" s="1" t="str">
        <f>if(and($L$3&gt;1,L449=PROSES!$B$2),,L449)</f>
        <v/>
      </c>
      <c r="L449" t="str">
        <f t="shared" si="7"/>
        <v/>
      </c>
      <c r="M449" t="str">
        <f>if(Z449=PROSES!$B$3,T449,)</f>
        <v/>
      </c>
      <c r="N449" t="str">
        <f>if(X449=PROSES!$B$3,T449,)</f>
        <v/>
      </c>
      <c r="O449" t="str">
        <f t="shared" si="8"/>
        <v/>
      </c>
      <c r="P449" t="str">
        <f>if(Z449=PROSES!$B$1,T449,)</f>
        <v/>
      </c>
      <c r="Q449" t="str">
        <f>if(X449=PROSES!$B$1,T449,)</f>
        <v/>
      </c>
      <c r="R449" t="str">
        <f t="shared" si="9"/>
        <v>GRESIK LAMA5</v>
      </c>
      <c r="S449" s="3"/>
      <c r="T449" s="1" t="s">
        <v>969</v>
      </c>
      <c r="U449" s="1" t="s">
        <v>902</v>
      </c>
      <c r="V449" s="1" t="s">
        <v>82</v>
      </c>
      <c r="W449" s="1" t="s">
        <v>968</v>
      </c>
      <c r="X449" s="1" t="s">
        <v>955</v>
      </c>
      <c r="Y449" s="1" t="s">
        <v>56</v>
      </c>
      <c r="AA449" s="1" t="s">
        <v>903</v>
      </c>
      <c r="AD449" s="1">
        <v>1.0</v>
      </c>
      <c r="AE449" s="1">
        <v>1.0</v>
      </c>
      <c r="AG449" s="1">
        <v>4.15</v>
      </c>
      <c r="AH449" s="1">
        <v>1.0</v>
      </c>
      <c r="AI449" s="1" t="s">
        <v>64</v>
      </c>
      <c r="AJ449" s="1">
        <v>0.0</v>
      </c>
      <c r="AM449" s="1">
        <v>0.0</v>
      </c>
      <c r="AN449" s="1">
        <v>0.0</v>
      </c>
      <c r="AO449" s="1">
        <v>100.0</v>
      </c>
      <c r="AP449" s="1">
        <v>1.0</v>
      </c>
      <c r="AQ449" s="1">
        <v>0.462</v>
      </c>
      <c r="AR449" s="1">
        <v>0.462</v>
      </c>
      <c r="AS449" s="1">
        <v>0.6079148</v>
      </c>
      <c r="AT449" s="1">
        <v>60.10958</v>
      </c>
      <c r="AU449" s="1">
        <v>0.30295</v>
      </c>
      <c r="AV449" s="1">
        <v>0.52705</v>
      </c>
      <c r="AW449" s="1">
        <v>0.92545</v>
      </c>
      <c r="AX449" s="1">
        <v>1.58115</v>
      </c>
      <c r="AY449" s="1">
        <v>0.0</v>
      </c>
      <c r="AZ449" s="1">
        <v>0.671249</v>
      </c>
      <c r="BA449" s="1">
        <v>-0.6736015</v>
      </c>
    </row>
    <row r="450">
      <c r="A450">
        <f t="shared" si="2"/>
        <v>0</v>
      </c>
      <c r="B450" t="str">
        <f t="shared" si="3"/>
        <v/>
      </c>
      <c r="C450" t="str">
        <f>if(and(D$3&gt;1,E450=PROSES!$D$22),,D450)</f>
        <v/>
      </c>
      <c r="D450" s="1" t="str">
        <f>if(and(F$3&gt;1,F450=PROSES!$B$10),,F450)</f>
        <v/>
      </c>
      <c r="E450" t="str">
        <f t="shared" si="4"/>
        <v/>
      </c>
      <c r="F450" t="str">
        <f t="shared" si="5"/>
        <v/>
      </c>
      <c r="G450" s="1" t="str">
        <f>if(Z450=PROSES!$E$29,T450,)</f>
        <v/>
      </c>
      <c r="H450" t="str">
        <f>if(X450=PROSES!$E$29,T450,)</f>
        <v/>
      </c>
      <c r="I450" t="str">
        <f t="shared" si="6"/>
        <v/>
      </c>
      <c r="J450" t="str">
        <f>if(and($K$3&gt;1,R450=PROSES!$C$2),,K450)</f>
        <v/>
      </c>
      <c r="K450" s="1" t="str">
        <f>if(and($L$3&gt;1,L450=PROSES!$B$2),,L450)</f>
        <v/>
      </c>
      <c r="L450" t="str">
        <f t="shared" si="7"/>
        <v/>
      </c>
      <c r="M450" t="str">
        <f>if(Z450=PROSES!$B$3,T450,)</f>
        <v/>
      </c>
      <c r="N450" t="str">
        <f>if(X450=PROSES!$B$3,T450,)</f>
        <v/>
      </c>
      <c r="O450" t="str">
        <f t="shared" si="8"/>
        <v/>
      </c>
      <c r="P450" t="str">
        <f>if(Z450=PROSES!$B$1,T450,)</f>
        <v/>
      </c>
      <c r="Q450" t="str">
        <f>if(X450=PROSES!$B$1,T450,)</f>
        <v/>
      </c>
      <c r="R450" t="str">
        <f t="shared" si="9"/>
        <v>GROGOLDURIKOSAMBI</v>
      </c>
      <c r="S450" s="3"/>
      <c r="T450" s="1" t="s">
        <v>970</v>
      </c>
      <c r="U450" s="1" t="s">
        <v>58</v>
      </c>
      <c r="V450" s="1" t="s">
        <v>58</v>
      </c>
      <c r="W450" s="1" t="s">
        <v>90</v>
      </c>
      <c r="X450" s="1" t="s">
        <v>971</v>
      </c>
      <c r="Y450" s="1" t="s">
        <v>63</v>
      </c>
      <c r="Z450" s="1" t="s">
        <v>698</v>
      </c>
      <c r="AA450" s="1" t="s">
        <v>66</v>
      </c>
      <c r="AD450" s="1">
        <v>0.0</v>
      </c>
      <c r="AE450" s="1">
        <v>1.0</v>
      </c>
      <c r="AG450" s="1">
        <v>8.35</v>
      </c>
      <c r="AH450" s="1">
        <v>1.0</v>
      </c>
      <c r="AI450" s="1" t="s">
        <v>64</v>
      </c>
      <c r="AJ450" s="1">
        <v>0.0</v>
      </c>
      <c r="AM450" s="1">
        <v>0.0</v>
      </c>
      <c r="AN450" s="1">
        <v>0.0</v>
      </c>
      <c r="AO450" s="1">
        <v>100.0</v>
      </c>
      <c r="AP450" s="1">
        <v>1.0</v>
      </c>
      <c r="AQ450" s="1">
        <v>1.62</v>
      </c>
      <c r="AR450" s="1">
        <v>1.62</v>
      </c>
      <c r="AS450" s="1">
        <v>2.366016</v>
      </c>
      <c r="AT450" s="1">
        <v>82.15014</v>
      </c>
      <c r="AU450" s="1">
        <v>0.323145</v>
      </c>
      <c r="AV450" s="1">
        <v>2.343845</v>
      </c>
      <c r="AW450" s="1">
        <v>1.575645</v>
      </c>
      <c r="AX450" s="1">
        <v>7.031536</v>
      </c>
      <c r="AY450" s="1">
        <v>0.0</v>
      </c>
      <c r="AZ450" s="1">
        <v>0.683587</v>
      </c>
      <c r="BA450" s="1">
        <v>-7.109503</v>
      </c>
    </row>
    <row r="451">
      <c r="A451">
        <f t="shared" si="2"/>
        <v>0</v>
      </c>
      <c r="B451" t="str">
        <f t="shared" si="3"/>
        <v/>
      </c>
      <c r="C451" t="str">
        <f>if(and(D$3&gt;1,E451=PROSES!$D$22),,D451)</f>
        <v/>
      </c>
      <c r="D451" s="1" t="str">
        <f>if(and(F$3&gt;1,F451=PROSES!$B$10),,F451)</f>
        <v/>
      </c>
      <c r="E451" t="str">
        <f t="shared" si="4"/>
        <v/>
      </c>
      <c r="F451" t="str">
        <f t="shared" si="5"/>
        <v/>
      </c>
      <c r="G451" s="1" t="str">
        <f>if(Z451=PROSES!$E$29,T451,)</f>
        <v/>
      </c>
      <c r="H451" t="str">
        <f>if(X451=PROSES!$E$29,T451,)</f>
        <v/>
      </c>
      <c r="I451" t="str">
        <f t="shared" si="6"/>
        <v/>
      </c>
      <c r="J451" t="str">
        <f>if(and($K$3&gt;1,R451=PROSES!$C$2),,K451)</f>
        <v/>
      </c>
      <c r="K451" s="1" t="str">
        <f>if(and($L$3&gt;1,L451=PROSES!$B$2),,L451)</f>
        <v/>
      </c>
      <c r="L451" t="str">
        <f t="shared" si="7"/>
        <v/>
      </c>
      <c r="M451" t="str">
        <f>if(Z451=PROSES!$B$3,T451,)</f>
        <v/>
      </c>
      <c r="N451" t="str">
        <f>if(X451=PROSES!$B$3,T451,)</f>
        <v/>
      </c>
      <c r="O451" t="str">
        <f t="shared" si="8"/>
        <v/>
      </c>
      <c r="P451" t="str">
        <f>if(Z451=PROSES!$B$1,T451,)</f>
        <v/>
      </c>
      <c r="Q451" t="str">
        <f>if(X451=PROSES!$B$1,T451,)</f>
        <v/>
      </c>
      <c r="R451" t="str">
        <f t="shared" si="9"/>
        <v>GROGOLDURIKOSAMBI</v>
      </c>
      <c r="S451" s="3"/>
      <c r="T451" s="1" t="s">
        <v>972</v>
      </c>
      <c r="U451" s="1" t="s">
        <v>58</v>
      </c>
      <c r="V451" s="1" t="s">
        <v>58</v>
      </c>
      <c r="W451" s="1" t="s">
        <v>90</v>
      </c>
      <c r="X451" s="1" t="s">
        <v>971</v>
      </c>
      <c r="Y451" s="1" t="s">
        <v>935</v>
      </c>
      <c r="Z451" s="1" t="s">
        <v>698</v>
      </c>
      <c r="AA451" s="1" t="s">
        <v>66</v>
      </c>
      <c r="AD451" s="1">
        <v>0.0</v>
      </c>
      <c r="AE451" s="1">
        <v>1.0</v>
      </c>
      <c r="AG451" s="1">
        <v>8.35</v>
      </c>
      <c r="AH451" s="1">
        <v>1.0</v>
      </c>
      <c r="AI451" s="1" t="s">
        <v>64</v>
      </c>
      <c r="AJ451" s="1">
        <v>0.0</v>
      </c>
      <c r="AM451" s="1">
        <v>0.0</v>
      </c>
      <c r="AN451" s="1">
        <v>0.0</v>
      </c>
      <c r="AO451" s="1">
        <v>100.0</v>
      </c>
      <c r="AP451" s="1">
        <v>1.0</v>
      </c>
      <c r="AQ451" s="1">
        <v>1.62</v>
      </c>
      <c r="AR451" s="1">
        <v>1.62</v>
      </c>
      <c r="AS451" s="1">
        <v>2.366016</v>
      </c>
      <c r="AT451" s="1">
        <v>82.15014</v>
      </c>
      <c r="AU451" s="1">
        <v>0.323145</v>
      </c>
      <c r="AV451" s="1">
        <v>2.343845</v>
      </c>
      <c r="AW451" s="1">
        <v>1.575645</v>
      </c>
      <c r="AX451" s="1">
        <v>7.031536</v>
      </c>
      <c r="AY451" s="1">
        <v>0.0</v>
      </c>
      <c r="AZ451" s="1">
        <v>0.683587</v>
      </c>
      <c r="BA451" s="1">
        <v>-7.109503</v>
      </c>
    </row>
    <row r="452">
      <c r="A452">
        <f t="shared" si="2"/>
        <v>0</v>
      </c>
      <c r="B452" t="str">
        <f t="shared" si="3"/>
        <v/>
      </c>
      <c r="C452" t="str">
        <f>if(and(D$3&gt;1,E452=PROSES!$D$22),,D452)</f>
        <v/>
      </c>
      <c r="D452" s="1" t="str">
        <f>if(and(F$3&gt;1,F452=PROSES!$B$10),,F452)</f>
        <v/>
      </c>
      <c r="E452" t="str">
        <f t="shared" si="4"/>
        <v/>
      </c>
      <c r="F452" t="str">
        <f t="shared" si="5"/>
        <v/>
      </c>
      <c r="G452" s="1" t="str">
        <f>if(Z452=PROSES!$E$29,T452,)</f>
        <v/>
      </c>
      <c r="H452" t="str">
        <f>if(X452=PROSES!$E$29,T452,)</f>
        <v/>
      </c>
      <c r="I452" t="str">
        <f t="shared" si="6"/>
        <v/>
      </c>
      <c r="J452" t="str">
        <f>if(and($K$3&gt;1,R452=PROSES!$C$2),,K452)</f>
        <v/>
      </c>
      <c r="K452" s="1" t="str">
        <f>if(and($L$3&gt;1,L452=PROSES!$B$2),,L452)</f>
        <v/>
      </c>
      <c r="L452" t="str">
        <f t="shared" si="7"/>
        <v/>
      </c>
      <c r="M452" t="str">
        <f>if(Z452=PROSES!$B$3,T452,)</f>
        <v/>
      </c>
      <c r="N452" t="str">
        <f>if(X452=PROSES!$B$3,T452,)</f>
        <v/>
      </c>
      <c r="O452" t="str">
        <f t="shared" si="8"/>
        <v/>
      </c>
      <c r="P452" t="str">
        <f>if(Z452=PROSES!$B$1,T452,)</f>
        <v/>
      </c>
      <c r="Q452" t="str">
        <f>if(X452=PROSES!$B$1,T452,)</f>
        <v/>
      </c>
      <c r="R452" t="str">
        <f t="shared" si="9"/>
        <v>GENTENG5BANYUWANGI5</v>
      </c>
      <c r="S452" s="3"/>
      <c r="T452" s="1" t="s">
        <v>973</v>
      </c>
      <c r="U452" s="1" t="s">
        <v>82</v>
      </c>
      <c r="V452" s="1" t="s">
        <v>82</v>
      </c>
      <c r="W452" s="1" t="s">
        <v>315</v>
      </c>
      <c r="X452" s="1" t="s">
        <v>974</v>
      </c>
      <c r="Y452" s="1" t="s">
        <v>88</v>
      </c>
      <c r="Z452" s="1" t="s">
        <v>396</v>
      </c>
      <c r="AA452" s="1" t="s">
        <v>88</v>
      </c>
      <c r="AD452" s="1">
        <v>0.0</v>
      </c>
      <c r="AE452" s="1">
        <v>1.0</v>
      </c>
      <c r="AG452" s="1">
        <v>33.998</v>
      </c>
      <c r="AH452" s="1">
        <v>1.0</v>
      </c>
      <c r="AI452" s="1" t="s">
        <v>64</v>
      </c>
      <c r="AJ452" s="1">
        <v>0.0</v>
      </c>
      <c r="AM452" s="1">
        <v>0.0</v>
      </c>
      <c r="AN452" s="1">
        <v>0.0</v>
      </c>
      <c r="AO452" s="1">
        <v>100.0</v>
      </c>
      <c r="AP452" s="1">
        <v>1.0</v>
      </c>
      <c r="AQ452" s="1">
        <v>0.74</v>
      </c>
      <c r="AR452" s="1">
        <v>0.74</v>
      </c>
      <c r="AS452" s="1">
        <v>13.46602</v>
      </c>
      <c r="AT452" s="1">
        <v>77.04442</v>
      </c>
      <c r="AU452" s="1">
        <v>3.019022</v>
      </c>
      <c r="AV452" s="1">
        <v>13.12323</v>
      </c>
      <c r="AW452" s="1">
        <v>8.125522</v>
      </c>
      <c r="AX452" s="1">
        <v>39.36969</v>
      </c>
      <c r="AY452" s="1">
        <v>0.0</v>
      </c>
      <c r="AZ452" s="1">
        <v>0.6618785</v>
      </c>
      <c r="BA452" s="1">
        <v>1.945686</v>
      </c>
    </row>
    <row r="453">
      <c r="A453">
        <f t="shared" si="2"/>
        <v>0</v>
      </c>
      <c r="B453" t="str">
        <f t="shared" si="3"/>
        <v/>
      </c>
      <c r="C453" t="str">
        <f>if(and(D$3&gt;1,E453=PROSES!$D$22),,D453)</f>
        <v/>
      </c>
      <c r="D453" s="1" t="str">
        <f>if(and(F$3&gt;1,F453=PROSES!$B$10),,F453)</f>
        <v/>
      </c>
      <c r="E453" t="str">
        <f t="shared" si="4"/>
        <v/>
      </c>
      <c r="F453" t="str">
        <f t="shared" si="5"/>
        <v/>
      </c>
      <c r="G453" s="1" t="str">
        <f>if(Z453=PROSES!$E$29,T453,)</f>
        <v/>
      </c>
      <c r="H453" t="str">
        <f>if(X453=PROSES!$E$29,T453,)</f>
        <v/>
      </c>
      <c r="I453" t="str">
        <f t="shared" si="6"/>
        <v/>
      </c>
      <c r="J453" t="str">
        <f>if(and($K$3&gt;1,R453=PROSES!$C$2),,K453)</f>
        <v/>
      </c>
      <c r="K453" s="1" t="str">
        <f>if(and($L$3&gt;1,L453=PROSES!$B$2),,L453)</f>
        <v/>
      </c>
      <c r="L453" t="str">
        <f t="shared" si="7"/>
        <v/>
      </c>
      <c r="M453" t="str">
        <f>if(Z453=PROSES!$B$3,T453,)</f>
        <v/>
      </c>
      <c r="N453" t="str">
        <f>if(X453=PROSES!$B$3,T453,)</f>
        <v/>
      </c>
      <c r="O453" t="str">
        <f t="shared" si="8"/>
        <v/>
      </c>
      <c r="P453" t="str">
        <f>if(Z453=PROSES!$B$1,T453,)</f>
        <v/>
      </c>
      <c r="Q453" t="str">
        <f>if(X453=PROSES!$B$1,T453,)</f>
        <v/>
      </c>
      <c r="R453" t="str">
        <f t="shared" si="9"/>
        <v>PLTGU CILEGON BARUCILEGONBARU</v>
      </c>
      <c r="S453" s="3"/>
      <c r="T453" s="1" t="s">
        <v>975</v>
      </c>
      <c r="U453" s="1" t="s">
        <v>58</v>
      </c>
      <c r="V453" s="1" t="s">
        <v>58</v>
      </c>
      <c r="W453" s="1" t="s">
        <v>161</v>
      </c>
      <c r="X453" s="1" t="s">
        <v>976</v>
      </c>
      <c r="Y453" s="1" t="s">
        <v>66</v>
      </c>
      <c r="Z453" s="1" t="s">
        <v>570</v>
      </c>
      <c r="AA453" s="1" t="s">
        <v>66</v>
      </c>
      <c r="AD453" s="1">
        <v>0.0</v>
      </c>
      <c r="AE453" s="1">
        <v>1.0</v>
      </c>
      <c r="AG453" s="1">
        <v>16.9</v>
      </c>
      <c r="AH453" s="1">
        <v>1.0</v>
      </c>
      <c r="AI453" s="1" t="s">
        <v>64</v>
      </c>
      <c r="AJ453" s="1">
        <v>0.0</v>
      </c>
      <c r="AM453" s="1">
        <v>0.0</v>
      </c>
      <c r="AN453" s="1">
        <v>0.0</v>
      </c>
      <c r="AO453" s="1">
        <v>100.0</v>
      </c>
      <c r="AP453" s="1">
        <v>1.0</v>
      </c>
      <c r="AQ453" s="1">
        <v>3.0</v>
      </c>
      <c r="AR453" s="1">
        <v>3.0</v>
      </c>
      <c r="AS453" s="1">
        <v>4.531494</v>
      </c>
      <c r="AT453" s="1">
        <v>85.75453</v>
      </c>
      <c r="AU453" s="1">
        <v>0.335465</v>
      </c>
      <c r="AV453" s="1">
        <v>4.51906</v>
      </c>
      <c r="AW453" s="1">
        <v>2.870465</v>
      </c>
      <c r="AX453" s="1">
        <v>13.55718</v>
      </c>
      <c r="AY453" s="1">
        <v>0.0</v>
      </c>
      <c r="AZ453" s="1">
        <v>0.6904932</v>
      </c>
      <c r="BA453" s="1">
        <v>-11.4222</v>
      </c>
    </row>
    <row r="454">
      <c r="A454">
        <f t="shared" si="2"/>
        <v>0</v>
      </c>
      <c r="B454" t="str">
        <f t="shared" si="3"/>
        <v/>
      </c>
      <c r="C454" t="str">
        <f>if(and(D$3&gt;1,E454=PROSES!$D$22),,D454)</f>
        <v/>
      </c>
      <c r="D454" s="1" t="str">
        <f>if(and(F$3&gt;1,F454=PROSES!$B$10),,F454)</f>
        <v/>
      </c>
      <c r="E454" t="str">
        <f t="shared" si="4"/>
        <v/>
      </c>
      <c r="F454" t="str">
        <f t="shared" si="5"/>
        <v/>
      </c>
      <c r="G454" s="1" t="str">
        <f>if(Z454=PROSES!$E$29,T454,)</f>
        <v/>
      </c>
      <c r="H454" t="str">
        <f>if(X454=PROSES!$E$29,T454,)</f>
        <v/>
      </c>
      <c r="I454" t="str">
        <f t="shared" si="6"/>
        <v/>
      </c>
      <c r="J454" t="str">
        <f>if(and($K$3&gt;1,R454=PROSES!$C$2),,K454)</f>
        <v/>
      </c>
      <c r="K454" s="1" t="str">
        <f>if(and($L$3&gt;1,L454=PROSES!$B$2),,L454)</f>
        <v/>
      </c>
      <c r="L454" t="str">
        <f t="shared" si="7"/>
        <v/>
      </c>
      <c r="M454" t="str">
        <f>if(Z454=PROSES!$B$3,T454,)</f>
        <v/>
      </c>
      <c r="N454" t="str">
        <f>if(X454=PROSES!$B$3,T454,)</f>
        <v/>
      </c>
      <c r="O454" t="str">
        <f t="shared" si="8"/>
        <v/>
      </c>
      <c r="P454" t="str">
        <f>if(Z454=PROSES!$B$1,T454,)</f>
        <v/>
      </c>
      <c r="Q454" t="str">
        <f>if(X454=PROSES!$B$1,T454,)</f>
        <v/>
      </c>
      <c r="R454" t="str">
        <f t="shared" si="9"/>
        <v>PLTGU CILEGON BARUCILEGONBARU</v>
      </c>
      <c r="S454" s="3"/>
      <c r="T454" s="1" t="s">
        <v>977</v>
      </c>
      <c r="U454" s="1" t="s">
        <v>58</v>
      </c>
      <c r="V454" s="1" t="s">
        <v>58</v>
      </c>
      <c r="W454" s="1" t="s">
        <v>161</v>
      </c>
      <c r="X454" s="1" t="s">
        <v>976</v>
      </c>
      <c r="Y454" s="1" t="s">
        <v>66</v>
      </c>
      <c r="Z454" s="1" t="s">
        <v>570</v>
      </c>
      <c r="AA454" s="1" t="s">
        <v>66</v>
      </c>
      <c r="AD454" s="1">
        <v>0.0</v>
      </c>
      <c r="AE454" s="1">
        <v>1.0</v>
      </c>
      <c r="AG454" s="1">
        <v>16.9</v>
      </c>
      <c r="AH454" s="1">
        <v>1.0</v>
      </c>
      <c r="AI454" s="1" t="s">
        <v>64</v>
      </c>
      <c r="AJ454" s="1">
        <v>0.0</v>
      </c>
      <c r="AM454" s="1">
        <v>0.0</v>
      </c>
      <c r="AN454" s="1">
        <v>0.0</v>
      </c>
      <c r="AO454" s="1">
        <v>100.0</v>
      </c>
      <c r="AP454" s="1">
        <v>1.0</v>
      </c>
      <c r="AQ454" s="1">
        <v>3.0</v>
      </c>
      <c r="AR454" s="1">
        <v>3.0</v>
      </c>
      <c r="AS454" s="1">
        <v>4.531494</v>
      </c>
      <c r="AT454" s="1">
        <v>85.75453</v>
      </c>
      <c r="AU454" s="1">
        <v>0.335465</v>
      </c>
      <c r="AV454" s="1">
        <v>4.51906</v>
      </c>
      <c r="AW454" s="1">
        <v>2.870465</v>
      </c>
      <c r="AX454" s="1">
        <v>13.55718</v>
      </c>
      <c r="AY454" s="1">
        <v>0.0</v>
      </c>
      <c r="AZ454" s="1">
        <v>0.6904932</v>
      </c>
      <c r="BA454" s="1">
        <v>-11.4222</v>
      </c>
    </row>
    <row r="455">
      <c r="A455">
        <f t="shared" si="2"/>
        <v>0</v>
      </c>
      <c r="B455" t="str">
        <f t="shared" si="3"/>
        <v/>
      </c>
      <c r="C455" t="str">
        <f>if(and(D$3&gt;1,E455=PROSES!$D$22),,D455)</f>
        <v/>
      </c>
      <c r="D455" s="1" t="str">
        <f>if(and(F$3&gt;1,F455=PROSES!$B$10),,F455)</f>
        <v/>
      </c>
      <c r="E455" t="str">
        <f t="shared" si="4"/>
        <v/>
      </c>
      <c r="F455" t="str">
        <f t="shared" si="5"/>
        <v/>
      </c>
      <c r="G455" s="1" t="str">
        <f>if(Z455=PROSES!$E$29,T455,)</f>
        <v/>
      </c>
      <c r="H455" t="str">
        <f>if(X455=PROSES!$E$29,T455,)</f>
        <v/>
      </c>
      <c r="I455" t="str">
        <f t="shared" si="6"/>
        <v/>
      </c>
      <c r="J455" t="str">
        <f>if(and($K$3&gt;1,R455=PROSES!$C$2),,K455)</f>
        <v/>
      </c>
      <c r="K455" s="1" t="str">
        <f>if(and($L$3&gt;1,L455=PROSES!$B$2),,L455)</f>
        <v/>
      </c>
      <c r="L455" t="str">
        <f t="shared" si="7"/>
        <v/>
      </c>
      <c r="M455" t="str">
        <f>if(Z455=PROSES!$B$3,T455,)</f>
        <v/>
      </c>
      <c r="N455" t="str">
        <f>if(X455=PROSES!$B$3,T455,)</f>
        <v/>
      </c>
      <c r="O455" t="str">
        <f t="shared" si="8"/>
        <v/>
      </c>
      <c r="P455" t="str">
        <f>if(Z455=PROSES!$B$1,T455,)</f>
        <v/>
      </c>
      <c r="Q455" t="str">
        <f>if(X455=PROSES!$B$1,T455,)</f>
        <v/>
      </c>
      <c r="R455" t="str">
        <f t="shared" si="9"/>
        <v>4GULUKSUMENEP5</v>
      </c>
      <c r="S455" s="3"/>
      <c r="T455" s="1" t="s">
        <v>978</v>
      </c>
      <c r="U455" s="1" t="s">
        <v>82</v>
      </c>
      <c r="V455" s="1" t="s">
        <v>82</v>
      </c>
      <c r="W455" s="1" t="s">
        <v>166</v>
      </c>
      <c r="X455" s="1" t="s">
        <v>979</v>
      </c>
      <c r="Y455" s="1" t="s">
        <v>85</v>
      </c>
      <c r="Z455" s="1" t="s">
        <v>980</v>
      </c>
      <c r="AA455" s="1" t="s">
        <v>85</v>
      </c>
      <c r="AD455" s="1">
        <v>0.0</v>
      </c>
      <c r="AE455" s="1">
        <v>1.0</v>
      </c>
      <c r="AG455" s="1">
        <v>18.198</v>
      </c>
      <c r="AH455" s="1">
        <v>1.0</v>
      </c>
      <c r="AI455" s="1" t="s">
        <v>64</v>
      </c>
      <c r="AJ455" s="1">
        <v>0.0</v>
      </c>
      <c r="AM455" s="1">
        <v>0.0</v>
      </c>
      <c r="AN455" s="1">
        <v>0.0</v>
      </c>
      <c r="AO455" s="1">
        <v>100.0</v>
      </c>
      <c r="AP455" s="1">
        <v>1.0</v>
      </c>
      <c r="AQ455" s="1">
        <v>0.645</v>
      </c>
      <c r="AR455" s="1">
        <v>0.645</v>
      </c>
      <c r="AS455" s="1">
        <v>7.642684</v>
      </c>
      <c r="AT455" s="1">
        <v>70.96105</v>
      </c>
      <c r="AU455" s="1">
        <v>2.493126</v>
      </c>
      <c r="AV455" s="1">
        <v>7.224606</v>
      </c>
      <c r="AW455" s="1">
        <v>5.222826</v>
      </c>
      <c r="AX455" s="1">
        <v>21.67382</v>
      </c>
      <c r="AY455" s="1">
        <v>0.0</v>
      </c>
      <c r="AZ455" s="1">
        <v>0.6413451</v>
      </c>
      <c r="BA455" s="1">
        <v>8.340887</v>
      </c>
    </row>
    <row r="456">
      <c r="A456">
        <f t="shared" si="2"/>
        <v>0</v>
      </c>
      <c r="B456" t="str">
        <f t="shared" si="3"/>
        <v/>
      </c>
      <c r="C456" t="str">
        <f>if(and(D$3&gt;1,E456=PROSES!$D$22),,D456)</f>
        <v/>
      </c>
      <c r="D456" s="1" t="str">
        <f>if(and(F$3&gt;1,F456=PROSES!$B$10),,F456)</f>
        <v/>
      </c>
      <c r="E456" t="str">
        <f t="shared" si="4"/>
        <v/>
      </c>
      <c r="F456" t="str">
        <f t="shared" si="5"/>
        <v/>
      </c>
      <c r="G456" s="1" t="str">
        <f>if(Z456=PROSES!$E$29,T456,)</f>
        <v/>
      </c>
      <c r="H456" t="str">
        <f>if(X456=PROSES!$E$29,T456,)</f>
        <v/>
      </c>
      <c r="I456" t="str">
        <f t="shared" si="6"/>
        <v/>
      </c>
      <c r="J456" t="str">
        <f>if(and($K$3&gt;1,R456=PROSES!$C$2),,K456)</f>
        <v/>
      </c>
      <c r="K456" s="1" t="str">
        <f>if(and($L$3&gt;1,L456=PROSES!$B$2),,L456)</f>
        <v/>
      </c>
      <c r="L456" t="str">
        <f t="shared" si="7"/>
        <v/>
      </c>
      <c r="M456" t="str">
        <f>if(Z456=PROSES!$B$3,T456,)</f>
        <v/>
      </c>
      <c r="N456" t="str">
        <f>if(X456=PROSES!$B$3,T456,)</f>
        <v/>
      </c>
      <c r="O456" t="str">
        <f t="shared" si="8"/>
        <v/>
      </c>
      <c r="P456" t="str">
        <f>if(Z456=PROSES!$B$1,T456,)</f>
        <v/>
      </c>
      <c r="Q456" t="str">
        <f>if(X456=PROSES!$B$1,T456,)</f>
        <v/>
      </c>
      <c r="R456" t="str">
        <f t="shared" si="9"/>
        <v>4GULUKSUMENEP5</v>
      </c>
      <c r="S456" s="3"/>
      <c r="T456" s="1" t="s">
        <v>981</v>
      </c>
      <c r="U456" s="1" t="s">
        <v>82</v>
      </c>
      <c r="V456" s="1" t="s">
        <v>82</v>
      </c>
      <c r="W456" s="1" t="s">
        <v>166</v>
      </c>
      <c r="X456" s="1" t="s">
        <v>979</v>
      </c>
      <c r="Y456" s="1" t="s">
        <v>85</v>
      </c>
      <c r="Z456" s="1" t="s">
        <v>980</v>
      </c>
      <c r="AA456" s="1" t="s">
        <v>85</v>
      </c>
      <c r="AD456" s="1">
        <v>0.0</v>
      </c>
      <c r="AE456" s="1">
        <v>1.0</v>
      </c>
      <c r="AG456" s="1">
        <v>18.198</v>
      </c>
      <c r="AH456" s="1">
        <v>1.0</v>
      </c>
      <c r="AI456" s="1" t="s">
        <v>64</v>
      </c>
      <c r="AJ456" s="1">
        <v>0.0</v>
      </c>
      <c r="AM456" s="1">
        <v>0.0</v>
      </c>
      <c r="AN456" s="1">
        <v>0.0</v>
      </c>
      <c r="AO456" s="1">
        <v>100.0</v>
      </c>
      <c r="AP456" s="1">
        <v>1.0</v>
      </c>
      <c r="AQ456" s="1">
        <v>0.645</v>
      </c>
      <c r="AR456" s="1">
        <v>0.645</v>
      </c>
      <c r="AS456" s="1">
        <v>7.642684</v>
      </c>
      <c r="AT456" s="1">
        <v>70.96105</v>
      </c>
      <c r="AU456" s="1">
        <v>2.493126</v>
      </c>
      <c r="AV456" s="1">
        <v>7.224606</v>
      </c>
      <c r="AW456" s="1">
        <v>5.222826</v>
      </c>
      <c r="AX456" s="1">
        <v>21.67382</v>
      </c>
      <c r="AY456" s="1">
        <v>0.0</v>
      </c>
      <c r="AZ456" s="1">
        <v>0.6413451</v>
      </c>
      <c r="BA456" s="1">
        <v>8.340887</v>
      </c>
    </row>
    <row r="457">
      <c r="A457">
        <f t="shared" si="2"/>
        <v>0</v>
      </c>
      <c r="B457" t="str">
        <f t="shared" si="3"/>
        <v/>
      </c>
      <c r="C457" t="str">
        <f>if(and(D$3&gt;1,E457=PROSES!$D$22),,D457)</f>
        <v/>
      </c>
      <c r="D457" s="1" t="str">
        <f>if(and(F$3&gt;1,F457=PROSES!$B$10),,F457)</f>
        <v/>
      </c>
      <c r="E457" t="str">
        <f t="shared" si="4"/>
        <v/>
      </c>
      <c r="F457" t="str">
        <f t="shared" si="5"/>
        <v/>
      </c>
      <c r="G457" s="1" t="str">
        <f>if(Z457=PROSES!$E$29,T457,)</f>
        <v/>
      </c>
      <c r="H457" t="str">
        <f>if(X457=PROSES!$E$29,T457,)</f>
        <v/>
      </c>
      <c r="I457" t="str">
        <f t="shared" si="6"/>
        <v/>
      </c>
      <c r="J457" t="str">
        <f>if(and($K$3&gt;1,R457=PROSES!$C$2),,K457)</f>
        <v/>
      </c>
      <c r="K457" s="1" t="str">
        <f>if(and($L$3&gt;1,L457=PROSES!$B$2),,L457)</f>
        <v/>
      </c>
      <c r="L457" t="str">
        <f t="shared" si="7"/>
        <v/>
      </c>
      <c r="M457" t="str">
        <f>if(Z457=PROSES!$B$3,T457,)</f>
        <v/>
      </c>
      <c r="N457" t="str">
        <f>if(X457=PROSES!$B$3,T457,)</f>
        <v/>
      </c>
      <c r="O457" t="str">
        <f t="shared" si="8"/>
        <v/>
      </c>
      <c r="P457" t="str">
        <f>if(Z457=PROSES!$B$1,T457,)</f>
        <v/>
      </c>
      <c r="Q457" t="str">
        <f>if(X457=PROSES!$B$1,T457,)</f>
        <v/>
      </c>
      <c r="R457" t="str">
        <f t="shared" si="9"/>
        <v>MANGGARAIGEDUNGPOLA</v>
      </c>
      <c r="S457" s="3"/>
      <c r="T457" s="1" t="s">
        <v>982</v>
      </c>
      <c r="U457" s="1" t="s">
        <v>58</v>
      </c>
      <c r="V457" s="1" t="s">
        <v>58</v>
      </c>
      <c r="W457" s="1" t="s">
        <v>983</v>
      </c>
      <c r="X457" s="1" t="s">
        <v>984</v>
      </c>
      <c r="Y457" s="1" t="s">
        <v>66</v>
      </c>
      <c r="Z457" s="1" t="s">
        <v>860</v>
      </c>
      <c r="AA457" s="1" t="s">
        <v>63</v>
      </c>
      <c r="AD457" s="1">
        <v>0.0</v>
      </c>
      <c r="AE457" s="1">
        <v>1.0</v>
      </c>
      <c r="AG457" s="1">
        <v>3.79</v>
      </c>
      <c r="AH457" s="1">
        <v>1.0</v>
      </c>
      <c r="AI457" s="1" t="s">
        <v>64</v>
      </c>
      <c r="AJ457" s="1">
        <v>0.0</v>
      </c>
      <c r="AM457" s="1">
        <v>0.0</v>
      </c>
      <c r="AN457" s="1">
        <v>0.0</v>
      </c>
      <c r="AO457" s="1">
        <v>100.0</v>
      </c>
      <c r="AP457" s="1">
        <v>1.0</v>
      </c>
      <c r="AQ457" s="1">
        <v>0.8</v>
      </c>
      <c r="AR457" s="1">
        <v>0.8</v>
      </c>
      <c r="AS457" s="1">
        <v>0.5938823</v>
      </c>
      <c r="AT457" s="1">
        <v>81.55963</v>
      </c>
      <c r="AU457" s="1">
        <v>0.08717</v>
      </c>
      <c r="AV457" s="1">
        <v>0.58745</v>
      </c>
      <c r="AW457" s="1">
        <v>0.29183</v>
      </c>
      <c r="AX457" s="1">
        <v>0.26151</v>
      </c>
      <c r="AY457" s="1">
        <v>0.0</v>
      </c>
      <c r="AZ457" s="1">
        <v>0.2160176</v>
      </c>
      <c r="BA457" s="1">
        <v>-139.4346</v>
      </c>
    </row>
    <row r="458">
      <c r="A458">
        <f t="shared" si="2"/>
        <v>0</v>
      </c>
      <c r="B458" t="str">
        <f t="shared" si="3"/>
        <v/>
      </c>
      <c r="C458" t="str">
        <f>if(and(D$3&gt;1,E458=PROSES!$D$22),,D458)</f>
        <v/>
      </c>
      <c r="D458" s="1" t="str">
        <f>if(and(F$3&gt;1,F458=PROSES!$B$10),,F458)</f>
        <v/>
      </c>
      <c r="E458" t="str">
        <f t="shared" si="4"/>
        <v/>
      </c>
      <c r="F458" t="str">
        <f t="shared" si="5"/>
        <v/>
      </c>
      <c r="G458" s="1" t="str">
        <f>if(Z458=PROSES!$E$29,T458,)</f>
        <v/>
      </c>
      <c r="H458" t="str">
        <f>if(X458=PROSES!$E$29,T458,)</f>
        <v/>
      </c>
      <c r="I458" t="str">
        <f t="shared" si="6"/>
        <v/>
      </c>
      <c r="J458" t="str">
        <f>if(and($K$3&gt;1,R458=PROSES!$C$2),,K458)</f>
        <v/>
      </c>
      <c r="K458" s="1" t="str">
        <f>if(and($L$3&gt;1,L458=PROSES!$B$2),,L458)</f>
        <v/>
      </c>
      <c r="L458" t="str">
        <f t="shared" si="7"/>
        <v/>
      </c>
      <c r="M458" t="str">
        <f>if(Z458=PROSES!$B$3,T458,)</f>
        <v/>
      </c>
      <c r="N458" t="str">
        <f>if(X458=PROSES!$B$3,T458,)</f>
        <v/>
      </c>
      <c r="O458" t="str">
        <f t="shared" si="8"/>
        <v/>
      </c>
      <c r="P458" t="str">
        <f>if(Z458=PROSES!$B$1,T458,)</f>
        <v/>
      </c>
      <c r="Q458" t="str">
        <f>if(X458=PROSES!$B$1,T458,)</f>
        <v/>
      </c>
      <c r="R458" t="str">
        <f t="shared" si="9"/>
        <v>HARAPAN INDAH</v>
      </c>
      <c r="S458" s="3"/>
      <c r="T458" s="1" t="s">
        <v>985</v>
      </c>
      <c r="U458" s="1" t="s">
        <v>58</v>
      </c>
      <c r="V458" s="1" t="s">
        <v>58</v>
      </c>
      <c r="W458" s="1" t="s">
        <v>59</v>
      </c>
      <c r="X458" s="1" t="s">
        <v>286</v>
      </c>
      <c r="Y458" s="1" t="s">
        <v>61</v>
      </c>
      <c r="AA458" s="1" t="s">
        <v>986</v>
      </c>
      <c r="AD458" s="1">
        <v>0.0</v>
      </c>
      <c r="AE458" s="1">
        <v>1.0</v>
      </c>
      <c r="AG458" s="1">
        <v>0.293</v>
      </c>
      <c r="AH458" s="1">
        <v>1.0</v>
      </c>
      <c r="AI458" s="1" t="s">
        <v>64</v>
      </c>
      <c r="AJ458" s="1">
        <v>0.0</v>
      </c>
      <c r="AM458" s="1">
        <v>0.0</v>
      </c>
      <c r="AN458" s="1">
        <v>0.0</v>
      </c>
      <c r="AO458" s="1">
        <v>100.0</v>
      </c>
      <c r="AP458" s="1">
        <v>1.0</v>
      </c>
      <c r="AQ458" s="1">
        <v>2.73</v>
      </c>
      <c r="AR458" s="1">
        <v>2.73</v>
      </c>
      <c r="AS458" s="1">
        <v>0.07786445</v>
      </c>
      <c r="AT458" s="1">
        <v>76.21999</v>
      </c>
      <c r="AU458" s="1">
        <v>0.0185469</v>
      </c>
      <c r="AV458" s="1">
        <v>0.0756233</v>
      </c>
      <c r="AW458" s="1">
        <v>0.0624969</v>
      </c>
      <c r="AX458" s="1">
        <v>0.2268699</v>
      </c>
      <c r="AY458" s="1">
        <v>0.0</v>
      </c>
      <c r="AZ458" s="1">
        <v>0.6742607</v>
      </c>
      <c r="BA458" s="1">
        <v>-2.423059</v>
      </c>
    </row>
    <row r="459">
      <c r="A459">
        <f t="shared" si="2"/>
        <v>0</v>
      </c>
      <c r="B459" t="str">
        <f t="shared" si="3"/>
        <v/>
      </c>
      <c r="C459" t="str">
        <f>if(and(D$3&gt;1,E459=PROSES!$D$22),,D459)</f>
        <v/>
      </c>
      <c r="D459" s="1" t="str">
        <f>if(and(F$3&gt;1,F459=PROSES!$B$10),,F459)</f>
        <v/>
      </c>
      <c r="E459" t="str">
        <f t="shared" si="4"/>
        <v/>
      </c>
      <c r="F459" t="str">
        <f t="shared" si="5"/>
        <v/>
      </c>
      <c r="G459" s="1" t="str">
        <f>if(Z459=PROSES!$E$29,T459,)</f>
        <v/>
      </c>
      <c r="H459" t="str">
        <f>if(X459=PROSES!$E$29,T459,)</f>
        <v/>
      </c>
      <c r="I459" t="str">
        <f t="shared" si="6"/>
        <v/>
      </c>
      <c r="J459" t="str">
        <f>if(and($K$3&gt;1,R459=PROSES!$C$2),,K459)</f>
        <v/>
      </c>
      <c r="K459" s="1" t="str">
        <f>if(and($L$3&gt;1,L459=PROSES!$B$2),,L459)</f>
        <v/>
      </c>
      <c r="L459" t="str">
        <f t="shared" si="7"/>
        <v/>
      </c>
      <c r="M459" t="str">
        <f>if(Z459=PROSES!$B$3,T459,)</f>
        <v/>
      </c>
      <c r="N459" t="str">
        <f>if(X459=PROSES!$B$3,T459,)</f>
        <v/>
      </c>
      <c r="O459" t="str">
        <f t="shared" si="8"/>
        <v/>
      </c>
      <c r="P459" t="str">
        <f>if(Z459=PROSES!$B$1,T459,)</f>
        <v/>
      </c>
      <c r="Q459" t="str">
        <f>if(X459=PROSES!$B$1,T459,)</f>
        <v/>
      </c>
      <c r="R459" t="str">
        <f t="shared" si="9"/>
        <v/>
      </c>
      <c r="S459" s="3"/>
      <c r="T459" s="1" t="s">
        <v>987</v>
      </c>
      <c r="U459" s="1" t="s">
        <v>58</v>
      </c>
      <c r="V459" s="1" t="s">
        <v>58</v>
      </c>
      <c r="W459" s="1" t="s">
        <v>282</v>
      </c>
      <c r="Y459" s="1" t="s">
        <v>986</v>
      </c>
      <c r="AA459" s="1" t="s">
        <v>988</v>
      </c>
      <c r="AD459" s="1">
        <v>0.0</v>
      </c>
      <c r="AE459" s="1">
        <v>1.0</v>
      </c>
      <c r="AG459" s="1">
        <v>1.2</v>
      </c>
      <c r="AH459" s="1">
        <v>1.0</v>
      </c>
      <c r="AI459" s="1" t="s">
        <v>64</v>
      </c>
      <c r="AJ459" s="1">
        <v>0.0</v>
      </c>
      <c r="AM459" s="1">
        <v>0.0</v>
      </c>
      <c r="AN459" s="1">
        <v>0.0</v>
      </c>
      <c r="AO459" s="1">
        <v>100.0</v>
      </c>
      <c r="AP459" s="1">
        <v>1.0</v>
      </c>
      <c r="AQ459" s="1">
        <v>1.56</v>
      </c>
      <c r="AR459" s="1">
        <v>1.56</v>
      </c>
      <c r="AS459" s="1">
        <v>0.3410252</v>
      </c>
      <c r="AT459" s="1">
        <v>81.68457</v>
      </c>
      <c r="AU459" s="1">
        <v>0.04932</v>
      </c>
      <c r="AV459" s="1">
        <v>0.33744</v>
      </c>
      <c r="AW459" s="1">
        <v>0.22932</v>
      </c>
      <c r="AX459" s="1">
        <v>1.01232</v>
      </c>
      <c r="AY459" s="1">
        <v>0.0</v>
      </c>
      <c r="AZ459" s="1">
        <v>0.6827177</v>
      </c>
      <c r="BA459" s="1">
        <v>-6.618521</v>
      </c>
    </row>
    <row r="460">
      <c r="A460">
        <f t="shared" si="2"/>
        <v>0</v>
      </c>
      <c r="B460" t="str">
        <f t="shared" si="3"/>
        <v/>
      </c>
      <c r="C460" t="str">
        <f>if(and(D$3&gt;1,E460=PROSES!$D$22),,D460)</f>
        <v/>
      </c>
      <c r="D460" s="1" t="str">
        <f>if(and(F$3&gt;1,F460=PROSES!$B$10),,F460)</f>
        <v/>
      </c>
      <c r="E460" t="str">
        <f t="shared" si="4"/>
        <v/>
      </c>
      <c r="F460" t="str">
        <f t="shared" si="5"/>
        <v/>
      </c>
      <c r="G460" s="1" t="str">
        <f>if(Z460=PROSES!$E$29,T460,)</f>
        <v/>
      </c>
      <c r="H460" t="str">
        <f>if(X460=PROSES!$E$29,T460,)</f>
        <v/>
      </c>
      <c r="I460" t="str">
        <f t="shared" si="6"/>
        <v/>
      </c>
      <c r="J460" t="str">
        <f>if(and($K$3&gt;1,R460=PROSES!$C$2),,K460)</f>
        <v/>
      </c>
      <c r="K460" s="1" t="str">
        <f>if(and($L$3&gt;1,L460=PROSES!$B$2),,L460)</f>
        <v/>
      </c>
      <c r="L460" t="str">
        <f t="shared" si="7"/>
        <v/>
      </c>
      <c r="M460" t="str">
        <f>if(Z460=PROSES!$B$3,T460,)</f>
        <v/>
      </c>
      <c r="N460" t="str">
        <f>if(X460=PROSES!$B$3,T460,)</f>
        <v/>
      </c>
      <c r="O460" t="str">
        <f t="shared" si="8"/>
        <v/>
      </c>
      <c r="P460" t="str">
        <f>if(Z460=PROSES!$B$1,T460,)</f>
        <v/>
      </c>
      <c r="Q460" t="str">
        <f>if(X460=PROSES!$B$1,T460,)</f>
        <v/>
      </c>
      <c r="R460" t="str">
        <f t="shared" si="9"/>
        <v>MUARATAWAR5</v>
      </c>
      <c r="S460" s="3"/>
      <c r="T460" s="1" t="s">
        <v>989</v>
      </c>
      <c r="U460" s="1" t="s">
        <v>58</v>
      </c>
      <c r="V460" s="1" t="s">
        <v>58</v>
      </c>
      <c r="W460" s="1" t="s">
        <v>990</v>
      </c>
      <c r="X460" s="1" t="s">
        <v>991</v>
      </c>
      <c r="Y460" s="1" t="s">
        <v>66</v>
      </c>
      <c r="AA460" s="1" t="s">
        <v>988</v>
      </c>
      <c r="AD460" s="1">
        <v>0.0</v>
      </c>
      <c r="AE460" s="1">
        <v>1.0</v>
      </c>
      <c r="AG460" s="1">
        <v>7.91</v>
      </c>
      <c r="AH460" s="1">
        <v>1.0</v>
      </c>
      <c r="AI460" s="1" t="s">
        <v>64</v>
      </c>
      <c r="AJ460" s="1">
        <v>0.0</v>
      </c>
      <c r="AM460" s="1">
        <v>0.0</v>
      </c>
      <c r="AN460" s="1">
        <v>0.0</v>
      </c>
      <c r="AO460" s="1">
        <v>100.0</v>
      </c>
      <c r="AP460" s="1">
        <v>1.0</v>
      </c>
      <c r="AQ460" s="1">
        <v>1.88</v>
      </c>
      <c r="AR460" s="1">
        <v>1.88</v>
      </c>
      <c r="AS460" s="1">
        <v>1.647597</v>
      </c>
      <c r="AT460" s="1">
        <v>77.24146</v>
      </c>
      <c r="AU460" s="1">
        <v>0.36386</v>
      </c>
      <c r="AV460" s="1">
        <v>1.606917</v>
      </c>
      <c r="AW460" s="1">
        <v>1.55036</v>
      </c>
      <c r="AX460" s="1">
        <v>4.820749</v>
      </c>
      <c r="AY460" s="1">
        <v>0.0</v>
      </c>
      <c r="AZ460" s="1">
        <v>0.6931021</v>
      </c>
      <c r="BA460" s="1">
        <v>-7.504862</v>
      </c>
    </row>
    <row r="461">
      <c r="A461">
        <f t="shared" si="2"/>
        <v>0</v>
      </c>
      <c r="B461" t="str">
        <f t="shared" si="3"/>
        <v/>
      </c>
      <c r="C461" t="str">
        <f>if(and(D$3&gt;1,E461=PROSES!$D$22),,D461)</f>
        <v/>
      </c>
      <c r="D461" s="1" t="str">
        <f>if(and(F$3&gt;1,F461=PROSES!$B$10),,F461)</f>
        <v/>
      </c>
      <c r="E461" t="str">
        <f t="shared" si="4"/>
        <v/>
      </c>
      <c r="F461" t="str">
        <f t="shared" si="5"/>
        <v/>
      </c>
      <c r="G461" s="1" t="str">
        <f>if(Z461=PROSES!$E$29,T461,)</f>
        <v/>
      </c>
      <c r="H461" t="str">
        <f>if(X461=PROSES!$E$29,T461,)</f>
        <v/>
      </c>
      <c r="I461" t="str">
        <f t="shared" si="6"/>
        <v/>
      </c>
      <c r="J461" t="str">
        <f>if(and($K$3&gt;1,R461=PROSES!$C$2),,K461)</f>
        <v/>
      </c>
      <c r="K461" s="1" t="str">
        <f>if(and($L$3&gt;1,L461=PROSES!$B$2),,L461)</f>
        <v/>
      </c>
      <c r="L461" t="str">
        <f t="shared" si="7"/>
        <v/>
      </c>
      <c r="M461" t="str">
        <f>if(Z461=PROSES!$B$3,T461,)</f>
        <v/>
      </c>
      <c r="N461" t="str">
        <f>if(X461=PROSES!$B$3,T461,)</f>
        <v/>
      </c>
      <c r="O461" t="str">
        <f t="shared" si="8"/>
        <v/>
      </c>
      <c r="P461" t="str">
        <f>if(Z461=PROSES!$B$1,T461,)</f>
        <v/>
      </c>
      <c r="Q461" t="str">
        <f>if(X461=PROSES!$B$1,T461,)</f>
        <v/>
      </c>
      <c r="R461" t="str">
        <f t="shared" si="9"/>
        <v>HARAPAN INDAH</v>
      </c>
      <c r="S461" s="3"/>
      <c r="T461" s="1" t="s">
        <v>992</v>
      </c>
      <c r="U461" s="1" t="s">
        <v>58</v>
      </c>
      <c r="V461" s="1" t="s">
        <v>58</v>
      </c>
      <c r="W461" s="1" t="s">
        <v>59</v>
      </c>
      <c r="X461" s="1" t="s">
        <v>286</v>
      </c>
      <c r="Y461" s="1" t="s">
        <v>66</v>
      </c>
      <c r="AA461" s="1" t="s">
        <v>993</v>
      </c>
      <c r="AD461" s="1">
        <v>0.0</v>
      </c>
      <c r="AE461" s="1">
        <v>1.0</v>
      </c>
      <c r="AG461" s="1">
        <v>0.293</v>
      </c>
      <c r="AH461" s="1">
        <v>1.0</v>
      </c>
      <c r="AI461" s="1" t="s">
        <v>64</v>
      </c>
      <c r="AJ461" s="1">
        <v>0.0</v>
      </c>
      <c r="AM461" s="1">
        <v>0.0</v>
      </c>
      <c r="AN461" s="1">
        <v>0.0</v>
      </c>
      <c r="AO461" s="1">
        <v>100.0</v>
      </c>
      <c r="AP461" s="1">
        <v>1.0</v>
      </c>
      <c r="AQ461" s="1">
        <v>2.73</v>
      </c>
      <c r="AR461" s="1">
        <v>2.73</v>
      </c>
      <c r="AS461" s="1">
        <v>0.07786445</v>
      </c>
      <c r="AT461" s="1">
        <v>76.21999</v>
      </c>
      <c r="AU461" s="1">
        <v>0.0185469</v>
      </c>
      <c r="AV461" s="1">
        <v>0.0756233</v>
      </c>
      <c r="AW461" s="1">
        <v>0.0624969</v>
      </c>
      <c r="AX461" s="1">
        <v>0.2268699</v>
      </c>
      <c r="AY461" s="1">
        <v>0.0</v>
      </c>
      <c r="AZ461" s="1">
        <v>0.6742607</v>
      </c>
      <c r="BA461" s="1">
        <v>-2.423059</v>
      </c>
    </row>
    <row r="462">
      <c r="A462">
        <f t="shared" si="2"/>
        <v>0</v>
      </c>
      <c r="B462" t="str">
        <f t="shared" si="3"/>
        <v/>
      </c>
      <c r="C462" t="str">
        <f>if(and(D$3&gt;1,E462=PROSES!$D$22),,D462)</f>
        <v/>
      </c>
      <c r="D462" s="1" t="str">
        <f>if(and(F$3&gt;1,F462=PROSES!$B$10),,F462)</f>
        <v/>
      </c>
      <c r="E462" t="str">
        <f t="shared" si="4"/>
        <v/>
      </c>
      <c r="F462" t="str">
        <f t="shared" si="5"/>
        <v/>
      </c>
      <c r="G462" s="1" t="str">
        <f>if(Z462=PROSES!$E$29,T462,)</f>
        <v/>
      </c>
      <c r="H462" t="str">
        <f>if(X462=PROSES!$E$29,T462,)</f>
        <v/>
      </c>
      <c r="I462" t="str">
        <f t="shared" si="6"/>
        <v/>
      </c>
      <c r="J462" t="str">
        <f>if(and($K$3&gt;1,R462=PROSES!$C$2),,K462)</f>
        <v/>
      </c>
      <c r="K462" s="1" t="str">
        <f>if(and($L$3&gt;1,L462=PROSES!$B$2),,L462)</f>
        <v/>
      </c>
      <c r="L462" t="str">
        <f t="shared" si="7"/>
        <v/>
      </c>
      <c r="M462" t="str">
        <f>if(Z462=PROSES!$B$3,T462,)</f>
        <v/>
      </c>
      <c r="N462" t="str">
        <f>if(X462=PROSES!$B$3,T462,)</f>
        <v/>
      </c>
      <c r="O462" t="str">
        <f t="shared" si="8"/>
        <v/>
      </c>
      <c r="P462" t="str">
        <f>if(Z462=PROSES!$B$1,T462,)</f>
        <v/>
      </c>
      <c r="Q462" t="str">
        <f>if(X462=PROSES!$B$1,T462,)</f>
        <v/>
      </c>
      <c r="R462" t="str">
        <f t="shared" si="9"/>
        <v/>
      </c>
      <c r="S462" s="3"/>
      <c r="T462" s="1" t="s">
        <v>994</v>
      </c>
      <c r="U462" s="1" t="s">
        <v>58</v>
      </c>
      <c r="V462" s="1" t="s">
        <v>58</v>
      </c>
      <c r="W462" s="1" t="s">
        <v>282</v>
      </c>
      <c r="Y462" s="1" t="s">
        <v>993</v>
      </c>
      <c r="AA462" s="1" t="s">
        <v>995</v>
      </c>
      <c r="AD462" s="1">
        <v>0.0</v>
      </c>
      <c r="AE462" s="1">
        <v>1.0</v>
      </c>
      <c r="AG462" s="1">
        <v>1.2</v>
      </c>
      <c r="AH462" s="1">
        <v>1.0</v>
      </c>
      <c r="AI462" s="1" t="s">
        <v>64</v>
      </c>
      <c r="AJ462" s="1">
        <v>0.0</v>
      </c>
      <c r="AM462" s="1">
        <v>0.0</v>
      </c>
      <c r="AN462" s="1">
        <v>0.0</v>
      </c>
      <c r="AO462" s="1">
        <v>100.0</v>
      </c>
      <c r="AP462" s="1">
        <v>1.0</v>
      </c>
      <c r="AQ462" s="1">
        <v>1.56</v>
      </c>
      <c r="AR462" s="1">
        <v>1.56</v>
      </c>
      <c r="AS462" s="1">
        <v>0.3410252</v>
      </c>
      <c r="AT462" s="1">
        <v>81.68457</v>
      </c>
      <c r="AU462" s="1">
        <v>0.04932</v>
      </c>
      <c r="AV462" s="1">
        <v>0.33744</v>
      </c>
      <c r="AW462" s="1">
        <v>0.22932</v>
      </c>
      <c r="AX462" s="1">
        <v>1.01232</v>
      </c>
      <c r="AY462" s="1">
        <v>0.0</v>
      </c>
      <c r="AZ462" s="1">
        <v>0.6827177</v>
      </c>
      <c r="BA462" s="1">
        <v>-6.618521</v>
      </c>
    </row>
    <row r="463">
      <c r="A463">
        <f t="shared" si="2"/>
        <v>0</v>
      </c>
      <c r="B463" t="str">
        <f t="shared" si="3"/>
        <v/>
      </c>
      <c r="C463" t="str">
        <f>if(and(D$3&gt;1,E463=PROSES!$D$22),,D463)</f>
        <v/>
      </c>
      <c r="D463" s="1" t="str">
        <f>if(and(F$3&gt;1,F463=PROSES!$B$10),,F463)</f>
        <v/>
      </c>
      <c r="E463" t="str">
        <f t="shared" si="4"/>
        <v/>
      </c>
      <c r="F463" t="str">
        <f t="shared" si="5"/>
        <v/>
      </c>
      <c r="G463" s="1" t="str">
        <f>if(Z463=PROSES!$E$29,T463,)</f>
        <v/>
      </c>
      <c r="H463" t="str">
        <f>if(X463=PROSES!$E$29,T463,)</f>
        <v/>
      </c>
      <c r="I463" t="str">
        <f t="shared" si="6"/>
        <v/>
      </c>
      <c r="J463" t="str">
        <f>if(and($K$3&gt;1,R463=PROSES!$C$2),,K463)</f>
        <v/>
      </c>
      <c r="K463" s="1" t="str">
        <f>if(and($L$3&gt;1,L463=PROSES!$B$2),,L463)</f>
        <v/>
      </c>
      <c r="L463" t="str">
        <f t="shared" si="7"/>
        <v/>
      </c>
      <c r="M463" t="str">
        <f>if(Z463=PROSES!$B$3,T463,)</f>
        <v/>
      </c>
      <c r="N463" t="str">
        <f>if(X463=PROSES!$B$3,T463,)</f>
        <v/>
      </c>
      <c r="O463" t="str">
        <f t="shared" si="8"/>
        <v/>
      </c>
      <c r="P463" t="str">
        <f>if(Z463=PROSES!$B$1,T463,)</f>
        <v/>
      </c>
      <c r="Q463" t="str">
        <f>if(X463=PROSES!$B$1,T463,)</f>
        <v/>
      </c>
      <c r="R463" t="str">
        <f t="shared" si="9"/>
        <v>MUARATAWAR5</v>
      </c>
      <c r="S463" s="3"/>
      <c r="T463" s="1" t="s">
        <v>996</v>
      </c>
      <c r="U463" s="1" t="s">
        <v>58</v>
      </c>
      <c r="V463" s="1" t="s">
        <v>58</v>
      </c>
      <c r="W463" s="1" t="s">
        <v>990</v>
      </c>
      <c r="X463" s="1" t="s">
        <v>991</v>
      </c>
      <c r="Y463" s="1" t="s">
        <v>61</v>
      </c>
      <c r="AA463" s="1" t="s">
        <v>995</v>
      </c>
      <c r="AD463" s="1">
        <v>0.0</v>
      </c>
      <c r="AE463" s="1">
        <v>1.0</v>
      </c>
      <c r="AG463" s="1">
        <v>7.91</v>
      </c>
      <c r="AH463" s="1">
        <v>1.0</v>
      </c>
      <c r="AI463" s="1" t="s">
        <v>64</v>
      </c>
      <c r="AJ463" s="1">
        <v>0.0</v>
      </c>
      <c r="AM463" s="1">
        <v>0.0</v>
      </c>
      <c r="AN463" s="1">
        <v>0.0</v>
      </c>
      <c r="AO463" s="1">
        <v>100.0</v>
      </c>
      <c r="AP463" s="1">
        <v>1.0</v>
      </c>
      <c r="AQ463" s="1">
        <v>1.88</v>
      </c>
      <c r="AR463" s="1">
        <v>1.88</v>
      </c>
      <c r="AS463" s="1">
        <v>1.647597</v>
      </c>
      <c r="AT463" s="1">
        <v>77.24146</v>
      </c>
      <c r="AU463" s="1">
        <v>0.36386</v>
      </c>
      <c r="AV463" s="1">
        <v>1.606917</v>
      </c>
      <c r="AW463" s="1">
        <v>1.55036</v>
      </c>
      <c r="AX463" s="1">
        <v>4.820749</v>
      </c>
      <c r="AY463" s="1">
        <v>0.0</v>
      </c>
      <c r="AZ463" s="1">
        <v>0.6931021</v>
      </c>
      <c r="BA463" s="1">
        <v>-7.504862</v>
      </c>
    </row>
    <row r="464">
      <c r="A464">
        <f t="shared" si="2"/>
        <v>0</v>
      </c>
      <c r="B464" t="str">
        <f t="shared" si="3"/>
        <v/>
      </c>
      <c r="C464" t="str">
        <f>if(and(D$3&gt;1,E464=PROSES!$D$22),,D464)</f>
        <v/>
      </c>
      <c r="D464" s="1" t="str">
        <f>if(and(F$3&gt;1,F464=PROSES!$B$10),,F464)</f>
        <v/>
      </c>
      <c r="E464" t="str">
        <f t="shared" si="4"/>
        <v/>
      </c>
      <c r="F464" t="str">
        <f t="shared" si="5"/>
        <v/>
      </c>
      <c r="G464" s="1" t="str">
        <f>if(Z464=PROSES!$E$29,T464,)</f>
        <v/>
      </c>
      <c r="H464" t="str">
        <f>if(X464=PROSES!$E$29,T464,)</f>
        <v/>
      </c>
      <c r="I464" t="str">
        <f t="shared" si="6"/>
        <v/>
      </c>
      <c r="J464" t="str">
        <f>if(and($K$3&gt;1,R464=PROSES!$C$2),,K464)</f>
        <v/>
      </c>
      <c r="K464" s="1" t="str">
        <f>if(and($L$3&gt;1,L464=PROSES!$B$2),,L464)</f>
        <v/>
      </c>
      <c r="L464" t="str">
        <f t="shared" si="7"/>
        <v/>
      </c>
      <c r="M464" t="str">
        <f>if(Z464=PROSES!$B$3,T464,)</f>
        <v/>
      </c>
      <c r="N464" t="str">
        <f>if(X464=PROSES!$B$3,T464,)</f>
        <v/>
      </c>
      <c r="O464" t="str">
        <f t="shared" si="8"/>
        <v/>
      </c>
      <c r="P464" t="str">
        <f>if(Z464=PROSES!$B$1,T464,)</f>
        <v/>
      </c>
      <c r="Q464" t="str">
        <f>if(X464=PROSES!$B$1,T464,)</f>
        <v/>
      </c>
      <c r="R464" t="str">
        <f t="shared" si="9"/>
        <v>HANKOOK5JABABEKA</v>
      </c>
      <c r="S464" s="3"/>
      <c r="T464" s="1" t="s">
        <v>997</v>
      </c>
      <c r="U464" s="1" t="s">
        <v>75</v>
      </c>
      <c r="V464" s="1" t="s">
        <v>75</v>
      </c>
      <c r="W464" s="1" t="s">
        <v>90</v>
      </c>
      <c r="X464" s="1" t="s">
        <v>474</v>
      </c>
      <c r="Y464" s="1" t="s">
        <v>88</v>
      </c>
      <c r="Z464" s="1" t="s">
        <v>311</v>
      </c>
      <c r="AA464" s="1" t="s">
        <v>61</v>
      </c>
      <c r="AD464" s="1">
        <v>0.0</v>
      </c>
      <c r="AE464" s="1">
        <v>1.0</v>
      </c>
      <c r="AG464" s="1">
        <v>13.1</v>
      </c>
      <c r="AH464" s="1">
        <v>1.0</v>
      </c>
      <c r="AI464" s="1" t="s">
        <v>64</v>
      </c>
      <c r="AJ464" s="1">
        <v>0.0</v>
      </c>
      <c r="AM464" s="1">
        <v>0.0</v>
      </c>
      <c r="AN464" s="1">
        <v>0.0</v>
      </c>
      <c r="AO464" s="1">
        <v>100.0</v>
      </c>
      <c r="AP464" s="1">
        <v>1.0</v>
      </c>
      <c r="AQ464" s="1">
        <v>1.62</v>
      </c>
      <c r="AR464" s="1">
        <v>1.62</v>
      </c>
      <c r="AS464" s="1">
        <v>3.711953</v>
      </c>
      <c r="AT464" s="1">
        <v>82.15014</v>
      </c>
      <c r="AU464" s="1">
        <v>0.50697</v>
      </c>
      <c r="AV464" s="1">
        <v>3.67717</v>
      </c>
      <c r="AW464" s="1">
        <v>2.47197</v>
      </c>
      <c r="AX464" s="1">
        <v>11.03151</v>
      </c>
      <c r="AY464" s="1">
        <v>0.0</v>
      </c>
      <c r="AZ464" s="1">
        <v>0.683587</v>
      </c>
      <c r="BA464" s="1">
        <v>-7.109503</v>
      </c>
    </row>
    <row r="465">
      <c r="A465">
        <f t="shared" si="2"/>
        <v>0</v>
      </c>
      <c r="B465" t="str">
        <f t="shared" si="3"/>
        <v/>
      </c>
      <c r="C465" t="str">
        <f>if(and(D$3&gt;1,E465=PROSES!$D$22),,D465)</f>
        <v/>
      </c>
      <c r="D465" s="1" t="str">
        <f>if(and(F$3&gt;1,F465=PROSES!$B$10),,F465)</f>
        <v/>
      </c>
      <c r="E465" t="str">
        <f t="shared" si="4"/>
        <v/>
      </c>
      <c r="F465" t="str">
        <f t="shared" si="5"/>
        <v/>
      </c>
      <c r="G465" s="1" t="str">
        <f>if(Z465=PROSES!$E$29,T465,)</f>
        <v/>
      </c>
      <c r="H465" t="str">
        <f>if(X465=PROSES!$E$29,T465,)</f>
        <v/>
      </c>
      <c r="I465" t="str">
        <f t="shared" si="6"/>
        <v/>
      </c>
      <c r="J465" t="str">
        <f>if(and($K$3&gt;1,R465=PROSES!$C$2),,K465)</f>
        <v/>
      </c>
      <c r="K465" s="1" t="str">
        <f>if(and($L$3&gt;1,L465=PROSES!$B$2),,L465)</f>
        <v/>
      </c>
      <c r="L465" t="str">
        <f t="shared" si="7"/>
        <v/>
      </c>
      <c r="M465" t="str">
        <f>if(Z465=PROSES!$B$3,T465,)</f>
        <v/>
      </c>
      <c r="N465" t="str">
        <f>if(X465=PROSES!$B$3,T465,)</f>
        <v/>
      </c>
      <c r="O465" t="str">
        <f t="shared" si="8"/>
        <v/>
      </c>
      <c r="P465" t="str">
        <f>if(Z465=PROSES!$B$1,T465,)</f>
        <v/>
      </c>
      <c r="Q465" t="str">
        <f>if(X465=PROSES!$B$1,T465,)</f>
        <v/>
      </c>
      <c r="R465" t="str">
        <f t="shared" si="9"/>
        <v>HANKOOK5JABABEKA</v>
      </c>
      <c r="S465" s="3"/>
      <c r="T465" s="1" t="s">
        <v>998</v>
      </c>
      <c r="U465" s="1" t="s">
        <v>75</v>
      </c>
      <c r="V465" s="1" t="s">
        <v>75</v>
      </c>
      <c r="W465" s="1" t="s">
        <v>90</v>
      </c>
      <c r="X465" s="1" t="s">
        <v>474</v>
      </c>
      <c r="Y465" s="1" t="s">
        <v>88</v>
      </c>
      <c r="Z465" s="1" t="s">
        <v>311</v>
      </c>
      <c r="AA465" s="1" t="s">
        <v>61</v>
      </c>
      <c r="AD465" s="1">
        <v>0.0</v>
      </c>
      <c r="AE465" s="1">
        <v>1.0</v>
      </c>
      <c r="AG465" s="1">
        <v>13.1</v>
      </c>
      <c r="AH465" s="1">
        <v>1.0</v>
      </c>
      <c r="AI465" s="1" t="s">
        <v>64</v>
      </c>
      <c r="AJ465" s="1">
        <v>0.0</v>
      </c>
      <c r="AM465" s="1">
        <v>0.0</v>
      </c>
      <c r="AN465" s="1">
        <v>0.0</v>
      </c>
      <c r="AO465" s="1">
        <v>100.0</v>
      </c>
      <c r="AP465" s="1">
        <v>1.0</v>
      </c>
      <c r="AQ465" s="1">
        <v>1.62</v>
      </c>
      <c r="AR465" s="1">
        <v>1.62</v>
      </c>
      <c r="AS465" s="1">
        <v>3.711953</v>
      </c>
      <c r="AT465" s="1">
        <v>82.15014</v>
      </c>
      <c r="AU465" s="1">
        <v>0.50697</v>
      </c>
      <c r="AV465" s="1">
        <v>3.67717</v>
      </c>
      <c r="AW465" s="1">
        <v>2.47197</v>
      </c>
      <c r="AX465" s="1">
        <v>11.03151</v>
      </c>
      <c r="AY465" s="1">
        <v>0.0</v>
      </c>
      <c r="AZ465" s="1">
        <v>0.683587</v>
      </c>
      <c r="BA465" s="1">
        <v>-7.109503</v>
      </c>
    </row>
    <row r="466">
      <c r="A466">
        <f t="shared" si="2"/>
        <v>0</v>
      </c>
      <c r="B466" t="str">
        <f t="shared" si="3"/>
        <v/>
      </c>
      <c r="C466" t="str">
        <f>if(and(D$3&gt;1,E466=PROSES!$D$22),,D466)</f>
        <v/>
      </c>
      <c r="D466" s="1" t="str">
        <f>if(and(F$3&gt;1,F466=PROSES!$B$10),,F466)</f>
        <v/>
      </c>
      <c r="E466" t="str">
        <f t="shared" si="4"/>
        <v/>
      </c>
      <c r="F466" t="str">
        <f t="shared" si="5"/>
        <v/>
      </c>
      <c r="G466" s="1" t="str">
        <f>if(Z466=PROSES!$E$29,T466,)</f>
        <v/>
      </c>
      <c r="H466" t="str">
        <f>if(X466=PROSES!$E$29,T466,)</f>
        <v/>
      </c>
      <c r="I466" t="str">
        <f t="shared" si="6"/>
        <v/>
      </c>
      <c r="J466" t="str">
        <f>if(and($K$3&gt;1,R466=PROSES!$C$2),,K466)</f>
        <v/>
      </c>
      <c r="K466" s="1" t="str">
        <f>if(and($L$3&gt;1,L466=PROSES!$B$2),,L466)</f>
        <v/>
      </c>
      <c r="L466" t="str">
        <f t="shared" si="7"/>
        <v/>
      </c>
      <c r="M466" t="str">
        <f>if(Z466=PROSES!$B$3,T466,)</f>
        <v/>
      </c>
      <c r="N466" t="str">
        <f>if(X466=PROSES!$B$3,T466,)</f>
        <v/>
      </c>
      <c r="O466" t="str">
        <f t="shared" si="8"/>
        <v/>
      </c>
      <c r="P466" t="str">
        <f>if(Z466=PROSES!$B$1,T466,)</f>
        <v/>
      </c>
      <c r="Q466" t="str">
        <f>if(X466=PROSES!$B$1,T466,)</f>
        <v/>
      </c>
      <c r="R466" t="str">
        <f t="shared" si="9"/>
        <v>HAURGEULIS5SUKAMANDI</v>
      </c>
      <c r="S466" s="3"/>
      <c r="T466" s="1" t="s">
        <v>999</v>
      </c>
      <c r="U466" s="1" t="s">
        <v>115</v>
      </c>
      <c r="V466" s="1" t="s">
        <v>115</v>
      </c>
      <c r="W466" s="1" t="s">
        <v>90</v>
      </c>
      <c r="X466" s="1" t="s">
        <v>592</v>
      </c>
      <c r="Y466" s="1" t="s">
        <v>85</v>
      </c>
      <c r="Z466" s="1" t="s">
        <v>1000</v>
      </c>
      <c r="AA466" s="1" t="s">
        <v>88</v>
      </c>
      <c r="AD466" s="1">
        <v>0.0</v>
      </c>
      <c r="AE466" s="1">
        <v>1.0</v>
      </c>
      <c r="AG466" s="1">
        <v>37.0</v>
      </c>
      <c r="AH466" s="1">
        <v>1.0</v>
      </c>
      <c r="AI466" s="1" t="s">
        <v>64</v>
      </c>
      <c r="AJ466" s="1">
        <v>0.0</v>
      </c>
      <c r="AM466" s="1">
        <v>0.0</v>
      </c>
      <c r="AN466" s="1">
        <v>0.0</v>
      </c>
      <c r="AO466" s="1">
        <v>100.0</v>
      </c>
      <c r="AP466" s="1">
        <v>1.0</v>
      </c>
      <c r="AQ466" s="1">
        <v>1.62</v>
      </c>
      <c r="AR466" s="1">
        <v>1.62</v>
      </c>
      <c r="AS466" s="1">
        <v>10.48414</v>
      </c>
      <c r="AT466" s="1">
        <v>82.15014</v>
      </c>
      <c r="AU466" s="1">
        <v>1.4319</v>
      </c>
      <c r="AV466" s="1">
        <v>10.3859</v>
      </c>
      <c r="AW466" s="1">
        <v>6.9819</v>
      </c>
      <c r="AX466" s="1">
        <v>31.1577</v>
      </c>
      <c r="AY466" s="1">
        <v>0.0</v>
      </c>
      <c r="AZ466" s="1">
        <v>0.683587</v>
      </c>
      <c r="BA466" s="1">
        <v>-7.109503</v>
      </c>
    </row>
    <row r="467">
      <c r="A467">
        <f t="shared" si="2"/>
        <v>0</v>
      </c>
      <c r="B467" t="str">
        <f t="shared" si="3"/>
        <v/>
      </c>
      <c r="C467" t="str">
        <f>if(and(D$3&gt;1,E467=PROSES!$D$22),,D467)</f>
        <v/>
      </c>
      <c r="D467" s="1" t="str">
        <f>if(and(F$3&gt;1,F467=PROSES!$B$10),,F467)</f>
        <v/>
      </c>
      <c r="E467" t="str">
        <f t="shared" si="4"/>
        <v/>
      </c>
      <c r="F467" t="str">
        <f t="shared" si="5"/>
        <v/>
      </c>
      <c r="G467" s="1" t="str">
        <f>if(Z467=PROSES!$E$29,T467,)</f>
        <v/>
      </c>
      <c r="H467" t="str">
        <f>if(X467=PROSES!$E$29,T467,)</f>
        <v/>
      </c>
      <c r="I467" t="str">
        <f t="shared" si="6"/>
        <v/>
      </c>
      <c r="J467" t="str">
        <f>if(and($K$3&gt;1,R467=PROSES!$C$2),,K467)</f>
        <v/>
      </c>
      <c r="K467" s="1" t="str">
        <f>if(and($L$3&gt;1,L467=PROSES!$B$2),,L467)</f>
        <v/>
      </c>
      <c r="L467" t="str">
        <f t="shared" si="7"/>
        <v/>
      </c>
      <c r="M467" t="str">
        <f>if(Z467=PROSES!$B$3,T467,)</f>
        <v/>
      </c>
      <c r="N467" t="str">
        <f>if(X467=PROSES!$B$3,T467,)</f>
        <v/>
      </c>
      <c r="O467" t="str">
        <f t="shared" si="8"/>
        <v/>
      </c>
      <c r="P467" t="str">
        <f>if(Z467=PROSES!$B$1,T467,)</f>
        <v/>
      </c>
      <c r="Q467" t="str">
        <f>if(X467=PROSES!$B$1,T467,)</f>
        <v/>
      </c>
      <c r="R467" t="str">
        <f t="shared" si="9"/>
        <v>HAURGEULIS5SUKAMANDI</v>
      </c>
      <c r="S467" s="3"/>
      <c r="T467" s="1" t="s">
        <v>1001</v>
      </c>
      <c r="U467" s="1" t="s">
        <v>115</v>
      </c>
      <c r="V467" s="1" t="s">
        <v>115</v>
      </c>
      <c r="W467" s="1" t="s">
        <v>90</v>
      </c>
      <c r="X467" s="1" t="s">
        <v>592</v>
      </c>
      <c r="Y467" s="1" t="s">
        <v>85</v>
      </c>
      <c r="Z467" s="1" t="s">
        <v>1000</v>
      </c>
      <c r="AA467" s="1" t="s">
        <v>88</v>
      </c>
      <c r="AD467" s="1">
        <v>0.0</v>
      </c>
      <c r="AE467" s="1">
        <v>1.0</v>
      </c>
      <c r="AG467" s="1">
        <v>37.0</v>
      </c>
      <c r="AH467" s="1">
        <v>1.0</v>
      </c>
      <c r="AI467" s="1" t="s">
        <v>64</v>
      </c>
      <c r="AJ467" s="1">
        <v>0.0</v>
      </c>
      <c r="AM467" s="1">
        <v>0.0</v>
      </c>
      <c r="AN467" s="1">
        <v>0.0</v>
      </c>
      <c r="AO467" s="1">
        <v>100.0</v>
      </c>
      <c r="AP467" s="1">
        <v>1.0</v>
      </c>
      <c r="AQ467" s="1">
        <v>1.62</v>
      </c>
      <c r="AR467" s="1">
        <v>1.62</v>
      </c>
      <c r="AS467" s="1">
        <v>10.48414</v>
      </c>
      <c r="AT467" s="1">
        <v>82.15014</v>
      </c>
      <c r="AU467" s="1">
        <v>1.4319</v>
      </c>
      <c r="AV467" s="1">
        <v>10.3859</v>
      </c>
      <c r="AW467" s="1">
        <v>6.9819</v>
      </c>
      <c r="AX467" s="1">
        <v>31.1577</v>
      </c>
      <c r="AY467" s="1">
        <v>0.0</v>
      </c>
      <c r="AZ467" s="1">
        <v>0.683587</v>
      </c>
      <c r="BA467" s="1">
        <v>-7.109503</v>
      </c>
    </row>
    <row r="468">
      <c r="A468">
        <f t="shared" si="2"/>
        <v>0</v>
      </c>
      <c r="B468" t="str">
        <f t="shared" si="3"/>
        <v/>
      </c>
      <c r="C468" t="str">
        <f>if(and(D$3&gt;1,E468=PROSES!$D$22),,D468)</f>
        <v/>
      </c>
      <c r="D468" s="1" t="str">
        <f>if(and(F$3&gt;1,F468=PROSES!$B$10),,F468)</f>
        <v/>
      </c>
      <c r="E468" t="str">
        <f t="shared" si="4"/>
        <v/>
      </c>
      <c r="F468" t="str">
        <f t="shared" si="5"/>
        <v/>
      </c>
      <c r="G468" s="1" t="str">
        <f>if(Z468=PROSES!$E$29,T468,)</f>
        <v/>
      </c>
      <c r="H468" t="str">
        <f>if(X468=PROSES!$E$29,T468,)</f>
        <v/>
      </c>
      <c r="I468" t="str">
        <f t="shared" si="6"/>
        <v/>
      </c>
      <c r="J468" t="str">
        <f>if(and($K$3&gt;1,R468=PROSES!$C$2),,K468)</f>
        <v/>
      </c>
      <c r="K468" s="1" t="str">
        <f>if(and($L$3&gt;1,L468=PROSES!$B$2),,L468)</f>
        <v/>
      </c>
      <c r="L468" t="str">
        <f t="shared" si="7"/>
        <v/>
      </c>
      <c r="M468" t="str">
        <f>if(Z468=PROSES!$B$3,T468,)</f>
        <v/>
      </c>
      <c r="N468" t="str">
        <f>if(X468=PROSES!$B$3,T468,)</f>
        <v/>
      </c>
      <c r="O468" t="str">
        <f t="shared" si="8"/>
        <v/>
      </c>
      <c r="P468" t="str">
        <f>if(Z468=PROSES!$B$1,T468,)</f>
        <v/>
      </c>
      <c r="Q468" t="str">
        <f>if(X468=PROSES!$B$1,T468,)</f>
        <v/>
      </c>
      <c r="R468" t="str">
        <f t="shared" si="9"/>
        <v>SOUTH PASIFIC4INDOBHARAT4</v>
      </c>
      <c r="S468" s="3"/>
      <c r="T468" s="1" t="s">
        <v>1002</v>
      </c>
      <c r="U468" s="1" t="s">
        <v>115</v>
      </c>
      <c r="V468" s="1" t="s">
        <v>115</v>
      </c>
      <c r="W468" s="1" t="s">
        <v>215</v>
      </c>
      <c r="X468" s="1" t="s">
        <v>1003</v>
      </c>
      <c r="Y468" s="1" t="s">
        <v>123</v>
      </c>
      <c r="Z468" s="1" t="s">
        <v>1004</v>
      </c>
      <c r="AA468" s="1" t="s">
        <v>123</v>
      </c>
      <c r="AD468" s="1">
        <v>0.0</v>
      </c>
      <c r="AE468" s="1">
        <v>1.0</v>
      </c>
      <c r="AG468" s="1">
        <v>5.8</v>
      </c>
      <c r="AH468" s="1">
        <v>1.0</v>
      </c>
      <c r="AI468" s="1" t="s">
        <v>64</v>
      </c>
      <c r="AJ468" s="1">
        <v>0.0</v>
      </c>
      <c r="AM468" s="1">
        <v>0.0</v>
      </c>
      <c r="AN468" s="1">
        <v>0.0</v>
      </c>
      <c r="AO468" s="1">
        <v>100.0</v>
      </c>
      <c r="AP468" s="1">
        <v>1.0</v>
      </c>
      <c r="AQ468" s="1">
        <v>0.44</v>
      </c>
      <c r="AR468" s="1">
        <v>0.44</v>
      </c>
      <c r="AS468" s="1">
        <v>2.570668</v>
      </c>
      <c r="AT468" s="1">
        <v>60.53732</v>
      </c>
      <c r="AU468" s="1">
        <v>1.2644</v>
      </c>
      <c r="AV468" s="1">
        <v>2.23822</v>
      </c>
      <c r="AW468" s="1">
        <v>2.1344</v>
      </c>
      <c r="AX468" s="1">
        <v>6.71466</v>
      </c>
      <c r="AY468" s="1">
        <v>0.0</v>
      </c>
      <c r="AZ468" s="1">
        <v>0.5913117</v>
      </c>
      <c r="BA468" s="1">
        <v>18.4643</v>
      </c>
    </row>
    <row r="469">
      <c r="A469">
        <f t="shared" si="2"/>
        <v>0</v>
      </c>
      <c r="B469" t="str">
        <f t="shared" si="3"/>
        <v/>
      </c>
      <c r="C469" t="str">
        <f>if(and(D$3&gt;1,E469=PROSES!$D$22),,D469)</f>
        <v/>
      </c>
      <c r="D469" s="1" t="str">
        <f>if(and(F$3&gt;1,F469=PROSES!$B$10),,F469)</f>
        <v/>
      </c>
      <c r="E469" t="str">
        <f t="shared" si="4"/>
        <v/>
      </c>
      <c r="F469" t="str">
        <f t="shared" si="5"/>
        <v/>
      </c>
      <c r="G469" s="1" t="str">
        <f>if(Z469=PROSES!$E$29,T469,)</f>
        <v/>
      </c>
      <c r="H469" t="str">
        <f>if(X469=PROSES!$E$29,T469,)</f>
        <v/>
      </c>
      <c r="I469" t="str">
        <f t="shared" si="6"/>
        <v/>
      </c>
      <c r="J469" t="str">
        <f>if(and($K$3&gt;1,R469=PROSES!$C$2),,K469)</f>
        <v/>
      </c>
      <c r="K469" s="1" t="str">
        <f>if(and($L$3&gt;1,L469=PROSES!$B$2),,L469)</f>
        <v/>
      </c>
      <c r="L469" t="str">
        <f t="shared" si="7"/>
        <v/>
      </c>
      <c r="M469" t="str">
        <f>if(Z469=PROSES!$B$3,T469,)</f>
        <v/>
      </c>
      <c r="N469" t="str">
        <f>if(X469=PROSES!$B$3,T469,)</f>
        <v/>
      </c>
      <c r="O469" t="str">
        <f t="shared" si="8"/>
        <v/>
      </c>
      <c r="P469" t="str">
        <f>if(Z469=PROSES!$B$1,T469,)</f>
        <v/>
      </c>
      <c r="Q469" t="str">
        <f>if(X469=PROSES!$B$1,T469,)</f>
        <v/>
      </c>
      <c r="R469" t="str">
        <f t="shared" si="9"/>
        <v>CIGANEAINDORAMA4</v>
      </c>
      <c r="S469" s="3"/>
      <c r="T469" s="1" t="s">
        <v>1005</v>
      </c>
      <c r="U469" s="1" t="s">
        <v>115</v>
      </c>
      <c r="V469" s="1" t="s">
        <v>115</v>
      </c>
      <c r="W469" s="1" t="s">
        <v>116</v>
      </c>
      <c r="X469" s="1" t="s">
        <v>1006</v>
      </c>
      <c r="Y469" s="1" t="s">
        <v>118</v>
      </c>
      <c r="Z469" s="1" t="s">
        <v>1007</v>
      </c>
      <c r="AA469" s="1" t="s">
        <v>123</v>
      </c>
      <c r="AD469" s="1">
        <v>0.0</v>
      </c>
      <c r="AE469" s="1">
        <v>1.0</v>
      </c>
      <c r="AG469" s="1">
        <v>2.1</v>
      </c>
      <c r="AH469" s="1">
        <v>1.0</v>
      </c>
      <c r="AI469" s="1" t="s">
        <v>64</v>
      </c>
      <c r="AJ469" s="1">
        <v>0.0</v>
      </c>
      <c r="AM469" s="1">
        <v>0.0</v>
      </c>
      <c r="AN469" s="1">
        <v>0.0</v>
      </c>
      <c r="AO469" s="1">
        <v>100.0</v>
      </c>
      <c r="AP469" s="1">
        <v>1.0</v>
      </c>
      <c r="AQ469" s="1">
        <v>0.38</v>
      </c>
      <c r="AR469" s="1">
        <v>0.38</v>
      </c>
      <c r="AS469" s="1">
        <v>0.9291141</v>
      </c>
      <c r="AT469" s="1">
        <v>60.48</v>
      </c>
      <c r="AU469" s="1">
        <v>0.4578</v>
      </c>
      <c r="AV469" s="1">
        <v>0.8084999</v>
      </c>
      <c r="AW469" s="1">
        <v>0.7728</v>
      </c>
      <c r="AX469" s="1">
        <v>2.4255</v>
      </c>
      <c r="AY469" s="1">
        <v>0.0</v>
      </c>
      <c r="AZ469" s="1">
        <v>0.5910276</v>
      </c>
      <c r="BA469" s="1">
        <v>18.49655</v>
      </c>
    </row>
    <row r="470">
      <c r="A470">
        <f t="shared" si="2"/>
        <v>0</v>
      </c>
      <c r="B470" t="str">
        <f t="shared" si="3"/>
        <v/>
      </c>
      <c r="C470" t="str">
        <f>if(and(D$3&gt;1,E470=PROSES!$D$22),,D470)</f>
        <v/>
      </c>
      <c r="D470" s="1" t="str">
        <f>if(and(F$3&gt;1,F470=PROSES!$B$10),,F470)</f>
        <v/>
      </c>
      <c r="E470" t="str">
        <f t="shared" si="4"/>
        <v/>
      </c>
      <c r="F470" t="str">
        <f t="shared" si="5"/>
        <v/>
      </c>
      <c r="G470" s="1" t="str">
        <f>if(Z470=PROSES!$E$29,T470,)</f>
        <v/>
      </c>
      <c r="H470" t="str">
        <f>if(X470=PROSES!$E$29,T470,)</f>
        <v/>
      </c>
      <c r="I470" t="str">
        <f t="shared" si="6"/>
        <v/>
      </c>
      <c r="J470" t="str">
        <f>if(and($K$3&gt;1,R470=PROSES!$C$2),,K470)</f>
        <v/>
      </c>
      <c r="K470" s="1" t="str">
        <f>if(and($L$3&gt;1,L470=PROSES!$B$2),,L470)</f>
        <v/>
      </c>
      <c r="L470" t="str">
        <f t="shared" si="7"/>
        <v/>
      </c>
      <c r="M470" t="str">
        <f>if(Z470=PROSES!$B$3,T470,)</f>
        <v/>
      </c>
      <c r="N470" t="str">
        <f>if(X470=PROSES!$B$3,T470,)</f>
        <v/>
      </c>
      <c r="O470" t="str">
        <f t="shared" si="8"/>
        <v/>
      </c>
      <c r="P470" t="str">
        <f>if(Z470=PROSES!$B$1,T470,)</f>
        <v/>
      </c>
      <c r="Q470" t="str">
        <f>if(X470=PROSES!$B$1,T470,)</f>
        <v/>
      </c>
      <c r="R470" t="str">
        <f t="shared" si="9"/>
        <v>INDOLIBERTY5INDOLIBERTY_KTT5</v>
      </c>
      <c r="S470" s="3"/>
      <c r="T470" s="1" t="s">
        <v>1008</v>
      </c>
      <c r="U470" s="1" t="s">
        <v>115</v>
      </c>
      <c r="V470" s="1" t="s">
        <v>115</v>
      </c>
      <c r="W470" s="1" t="s">
        <v>1009</v>
      </c>
      <c r="X470" s="1" t="s">
        <v>1010</v>
      </c>
      <c r="Y470" s="1">
        <v>5.0</v>
      </c>
      <c r="Z470" s="1" t="s">
        <v>1011</v>
      </c>
      <c r="AA470" s="1">
        <v>5.0</v>
      </c>
      <c r="AD470" s="1">
        <v>0.0</v>
      </c>
      <c r="AE470" s="1">
        <v>1.0</v>
      </c>
      <c r="AG470" s="1">
        <v>0.5</v>
      </c>
      <c r="AH470" s="1">
        <v>1.0</v>
      </c>
      <c r="AI470" s="1" t="s">
        <v>64</v>
      </c>
      <c r="AJ470" s="1">
        <v>0.0</v>
      </c>
      <c r="AM470" s="1">
        <v>0.0</v>
      </c>
      <c r="AN470" s="1">
        <v>0.0</v>
      </c>
      <c r="AO470" s="1">
        <v>100.0</v>
      </c>
      <c r="AP470" s="1">
        <v>1.0</v>
      </c>
      <c r="AQ470" s="1">
        <v>0.572</v>
      </c>
      <c r="AR470" s="1">
        <v>0.572</v>
      </c>
      <c r="AS470" s="1">
        <v>0.1089613</v>
      </c>
      <c r="AT470" s="1">
        <v>69.11161</v>
      </c>
      <c r="AU470" s="1">
        <v>0.03885</v>
      </c>
      <c r="AV470" s="1">
        <v>0.1018</v>
      </c>
      <c r="AW470" s="1">
        <v>0.11385</v>
      </c>
      <c r="AX470" s="1">
        <v>0.3055</v>
      </c>
      <c r="AY470" s="1">
        <v>0.0</v>
      </c>
      <c r="AZ470" s="1">
        <v>0.6640536</v>
      </c>
      <c r="BA470" s="1">
        <v>0.6752586</v>
      </c>
    </row>
    <row r="471">
      <c r="A471">
        <f t="shared" si="2"/>
        <v>0</v>
      </c>
      <c r="B471" t="str">
        <f t="shared" si="3"/>
        <v/>
      </c>
      <c r="C471" t="str">
        <f>if(and(D$3&gt;1,E471=PROSES!$D$22),,D471)</f>
        <v/>
      </c>
      <c r="D471" s="1" t="str">
        <f>if(and(F$3&gt;1,F471=PROSES!$B$10),,F471)</f>
        <v/>
      </c>
      <c r="E471" t="str">
        <f t="shared" si="4"/>
        <v/>
      </c>
      <c r="F471" t="str">
        <f t="shared" si="5"/>
        <v/>
      </c>
      <c r="G471" s="1" t="str">
        <f>if(Z471=PROSES!$E$29,T471,)</f>
        <v/>
      </c>
      <c r="H471" t="str">
        <f>if(X471=PROSES!$E$29,T471,)</f>
        <v/>
      </c>
      <c r="I471" t="str">
        <f t="shared" si="6"/>
        <v/>
      </c>
      <c r="J471" t="str">
        <f>if(and($K$3&gt;1,R471=PROSES!$C$2),,K471)</f>
        <v/>
      </c>
      <c r="K471" s="1" t="str">
        <f>if(and($L$3&gt;1,L471=PROSES!$B$2),,L471)</f>
        <v/>
      </c>
      <c r="L471" t="str">
        <f t="shared" si="7"/>
        <v/>
      </c>
      <c r="M471" t="str">
        <f>if(Z471=PROSES!$B$3,T471,)</f>
        <v/>
      </c>
      <c r="N471" t="str">
        <f>if(X471=PROSES!$B$3,T471,)</f>
        <v/>
      </c>
      <c r="O471" t="str">
        <f t="shared" si="8"/>
        <v/>
      </c>
      <c r="P471" t="str">
        <f>if(Z471=PROSES!$B$1,T471,)</f>
        <v/>
      </c>
      <c r="Q471" t="str">
        <f>if(X471=PROSES!$B$1,T471,)</f>
        <v/>
      </c>
      <c r="R471" t="str">
        <f t="shared" si="9"/>
        <v>PRIOK BARAT</v>
      </c>
      <c r="S471" s="3"/>
      <c r="T471" s="1" t="s">
        <v>1012</v>
      </c>
      <c r="U471" s="1" t="s">
        <v>58</v>
      </c>
      <c r="V471" s="1" t="s">
        <v>58</v>
      </c>
      <c r="W471" s="1" t="s">
        <v>1013</v>
      </c>
      <c r="Y471" s="1" t="s">
        <v>1014</v>
      </c>
      <c r="Z471" s="1" t="s">
        <v>1015</v>
      </c>
      <c r="AA471" s="1" t="s">
        <v>872</v>
      </c>
      <c r="AD471" s="1">
        <v>0.0</v>
      </c>
      <c r="AE471" s="1">
        <v>1.0</v>
      </c>
      <c r="AG471" s="1">
        <v>1.0</v>
      </c>
      <c r="AH471" s="1">
        <v>1.0</v>
      </c>
      <c r="AI471" s="1" t="s">
        <v>880</v>
      </c>
      <c r="AJ471" s="1">
        <v>0.0</v>
      </c>
      <c r="AM471" s="1">
        <v>0.0</v>
      </c>
      <c r="AN471" s="1">
        <v>0.0</v>
      </c>
      <c r="AO471" s="1">
        <v>100.0</v>
      </c>
      <c r="AP471" s="1">
        <v>1.0</v>
      </c>
      <c r="AQ471" s="1">
        <v>2.722</v>
      </c>
      <c r="AR471" s="1">
        <v>2.722</v>
      </c>
      <c r="AS471" s="1">
        <v>0.06285009</v>
      </c>
      <c r="AT471" s="1">
        <v>80.34584</v>
      </c>
      <c r="AU471" s="1">
        <v>0.01054</v>
      </c>
      <c r="AV471" s="1">
        <v>0.06196</v>
      </c>
      <c r="AW471" s="1">
        <v>0.046425</v>
      </c>
      <c r="AX471" s="1">
        <v>0.03493</v>
      </c>
      <c r="AY471" s="1">
        <v>0.0</v>
      </c>
      <c r="AZ471" s="1">
        <v>0.2382712</v>
      </c>
      <c r="BA471" s="1">
        <v>-117.3344</v>
      </c>
    </row>
    <row r="472">
      <c r="A472">
        <f t="shared" si="2"/>
        <v>0</v>
      </c>
      <c r="B472" t="str">
        <f t="shared" si="3"/>
        <v/>
      </c>
      <c r="C472" t="str">
        <f>if(and(D$3&gt;1,E472=PROSES!$D$22),,D472)</f>
        <v/>
      </c>
      <c r="D472" s="1" t="str">
        <f>if(and(F$3&gt;1,F472=PROSES!$B$10),,F472)</f>
        <v/>
      </c>
      <c r="E472" t="str">
        <f t="shared" si="4"/>
        <v/>
      </c>
      <c r="F472" t="str">
        <f t="shared" si="5"/>
        <v/>
      </c>
      <c r="G472" s="1" t="str">
        <f>if(Z472=PROSES!$E$29,T472,)</f>
        <v/>
      </c>
      <c r="H472" t="str">
        <f>if(X472=PROSES!$E$29,T472,)</f>
        <v/>
      </c>
      <c r="I472" t="str">
        <f t="shared" si="6"/>
        <v/>
      </c>
      <c r="J472" t="str">
        <f>if(and($K$3&gt;1,R472=PROSES!$C$2),,K472)</f>
        <v/>
      </c>
      <c r="K472" s="1" t="str">
        <f>if(and($L$3&gt;1,L472=PROSES!$B$2),,L472)</f>
        <v/>
      </c>
      <c r="L472" t="str">
        <f t="shared" si="7"/>
        <v/>
      </c>
      <c r="M472" t="str">
        <f>if(Z472=PROSES!$B$3,T472,)</f>
        <v/>
      </c>
      <c r="N472" t="str">
        <f>if(X472=PROSES!$B$3,T472,)</f>
        <v/>
      </c>
      <c r="O472" t="str">
        <f t="shared" si="8"/>
        <v/>
      </c>
      <c r="P472" t="str">
        <f>if(Z472=PROSES!$B$1,T472,)</f>
        <v/>
      </c>
      <c r="Q472" t="str">
        <f>if(X472=PROSES!$B$1,T472,)</f>
        <v/>
      </c>
      <c r="R472" t="str">
        <f t="shared" si="9"/>
        <v>NEW PRIOK</v>
      </c>
      <c r="S472" s="3"/>
      <c r="T472" s="1" t="s">
        <v>1016</v>
      </c>
      <c r="U472" s="1" t="s">
        <v>58</v>
      </c>
      <c r="V472" s="1" t="s">
        <v>58</v>
      </c>
      <c r="W472" s="1" t="s">
        <v>1013</v>
      </c>
      <c r="Y472" s="1" t="s">
        <v>1017</v>
      </c>
      <c r="Z472" s="1" t="s">
        <v>871</v>
      </c>
      <c r="AA472" s="1" t="s">
        <v>872</v>
      </c>
      <c r="AD472" s="1">
        <v>0.0</v>
      </c>
      <c r="AE472" s="1">
        <v>1.0</v>
      </c>
      <c r="AG472" s="1">
        <v>0.6</v>
      </c>
      <c r="AH472" s="1">
        <v>1.0</v>
      </c>
      <c r="AI472" s="1" t="s">
        <v>64</v>
      </c>
      <c r="AJ472" s="1">
        <v>0.0</v>
      </c>
      <c r="AM472" s="1">
        <v>0.0</v>
      </c>
      <c r="AN472" s="1">
        <v>0.0</v>
      </c>
      <c r="AO472" s="1">
        <v>100.0</v>
      </c>
      <c r="AP472" s="1">
        <v>1.0</v>
      </c>
      <c r="AQ472" s="1">
        <v>2.722</v>
      </c>
      <c r="AR472" s="1">
        <v>2.722</v>
      </c>
      <c r="AS472" s="1">
        <v>0.03771005</v>
      </c>
      <c r="AT472" s="1">
        <v>80.34584</v>
      </c>
      <c r="AU472" s="1">
        <v>0.006324</v>
      </c>
      <c r="AV472" s="1">
        <v>0.037176</v>
      </c>
      <c r="AW472" s="1">
        <v>0.027855</v>
      </c>
      <c r="AX472" s="1">
        <v>0.020958</v>
      </c>
      <c r="AY472" s="1">
        <v>0.0</v>
      </c>
      <c r="AZ472" s="1">
        <v>0.2382712</v>
      </c>
      <c r="BA472" s="1">
        <v>-117.3344</v>
      </c>
    </row>
    <row r="473">
      <c r="A473">
        <f t="shared" si="2"/>
        <v>0</v>
      </c>
      <c r="B473" t="str">
        <f t="shared" si="3"/>
        <v/>
      </c>
      <c r="C473" t="str">
        <f>if(and(D$3&gt;1,E473=PROSES!$D$22),,D473)</f>
        <v/>
      </c>
      <c r="D473" s="1" t="str">
        <f>if(and(F$3&gt;1,F473=PROSES!$B$10),,F473)</f>
        <v/>
      </c>
      <c r="E473" t="str">
        <f t="shared" si="4"/>
        <v/>
      </c>
      <c r="F473" t="str">
        <f t="shared" si="5"/>
        <v/>
      </c>
      <c r="G473" s="1" t="str">
        <f>if(Z473=PROSES!$E$29,T473,)</f>
        <v/>
      </c>
      <c r="H473" t="str">
        <f>if(X473=PROSES!$E$29,T473,)</f>
        <v/>
      </c>
      <c r="I473" t="str">
        <f t="shared" si="6"/>
        <v/>
      </c>
      <c r="J473" t="str">
        <f>if(and($K$3&gt;1,R473=PROSES!$C$2),,K473)</f>
        <v/>
      </c>
      <c r="K473" s="1" t="str">
        <f>if(and($L$3&gt;1,L473=PROSES!$B$2),,L473)</f>
        <v/>
      </c>
      <c r="L473" t="str">
        <f t="shared" si="7"/>
        <v/>
      </c>
      <c r="M473" t="str">
        <f>if(Z473=PROSES!$B$3,T473,)</f>
        <v/>
      </c>
      <c r="N473" t="str">
        <f>if(X473=PROSES!$B$3,T473,)</f>
        <v/>
      </c>
      <c r="O473" t="str">
        <f t="shared" si="8"/>
        <v/>
      </c>
      <c r="P473" t="str">
        <f>if(Z473=PROSES!$B$1,T473,)</f>
        <v/>
      </c>
      <c r="Q473" t="str">
        <f>if(X473=PROSES!$B$1,T473,)</f>
        <v/>
      </c>
      <c r="R473" t="str">
        <f t="shared" si="9"/>
        <v>JAJARGONDANGREJO</v>
      </c>
      <c r="S473" s="3"/>
      <c r="T473" s="1" t="s">
        <v>1018</v>
      </c>
      <c r="U473" s="1" t="s">
        <v>176</v>
      </c>
      <c r="V473" s="1" t="s">
        <v>176</v>
      </c>
      <c r="W473" s="1" t="s">
        <v>171</v>
      </c>
      <c r="X473" s="1" t="s">
        <v>188</v>
      </c>
      <c r="Y473" s="1">
        <v>2.0</v>
      </c>
      <c r="Z473" s="1" t="s">
        <v>1019</v>
      </c>
      <c r="AA473" s="1">
        <v>1.0</v>
      </c>
      <c r="AD473" s="1">
        <v>0.0</v>
      </c>
      <c r="AE473" s="1">
        <v>1.0</v>
      </c>
      <c r="AG473" s="1">
        <v>13.4</v>
      </c>
      <c r="AH473" s="1">
        <v>1.0</v>
      </c>
      <c r="AI473" s="1" t="s">
        <v>64</v>
      </c>
      <c r="AJ473" s="1">
        <v>0.0</v>
      </c>
      <c r="AM473" s="1">
        <v>0.0</v>
      </c>
      <c r="AN473" s="1">
        <v>0.0</v>
      </c>
      <c r="AO473" s="1">
        <v>100.0</v>
      </c>
      <c r="AP473" s="1">
        <v>1.0</v>
      </c>
      <c r="AQ473" s="1">
        <v>0.58</v>
      </c>
      <c r="AR473" s="1">
        <v>0.58</v>
      </c>
      <c r="AS473" s="1">
        <v>5.622582</v>
      </c>
      <c r="AT473" s="1">
        <v>70.94324</v>
      </c>
      <c r="AU473" s="1">
        <v>1.8358</v>
      </c>
      <c r="AV473" s="1">
        <v>5.31444</v>
      </c>
      <c r="AW473" s="1">
        <v>3.8458</v>
      </c>
      <c r="AX473" s="1">
        <v>15.94332</v>
      </c>
      <c r="AY473" s="1">
        <v>0.0</v>
      </c>
      <c r="AZ473" s="1">
        <v>0.6412987</v>
      </c>
      <c r="BA473" s="1">
        <v>8.348166</v>
      </c>
    </row>
    <row r="474">
      <c r="A474">
        <f t="shared" si="2"/>
        <v>0</v>
      </c>
      <c r="B474" t="str">
        <f t="shared" si="3"/>
        <v/>
      </c>
      <c r="C474" t="str">
        <f>if(and(D$3&gt;1,E474=PROSES!$D$22),,D474)</f>
        <v/>
      </c>
      <c r="D474" s="1" t="str">
        <f>if(and(F$3&gt;1,F474=PROSES!$B$10),,F474)</f>
        <v/>
      </c>
      <c r="E474" t="str">
        <f t="shared" si="4"/>
        <v/>
      </c>
      <c r="F474" t="str">
        <f t="shared" si="5"/>
        <v/>
      </c>
      <c r="G474" s="1" t="str">
        <f>if(Z474=PROSES!$E$29,T474,)</f>
        <v/>
      </c>
      <c r="H474" t="str">
        <f>if(X474=PROSES!$E$29,T474,)</f>
        <v/>
      </c>
      <c r="I474" t="str">
        <f t="shared" si="6"/>
        <v/>
      </c>
      <c r="J474" t="str">
        <f>if(and($K$3&gt;1,R474=PROSES!$C$2),,K474)</f>
        <v/>
      </c>
      <c r="K474" s="1" t="str">
        <f>if(and($L$3&gt;1,L474=PROSES!$B$2),,L474)</f>
        <v/>
      </c>
      <c r="L474" t="str">
        <f t="shared" si="7"/>
        <v/>
      </c>
      <c r="M474" t="str">
        <f>if(Z474=PROSES!$B$3,T474,)</f>
        <v/>
      </c>
      <c r="N474" t="str">
        <f>if(X474=PROSES!$B$3,T474,)</f>
        <v/>
      </c>
      <c r="O474" t="str">
        <f t="shared" si="8"/>
        <v/>
      </c>
      <c r="P474" t="str">
        <f>if(Z474=PROSES!$B$1,T474,)</f>
        <v/>
      </c>
      <c r="Q474" t="str">
        <f>if(X474=PROSES!$B$1,T474,)</f>
        <v/>
      </c>
      <c r="R474" t="str">
        <f t="shared" si="9"/>
        <v>JAJARGONDANGREJO</v>
      </c>
      <c r="S474" s="3"/>
      <c r="T474" s="1" t="s">
        <v>1020</v>
      </c>
      <c r="U474" s="1" t="s">
        <v>176</v>
      </c>
      <c r="V474" s="1" t="s">
        <v>176</v>
      </c>
      <c r="W474" s="1" t="s">
        <v>171</v>
      </c>
      <c r="X474" s="1" t="s">
        <v>188</v>
      </c>
      <c r="Y474" s="1">
        <v>2.0</v>
      </c>
      <c r="Z474" s="1" t="s">
        <v>1019</v>
      </c>
      <c r="AA474" s="1">
        <v>2.0</v>
      </c>
      <c r="AD474" s="1">
        <v>0.0</v>
      </c>
      <c r="AE474" s="1">
        <v>1.0</v>
      </c>
      <c r="AG474" s="1">
        <v>13.4</v>
      </c>
      <c r="AH474" s="1">
        <v>1.0</v>
      </c>
      <c r="AI474" s="1" t="s">
        <v>64</v>
      </c>
      <c r="AJ474" s="1">
        <v>0.0</v>
      </c>
      <c r="AM474" s="1">
        <v>0.0</v>
      </c>
      <c r="AN474" s="1">
        <v>0.0</v>
      </c>
      <c r="AO474" s="1">
        <v>100.0</v>
      </c>
      <c r="AP474" s="1">
        <v>1.0</v>
      </c>
      <c r="AQ474" s="1">
        <v>0.58</v>
      </c>
      <c r="AR474" s="1">
        <v>0.58</v>
      </c>
      <c r="AS474" s="1">
        <v>5.622582</v>
      </c>
      <c r="AT474" s="1">
        <v>70.94324</v>
      </c>
      <c r="AU474" s="1">
        <v>1.8358</v>
      </c>
      <c r="AV474" s="1">
        <v>5.31444</v>
      </c>
      <c r="AW474" s="1">
        <v>3.8458</v>
      </c>
      <c r="AX474" s="1">
        <v>15.94332</v>
      </c>
      <c r="AY474" s="1">
        <v>0.0</v>
      </c>
      <c r="AZ474" s="1">
        <v>0.6412987</v>
      </c>
      <c r="BA474" s="1">
        <v>8.348166</v>
      </c>
    </row>
    <row r="475">
      <c r="A475">
        <f t="shared" si="2"/>
        <v>0</v>
      </c>
      <c r="B475" t="str">
        <f t="shared" si="3"/>
        <v/>
      </c>
      <c r="C475" t="str">
        <f>if(and(D$3&gt;1,E475=PROSES!$D$22),,D475)</f>
        <v/>
      </c>
      <c r="D475" s="1" t="str">
        <f>if(and(F$3&gt;1,F475=PROSES!$B$10),,F475)</f>
        <v/>
      </c>
      <c r="E475" t="str">
        <f t="shared" si="4"/>
        <v/>
      </c>
      <c r="F475" t="str">
        <f t="shared" si="5"/>
        <v/>
      </c>
      <c r="G475" s="1" t="str">
        <f>if(Z475=PROSES!$E$29,T475,)</f>
        <v/>
      </c>
      <c r="H475" t="str">
        <f>if(X475=PROSES!$E$29,T475,)</f>
        <v/>
      </c>
      <c r="I475" t="str">
        <f t="shared" si="6"/>
        <v/>
      </c>
      <c r="J475" t="str">
        <f>if(and($K$3&gt;1,R475=PROSES!$C$2),,K475)</f>
        <v/>
      </c>
      <c r="K475" s="1" t="str">
        <f>if(and($L$3&gt;1,L475=PROSES!$B$2),,L475)</f>
        <v/>
      </c>
      <c r="L475" t="str">
        <f t="shared" si="7"/>
        <v/>
      </c>
      <c r="M475" t="str">
        <f>if(Z475=PROSES!$B$3,T475,)</f>
        <v/>
      </c>
      <c r="N475" t="str">
        <f>if(X475=PROSES!$B$3,T475,)</f>
        <v/>
      </c>
      <c r="O475" t="str">
        <f t="shared" si="8"/>
        <v/>
      </c>
      <c r="P475" t="str">
        <f>if(Z475=PROSES!$B$1,T475,)</f>
        <v/>
      </c>
      <c r="Q475" t="str">
        <f>if(X475=PROSES!$B$1,T475,)</f>
        <v/>
      </c>
      <c r="R475" t="str">
        <f t="shared" si="9"/>
        <v>JAJARMANGKUNEGARAN</v>
      </c>
      <c r="S475" s="3"/>
      <c r="T475" s="1" t="s">
        <v>1021</v>
      </c>
      <c r="U475" s="1" t="s">
        <v>176</v>
      </c>
      <c r="V475" s="1" t="s">
        <v>176</v>
      </c>
      <c r="W475" s="1" t="s">
        <v>103</v>
      </c>
      <c r="X475" s="1" t="s">
        <v>188</v>
      </c>
      <c r="Y475" s="1">
        <v>2.0</v>
      </c>
      <c r="Z475" s="1" t="s">
        <v>1022</v>
      </c>
      <c r="AA475" s="1">
        <v>2.0</v>
      </c>
      <c r="AD475" s="1">
        <v>0.0</v>
      </c>
      <c r="AE475" s="1">
        <v>1.0</v>
      </c>
      <c r="AG475" s="1">
        <v>5.6</v>
      </c>
      <c r="AH475" s="1">
        <v>1.0</v>
      </c>
      <c r="AI475" s="1" t="s">
        <v>64</v>
      </c>
      <c r="AJ475" s="1">
        <v>0.0</v>
      </c>
      <c r="AM475" s="1">
        <v>0.0</v>
      </c>
      <c r="AN475" s="1">
        <v>0.0</v>
      </c>
      <c r="AO475" s="1">
        <v>100.0</v>
      </c>
      <c r="AP475" s="1">
        <v>1.0</v>
      </c>
      <c r="AQ475" s="1">
        <v>0.55</v>
      </c>
      <c r="AR475" s="1">
        <v>0.55</v>
      </c>
      <c r="AS475" s="1">
        <v>0.8853137</v>
      </c>
      <c r="AT475" s="1">
        <v>56.61149</v>
      </c>
      <c r="AU475" s="1">
        <v>0.4872</v>
      </c>
      <c r="AV475" s="1">
        <v>0.7392</v>
      </c>
      <c r="AW475" s="1">
        <v>1.3272</v>
      </c>
      <c r="AX475" s="1">
        <v>2.2176</v>
      </c>
      <c r="AY475" s="1">
        <v>0.0</v>
      </c>
      <c r="AZ475" s="1">
        <v>0.6402146</v>
      </c>
      <c r="BA475" s="1">
        <v>3.784061</v>
      </c>
    </row>
    <row r="476">
      <c r="A476">
        <f t="shared" si="2"/>
        <v>0</v>
      </c>
      <c r="B476" t="str">
        <f t="shared" si="3"/>
        <v/>
      </c>
      <c r="C476" t="str">
        <f>if(and(D$3&gt;1,E476=PROSES!$D$22),,D476)</f>
        <v/>
      </c>
      <c r="D476" s="1" t="str">
        <f>if(and(F$3&gt;1,F476=PROSES!$B$10),,F476)</f>
        <v/>
      </c>
      <c r="E476" t="str">
        <f t="shared" si="4"/>
        <v/>
      </c>
      <c r="F476" t="str">
        <f t="shared" si="5"/>
        <v/>
      </c>
      <c r="G476" s="1" t="str">
        <f>if(Z476=PROSES!$E$29,T476,)</f>
        <v/>
      </c>
      <c r="H476" t="str">
        <f>if(X476=PROSES!$E$29,T476,)</f>
        <v/>
      </c>
      <c r="I476" t="str">
        <f t="shared" si="6"/>
        <v/>
      </c>
      <c r="J476" t="str">
        <f>if(and($K$3&gt;1,R476=PROSES!$C$2),,K476)</f>
        <v/>
      </c>
      <c r="K476" s="1" t="str">
        <f>if(and($L$3&gt;1,L476=PROSES!$B$2),,L476)</f>
        <v/>
      </c>
      <c r="L476" t="str">
        <f t="shared" si="7"/>
        <v/>
      </c>
      <c r="M476" t="str">
        <f>if(Z476=PROSES!$B$3,T476,)</f>
        <v/>
      </c>
      <c r="N476" t="str">
        <f>if(X476=PROSES!$B$3,T476,)</f>
        <v/>
      </c>
      <c r="O476" t="str">
        <f t="shared" si="8"/>
        <v/>
      </c>
      <c r="P476" t="str">
        <f>if(Z476=PROSES!$B$1,T476,)</f>
        <v/>
      </c>
      <c r="Q476" t="str">
        <f>if(X476=PROSES!$B$1,T476,)</f>
        <v/>
      </c>
      <c r="R476" t="str">
        <f t="shared" si="9"/>
        <v>JAJARMANGKUNEGARAN</v>
      </c>
      <c r="S476" s="3"/>
      <c r="T476" s="1" t="s">
        <v>1023</v>
      </c>
      <c r="U476" s="1" t="s">
        <v>176</v>
      </c>
      <c r="V476" s="1" t="s">
        <v>176</v>
      </c>
      <c r="W476" s="1" t="s">
        <v>103</v>
      </c>
      <c r="X476" s="1" t="s">
        <v>188</v>
      </c>
      <c r="Y476" s="1">
        <v>2.0</v>
      </c>
      <c r="Z476" s="1" t="s">
        <v>1022</v>
      </c>
      <c r="AA476" s="1">
        <v>2.0</v>
      </c>
      <c r="AD476" s="1">
        <v>0.0</v>
      </c>
      <c r="AE476" s="1">
        <v>1.0</v>
      </c>
      <c r="AG476" s="1">
        <v>5.6</v>
      </c>
      <c r="AH476" s="1">
        <v>1.0</v>
      </c>
      <c r="AI476" s="1" t="s">
        <v>64</v>
      </c>
      <c r="AJ476" s="1">
        <v>0.0</v>
      </c>
      <c r="AM476" s="1">
        <v>0.0</v>
      </c>
      <c r="AN476" s="1">
        <v>0.0</v>
      </c>
      <c r="AO476" s="1">
        <v>100.0</v>
      </c>
      <c r="AP476" s="1">
        <v>1.0</v>
      </c>
      <c r="AQ476" s="1">
        <v>0.55</v>
      </c>
      <c r="AR476" s="1">
        <v>0.55</v>
      </c>
      <c r="AS476" s="1">
        <v>0.8853137</v>
      </c>
      <c r="AT476" s="1">
        <v>56.61149</v>
      </c>
      <c r="AU476" s="1">
        <v>0.4872</v>
      </c>
      <c r="AV476" s="1">
        <v>0.7392</v>
      </c>
      <c r="AW476" s="1">
        <v>1.3272</v>
      </c>
      <c r="AX476" s="1">
        <v>2.2176</v>
      </c>
      <c r="AY476" s="1">
        <v>0.0</v>
      </c>
      <c r="AZ476" s="1">
        <v>0.6402146</v>
      </c>
      <c r="BA476" s="1">
        <v>3.784061</v>
      </c>
    </row>
    <row r="477">
      <c r="A477">
        <f t="shared" si="2"/>
        <v>0</v>
      </c>
      <c r="B477" t="str">
        <f t="shared" si="3"/>
        <v/>
      </c>
      <c r="C477" t="str">
        <f>if(and(D$3&gt;1,E477=PROSES!$D$22),,D477)</f>
        <v/>
      </c>
      <c r="D477" s="1" t="str">
        <f>if(and(F$3&gt;1,F477=PROSES!$B$10),,F477)</f>
        <v/>
      </c>
      <c r="E477" t="str">
        <f t="shared" si="4"/>
        <v/>
      </c>
      <c r="F477" t="str">
        <f t="shared" si="5"/>
        <v/>
      </c>
      <c r="G477" s="1" t="str">
        <f>if(Z477=PROSES!$E$29,T477,)</f>
        <v/>
      </c>
      <c r="H477" t="str">
        <f>if(X477=PROSES!$E$29,T477,)</f>
        <v/>
      </c>
      <c r="I477" t="str">
        <f t="shared" si="6"/>
        <v/>
      </c>
      <c r="J477" t="str">
        <f>if(and($K$3&gt;1,R477=PROSES!$C$2),,K477)</f>
        <v/>
      </c>
      <c r="K477" s="1" t="str">
        <f>if(and($L$3&gt;1,L477=PROSES!$B$2),,L477)</f>
        <v/>
      </c>
      <c r="L477" t="str">
        <f t="shared" si="7"/>
        <v/>
      </c>
      <c r="M477" t="str">
        <f>if(Z477=PROSES!$B$3,T477,)</f>
        <v/>
      </c>
      <c r="N477" t="str">
        <f>if(X477=PROSES!$B$3,T477,)</f>
        <v/>
      </c>
      <c r="O477" t="str">
        <f t="shared" si="8"/>
        <v/>
      </c>
      <c r="P477" t="str">
        <f>if(Z477=PROSES!$B$1,T477,)</f>
        <v/>
      </c>
      <c r="Q477" t="str">
        <f>if(X477=PROSES!$B$1,T477,)</f>
        <v/>
      </c>
      <c r="R477" t="str">
        <f t="shared" si="9"/>
        <v/>
      </c>
      <c r="S477" s="3"/>
      <c r="T477" s="1" t="s">
        <v>1024</v>
      </c>
      <c r="U477" s="1" t="s">
        <v>448</v>
      </c>
      <c r="V477" s="1" t="s">
        <v>82</v>
      </c>
      <c r="W477" s="1" t="s">
        <v>1025</v>
      </c>
      <c r="Y477" s="1" t="s">
        <v>449</v>
      </c>
      <c r="AA477" s="1" t="s">
        <v>893</v>
      </c>
      <c r="AD477" s="1">
        <v>0.0</v>
      </c>
      <c r="AE477" s="1">
        <v>1.0</v>
      </c>
      <c r="AG477" s="1">
        <v>4.47</v>
      </c>
      <c r="AH477" s="1">
        <v>1.0</v>
      </c>
      <c r="AI477" s="1" t="s">
        <v>64</v>
      </c>
      <c r="AJ477" s="1">
        <v>0.0</v>
      </c>
      <c r="AM477" s="1">
        <v>0.0</v>
      </c>
      <c r="AN477" s="1">
        <v>0.0</v>
      </c>
      <c r="AO477" s="1">
        <v>100.0</v>
      </c>
      <c r="AP477" s="1">
        <v>1.0</v>
      </c>
      <c r="AQ477" s="1">
        <v>0.5</v>
      </c>
      <c r="AR477" s="1">
        <v>0.5</v>
      </c>
      <c r="AS477" s="1">
        <v>0.7029421</v>
      </c>
      <c r="AT477" s="1">
        <v>56.41098</v>
      </c>
      <c r="AU477" s="1">
        <v>0.38889</v>
      </c>
      <c r="AV477" s="1">
        <v>0.58557</v>
      </c>
      <c r="AW477" s="1">
        <v>1.05939</v>
      </c>
      <c r="AX477" s="1">
        <v>1.75671</v>
      </c>
      <c r="AY477" s="1">
        <v>3.17011</v>
      </c>
      <c r="AZ477" s="1">
        <v>0.6399274</v>
      </c>
      <c r="BA477" s="1">
        <v>3.797056</v>
      </c>
    </row>
    <row r="478">
      <c r="A478">
        <f t="shared" si="2"/>
        <v>0</v>
      </c>
      <c r="B478" t="str">
        <f t="shared" si="3"/>
        <v/>
      </c>
      <c r="C478" t="str">
        <f>if(and(D$3&gt;1,E478=PROSES!$D$22),,D478)</f>
        <v/>
      </c>
      <c r="D478" s="1" t="str">
        <f>if(and(F$3&gt;1,F478=PROSES!$B$10),,F478)</f>
        <v/>
      </c>
      <c r="E478" t="str">
        <f t="shared" si="4"/>
        <v/>
      </c>
      <c r="F478" t="str">
        <f t="shared" si="5"/>
        <v/>
      </c>
      <c r="G478" s="1" t="str">
        <f>if(Z478=PROSES!$E$29,T478,)</f>
        <v/>
      </c>
      <c r="H478" t="str">
        <f>if(X478=PROSES!$E$29,T478,)</f>
        <v/>
      </c>
      <c r="I478" t="str">
        <f t="shared" si="6"/>
        <v/>
      </c>
      <c r="J478" t="str">
        <f>if(and($K$3&gt;1,R478=PROSES!$C$2),,K478)</f>
        <v/>
      </c>
      <c r="K478" s="1" t="str">
        <f>if(and($L$3&gt;1,L478=PROSES!$B$2),,L478)</f>
        <v/>
      </c>
      <c r="L478" t="str">
        <f t="shared" si="7"/>
        <v/>
      </c>
      <c r="M478" t="str">
        <f>if(Z478=PROSES!$B$3,T478,)</f>
        <v/>
      </c>
      <c r="N478" t="str">
        <f>if(X478=PROSES!$B$3,T478,)</f>
        <v/>
      </c>
      <c r="O478" t="str">
        <f t="shared" si="8"/>
        <v/>
      </c>
      <c r="P478" t="str">
        <f>if(Z478=PROSES!$B$1,T478,)</f>
        <v/>
      </c>
      <c r="Q478" t="str">
        <f>if(X478=PROSES!$B$1,T478,)</f>
        <v/>
      </c>
      <c r="R478" t="str">
        <f t="shared" si="9"/>
        <v/>
      </c>
      <c r="S478" s="3"/>
      <c r="T478" s="1" t="s">
        <v>1026</v>
      </c>
      <c r="U478" s="1" t="s">
        <v>451</v>
      </c>
      <c r="V478" s="1" t="s">
        <v>82</v>
      </c>
      <c r="W478" s="1" t="s">
        <v>1025</v>
      </c>
      <c r="Y478" s="1" t="s">
        <v>452</v>
      </c>
      <c r="AA478" s="1" t="s">
        <v>455</v>
      </c>
      <c r="AD478" s="1">
        <v>0.0</v>
      </c>
      <c r="AE478" s="1">
        <v>1.0</v>
      </c>
      <c r="AG478" s="1">
        <v>4.47</v>
      </c>
      <c r="AH478" s="1">
        <v>1.0</v>
      </c>
      <c r="AI478" s="1" t="s">
        <v>64</v>
      </c>
      <c r="AJ478" s="1">
        <v>0.0</v>
      </c>
      <c r="AM478" s="1">
        <v>0.0</v>
      </c>
      <c r="AN478" s="1">
        <v>0.0</v>
      </c>
      <c r="AO478" s="1">
        <v>100.0</v>
      </c>
      <c r="AP478" s="1">
        <v>1.0</v>
      </c>
      <c r="AQ478" s="1">
        <v>0.5</v>
      </c>
      <c r="AR478" s="1">
        <v>0.5</v>
      </c>
      <c r="AS478" s="1">
        <v>0.7029421</v>
      </c>
      <c r="AT478" s="1">
        <v>56.41098</v>
      </c>
      <c r="AU478" s="1">
        <v>0.38889</v>
      </c>
      <c r="AV478" s="1">
        <v>0.58557</v>
      </c>
      <c r="AW478" s="1">
        <v>1.05939</v>
      </c>
      <c r="AX478" s="1">
        <v>1.75671</v>
      </c>
      <c r="AY478" s="1">
        <v>3.17011</v>
      </c>
      <c r="AZ478" s="1">
        <v>0.6399274</v>
      </c>
      <c r="BA478" s="1">
        <v>3.797056</v>
      </c>
    </row>
    <row r="479">
      <c r="A479">
        <f t="shared" si="2"/>
        <v>0</v>
      </c>
      <c r="B479" t="str">
        <f t="shared" si="3"/>
        <v/>
      </c>
      <c r="C479" t="str">
        <f>if(and(D$3&gt;1,E479=PROSES!$D$22),,D479)</f>
        <v/>
      </c>
      <c r="D479" s="1" t="str">
        <f>if(and(F$3&gt;1,F479=PROSES!$B$10),,F479)</f>
        <v/>
      </c>
      <c r="E479" t="str">
        <f t="shared" si="4"/>
        <v/>
      </c>
      <c r="F479" t="str">
        <f t="shared" si="5"/>
        <v/>
      </c>
      <c r="G479" s="1" t="str">
        <f>if(Z479=PROSES!$E$29,T479,)</f>
        <v/>
      </c>
      <c r="H479" t="str">
        <f>if(X479=PROSES!$E$29,T479,)</f>
        <v/>
      </c>
      <c r="I479" t="str">
        <f t="shared" si="6"/>
        <v/>
      </c>
      <c r="J479" t="str">
        <f>if(and($K$3&gt;1,R479=PROSES!$C$2),,K479)</f>
        <v/>
      </c>
      <c r="K479" s="1" t="str">
        <f>if(and($L$3&gt;1,L479=PROSES!$B$2),,L479)</f>
        <v/>
      </c>
      <c r="L479" t="str">
        <f t="shared" si="7"/>
        <v/>
      </c>
      <c r="M479" t="str">
        <f>if(Z479=PROSES!$B$3,T479,)</f>
        <v/>
      </c>
      <c r="N479" t="str">
        <f>if(X479=PROSES!$B$3,T479,)</f>
        <v/>
      </c>
      <c r="O479" t="str">
        <f t="shared" si="8"/>
        <v/>
      </c>
      <c r="P479" t="str">
        <f>if(Z479=PROSES!$B$1,T479,)</f>
        <v/>
      </c>
      <c r="Q479" t="str">
        <f>if(X479=PROSES!$B$1,T479,)</f>
        <v/>
      </c>
      <c r="R479" t="str">
        <f t="shared" si="9"/>
        <v>GILIMANUK5</v>
      </c>
      <c r="S479" s="3"/>
      <c r="T479" s="1" t="s">
        <v>1027</v>
      </c>
      <c r="U479" s="1" t="s">
        <v>82</v>
      </c>
      <c r="V479" s="1" t="s">
        <v>82</v>
      </c>
      <c r="W479" s="1" t="s">
        <v>650</v>
      </c>
      <c r="Y479" s="1" t="s">
        <v>402</v>
      </c>
      <c r="Z479" s="1" t="s">
        <v>456</v>
      </c>
      <c r="AA479" s="1" t="s">
        <v>85</v>
      </c>
      <c r="AD479" s="1">
        <v>0.0</v>
      </c>
      <c r="AE479" s="1">
        <v>1.0</v>
      </c>
      <c r="AG479" s="1">
        <v>6.5</v>
      </c>
      <c r="AH479" s="1">
        <v>1.0</v>
      </c>
      <c r="AI479" s="1" t="s">
        <v>64</v>
      </c>
      <c r="AJ479" s="1">
        <v>0.0</v>
      </c>
      <c r="AM479" s="1">
        <v>0.0</v>
      </c>
      <c r="AN479" s="1">
        <v>0.0</v>
      </c>
      <c r="AO479" s="1">
        <v>100.0</v>
      </c>
      <c r="AP479" s="1">
        <v>1.0</v>
      </c>
      <c r="AQ479" s="1">
        <v>0.6</v>
      </c>
      <c r="AR479" s="1">
        <v>0.6</v>
      </c>
      <c r="AS479" s="1">
        <v>0.8182904</v>
      </c>
      <c r="AT479" s="1">
        <v>63.33318</v>
      </c>
      <c r="AU479" s="1">
        <v>0.36725</v>
      </c>
      <c r="AV479" s="1">
        <v>0.73125</v>
      </c>
      <c r="AW479" s="1">
        <v>1.34225</v>
      </c>
      <c r="AX479" s="1">
        <v>2.19375</v>
      </c>
      <c r="AY479" s="1">
        <v>0.0</v>
      </c>
      <c r="AZ479" s="1">
        <v>0.7160076</v>
      </c>
      <c r="BA479" s="1">
        <v>-7.023246</v>
      </c>
    </row>
    <row r="480">
      <c r="A480">
        <f t="shared" si="2"/>
        <v>0</v>
      </c>
      <c r="B480" t="str">
        <f t="shared" si="3"/>
        <v/>
      </c>
      <c r="C480" t="str">
        <f>if(and(D$3&gt;1,E480=PROSES!$D$22),,D480)</f>
        <v/>
      </c>
      <c r="D480" s="1" t="str">
        <f>if(and(F$3&gt;1,F480=PROSES!$B$10),,F480)</f>
        <v/>
      </c>
      <c r="E480" t="str">
        <f t="shared" si="4"/>
        <v/>
      </c>
      <c r="F480" t="str">
        <f t="shared" si="5"/>
        <v/>
      </c>
      <c r="G480" s="1" t="str">
        <f>if(Z480=PROSES!$E$29,T480,)</f>
        <v/>
      </c>
      <c r="H480" t="str">
        <f>if(X480=PROSES!$E$29,T480,)</f>
        <v/>
      </c>
      <c r="I480" t="str">
        <f t="shared" si="6"/>
        <v/>
      </c>
      <c r="J480" t="str">
        <f>if(and($K$3&gt;1,R480=PROSES!$C$2),,K480)</f>
        <v/>
      </c>
      <c r="K480" s="1" t="str">
        <f>if(and($L$3&gt;1,L480=PROSES!$B$2),,L480)</f>
        <v/>
      </c>
      <c r="L480" t="str">
        <f t="shared" si="7"/>
        <v/>
      </c>
      <c r="M480" t="str">
        <f>if(Z480=PROSES!$B$3,T480,)</f>
        <v/>
      </c>
      <c r="N480" t="str">
        <f>if(X480=PROSES!$B$3,T480,)</f>
        <v/>
      </c>
      <c r="O480" t="str">
        <f t="shared" si="8"/>
        <v/>
      </c>
      <c r="P480" t="str">
        <f>if(Z480=PROSES!$B$1,T480,)</f>
        <v/>
      </c>
      <c r="Q480" t="str">
        <f>if(X480=PROSES!$B$1,T480,)</f>
        <v/>
      </c>
      <c r="R480" t="str">
        <f t="shared" si="9"/>
        <v>GILIMANUK5</v>
      </c>
      <c r="S480" s="3"/>
      <c r="T480" s="1" t="s">
        <v>1028</v>
      </c>
      <c r="U480" s="1" t="s">
        <v>82</v>
      </c>
      <c r="V480" s="1" t="s">
        <v>82</v>
      </c>
      <c r="W480" s="1" t="s">
        <v>650</v>
      </c>
      <c r="Y480" s="1" t="s">
        <v>400</v>
      </c>
      <c r="Z480" s="1" t="s">
        <v>456</v>
      </c>
      <c r="AA480" s="1" t="s">
        <v>88</v>
      </c>
      <c r="AD480" s="1">
        <v>0.0</v>
      </c>
      <c r="AE480" s="1">
        <v>1.0</v>
      </c>
      <c r="AG480" s="1">
        <v>6.5</v>
      </c>
      <c r="AH480" s="1">
        <v>1.0</v>
      </c>
      <c r="AI480" s="1" t="s">
        <v>64</v>
      </c>
      <c r="AJ480" s="1">
        <v>0.0</v>
      </c>
      <c r="AM480" s="1">
        <v>0.0</v>
      </c>
      <c r="AN480" s="1">
        <v>0.0</v>
      </c>
      <c r="AO480" s="1">
        <v>100.0</v>
      </c>
      <c r="AP480" s="1">
        <v>1.0</v>
      </c>
      <c r="AQ480" s="1">
        <v>0.6</v>
      </c>
      <c r="AR480" s="1">
        <v>0.6</v>
      </c>
      <c r="AS480" s="1">
        <v>0.8182904</v>
      </c>
      <c r="AT480" s="1">
        <v>63.33318</v>
      </c>
      <c r="AU480" s="1">
        <v>0.36725</v>
      </c>
      <c r="AV480" s="1">
        <v>0.73125</v>
      </c>
      <c r="AW480" s="1">
        <v>1.34225</v>
      </c>
      <c r="AX480" s="1">
        <v>2.19375</v>
      </c>
      <c r="AY480" s="1">
        <v>0.0</v>
      </c>
      <c r="AZ480" s="1">
        <v>0.7160076</v>
      </c>
      <c r="BA480" s="1">
        <v>-7.023246</v>
      </c>
    </row>
    <row r="481">
      <c r="A481">
        <f t="shared" si="2"/>
        <v>0</v>
      </c>
      <c r="B481" t="str">
        <f t="shared" si="3"/>
        <v/>
      </c>
      <c r="C481" t="str">
        <f>if(and(D$3&gt;1,E481=PROSES!$D$22),,D481)</f>
        <v/>
      </c>
      <c r="D481" s="1" t="str">
        <f>if(and(F$3&gt;1,F481=PROSES!$B$10),,F481)</f>
        <v/>
      </c>
      <c r="E481" t="str">
        <f t="shared" si="4"/>
        <v/>
      </c>
      <c r="F481" t="str">
        <f t="shared" si="5"/>
        <v/>
      </c>
      <c r="G481" s="1" t="str">
        <f>if(Z481=PROSES!$E$29,T481,)</f>
        <v/>
      </c>
      <c r="H481" t="str">
        <f>if(X481=PROSES!$E$29,T481,)</f>
        <v/>
      </c>
      <c r="I481" t="str">
        <f t="shared" si="6"/>
        <v/>
      </c>
      <c r="J481" t="str">
        <f>if(and($K$3&gt;1,R481=PROSES!$C$2),,K481)</f>
        <v/>
      </c>
      <c r="K481" s="1" t="str">
        <f>if(and($L$3&gt;1,L481=PROSES!$B$2),,L481)</f>
        <v/>
      </c>
      <c r="L481" t="str">
        <f t="shared" si="7"/>
        <v/>
      </c>
      <c r="M481" t="str">
        <f>if(Z481=PROSES!$B$3,T481,)</f>
        <v/>
      </c>
      <c r="N481" t="str">
        <f>if(X481=PROSES!$B$3,T481,)</f>
        <v/>
      </c>
      <c r="O481" t="str">
        <f t="shared" si="8"/>
        <v/>
      </c>
      <c r="P481" t="str">
        <f>if(Z481=PROSES!$B$1,T481,)</f>
        <v/>
      </c>
      <c r="Q481" t="str">
        <f>if(X481=PROSES!$B$1,T481,)</f>
        <v/>
      </c>
      <c r="R481" t="str">
        <f t="shared" si="9"/>
        <v>JOMBANG5JATIGEDONG5</v>
      </c>
      <c r="S481" s="3"/>
      <c r="T481" s="1" t="s">
        <v>1029</v>
      </c>
      <c r="U481" s="1" t="s">
        <v>82</v>
      </c>
      <c r="V481" s="1" t="s">
        <v>82</v>
      </c>
      <c r="W481" s="1" t="s">
        <v>572</v>
      </c>
      <c r="X481" s="1" t="s">
        <v>1030</v>
      </c>
      <c r="Y481" s="1" t="s">
        <v>85</v>
      </c>
      <c r="Z481" s="1" t="s">
        <v>1031</v>
      </c>
      <c r="AA481" s="1" t="s">
        <v>88</v>
      </c>
      <c r="AD481" s="1">
        <v>0.0</v>
      </c>
      <c r="AE481" s="1">
        <v>1.0</v>
      </c>
      <c r="AG481" s="1">
        <v>14.56</v>
      </c>
      <c r="AH481" s="1">
        <v>1.0</v>
      </c>
      <c r="AI481" s="1" t="s">
        <v>64</v>
      </c>
      <c r="AJ481" s="1">
        <v>0.0</v>
      </c>
      <c r="AM481" s="1">
        <v>0.0</v>
      </c>
      <c r="AN481" s="1">
        <v>0.0</v>
      </c>
      <c r="AO481" s="1">
        <v>100.0</v>
      </c>
      <c r="AP481" s="1">
        <v>1.0</v>
      </c>
      <c r="AQ481" s="1">
        <v>1.5</v>
      </c>
      <c r="AR481" s="1">
        <v>1.5</v>
      </c>
      <c r="AS481" s="1">
        <v>4.002282</v>
      </c>
      <c r="AT481" s="1">
        <v>81.69598</v>
      </c>
      <c r="AU481" s="1">
        <v>0.578032</v>
      </c>
      <c r="AV481" s="1">
        <v>3.96032</v>
      </c>
      <c r="AW481" s="1">
        <v>2.762032</v>
      </c>
      <c r="AX481" s="1">
        <v>11.88096</v>
      </c>
      <c r="AY481" s="1">
        <v>0.0</v>
      </c>
      <c r="AZ481" s="1">
        <v>0.6842953</v>
      </c>
      <c r="BA481" s="1">
        <v>-7.111392</v>
      </c>
    </row>
    <row r="482">
      <c r="A482">
        <f t="shared" si="2"/>
        <v>0</v>
      </c>
      <c r="B482" t="str">
        <f t="shared" si="3"/>
        <v/>
      </c>
      <c r="C482" t="str">
        <f>if(and(D$3&gt;1,E482=PROSES!$D$22),,D482)</f>
        <v/>
      </c>
      <c r="D482" s="1" t="str">
        <f>if(and(F$3&gt;1,F482=PROSES!$B$10),,F482)</f>
        <v/>
      </c>
      <c r="E482" t="str">
        <f t="shared" si="4"/>
        <v/>
      </c>
      <c r="F482" t="str">
        <f t="shared" si="5"/>
        <v/>
      </c>
      <c r="G482" s="1" t="str">
        <f>if(Z482=PROSES!$E$29,T482,)</f>
        <v/>
      </c>
      <c r="H482" t="str">
        <f>if(X482=PROSES!$E$29,T482,)</f>
        <v/>
      </c>
      <c r="I482" t="str">
        <f t="shared" si="6"/>
        <v/>
      </c>
      <c r="J482" t="str">
        <f>if(and($K$3&gt;1,R482=PROSES!$C$2),,K482)</f>
        <v/>
      </c>
      <c r="K482" s="1" t="str">
        <f>if(and($L$3&gt;1,L482=PROSES!$B$2),,L482)</f>
        <v/>
      </c>
      <c r="L482" t="str">
        <f t="shared" si="7"/>
        <v/>
      </c>
      <c r="M482" t="str">
        <f>if(Z482=PROSES!$B$3,T482,)</f>
        <v/>
      </c>
      <c r="N482" t="str">
        <f>if(X482=PROSES!$B$3,T482,)</f>
        <v/>
      </c>
      <c r="O482" t="str">
        <f t="shared" si="8"/>
        <v/>
      </c>
      <c r="P482" t="str">
        <f>if(Z482=PROSES!$B$1,T482,)</f>
        <v/>
      </c>
      <c r="Q482" t="str">
        <f>if(X482=PROSES!$B$1,T482,)</f>
        <v/>
      </c>
      <c r="R482" t="str">
        <f t="shared" si="9"/>
        <v>JOMBANG5JATIGEDONG5</v>
      </c>
      <c r="S482" s="3"/>
      <c r="T482" s="1" t="s">
        <v>1032</v>
      </c>
      <c r="U482" s="1" t="s">
        <v>82</v>
      </c>
      <c r="V482" s="1" t="s">
        <v>82</v>
      </c>
      <c r="W482" s="1" t="s">
        <v>572</v>
      </c>
      <c r="X482" s="1" t="s">
        <v>1030</v>
      </c>
      <c r="Y482" s="1" t="s">
        <v>85</v>
      </c>
      <c r="Z482" s="1" t="s">
        <v>1031</v>
      </c>
      <c r="AA482" s="1" t="s">
        <v>88</v>
      </c>
      <c r="AD482" s="1">
        <v>0.0</v>
      </c>
      <c r="AE482" s="1">
        <v>1.0</v>
      </c>
      <c r="AG482" s="1">
        <v>14.56</v>
      </c>
      <c r="AH482" s="1">
        <v>1.0</v>
      </c>
      <c r="AI482" s="1" t="s">
        <v>64</v>
      </c>
      <c r="AJ482" s="1">
        <v>0.0</v>
      </c>
      <c r="AM482" s="1">
        <v>0.0</v>
      </c>
      <c r="AN482" s="1">
        <v>0.0</v>
      </c>
      <c r="AO482" s="1">
        <v>100.0</v>
      </c>
      <c r="AP482" s="1">
        <v>1.0</v>
      </c>
      <c r="AQ482" s="1">
        <v>1.5</v>
      </c>
      <c r="AR482" s="1">
        <v>1.5</v>
      </c>
      <c r="AS482" s="1">
        <v>4.002282</v>
      </c>
      <c r="AT482" s="1">
        <v>81.69598</v>
      </c>
      <c r="AU482" s="1">
        <v>0.578032</v>
      </c>
      <c r="AV482" s="1">
        <v>3.96032</v>
      </c>
      <c r="AW482" s="1">
        <v>2.762032</v>
      </c>
      <c r="AX482" s="1">
        <v>11.88096</v>
      </c>
      <c r="AY482" s="1">
        <v>0.0</v>
      </c>
      <c r="AZ482" s="1">
        <v>0.6842953</v>
      </c>
      <c r="BA482" s="1">
        <v>-7.111392</v>
      </c>
    </row>
    <row r="483">
      <c r="A483">
        <f t="shared" si="2"/>
        <v>0</v>
      </c>
      <c r="B483" t="str">
        <f t="shared" si="3"/>
        <v/>
      </c>
      <c r="C483" t="str">
        <f>if(and(D$3&gt;1,E483=PROSES!$D$22),,D483)</f>
        <v/>
      </c>
      <c r="D483" s="1" t="str">
        <f>if(and(F$3&gt;1,F483=PROSES!$B$10),,F483)</f>
        <v/>
      </c>
      <c r="E483" t="str">
        <f t="shared" si="4"/>
        <v/>
      </c>
      <c r="F483" t="str">
        <f t="shared" si="5"/>
        <v/>
      </c>
      <c r="G483" s="1" t="str">
        <f>if(Z483=PROSES!$E$29,T483,)</f>
        <v/>
      </c>
      <c r="H483" t="str">
        <f>if(X483=PROSES!$E$29,T483,)</f>
        <v/>
      </c>
      <c r="I483" t="str">
        <f t="shared" si="6"/>
        <v/>
      </c>
      <c r="J483" t="str">
        <f>if(and($K$3&gt;1,R483=PROSES!$C$2),,K483)</f>
        <v/>
      </c>
      <c r="K483" s="1" t="str">
        <f>if(and($L$3&gt;1,L483=PROSES!$B$2),,L483)</f>
        <v/>
      </c>
      <c r="L483" t="str">
        <f t="shared" si="7"/>
        <v/>
      </c>
      <c r="M483" t="str">
        <f>if(Z483=PROSES!$B$3,T483,)</f>
        <v/>
      </c>
      <c r="N483" t="str">
        <f>if(X483=PROSES!$B$3,T483,)</f>
        <v/>
      </c>
      <c r="O483" t="str">
        <f t="shared" si="8"/>
        <v/>
      </c>
      <c r="P483" t="str">
        <f>if(Z483=PROSES!$B$1,T483,)</f>
        <v/>
      </c>
      <c r="Q483" t="str">
        <f>if(X483=PROSES!$B$1,T483,)</f>
        <v/>
      </c>
      <c r="R483" t="str">
        <f t="shared" si="9"/>
        <v>JATIGEDONG5</v>
      </c>
      <c r="S483" s="3"/>
      <c r="T483" s="1" t="s">
        <v>1033</v>
      </c>
      <c r="U483" s="1" t="s">
        <v>82</v>
      </c>
      <c r="V483" s="1" t="s">
        <v>82</v>
      </c>
      <c r="W483" s="1" t="s">
        <v>720</v>
      </c>
      <c r="X483" s="1" t="s">
        <v>1031</v>
      </c>
      <c r="Y483" s="1" t="s">
        <v>85</v>
      </c>
      <c r="AA483" s="1" t="s">
        <v>288</v>
      </c>
      <c r="AD483" s="1">
        <v>0.0</v>
      </c>
      <c r="AE483" s="1">
        <v>1.0</v>
      </c>
      <c r="AG483" s="1">
        <v>0.38</v>
      </c>
      <c r="AH483" s="1">
        <v>1.0</v>
      </c>
      <c r="AI483" s="1" t="s">
        <v>64</v>
      </c>
      <c r="AJ483" s="1">
        <v>0.0</v>
      </c>
      <c r="AM483" s="1">
        <v>0.0</v>
      </c>
      <c r="AN483" s="1">
        <v>0.0</v>
      </c>
      <c r="AO483" s="1">
        <v>100.0</v>
      </c>
      <c r="AP483" s="1">
        <v>1.0</v>
      </c>
      <c r="AQ483" s="1">
        <v>0.6</v>
      </c>
      <c r="AR483" s="1">
        <v>0.6</v>
      </c>
      <c r="AS483" s="1">
        <v>0.1594464</v>
      </c>
      <c r="AT483" s="1">
        <v>70.94324</v>
      </c>
      <c r="AU483" s="1">
        <v>0.05206</v>
      </c>
      <c r="AV483" s="1">
        <v>0.150708</v>
      </c>
      <c r="AW483" s="1">
        <v>0.10906</v>
      </c>
      <c r="AX483" s="1">
        <v>0.452124</v>
      </c>
      <c r="AY483" s="1">
        <v>0.0</v>
      </c>
      <c r="AZ483" s="1">
        <v>0.6412987</v>
      </c>
      <c r="BA483" s="1">
        <v>8.348166</v>
      </c>
    </row>
    <row r="484">
      <c r="A484">
        <f t="shared" si="2"/>
        <v>0</v>
      </c>
      <c r="B484" t="str">
        <f t="shared" si="3"/>
        <v/>
      </c>
      <c r="C484" t="str">
        <f>if(and(D$3&gt;1,E484=PROSES!$D$22),,D484)</f>
        <v/>
      </c>
      <c r="D484" s="1" t="str">
        <f>if(and(F$3&gt;1,F484=PROSES!$B$10),,F484)</f>
        <v/>
      </c>
      <c r="E484" t="str">
        <f t="shared" si="4"/>
        <v/>
      </c>
      <c r="F484" t="str">
        <f t="shared" si="5"/>
        <v/>
      </c>
      <c r="G484" s="1" t="str">
        <f>if(Z484=PROSES!$E$29,T484,)</f>
        <v/>
      </c>
      <c r="H484" t="str">
        <f>if(X484=PROSES!$E$29,T484,)</f>
        <v/>
      </c>
      <c r="I484" t="str">
        <f t="shared" si="6"/>
        <v/>
      </c>
      <c r="J484" t="str">
        <f>if(and($K$3&gt;1,R484=PROSES!$C$2),,K484)</f>
        <v/>
      </c>
      <c r="K484" s="1" t="str">
        <f>if(and($L$3&gt;1,L484=PROSES!$B$2),,L484)</f>
        <v/>
      </c>
      <c r="L484" t="str">
        <f t="shared" si="7"/>
        <v/>
      </c>
      <c r="M484" t="str">
        <f>if(Z484=PROSES!$B$3,T484,)</f>
        <v/>
      </c>
      <c r="N484" t="str">
        <f>if(X484=PROSES!$B$3,T484,)</f>
        <v/>
      </c>
      <c r="O484" t="str">
        <f t="shared" si="8"/>
        <v/>
      </c>
      <c r="P484" t="str">
        <f>if(Z484=PROSES!$B$1,T484,)</f>
        <v/>
      </c>
      <c r="Q484" t="str">
        <f>if(X484=PROSES!$B$1,T484,)</f>
        <v/>
      </c>
      <c r="R484" t="str">
        <f t="shared" si="9"/>
        <v>CHEIL JEDANG5</v>
      </c>
      <c r="S484" s="3"/>
      <c r="T484" s="1" t="s">
        <v>1034</v>
      </c>
      <c r="U484" s="1" t="s">
        <v>82</v>
      </c>
      <c r="V484" s="1" t="s">
        <v>82</v>
      </c>
      <c r="W484" s="1" t="s">
        <v>650</v>
      </c>
      <c r="Y484" s="1" t="s">
        <v>288</v>
      </c>
      <c r="Z484" s="1" t="s">
        <v>1035</v>
      </c>
      <c r="AA484" s="1" t="s">
        <v>85</v>
      </c>
      <c r="AD484" s="1">
        <v>0.0</v>
      </c>
      <c r="AE484" s="1">
        <v>1.0</v>
      </c>
      <c r="AG484" s="1">
        <v>0.3</v>
      </c>
      <c r="AH484" s="1">
        <v>1.0</v>
      </c>
      <c r="AI484" s="1" t="s">
        <v>64</v>
      </c>
      <c r="AJ484" s="1">
        <v>0.0</v>
      </c>
      <c r="AM484" s="1">
        <v>0.0</v>
      </c>
      <c r="AN484" s="1">
        <v>0.0</v>
      </c>
      <c r="AO484" s="1">
        <v>100.0</v>
      </c>
      <c r="AP484" s="1">
        <v>1.0</v>
      </c>
      <c r="AQ484" s="1">
        <v>0.6</v>
      </c>
      <c r="AR484" s="1">
        <v>0.6</v>
      </c>
      <c r="AS484" s="1">
        <v>0.03776725</v>
      </c>
      <c r="AT484" s="1">
        <v>63.33318</v>
      </c>
      <c r="AU484" s="1">
        <v>0.01695</v>
      </c>
      <c r="AV484" s="1">
        <v>0.03375</v>
      </c>
      <c r="AW484" s="1">
        <v>0.06195</v>
      </c>
      <c r="AX484" s="1">
        <v>0.10125</v>
      </c>
      <c r="AY484" s="1">
        <v>0.0</v>
      </c>
      <c r="AZ484" s="1">
        <v>0.7160076</v>
      </c>
      <c r="BA484" s="1">
        <v>-7.023246</v>
      </c>
    </row>
    <row r="485">
      <c r="A485">
        <f t="shared" si="2"/>
        <v>0</v>
      </c>
      <c r="B485" t="str">
        <f t="shared" si="3"/>
        <v/>
      </c>
      <c r="C485" t="str">
        <f>if(and(D$3&gt;1,E485=PROSES!$D$22),,D485)</f>
        <v/>
      </c>
      <c r="D485" s="1" t="str">
        <f>if(and(F$3&gt;1,F485=PROSES!$B$10),,F485)</f>
        <v/>
      </c>
      <c r="E485" t="str">
        <f t="shared" si="4"/>
        <v/>
      </c>
      <c r="F485" t="str">
        <f t="shared" si="5"/>
        <v/>
      </c>
      <c r="G485" s="1" t="str">
        <f>if(Z485=PROSES!$E$29,T485,)</f>
        <v/>
      </c>
      <c r="H485" t="str">
        <f>if(X485=PROSES!$E$29,T485,)</f>
        <v/>
      </c>
      <c r="I485" t="str">
        <f t="shared" si="6"/>
        <v/>
      </c>
      <c r="J485" t="str">
        <f>if(and($K$3&gt;1,R485=PROSES!$C$2),,K485)</f>
        <v/>
      </c>
      <c r="K485" s="1" t="str">
        <f>if(and($L$3&gt;1,L485=PROSES!$B$2),,L485)</f>
        <v/>
      </c>
      <c r="L485" t="str">
        <f t="shared" si="7"/>
        <v/>
      </c>
      <c r="M485" t="str">
        <f>if(Z485=PROSES!$B$3,T485,)</f>
        <v/>
      </c>
      <c r="N485" t="str">
        <f>if(X485=PROSES!$B$3,T485,)</f>
        <v/>
      </c>
      <c r="O485" t="str">
        <f t="shared" si="8"/>
        <v/>
      </c>
      <c r="P485" t="str">
        <f>if(Z485=PROSES!$B$1,T485,)</f>
        <v/>
      </c>
      <c r="Q485" t="str">
        <f>if(X485=PROSES!$B$1,T485,)</f>
        <v/>
      </c>
      <c r="R485" t="str">
        <f t="shared" si="9"/>
        <v>TIMO 30 kVJELOK 30kV</v>
      </c>
      <c r="S485" s="3"/>
      <c r="T485" s="1" t="s">
        <v>1036</v>
      </c>
      <c r="U485" s="1" t="s">
        <v>176</v>
      </c>
      <c r="V485" s="1" t="s">
        <v>176</v>
      </c>
      <c r="W485" s="1" t="s">
        <v>1037</v>
      </c>
      <c r="X485" s="1" t="s">
        <v>1038</v>
      </c>
      <c r="Y485" s="1" t="s">
        <v>1039</v>
      </c>
      <c r="Z485" s="1" t="s">
        <v>1040</v>
      </c>
      <c r="AA485" s="1" t="s">
        <v>1039</v>
      </c>
      <c r="AD485" s="1">
        <v>0.0</v>
      </c>
      <c r="AE485" s="1">
        <v>1.0</v>
      </c>
      <c r="AG485" s="1">
        <v>4.2</v>
      </c>
      <c r="AH485" s="1">
        <v>1.0</v>
      </c>
      <c r="AI485" s="1" t="s">
        <v>64</v>
      </c>
      <c r="AJ485" s="1">
        <v>0.0</v>
      </c>
      <c r="AM485" s="1">
        <v>0.0</v>
      </c>
      <c r="AN485" s="1">
        <v>0.0</v>
      </c>
      <c r="AO485" s="1">
        <v>100.0</v>
      </c>
      <c r="AP485" s="1">
        <v>1.0</v>
      </c>
      <c r="AQ485" s="1">
        <v>0.34</v>
      </c>
      <c r="AR485" s="1">
        <v>0.34</v>
      </c>
      <c r="AS485" s="1">
        <v>2.715556</v>
      </c>
      <c r="AT485" s="1">
        <v>51.21564</v>
      </c>
      <c r="AU485" s="1">
        <v>1.701</v>
      </c>
      <c r="AV485" s="1">
        <v>2.1168</v>
      </c>
      <c r="AW485" s="1">
        <v>2.331</v>
      </c>
      <c r="AX485" s="1">
        <v>6.350399</v>
      </c>
      <c r="AY485" s="1">
        <v>0.0</v>
      </c>
      <c r="AZ485" s="1">
        <v>0.525395</v>
      </c>
      <c r="BA485" s="1">
        <v>30.32032</v>
      </c>
    </row>
    <row r="486">
      <c r="A486">
        <f t="shared" si="2"/>
        <v>0</v>
      </c>
      <c r="B486" t="str">
        <f t="shared" si="3"/>
        <v/>
      </c>
      <c r="C486" t="str">
        <f>if(and(D$3&gt;1,E486=PROSES!$D$22),,D486)</f>
        <v/>
      </c>
      <c r="D486" s="1" t="str">
        <f>if(and(F$3&gt;1,F486=PROSES!$B$10),,F486)</f>
        <v/>
      </c>
      <c r="E486" t="str">
        <f t="shared" si="4"/>
        <v/>
      </c>
      <c r="F486" t="str">
        <f t="shared" si="5"/>
        <v/>
      </c>
      <c r="G486" s="1" t="str">
        <f>if(Z486=PROSES!$E$29,T486,)</f>
        <v/>
      </c>
      <c r="H486" t="str">
        <f>if(X486=PROSES!$E$29,T486,)</f>
        <v/>
      </c>
      <c r="I486" t="str">
        <f t="shared" si="6"/>
        <v/>
      </c>
      <c r="J486" t="str">
        <f>if(and($K$3&gt;1,R486=PROSES!$C$2),,K486)</f>
        <v/>
      </c>
      <c r="K486" s="1" t="str">
        <f>if(and($L$3&gt;1,L486=PROSES!$B$2),,L486)</f>
        <v/>
      </c>
      <c r="L486" t="str">
        <f t="shared" si="7"/>
        <v/>
      </c>
      <c r="M486" t="str">
        <f>if(Z486=PROSES!$B$3,T486,)</f>
        <v/>
      </c>
      <c r="N486" t="str">
        <f>if(X486=PROSES!$B$3,T486,)</f>
        <v/>
      </c>
      <c r="O486" t="str">
        <f t="shared" si="8"/>
        <v/>
      </c>
      <c r="P486" t="str">
        <f>if(Z486=PROSES!$B$1,T486,)</f>
        <v/>
      </c>
      <c r="Q486" t="str">
        <f>if(X486=PROSES!$B$1,T486,)</f>
        <v/>
      </c>
      <c r="R486" t="str">
        <f t="shared" si="9"/>
        <v>TIMO 30 kVJELOK 30kV</v>
      </c>
      <c r="S486" s="3"/>
      <c r="T486" s="1" t="s">
        <v>1041</v>
      </c>
      <c r="U486" s="1" t="s">
        <v>176</v>
      </c>
      <c r="V486" s="1" t="s">
        <v>176</v>
      </c>
      <c r="W486" s="1" t="s">
        <v>1037</v>
      </c>
      <c r="X486" s="1" t="s">
        <v>1038</v>
      </c>
      <c r="Y486" s="1" t="s">
        <v>1039</v>
      </c>
      <c r="Z486" s="1" t="s">
        <v>1040</v>
      </c>
      <c r="AA486" s="1" t="s">
        <v>1039</v>
      </c>
      <c r="AD486" s="1">
        <v>0.0</v>
      </c>
      <c r="AE486" s="1">
        <v>1.0</v>
      </c>
      <c r="AG486" s="1">
        <v>4.2</v>
      </c>
      <c r="AH486" s="1">
        <v>1.0</v>
      </c>
      <c r="AI486" s="1" t="s">
        <v>64</v>
      </c>
      <c r="AJ486" s="1">
        <v>0.0</v>
      </c>
      <c r="AM486" s="1">
        <v>0.0</v>
      </c>
      <c r="AN486" s="1">
        <v>0.0</v>
      </c>
      <c r="AO486" s="1">
        <v>100.0</v>
      </c>
      <c r="AP486" s="1">
        <v>1.0</v>
      </c>
      <c r="AQ486" s="1">
        <v>0.34</v>
      </c>
      <c r="AR486" s="1">
        <v>0.34</v>
      </c>
      <c r="AS486" s="1">
        <v>2.715556</v>
      </c>
      <c r="AT486" s="1">
        <v>51.21564</v>
      </c>
      <c r="AU486" s="1">
        <v>1.701</v>
      </c>
      <c r="AV486" s="1">
        <v>2.1168</v>
      </c>
      <c r="AW486" s="1">
        <v>2.331</v>
      </c>
      <c r="AX486" s="1">
        <v>6.350399</v>
      </c>
      <c r="AY486" s="1">
        <v>0.0</v>
      </c>
      <c r="AZ486" s="1">
        <v>0.525395</v>
      </c>
      <c r="BA486" s="1">
        <v>30.32032</v>
      </c>
    </row>
    <row r="487">
      <c r="A487">
        <f t="shared" si="2"/>
        <v>0</v>
      </c>
      <c r="B487" t="str">
        <f t="shared" si="3"/>
        <v/>
      </c>
      <c r="C487" t="str">
        <f>if(and(D$3&gt;1,E487=PROSES!$D$22),,D487)</f>
        <v/>
      </c>
      <c r="D487" s="1" t="str">
        <f>if(and(F$3&gt;1,F487=PROSES!$B$10),,F487)</f>
        <v/>
      </c>
      <c r="E487" t="str">
        <f t="shared" si="4"/>
        <v/>
      </c>
      <c r="F487" t="str">
        <f t="shared" si="5"/>
        <v/>
      </c>
      <c r="G487" s="1" t="str">
        <f>if(Z487=PROSES!$E$29,T487,)</f>
        <v/>
      </c>
      <c r="H487" t="str">
        <f>if(X487=PROSES!$E$29,T487,)</f>
        <v/>
      </c>
      <c r="I487" t="str">
        <f t="shared" si="6"/>
        <v/>
      </c>
      <c r="J487" t="str">
        <f>if(and($K$3&gt;1,R487=PROSES!$C$2),,K487)</f>
        <v/>
      </c>
      <c r="K487" s="1" t="str">
        <f>if(and($L$3&gt;1,L487=PROSES!$B$2),,L487)</f>
        <v/>
      </c>
      <c r="L487" t="str">
        <f t="shared" si="7"/>
        <v/>
      </c>
      <c r="M487" t="str">
        <f>if(Z487=PROSES!$B$3,T487,)</f>
        <v/>
      </c>
      <c r="N487" t="str">
        <f>if(X487=PROSES!$B$3,T487,)</f>
        <v/>
      </c>
      <c r="O487" t="str">
        <f t="shared" si="8"/>
        <v/>
      </c>
      <c r="P487" t="str">
        <f>if(Z487=PROSES!$B$1,T487,)</f>
        <v/>
      </c>
      <c r="Q487" t="str">
        <f>if(X487=PROSES!$B$1,T487,)</f>
        <v/>
      </c>
      <c r="R487" t="str">
        <f t="shared" si="9"/>
        <v>JEPARATANJUNG JATI</v>
      </c>
      <c r="S487" s="3"/>
      <c r="T487" s="1" t="s">
        <v>1042</v>
      </c>
      <c r="U487" s="1" t="s">
        <v>176</v>
      </c>
      <c r="V487" s="1" t="s">
        <v>176</v>
      </c>
      <c r="W487" s="1" t="s">
        <v>816</v>
      </c>
      <c r="X487" s="1" t="s">
        <v>1043</v>
      </c>
      <c r="Y487" s="1">
        <v>1.0</v>
      </c>
      <c r="Z487" s="1" t="s">
        <v>1044</v>
      </c>
      <c r="AA487" s="1">
        <v>1.0</v>
      </c>
      <c r="AD487" s="1">
        <v>0.0</v>
      </c>
      <c r="AE487" s="1">
        <v>1.0</v>
      </c>
      <c r="AG487" s="1">
        <v>24.13</v>
      </c>
      <c r="AH487" s="1">
        <v>0.896</v>
      </c>
      <c r="AI487" s="1" t="s">
        <v>64</v>
      </c>
      <c r="AJ487" s="1">
        <v>0.0</v>
      </c>
      <c r="AM487" s="1">
        <v>0.0</v>
      </c>
      <c r="AN487" s="1">
        <v>0.0</v>
      </c>
      <c r="AO487" s="1">
        <v>100.0</v>
      </c>
      <c r="AP487" s="1">
        <v>1.0</v>
      </c>
      <c r="AQ487" s="1">
        <v>1.03936</v>
      </c>
      <c r="AR487" s="1">
        <v>1.03936</v>
      </c>
      <c r="AS487" s="1">
        <v>5.204058</v>
      </c>
      <c r="AT487" s="1">
        <v>71.48104</v>
      </c>
      <c r="AU487" s="1">
        <v>1.652905</v>
      </c>
      <c r="AV487" s="1">
        <v>4.934585</v>
      </c>
      <c r="AW487" s="1">
        <v>5.272405</v>
      </c>
      <c r="AX487" s="1">
        <v>14.80375</v>
      </c>
      <c r="AY487" s="1">
        <v>0.0</v>
      </c>
      <c r="AZ487" s="1">
        <v>0.673318</v>
      </c>
      <c r="BA487" s="1">
        <v>-1.621461</v>
      </c>
    </row>
    <row r="488">
      <c r="A488">
        <f t="shared" si="2"/>
        <v>0</v>
      </c>
      <c r="B488" t="str">
        <f t="shared" si="3"/>
        <v/>
      </c>
      <c r="C488" t="str">
        <f>if(and(D$3&gt;1,E488=PROSES!$D$22),,D488)</f>
        <v/>
      </c>
      <c r="D488" s="1" t="str">
        <f>if(and(F$3&gt;1,F488=PROSES!$B$10),,F488)</f>
        <v/>
      </c>
      <c r="E488" t="str">
        <f t="shared" si="4"/>
        <v/>
      </c>
      <c r="F488" t="str">
        <f t="shared" si="5"/>
        <v/>
      </c>
      <c r="G488" s="1" t="str">
        <f>if(Z488=PROSES!$E$29,T488,)</f>
        <v/>
      </c>
      <c r="H488" t="str">
        <f>if(X488=PROSES!$E$29,T488,)</f>
        <v/>
      </c>
      <c r="I488" t="str">
        <f t="shared" si="6"/>
        <v/>
      </c>
      <c r="J488" t="str">
        <f>if(and($K$3&gt;1,R488=PROSES!$C$2),,K488)</f>
        <v/>
      </c>
      <c r="K488" s="1" t="str">
        <f>if(and($L$3&gt;1,L488=PROSES!$B$2),,L488)</f>
        <v/>
      </c>
      <c r="L488" t="str">
        <f t="shared" si="7"/>
        <v/>
      </c>
      <c r="M488" t="str">
        <f>if(Z488=PROSES!$B$3,T488,)</f>
        <v/>
      </c>
      <c r="N488" t="str">
        <f>if(X488=PROSES!$B$3,T488,)</f>
        <v/>
      </c>
      <c r="O488" t="str">
        <f t="shared" si="8"/>
        <v/>
      </c>
      <c r="P488" t="str">
        <f>if(Z488=PROSES!$B$1,T488,)</f>
        <v/>
      </c>
      <c r="Q488" t="str">
        <f>if(X488=PROSES!$B$1,T488,)</f>
        <v/>
      </c>
      <c r="R488" t="str">
        <f t="shared" si="9"/>
        <v>JEPARATANJUNG JATI</v>
      </c>
      <c r="S488" s="3"/>
      <c r="T488" s="1" t="s">
        <v>1045</v>
      </c>
      <c r="U488" s="1" t="s">
        <v>176</v>
      </c>
      <c r="V488" s="1" t="s">
        <v>176</v>
      </c>
      <c r="W488" s="1" t="s">
        <v>816</v>
      </c>
      <c r="X488" s="1" t="s">
        <v>1043</v>
      </c>
      <c r="Y488" s="1">
        <v>2.0</v>
      </c>
      <c r="Z488" s="1" t="s">
        <v>1044</v>
      </c>
      <c r="AA488" s="1">
        <v>2.0</v>
      </c>
      <c r="AD488" s="1">
        <v>0.0</v>
      </c>
      <c r="AE488" s="1">
        <v>1.0</v>
      </c>
      <c r="AG488" s="1">
        <v>24.13</v>
      </c>
      <c r="AH488" s="1">
        <v>0.896</v>
      </c>
      <c r="AI488" s="1" t="s">
        <v>64</v>
      </c>
      <c r="AJ488" s="1">
        <v>0.0</v>
      </c>
      <c r="AM488" s="1">
        <v>0.0</v>
      </c>
      <c r="AN488" s="1">
        <v>0.0</v>
      </c>
      <c r="AO488" s="1">
        <v>100.0</v>
      </c>
      <c r="AP488" s="1">
        <v>1.0</v>
      </c>
      <c r="AQ488" s="1">
        <v>1.03936</v>
      </c>
      <c r="AR488" s="1">
        <v>1.03936</v>
      </c>
      <c r="AS488" s="1">
        <v>5.204058</v>
      </c>
      <c r="AT488" s="1">
        <v>71.48104</v>
      </c>
      <c r="AU488" s="1">
        <v>1.652905</v>
      </c>
      <c r="AV488" s="1">
        <v>4.934585</v>
      </c>
      <c r="AW488" s="1">
        <v>5.272405</v>
      </c>
      <c r="AX488" s="1">
        <v>14.80375</v>
      </c>
      <c r="AY488" s="1">
        <v>0.0</v>
      </c>
      <c r="AZ488" s="1">
        <v>0.673318</v>
      </c>
      <c r="BA488" s="1">
        <v>-1.621461</v>
      </c>
    </row>
    <row r="489">
      <c r="A489">
        <f t="shared" si="2"/>
        <v>0</v>
      </c>
      <c r="B489" t="str">
        <f t="shared" si="3"/>
        <v/>
      </c>
      <c r="C489" t="str">
        <f>if(and(D$3&gt;1,E489=PROSES!$D$22),,D489)</f>
        <v/>
      </c>
      <c r="D489" s="1" t="str">
        <f>if(and(F$3&gt;1,F489=PROSES!$B$10),,F489)</f>
        <v/>
      </c>
      <c r="E489" t="str">
        <f t="shared" si="4"/>
        <v/>
      </c>
      <c r="F489" t="str">
        <f t="shared" si="5"/>
        <v/>
      </c>
      <c r="G489" s="1" t="str">
        <f>if(Z489=PROSES!$E$29,T489,)</f>
        <v/>
      </c>
      <c r="H489" t="str">
        <f>if(X489=PROSES!$E$29,T489,)</f>
        <v/>
      </c>
      <c r="I489" t="str">
        <f t="shared" si="6"/>
        <v/>
      </c>
      <c r="J489" t="str">
        <f>if(and($K$3&gt;1,R489=PROSES!$C$2),,K489)</f>
        <v/>
      </c>
      <c r="K489" s="1" t="str">
        <f>if(and($L$3&gt;1,L489=PROSES!$B$2),,L489)</f>
        <v/>
      </c>
      <c r="L489" t="str">
        <f t="shared" si="7"/>
        <v/>
      </c>
      <c r="M489" t="str">
        <f>if(Z489=PROSES!$B$3,T489,)</f>
        <v/>
      </c>
      <c r="N489" t="str">
        <f>if(X489=PROSES!$B$3,T489,)</f>
        <v/>
      </c>
      <c r="O489" t="str">
        <f t="shared" si="8"/>
        <v/>
      </c>
      <c r="P489" t="str">
        <f>if(Z489=PROSES!$B$1,T489,)</f>
        <v/>
      </c>
      <c r="Q489" t="str">
        <f>if(X489=PROSES!$B$1,T489,)</f>
        <v/>
      </c>
      <c r="R489" t="str">
        <f t="shared" si="9"/>
        <v>JAYA KERTAS5JOMBANG5</v>
      </c>
      <c r="S489" s="3"/>
      <c r="T489" s="1" t="s">
        <v>1046</v>
      </c>
      <c r="U489" s="1" t="s">
        <v>82</v>
      </c>
      <c r="V489" s="1" t="s">
        <v>82</v>
      </c>
      <c r="W489" s="1" t="s">
        <v>572</v>
      </c>
      <c r="X489" s="1" t="s">
        <v>1047</v>
      </c>
      <c r="Y489" s="1" t="s">
        <v>88</v>
      </c>
      <c r="Z489" s="1" t="s">
        <v>1030</v>
      </c>
      <c r="AA489" s="1" t="s">
        <v>85</v>
      </c>
      <c r="AD489" s="1">
        <v>0.0</v>
      </c>
      <c r="AE489" s="1">
        <v>1.0</v>
      </c>
      <c r="AG489" s="1">
        <v>17.654</v>
      </c>
      <c r="AH489" s="1">
        <v>1.0</v>
      </c>
      <c r="AI489" s="1" t="s">
        <v>64</v>
      </c>
      <c r="AJ489" s="1">
        <v>0.0</v>
      </c>
      <c r="AM489" s="1">
        <v>0.0</v>
      </c>
      <c r="AN489" s="1">
        <v>0.0</v>
      </c>
      <c r="AO489" s="1">
        <v>100.0</v>
      </c>
      <c r="AP489" s="1">
        <v>1.0</v>
      </c>
      <c r="AQ489" s="1">
        <v>1.5</v>
      </c>
      <c r="AR489" s="1">
        <v>1.5</v>
      </c>
      <c r="AS489" s="1">
        <v>4.852766</v>
      </c>
      <c r="AT489" s="1">
        <v>81.69598</v>
      </c>
      <c r="AU489" s="1">
        <v>0.7008638</v>
      </c>
      <c r="AV489" s="1">
        <v>4.801888</v>
      </c>
      <c r="AW489" s="1">
        <v>3.348964</v>
      </c>
      <c r="AX489" s="1">
        <v>14.40566</v>
      </c>
      <c r="AY489" s="1">
        <v>0.0</v>
      </c>
      <c r="AZ489" s="1">
        <v>0.6842953</v>
      </c>
      <c r="BA489" s="1">
        <v>-7.111392</v>
      </c>
    </row>
    <row r="490">
      <c r="A490">
        <f t="shared" si="2"/>
        <v>0</v>
      </c>
      <c r="B490" t="str">
        <f t="shared" si="3"/>
        <v/>
      </c>
      <c r="C490" t="str">
        <f>if(and(D$3&gt;1,E490=PROSES!$D$22),,D490)</f>
        <v/>
      </c>
      <c r="D490" s="1" t="str">
        <f>if(and(F$3&gt;1,F490=PROSES!$B$10),,F490)</f>
        <v/>
      </c>
      <c r="E490" t="str">
        <f t="shared" si="4"/>
        <v/>
      </c>
      <c r="F490" t="str">
        <f t="shared" si="5"/>
        <v/>
      </c>
      <c r="G490" s="1" t="str">
        <f>if(Z490=PROSES!$E$29,T490,)</f>
        <v/>
      </c>
      <c r="H490" t="str">
        <f>if(X490=PROSES!$E$29,T490,)</f>
        <v/>
      </c>
      <c r="I490" t="str">
        <f t="shared" si="6"/>
        <v/>
      </c>
      <c r="J490" t="str">
        <f>if(and($K$3&gt;1,R490=PROSES!$C$2),,K490)</f>
        <v/>
      </c>
      <c r="K490" s="1" t="str">
        <f>if(and($L$3&gt;1,L490=PROSES!$B$2),,L490)</f>
        <v/>
      </c>
      <c r="L490" t="str">
        <f t="shared" si="7"/>
        <v/>
      </c>
      <c r="M490" t="str">
        <f>if(Z490=PROSES!$B$3,T490,)</f>
        <v/>
      </c>
      <c r="N490" t="str">
        <f>if(X490=PROSES!$B$3,T490,)</f>
        <v/>
      </c>
      <c r="O490" t="str">
        <f t="shared" si="8"/>
        <v/>
      </c>
      <c r="P490" t="str">
        <f>if(Z490=PROSES!$B$1,T490,)</f>
        <v/>
      </c>
      <c r="Q490" t="str">
        <f>if(X490=PROSES!$B$1,T490,)</f>
        <v/>
      </c>
      <c r="R490" t="str">
        <f t="shared" si="9"/>
        <v>JAYA KERTAS5JOMBANG5</v>
      </c>
      <c r="S490" s="3"/>
      <c r="T490" s="1" t="s">
        <v>1048</v>
      </c>
      <c r="U490" s="1" t="s">
        <v>82</v>
      </c>
      <c r="V490" s="1" t="s">
        <v>82</v>
      </c>
      <c r="W490" s="1" t="s">
        <v>572</v>
      </c>
      <c r="X490" s="1" t="s">
        <v>1047</v>
      </c>
      <c r="Y490" s="1" t="s">
        <v>88</v>
      </c>
      <c r="Z490" s="1" t="s">
        <v>1030</v>
      </c>
      <c r="AA490" s="1" t="s">
        <v>85</v>
      </c>
      <c r="AD490" s="1">
        <v>0.0</v>
      </c>
      <c r="AE490" s="1">
        <v>1.0</v>
      </c>
      <c r="AG490" s="1">
        <v>17.654</v>
      </c>
      <c r="AH490" s="1">
        <v>1.0</v>
      </c>
      <c r="AI490" s="1" t="s">
        <v>64</v>
      </c>
      <c r="AJ490" s="1">
        <v>0.0</v>
      </c>
      <c r="AM490" s="1">
        <v>0.0</v>
      </c>
      <c r="AN490" s="1">
        <v>0.0</v>
      </c>
      <c r="AO490" s="1">
        <v>100.0</v>
      </c>
      <c r="AP490" s="1">
        <v>1.0</v>
      </c>
      <c r="AQ490" s="1">
        <v>1.5</v>
      </c>
      <c r="AR490" s="1">
        <v>1.5</v>
      </c>
      <c r="AS490" s="1">
        <v>4.852766</v>
      </c>
      <c r="AT490" s="1">
        <v>81.69598</v>
      </c>
      <c r="AU490" s="1">
        <v>0.7008638</v>
      </c>
      <c r="AV490" s="1">
        <v>4.801888</v>
      </c>
      <c r="AW490" s="1">
        <v>3.348964</v>
      </c>
      <c r="AX490" s="1">
        <v>14.40566</v>
      </c>
      <c r="AY490" s="1">
        <v>0.0</v>
      </c>
      <c r="AZ490" s="1">
        <v>0.6842953</v>
      </c>
      <c r="BA490" s="1">
        <v>-7.111392</v>
      </c>
    </row>
    <row r="491">
      <c r="A491">
        <f t="shared" si="2"/>
        <v>0</v>
      </c>
      <c r="B491" t="str">
        <f t="shared" si="3"/>
        <v/>
      </c>
      <c r="C491" t="str">
        <f>if(and(D$3&gt;1,E491=PROSES!$D$22),,D491)</f>
        <v/>
      </c>
      <c r="D491" s="1" t="str">
        <f>if(and(F$3&gt;1,F491=PROSES!$B$10),,F491)</f>
        <v/>
      </c>
      <c r="E491" t="str">
        <f t="shared" si="4"/>
        <v/>
      </c>
      <c r="F491" t="str">
        <f t="shared" si="5"/>
        <v/>
      </c>
      <c r="G491" s="1" t="str">
        <f>if(Z491=PROSES!$E$29,T491,)</f>
        <v/>
      </c>
      <c r="H491" t="str">
        <f>if(X491=PROSES!$E$29,T491,)</f>
        <v/>
      </c>
      <c r="I491" t="str">
        <f t="shared" si="6"/>
        <v/>
      </c>
      <c r="J491" t="str">
        <f>if(and($K$3&gt;1,R491=PROSES!$C$2),,K491)</f>
        <v/>
      </c>
      <c r="K491" s="1" t="str">
        <f>if(and($L$3&gt;1,L491=PROSES!$B$2),,L491)</f>
        <v/>
      </c>
      <c r="L491" t="str">
        <f t="shared" si="7"/>
        <v/>
      </c>
      <c r="M491" t="str">
        <f>if(Z491=PROSES!$B$3,T491,)</f>
        <v/>
      </c>
      <c r="N491" t="str">
        <f>if(X491=PROSES!$B$3,T491,)</f>
        <v/>
      </c>
      <c r="O491" t="str">
        <f t="shared" si="8"/>
        <v/>
      </c>
      <c r="P491" t="str">
        <f>if(Z491=PROSES!$B$1,T491,)</f>
        <v/>
      </c>
      <c r="Q491" t="str">
        <f>if(X491=PROSES!$B$1,T491,)</f>
        <v/>
      </c>
      <c r="R491" t="str">
        <f t="shared" si="9"/>
        <v>JAYA KERTAS5KERTOSONO5</v>
      </c>
      <c r="S491" s="3"/>
      <c r="T491" s="1" t="s">
        <v>1049</v>
      </c>
      <c r="U491" s="1" t="s">
        <v>82</v>
      </c>
      <c r="V491" s="1" t="s">
        <v>82</v>
      </c>
      <c r="W491" s="1" t="s">
        <v>816</v>
      </c>
      <c r="X491" s="1" t="s">
        <v>1047</v>
      </c>
      <c r="Y491" s="1" t="s">
        <v>85</v>
      </c>
      <c r="Z491" s="1" t="s">
        <v>1050</v>
      </c>
      <c r="AA491" s="1" t="s">
        <v>85</v>
      </c>
      <c r="AD491" s="1">
        <v>0.0</v>
      </c>
      <c r="AE491" s="1">
        <v>1.0</v>
      </c>
      <c r="AG491" s="1">
        <v>1.2</v>
      </c>
      <c r="AH491" s="1">
        <v>1.0</v>
      </c>
      <c r="AI491" s="1" t="s">
        <v>64</v>
      </c>
      <c r="AJ491" s="1">
        <v>0.0</v>
      </c>
      <c r="AM491" s="1">
        <v>0.0</v>
      </c>
      <c r="AN491" s="1">
        <v>0.0</v>
      </c>
      <c r="AO491" s="1">
        <v>100.0</v>
      </c>
      <c r="AP491" s="1">
        <v>1.0</v>
      </c>
      <c r="AQ491" s="1">
        <v>1.16</v>
      </c>
      <c r="AR491" s="1">
        <v>1.16</v>
      </c>
      <c r="AS491" s="1">
        <v>0.2588011</v>
      </c>
      <c r="AT491" s="1">
        <v>71.48104</v>
      </c>
      <c r="AU491" s="1">
        <v>0.0822</v>
      </c>
      <c r="AV491" s="1">
        <v>0.2454</v>
      </c>
      <c r="AW491" s="1">
        <v>0.2622</v>
      </c>
      <c r="AX491" s="1">
        <v>0.7362</v>
      </c>
      <c r="AY491" s="1">
        <v>0.0</v>
      </c>
      <c r="AZ491" s="1">
        <v>0.673318</v>
      </c>
      <c r="BA491" s="1">
        <v>-1.621461</v>
      </c>
    </row>
    <row r="492">
      <c r="A492">
        <f t="shared" si="2"/>
        <v>0</v>
      </c>
      <c r="B492" t="str">
        <f t="shared" si="3"/>
        <v/>
      </c>
      <c r="C492" t="str">
        <f>if(and(D$3&gt;1,E492=PROSES!$D$22),,D492)</f>
        <v/>
      </c>
      <c r="D492" s="1" t="str">
        <f>if(and(F$3&gt;1,F492=PROSES!$B$10),,F492)</f>
        <v/>
      </c>
      <c r="E492" t="str">
        <f t="shared" si="4"/>
        <v/>
      </c>
      <c r="F492" t="str">
        <f t="shared" si="5"/>
        <v/>
      </c>
      <c r="G492" s="1" t="str">
        <f>if(Z492=PROSES!$E$29,T492,)</f>
        <v/>
      </c>
      <c r="H492" t="str">
        <f>if(X492=PROSES!$E$29,T492,)</f>
        <v/>
      </c>
      <c r="I492" t="str">
        <f t="shared" si="6"/>
        <v/>
      </c>
      <c r="J492" t="str">
        <f>if(and($K$3&gt;1,R492=PROSES!$C$2),,K492)</f>
        <v/>
      </c>
      <c r="K492" s="1" t="str">
        <f>if(and($L$3&gt;1,L492=PROSES!$B$2),,L492)</f>
        <v/>
      </c>
      <c r="L492" t="str">
        <f t="shared" si="7"/>
        <v/>
      </c>
      <c r="M492" t="str">
        <f>if(Z492=PROSES!$B$3,T492,)</f>
        <v/>
      </c>
      <c r="N492" t="str">
        <f>if(X492=PROSES!$B$3,T492,)</f>
        <v/>
      </c>
      <c r="O492" t="str">
        <f t="shared" si="8"/>
        <v/>
      </c>
      <c r="P492" t="str">
        <f>if(Z492=PROSES!$B$1,T492,)</f>
        <v/>
      </c>
      <c r="Q492" t="str">
        <f>if(X492=PROSES!$B$1,T492,)</f>
        <v/>
      </c>
      <c r="R492" t="str">
        <f t="shared" si="9"/>
        <v>JEMBER5BANYUWANGI5</v>
      </c>
      <c r="S492" s="3"/>
      <c r="T492" s="1" t="s">
        <v>1051</v>
      </c>
      <c r="U492" s="1" t="s">
        <v>82</v>
      </c>
      <c r="V492" s="1" t="s">
        <v>82</v>
      </c>
      <c r="W492" s="1" t="s">
        <v>315</v>
      </c>
      <c r="X492" s="1" t="s">
        <v>343</v>
      </c>
      <c r="Y492" s="1" t="s">
        <v>85</v>
      </c>
      <c r="Z492" s="1" t="s">
        <v>396</v>
      </c>
      <c r="AA492" s="1" t="s">
        <v>85</v>
      </c>
      <c r="AD492" s="1">
        <v>0.0</v>
      </c>
      <c r="AE492" s="1">
        <v>1.0</v>
      </c>
      <c r="AG492" s="1">
        <v>84.249</v>
      </c>
      <c r="AH492" s="1">
        <v>1.0</v>
      </c>
      <c r="AI492" s="1" t="s">
        <v>64</v>
      </c>
      <c r="AJ492" s="1">
        <v>0.0</v>
      </c>
      <c r="AM492" s="1">
        <v>0.0</v>
      </c>
      <c r="AN492" s="1">
        <v>0.0</v>
      </c>
      <c r="AO492" s="1">
        <v>100.0</v>
      </c>
      <c r="AP492" s="1">
        <v>1.0</v>
      </c>
      <c r="AQ492" s="1">
        <v>0.74</v>
      </c>
      <c r="AR492" s="1">
        <v>0.74</v>
      </c>
      <c r="AS492" s="1">
        <v>33.36956</v>
      </c>
      <c r="AT492" s="1">
        <v>77.04442</v>
      </c>
      <c r="AU492" s="1">
        <v>7.481311</v>
      </c>
      <c r="AV492" s="1">
        <v>32.52011</v>
      </c>
      <c r="AW492" s="1">
        <v>20.13551</v>
      </c>
      <c r="AX492" s="1">
        <v>97.56034</v>
      </c>
      <c r="AY492" s="1">
        <v>0.0</v>
      </c>
      <c r="AZ492" s="1">
        <v>0.6618785</v>
      </c>
      <c r="BA492" s="1">
        <v>1.945686</v>
      </c>
    </row>
    <row r="493">
      <c r="A493">
        <f t="shared" si="2"/>
        <v>0</v>
      </c>
      <c r="B493" t="str">
        <f t="shared" si="3"/>
        <v/>
      </c>
      <c r="C493" t="str">
        <f>if(and(D$3&gt;1,E493=PROSES!$D$22),,D493)</f>
        <v/>
      </c>
      <c r="D493" s="1" t="str">
        <f>if(and(F$3&gt;1,F493=PROSES!$B$10),,F493)</f>
        <v/>
      </c>
      <c r="E493" t="str">
        <f t="shared" si="4"/>
        <v/>
      </c>
      <c r="F493" t="str">
        <f t="shared" si="5"/>
        <v/>
      </c>
      <c r="G493" s="1" t="str">
        <f>if(Z493=PROSES!$E$29,T493,)</f>
        <v/>
      </c>
      <c r="H493" t="str">
        <f>if(X493=PROSES!$E$29,T493,)</f>
        <v/>
      </c>
      <c r="I493" t="str">
        <f t="shared" si="6"/>
        <v/>
      </c>
      <c r="J493" t="str">
        <f>if(and($K$3&gt;1,R493=PROSES!$C$2),,K493)</f>
        <v/>
      </c>
      <c r="K493" s="1" t="str">
        <f>if(and($L$3&gt;1,L493=PROSES!$B$2),,L493)</f>
        <v/>
      </c>
      <c r="L493" t="str">
        <f t="shared" si="7"/>
        <v/>
      </c>
      <c r="M493" t="str">
        <f>if(Z493=PROSES!$B$3,T493,)</f>
        <v/>
      </c>
      <c r="N493" t="str">
        <f>if(X493=PROSES!$B$3,T493,)</f>
        <v/>
      </c>
      <c r="O493" t="str">
        <f t="shared" si="8"/>
        <v/>
      </c>
      <c r="P493" t="str">
        <f>if(Z493=PROSES!$B$1,T493,)</f>
        <v/>
      </c>
      <c r="Q493" t="str">
        <f>if(X493=PROSES!$B$1,T493,)</f>
        <v/>
      </c>
      <c r="R493" t="str">
        <f t="shared" si="9"/>
        <v>JEMBER5GENTENG5</v>
      </c>
      <c r="S493" s="3"/>
      <c r="T493" s="1" t="s">
        <v>1052</v>
      </c>
      <c r="U493" s="1" t="s">
        <v>82</v>
      </c>
      <c r="V493" s="1" t="s">
        <v>82</v>
      </c>
      <c r="W493" s="1" t="s">
        <v>315</v>
      </c>
      <c r="X493" s="1" t="s">
        <v>343</v>
      </c>
      <c r="Y493" s="1" t="s">
        <v>88</v>
      </c>
      <c r="Z493" s="1" t="s">
        <v>974</v>
      </c>
      <c r="AA493" s="1" t="s">
        <v>85</v>
      </c>
      <c r="AD493" s="1">
        <v>0.0</v>
      </c>
      <c r="AE493" s="1">
        <v>1.0</v>
      </c>
      <c r="AG493" s="1">
        <v>64.667</v>
      </c>
      <c r="AH493" s="1">
        <v>1.0</v>
      </c>
      <c r="AI493" s="1" t="s">
        <v>64</v>
      </c>
      <c r="AJ493" s="1">
        <v>0.0</v>
      </c>
      <c r="AM493" s="1">
        <v>0.0</v>
      </c>
      <c r="AN493" s="1">
        <v>0.0</v>
      </c>
      <c r="AO493" s="1">
        <v>100.0</v>
      </c>
      <c r="AP493" s="1">
        <v>1.0</v>
      </c>
      <c r="AQ493" s="1">
        <v>0.74</v>
      </c>
      <c r="AR493" s="1">
        <v>0.74</v>
      </c>
      <c r="AS493" s="1">
        <v>25.61348</v>
      </c>
      <c r="AT493" s="1">
        <v>77.04442</v>
      </c>
      <c r="AU493" s="1">
        <v>5.742429</v>
      </c>
      <c r="AV493" s="1">
        <v>24.96146</v>
      </c>
      <c r="AW493" s="1">
        <v>15.45541</v>
      </c>
      <c r="AX493" s="1">
        <v>74.88438</v>
      </c>
      <c r="AY493" s="1">
        <v>0.0</v>
      </c>
      <c r="AZ493" s="1">
        <v>0.6618785</v>
      </c>
      <c r="BA493" s="1">
        <v>1.945686</v>
      </c>
    </row>
    <row r="494">
      <c r="A494">
        <f t="shared" si="2"/>
        <v>0</v>
      </c>
      <c r="B494" t="str">
        <f t="shared" si="3"/>
        <v/>
      </c>
      <c r="C494" t="str">
        <f>if(and(D$3&gt;1,E494=PROSES!$D$22),,D494)</f>
        <v/>
      </c>
      <c r="D494" s="1" t="str">
        <f>if(and(F$3&gt;1,F494=PROSES!$B$10),,F494)</f>
        <v/>
      </c>
      <c r="E494" t="str">
        <f t="shared" si="4"/>
        <v/>
      </c>
      <c r="F494" t="str">
        <f t="shared" si="5"/>
        <v/>
      </c>
      <c r="G494" s="1" t="str">
        <f>if(Z494=PROSES!$E$29,T494,)</f>
        <v/>
      </c>
      <c r="H494" t="str">
        <f>if(X494=PROSES!$E$29,T494,)</f>
        <v/>
      </c>
      <c r="I494" t="str">
        <f t="shared" si="6"/>
        <v/>
      </c>
      <c r="J494" t="str">
        <f>if(and($K$3&gt;1,R494=PROSES!$C$2),,K494)</f>
        <v/>
      </c>
      <c r="K494" s="1" t="str">
        <f>if(and($L$3&gt;1,L494=PROSES!$B$2),,L494)</f>
        <v/>
      </c>
      <c r="L494" t="str">
        <f t="shared" si="7"/>
        <v/>
      </c>
      <c r="M494" t="str">
        <f>if(Z494=PROSES!$B$3,T494,)</f>
        <v/>
      </c>
      <c r="N494" t="str">
        <f>if(X494=PROSES!$B$3,T494,)</f>
        <v/>
      </c>
      <c r="O494" t="str">
        <f t="shared" si="8"/>
        <v/>
      </c>
      <c r="P494" t="str">
        <f>if(Z494=PROSES!$B$1,T494,)</f>
        <v/>
      </c>
      <c r="Q494" t="str">
        <f>if(X494=PROSES!$B$1,T494,)</f>
        <v/>
      </c>
      <c r="R494" t="str">
        <f t="shared" si="9"/>
        <v>JATAKEMAXIMANGANDO</v>
      </c>
      <c r="S494" s="3"/>
      <c r="T494" s="1" t="s">
        <v>1053</v>
      </c>
      <c r="U494" s="1" t="s">
        <v>58</v>
      </c>
      <c r="V494" s="1" t="s">
        <v>58</v>
      </c>
      <c r="W494" s="1" t="s">
        <v>103</v>
      </c>
      <c r="X494" s="1" t="s">
        <v>644</v>
      </c>
      <c r="Y494" s="7">
        <v>43501.0</v>
      </c>
      <c r="Z494" s="1" t="s">
        <v>1054</v>
      </c>
      <c r="AA494" s="7">
        <v>43501.0</v>
      </c>
      <c r="AD494" s="1">
        <v>0.0</v>
      </c>
      <c r="AE494" s="1">
        <v>1.0</v>
      </c>
      <c r="AG494" s="1">
        <v>1.1</v>
      </c>
      <c r="AH494" s="1">
        <v>1.0</v>
      </c>
      <c r="AI494" s="1" t="s">
        <v>64</v>
      </c>
      <c r="AJ494" s="1">
        <v>0.0</v>
      </c>
      <c r="AM494" s="1">
        <v>0.0</v>
      </c>
      <c r="AN494" s="1">
        <v>0.0</v>
      </c>
      <c r="AO494" s="1">
        <v>100.0</v>
      </c>
      <c r="AP494" s="1">
        <v>1.0</v>
      </c>
      <c r="AQ494" s="1">
        <v>0.55</v>
      </c>
      <c r="AR494" s="1">
        <v>0.55</v>
      </c>
      <c r="AS494" s="1">
        <v>0.1739009</v>
      </c>
      <c r="AT494" s="1">
        <v>56.61149</v>
      </c>
      <c r="AU494" s="1">
        <v>0.0957</v>
      </c>
      <c r="AV494" s="1">
        <v>0.1452</v>
      </c>
      <c r="AW494" s="1">
        <v>0.2607</v>
      </c>
      <c r="AX494" s="1">
        <v>0.4356</v>
      </c>
      <c r="AY494" s="1">
        <v>0.0</v>
      </c>
      <c r="AZ494" s="1">
        <v>0.6402146</v>
      </c>
      <c r="BA494" s="1">
        <v>3.784061</v>
      </c>
    </row>
    <row r="495">
      <c r="A495">
        <f t="shared" si="2"/>
        <v>0</v>
      </c>
      <c r="B495" t="str">
        <f t="shared" si="3"/>
        <v/>
      </c>
      <c r="C495" t="str">
        <f>if(and(D$3&gt;1,E495=PROSES!$D$22),,D495)</f>
        <v/>
      </c>
      <c r="D495" s="1" t="str">
        <f>if(and(F$3&gt;1,F495=PROSES!$B$10),,F495)</f>
        <v/>
      </c>
      <c r="E495" t="str">
        <f t="shared" si="4"/>
        <v/>
      </c>
      <c r="F495" t="str">
        <f t="shared" si="5"/>
        <v/>
      </c>
      <c r="G495" s="1" t="str">
        <f>if(Z495=PROSES!$E$29,T495,)</f>
        <v/>
      </c>
      <c r="H495" t="str">
        <f>if(X495=PROSES!$E$29,T495,)</f>
        <v/>
      </c>
      <c r="I495" t="str">
        <f t="shared" si="6"/>
        <v/>
      </c>
      <c r="J495" t="str">
        <f>if(and($K$3&gt;1,R495=PROSES!$C$2),,K495)</f>
        <v/>
      </c>
      <c r="K495" s="1" t="str">
        <f>if(and($L$3&gt;1,L495=PROSES!$B$2),,L495)</f>
        <v/>
      </c>
      <c r="L495" t="str">
        <f t="shared" si="7"/>
        <v/>
      </c>
      <c r="M495" t="str">
        <f>if(Z495=PROSES!$B$3,T495,)</f>
        <v/>
      </c>
      <c r="N495" t="str">
        <f>if(X495=PROSES!$B$3,T495,)</f>
        <v/>
      </c>
      <c r="O495" t="str">
        <f t="shared" si="8"/>
        <v/>
      </c>
      <c r="P495" t="str">
        <f>if(Z495=PROSES!$B$1,T495,)</f>
        <v/>
      </c>
      <c r="Q495" t="str">
        <f>if(X495=PROSES!$B$1,T495,)</f>
        <v/>
      </c>
      <c r="R495" t="str">
        <f t="shared" si="9"/>
        <v>JATAKEMAXIMANGANDO</v>
      </c>
      <c r="S495" s="3"/>
      <c r="T495" s="1" t="s">
        <v>1055</v>
      </c>
      <c r="U495" s="1" t="s">
        <v>58</v>
      </c>
      <c r="V495" s="1" t="s">
        <v>58</v>
      </c>
      <c r="W495" s="1" t="s">
        <v>103</v>
      </c>
      <c r="X495" s="1" t="s">
        <v>644</v>
      </c>
      <c r="Y495" s="7">
        <v>43501.0</v>
      </c>
      <c r="Z495" s="1" t="s">
        <v>1054</v>
      </c>
      <c r="AA495" s="7">
        <v>43470.0</v>
      </c>
      <c r="AD495" s="1">
        <v>0.0</v>
      </c>
      <c r="AE495" s="1">
        <v>1.0</v>
      </c>
      <c r="AG495" s="1">
        <v>1.1</v>
      </c>
      <c r="AH495" s="1">
        <v>1.0</v>
      </c>
      <c r="AI495" s="1" t="s">
        <v>64</v>
      </c>
      <c r="AJ495" s="1">
        <v>0.0</v>
      </c>
      <c r="AM495" s="1">
        <v>0.0</v>
      </c>
      <c r="AN495" s="1">
        <v>0.0</v>
      </c>
      <c r="AO495" s="1">
        <v>100.0</v>
      </c>
      <c r="AP495" s="1">
        <v>1.0</v>
      </c>
      <c r="AQ495" s="1">
        <v>0.55</v>
      </c>
      <c r="AR495" s="1">
        <v>0.55</v>
      </c>
      <c r="AS495" s="1">
        <v>0.1739009</v>
      </c>
      <c r="AT495" s="1">
        <v>56.61149</v>
      </c>
      <c r="AU495" s="1">
        <v>0.0957</v>
      </c>
      <c r="AV495" s="1">
        <v>0.1452</v>
      </c>
      <c r="AW495" s="1">
        <v>0.2607</v>
      </c>
      <c r="AX495" s="1">
        <v>0.4356</v>
      </c>
      <c r="AY495" s="1">
        <v>0.0</v>
      </c>
      <c r="AZ495" s="1">
        <v>0.6402146</v>
      </c>
      <c r="BA495" s="1">
        <v>3.784061</v>
      </c>
    </row>
    <row r="496">
      <c r="A496">
        <f t="shared" si="2"/>
        <v>0</v>
      </c>
      <c r="B496" t="str">
        <f t="shared" si="3"/>
        <v/>
      </c>
      <c r="C496" t="str">
        <f>if(and(D$3&gt;1,E496=PROSES!$D$22),,D496)</f>
        <v/>
      </c>
      <c r="D496" s="1" t="str">
        <f>if(and(F$3&gt;1,F496=PROSES!$B$10),,F496)</f>
        <v/>
      </c>
      <c r="E496" t="str">
        <f t="shared" si="4"/>
        <v/>
      </c>
      <c r="F496" t="str">
        <f t="shared" si="5"/>
        <v/>
      </c>
      <c r="G496" s="1" t="str">
        <f>if(Z496=PROSES!$E$29,T496,)</f>
        <v/>
      </c>
      <c r="H496" t="str">
        <f>if(X496=PROSES!$E$29,T496,)</f>
        <v/>
      </c>
      <c r="I496" t="str">
        <f t="shared" si="6"/>
        <v/>
      </c>
      <c r="J496" t="str">
        <f>if(and($K$3&gt;1,R496=PROSES!$C$2),,K496)</f>
        <v/>
      </c>
      <c r="K496" s="1" t="str">
        <f>if(and($L$3&gt;1,L496=PROSES!$B$2),,L496)</f>
        <v/>
      </c>
      <c r="L496" t="str">
        <f t="shared" si="7"/>
        <v/>
      </c>
      <c r="M496" t="str">
        <f>if(Z496=PROSES!$B$3,T496,)</f>
        <v/>
      </c>
      <c r="N496" t="str">
        <f>if(X496=PROSES!$B$3,T496,)</f>
        <v/>
      </c>
      <c r="O496" t="str">
        <f t="shared" si="8"/>
        <v/>
      </c>
      <c r="P496" t="str">
        <f>if(Z496=PROSES!$B$1,T496,)</f>
        <v/>
      </c>
      <c r="Q496" t="str">
        <f>if(X496=PROSES!$B$1,T496,)</f>
        <v/>
      </c>
      <c r="R496" t="str">
        <f t="shared" si="9"/>
        <v>JATAKETANGERANG</v>
      </c>
      <c r="S496" s="3"/>
      <c r="T496" s="1" t="s">
        <v>1056</v>
      </c>
      <c r="U496" s="1" t="s">
        <v>58</v>
      </c>
      <c r="V496" s="1" t="s">
        <v>58</v>
      </c>
      <c r="W496" s="1" t="s">
        <v>90</v>
      </c>
      <c r="X496" s="1" t="s">
        <v>644</v>
      </c>
      <c r="Y496" s="7">
        <v>43501.0</v>
      </c>
      <c r="Z496" s="1" t="s">
        <v>701</v>
      </c>
      <c r="AA496" s="7">
        <v>43501.0</v>
      </c>
      <c r="AD496" s="1">
        <v>0.0</v>
      </c>
      <c r="AE496" s="1">
        <v>1.0</v>
      </c>
      <c r="AG496" s="1">
        <v>10.3</v>
      </c>
      <c r="AH496" s="1">
        <v>1.0</v>
      </c>
      <c r="AI496" s="1" t="s">
        <v>64</v>
      </c>
      <c r="AJ496" s="1">
        <v>0.0</v>
      </c>
      <c r="AM496" s="1">
        <v>0.0</v>
      </c>
      <c r="AN496" s="1">
        <v>0.0</v>
      </c>
      <c r="AO496" s="1">
        <v>100.0</v>
      </c>
      <c r="AP496" s="1">
        <v>1.0</v>
      </c>
      <c r="AQ496" s="1">
        <v>1.62</v>
      </c>
      <c r="AR496" s="1">
        <v>1.62</v>
      </c>
      <c r="AS496" s="1">
        <v>2.918559</v>
      </c>
      <c r="AT496" s="1">
        <v>82.15014</v>
      </c>
      <c r="AU496" s="1">
        <v>0.39861</v>
      </c>
      <c r="AV496" s="1">
        <v>2.89121</v>
      </c>
      <c r="AW496" s="1">
        <v>1.94361</v>
      </c>
      <c r="AX496" s="1">
        <v>8.673631</v>
      </c>
      <c r="AY496" s="1">
        <v>0.0</v>
      </c>
      <c r="AZ496" s="1">
        <v>0.683587</v>
      </c>
      <c r="BA496" s="1">
        <v>-7.109503</v>
      </c>
    </row>
    <row r="497">
      <c r="A497">
        <f t="shared" si="2"/>
        <v>0</v>
      </c>
      <c r="B497" t="str">
        <f t="shared" si="3"/>
        <v/>
      </c>
      <c r="C497" t="str">
        <f>if(and(D$3&gt;1,E497=PROSES!$D$22),,D497)</f>
        <v/>
      </c>
      <c r="D497" s="1" t="str">
        <f>if(and(F$3&gt;1,F497=PROSES!$B$10),,F497)</f>
        <v/>
      </c>
      <c r="E497" t="str">
        <f t="shared" si="4"/>
        <v/>
      </c>
      <c r="F497" t="str">
        <f t="shared" si="5"/>
        <v/>
      </c>
      <c r="G497" s="1" t="str">
        <f>if(Z497=PROSES!$E$29,T497,)</f>
        <v/>
      </c>
      <c r="H497" t="str">
        <f>if(X497=PROSES!$E$29,T497,)</f>
        <v/>
      </c>
      <c r="I497" t="str">
        <f t="shared" si="6"/>
        <v/>
      </c>
      <c r="J497" t="str">
        <f>if(and($K$3&gt;1,R497=PROSES!$C$2),,K497)</f>
        <v/>
      </c>
      <c r="K497" s="1" t="str">
        <f>if(and($L$3&gt;1,L497=PROSES!$B$2),,L497)</f>
        <v/>
      </c>
      <c r="L497" t="str">
        <f t="shared" si="7"/>
        <v/>
      </c>
      <c r="M497" t="str">
        <f>if(Z497=PROSES!$B$3,T497,)</f>
        <v/>
      </c>
      <c r="N497" t="str">
        <f>if(X497=PROSES!$B$3,T497,)</f>
        <v/>
      </c>
      <c r="O497" t="str">
        <f t="shared" si="8"/>
        <v/>
      </c>
      <c r="P497" t="str">
        <f>if(Z497=PROSES!$B$1,T497,)</f>
        <v/>
      </c>
      <c r="Q497" t="str">
        <f>if(X497=PROSES!$B$1,T497,)</f>
        <v/>
      </c>
      <c r="R497" t="str">
        <f t="shared" si="9"/>
        <v>JATAKETANGERANG</v>
      </c>
      <c r="S497" s="3"/>
      <c r="T497" s="1" t="s">
        <v>1057</v>
      </c>
      <c r="U497" s="1" t="s">
        <v>58</v>
      </c>
      <c r="V497" s="1" t="s">
        <v>58</v>
      </c>
      <c r="W497" s="1" t="s">
        <v>90</v>
      </c>
      <c r="X497" s="1" t="s">
        <v>644</v>
      </c>
      <c r="Y497" s="7">
        <v>43501.0</v>
      </c>
      <c r="Z497" s="1" t="s">
        <v>701</v>
      </c>
      <c r="AA497" s="7">
        <v>43501.0</v>
      </c>
      <c r="AD497" s="1">
        <v>0.0</v>
      </c>
      <c r="AE497" s="1">
        <v>1.0</v>
      </c>
      <c r="AG497" s="1">
        <v>10.3</v>
      </c>
      <c r="AH497" s="1">
        <v>1.0</v>
      </c>
      <c r="AI497" s="1" t="s">
        <v>64</v>
      </c>
      <c r="AJ497" s="1">
        <v>0.0</v>
      </c>
      <c r="AM497" s="1">
        <v>0.0</v>
      </c>
      <c r="AN497" s="1">
        <v>0.0</v>
      </c>
      <c r="AO497" s="1">
        <v>100.0</v>
      </c>
      <c r="AP497" s="1">
        <v>1.0</v>
      </c>
      <c r="AQ497" s="1">
        <v>1.62</v>
      </c>
      <c r="AR497" s="1">
        <v>1.62</v>
      </c>
      <c r="AS497" s="1">
        <v>2.918559</v>
      </c>
      <c r="AT497" s="1">
        <v>82.15014</v>
      </c>
      <c r="AU497" s="1">
        <v>0.39861</v>
      </c>
      <c r="AV497" s="1">
        <v>2.89121</v>
      </c>
      <c r="AW497" s="1">
        <v>1.94361</v>
      </c>
      <c r="AX497" s="1">
        <v>8.673631</v>
      </c>
      <c r="AY497" s="1">
        <v>0.0</v>
      </c>
      <c r="AZ497" s="1">
        <v>0.683587</v>
      </c>
      <c r="BA497" s="1">
        <v>-7.109503</v>
      </c>
    </row>
    <row r="498">
      <c r="A498">
        <f t="shared" si="2"/>
        <v>0</v>
      </c>
      <c r="B498" t="str">
        <f t="shared" si="3"/>
        <v/>
      </c>
      <c r="C498" t="str">
        <f>if(and(D$3&gt;1,E498=PROSES!$D$22),,D498)</f>
        <v/>
      </c>
      <c r="D498" s="1" t="str">
        <f>if(and(F$3&gt;1,F498=PROSES!$B$10),,F498)</f>
        <v/>
      </c>
      <c r="E498" t="str">
        <f t="shared" si="4"/>
        <v/>
      </c>
      <c r="F498" t="str">
        <f t="shared" si="5"/>
        <v/>
      </c>
      <c r="G498" s="1" t="str">
        <f>if(Z498=PROSES!$E$29,T498,)</f>
        <v/>
      </c>
      <c r="H498" t="str">
        <f>if(X498=PROSES!$E$29,T498,)</f>
        <v/>
      </c>
      <c r="I498" t="str">
        <f t="shared" si="6"/>
        <v/>
      </c>
      <c r="J498" t="str">
        <f>if(and($K$3&gt;1,R498=PROSES!$C$2),,K498)</f>
        <v/>
      </c>
      <c r="K498" s="1" t="str">
        <f>if(and($L$3&gt;1,L498=PROSES!$B$2),,L498)</f>
        <v/>
      </c>
      <c r="L498" t="str">
        <f t="shared" si="7"/>
        <v/>
      </c>
      <c r="M498" t="str">
        <f>if(Z498=PROSES!$B$3,T498,)</f>
        <v/>
      </c>
      <c r="N498" t="str">
        <f>if(X498=PROSES!$B$3,T498,)</f>
        <v/>
      </c>
      <c r="O498" t="str">
        <f t="shared" si="8"/>
        <v/>
      </c>
      <c r="P498" t="str">
        <f>if(Z498=PROSES!$B$1,T498,)</f>
        <v/>
      </c>
      <c r="Q498" t="str">
        <f>if(X498=PROSES!$B$1,T498,)</f>
        <v/>
      </c>
      <c r="R498" t="str">
        <f t="shared" si="9"/>
        <v>JATIBARANG5ARJAWINANGUN BARU5</v>
      </c>
      <c r="S498" s="3"/>
      <c r="T498" s="1" t="s">
        <v>1058</v>
      </c>
      <c r="U498" s="1" t="s">
        <v>115</v>
      </c>
      <c r="V498" s="1" t="s">
        <v>115</v>
      </c>
      <c r="W498" s="1" t="s">
        <v>90</v>
      </c>
      <c r="X498" s="1" t="s">
        <v>1059</v>
      </c>
      <c r="Y498" s="1" t="s">
        <v>88</v>
      </c>
      <c r="Z498" s="1" t="s">
        <v>1060</v>
      </c>
      <c r="AA498" s="1" t="s">
        <v>85</v>
      </c>
      <c r="AD498" s="1">
        <v>0.0</v>
      </c>
      <c r="AE498" s="1">
        <v>1.0</v>
      </c>
      <c r="AG498" s="1">
        <v>26.522</v>
      </c>
      <c r="AH498" s="1">
        <v>1.0</v>
      </c>
      <c r="AI498" s="1" t="s">
        <v>64</v>
      </c>
      <c r="AJ498" s="1">
        <v>0.0</v>
      </c>
      <c r="AM498" s="1">
        <v>0.0</v>
      </c>
      <c r="AN498" s="1">
        <v>0.0</v>
      </c>
      <c r="AO498" s="1">
        <v>100.0</v>
      </c>
      <c r="AP498" s="1">
        <v>1.0</v>
      </c>
      <c r="AQ498" s="1">
        <v>1.62</v>
      </c>
      <c r="AR498" s="1">
        <v>1.62</v>
      </c>
      <c r="AS498" s="1">
        <v>7.515147</v>
      </c>
      <c r="AT498" s="1">
        <v>82.15014</v>
      </c>
      <c r="AU498" s="1">
        <v>1.026401</v>
      </c>
      <c r="AV498" s="1">
        <v>7.444725</v>
      </c>
      <c r="AW498" s="1">
        <v>5.004702</v>
      </c>
      <c r="AX498" s="1">
        <v>22.33418</v>
      </c>
      <c r="AY498" s="1">
        <v>0.0</v>
      </c>
      <c r="AZ498" s="1">
        <v>0.683587</v>
      </c>
      <c r="BA498" s="1">
        <v>-7.109503</v>
      </c>
    </row>
    <row r="499">
      <c r="A499">
        <f t="shared" si="2"/>
        <v>0</v>
      </c>
      <c r="B499" t="str">
        <f t="shared" si="3"/>
        <v/>
      </c>
      <c r="C499" t="str">
        <f>if(and(D$3&gt;1,E499=PROSES!$D$22),,D499)</f>
        <v/>
      </c>
      <c r="D499" s="1" t="str">
        <f>if(and(F$3&gt;1,F499=PROSES!$B$10),,F499)</f>
        <v/>
      </c>
      <c r="E499" t="str">
        <f t="shared" si="4"/>
        <v/>
      </c>
      <c r="F499" t="str">
        <f t="shared" si="5"/>
        <v/>
      </c>
      <c r="G499" s="1" t="str">
        <f>if(Z499=PROSES!$E$29,T499,)</f>
        <v/>
      </c>
      <c r="H499" t="str">
        <f>if(X499=PROSES!$E$29,T499,)</f>
        <v/>
      </c>
      <c r="I499" t="str">
        <f t="shared" si="6"/>
        <v/>
      </c>
      <c r="J499" t="str">
        <f>if(and($K$3&gt;1,R499=PROSES!$C$2),,K499)</f>
        <v/>
      </c>
      <c r="K499" s="1" t="str">
        <f>if(and($L$3&gt;1,L499=PROSES!$B$2),,L499)</f>
        <v/>
      </c>
      <c r="L499" t="str">
        <f t="shared" si="7"/>
        <v/>
      </c>
      <c r="M499" t="str">
        <f>if(Z499=PROSES!$B$3,T499,)</f>
        <v/>
      </c>
      <c r="N499" t="str">
        <f>if(X499=PROSES!$B$3,T499,)</f>
        <v/>
      </c>
      <c r="O499" t="str">
        <f t="shared" si="8"/>
        <v/>
      </c>
      <c r="P499" t="str">
        <f>if(Z499=PROSES!$B$1,T499,)</f>
        <v/>
      </c>
      <c r="Q499" t="str">
        <f>if(X499=PROSES!$B$1,T499,)</f>
        <v/>
      </c>
      <c r="R499" t="str">
        <f t="shared" si="9"/>
        <v>ARJAWINANGUN BARU5JATIBARANG5</v>
      </c>
      <c r="S499" s="3"/>
      <c r="T499" s="1" t="s">
        <v>1061</v>
      </c>
      <c r="U499" s="1" t="s">
        <v>115</v>
      </c>
      <c r="V499" s="1" t="s">
        <v>115</v>
      </c>
      <c r="W499" s="1" t="s">
        <v>90</v>
      </c>
      <c r="X499" s="1" t="s">
        <v>1060</v>
      </c>
      <c r="Y499" s="1" t="s">
        <v>85</v>
      </c>
      <c r="Z499" s="1" t="s">
        <v>1059</v>
      </c>
      <c r="AA499" s="1" t="s">
        <v>88</v>
      </c>
      <c r="AD499" s="1">
        <v>0.0</v>
      </c>
      <c r="AE499" s="1">
        <v>1.0</v>
      </c>
      <c r="AG499" s="1">
        <v>26.522</v>
      </c>
      <c r="AH499" s="1">
        <v>1.0</v>
      </c>
      <c r="AI499" s="1" t="s">
        <v>64</v>
      </c>
      <c r="AJ499" s="1">
        <v>0.0</v>
      </c>
      <c r="AM499" s="1">
        <v>0.0</v>
      </c>
      <c r="AN499" s="1">
        <v>0.0</v>
      </c>
      <c r="AO499" s="1">
        <v>100.0</v>
      </c>
      <c r="AP499" s="1">
        <v>1.0</v>
      </c>
      <c r="AQ499" s="1">
        <v>1.62</v>
      </c>
      <c r="AR499" s="1">
        <v>1.62</v>
      </c>
      <c r="AS499" s="1">
        <v>7.515147</v>
      </c>
      <c r="AT499" s="1">
        <v>82.15014</v>
      </c>
      <c r="AU499" s="1">
        <v>1.026401</v>
      </c>
      <c r="AV499" s="1">
        <v>7.444725</v>
      </c>
      <c r="AW499" s="1">
        <v>5.004702</v>
      </c>
      <c r="AX499" s="1">
        <v>22.33418</v>
      </c>
      <c r="AY499" s="1">
        <v>0.0</v>
      </c>
      <c r="AZ499" s="1">
        <v>0.683587</v>
      </c>
      <c r="BA499" s="1">
        <v>-7.109503</v>
      </c>
    </row>
    <row r="500">
      <c r="A500">
        <f t="shared" si="2"/>
        <v>0</v>
      </c>
      <c r="B500" t="str">
        <f t="shared" si="3"/>
        <v/>
      </c>
      <c r="C500" t="str">
        <f>if(and(D$3&gt;1,E500=PROSES!$D$22),,D500)</f>
        <v/>
      </c>
      <c r="D500" s="1" t="str">
        <f>if(and(F$3&gt;1,F500=PROSES!$B$10),,F500)</f>
        <v/>
      </c>
      <c r="E500" t="str">
        <f t="shared" si="4"/>
        <v/>
      </c>
      <c r="F500" t="str">
        <f t="shared" si="5"/>
        <v/>
      </c>
      <c r="G500" s="1" t="str">
        <f>if(Z500=PROSES!$E$29,T500,)</f>
        <v/>
      </c>
      <c r="H500" t="str">
        <f>if(X500=PROSES!$E$29,T500,)</f>
        <v/>
      </c>
      <c r="I500" t="str">
        <f t="shared" si="6"/>
        <v/>
      </c>
      <c r="J500" t="str">
        <f>if(and($K$3&gt;1,R500=PROSES!$C$2),,K500)</f>
        <v/>
      </c>
      <c r="K500" s="1" t="str">
        <f>if(and($L$3&gt;1,L500=PROSES!$B$2),,L500)</f>
        <v/>
      </c>
      <c r="L500" t="str">
        <f t="shared" si="7"/>
        <v/>
      </c>
      <c r="M500" t="str">
        <f>if(Z500=PROSES!$B$3,T500,)</f>
        <v/>
      </c>
      <c r="N500" t="str">
        <f>if(X500=PROSES!$B$3,T500,)</f>
        <v/>
      </c>
      <c r="O500" t="str">
        <f t="shared" si="8"/>
        <v/>
      </c>
      <c r="P500" t="str">
        <f>if(Z500=PROSES!$B$1,T500,)</f>
        <v/>
      </c>
      <c r="Q500" t="str">
        <f>if(X500=PROSES!$B$1,T500,)</f>
        <v/>
      </c>
      <c r="R500" t="str">
        <f t="shared" si="9"/>
        <v>ARJAWINANGUN4JATIBARANG4</v>
      </c>
      <c r="S500" s="3"/>
      <c r="T500" s="1" t="s">
        <v>1062</v>
      </c>
      <c r="U500" s="1" t="s">
        <v>115</v>
      </c>
      <c r="V500" s="1" t="s">
        <v>115</v>
      </c>
      <c r="W500" s="1" t="s">
        <v>122</v>
      </c>
      <c r="X500" s="1" t="s">
        <v>119</v>
      </c>
      <c r="Y500" s="1" t="s">
        <v>123</v>
      </c>
      <c r="Z500" s="1" t="s">
        <v>1063</v>
      </c>
      <c r="AA500" s="1" t="s">
        <v>123</v>
      </c>
      <c r="AD500" s="1">
        <v>0.0</v>
      </c>
      <c r="AE500" s="1">
        <v>1.0</v>
      </c>
      <c r="AG500" s="1">
        <v>23.0</v>
      </c>
      <c r="AH500" s="1">
        <v>1.0</v>
      </c>
      <c r="AI500" s="1" t="s">
        <v>64</v>
      </c>
      <c r="AJ500" s="1">
        <v>0.0</v>
      </c>
      <c r="AM500" s="1">
        <v>0.0</v>
      </c>
      <c r="AN500" s="1">
        <v>0.0</v>
      </c>
      <c r="AO500" s="1">
        <v>100.0</v>
      </c>
      <c r="AP500" s="1">
        <v>1.0</v>
      </c>
      <c r="AQ500" s="1">
        <v>0.44</v>
      </c>
      <c r="AR500" s="1">
        <v>0.44</v>
      </c>
      <c r="AS500" s="1">
        <v>10.21243</v>
      </c>
      <c r="AT500" s="1">
        <v>60.66966</v>
      </c>
      <c r="AU500" s="1">
        <v>5.0025</v>
      </c>
      <c r="AV500" s="1">
        <v>8.9033</v>
      </c>
      <c r="AW500" s="1">
        <v>8.4525</v>
      </c>
      <c r="AX500" s="1">
        <v>26.7099</v>
      </c>
      <c r="AY500" s="1">
        <v>0.0</v>
      </c>
      <c r="AZ500" s="1">
        <v>0.5920149</v>
      </c>
      <c r="BA500" s="1">
        <v>18.36523</v>
      </c>
    </row>
    <row r="501">
      <c r="A501">
        <f t="shared" si="2"/>
        <v>0</v>
      </c>
      <c r="B501" t="str">
        <f t="shared" si="3"/>
        <v/>
      </c>
      <c r="C501" t="str">
        <f>if(and(D$3&gt;1,E501=PROSES!$D$22),,D501)</f>
        <v/>
      </c>
      <c r="D501" s="1" t="str">
        <f>if(and(F$3&gt;1,F501=PROSES!$B$10),,F501)</f>
        <v/>
      </c>
      <c r="E501" t="str">
        <f t="shared" si="4"/>
        <v/>
      </c>
      <c r="F501" t="str">
        <f t="shared" si="5"/>
        <v/>
      </c>
      <c r="G501" s="1" t="str">
        <f>if(Z501=PROSES!$E$29,T501,)</f>
        <v/>
      </c>
      <c r="H501" t="str">
        <f>if(X501=PROSES!$E$29,T501,)</f>
        <v/>
      </c>
      <c r="I501" t="str">
        <f t="shared" si="6"/>
        <v/>
      </c>
      <c r="J501" t="str">
        <f>if(and($K$3&gt;1,R501=PROSES!$C$2),,K501)</f>
        <v/>
      </c>
      <c r="K501" s="1" t="str">
        <f>if(and($L$3&gt;1,L501=PROSES!$B$2),,L501)</f>
        <v/>
      </c>
      <c r="L501" t="str">
        <f t="shared" si="7"/>
        <v/>
      </c>
      <c r="M501" t="str">
        <f>if(Z501=PROSES!$B$3,T501,)</f>
        <v/>
      </c>
      <c r="N501" t="str">
        <f>if(X501=PROSES!$B$3,T501,)</f>
        <v/>
      </c>
      <c r="O501" t="str">
        <f t="shared" si="8"/>
        <v/>
      </c>
      <c r="P501" t="str">
        <f>if(Z501=PROSES!$B$1,T501,)</f>
        <v/>
      </c>
      <c r="Q501" t="str">
        <f>if(X501=PROSES!$B$1,T501,)</f>
        <v/>
      </c>
      <c r="R501" t="str">
        <f t="shared" si="9"/>
        <v>ARJAWINANGUN4JATIBARANG4</v>
      </c>
      <c r="S501" s="3"/>
      <c r="T501" s="1" t="s">
        <v>1064</v>
      </c>
      <c r="U501" s="1" t="s">
        <v>115</v>
      </c>
      <c r="V501" s="1" t="s">
        <v>115</v>
      </c>
      <c r="W501" s="1" t="s">
        <v>122</v>
      </c>
      <c r="X501" s="1" t="s">
        <v>119</v>
      </c>
      <c r="Y501" s="1" t="s">
        <v>123</v>
      </c>
      <c r="Z501" s="1" t="s">
        <v>1063</v>
      </c>
      <c r="AA501" s="1" t="s">
        <v>118</v>
      </c>
      <c r="AD501" s="1">
        <v>0.0</v>
      </c>
      <c r="AE501" s="1">
        <v>1.0</v>
      </c>
      <c r="AG501" s="1">
        <v>23.0</v>
      </c>
      <c r="AH501" s="1">
        <v>1.0</v>
      </c>
      <c r="AI501" s="1" t="s">
        <v>64</v>
      </c>
      <c r="AJ501" s="1">
        <v>0.0</v>
      </c>
      <c r="AM501" s="1">
        <v>0.0</v>
      </c>
      <c r="AN501" s="1">
        <v>0.0</v>
      </c>
      <c r="AO501" s="1">
        <v>100.0</v>
      </c>
      <c r="AP501" s="1">
        <v>1.0</v>
      </c>
      <c r="AQ501" s="1">
        <v>0.44</v>
      </c>
      <c r="AR501" s="1">
        <v>0.44</v>
      </c>
      <c r="AS501" s="1">
        <v>10.21243</v>
      </c>
      <c r="AT501" s="1">
        <v>60.66966</v>
      </c>
      <c r="AU501" s="1">
        <v>5.0025</v>
      </c>
      <c r="AV501" s="1">
        <v>8.9033</v>
      </c>
      <c r="AW501" s="1">
        <v>8.4525</v>
      </c>
      <c r="AX501" s="1">
        <v>26.7099</v>
      </c>
      <c r="AY501" s="1">
        <v>0.0</v>
      </c>
      <c r="AZ501" s="1">
        <v>0.5920149</v>
      </c>
      <c r="BA501" s="1">
        <v>18.36523</v>
      </c>
    </row>
    <row r="502">
      <c r="A502">
        <f t="shared" si="2"/>
        <v>0</v>
      </c>
      <c r="B502" t="str">
        <f t="shared" si="3"/>
        <v/>
      </c>
      <c r="C502" t="str">
        <f>if(and(D$3&gt;1,E502=PROSES!$D$22),,D502)</f>
        <v/>
      </c>
      <c r="D502" s="1" t="str">
        <f>if(and(F$3&gt;1,F502=PROSES!$B$10),,F502)</f>
        <v/>
      </c>
      <c r="E502" t="str">
        <f t="shared" si="4"/>
        <v/>
      </c>
      <c r="F502" t="str">
        <f t="shared" si="5"/>
        <v/>
      </c>
      <c r="G502" s="1" t="str">
        <f>if(Z502=PROSES!$E$29,T502,)</f>
        <v/>
      </c>
      <c r="H502" t="str">
        <f>if(X502=PROSES!$E$29,T502,)</f>
        <v/>
      </c>
      <c r="I502" t="str">
        <f t="shared" si="6"/>
        <v/>
      </c>
      <c r="J502" t="str">
        <f>if(and($K$3&gt;1,R502=PROSES!$C$2),,K502)</f>
        <v/>
      </c>
      <c r="K502" s="1" t="str">
        <f>if(and($L$3&gt;1,L502=PROSES!$B$2),,L502)</f>
        <v/>
      </c>
      <c r="L502" t="str">
        <f t="shared" si="7"/>
        <v/>
      </c>
      <c r="M502" t="str">
        <f>if(Z502=PROSES!$B$3,T502,)</f>
        <v/>
      </c>
      <c r="N502" t="str">
        <f>if(X502=PROSES!$B$3,T502,)</f>
        <v/>
      </c>
      <c r="O502" t="str">
        <f t="shared" si="8"/>
        <v/>
      </c>
      <c r="P502" t="str">
        <f>if(Z502=PROSES!$B$1,T502,)</f>
        <v/>
      </c>
      <c r="Q502" t="str">
        <f>if(X502=PROSES!$B$1,T502,)</f>
        <v/>
      </c>
      <c r="R502" t="str">
        <f t="shared" si="9"/>
        <v>CIKEDUNG5JATIBARANG5</v>
      </c>
      <c r="S502" s="3"/>
      <c r="T502" s="1" t="s">
        <v>1065</v>
      </c>
      <c r="U502" s="1" t="s">
        <v>115</v>
      </c>
      <c r="V502" s="1" t="s">
        <v>115</v>
      </c>
      <c r="W502" s="1" t="s">
        <v>90</v>
      </c>
      <c r="X502" s="1" t="s">
        <v>591</v>
      </c>
      <c r="Y502" s="1" t="s">
        <v>88</v>
      </c>
      <c r="Z502" s="1" t="s">
        <v>1059</v>
      </c>
      <c r="AA502" s="1" t="s">
        <v>85</v>
      </c>
      <c r="AD502" s="1">
        <v>0.0</v>
      </c>
      <c r="AE502" s="1">
        <v>1.0</v>
      </c>
      <c r="AG502" s="1">
        <v>23.0</v>
      </c>
      <c r="AH502" s="1">
        <v>1.0</v>
      </c>
      <c r="AI502" s="1" t="s">
        <v>64</v>
      </c>
      <c r="AJ502" s="1">
        <v>0.0</v>
      </c>
      <c r="AM502" s="1">
        <v>0.0</v>
      </c>
      <c r="AN502" s="1">
        <v>0.0</v>
      </c>
      <c r="AO502" s="1">
        <v>100.0</v>
      </c>
      <c r="AP502" s="1">
        <v>1.0</v>
      </c>
      <c r="AQ502" s="1">
        <v>1.62</v>
      </c>
      <c r="AR502" s="1">
        <v>1.62</v>
      </c>
      <c r="AS502" s="1">
        <v>6.51717</v>
      </c>
      <c r="AT502" s="1">
        <v>82.15014</v>
      </c>
      <c r="AU502" s="1">
        <v>0.8901</v>
      </c>
      <c r="AV502" s="1">
        <v>6.4561</v>
      </c>
      <c r="AW502" s="1">
        <v>4.3401</v>
      </c>
      <c r="AX502" s="1">
        <v>19.3683</v>
      </c>
      <c r="AY502" s="1">
        <v>0.0</v>
      </c>
      <c r="AZ502" s="1">
        <v>0.683587</v>
      </c>
      <c r="BA502" s="1">
        <v>-7.109503</v>
      </c>
    </row>
    <row r="503">
      <c r="A503">
        <f t="shared" si="2"/>
        <v>0</v>
      </c>
      <c r="B503" t="str">
        <f t="shared" si="3"/>
        <v/>
      </c>
      <c r="C503" t="str">
        <f>if(and(D$3&gt;1,E503=PROSES!$D$22),,D503)</f>
        <v/>
      </c>
      <c r="D503" s="1" t="str">
        <f>if(and(F$3&gt;1,F503=PROSES!$B$10),,F503)</f>
        <v/>
      </c>
      <c r="E503" t="str">
        <f t="shared" si="4"/>
        <v/>
      </c>
      <c r="F503" t="str">
        <f t="shared" si="5"/>
        <v/>
      </c>
      <c r="G503" s="1" t="str">
        <f>if(Z503=PROSES!$E$29,T503,)</f>
        <v/>
      </c>
      <c r="H503" t="str">
        <f>if(X503=PROSES!$E$29,T503,)</f>
        <v/>
      </c>
      <c r="I503" t="str">
        <f t="shared" si="6"/>
        <v/>
      </c>
      <c r="J503" t="str">
        <f>if(and($K$3&gt;1,R503=PROSES!$C$2),,K503)</f>
        <v/>
      </c>
      <c r="K503" s="1" t="str">
        <f>if(and($L$3&gt;1,L503=PROSES!$B$2),,L503)</f>
        <v/>
      </c>
      <c r="L503" t="str">
        <f t="shared" si="7"/>
        <v/>
      </c>
      <c r="M503" t="str">
        <f>if(Z503=PROSES!$B$3,T503,)</f>
        <v/>
      </c>
      <c r="N503" t="str">
        <f>if(X503=PROSES!$B$3,T503,)</f>
        <v/>
      </c>
      <c r="O503" t="str">
        <f t="shared" si="8"/>
        <v/>
      </c>
      <c r="P503" t="str">
        <f>if(Z503=PROSES!$B$1,T503,)</f>
        <v/>
      </c>
      <c r="Q503" t="str">
        <f>if(X503=PROSES!$B$1,T503,)</f>
        <v/>
      </c>
      <c r="R503" t="str">
        <f t="shared" si="9"/>
        <v>JATIBARANG4CANGKRING4</v>
      </c>
      <c r="S503" s="3"/>
      <c r="T503" s="1" t="s">
        <v>1066</v>
      </c>
      <c r="U503" s="1" t="s">
        <v>115</v>
      </c>
      <c r="V503" s="1" t="s">
        <v>115</v>
      </c>
      <c r="W503" s="1" t="s">
        <v>122</v>
      </c>
      <c r="X503" s="1" t="s">
        <v>1063</v>
      </c>
      <c r="Y503" s="1" t="s">
        <v>349</v>
      </c>
      <c r="Z503" s="1" t="s">
        <v>1067</v>
      </c>
      <c r="AA503" s="1" t="s">
        <v>118</v>
      </c>
      <c r="AD503" s="1">
        <v>0.0</v>
      </c>
      <c r="AE503" s="1">
        <v>1.0</v>
      </c>
      <c r="AG503" s="1">
        <v>39.0</v>
      </c>
      <c r="AH503" s="1">
        <v>1.0</v>
      </c>
      <c r="AI503" s="1" t="s">
        <v>64</v>
      </c>
      <c r="AJ503" s="1">
        <v>0.0</v>
      </c>
      <c r="AM503" s="1">
        <v>0.0</v>
      </c>
      <c r="AN503" s="1">
        <v>0.0</v>
      </c>
      <c r="AO503" s="1">
        <v>100.0</v>
      </c>
      <c r="AP503" s="1">
        <v>1.0</v>
      </c>
      <c r="AQ503" s="1">
        <v>0.44</v>
      </c>
      <c r="AR503" s="1">
        <v>0.44</v>
      </c>
      <c r="AS503" s="1">
        <v>17.31673</v>
      </c>
      <c r="AT503" s="1">
        <v>60.66966</v>
      </c>
      <c r="AU503" s="1">
        <v>8.4825</v>
      </c>
      <c r="AV503" s="1">
        <v>15.0969</v>
      </c>
      <c r="AW503" s="1">
        <v>14.3325</v>
      </c>
      <c r="AX503" s="1">
        <v>45.2907</v>
      </c>
      <c r="AY503" s="1">
        <v>0.0</v>
      </c>
      <c r="AZ503" s="1">
        <v>0.5920149</v>
      </c>
      <c r="BA503" s="1">
        <v>18.36523</v>
      </c>
    </row>
    <row r="504">
      <c r="A504">
        <f t="shared" si="2"/>
        <v>0</v>
      </c>
      <c r="B504" t="str">
        <f t="shared" si="3"/>
        <v/>
      </c>
      <c r="C504" t="str">
        <f>if(and(D$3&gt;1,E504=PROSES!$D$22),,D504)</f>
        <v/>
      </c>
      <c r="D504" s="1" t="str">
        <f>if(and(F$3&gt;1,F504=PROSES!$B$10),,F504)</f>
        <v/>
      </c>
      <c r="E504" t="str">
        <f t="shared" si="4"/>
        <v/>
      </c>
      <c r="F504" t="str">
        <f t="shared" si="5"/>
        <v/>
      </c>
      <c r="G504" s="1" t="str">
        <f>if(Z504=PROSES!$E$29,T504,)</f>
        <v/>
      </c>
      <c r="H504" t="str">
        <f>if(X504=PROSES!$E$29,T504,)</f>
        <v/>
      </c>
      <c r="I504" t="str">
        <f t="shared" si="6"/>
        <v/>
      </c>
      <c r="J504" t="str">
        <f>if(and($K$3&gt;1,R504=PROSES!$C$2),,K504)</f>
        <v/>
      </c>
      <c r="K504" s="1" t="str">
        <f>if(and($L$3&gt;1,L504=PROSES!$B$2),,L504)</f>
        <v/>
      </c>
      <c r="L504" t="str">
        <f t="shared" si="7"/>
        <v/>
      </c>
      <c r="M504" t="str">
        <f>if(Z504=PROSES!$B$3,T504,)</f>
        <v/>
      </c>
      <c r="N504" t="str">
        <f>if(X504=PROSES!$B$3,T504,)</f>
        <v/>
      </c>
      <c r="O504" t="str">
        <f t="shared" si="8"/>
        <v/>
      </c>
      <c r="P504" t="str">
        <f>if(Z504=PROSES!$B$1,T504,)</f>
        <v/>
      </c>
      <c r="Q504" t="str">
        <f>if(X504=PROSES!$B$1,T504,)</f>
        <v/>
      </c>
      <c r="R504" t="str">
        <f t="shared" si="9"/>
        <v>CANGKRING4JATIBARANG4</v>
      </c>
      <c r="S504" s="3"/>
      <c r="T504" s="1" t="s">
        <v>1068</v>
      </c>
      <c r="U504" s="1" t="s">
        <v>115</v>
      </c>
      <c r="V504" s="1" t="s">
        <v>115</v>
      </c>
      <c r="W504" s="1" t="s">
        <v>122</v>
      </c>
      <c r="X504" s="1" t="s">
        <v>1067</v>
      </c>
      <c r="Y504" s="1" t="s">
        <v>123</v>
      </c>
      <c r="Z504" s="1" t="s">
        <v>1063</v>
      </c>
      <c r="AA504" s="1" t="s">
        <v>349</v>
      </c>
      <c r="AD504" s="1">
        <v>0.0</v>
      </c>
      <c r="AE504" s="1">
        <v>1.0</v>
      </c>
      <c r="AG504" s="1">
        <v>39.0</v>
      </c>
      <c r="AH504" s="1">
        <v>1.0</v>
      </c>
      <c r="AI504" s="1" t="s">
        <v>64</v>
      </c>
      <c r="AJ504" s="1">
        <v>0.0</v>
      </c>
      <c r="AM504" s="1">
        <v>0.0</v>
      </c>
      <c r="AN504" s="1">
        <v>0.0</v>
      </c>
      <c r="AO504" s="1">
        <v>100.0</v>
      </c>
      <c r="AP504" s="1">
        <v>1.0</v>
      </c>
      <c r="AQ504" s="1">
        <v>0.44</v>
      </c>
      <c r="AR504" s="1">
        <v>0.44</v>
      </c>
      <c r="AS504" s="1">
        <v>17.31673</v>
      </c>
      <c r="AT504" s="1">
        <v>60.66966</v>
      </c>
      <c r="AU504" s="1">
        <v>8.4825</v>
      </c>
      <c r="AV504" s="1">
        <v>15.0969</v>
      </c>
      <c r="AW504" s="1">
        <v>14.3325</v>
      </c>
      <c r="AX504" s="1">
        <v>45.2907</v>
      </c>
      <c r="AY504" s="1">
        <v>0.0</v>
      </c>
      <c r="AZ504" s="1">
        <v>0.5920149</v>
      </c>
      <c r="BA504" s="1">
        <v>18.36523</v>
      </c>
    </row>
    <row r="505">
      <c r="A505">
        <f t="shared" si="2"/>
        <v>0</v>
      </c>
      <c r="B505" t="str">
        <f t="shared" si="3"/>
        <v/>
      </c>
      <c r="C505" t="str">
        <f>if(and(D$3&gt;1,E505=PROSES!$D$22),,D505)</f>
        <v/>
      </c>
      <c r="D505" s="1" t="str">
        <f>if(and(F$3&gt;1,F505=PROSES!$B$10),,F505)</f>
        <v/>
      </c>
      <c r="E505" t="str">
        <f t="shared" si="4"/>
        <v/>
      </c>
      <c r="F505" t="str">
        <f t="shared" si="5"/>
        <v/>
      </c>
      <c r="G505" s="1" t="str">
        <f>if(Z505=PROSES!$E$29,T505,)</f>
        <v/>
      </c>
      <c r="H505" t="str">
        <f>if(X505=PROSES!$E$29,T505,)</f>
        <v/>
      </c>
      <c r="I505" t="str">
        <f t="shared" si="6"/>
        <v/>
      </c>
      <c r="J505" t="str">
        <f>if(and($K$3&gt;1,R505=PROSES!$C$2),,K505)</f>
        <v/>
      </c>
      <c r="K505" s="1" t="str">
        <f>if(and($L$3&gt;1,L505=PROSES!$B$2),,L505)</f>
        <v/>
      </c>
      <c r="L505" t="str">
        <f t="shared" si="7"/>
        <v/>
      </c>
      <c r="M505" t="str">
        <f>if(Z505=PROSES!$B$3,T505,)</f>
        <v/>
      </c>
      <c r="N505" t="str">
        <f>if(X505=PROSES!$B$3,T505,)</f>
        <v/>
      </c>
      <c r="O505" t="str">
        <f t="shared" si="8"/>
        <v/>
      </c>
      <c r="P505" t="str">
        <f>if(Z505=PROSES!$B$1,T505,)</f>
        <v/>
      </c>
      <c r="Q505" t="str">
        <f>if(X505=PROSES!$B$1,T505,)</f>
        <v/>
      </c>
      <c r="R505" t="str">
        <f t="shared" si="9"/>
        <v>JATIBARANG5HAURGEULIS5</v>
      </c>
      <c r="S505" s="3"/>
      <c r="T505" s="1" t="s">
        <v>1069</v>
      </c>
      <c r="U505" s="1" t="s">
        <v>115</v>
      </c>
      <c r="V505" s="1" t="s">
        <v>115</v>
      </c>
      <c r="W505" s="1" t="s">
        <v>90</v>
      </c>
      <c r="X505" s="1" t="s">
        <v>1059</v>
      </c>
      <c r="Y505" s="1" t="s">
        <v>88</v>
      </c>
      <c r="Z505" s="1" t="s">
        <v>592</v>
      </c>
      <c r="AA505" s="1" t="s">
        <v>88</v>
      </c>
      <c r="AD505" s="1">
        <v>0.0</v>
      </c>
      <c r="AE505" s="1">
        <v>1.0</v>
      </c>
      <c r="AG505" s="1">
        <v>46.44</v>
      </c>
      <c r="AH505" s="1">
        <v>1.0</v>
      </c>
      <c r="AI505" s="1" t="s">
        <v>64</v>
      </c>
      <c r="AJ505" s="1">
        <v>0.0</v>
      </c>
      <c r="AM505" s="1">
        <v>0.0</v>
      </c>
      <c r="AN505" s="1">
        <v>0.0</v>
      </c>
      <c r="AO505" s="1">
        <v>100.0</v>
      </c>
      <c r="AP505" s="1">
        <v>1.0</v>
      </c>
      <c r="AQ505" s="1">
        <v>1.62</v>
      </c>
      <c r="AR505" s="1">
        <v>1.62</v>
      </c>
      <c r="AS505" s="1">
        <v>13.15902</v>
      </c>
      <c r="AT505" s="1">
        <v>82.15014</v>
      </c>
      <c r="AU505" s="1">
        <v>1.797228</v>
      </c>
      <c r="AV505" s="1">
        <v>13.03571</v>
      </c>
      <c r="AW505" s="1">
        <v>8.763228</v>
      </c>
      <c r="AX505" s="1">
        <v>39.10712</v>
      </c>
      <c r="AY505" s="1">
        <v>0.0</v>
      </c>
      <c r="AZ505" s="1">
        <v>0.683587</v>
      </c>
      <c r="BA505" s="1">
        <v>-7.109503</v>
      </c>
    </row>
    <row r="506">
      <c r="A506">
        <f t="shared" si="2"/>
        <v>0</v>
      </c>
      <c r="B506" t="str">
        <f t="shared" si="3"/>
        <v/>
      </c>
      <c r="C506" t="str">
        <f>if(and(D$3&gt;1,E506=PROSES!$D$22),,D506)</f>
        <v/>
      </c>
      <c r="D506" s="1" t="str">
        <f>if(and(F$3&gt;1,F506=PROSES!$B$10),,F506)</f>
        <v/>
      </c>
      <c r="E506" t="str">
        <f t="shared" si="4"/>
        <v/>
      </c>
      <c r="F506" t="str">
        <f t="shared" si="5"/>
        <v/>
      </c>
      <c r="G506" s="1" t="str">
        <f>if(Z506=PROSES!$E$29,T506,)</f>
        <v/>
      </c>
      <c r="H506" t="str">
        <f>if(X506=PROSES!$E$29,T506,)</f>
        <v/>
      </c>
      <c r="I506" t="str">
        <f t="shared" si="6"/>
        <v/>
      </c>
      <c r="J506" t="str">
        <f>if(and($K$3&gt;1,R506=PROSES!$C$2),,K506)</f>
        <v/>
      </c>
      <c r="K506" s="1" t="str">
        <f>if(and($L$3&gt;1,L506=PROSES!$B$2),,L506)</f>
        <v/>
      </c>
      <c r="L506" t="str">
        <f t="shared" si="7"/>
        <v/>
      </c>
      <c r="M506" t="str">
        <f>if(Z506=PROSES!$B$3,T506,)</f>
        <v/>
      </c>
      <c r="N506" t="str">
        <f>if(X506=PROSES!$B$3,T506,)</f>
        <v/>
      </c>
      <c r="O506" t="str">
        <f t="shared" si="8"/>
        <v/>
      </c>
      <c r="P506" t="str">
        <f>if(Z506=PROSES!$B$1,T506,)</f>
        <v/>
      </c>
      <c r="Q506" t="str">
        <f>if(X506=PROSES!$B$1,T506,)</f>
        <v/>
      </c>
      <c r="R506" t="str">
        <f t="shared" si="9"/>
        <v>INDRAMAYU4JATIBARANG4</v>
      </c>
      <c r="S506" s="3"/>
      <c r="T506" s="1" t="s">
        <v>1070</v>
      </c>
      <c r="U506" s="1" t="s">
        <v>115</v>
      </c>
      <c r="V506" s="1" t="s">
        <v>115</v>
      </c>
      <c r="W506" s="1" t="s">
        <v>122</v>
      </c>
      <c r="X506" s="1" t="s">
        <v>1071</v>
      </c>
      <c r="Y506" s="1" t="s">
        <v>369</v>
      </c>
      <c r="Z506" s="1" t="s">
        <v>1063</v>
      </c>
      <c r="AA506" s="1" t="s">
        <v>123</v>
      </c>
      <c r="AD506" s="1">
        <v>0.0</v>
      </c>
      <c r="AE506" s="1">
        <v>1.0</v>
      </c>
      <c r="AG506" s="1">
        <v>15.0</v>
      </c>
      <c r="AH506" s="1">
        <v>1.0</v>
      </c>
      <c r="AI506" s="1" t="s">
        <v>64</v>
      </c>
      <c r="AJ506" s="1">
        <v>0.0</v>
      </c>
      <c r="AM506" s="1">
        <v>0.0</v>
      </c>
      <c r="AN506" s="1">
        <v>0.0</v>
      </c>
      <c r="AO506" s="1">
        <v>100.0</v>
      </c>
      <c r="AP506" s="1">
        <v>1.0</v>
      </c>
      <c r="AQ506" s="1">
        <v>0.44</v>
      </c>
      <c r="AR506" s="1">
        <v>0.44</v>
      </c>
      <c r="AS506" s="1">
        <v>6.660282</v>
      </c>
      <c r="AT506" s="1">
        <v>60.66966</v>
      </c>
      <c r="AU506" s="1">
        <v>3.2625</v>
      </c>
      <c r="AV506" s="1">
        <v>5.8065</v>
      </c>
      <c r="AW506" s="1">
        <v>5.5125</v>
      </c>
      <c r="AX506" s="1">
        <v>17.4195</v>
      </c>
      <c r="AY506" s="1">
        <v>0.0</v>
      </c>
      <c r="AZ506" s="1">
        <v>0.5920149</v>
      </c>
      <c r="BA506" s="1">
        <v>18.36523</v>
      </c>
    </row>
    <row r="507">
      <c r="A507">
        <f t="shared" si="2"/>
        <v>0</v>
      </c>
      <c r="B507" t="str">
        <f t="shared" si="3"/>
        <v/>
      </c>
      <c r="C507" t="str">
        <f>if(and(D$3&gt;1,E507=PROSES!$D$22),,D507)</f>
        <v/>
      </c>
      <c r="D507" s="1" t="str">
        <f>if(and(F$3&gt;1,F507=PROSES!$B$10),,F507)</f>
        <v/>
      </c>
      <c r="E507" t="str">
        <f t="shared" si="4"/>
        <v/>
      </c>
      <c r="F507" t="str">
        <f t="shared" si="5"/>
        <v/>
      </c>
      <c r="G507" s="1" t="str">
        <f>if(Z507=PROSES!$E$29,T507,)</f>
        <v/>
      </c>
      <c r="H507" t="str">
        <f>if(X507=PROSES!$E$29,T507,)</f>
        <v/>
      </c>
      <c r="I507" t="str">
        <f t="shared" si="6"/>
        <v/>
      </c>
      <c r="J507" t="str">
        <f>if(and($K$3&gt;1,R507=PROSES!$C$2),,K507)</f>
        <v/>
      </c>
      <c r="K507" s="1" t="str">
        <f>if(and($L$3&gt;1,L507=PROSES!$B$2),,L507)</f>
        <v/>
      </c>
      <c r="L507" t="str">
        <f t="shared" si="7"/>
        <v/>
      </c>
      <c r="M507" t="str">
        <f>if(Z507=PROSES!$B$3,T507,)</f>
        <v/>
      </c>
      <c r="N507" t="str">
        <f>if(X507=PROSES!$B$3,T507,)</f>
        <v/>
      </c>
      <c r="O507" t="str">
        <f t="shared" si="8"/>
        <v/>
      </c>
      <c r="P507" t="str">
        <f>if(Z507=PROSES!$B$1,T507,)</f>
        <v/>
      </c>
      <c r="Q507" t="str">
        <f>if(X507=PROSES!$B$1,T507,)</f>
        <v/>
      </c>
      <c r="R507" t="str">
        <f t="shared" si="9"/>
        <v>INDRAMAYU4JATIBARANG4</v>
      </c>
      <c r="S507" s="3"/>
      <c r="T507" s="1" t="s">
        <v>1072</v>
      </c>
      <c r="U507" s="1" t="s">
        <v>115</v>
      </c>
      <c r="V507" s="1" t="s">
        <v>115</v>
      </c>
      <c r="W507" s="1" t="s">
        <v>122</v>
      </c>
      <c r="X507" s="1" t="s">
        <v>1071</v>
      </c>
      <c r="Y507" s="1" t="s">
        <v>369</v>
      </c>
      <c r="Z507" s="1" t="s">
        <v>1063</v>
      </c>
      <c r="AA507" s="1" t="s">
        <v>118</v>
      </c>
      <c r="AD507" s="1">
        <v>0.0</v>
      </c>
      <c r="AE507" s="1">
        <v>1.0</v>
      </c>
      <c r="AG507" s="1">
        <v>15.0</v>
      </c>
      <c r="AH507" s="1">
        <v>1.0</v>
      </c>
      <c r="AI507" s="1" t="s">
        <v>64</v>
      </c>
      <c r="AJ507" s="1">
        <v>0.0</v>
      </c>
      <c r="AM507" s="1">
        <v>0.0</v>
      </c>
      <c r="AN507" s="1">
        <v>0.0</v>
      </c>
      <c r="AO507" s="1">
        <v>100.0</v>
      </c>
      <c r="AP507" s="1">
        <v>1.0</v>
      </c>
      <c r="AQ507" s="1">
        <v>0.44</v>
      </c>
      <c r="AR507" s="1">
        <v>0.44</v>
      </c>
      <c r="AS507" s="1">
        <v>6.660282</v>
      </c>
      <c r="AT507" s="1">
        <v>60.66966</v>
      </c>
      <c r="AU507" s="1">
        <v>3.2625</v>
      </c>
      <c r="AV507" s="1">
        <v>5.8065</v>
      </c>
      <c r="AW507" s="1">
        <v>5.5125</v>
      </c>
      <c r="AX507" s="1">
        <v>17.4195</v>
      </c>
      <c r="AY507" s="1">
        <v>0.0</v>
      </c>
      <c r="AZ507" s="1">
        <v>0.5920149</v>
      </c>
      <c r="BA507" s="1">
        <v>18.36523</v>
      </c>
    </row>
    <row r="508">
      <c r="A508">
        <f t="shared" si="2"/>
        <v>0</v>
      </c>
      <c r="B508" t="str">
        <f t="shared" si="3"/>
        <v/>
      </c>
      <c r="C508" t="str">
        <f>if(and(D$3&gt;1,E508=PROSES!$D$22),,D508)</f>
        <v/>
      </c>
      <c r="D508" s="1" t="str">
        <f>if(and(F$3&gt;1,F508=PROSES!$B$10),,F508)</f>
        <v/>
      </c>
      <c r="E508" t="str">
        <f t="shared" si="4"/>
        <v/>
      </c>
      <c r="F508" t="str">
        <f t="shared" si="5"/>
        <v/>
      </c>
      <c r="G508" s="1" t="str">
        <f>if(Z508=PROSES!$E$29,T508,)</f>
        <v/>
      </c>
      <c r="H508" t="str">
        <f>if(X508=PROSES!$E$29,T508,)</f>
        <v/>
      </c>
      <c r="I508" t="str">
        <f t="shared" si="6"/>
        <v/>
      </c>
      <c r="J508" t="str">
        <f>if(and($K$3&gt;1,R508=PROSES!$C$2),,K508)</f>
        <v/>
      </c>
      <c r="K508" s="1" t="str">
        <f>if(and($L$3&gt;1,L508=PROSES!$B$2),,L508)</f>
        <v/>
      </c>
      <c r="L508" t="str">
        <f t="shared" si="7"/>
        <v/>
      </c>
      <c r="M508" t="str">
        <f>if(Z508=PROSES!$B$3,T508,)</f>
        <v/>
      </c>
      <c r="N508" t="str">
        <f>if(X508=PROSES!$B$3,T508,)</f>
        <v/>
      </c>
      <c r="O508" t="str">
        <f t="shared" si="8"/>
        <v/>
      </c>
      <c r="P508" t="str">
        <f>if(Z508=PROSES!$B$1,T508,)</f>
        <v/>
      </c>
      <c r="Q508" t="str">
        <f>if(X508=PROSES!$B$1,T508,)</f>
        <v/>
      </c>
      <c r="R508" t="str">
        <f t="shared" si="9"/>
        <v>CIGANEAJATILUHUR4</v>
      </c>
      <c r="S508" s="3"/>
      <c r="T508" s="1" t="s">
        <v>1073</v>
      </c>
      <c r="U508" s="1" t="s">
        <v>115</v>
      </c>
      <c r="V508" s="1" t="s">
        <v>115</v>
      </c>
      <c r="W508" s="1" t="s">
        <v>215</v>
      </c>
      <c r="X508" s="1" t="s">
        <v>1006</v>
      </c>
      <c r="Y508" s="1" t="s">
        <v>123</v>
      </c>
      <c r="Z508" s="1" t="s">
        <v>731</v>
      </c>
      <c r="AA508" s="1" t="s">
        <v>123</v>
      </c>
      <c r="AD508" s="1">
        <v>0.0</v>
      </c>
      <c r="AE508" s="1">
        <v>1.0</v>
      </c>
      <c r="AG508" s="1">
        <v>4.0</v>
      </c>
      <c r="AH508" s="1">
        <v>1.0</v>
      </c>
      <c r="AI508" s="1" t="s">
        <v>64</v>
      </c>
      <c r="AJ508" s="1">
        <v>0.0</v>
      </c>
      <c r="AM508" s="1">
        <v>0.0</v>
      </c>
      <c r="AN508" s="1">
        <v>0.0</v>
      </c>
      <c r="AO508" s="1">
        <v>100.0</v>
      </c>
      <c r="AP508" s="1">
        <v>1.0</v>
      </c>
      <c r="AQ508" s="1">
        <v>0.44</v>
      </c>
      <c r="AR508" s="1">
        <v>0.44</v>
      </c>
      <c r="AS508" s="1">
        <v>1.772875</v>
      </c>
      <c r="AT508" s="1">
        <v>60.53732</v>
      </c>
      <c r="AU508" s="1">
        <v>0.872</v>
      </c>
      <c r="AV508" s="1">
        <v>1.5436</v>
      </c>
      <c r="AW508" s="1">
        <v>1.472</v>
      </c>
      <c r="AX508" s="1">
        <v>4.6308</v>
      </c>
      <c r="AY508" s="1">
        <v>0.0</v>
      </c>
      <c r="AZ508" s="1">
        <v>0.5913117</v>
      </c>
      <c r="BA508" s="1">
        <v>18.4643</v>
      </c>
    </row>
    <row r="509">
      <c r="A509">
        <f t="shared" si="2"/>
        <v>0</v>
      </c>
      <c r="B509" t="str">
        <f t="shared" si="3"/>
        <v/>
      </c>
      <c r="C509" t="str">
        <f>if(and(D$3&gt;1,E509=PROSES!$D$22),,D509)</f>
        <v/>
      </c>
      <c r="D509" s="1" t="str">
        <f>if(and(F$3&gt;1,F509=PROSES!$B$10),,F509)</f>
        <v/>
      </c>
      <c r="E509" t="str">
        <f t="shared" si="4"/>
        <v/>
      </c>
      <c r="F509" t="str">
        <f t="shared" si="5"/>
        <v/>
      </c>
      <c r="G509" s="1" t="str">
        <f>if(Z509=PROSES!$E$29,T509,)</f>
        <v/>
      </c>
      <c r="H509" t="str">
        <f>if(X509=PROSES!$E$29,T509,)</f>
        <v/>
      </c>
      <c r="I509" t="str">
        <f t="shared" si="6"/>
        <v/>
      </c>
      <c r="J509" t="str">
        <f>if(and($K$3&gt;1,R509=PROSES!$C$2),,K509)</f>
        <v/>
      </c>
      <c r="K509" s="1" t="str">
        <f>if(and($L$3&gt;1,L509=PROSES!$B$2),,L509)</f>
        <v/>
      </c>
      <c r="L509" t="str">
        <f t="shared" si="7"/>
        <v/>
      </c>
      <c r="M509" t="str">
        <f>if(Z509=PROSES!$B$3,T509,)</f>
        <v/>
      </c>
      <c r="N509" t="str">
        <f>if(X509=PROSES!$B$3,T509,)</f>
        <v/>
      </c>
      <c r="O509" t="str">
        <f t="shared" si="8"/>
        <v/>
      </c>
      <c r="P509" t="str">
        <f>if(Z509=PROSES!$B$1,T509,)</f>
        <v/>
      </c>
      <c r="Q509" t="str">
        <f>if(X509=PROSES!$B$1,T509,)</f>
        <v/>
      </c>
      <c r="R509" t="str">
        <f t="shared" si="9"/>
        <v>JATILUHUR5PADALARANG5</v>
      </c>
      <c r="S509" s="3"/>
      <c r="T509" s="1" t="s">
        <v>1074</v>
      </c>
      <c r="U509" s="1" t="s">
        <v>115</v>
      </c>
      <c r="V509" s="1" t="s">
        <v>115</v>
      </c>
      <c r="W509" s="1" t="s">
        <v>825</v>
      </c>
      <c r="X509" s="1" t="s">
        <v>1075</v>
      </c>
      <c r="Y509" s="1" t="s">
        <v>88</v>
      </c>
      <c r="Z509" s="1" t="s">
        <v>710</v>
      </c>
      <c r="AA509" s="1" t="s">
        <v>85</v>
      </c>
      <c r="AD509" s="1">
        <v>0.0</v>
      </c>
      <c r="AE509" s="1">
        <v>1.0</v>
      </c>
      <c r="AG509" s="1">
        <v>40.8</v>
      </c>
      <c r="AH509" s="1">
        <v>1.0</v>
      </c>
      <c r="AI509" s="1" t="s">
        <v>64</v>
      </c>
      <c r="AJ509" s="1">
        <v>0.0</v>
      </c>
      <c r="AM509" s="1">
        <v>0.0</v>
      </c>
      <c r="AN509" s="1">
        <v>0.0</v>
      </c>
      <c r="AO509" s="1">
        <v>100.0</v>
      </c>
      <c r="AP509" s="1">
        <v>1.0</v>
      </c>
      <c r="AQ509" s="1">
        <v>1.2</v>
      </c>
      <c r="AR509" s="1">
        <v>1.2</v>
      </c>
      <c r="AS509" s="1">
        <v>27.30569</v>
      </c>
      <c r="AT509" s="1">
        <v>81.30194</v>
      </c>
      <c r="AU509" s="1">
        <v>4.129368</v>
      </c>
      <c r="AV509" s="1">
        <v>26.99165</v>
      </c>
      <c r="AW509" s="1">
        <v>0.0</v>
      </c>
      <c r="AX509" s="1">
        <v>0.0</v>
      </c>
      <c r="AY509" s="1">
        <v>0.0</v>
      </c>
      <c r="AZ509" s="1">
        <v>0.3333333</v>
      </c>
      <c r="BA509" s="1">
        <v>180.0</v>
      </c>
    </row>
    <row r="510">
      <c r="A510">
        <f t="shared" si="2"/>
        <v>0</v>
      </c>
      <c r="B510" t="str">
        <f t="shared" si="3"/>
        <v/>
      </c>
      <c r="C510" t="str">
        <f>if(and(D$3&gt;1,E510=PROSES!$D$22),,D510)</f>
        <v/>
      </c>
      <c r="D510" s="1" t="str">
        <f>if(and(F$3&gt;1,F510=PROSES!$B$10),,F510)</f>
        <v/>
      </c>
      <c r="E510" t="str">
        <f t="shared" si="4"/>
        <v/>
      </c>
      <c r="F510" t="str">
        <f t="shared" si="5"/>
        <v/>
      </c>
      <c r="G510" s="1" t="str">
        <f>if(Z510=PROSES!$E$29,T510,)</f>
        <v/>
      </c>
      <c r="H510" t="str">
        <f>if(X510=PROSES!$E$29,T510,)</f>
        <v/>
      </c>
      <c r="I510" t="str">
        <f t="shared" si="6"/>
        <v/>
      </c>
      <c r="J510" t="str">
        <f>if(and($K$3&gt;1,R510=PROSES!$C$2),,K510)</f>
        <v/>
      </c>
      <c r="K510" s="1" t="str">
        <f>if(and($L$3&gt;1,L510=PROSES!$B$2),,L510)</f>
        <v/>
      </c>
      <c r="L510" t="str">
        <f t="shared" si="7"/>
        <v/>
      </c>
      <c r="M510" t="str">
        <f>if(Z510=PROSES!$B$3,T510,)</f>
        <v/>
      </c>
      <c r="N510" t="str">
        <f>if(X510=PROSES!$B$3,T510,)</f>
        <v/>
      </c>
      <c r="O510" t="str">
        <f t="shared" si="8"/>
        <v/>
      </c>
      <c r="P510" t="str">
        <f>if(Z510=PROSES!$B$1,T510,)</f>
        <v/>
      </c>
      <c r="Q510" t="str">
        <f>if(X510=PROSES!$B$1,T510,)</f>
        <v/>
      </c>
      <c r="R510" t="str">
        <f t="shared" si="9"/>
        <v>JATILUHUR5PADALARANG5</v>
      </c>
      <c r="S510" s="3"/>
      <c r="T510" s="1" t="s">
        <v>1076</v>
      </c>
      <c r="U510" s="1" t="s">
        <v>115</v>
      </c>
      <c r="V510" s="1" t="s">
        <v>115</v>
      </c>
      <c r="W510" s="1" t="s">
        <v>825</v>
      </c>
      <c r="X510" s="1" t="s">
        <v>1075</v>
      </c>
      <c r="Y510" s="1" t="s">
        <v>88</v>
      </c>
      <c r="Z510" s="1" t="s">
        <v>710</v>
      </c>
      <c r="AA510" s="1" t="s">
        <v>85</v>
      </c>
      <c r="AD510" s="1">
        <v>0.0</v>
      </c>
      <c r="AE510" s="1">
        <v>1.0</v>
      </c>
      <c r="AG510" s="1">
        <v>40.8</v>
      </c>
      <c r="AH510" s="1">
        <v>1.0</v>
      </c>
      <c r="AI510" s="1" t="s">
        <v>64</v>
      </c>
      <c r="AJ510" s="1">
        <v>0.0</v>
      </c>
      <c r="AM510" s="1">
        <v>0.0</v>
      </c>
      <c r="AN510" s="1">
        <v>0.0</v>
      </c>
      <c r="AO510" s="1">
        <v>100.0</v>
      </c>
      <c r="AP510" s="1">
        <v>1.0</v>
      </c>
      <c r="AQ510" s="1">
        <v>1.2</v>
      </c>
      <c r="AR510" s="1">
        <v>1.2</v>
      </c>
      <c r="AS510" s="1">
        <v>27.30569</v>
      </c>
      <c r="AT510" s="1">
        <v>81.30194</v>
      </c>
      <c r="AU510" s="1">
        <v>4.129368</v>
      </c>
      <c r="AV510" s="1">
        <v>26.99165</v>
      </c>
      <c r="AW510" s="1">
        <v>0.0</v>
      </c>
      <c r="AX510" s="1">
        <v>0.0</v>
      </c>
      <c r="AY510" s="1">
        <v>0.0</v>
      </c>
      <c r="AZ510" s="1">
        <v>0.3333333</v>
      </c>
      <c r="BA510" s="1">
        <v>180.0</v>
      </c>
    </row>
    <row r="511">
      <c r="A511">
        <f t="shared" si="2"/>
        <v>0</v>
      </c>
      <c r="B511" t="str">
        <f t="shared" si="3"/>
        <v/>
      </c>
      <c r="C511" t="str">
        <f>if(and(D$3&gt;1,E511=PROSES!$D$22),,D511)</f>
        <v/>
      </c>
      <c r="D511" s="1" t="str">
        <f>if(and(F$3&gt;1,F511=PROSES!$B$10),,F511)</f>
        <v/>
      </c>
      <c r="E511" t="str">
        <f t="shared" si="4"/>
        <v/>
      </c>
      <c r="F511" t="str">
        <f t="shared" si="5"/>
        <v/>
      </c>
      <c r="G511" s="1" t="str">
        <f>if(Z511=PROSES!$E$29,T511,)</f>
        <v/>
      </c>
      <c r="H511" t="str">
        <f>if(X511=PROSES!$E$29,T511,)</f>
        <v/>
      </c>
      <c r="I511" t="str">
        <f t="shared" si="6"/>
        <v/>
      </c>
      <c r="J511" t="str">
        <f>if(and($K$3&gt;1,R511=PROSES!$C$2),,K511)</f>
        <v/>
      </c>
      <c r="K511" s="1" t="str">
        <f>if(and($L$3&gt;1,L511=PROSES!$B$2),,L511)</f>
        <v/>
      </c>
      <c r="L511" t="str">
        <f t="shared" si="7"/>
        <v/>
      </c>
      <c r="M511" t="str">
        <f>if(Z511=PROSES!$B$3,T511,)</f>
        <v/>
      </c>
      <c r="N511" t="str">
        <f>if(X511=PROSES!$B$3,T511,)</f>
        <v/>
      </c>
      <c r="O511" t="str">
        <f t="shared" si="8"/>
        <v/>
      </c>
      <c r="P511" t="str">
        <f>if(Z511=PROSES!$B$1,T511,)</f>
        <v/>
      </c>
      <c r="Q511" t="str">
        <f>if(X511=PROSES!$B$1,T511,)</f>
        <v/>
      </c>
      <c r="R511" t="str">
        <f t="shared" si="9"/>
        <v>JATILUHUR5TATAJABAR</v>
      </c>
      <c r="S511" s="3"/>
      <c r="T511" s="1" t="s">
        <v>1077</v>
      </c>
      <c r="U511" s="1" t="s">
        <v>115</v>
      </c>
      <c r="V511" s="1" t="s">
        <v>115</v>
      </c>
      <c r="W511" s="1" t="s">
        <v>171</v>
      </c>
      <c r="X511" s="1" t="s">
        <v>1075</v>
      </c>
      <c r="Y511" s="1" t="s">
        <v>85</v>
      </c>
      <c r="Z511" s="1" t="s">
        <v>1078</v>
      </c>
      <c r="AA511" s="1" t="s">
        <v>85</v>
      </c>
      <c r="AD511" s="1">
        <v>0.0</v>
      </c>
      <c r="AE511" s="1">
        <v>1.0</v>
      </c>
      <c r="AG511" s="1">
        <v>9.4</v>
      </c>
      <c r="AH511" s="1">
        <v>1.0</v>
      </c>
      <c r="AI511" s="1" t="s">
        <v>64</v>
      </c>
      <c r="AJ511" s="1">
        <v>0.0</v>
      </c>
      <c r="AM511" s="1">
        <v>0.0</v>
      </c>
      <c r="AN511" s="1">
        <v>0.0</v>
      </c>
      <c r="AO511" s="1">
        <v>100.0</v>
      </c>
      <c r="AP511" s="1">
        <v>1.0</v>
      </c>
      <c r="AQ511" s="1">
        <v>0.58</v>
      </c>
      <c r="AR511" s="1">
        <v>0.58</v>
      </c>
      <c r="AS511" s="1">
        <v>3.9442</v>
      </c>
      <c r="AT511" s="1">
        <v>70.94324</v>
      </c>
      <c r="AU511" s="1">
        <v>1.2878</v>
      </c>
      <c r="AV511" s="1">
        <v>3.72804</v>
      </c>
      <c r="AW511" s="1">
        <v>2.6978</v>
      </c>
      <c r="AX511" s="1">
        <v>11.18412</v>
      </c>
      <c r="AY511" s="1">
        <v>0.0</v>
      </c>
      <c r="AZ511" s="1">
        <v>0.6412987</v>
      </c>
      <c r="BA511" s="1">
        <v>8.348166</v>
      </c>
    </row>
    <row r="512">
      <c r="A512">
        <f t="shared" si="2"/>
        <v>0</v>
      </c>
      <c r="B512" t="str">
        <f t="shared" si="3"/>
        <v/>
      </c>
      <c r="C512" t="str">
        <f>if(and(D$3&gt;1,E512=PROSES!$D$22),,D512)</f>
        <v/>
      </c>
      <c r="D512" s="1" t="str">
        <f>if(and(F$3&gt;1,F512=PROSES!$B$10),,F512)</f>
        <v/>
      </c>
      <c r="E512" t="str">
        <f t="shared" si="4"/>
        <v/>
      </c>
      <c r="F512" t="str">
        <f t="shared" si="5"/>
        <v/>
      </c>
      <c r="G512" s="1" t="str">
        <f>if(Z512=PROSES!$E$29,T512,)</f>
        <v/>
      </c>
      <c r="H512" t="str">
        <f>if(X512=PROSES!$E$29,T512,)</f>
        <v/>
      </c>
      <c r="I512" t="str">
        <f t="shared" si="6"/>
        <v/>
      </c>
      <c r="J512" t="str">
        <f>if(and($K$3&gt;1,R512=PROSES!$C$2),,K512)</f>
        <v/>
      </c>
      <c r="K512" s="1" t="str">
        <f>if(and($L$3&gt;1,L512=PROSES!$B$2),,L512)</f>
        <v/>
      </c>
      <c r="L512" t="str">
        <f t="shared" si="7"/>
        <v/>
      </c>
      <c r="M512" t="str">
        <f>if(Z512=PROSES!$B$3,T512,)</f>
        <v/>
      </c>
      <c r="N512" t="str">
        <f>if(X512=PROSES!$B$3,T512,)</f>
        <v/>
      </c>
      <c r="O512" t="str">
        <f t="shared" si="8"/>
        <v/>
      </c>
      <c r="P512" t="str">
        <f>if(Z512=PROSES!$B$1,T512,)</f>
        <v/>
      </c>
      <c r="Q512" t="str">
        <f>if(X512=PROSES!$B$1,T512,)</f>
        <v/>
      </c>
      <c r="R512" t="str">
        <f t="shared" si="9"/>
        <v>JATILUHUR5TATAJABAR</v>
      </c>
      <c r="S512" s="3"/>
      <c r="T512" s="1" t="s">
        <v>1079</v>
      </c>
      <c r="U512" s="1" t="s">
        <v>115</v>
      </c>
      <c r="V512" s="1" t="s">
        <v>115</v>
      </c>
      <c r="W512" s="1" t="s">
        <v>171</v>
      </c>
      <c r="X512" s="1" t="s">
        <v>1075</v>
      </c>
      <c r="Y512" s="1" t="s">
        <v>85</v>
      </c>
      <c r="Z512" s="1" t="s">
        <v>1078</v>
      </c>
      <c r="AA512" s="1" t="s">
        <v>88</v>
      </c>
      <c r="AD512" s="1">
        <v>0.0</v>
      </c>
      <c r="AE512" s="1">
        <v>1.0</v>
      </c>
      <c r="AG512" s="1">
        <v>9.4</v>
      </c>
      <c r="AH512" s="1">
        <v>1.0</v>
      </c>
      <c r="AI512" s="1" t="s">
        <v>64</v>
      </c>
      <c r="AJ512" s="1">
        <v>0.0</v>
      </c>
      <c r="AM512" s="1">
        <v>0.0</v>
      </c>
      <c r="AN512" s="1">
        <v>0.0</v>
      </c>
      <c r="AO512" s="1">
        <v>100.0</v>
      </c>
      <c r="AP512" s="1">
        <v>1.0</v>
      </c>
      <c r="AQ512" s="1">
        <v>0.58</v>
      </c>
      <c r="AR512" s="1">
        <v>0.58</v>
      </c>
      <c r="AS512" s="1">
        <v>3.9442</v>
      </c>
      <c r="AT512" s="1">
        <v>70.94324</v>
      </c>
      <c r="AU512" s="1">
        <v>1.2878</v>
      </c>
      <c r="AV512" s="1">
        <v>3.72804</v>
      </c>
      <c r="AW512" s="1">
        <v>2.6978</v>
      </c>
      <c r="AX512" s="1">
        <v>11.18412</v>
      </c>
      <c r="AY512" s="1">
        <v>0.0</v>
      </c>
      <c r="AZ512" s="1">
        <v>0.6412987</v>
      </c>
      <c r="BA512" s="1">
        <v>8.348166</v>
      </c>
    </row>
    <row r="513">
      <c r="A513">
        <f t="shared" si="2"/>
        <v>0</v>
      </c>
      <c r="B513" t="str">
        <f t="shared" si="3"/>
        <v/>
      </c>
      <c r="C513" t="str">
        <f>if(and(D$3&gt;1,E513=PROSES!$D$22),,D513)</f>
        <v/>
      </c>
      <c r="D513" s="1" t="str">
        <f>if(and(F$3&gt;1,F513=PROSES!$B$10),,F513)</f>
        <v/>
      </c>
      <c r="E513" t="str">
        <f t="shared" si="4"/>
        <v/>
      </c>
      <c r="F513" t="str">
        <f t="shared" si="5"/>
        <v/>
      </c>
      <c r="G513" s="1" t="str">
        <f>if(Z513=PROSES!$E$29,T513,)</f>
        <v/>
      </c>
      <c r="H513" t="str">
        <f>if(X513=PROSES!$E$29,T513,)</f>
        <v/>
      </c>
      <c r="I513" t="str">
        <f t="shared" si="6"/>
        <v/>
      </c>
      <c r="J513" t="str">
        <f>if(and($K$3&gt;1,R513=PROSES!$C$2),,K513)</f>
        <v/>
      </c>
      <c r="K513" s="1" t="str">
        <f>if(and($L$3&gt;1,L513=PROSES!$B$2),,L513)</f>
        <v/>
      </c>
      <c r="L513" t="str">
        <f t="shared" si="7"/>
        <v/>
      </c>
      <c r="M513" t="str">
        <f>if(Z513=PROSES!$B$3,T513,)</f>
        <v/>
      </c>
      <c r="N513" t="str">
        <f>if(X513=PROSES!$B$3,T513,)</f>
        <v/>
      </c>
      <c r="O513" t="str">
        <f t="shared" si="8"/>
        <v/>
      </c>
      <c r="P513" t="str">
        <f>if(Z513=PROSES!$B$1,T513,)</f>
        <v/>
      </c>
      <c r="Q513" t="str">
        <f>if(X513=PROSES!$B$1,T513,)</f>
        <v/>
      </c>
      <c r="R513" t="str">
        <f t="shared" si="9"/>
        <v>PONDOK KELAPAJATIRANGON5</v>
      </c>
      <c r="S513" s="3"/>
      <c r="T513" s="1" t="s">
        <v>1080</v>
      </c>
      <c r="U513" s="1" t="s">
        <v>58</v>
      </c>
      <c r="V513" s="1" t="s">
        <v>58</v>
      </c>
      <c r="W513" s="1" t="s">
        <v>282</v>
      </c>
      <c r="X513" s="1" t="s">
        <v>301</v>
      </c>
      <c r="Y513" s="1" t="s">
        <v>61</v>
      </c>
      <c r="Z513" s="1" t="s">
        <v>554</v>
      </c>
      <c r="AA513" s="1" t="s">
        <v>66</v>
      </c>
      <c r="AD513" s="1">
        <v>0.0</v>
      </c>
      <c r="AE513" s="1">
        <v>1.0</v>
      </c>
      <c r="AG513" s="1">
        <v>6.0</v>
      </c>
      <c r="AH513" s="1">
        <v>1.0</v>
      </c>
      <c r="AI513" s="1" t="s">
        <v>64</v>
      </c>
      <c r="AJ513" s="1">
        <v>0.0</v>
      </c>
      <c r="AM513" s="1">
        <v>0.0</v>
      </c>
      <c r="AN513" s="1">
        <v>0.0</v>
      </c>
      <c r="AO513" s="1">
        <v>100.0</v>
      </c>
      <c r="AP513" s="1">
        <v>1.0</v>
      </c>
      <c r="AQ513" s="1">
        <v>1.56</v>
      </c>
      <c r="AR513" s="1">
        <v>1.56</v>
      </c>
      <c r="AS513" s="1">
        <v>1.705126</v>
      </c>
      <c r="AT513" s="1">
        <v>81.68457</v>
      </c>
      <c r="AU513" s="1">
        <v>0.2466</v>
      </c>
      <c r="AV513" s="1">
        <v>1.6872</v>
      </c>
      <c r="AW513" s="1">
        <v>1.1466</v>
      </c>
      <c r="AX513" s="1">
        <v>5.0616</v>
      </c>
      <c r="AY513" s="1">
        <v>0.0</v>
      </c>
      <c r="AZ513" s="1">
        <v>0.6827177</v>
      </c>
      <c r="BA513" s="1">
        <v>-6.618521</v>
      </c>
    </row>
    <row r="514">
      <c r="A514">
        <f t="shared" si="2"/>
        <v>0</v>
      </c>
      <c r="B514" t="str">
        <f t="shared" si="3"/>
        <v/>
      </c>
      <c r="C514" t="str">
        <f>if(and(D$3&gt;1,E514=PROSES!$D$22),,D514)</f>
        <v/>
      </c>
      <c r="D514" s="1" t="str">
        <f>if(and(F$3&gt;1,F514=PROSES!$B$10),,F514)</f>
        <v/>
      </c>
      <c r="E514" t="str">
        <f t="shared" si="4"/>
        <v/>
      </c>
      <c r="F514" t="str">
        <f t="shared" si="5"/>
        <v/>
      </c>
      <c r="G514" s="1" t="str">
        <f>if(Z514=PROSES!$E$29,T514,)</f>
        <v/>
      </c>
      <c r="H514" t="str">
        <f>if(X514=PROSES!$E$29,T514,)</f>
        <v/>
      </c>
      <c r="I514" t="str">
        <f t="shared" si="6"/>
        <v/>
      </c>
      <c r="J514" t="str">
        <f>if(and($K$3&gt;1,R514=PROSES!$C$2),,K514)</f>
        <v/>
      </c>
      <c r="K514" s="1" t="str">
        <f>if(and($L$3&gt;1,L514=PROSES!$B$2),,L514)</f>
        <v/>
      </c>
      <c r="L514" t="str">
        <f t="shared" si="7"/>
        <v/>
      </c>
      <c r="M514" t="str">
        <f>if(Z514=PROSES!$B$3,T514,)</f>
        <v/>
      </c>
      <c r="N514" t="str">
        <f>if(X514=PROSES!$B$3,T514,)</f>
        <v/>
      </c>
      <c r="O514" t="str">
        <f t="shared" si="8"/>
        <v/>
      </c>
      <c r="P514" t="str">
        <f>if(Z514=PROSES!$B$1,T514,)</f>
        <v/>
      </c>
      <c r="Q514" t="str">
        <f>if(X514=PROSES!$B$1,T514,)</f>
        <v/>
      </c>
      <c r="R514" t="str">
        <f t="shared" si="9"/>
        <v>JUI SHINCILEUNGSI5</v>
      </c>
      <c r="S514" s="3"/>
      <c r="T514" s="1" t="s">
        <v>1081</v>
      </c>
      <c r="U514" s="1" t="s">
        <v>115</v>
      </c>
      <c r="V514" s="1" t="s">
        <v>115</v>
      </c>
      <c r="W514" s="1" t="s">
        <v>90</v>
      </c>
      <c r="X514" s="1" t="s">
        <v>479</v>
      </c>
      <c r="Y514" s="1" t="s">
        <v>88</v>
      </c>
      <c r="Z514" s="1" t="s">
        <v>465</v>
      </c>
      <c r="AA514" s="1" t="s">
        <v>85</v>
      </c>
      <c r="AD514" s="1">
        <v>0.0</v>
      </c>
      <c r="AE514" s="1">
        <v>1.0</v>
      </c>
      <c r="AG514" s="1">
        <v>18.56</v>
      </c>
      <c r="AH514" s="1">
        <v>1.0</v>
      </c>
      <c r="AI514" s="1" t="s">
        <v>64</v>
      </c>
      <c r="AJ514" s="1">
        <v>0.0</v>
      </c>
      <c r="AM514" s="1">
        <v>0.0</v>
      </c>
      <c r="AN514" s="1">
        <v>0.0</v>
      </c>
      <c r="AO514" s="1">
        <v>100.0</v>
      </c>
      <c r="AP514" s="1">
        <v>1.0</v>
      </c>
      <c r="AQ514" s="1">
        <v>1.62</v>
      </c>
      <c r="AR514" s="1">
        <v>1.62</v>
      </c>
      <c r="AS514" s="1">
        <v>5.259073</v>
      </c>
      <c r="AT514" s="1">
        <v>82.15014</v>
      </c>
      <c r="AU514" s="1">
        <v>0.718272</v>
      </c>
      <c r="AV514" s="1">
        <v>5.209792</v>
      </c>
      <c r="AW514" s="1">
        <v>3.502272</v>
      </c>
      <c r="AX514" s="1">
        <v>15.62938</v>
      </c>
      <c r="AY514" s="1">
        <v>0.0</v>
      </c>
      <c r="AZ514" s="1">
        <v>0.683587</v>
      </c>
      <c r="BA514" s="1">
        <v>-7.109503</v>
      </c>
    </row>
    <row r="515">
      <c r="A515">
        <f t="shared" si="2"/>
        <v>0</v>
      </c>
      <c r="B515" t="str">
        <f t="shared" si="3"/>
        <v/>
      </c>
      <c r="C515" t="str">
        <f>if(and(D$3&gt;1,E515=PROSES!$D$22),,D515)</f>
        <v/>
      </c>
      <c r="D515" s="1" t="str">
        <f>if(and(F$3&gt;1,F515=PROSES!$B$10),,F515)</f>
        <v/>
      </c>
      <c r="E515" t="str">
        <f t="shared" si="4"/>
        <v/>
      </c>
      <c r="F515" t="str">
        <f t="shared" si="5"/>
        <v/>
      </c>
      <c r="G515" s="1" t="str">
        <f>if(Z515=PROSES!$E$29,T515,)</f>
        <v/>
      </c>
      <c r="H515" t="str">
        <f>if(X515=PROSES!$E$29,T515,)</f>
        <v/>
      </c>
      <c r="I515" t="str">
        <f t="shared" si="6"/>
        <v/>
      </c>
      <c r="J515" t="str">
        <f>if(and($K$3&gt;1,R515=PROSES!$C$2),,K515)</f>
        <v/>
      </c>
      <c r="K515" s="1" t="str">
        <f>if(and($L$3&gt;1,L515=PROSES!$B$2),,L515)</f>
        <v/>
      </c>
      <c r="L515" t="str">
        <f t="shared" si="7"/>
        <v/>
      </c>
      <c r="M515" t="str">
        <f>if(Z515=PROSES!$B$3,T515,)</f>
        <v/>
      </c>
      <c r="N515" t="str">
        <f>if(X515=PROSES!$B$3,T515,)</f>
        <v/>
      </c>
      <c r="O515" t="str">
        <f t="shared" si="8"/>
        <v/>
      </c>
      <c r="P515" t="str">
        <f>if(Z515=PROSES!$B$1,T515,)</f>
        <v/>
      </c>
      <c r="Q515" t="str">
        <f>if(X515=PROSES!$B$1,T515,)</f>
        <v/>
      </c>
      <c r="R515" t="str">
        <f t="shared" si="9"/>
        <v>KALIBAKALPLTU CILACAP</v>
      </c>
      <c r="S515" s="3"/>
      <c r="T515" s="1" t="s">
        <v>1082</v>
      </c>
      <c r="U515" s="1" t="s">
        <v>176</v>
      </c>
      <c r="V515" s="1" t="s">
        <v>176</v>
      </c>
      <c r="W515" s="1" t="s">
        <v>685</v>
      </c>
      <c r="X515" s="1" t="s">
        <v>437</v>
      </c>
      <c r="Y515" s="1">
        <v>2.0</v>
      </c>
      <c r="Z515" s="1" t="s">
        <v>1083</v>
      </c>
      <c r="AA515" s="1" t="s">
        <v>78</v>
      </c>
      <c r="AD515" s="1">
        <v>0.0</v>
      </c>
      <c r="AE515" s="1">
        <v>1.0</v>
      </c>
      <c r="AG515" s="1">
        <v>37.86</v>
      </c>
      <c r="AH515" s="1">
        <v>1.0</v>
      </c>
      <c r="AI515" s="1" t="s">
        <v>64</v>
      </c>
      <c r="AJ515" s="1">
        <v>0.0</v>
      </c>
      <c r="AM515" s="1">
        <v>0.0</v>
      </c>
      <c r="AN515" s="1">
        <v>0.0</v>
      </c>
      <c r="AO515" s="1">
        <v>100.0</v>
      </c>
      <c r="AP515" s="1">
        <v>1.0</v>
      </c>
      <c r="AQ515" s="1">
        <v>1.2</v>
      </c>
      <c r="AR515" s="1">
        <v>1.2</v>
      </c>
      <c r="AS515" s="1">
        <v>10.72783</v>
      </c>
      <c r="AT515" s="1">
        <v>82.15014</v>
      </c>
      <c r="AU515" s="1">
        <v>1.465182</v>
      </c>
      <c r="AV515" s="1">
        <v>10.6273</v>
      </c>
      <c r="AW515" s="1">
        <v>7.144182</v>
      </c>
      <c r="AX515" s="1">
        <v>31.88191</v>
      </c>
      <c r="AY515" s="1">
        <v>0.0</v>
      </c>
      <c r="AZ515" s="1">
        <v>0.683587</v>
      </c>
      <c r="BA515" s="1">
        <v>-7.109503</v>
      </c>
    </row>
    <row r="516">
      <c r="A516">
        <f t="shared" si="2"/>
        <v>0</v>
      </c>
      <c r="B516" t="str">
        <f t="shared" si="3"/>
        <v/>
      </c>
      <c r="C516" t="str">
        <f>if(and(D$3&gt;1,E516=PROSES!$D$22),,D516)</f>
        <v/>
      </c>
      <c r="D516" s="1" t="str">
        <f>if(and(F$3&gt;1,F516=PROSES!$B$10),,F516)</f>
        <v/>
      </c>
      <c r="E516" t="str">
        <f t="shared" si="4"/>
        <v/>
      </c>
      <c r="F516" t="str">
        <f t="shared" si="5"/>
        <v/>
      </c>
      <c r="G516" s="1" t="str">
        <f>if(Z516=PROSES!$E$29,T516,)</f>
        <v/>
      </c>
      <c r="H516" t="str">
        <f>if(X516=PROSES!$E$29,T516,)</f>
        <v/>
      </c>
      <c r="I516" t="str">
        <f t="shared" si="6"/>
        <v/>
      </c>
      <c r="J516" t="str">
        <f>if(and($K$3&gt;1,R516=PROSES!$C$2),,K516)</f>
        <v/>
      </c>
      <c r="K516" s="1" t="str">
        <f>if(and($L$3&gt;1,L516=PROSES!$B$2),,L516)</f>
        <v/>
      </c>
      <c r="L516" t="str">
        <f t="shared" si="7"/>
        <v/>
      </c>
      <c r="M516" t="str">
        <f>if(Z516=PROSES!$B$3,T516,)</f>
        <v/>
      </c>
      <c r="N516" t="str">
        <f>if(X516=PROSES!$B$3,T516,)</f>
        <v/>
      </c>
      <c r="O516" t="str">
        <f t="shared" si="8"/>
        <v/>
      </c>
      <c r="P516" t="str">
        <f>if(Z516=PROSES!$B$1,T516,)</f>
        <v/>
      </c>
      <c r="Q516" t="str">
        <f>if(X516=PROSES!$B$1,T516,)</f>
        <v/>
      </c>
      <c r="R516" t="str">
        <f t="shared" si="9"/>
        <v>KALIBAKALRAWALO</v>
      </c>
      <c r="S516" s="3"/>
      <c r="T516" s="1" t="s">
        <v>1084</v>
      </c>
      <c r="U516" s="1" t="s">
        <v>176</v>
      </c>
      <c r="V516" s="1" t="s">
        <v>176</v>
      </c>
      <c r="W516" s="1" t="s">
        <v>685</v>
      </c>
      <c r="X516" s="1" t="s">
        <v>437</v>
      </c>
      <c r="Y516" s="1">
        <v>1.0</v>
      </c>
      <c r="Z516" s="1" t="s">
        <v>1085</v>
      </c>
      <c r="AA516" s="1">
        <v>1.0</v>
      </c>
      <c r="AD516" s="1">
        <v>0.0</v>
      </c>
      <c r="AE516" s="1">
        <v>1.0</v>
      </c>
      <c r="AG516" s="1">
        <v>16.254</v>
      </c>
      <c r="AH516" s="1">
        <v>1.0</v>
      </c>
      <c r="AI516" s="1" t="s">
        <v>64</v>
      </c>
      <c r="AJ516" s="1">
        <v>0.0</v>
      </c>
      <c r="AM516" s="1">
        <v>0.0</v>
      </c>
      <c r="AN516" s="1">
        <v>0.0</v>
      </c>
      <c r="AO516" s="1">
        <v>100.0</v>
      </c>
      <c r="AP516" s="1">
        <v>1.0</v>
      </c>
      <c r="AQ516" s="1">
        <v>1.2</v>
      </c>
      <c r="AR516" s="1">
        <v>1.2</v>
      </c>
      <c r="AS516" s="1">
        <v>4.605656</v>
      </c>
      <c r="AT516" s="1">
        <v>82.15014</v>
      </c>
      <c r="AU516" s="1">
        <v>0.6290298</v>
      </c>
      <c r="AV516" s="1">
        <v>4.562498</v>
      </c>
      <c r="AW516" s="1">
        <v>3.06713</v>
      </c>
      <c r="AX516" s="1">
        <v>13.68749</v>
      </c>
      <c r="AY516" s="1">
        <v>0.0</v>
      </c>
      <c r="AZ516" s="1">
        <v>0.683587</v>
      </c>
      <c r="BA516" s="1">
        <v>-7.109503</v>
      </c>
    </row>
    <row r="517">
      <c r="A517">
        <f t="shared" si="2"/>
        <v>0</v>
      </c>
      <c r="B517" t="str">
        <f t="shared" si="3"/>
        <v/>
      </c>
      <c r="C517" t="str">
        <f>if(and(D$3&gt;1,E517=PROSES!$D$22),,D517)</f>
        <v/>
      </c>
      <c r="D517" s="1" t="str">
        <f>if(and(F$3&gt;1,F517=PROSES!$B$10),,F517)</f>
        <v/>
      </c>
      <c r="E517" t="str">
        <f t="shared" si="4"/>
        <v/>
      </c>
      <c r="F517" t="str">
        <f t="shared" si="5"/>
        <v/>
      </c>
      <c r="G517" s="1" t="str">
        <f>if(Z517=PROSES!$E$29,T517,)</f>
        <v/>
      </c>
      <c r="H517" t="str">
        <f>if(X517=PROSES!$E$29,T517,)</f>
        <v/>
      </c>
      <c r="I517" t="str">
        <f t="shared" si="6"/>
        <v/>
      </c>
      <c r="J517" t="str">
        <f>if(and($K$3&gt;1,R517=PROSES!$C$2),,K517)</f>
        <v/>
      </c>
      <c r="K517" s="1" t="str">
        <f>if(and($L$3&gt;1,L517=PROSES!$B$2),,L517)</f>
        <v/>
      </c>
      <c r="L517" t="str">
        <f t="shared" si="7"/>
        <v/>
      </c>
      <c r="M517" t="str">
        <f>if(Z517=PROSES!$B$3,T517,)</f>
        <v/>
      </c>
      <c r="N517" t="str">
        <f>if(X517=PROSES!$B$3,T517,)</f>
        <v/>
      </c>
      <c r="O517" t="str">
        <f t="shared" si="8"/>
        <v/>
      </c>
      <c r="P517" t="str">
        <f>if(Z517=PROSES!$B$1,T517,)</f>
        <v/>
      </c>
      <c r="Q517" t="str">
        <f>if(X517=PROSES!$B$1,T517,)</f>
        <v/>
      </c>
      <c r="R517" t="str">
        <f t="shared" si="9"/>
        <v>KALISARIKRAPYAK</v>
      </c>
      <c r="S517" s="3"/>
      <c r="T517" s="1" t="s">
        <v>1086</v>
      </c>
      <c r="U517" s="1" t="s">
        <v>176</v>
      </c>
      <c r="V517" s="1" t="s">
        <v>176</v>
      </c>
      <c r="W517" s="1" t="s">
        <v>816</v>
      </c>
      <c r="X517" s="1" t="s">
        <v>1087</v>
      </c>
      <c r="Y517" s="1">
        <v>2.0</v>
      </c>
      <c r="Z517" s="1" t="s">
        <v>416</v>
      </c>
      <c r="AA517" s="1">
        <v>2.0</v>
      </c>
      <c r="AD517" s="1">
        <v>0.0</v>
      </c>
      <c r="AE517" s="1">
        <v>1.0</v>
      </c>
      <c r="AG517" s="1">
        <v>8.674</v>
      </c>
      <c r="AH517" s="1">
        <v>1.0</v>
      </c>
      <c r="AI517" s="1" t="s">
        <v>64</v>
      </c>
      <c r="AJ517" s="1">
        <v>0.0</v>
      </c>
      <c r="AM517" s="1">
        <v>0.0</v>
      </c>
      <c r="AN517" s="1">
        <v>0.0</v>
      </c>
      <c r="AO517" s="1">
        <v>100.0</v>
      </c>
      <c r="AP517" s="1">
        <v>1.0</v>
      </c>
      <c r="AQ517" s="1">
        <v>1.16</v>
      </c>
      <c r="AR517" s="1">
        <v>1.16</v>
      </c>
      <c r="AS517" s="1">
        <v>1.8707</v>
      </c>
      <c r="AT517" s="1">
        <v>71.48104</v>
      </c>
      <c r="AU517" s="1">
        <v>0.594169</v>
      </c>
      <c r="AV517" s="1">
        <v>1.773833</v>
      </c>
      <c r="AW517" s="1">
        <v>1.895269</v>
      </c>
      <c r="AX517" s="1">
        <v>5.321499</v>
      </c>
      <c r="AY517" s="1">
        <v>0.0</v>
      </c>
      <c r="AZ517" s="1">
        <v>0.673318</v>
      </c>
      <c r="BA517" s="1">
        <v>-1.621461</v>
      </c>
    </row>
    <row r="518">
      <c r="A518">
        <f t="shared" si="2"/>
        <v>0</v>
      </c>
      <c r="B518" t="str">
        <f t="shared" si="3"/>
        <v/>
      </c>
      <c r="C518" t="str">
        <f>if(and(D$3&gt;1,E518=PROSES!$D$22),,D518)</f>
        <v/>
      </c>
      <c r="D518" s="1" t="str">
        <f>if(and(F$3&gt;1,F518=PROSES!$B$10),,F518)</f>
        <v/>
      </c>
      <c r="E518" t="str">
        <f t="shared" si="4"/>
        <v/>
      </c>
      <c r="F518" t="str">
        <f t="shared" si="5"/>
        <v/>
      </c>
      <c r="G518" s="1" t="str">
        <f>if(Z518=PROSES!$E$29,T518,)</f>
        <v/>
      </c>
      <c r="H518" t="str">
        <f>if(X518=PROSES!$E$29,T518,)</f>
        <v/>
      </c>
      <c r="I518" t="str">
        <f t="shared" si="6"/>
        <v/>
      </c>
      <c r="J518" t="str">
        <f>if(and($K$3&gt;1,R518=PROSES!$C$2),,K518)</f>
        <v/>
      </c>
      <c r="K518" s="1" t="str">
        <f>if(and($L$3&gt;1,L518=PROSES!$B$2),,L518)</f>
        <v/>
      </c>
      <c r="L518" t="str">
        <f t="shared" si="7"/>
        <v/>
      </c>
      <c r="M518" t="str">
        <f>if(Z518=PROSES!$B$3,T518,)</f>
        <v/>
      </c>
      <c r="N518" t="str">
        <f>if(X518=PROSES!$B$3,T518,)</f>
        <v/>
      </c>
      <c r="O518" t="str">
        <f t="shared" si="8"/>
        <v/>
      </c>
      <c r="P518" t="str">
        <f>if(Z518=PROSES!$B$1,T518,)</f>
        <v/>
      </c>
      <c r="Q518" t="str">
        <f>if(X518=PROSES!$B$1,T518,)</f>
        <v/>
      </c>
      <c r="R518" t="str">
        <f t="shared" si="9"/>
        <v>KALIWUNGUWLERI</v>
      </c>
      <c r="S518" s="3"/>
      <c r="T518" s="1" t="s">
        <v>1088</v>
      </c>
      <c r="U518" s="1" t="s">
        <v>176</v>
      </c>
      <c r="V518" s="1" t="s">
        <v>176</v>
      </c>
      <c r="W518" s="1" t="s">
        <v>171</v>
      </c>
      <c r="X518" s="1" t="s">
        <v>1089</v>
      </c>
      <c r="Y518" s="1">
        <v>1.0</v>
      </c>
      <c r="Z518" s="1" t="s">
        <v>1090</v>
      </c>
      <c r="AA518" s="1">
        <v>1.0</v>
      </c>
      <c r="AD518" s="1">
        <v>0.0</v>
      </c>
      <c r="AE518" s="1">
        <v>1.0</v>
      </c>
      <c r="AG518" s="1">
        <v>21.95</v>
      </c>
      <c r="AH518" s="1">
        <v>1.0</v>
      </c>
      <c r="AI518" s="1" t="s">
        <v>64</v>
      </c>
      <c r="AJ518" s="1">
        <v>0.0</v>
      </c>
      <c r="AM518" s="1">
        <v>0.0</v>
      </c>
      <c r="AN518" s="1">
        <v>0.0</v>
      </c>
      <c r="AO518" s="1">
        <v>100.0</v>
      </c>
      <c r="AP518" s="1">
        <v>1.0</v>
      </c>
      <c r="AQ518" s="1">
        <v>0.58</v>
      </c>
      <c r="AR518" s="1">
        <v>0.58</v>
      </c>
      <c r="AS518" s="1">
        <v>9.210126</v>
      </c>
      <c r="AT518" s="1">
        <v>70.94324</v>
      </c>
      <c r="AU518" s="1">
        <v>3.00715</v>
      </c>
      <c r="AV518" s="1">
        <v>8.705371</v>
      </c>
      <c r="AW518" s="1">
        <v>6.29965</v>
      </c>
      <c r="AX518" s="1">
        <v>26.11611</v>
      </c>
      <c r="AY518" s="1">
        <v>0.0</v>
      </c>
      <c r="AZ518" s="1">
        <v>0.6412987</v>
      </c>
      <c r="BA518" s="1">
        <v>8.348166</v>
      </c>
    </row>
    <row r="519">
      <c r="A519">
        <f t="shared" si="2"/>
        <v>0</v>
      </c>
      <c r="B519" t="str">
        <f t="shared" si="3"/>
        <v/>
      </c>
      <c r="C519" t="str">
        <f>if(and(D$3&gt;1,E519=PROSES!$D$22),,D519)</f>
        <v/>
      </c>
      <c r="D519" s="1" t="str">
        <f>if(and(F$3&gt;1,F519=PROSES!$B$10),,F519)</f>
        <v/>
      </c>
      <c r="E519" t="str">
        <f t="shared" si="4"/>
        <v/>
      </c>
      <c r="F519" t="str">
        <f t="shared" si="5"/>
        <v/>
      </c>
      <c r="G519" s="1" t="str">
        <f>if(Z519=PROSES!$E$29,T519,)</f>
        <v/>
      </c>
      <c r="H519" t="str">
        <f>if(X519=PROSES!$E$29,T519,)</f>
        <v/>
      </c>
      <c r="I519" t="str">
        <f t="shared" si="6"/>
        <v/>
      </c>
      <c r="J519" t="str">
        <f>if(and($K$3&gt;1,R519=PROSES!$C$2),,K519)</f>
        <v/>
      </c>
      <c r="K519" s="1" t="str">
        <f>if(and($L$3&gt;1,L519=PROSES!$B$2),,L519)</f>
        <v/>
      </c>
      <c r="L519" t="str">
        <f t="shared" si="7"/>
        <v/>
      </c>
      <c r="M519" t="str">
        <f>if(Z519=PROSES!$B$3,T519,)</f>
        <v/>
      </c>
      <c r="N519" t="str">
        <f>if(X519=PROSES!$B$3,T519,)</f>
        <v/>
      </c>
      <c r="O519" t="str">
        <f t="shared" si="8"/>
        <v/>
      </c>
      <c r="P519" t="str">
        <f>if(Z519=PROSES!$B$1,T519,)</f>
        <v/>
      </c>
      <c r="Q519" t="str">
        <f>if(X519=PROSES!$B$1,T519,)</f>
        <v/>
      </c>
      <c r="R519" t="str">
        <f t="shared" si="9"/>
        <v>KALIWUNGUWLERI</v>
      </c>
      <c r="S519" s="3"/>
      <c r="T519" s="1" t="s">
        <v>1091</v>
      </c>
      <c r="U519" s="1" t="s">
        <v>176</v>
      </c>
      <c r="V519" s="1" t="s">
        <v>176</v>
      </c>
      <c r="W519" s="1" t="s">
        <v>171</v>
      </c>
      <c r="X519" s="1" t="s">
        <v>1089</v>
      </c>
      <c r="Y519" s="1">
        <v>2.0</v>
      </c>
      <c r="Z519" s="1" t="s">
        <v>1090</v>
      </c>
      <c r="AA519" s="1">
        <v>2.0</v>
      </c>
      <c r="AD519" s="1">
        <v>0.0</v>
      </c>
      <c r="AE519" s="1">
        <v>1.0</v>
      </c>
      <c r="AG519" s="1">
        <v>21.95</v>
      </c>
      <c r="AH519" s="1">
        <v>1.0</v>
      </c>
      <c r="AI519" s="1" t="s">
        <v>64</v>
      </c>
      <c r="AJ519" s="1">
        <v>0.0</v>
      </c>
      <c r="AM519" s="1">
        <v>0.0</v>
      </c>
      <c r="AN519" s="1">
        <v>0.0</v>
      </c>
      <c r="AO519" s="1">
        <v>100.0</v>
      </c>
      <c r="AP519" s="1">
        <v>1.0</v>
      </c>
      <c r="AQ519" s="1">
        <v>0.58</v>
      </c>
      <c r="AR519" s="1">
        <v>0.58</v>
      </c>
      <c r="AS519" s="1">
        <v>9.210126</v>
      </c>
      <c r="AT519" s="1">
        <v>70.94324</v>
      </c>
      <c r="AU519" s="1">
        <v>3.00715</v>
      </c>
      <c r="AV519" s="1">
        <v>8.705371</v>
      </c>
      <c r="AW519" s="1">
        <v>6.29965</v>
      </c>
      <c r="AX519" s="1">
        <v>26.11611</v>
      </c>
      <c r="AY519" s="1">
        <v>0.0</v>
      </c>
      <c r="AZ519" s="1">
        <v>0.6412987</v>
      </c>
      <c r="BA519" s="1">
        <v>8.348166</v>
      </c>
    </row>
    <row r="520">
      <c r="A520">
        <f t="shared" si="2"/>
        <v>0</v>
      </c>
      <c r="B520" t="str">
        <f t="shared" si="3"/>
        <v/>
      </c>
      <c r="C520" t="str">
        <f>if(and(D$3&gt;1,E520=PROSES!$D$22),,D520)</f>
        <v/>
      </c>
      <c r="D520" s="1" t="str">
        <f>if(and(F$3&gt;1,F520=PROSES!$B$10),,F520)</f>
        <v/>
      </c>
      <c r="E520" t="str">
        <f t="shared" si="4"/>
        <v/>
      </c>
      <c r="F520" t="str">
        <f t="shared" si="5"/>
        <v/>
      </c>
      <c r="G520" s="1" t="str">
        <f>if(Z520=PROSES!$E$29,T520,)</f>
        <v/>
      </c>
      <c r="H520" t="str">
        <f>if(X520=PROSES!$E$29,T520,)</f>
        <v/>
      </c>
      <c r="I520" t="str">
        <f t="shared" si="6"/>
        <v/>
      </c>
      <c r="J520" t="str">
        <f>if(and($K$3&gt;1,R520=PROSES!$C$2),,K520)</f>
        <v/>
      </c>
      <c r="K520" s="1" t="str">
        <f>if(and($L$3&gt;1,L520=PROSES!$B$2),,L520)</f>
        <v/>
      </c>
      <c r="L520" t="str">
        <f t="shared" si="7"/>
        <v/>
      </c>
      <c r="M520" t="str">
        <f>if(Z520=PROSES!$B$3,T520,)</f>
        <v/>
      </c>
      <c r="N520" t="str">
        <f>if(X520=PROSES!$B$3,T520,)</f>
        <v/>
      </c>
      <c r="O520" t="str">
        <f t="shared" si="8"/>
        <v/>
      </c>
      <c r="P520" t="str">
        <f>if(Z520=PROSES!$B$1,T520,)</f>
        <v/>
      </c>
      <c r="Q520" t="str">
        <f>if(X520=PROSES!$B$1,T520,)</f>
        <v/>
      </c>
      <c r="R520" t="str">
        <f t="shared" si="9"/>
        <v>KAMOJANG5KAMOJANG SWASTA</v>
      </c>
      <c r="S520" s="3"/>
      <c r="T520" s="1" t="s">
        <v>1092</v>
      </c>
      <c r="U520" s="1" t="s">
        <v>115</v>
      </c>
      <c r="V520" s="1" t="s">
        <v>115</v>
      </c>
      <c r="W520" s="1" t="s">
        <v>210</v>
      </c>
      <c r="X520" s="1" t="s">
        <v>223</v>
      </c>
      <c r="Y520" s="1" t="s">
        <v>85</v>
      </c>
      <c r="Z520" s="1" t="s">
        <v>1093</v>
      </c>
      <c r="AA520" s="1" t="s">
        <v>85</v>
      </c>
      <c r="AD520" s="1">
        <v>0.0</v>
      </c>
      <c r="AE520" s="1">
        <v>1.0</v>
      </c>
      <c r="AG520" s="1">
        <v>0.6</v>
      </c>
      <c r="AH520" s="1">
        <v>1.0</v>
      </c>
      <c r="AI520" s="1" t="s">
        <v>64</v>
      </c>
      <c r="AJ520" s="1">
        <v>0.0</v>
      </c>
      <c r="AM520" s="1">
        <v>0.0</v>
      </c>
      <c r="AN520" s="1">
        <v>0.0</v>
      </c>
      <c r="AO520" s="1">
        <v>100.0</v>
      </c>
      <c r="AP520" s="1">
        <v>1.0</v>
      </c>
      <c r="AQ520" s="1">
        <v>0.6</v>
      </c>
      <c r="AR520" s="1">
        <v>0.6</v>
      </c>
      <c r="AS520" s="1">
        <v>0.2502625</v>
      </c>
      <c r="AT520" s="1">
        <v>73.681</v>
      </c>
      <c r="AU520" s="1">
        <v>0.07032</v>
      </c>
      <c r="AV520" s="1">
        <v>0.24018</v>
      </c>
      <c r="AW520" s="1">
        <v>0.16032</v>
      </c>
      <c r="AX520" s="1">
        <v>0.72054</v>
      </c>
      <c r="AY520" s="1">
        <v>0.0</v>
      </c>
      <c r="AZ520" s="1">
        <v>0.650941</v>
      </c>
      <c r="BA520" s="1">
        <v>5.70712</v>
      </c>
    </row>
    <row r="521">
      <c r="A521">
        <f t="shared" si="2"/>
        <v>0</v>
      </c>
      <c r="B521" t="str">
        <f t="shared" si="3"/>
        <v/>
      </c>
      <c r="C521" t="str">
        <f>if(and(D$3&gt;1,E521=PROSES!$D$22),,D521)</f>
        <v/>
      </c>
      <c r="D521" s="1" t="str">
        <f>if(and(F$3&gt;1,F521=PROSES!$B$10),,F521)</f>
        <v/>
      </c>
      <c r="E521" t="str">
        <f t="shared" si="4"/>
        <v/>
      </c>
      <c r="F521" t="str">
        <f t="shared" si="5"/>
        <v/>
      </c>
      <c r="G521" s="1" t="str">
        <f>if(Z521=PROSES!$E$29,T521,)</f>
        <v/>
      </c>
      <c r="H521" t="str">
        <f>if(X521=PROSES!$E$29,T521,)</f>
        <v/>
      </c>
      <c r="I521" t="str">
        <f t="shared" si="6"/>
        <v/>
      </c>
      <c r="J521" t="str">
        <f>if(and($K$3&gt;1,R521=PROSES!$C$2),,K521)</f>
        <v/>
      </c>
      <c r="K521" s="1" t="str">
        <f>if(and($L$3&gt;1,L521=PROSES!$B$2),,L521)</f>
        <v/>
      </c>
      <c r="L521" t="str">
        <f t="shared" si="7"/>
        <v/>
      </c>
      <c r="M521" t="str">
        <f>if(Z521=PROSES!$B$3,T521,)</f>
        <v/>
      </c>
      <c r="N521" t="str">
        <f>if(X521=PROSES!$B$3,T521,)</f>
        <v/>
      </c>
      <c r="O521" t="str">
        <f t="shared" si="8"/>
        <v/>
      </c>
      <c r="P521" t="str">
        <f>if(Z521=PROSES!$B$1,T521,)</f>
        <v/>
      </c>
      <c r="Q521" t="str">
        <f>if(X521=PROSES!$B$1,T521,)</f>
        <v/>
      </c>
      <c r="R521" t="str">
        <f t="shared" si="9"/>
        <v>KAMOJANG SWASTAKAMOJANG5</v>
      </c>
      <c r="S521" s="3"/>
      <c r="T521" s="1" t="s">
        <v>1094</v>
      </c>
      <c r="U521" s="1" t="s">
        <v>115</v>
      </c>
      <c r="V521" s="1" t="s">
        <v>115</v>
      </c>
      <c r="W521" s="1" t="s">
        <v>210</v>
      </c>
      <c r="X521" s="1" t="s">
        <v>1093</v>
      </c>
      <c r="Y521" s="1" t="s">
        <v>88</v>
      </c>
      <c r="Z521" s="1" t="s">
        <v>223</v>
      </c>
      <c r="AA521" s="1" t="s">
        <v>88</v>
      </c>
      <c r="AD521" s="1">
        <v>0.0</v>
      </c>
      <c r="AE521" s="1">
        <v>1.0</v>
      </c>
      <c r="AG521" s="1">
        <v>0.6</v>
      </c>
      <c r="AH521" s="1">
        <v>1.0</v>
      </c>
      <c r="AI521" s="1" t="s">
        <v>64</v>
      </c>
      <c r="AJ521" s="1">
        <v>0.0</v>
      </c>
      <c r="AM521" s="1">
        <v>0.0</v>
      </c>
      <c r="AN521" s="1">
        <v>0.0</v>
      </c>
      <c r="AO521" s="1">
        <v>100.0</v>
      </c>
      <c r="AP521" s="1">
        <v>1.0</v>
      </c>
      <c r="AQ521" s="1">
        <v>0.6</v>
      </c>
      <c r="AR521" s="1">
        <v>0.6</v>
      </c>
      <c r="AS521" s="1">
        <v>0.2502625</v>
      </c>
      <c r="AT521" s="1">
        <v>73.681</v>
      </c>
      <c r="AU521" s="1">
        <v>0.07032</v>
      </c>
      <c r="AV521" s="1">
        <v>0.24018</v>
      </c>
      <c r="AW521" s="1">
        <v>0.16032</v>
      </c>
      <c r="AX521" s="1">
        <v>0.72054</v>
      </c>
      <c r="AY521" s="1">
        <v>0.0</v>
      </c>
      <c r="AZ521" s="1">
        <v>0.650941</v>
      </c>
      <c r="BA521" s="1">
        <v>5.70712</v>
      </c>
    </row>
    <row r="522">
      <c r="A522">
        <f t="shared" si="2"/>
        <v>0</v>
      </c>
      <c r="B522" t="str">
        <f t="shared" si="3"/>
        <v/>
      </c>
      <c r="C522" t="str">
        <f>if(and(D$3&gt;1,E522=PROSES!$D$22),,D522)</f>
        <v/>
      </c>
      <c r="D522" s="1" t="str">
        <f>if(and(F$3&gt;1,F522=PROSES!$B$10),,F522)</f>
        <v/>
      </c>
      <c r="E522" t="str">
        <f t="shared" si="4"/>
        <v/>
      </c>
      <c r="F522" t="str">
        <f t="shared" si="5"/>
        <v/>
      </c>
      <c r="G522" s="1" t="str">
        <f>if(Z522=PROSES!$E$29,T522,)</f>
        <v/>
      </c>
      <c r="H522" t="str">
        <f>if(X522=PROSES!$E$29,T522,)</f>
        <v/>
      </c>
      <c r="I522" t="str">
        <f t="shared" si="6"/>
        <v/>
      </c>
      <c r="J522" t="str">
        <f>if(and($K$3&gt;1,R522=PROSES!$C$2),,K522)</f>
        <v/>
      </c>
      <c r="K522" s="1" t="str">
        <f>if(and($L$3&gt;1,L522=PROSES!$B$2),,L522)</f>
        <v/>
      </c>
      <c r="L522" t="str">
        <f t="shared" si="7"/>
        <v/>
      </c>
      <c r="M522" t="str">
        <f>if(Z522=PROSES!$B$3,T522,)</f>
        <v/>
      </c>
      <c r="N522" t="str">
        <f>if(X522=PROSES!$B$3,T522,)</f>
        <v/>
      </c>
      <c r="O522" t="str">
        <f t="shared" si="8"/>
        <v/>
      </c>
      <c r="P522" t="str">
        <f>if(Z522=PROSES!$B$1,T522,)</f>
        <v/>
      </c>
      <c r="Q522" t="str">
        <f>if(X522=PROSES!$B$1,T522,)</f>
        <v/>
      </c>
      <c r="R522" t="str">
        <f t="shared" si="9"/>
        <v>BATURITIKAPAL5</v>
      </c>
      <c r="S522" s="3"/>
      <c r="T522" s="1" t="s">
        <v>1095</v>
      </c>
      <c r="U522" s="1" t="s">
        <v>140</v>
      </c>
      <c r="V522" s="1" t="s">
        <v>140</v>
      </c>
      <c r="W522" s="1" t="s">
        <v>430</v>
      </c>
      <c r="X522" s="1" t="s">
        <v>431</v>
      </c>
      <c r="Y522" s="1" t="s">
        <v>88</v>
      </c>
      <c r="Z522" s="1" t="s">
        <v>143</v>
      </c>
      <c r="AA522" s="1" t="s">
        <v>88</v>
      </c>
      <c r="AD522" s="1">
        <v>0.0</v>
      </c>
      <c r="AE522" s="1">
        <v>1.0</v>
      </c>
      <c r="AG522" s="1">
        <v>38.17</v>
      </c>
      <c r="AH522" s="1">
        <v>1.0</v>
      </c>
      <c r="AI522" s="1" t="s">
        <v>64</v>
      </c>
      <c r="AJ522" s="1">
        <v>0.0</v>
      </c>
      <c r="AM522" s="1">
        <v>0.0</v>
      </c>
      <c r="AN522" s="1">
        <v>0.0</v>
      </c>
      <c r="AO522" s="1">
        <v>100.0</v>
      </c>
      <c r="AP522" s="1">
        <v>1.0</v>
      </c>
      <c r="AQ522" s="1">
        <v>0.78</v>
      </c>
      <c r="AR522" s="1">
        <v>0.78</v>
      </c>
      <c r="AS522" s="1">
        <v>17.58556</v>
      </c>
      <c r="AT522" s="1">
        <v>62.32255</v>
      </c>
      <c r="AU522" s="1">
        <v>8.16838</v>
      </c>
      <c r="AV522" s="1">
        <v>15.57336</v>
      </c>
      <c r="AW522" s="1">
        <v>13.89388</v>
      </c>
      <c r="AX522" s="1">
        <v>46.72008</v>
      </c>
      <c r="AY522" s="1">
        <v>0.0</v>
      </c>
      <c r="AZ522" s="1">
        <v>0.6002764</v>
      </c>
      <c r="BA522" s="1">
        <v>17.26142</v>
      </c>
    </row>
    <row r="523">
      <c r="A523">
        <f t="shared" si="2"/>
        <v>0</v>
      </c>
      <c r="B523" t="str">
        <f t="shared" si="3"/>
        <v/>
      </c>
      <c r="C523" t="str">
        <f>if(and(D$3&gt;1,E523=PROSES!$D$22),,D523)</f>
        <v/>
      </c>
      <c r="D523" s="1" t="str">
        <f>if(and(F$3&gt;1,F523=PROSES!$B$10),,F523)</f>
        <v/>
      </c>
      <c r="E523" t="str">
        <f t="shared" si="4"/>
        <v/>
      </c>
      <c r="F523" t="str">
        <f t="shared" si="5"/>
        <v/>
      </c>
      <c r="G523" s="1" t="str">
        <f>if(Z523=PROSES!$E$29,T523,)</f>
        <v/>
      </c>
      <c r="H523" t="str">
        <f>if(X523=PROSES!$E$29,T523,)</f>
        <v/>
      </c>
      <c r="I523" t="str">
        <f t="shared" si="6"/>
        <v/>
      </c>
      <c r="J523" t="str">
        <f>if(and($K$3&gt;1,R523=PROSES!$C$2),,K523)</f>
        <v/>
      </c>
      <c r="K523" s="1" t="str">
        <f>if(and($L$3&gt;1,L523=PROSES!$B$2),,L523)</f>
        <v/>
      </c>
      <c r="L523" t="str">
        <f t="shared" si="7"/>
        <v/>
      </c>
      <c r="M523" t="str">
        <f>if(Z523=PROSES!$B$3,T523,)</f>
        <v/>
      </c>
      <c r="N523" t="str">
        <f>if(X523=PROSES!$B$3,T523,)</f>
        <v/>
      </c>
      <c r="O523" t="str">
        <f t="shared" si="8"/>
        <v/>
      </c>
      <c r="P523" t="str">
        <f>if(Z523=PROSES!$B$1,T523,)</f>
        <v/>
      </c>
      <c r="Q523" t="str">
        <f>if(X523=PROSES!$B$1,T523,)</f>
        <v/>
      </c>
      <c r="R523" t="str">
        <f t="shared" si="9"/>
        <v>KAPAL5GIANYAR5</v>
      </c>
      <c r="S523" s="3"/>
      <c r="T523" s="1" t="s">
        <v>1096</v>
      </c>
      <c r="U523" s="1" t="s">
        <v>140</v>
      </c>
      <c r="V523" s="1" t="s">
        <v>140</v>
      </c>
      <c r="W523" s="1" t="s">
        <v>141</v>
      </c>
      <c r="X523" s="1" t="s">
        <v>143</v>
      </c>
      <c r="Y523" s="1" t="s">
        <v>85</v>
      </c>
      <c r="Z523" s="1" t="s">
        <v>925</v>
      </c>
      <c r="AA523" s="1" t="s">
        <v>85</v>
      </c>
      <c r="AD523" s="1">
        <v>0.0</v>
      </c>
      <c r="AE523" s="1">
        <v>1.0</v>
      </c>
      <c r="AG523" s="1">
        <v>19.22</v>
      </c>
      <c r="AH523" s="1">
        <v>1.0</v>
      </c>
      <c r="AI523" s="1" t="s">
        <v>64</v>
      </c>
      <c r="AJ523" s="1">
        <v>0.0</v>
      </c>
      <c r="AM523" s="1">
        <v>0.0</v>
      </c>
      <c r="AN523" s="1">
        <v>0.0</v>
      </c>
      <c r="AO523" s="1">
        <v>100.0</v>
      </c>
      <c r="AP523" s="1">
        <v>1.0</v>
      </c>
      <c r="AQ523" s="1">
        <v>0.645</v>
      </c>
      <c r="AR523" s="1">
        <v>0.645</v>
      </c>
      <c r="AS523" s="1">
        <v>8.071897</v>
      </c>
      <c r="AT523" s="1">
        <v>70.96105</v>
      </c>
      <c r="AU523" s="1">
        <v>2.63314</v>
      </c>
      <c r="AV523" s="1">
        <v>7.63034</v>
      </c>
      <c r="AW523" s="1">
        <v>5.51614</v>
      </c>
      <c r="AX523" s="1">
        <v>22.89102</v>
      </c>
      <c r="AY523" s="1">
        <v>0.0</v>
      </c>
      <c r="AZ523" s="1">
        <v>0.6413451</v>
      </c>
      <c r="BA523" s="1">
        <v>8.340887</v>
      </c>
    </row>
    <row r="524">
      <c r="A524">
        <f t="shared" si="2"/>
        <v>0</v>
      </c>
      <c r="B524" t="str">
        <f t="shared" si="3"/>
        <v/>
      </c>
      <c r="C524" t="str">
        <f>if(and(D$3&gt;1,E524=PROSES!$D$22),,D524)</f>
        <v/>
      </c>
      <c r="D524" s="1" t="str">
        <f>if(and(F$3&gt;1,F524=PROSES!$B$10),,F524)</f>
        <v/>
      </c>
      <c r="E524" t="str">
        <f t="shared" si="4"/>
        <v/>
      </c>
      <c r="F524" t="str">
        <f t="shared" si="5"/>
        <v/>
      </c>
      <c r="G524" s="1" t="str">
        <f>if(Z524=PROSES!$E$29,T524,)</f>
        <v/>
      </c>
      <c r="H524" t="str">
        <f>if(X524=PROSES!$E$29,T524,)</f>
        <v/>
      </c>
      <c r="I524" t="str">
        <f t="shared" si="6"/>
        <v/>
      </c>
      <c r="J524" t="str">
        <f>if(and($K$3&gt;1,R524=PROSES!$C$2),,K524)</f>
        <v/>
      </c>
      <c r="K524" s="1" t="str">
        <f>if(and($L$3&gt;1,L524=PROSES!$B$2),,L524)</f>
        <v/>
      </c>
      <c r="L524" t="str">
        <f t="shared" si="7"/>
        <v/>
      </c>
      <c r="M524" t="str">
        <f>if(Z524=PROSES!$B$3,T524,)</f>
        <v/>
      </c>
      <c r="N524" t="str">
        <f>if(X524=PROSES!$B$3,T524,)</f>
        <v/>
      </c>
      <c r="O524" t="str">
        <f t="shared" si="8"/>
        <v/>
      </c>
      <c r="P524" t="str">
        <f>if(Z524=PROSES!$B$1,T524,)</f>
        <v/>
      </c>
      <c r="Q524" t="str">
        <f>if(X524=PROSES!$B$1,T524,)</f>
        <v/>
      </c>
      <c r="R524" t="str">
        <f t="shared" si="9"/>
        <v>KAPAL5GIANYAR5</v>
      </c>
      <c r="S524" s="3"/>
      <c r="T524" s="1" t="s">
        <v>1097</v>
      </c>
      <c r="U524" s="1" t="s">
        <v>140</v>
      </c>
      <c r="V524" s="1" t="s">
        <v>140</v>
      </c>
      <c r="W524" s="1" t="s">
        <v>141</v>
      </c>
      <c r="X524" s="1" t="s">
        <v>143</v>
      </c>
      <c r="Y524" s="1" t="s">
        <v>88</v>
      </c>
      <c r="Z524" s="1" t="s">
        <v>925</v>
      </c>
      <c r="AA524" s="1" t="s">
        <v>88</v>
      </c>
      <c r="AD524" s="1">
        <v>0.0</v>
      </c>
      <c r="AE524" s="1">
        <v>1.0</v>
      </c>
      <c r="AG524" s="1">
        <v>19.22</v>
      </c>
      <c r="AH524" s="1">
        <v>1.0</v>
      </c>
      <c r="AI524" s="1" t="s">
        <v>64</v>
      </c>
      <c r="AJ524" s="1">
        <v>0.0</v>
      </c>
      <c r="AM524" s="1">
        <v>0.0</v>
      </c>
      <c r="AN524" s="1">
        <v>0.0</v>
      </c>
      <c r="AO524" s="1">
        <v>100.0</v>
      </c>
      <c r="AP524" s="1">
        <v>1.0</v>
      </c>
      <c r="AQ524" s="1">
        <v>0.645</v>
      </c>
      <c r="AR524" s="1">
        <v>0.645</v>
      </c>
      <c r="AS524" s="1">
        <v>8.071897</v>
      </c>
      <c r="AT524" s="1">
        <v>70.96105</v>
      </c>
      <c r="AU524" s="1">
        <v>2.63314</v>
      </c>
      <c r="AV524" s="1">
        <v>7.63034</v>
      </c>
      <c r="AW524" s="1">
        <v>5.51614</v>
      </c>
      <c r="AX524" s="1">
        <v>22.89102</v>
      </c>
      <c r="AY524" s="1">
        <v>0.0</v>
      </c>
      <c r="AZ524" s="1">
        <v>0.6413451</v>
      </c>
      <c r="BA524" s="1">
        <v>8.340887</v>
      </c>
    </row>
    <row r="525">
      <c r="A525">
        <f t="shared" si="2"/>
        <v>0</v>
      </c>
      <c r="B525" t="str">
        <f t="shared" si="3"/>
        <v/>
      </c>
      <c r="C525" t="str">
        <f>if(and(D$3&gt;1,E525=PROSES!$D$22),,D525)</f>
        <v/>
      </c>
      <c r="D525" s="1" t="str">
        <f>if(and(F$3&gt;1,F525=PROSES!$B$10),,F525)</f>
        <v/>
      </c>
      <c r="E525" t="str">
        <f t="shared" si="4"/>
        <v/>
      </c>
      <c r="F525" t="str">
        <f t="shared" si="5"/>
        <v/>
      </c>
      <c r="G525" s="1" t="str">
        <f>if(Z525=PROSES!$E$29,T525,)</f>
        <v/>
      </c>
      <c r="H525" t="str">
        <f>if(X525=PROSES!$E$29,T525,)</f>
        <v/>
      </c>
      <c r="I525" t="str">
        <f t="shared" si="6"/>
        <v/>
      </c>
      <c r="J525" t="str">
        <f>if(and($K$3&gt;1,R525=PROSES!$C$2),,K525)</f>
        <v/>
      </c>
      <c r="K525" s="1" t="str">
        <f>if(and($L$3&gt;1,L525=PROSES!$B$2),,L525)</f>
        <v/>
      </c>
      <c r="L525" t="str">
        <f t="shared" si="7"/>
        <v/>
      </c>
      <c r="M525" t="str">
        <f>if(Z525=PROSES!$B$3,T525,)</f>
        <v/>
      </c>
      <c r="N525" t="str">
        <f>if(X525=PROSES!$B$3,T525,)</f>
        <v/>
      </c>
      <c r="O525" t="str">
        <f t="shared" si="8"/>
        <v/>
      </c>
      <c r="P525" t="str">
        <f>if(Z525=PROSES!$B$1,T525,)</f>
        <v/>
      </c>
      <c r="Q525" t="str">
        <f>if(X525=PROSES!$B$1,T525,)</f>
        <v/>
      </c>
      <c r="R525" t="str">
        <f t="shared" si="9"/>
        <v>PADANGSAMBIAN5KAPAL5</v>
      </c>
      <c r="S525" s="3"/>
      <c r="T525" s="1" t="s">
        <v>1098</v>
      </c>
      <c r="U525" s="1" t="s">
        <v>140</v>
      </c>
      <c r="V525" s="1" t="s">
        <v>140</v>
      </c>
      <c r="W525" s="1" t="s">
        <v>825</v>
      </c>
      <c r="X525" s="1" t="s">
        <v>1099</v>
      </c>
      <c r="Y525" s="1" t="s">
        <v>88</v>
      </c>
      <c r="Z525" s="1" t="s">
        <v>143</v>
      </c>
      <c r="AA525" s="1" t="s">
        <v>88</v>
      </c>
      <c r="AD525" s="1">
        <v>0.0</v>
      </c>
      <c r="AE525" s="1">
        <v>1.0</v>
      </c>
      <c r="AG525" s="1">
        <v>9.97</v>
      </c>
      <c r="AH525" s="1">
        <v>1.0</v>
      </c>
      <c r="AI525" s="1" t="s">
        <v>64</v>
      </c>
      <c r="AJ525" s="1">
        <v>0.0</v>
      </c>
      <c r="AM525" s="1">
        <v>0.0</v>
      </c>
      <c r="AN525" s="1">
        <v>0.0</v>
      </c>
      <c r="AO525" s="1">
        <v>100.0</v>
      </c>
      <c r="AP525" s="1">
        <v>1.0</v>
      </c>
      <c r="AQ525" s="1">
        <v>1.2</v>
      </c>
      <c r="AR525" s="1">
        <v>1.2</v>
      </c>
      <c r="AS525" s="1">
        <v>6.672493</v>
      </c>
      <c r="AT525" s="1">
        <v>81.30194</v>
      </c>
      <c r="AU525" s="1">
        <v>1.009064</v>
      </c>
      <c r="AV525" s="1">
        <v>6.595753</v>
      </c>
      <c r="AW525" s="1">
        <v>0.0</v>
      </c>
      <c r="AX525" s="1">
        <v>0.0</v>
      </c>
      <c r="AY525" s="1">
        <v>0.0</v>
      </c>
      <c r="AZ525" s="1">
        <v>0.3333333</v>
      </c>
      <c r="BA525" s="1">
        <v>180.0</v>
      </c>
    </row>
    <row r="526">
      <c r="A526">
        <f t="shared" si="2"/>
        <v>0</v>
      </c>
      <c r="B526" t="str">
        <f t="shared" si="3"/>
        <v/>
      </c>
      <c r="C526" t="str">
        <f>if(and(D$3&gt;1,E526=PROSES!$D$22),,D526)</f>
        <v/>
      </c>
      <c r="D526" s="1" t="str">
        <f>if(and(F$3&gt;1,F526=PROSES!$B$10),,F526)</f>
        <v/>
      </c>
      <c r="E526" t="str">
        <f t="shared" si="4"/>
        <v/>
      </c>
      <c r="F526" t="str">
        <f t="shared" si="5"/>
        <v/>
      </c>
      <c r="G526" s="1" t="str">
        <f>if(Z526=PROSES!$E$29,T526,)</f>
        <v/>
      </c>
      <c r="H526" t="str">
        <f>if(X526=PROSES!$E$29,T526,)</f>
        <v/>
      </c>
      <c r="I526" t="str">
        <f t="shared" si="6"/>
        <v/>
      </c>
      <c r="J526" t="str">
        <f>if(and($K$3&gt;1,R526=PROSES!$C$2),,K526)</f>
        <v/>
      </c>
      <c r="K526" s="1" t="str">
        <f>if(and($L$3&gt;1,L526=PROSES!$B$2),,L526)</f>
        <v/>
      </c>
      <c r="L526" t="str">
        <f t="shared" si="7"/>
        <v/>
      </c>
      <c r="M526" t="str">
        <f>if(Z526=PROSES!$B$3,T526,)</f>
        <v/>
      </c>
      <c r="N526" t="str">
        <f>if(X526=PROSES!$B$3,T526,)</f>
        <v/>
      </c>
      <c r="O526" t="str">
        <f t="shared" si="8"/>
        <v/>
      </c>
      <c r="P526" t="str">
        <f>if(Z526=PROSES!$B$1,T526,)</f>
        <v/>
      </c>
      <c r="Q526" t="str">
        <f>if(X526=PROSES!$B$1,T526,)</f>
        <v/>
      </c>
      <c r="R526" t="str">
        <f t="shared" si="9"/>
        <v>KARETKARET BARU</v>
      </c>
      <c r="S526" s="3"/>
      <c r="T526" s="1" t="s">
        <v>1100</v>
      </c>
      <c r="U526" s="1" t="s">
        <v>58</v>
      </c>
      <c r="V526" s="1" t="s">
        <v>58</v>
      </c>
      <c r="W526" s="1" t="s">
        <v>1101</v>
      </c>
      <c r="X526" s="1" t="s">
        <v>100</v>
      </c>
      <c r="Y526" s="1" t="s">
        <v>909</v>
      </c>
      <c r="Z526" s="1" t="s">
        <v>1102</v>
      </c>
      <c r="AA526" s="1" t="s">
        <v>61</v>
      </c>
      <c r="AD526" s="1">
        <v>0.0</v>
      </c>
      <c r="AE526" s="1">
        <v>1.0</v>
      </c>
      <c r="AG526" s="1">
        <v>0.3</v>
      </c>
      <c r="AH526" s="1">
        <v>1.0</v>
      </c>
      <c r="AI526" s="1" t="s">
        <v>64</v>
      </c>
      <c r="AJ526" s="1">
        <v>0.0</v>
      </c>
      <c r="AM526" s="1">
        <v>0.0</v>
      </c>
      <c r="AN526" s="1">
        <v>0.0</v>
      </c>
      <c r="AO526" s="1">
        <v>100.0</v>
      </c>
      <c r="AP526" s="1">
        <v>1.0</v>
      </c>
      <c r="AQ526" s="1">
        <v>0.978</v>
      </c>
      <c r="AR526" s="1">
        <v>0.978</v>
      </c>
      <c r="AS526" s="1">
        <v>0.03627427</v>
      </c>
      <c r="AT526" s="1">
        <v>57.87407</v>
      </c>
      <c r="AU526" s="1">
        <v>0.01929</v>
      </c>
      <c r="AV526" s="1">
        <v>0.03072</v>
      </c>
      <c r="AW526" s="1">
        <v>0.021078</v>
      </c>
      <c r="AX526" s="1">
        <v>0.022068</v>
      </c>
      <c r="AY526" s="1">
        <v>0.0</v>
      </c>
      <c r="AZ526" s="1">
        <v>0.08118537</v>
      </c>
      <c r="BA526" s="1">
        <v>-136.1978</v>
      </c>
    </row>
    <row r="527">
      <c r="A527">
        <f t="shared" si="2"/>
        <v>0</v>
      </c>
      <c r="B527" t="str">
        <f t="shared" si="3"/>
        <v/>
      </c>
      <c r="C527" t="str">
        <f>if(and(D$3&gt;1,E527=PROSES!$D$22),,D527)</f>
        <v/>
      </c>
      <c r="D527" s="1" t="str">
        <f>if(and(F$3&gt;1,F527=PROSES!$B$10),,F527)</f>
        <v/>
      </c>
      <c r="E527" t="str">
        <f t="shared" si="4"/>
        <v/>
      </c>
      <c r="F527" t="str">
        <f t="shared" si="5"/>
        <v/>
      </c>
      <c r="G527" s="1" t="str">
        <f>if(Z527=PROSES!$E$29,T527,)</f>
        <v/>
      </c>
      <c r="H527" t="str">
        <f>if(X527=PROSES!$E$29,T527,)</f>
        <v/>
      </c>
      <c r="I527" t="str">
        <f t="shared" si="6"/>
        <v/>
      </c>
      <c r="J527" t="str">
        <f>if(and($K$3&gt;1,R527=PROSES!$C$2),,K527)</f>
        <v/>
      </c>
      <c r="K527" s="1" t="str">
        <f>if(and($L$3&gt;1,L527=PROSES!$B$2),,L527)</f>
        <v/>
      </c>
      <c r="L527" t="str">
        <f t="shared" si="7"/>
        <v/>
      </c>
      <c r="M527" t="str">
        <f>if(Z527=PROSES!$B$3,T527,)</f>
        <v/>
      </c>
      <c r="N527" t="str">
        <f>if(X527=PROSES!$B$3,T527,)</f>
        <v/>
      </c>
      <c r="O527" t="str">
        <f t="shared" si="8"/>
        <v/>
      </c>
      <c r="P527" t="str">
        <f>if(Z527=PROSES!$B$1,T527,)</f>
        <v/>
      </c>
      <c r="Q527" t="str">
        <f>if(X527=PROSES!$B$1,T527,)</f>
        <v/>
      </c>
      <c r="R527" t="str">
        <f t="shared" si="9"/>
        <v>KARET BARUKARET</v>
      </c>
      <c r="S527" s="3"/>
      <c r="T527" s="1" t="s">
        <v>1103</v>
      </c>
      <c r="U527" s="1" t="s">
        <v>58</v>
      </c>
      <c r="V527" s="1" t="s">
        <v>58</v>
      </c>
      <c r="W527" s="1" t="s">
        <v>1101</v>
      </c>
      <c r="X527" s="1" t="s">
        <v>1102</v>
      </c>
      <c r="Y527" s="1" t="s">
        <v>66</v>
      </c>
      <c r="Z527" s="1" t="s">
        <v>100</v>
      </c>
      <c r="AA527" s="1" t="s">
        <v>66</v>
      </c>
      <c r="AD527" s="1">
        <v>0.0</v>
      </c>
      <c r="AE527" s="1">
        <v>1.0</v>
      </c>
      <c r="AG527" s="1">
        <v>0.3</v>
      </c>
      <c r="AH527" s="1">
        <v>1.0</v>
      </c>
      <c r="AI527" s="1" t="s">
        <v>64</v>
      </c>
      <c r="AJ527" s="1">
        <v>0.0</v>
      </c>
      <c r="AM527" s="1">
        <v>0.0</v>
      </c>
      <c r="AN527" s="1">
        <v>0.0</v>
      </c>
      <c r="AO527" s="1">
        <v>100.0</v>
      </c>
      <c r="AP527" s="1">
        <v>1.0</v>
      </c>
      <c r="AQ527" s="1">
        <v>0.978</v>
      </c>
      <c r="AR527" s="1">
        <v>0.978</v>
      </c>
      <c r="AS527" s="1">
        <v>0.03627427</v>
      </c>
      <c r="AT527" s="1">
        <v>57.87407</v>
      </c>
      <c r="AU527" s="1">
        <v>0.01929</v>
      </c>
      <c r="AV527" s="1">
        <v>0.03072</v>
      </c>
      <c r="AW527" s="1">
        <v>0.021078</v>
      </c>
      <c r="AX527" s="1">
        <v>0.022068</v>
      </c>
      <c r="AY527" s="1">
        <v>0.0</v>
      </c>
      <c r="AZ527" s="1">
        <v>0.08118537</v>
      </c>
      <c r="BA527" s="1">
        <v>-136.1978</v>
      </c>
    </row>
    <row r="528">
      <c r="A528">
        <f t="shared" si="2"/>
        <v>0</v>
      </c>
      <c r="B528" t="str">
        <f t="shared" si="3"/>
        <v/>
      </c>
      <c r="C528" t="str">
        <f>if(and(D$3&gt;1,E528=PROSES!$D$22),,D528)</f>
        <v/>
      </c>
      <c r="D528" s="1" t="str">
        <f>if(and(F$3&gt;1,F528=PROSES!$B$10),,F528)</f>
        <v/>
      </c>
      <c r="E528" t="str">
        <f t="shared" si="4"/>
        <v/>
      </c>
      <c r="F528" t="str">
        <f t="shared" si="5"/>
        <v/>
      </c>
      <c r="G528" s="1" t="str">
        <f>if(Z528=PROSES!$E$29,T528,)</f>
        <v/>
      </c>
      <c r="H528" t="str">
        <f>if(X528=PROSES!$E$29,T528,)</f>
        <v/>
      </c>
      <c r="I528" t="str">
        <f t="shared" si="6"/>
        <v/>
      </c>
      <c r="J528" t="str">
        <f>if(and($K$3&gt;1,R528=PROSES!$C$2),,K528)</f>
        <v/>
      </c>
      <c r="K528" s="1" t="str">
        <f>if(and($L$3&gt;1,L528=PROSES!$B$2),,L528)</f>
        <v/>
      </c>
      <c r="L528" t="str">
        <f t="shared" si="7"/>
        <v/>
      </c>
      <c r="M528" t="str">
        <f>if(Z528=PROSES!$B$3,T528,)</f>
        <v/>
      </c>
      <c r="N528" t="str">
        <f>if(X528=PROSES!$B$3,T528,)</f>
        <v/>
      </c>
      <c r="O528" t="str">
        <f t="shared" si="8"/>
        <v/>
      </c>
      <c r="P528" t="str">
        <f>if(Z528=PROSES!$B$1,T528,)</f>
        <v/>
      </c>
      <c r="Q528" t="str">
        <f>if(X528=PROSES!$B$1,T528,)</f>
        <v/>
      </c>
      <c r="R528" t="str">
        <f t="shared" si="9"/>
        <v>KARET</v>
      </c>
      <c r="S528" s="3"/>
      <c r="T528" s="1" t="s">
        <v>1104</v>
      </c>
      <c r="U528" s="1" t="s">
        <v>1105</v>
      </c>
      <c r="V528" s="1" t="s">
        <v>58</v>
      </c>
      <c r="W528" s="1" t="s">
        <v>171</v>
      </c>
      <c r="Y528" s="1" t="s">
        <v>1106</v>
      </c>
      <c r="Z528" s="1" t="s">
        <v>100</v>
      </c>
      <c r="AA528" s="1" t="s">
        <v>909</v>
      </c>
      <c r="AD528" s="1">
        <v>0.0</v>
      </c>
      <c r="AE528" s="1">
        <v>1.0</v>
      </c>
      <c r="AG528" s="1">
        <v>2.9</v>
      </c>
      <c r="AH528" s="1">
        <v>1.0</v>
      </c>
      <c r="AI528" s="1" t="s">
        <v>64</v>
      </c>
      <c r="AJ528" s="1">
        <v>0.0</v>
      </c>
      <c r="AM528" s="1">
        <v>0.0</v>
      </c>
      <c r="AN528" s="1">
        <v>0.0</v>
      </c>
      <c r="AO528" s="1">
        <v>100.0</v>
      </c>
      <c r="AP528" s="1">
        <v>1.0</v>
      </c>
      <c r="AQ528" s="1">
        <v>0.58</v>
      </c>
      <c r="AR528" s="1">
        <v>0.58</v>
      </c>
      <c r="AS528" s="1">
        <v>1.216828</v>
      </c>
      <c r="AT528" s="1">
        <v>70.94324</v>
      </c>
      <c r="AU528" s="1">
        <v>0.3973</v>
      </c>
      <c r="AV528" s="1">
        <v>1.15014</v>
      </c>
      <c r="AW528" s="1">
        <v>0.8323</v>
      </c>
      <c r="AX528" s="1">
        <v>3.45042</v>
      </c>
      <c r="AY528" s="1">
        <v>0.0</v>
      </c>
      <c r="AZ528" s="1">
        <v>0.6412987</v>
      </c>
      <c r="BA528" s="1">
        <v>8.348166</v>
      </c>
    </row>
    <row r="529">
      <c r="A529">
        <f t="shared" si="2"/>
        <v>0</v>
      </c>
      <c r="B529" t="str">
        <f t="shared" si="3"/>
        <v/>
      </c>
      <c r="C529" t="str">
        <f>if(and(D$3&gt;1,E529=PROSES!$D$22),,D529)</f>
        <v/>
      </c>
      <c r="D529" s="1" t="str">
        <f>if(and(F$3&gt;1,F529=PROSES!$B$10),,F529)</f>
        <v/>
      </c>
      <c r="E529" t="str">
        <f t="shared" si="4"/>
        <v/>
      </c>
      <c r="F529" t="str">
        <f t="shared" si="5"/>
        <v/>
      </c>
      <c r="G529" s="1" t="str">
        <f>if(Z529=PROSES!$E$29,T529,)</f>
        <v/>
      </c>
      <c r="H529" t="str">
        <f>if(X529=PROSES!$E$29,T529,)</f>
        <v/>
      </c>
      <c r="I529" t="str">
        <f t="shared" si="6"/>
        <v/>
      </c>
      <c r="J529" t="str">
        <f>if(and($K$3&gt;1,R529=PROSES!$C$2),,K529)</f>
        <v/>
      </c>
      <c r="K529" s="1" t="str">
        <f>if(and($L$3&gt;1,L529=PROSES!$B$2),,L529)</f>
        <v/>
      </c>
      <c r="L529" t="str">
        <f t="shared" si="7"/>
        <v/>
      </c>
      <c r="M529" t="str">
        <f>if(Z529=PROSES!$B$3,T529,)</f>
        <v/>
      </c>
      <c r="N529" t="str">
        <f>if(X529=PROSES!$B$3,T529,)</f>
        <v/>
      </c>
      <c r="O529" t="str">
        <f t="shared" si="8"/>
        <v/>
      </c>
      <c r="P529" t="str">
        <f>if(Z529=PROSES!$B$1,T529,)</f>
        <v/>
      </c>
      <c r="Q529" t="str">
        <f>if(X529=PROSES!$B$1,T529,)</f>
        <v/>
      </c>
      <c r="R529" t="str">
        <f t="shared" si="9"/>
        <v>KARET</v>
      </c>
      <c r="S529" s="3"/>
      <c r="T529" s="1" t="s">
        <v>1107</v>
      </c>
      <c r="U529" s="1" t="s">
        <v>1108</v>
      </c>
      <c r="V529" s="1" t="s">
        <v>58</v>
      </c>
      <c r="W529" s="1" t="s">
        <v>171</v>
      </c>
      <c r="Y529" s="1" t="s">
        <v>1109</v>
      </c>
      <c r="Z529" s="1" t="s">
        <v>100</v>
      </c>
      <c r="AA529" s="1" t="s">
        <v>909</v>
      </c>
      <c r="AD529" s="1">
        <v>0.0</v>
      </c>
      <c r="AE529" s="1">
        <v>1.0</v>
      </c>
      <c r="AG529" s="1">
        <v>2.9</v>
      </c>
      <c r="AH529" s="1">
        <v>1.0</v>
      </c>
      <c r="AI529" s="1" t="s">
        <v>64</v>
      </c>
      <c r="AJ529" s="1">
        <v>0.0</v>
      </c>
      <c r="AM529" s="1">
        <v>0.0</v>
      </c>
      <c r="AN529" s="1">
        <v>0.0</v>
      </c>
      <c r="AO529" s="1">
        <v>100.0</v>
      </c>
      <c r="AP529" s="1">
        <v>1.0</v>
      </c>
      <c r="AQ529" s="1">
        <v>0.58</v>
      </c>
      <c r="AR529" s="1">
        <v>0.58</v>
      </c>
      <c r="AS529" s="1">
        <v>1.216828</v>
      </c>
      <c r="AT529" s="1">
        <v>70.94324</v>
      </c>
      <c r="AU529" s="1">
        <v>0.3973</v>
      </c>
      <c r="AV529" s="1">
        <v>1.15014</v>
      </c>
      <c r="AW529" s="1">
        <v>0.8323</v>
      </c>
      <c r="AX529" s="1">
        <v>3.45042</v>
      </c>
      <c r="AY529" s="1">
        <v>0.0</v>
      </c>
      <c r="AZ529" s="1">
        <v>0.6412987</v>
      </c>
      <c r="BA529" s="1">
        <v>8.348166</v>
      </c>
    </row>
    <row r="530">
      <c r="A530">
        <f t="shared" si="2"/>
        <v>0</v>
      </c>
      <c r="B530" t="str">
        <f t="shared" si="3"/>
        <v/>
      </c>
      <c r="C530" t="str">
        <f>if(and(D$3&gt;1,E530=PROSES!$D$22),,D530)</f>
        <v/>
      </c>
      <c r="D530" s="1" t="str">
        <f>if(and(F$3&gt;1,F530=PROSES!$B$10),,F530)</f>
        <v/>
      </c>
      <c r="E530" t="str">
        <f t="shared" si="4"/>
        <v/>
      </c>
      <c r="F530" t="str">
        <f t="shared" si="5"/>
        <v/>
      </c>
      <c r="G530" s="1" t="str">
        <f>if(Z530=PROSES!$E$29,T530,)</f>
        <v/>
      </c>
      <c r="H530" t="str">
        <f>if(X530=PROSES!$E$29,T530,)</f>
        <v/>
      </c>
      <c r="I530" t="str">
        <f t="shared" si="6"/>
        <v/>
      </c>
      <c r="J530" t="str">
        <f>if(and($K$3&gt;1,R530=PROSES!$C$2),,K530)</f>
        <v/>
      </c>
      <c r="K530" s="1" t="str">
        <f>if(and($L$3&gt;1,L530=PROSES!$B$2),,L530)</f>
        <v/>
      </c>
      <c r="L530" t="str">
        <f t="shared" si="7"/>
        <v/>
      </c>
      <c r="M530" t="str">
        <f>if(Z530=PROSES!$B$3,T530,)</f>
        <v/>
      </c>
      <c r="N530" t="str">
        <f>if(X530=PROSES!$B$3,T530,)</f>
        <v/>
      </c>
      <c r="O530" t="str">
        <f t="shared" si="8"/>
        <v/>
      </c>
      <c r="P530" t="str">
        <f>if(Z530=PROSES!$B$1,T530,)</f>
        <v/>
      </c>
      <c r="Q530" t="str">
        <f>if(X530=PROSES!$B$1,T530,)</f>
        <v/>
      </c>
      <c r="R530" t="str">
        <f t="shared" si="9"/>
        <v>KEBONAGUNG5PAKIS5</v>
      </c>
      <c r="S530" s="3"/>
      <c r="T530" s="1" t="s">
        <v>1110</v>
      </c>
      <c r="U530" s="1" t="s">
        <v>82</v>
      </c>
      <c r="V530" s="1" t="s">
        <v>82</v>
      </c>
      <c r="W530" s="1" t="s">
        <v>1111</v>
      </c>
      <c r="X530" s="1" t="s">
        <v>1112</v>
      </c>
      <c r="Y530" s="1" t="s">
        <v>88</v>
      </c>
      <c r="Z530" s="1" t="s">
        <v>1113</v>
      </c>
      <c r="AA530" s="1" t="s">
        <v>85</v>
      </c>
      <c r="AD530" s="1">
        <v>0.0</v>
      </c>
      <c r="AE530" s="1">
        <v>1.0</v>
      </c>
      <c r="AG530" s="1">
        <v>12.9</v>
      </c>
      <c r="AH530" s="1">
        <v>1.0</v>
      </c>
      <c r="AI530" s="1" t="s">
        <v>64</v>
      </c>
      <c r="AJ530" s="1">
        <v>0.0</v>
      </c>
      <c r="AM530" s="1">
        <v>0.0</v>
      </c>
      <c r="AN530" s="1">
        <v>0.0</v>
      </c>
      <c r="AO530" s="1">
        <v>100.0</v>
      </c>
      <c r="AP530" s="1">
        <v>1.0</v>
      </c>
      <c r="AQ530" s="1">
        <v>1.88</v>
      </c>
      <c r="AR530" s="1">
        <v>1.88</v>
      </c>
      <c r="AS530" s="1">
        <v>3.036242</v>
      </c>
      <c r="AT530" s="1">
        <v>81.86646</v>
      </c>
      <c r="AU530" s="1">
        <v>0.42957</v>
      </c>
      <c r="AV530" s="1">
        <v>3.0057</v>
      </c>
      <c r="AW530" s="1">
        <v>2.36457</v>
      </c>
      <c r="AX530" s="1">
        <v>9.017099</v>
      </c>
      <c r="AY530" s="1">
        <v>0.0</v>
      </c>
      <c r="AZ530" s="1">
        <v>0.6933081</v>
      </c>
      <c r="BA530" s="1">
        <v>-9.70922</v>
      </c>
    </row>
    <row r="531">
      <c r="A531">
        <f t="shared" si="2"/>
        <v>0</v>
      </c>
      <c r="B531" t="str">
        <f t="shared" si="3"/>
        <v/>
      </c>
      <c r="C531" t="str">
        <f>if(and(D$3&gt;1,E531=PROSES!$D$22),,D531)</f>
        <v/>
      </c>
      <c r="D531" s="1" t="str">
        <f>if(and(F$3&gt;1,F531=PROSES!$B$10),,F531)</f>
        <v/>
      </c>
      <c r="E531" t="str">
        <f t="shared" si="4"/>
        <v/>
      </c>
      <c r="F531" t="str">
        <f t="shared" si="5"/>
        <v/>
      </c>
      <c r="G531" s="1" t="str">
        <f>if(Z531=PROSES!$E$29,T531,)</f>
        <v/>
      </c>
      <c r="H531" t="str">
        <f>if(X531=PROSES!$E$29,T531,)</f>
        <v/>
      </c>
      <c r="I531" t="str">
        <f t="shared" si="6"/>
        <v/>
      </c>
      <c r="J531" t="str">
        <f>if(and($K$3&gt;1,R531=PROSES!$C$2),,K531)</f>
        <v/>
      </c>
      <c r="K531" s="1" t="str">
        <f>if(and($L$3&gt;1,L531=PROSES!$B$2),,L531)</f>
        <v/>
      </c>
      <c r="L531" t="str">
        <f t="shared" si="7"/>
        <v/>
      </c>
      <c r="M531" t="str">
        <f>if(Z531=PROSES!$B$3,T531,)</f>
        <v/>
      </c>
      <c r="N531" t="str">
        <f>if(X531=PROSES!$B$3,T531,)</f>
        <v/>
      </c>
      <c r="O531" t="str">
        <f t="shared" si="8"/>
        <v/>
      </c>
      <c r="P531" t="str">
        <f>if(Z531=PROSES!$B$1,T531,)</f>
        <v/>
      </c>
      <c r="Q531" t="str">
        <f>if(X531=PROSES!$B$1,T531,)</f>
        <v/>
      </c>
      <c r="R531" t="str">
        <f t="shared" si="9"/>
        <v>KEBONAGUNG5PAKIS5</v>
      </c>
      <c r="S531" s="3"/>
      <c r="T531" s="1" t="s">
        <v>1114</v>
      </c>
      <c r="U531" s="1" t="s">
        <v>82</v>
      </c>
      <c r="V531" s="1" t="s">
        <v>82</v>
      </c>
      <c r="W531" s="1" t="s">
        <v>1111</v>
      </c>
      <c r="X531" s="1" t="s">
        <v>1112</v>
      </c>
      <c r="Y531" s="1" t="s">
        <v>88</v>
      </c>
      <c r="Z531" s="1" t="s">
        <v>1113</v>
      </c>
      <c r="AA531" s="1" t="s">
        <v>88</v>
      </c>
      <c r="AD531" s="1">
        <v>0.0</v>
      </c>
      <c r="AE531" s="1">
        <v>1.0</v>
      </c>
      <c r="AG531" s="1">
        <v>12.9</v>
      </c>
      <c r="AH531" s="1">
        <v>1.0</v>
      </c>
      <c r="AI531" s="1" t="s">
        <v>64</v>
      </c>
      <c r="AJ531" s="1">
        <v>0.0</v>
      </c>
      <c r="AM531" s="1">
        <v>0.0</v>
      </c>
      <c r="AN531" s="1">
        <v>0.0</v>
      </c>
      <c r="AO531" s="1">
        <v>100.0</v>
      </c>
      <c r="AP531" s="1">
        <v>1.0</v>
      </c>
      <c r="AQ531" s="1">
        <v>1.88</v>
      </c>
      <c r="AR531" s="1">
        <v>1.88</v>
      </c>
      <c r="AS531" s="1">
        <v>3.036242</v>
      </c>
      <c r="AT531" s="1">
        <v>81.86646</v>
      </c>
      <c r="AU531" s="1">
        <v>0.42957</v>
      </c>
      <c r="AV531" s="1">
        <v>3.0057</v>
      </c>
      <c r="AW531" s="1">
        <v>2.36457</v>
      </c>
      <c r="AX531" s="1">
        <v>9.017099</v>
      </c>
      <c r="AY531" s="1">
        <v>0.0</v>
      </c>
      <c r="AZ531" s="1">
        <v>0.6933081</v>
      </c>
      <c r="BA531" s="1">
        <v>-9.70922</v>
      </c>
    </row>
    <row r="532">
      <c r="A532">
        <f t="shared" si="2"/>
        <v>0</v>
      </c>
      <c r="B532" t="str">
        <f t="shared" si="3"/>
        <v/>
      </c>
      <c r="C532" t="str">
        <f>if(and(D$3&gt;1,E532=PROSES!$D$22),,D532)</f>
        <v/>
      </c>
      <c r="D532" s="1" t="str">
        <f>if(and(F$3&gt;1,F532=PROSES!$B$10),,F532)</f>
        <v/>
      </c>
      <c r="E532" t="str">
        <f t="shared" si="4"/>
        <v/>
      </c>
      <c r="F532" t="str">
        <f t="shared" si="5"/>
        <v/>
      </c>
      <c r="G532" s="1" t="str">
        <f>if(Z532=PROSES!$E$29,T532,)</f>
        <v/>
      </c>
      <c r="H532" t="str">
        <f>if(X532=PROSES!$E$29,T532,)</f>
        <v/>
      </c>
      <c r="I532" t="str">
        <f t="shared" si="6"/>
        <v/>
      </c>
      <c r="J532" t="str">
        <f>if(and($K$3&gt;1,R532=PROSES!$C$2),,K532)</f>
        <v/>
      </c>
      <c r="K532" s="1" t="str">
        <f>if(and($L$3&gt;1,L532=PROSES!$B$2),,L532)</f>
        <v/>
      </c>
      <c r="L532" t="str">
        <f t="shared" si="7"/>
        <v/>
      </c>
      <c r="M532" t="str">
        <f>if(Z532=PROSES!$B$3,T532,)</f>
        <v/>
      </c>
      <c r="N532" t="str">
        <f>if(X532=PROSES!$B$3,T532,)</f>
        <v/>
      </c>
      <c r="O532" t="str">
        <f t="shared" si="8"/>
        <v/>
      </c>
      <c r="P532" t="str">
        <f>if(Z532=PROSES!$B$1,T532,)</f>
        <v/>
      </c>
      <c r="Q532" t="str">
        <f>if(X532=PROSES!$B$1,T532,)</f>
        <v/>
      </c>
      <c r="R532" t="str">
        <f t="shared" si="9"/>
        <v>KEBONAGUNG4POLEHAN4</v>
      </c>
      <c r="S532" s="3"/>
      <c r="T532" s="1" t="s">
        <v>1115</v>
      </c>
      <c r="U532" s="1" t="s">
        <v>82</v>
      </c>
      <c r="V532" s="1" t="s">
        <v>82</v>
      </c>
      <c r="W532" s="1" t="s">
        <v>122</v>
      </c>
      <c r="X532" s="1" t="s">
        <v>1116</v>
      </c>
      <c r="Y532" s="1" t="s">
        <v>123</v>
      </c>
      <c r="Z532" s="1" t="s">
        <v>1117</v>
      </c>
      <c r="AA532" s="1" t="s">
        <v>123</v>
      </c>
      <c r="AD532" s="1">
        <v>0.0</v>
      </c>
      <c r="AE532" s="1">
        <v>1.0</v>
      </c>
      <c r="AG532" s="1">
        <v>11.425</v>
      </c>
      <c r="AH532" s="1">
        <v>0.97</v>
      </c>
      <c r="AI532" s="1" t="s">
        <v>64</v>
      </c>
      <c r="AJ532" s="1">
        <v>0.0</v>
      </c>
      <c r="AM532" s="1">
        <v>0.0</v>
      </c>
      <c r="AN532" s="1">
        <v>0.0</v>
      </c>
      <c r="AO532" s="1">
        <v>100.0</v>
      </c>
      <c r="AP532" s="1">
        <v>1.0</v>
      </c>
      <c r="AQ532" s="1">
        <v>0.4268</v>
      </c>
      <c r="AR532" s="1">
        <v>0.4268</v>
      </c>
      <c r="AS532" s="1">
        <v>5.072915</v>
      </c>
      <c r="AT532" s="1">
        <v>60.66966</v>
      </c>
      <c r="AU532" s="1">
        <v>2.484938</v>
      </c>
      <c r="AV532" s="1">
        <v>4.422618</v>
      </c>
      <c r="AW532" s="1">
        <v>4.198688</v>
      </c>
      <c r="AX532" s="1">
        <v>13.26785</v>
      </c>
      <c r="AY532" s="1">
        <v>0.0</v>
      </c>
      <c r="AZ532" s="1">
        <v>0.5920149</v>
      </c>
      <c r="BA532" s="1">
        <v>18.36523</v>
      </c>
    </row>
    <row r="533">
      <c r="A533">
        <f t="shared" si="2"/>
        <v>0</v>
      </c>
      <c r="B533" t="str">
        <f t="shared" si="3"/>
        <v/>
      </c>
      <c r="C533" t="str">
        <f>if(and(D$3&gt;1,E533=PROSES!$D$22),,D533)</f>
        <v/>
      </c>
      <c r="D533" s="1" t="str">
        <f>if(and(F$3&gt;1,F533=PROSES!$B$10),,F533)</f>
        <v/>
      </c>
      <c r="E533" t="str">
        <f t="shared" si="4"/>
        <v/>
      </c>
      <c r="F533" t="str">
        <f t="shared" si="5"/>
        <v/>
      </c>
      <c r="G533" s="1" t="str">
        <f>if(Z533=PROSES!$E$29,T533,)</f>
        <v/>
      </c>
      <c r="H533" t="str">
        <f>if(X533=PROSES!$E$29,T533,)</f>
        <v/>
      </c>
      <c r="I533" t="str">
        <f t="shared" si="6"/>
        <v/>
      </c>
      <c r="J533" t="str">
        <f>if(and($K$3&gt;1,R533=PROSES!$C$2),,K533)</f>
        <v/>
      </c>
      <c r="K533" s="1" t="str">
        <f>if(and($L$3&gt;1,L533=PROSES!$B$2),,L533)</f>
        <v/>
      </c>
      <c r="L533" t="str">
        <f t="shared" si="7"/>
        <v/>
      </c>
      <c r="M533" t="str">
        <f>if(Z533=PROSES!$B$3,T533,)</f>
        <v/>
      </c>
      <c r="N533" t="str">
        <f>if(X533=PROSES!$B$3,T533,)</f>
        <v/>
      </c>
      <c r="O533" t="str">
        <f t="shared" si="8"/>
        <v/>
      </c>
      <c r="P533" t="str">
        <f>if(Z533=PROSES!$B$1,T533,)</f>
        <v/>
      </c>
      <c r="Q533" t="str">
        <f>if(X533=PROSES!$B$1,T533,)</f>
        <v/>
      </c>
      <c r="R533" t="str">
        <f t="shared" si="9"/>
        <v>KEBONAGUNG4POLEHAN4</v>
      </c>
      <c r="S533" s="3"/>
      <c r="T533" s="1" t="s">
        <v>1118</v>
      </c>
      <c r="U533" s="1" t="s">
        <v>82</v>
      </c>
      <c r="V533" s="1" t="s">
        <v>82</v>
      </c>
      <c r="W533" s="1" t="s">
        <v>122</v>
      </c>
      <c r="X533" s="1" t="s">
        <v>1116</v>
      </c>
      <c r="Y533" s="1" t="s">
        <v>118</v>
      </c>
      <c r="Z533" s="1" t="s">
        <v>1117</v>
      </c>
      <c r="AA533" s="1" t="s">
        <v>118</v>
      </c>
      <c r="AD533" s="1">
        <v>0.0</v>
      </c>
      <c r="AE533" s="1">
        <v>1.0</v>
      </c>
      <c r="AG533" s="1">
        <v>11.425</v>
      </c>
      <c r="AH533" s="1">
        <v>0.97</v>
      </c>
      <c r="AI533" s="1" t="s">
        <v>64</v>
      </c>
      <c r="AJ533" s="1">
        <v>0.0</v>
      </c>
      <c r="AM533" s="1">
        <v>0.0</v>
      </c>
      <c r="AN533" s="1">
        <v>0.0</v>
      </c>
      <c r="AO533" s="1">
        <v>100.0</v>
      </c>
      <c r="AP533" s="1">
        <v>1.0</v>
      </c>
      <c r="AQ533" s="1">
        <v>0.4268</v>
      </c>
      <c r="AR533" s="1">
        <v>0.4268</v>
      </c>
      <c r="AS533" s="1">
        <v>5.072915</v>
      </c>
      <c r="AT533" s="1">
        <v>60.66966</v>
      </c>
      <c r="AU533" s="1">
        <v>2.484938</v>
      </c>
      <c r="AV533" s="1">
        <v>4.422618</v>
      </c>
      <c r="AW533" s="1">
        <v>4.198688</v>
      </c>
      <c r="AX533" s="1">
        <v>13.26785</v>
      </c>
      <c r="AY533" s="1">
        <v>0.0</v>
      </c>
      <c r="AZ533" s="1">
        <v>0.5920149</v>
      </c>
      <c r="BA533" s="1">
        <v>18.36523</v>
      </c>
    </row>
    <row r="534">
      <c r="A534">
        <f t="shared" si="2"/>
        <v>0</v>
      </c>
      <c r="B534" t="str">
        <f t="shared" si="3"/>
        <v/>
      </c>
      <c r="C534" t="str">
        <f>if(and(D$3&gt;1,E534=PROSES!$D$22),,D534)</f>
        <v/>
      </c>
      <c r="D534" s="1" t="str">
        <f>if(and(F$3&gt;1,F534=PROSES!$B$10),,F534)</f>
        <v/>
      </c>
      <c r="E534" t="str">
        <f t="shared" si="4"/>
        <v/>
      </c>
      <c r="F534" t="str">
        <f t="shared" si="5"/>
        <v/>
      </c>
      <c r="G534" s="1" t="str">
        <f>if(Z534=PROSES!$E$29,T534,)</f>
        <v/>
      </c>
      <c r="H534" t="str">
        <f>if(X534=PROSES!$E$29,T534,)</f>
        <v/>
      </c>
      <c r="I534" t="str">
        <f t="shared" si="6"/>
        <v/>
      </c>
      <c r="J534" t="str">
        <f>if(and($K$3&gt;1,R534=PROSES!$C$2),,K534)</f>
        <v/>
      </c>
      <c r="K534" s="1" t="str">
        <f>if(and($L$3&gt;1,L534=PROSES!$B$2),,L534)</f>
        <v/>
      </c>
      <c r="L534" t="str">
        <f t="shared" si="7"/>
        <v/>
      </c>
      <c r="M534" t="str">
        <f>if(Z534=PROSES!$B$3,T534,)</f>
        <v/>
      </c>
      <c r="N534" t="str">
        <f>if(X534=PROSES!$B$3,T534,)</f>
        <v/>
      </c>
      <c r="O534" t="str">
        <f t="shared" si="8"/>
        <v/>
      </c>
      <c r="P534" t="str">
        <f>if(Z534=PROSES!$B$1,T534,)</f>
        <v/>
      </c>
      <c r="Q534" t="str">
        <f>if(X534=PROSES!$B$1,T534,)</f>
        <v/>
      </c>
      <c r="R534" t="str">
        <f t="shared" si="9"/>
        <v>SENGGURUH4KEBONAGUNG4</v>
      </c>
      <c r="S534" s="3"/>
      <c r="T534" s="1" t="s">
        <v>1119</v>
      </c>
      <c r="U534" s="1" t="s">
        <v>82</v>
      </c>
      <c r="V534" s="1" t="s">
        <v>82</v>
      </c>
      <c r="W534" s="1" t="s">
        <v>545</v>
      </c>
      <c r="X534" s="1" t="s">
        <v>1120</v>
      </c>
      <c r="Y534" s="7">
        <v>43556.0</v>
      </c>
      <c r="Z534" s="1" t="s">
        <v>1116</v>
      </c>
      <c r="AA534" s="1" t="s">
        <v>123</v>
      </c>
      <c r="AD534" s="1">
        <v>0.0</v>
      </c>
      <c r="AE534" s="1">
        <v>1.0</v>
      </c>
      <c r="AG534" s="1">
        <v>25.775</v>
      </c>
      <c r="AH534" s="1">
        <v>1.0</v>
      </c>
      <c r="AI534" s="1" t="s">
        <v>64</v>
      </c>
      <c r="AJ534" s="1">
        <v>0.0</v>
      </c>
      <c r="AM534" s="1">
        <v>0.0</v>
      </c>
      <c r="AN534" s="1">
        <v>0.0</v>
      </c>
      <c r="AO534" s="1">
        <v>100.0</v>
      </c>
      <c r="AP534" s="1">
        <v>1.0</v>
      </c>
      <c r="AQ534" s="1">
        <v>0.74</v>
      </c>
      <c r="AR534" s="1">
        <v>0.74</v>
      </c>
      <c r="AS534" s="1">
        <v>11.87498</v>
      </c>
      <c r="AT534" s="1">
        <v>62.32255</v>
      </c>
      <c r="AU534" s="1">
        <v>5.51585</v>
      </c>
      <c r="AV534" s="1">
        <v>10.5162</v>
      </c>
      <c r="AW534" s="1">
        <v>9.3821</v>
      </c>
      <c r="AX534" s="1">
        <v>31.5486</v>
      </c>
      <c r="AY534" s="1">
        <v>0.0</v>
      </c>
      <c r="AZ534" s="1">
        <v>0.6002764</v>
      </c>
      <c r="BA534" s="1">
        <v>17.26142</v>
      </c>
    </row>
    <row r="535">
      <c r="A535">
        <f t="shared" si="2"/>
        <v>0</v>
      </c>
      <c r="B535" t="str">
        <f t="shared" si="3"/>
        <v/>
      </c>
      <c r="C535" t="str">
        <f>if(and(D$3&gt;1,E535=PROSES!$D$22),,D535)</f>
        <v/>
      </c>
      <c r="D535" s="1" t="str">
        <f>if(and(F$3&gt;1,F535=PROSES!$B$10),,F535)</f>
        <v/>
      </c>
      <c r="E535" t="str">
        <f t="shared" si="4"/>
        <v/>
      </c>
      <c r="F535" t="str">
        <f t="shared" si="5"/>
        <v/>
      </c>
      <c r="G535" s="1" t="str">
        <f>if(Z535=PROSES!$E$29,T535,)</f>
        <v/>
      </c>
      <c r="H535" t="str">
        <f>if(X535=PROSES!$E$29,T535,)</f>
        <v/>
      </c>
      <c r="I535" t="str">
        <f t="shared" si="6"/>
        <v/>
      </c>
      <c r="J535" t="str">
        <f>if(and($K$3&gt;1,R535=PROSES!$C$2),,K535)</f>
        <v/>
      </c>
      <c r="K535" s="1" t="str">
        <f>if(and($L$3&gt;1,L535=PROSES!$B$2),,L535)</f>
        <v/>
      </c>
      <c r="L535" t="str">
        <f t="shared" si="7"/>
        <v/>
      </c>
      <c r="M535" t="str">
        <f>if(Z535=PROSES!$B$3,T535,)</f>
        <v/>
      </c>
      <c r="N535" t="str">
        <f>if(X535=PROSES!$B$3,T535,)</f>
        <v/>
      </c>
      <c r="O535" t="str">
        <f t="shared" si="8"/>
        <v/>
      </c>
      <c r="P535" t="str">
        <f>if(Z535=PROSES!$B$1,T535,)</f>
        <v/>
      </c>
      <c r="Q535" t="str">
        <f>if(X535=PROSES!$B$1,T535,)</f>
        <v/>
      </c>
      <c r="R535" t="str">
        <f t="shared" si="9"/>
        <v>KEBONAGUNG5SENGKALING5</v>
      </c>
      <c r="S535" s="3"/>
      <c r="T535" s="1" t="s">
        <v>1121</v>
      </c>
      <c r="U535" s="1" t="s">
        <v>82</v>
      </c>
      <c r="V535" s="1" t="s">
        <v>82</v>
      </c>
      <c r="W535" s="1" t="s">
        <v>141</v>
      </c>
      <c r="X535" s="1" t="s">
        <v>1112</v>
      </c>
      <c r="Y535" s="1" t="s">
        <v>85</v>
      </c>
      <c r="Z535" s="1" t="s">
        <v>1122</v>
      </c>
      <c r="AA535" s="1" t="s">
        <v>85</v>
      </c>
      <c r="AD535" s="1">
        <v>0.0</v>
      </c>
      <c r="AE535" s="1">
        <v>1.0</v>
      </c>
      <c r="AG535" s="1">
        <v>15.1</v>
      </c>
      <c r="AH535" s="1">
        <v>1.0</v>
      </c>
      <c r="AI535" s="1" t="s">
        <v>64</v>
      </c>
      <c r="AJ535" s="1">
        <v>0.0</v>
      </c>
      <c r="AM535" s="1">
        <v>0.0</v>
      </c>
      <c r="AN535" s="1">
        <v>0.0</v>
      </c>
      <c r="AO535" s="1">
        <v>100.0</v>
      </c>
      <c r="AP535" s="1">
        <v>1.0</v>
      </c>
      <c r="AQ535" s="1">
        <v>0.645</v>
      </c>
      <c r="AR535" s="1">
        <v>0.645</v>
      </c>
      <c r="AS535" s="1">
        <v>6.341605</v>
      </c>
      <c r="AT535" s="1">
        <v>70.96105</v>
      </c>
      <c r="AU535" s="1">
        <v>2.0687</v>
      </c>
      <c r="AV535" s="1">
        <v>5.9947</v>
      </c>
      <c r="AW535" s="1">
        <v>4.3337</v>
      </c>
      <c r="AX535" s="1">
        <v>17.9841</v>
      </c>
      <c r="AY535" s="1">
        <v>0.0</v>
      </c>
      <c r="AZ535" s="1">
        <v>0.6413451</v>
      </c>
      <c r="BA535" s="1">
        <v>8.340887</v>
      </c>
    </row>
    <row r="536">
      <c r="A536">
        <f t="shared" si="2"/>
        <v>0</v>
      </c>
      <c r="B536" t="str">
        <f t="shared" si="3"/>
        <v/>
      </c>
      <c r="C536" t="str">
        <f>if(and(D$3&gt;1,E536=PROSES!$D$22),,D536)</f>
        <v/>
      </c>
      <c r="D536" s="1" t="str">
        <f>if(and(F$3&gt;1,F536=PROSES!$B$10),,F536)</f>
        <v/>
      </c>
      <c r="E536" t="str">
        <f t="shared" si="4"/>
        <v/>
      </c>
      <c r="F536" t="str">
        <f t="shared" si="5"/>
        <v/>
      </c>
      <c r="G536" s="1" t="str">
        <f>if(Z536=PROSES!$E$29,T536,)</f>
        <v/>
      </c>
      <c r="H536" t="str">
        <f>if(X536=PROSES!$E$29,T536,)</f>
        <v/>
      </c>
      <c r="I536" t="str">
        <f t="shared" si="6"/>
        <v/>
      </c>
      <c r="J536" t="str">
        <f>if(and($K$3&gt;1,R536=PROSES!$C$2),,K536)</f>
        <v/>
      </c>
      <c r="K536" s="1" t="str">
        <f>if(and($L$3&gt;1,L536=PROSES!$B$2),,L536)</f>
        <v/>
      </c>
      <c r="L536" t="str">
        <f t="shared" si="7"/>
        <v/>
      </c>
      <c r="M536" t="str">
        <f>if(Z536=PROSES!$B$3,T536,)</f>
        <v/>
      </c>
      <c r="N536" t="str">
        <f>if(X536=PROSES!$B$3,T536,)</f>
        <v/>
      </c>
      <c r="O536" t="str">
        <f t="shared" si="8"/>
        <v/>
      </c>
      <c r="P536" t="str">
        <f>if(Z536=PROSES!$B$1,T536,)</f>
        <v/>
      </c>
      <c r="Q536" t="str">
        <f>if(X536=PROSES!$B$1,T536,)</f>
        <v/>
      </c>
      <c r="R536" t="str">
        <f t="shared" si="9"/>
        <v>KEBONAGUNG5SENGKALING5</v>
      </c>
      <c r="S536" s="3"/>
      <c r="T536" s="1" t="s">
        <v>1123</v>
      </c>
      <c r="U536" s="1" t="s">
        <v>82</v>
      </c>
      <c r="V536" s="1" t="s">
        <v>82</v>
      </c>
      <c r="W536" s="1" t="s">
        <v>141</v>
      </c>
      <c r="X536" s="1" t="s">
        <v>1112</v>
      </c>
      <c r="Y536" s="1" t="s">
        <v>85</v>
      </c>
      <c r="Z536" s="1" t="s">
        <v>1122</v>
      </c>
      <c r="AA536" s="1" t="s">
        <v>88</v>
      </c>
      <c r="AD536" s="1">
        <v>0.0</v>
      </c>
      <c r="AE536" s="1">
        <v>1.0</v>
      </c>
      <c r="AG536" s="1">
        <v>15.1</v>
      </c>
      <c r="AH536" s="1">
        <v>1.0</v>
      </c>
      <c r="AI536" s="1" t="s">
        <v>64</v>
      </c>
      <c r="AJ536" s="1">
        <v>0.0</v>
      </c>
      <c r="AM536" s="1">
        <v>0.0</v>
      </c>
      <c r="AN536" s="1">
        <v>0.0</v>
      </c>
      <c r="AO536" s="1">
        <v>100.0</v>
      </c>
      <c r="AP536" s="1">
        <v>1.0</v>
      </c>
      <c r="AQ536" s="1">
        <v>0.645</v>
      </c>
      <c r="AR536" s="1">
        <v>0.645</v>
      </c>
      <c r="AS536" s="1">
        <v>6.341605</v>
      </c>
      <c r="AT536" s="1">
        <v>70.96105</v>
      </c>
      <c r="AU536" s="1">
        <v>2.0687</v>
      </c>
      <c r="AV536" s="1">
        <v>5.9947</v>
      </c>
      <c r="AW536" s="1">
        <v>4.3337</v>
      </c>
      <c r="AX536" s="1">
        <v>17.9841</v>
      </c>
      <c r="AY536" s="1">
        <v>0.0</v>
      </c>
      <c r="AZ536" s="1">
        <v>0.6413451</v>
      </c>
      <c r="BA536" s="1">
        <v>8.340887</v>
      </c>
    </row>
    <row r="537">
      <c r="A537">
        <f t="shared" si="2"/>
        <v>0</v>
      </c>
      <c r="B537" t="str">
        <f t="shared" si="3"/>
        <v/>
      </c>
      <c r="C537" t="str">
        <f>if(and(D$3&gt;1,E537=PROSES!$D$22),,D537)</f>
        <v/>
      </c>
      <c r="D537" s="1" t="str">
        <f>if(and(F$3&gt;1,F537=PROSES!$B$10),,F537)</f>
        <v/>
      </c>
      <c r="E537" t="str">
        <f t="shared" si="4"/>
        <v/>
      </c>
      <c r="F537" t="str">
        <f t="shared" si="5"/>
        <v/>
      </c>
      <c r="G537" s="1" t="str">
        <f>if(Z537=PROSES!$E$29,T537,)</f>
        <v/>
      </c>
      <c r="H537" t="str">
        <f>if(X537=PROSES!$E$29,T537,)</f>
        <v/>
      </c>
      <c r="I537" t="str">
        <f t="shared" si="6"/>
        <v/>
      </c>
      <c r="J537" t="str">
        <f>if(and($K$3&gt;1,R537=PROSES!$C$2),,K537)</f>
        <v/>
      </c>
      <c r="K537" s="1" t="str">
        <f>if(and($L$3&gt;1,L537=PROSES!$B$2),,L537)</f>
        <v/>
      </c>
      <c r="L537" t="str">
        <f t="shared" si="7"/>
        <v/>
      </c>
      <c r="M537" t="str">
        <f>if(Z537=PROSES!$B$3,T537,)</f>
        <v/>
      </c>
      <c r="N537" t="str">
        <f>if(X537=PROSES!$B$3,T537,)</f>
        <v/>
      </c>
      <c r="O537" t="str">
        <f t="shared" si="8"/>
        <v/>
      </c>
      <c r="P537" t="str">
        <f>if(Z537=PROSES!$B$1,T537,)</f>
        <v/>
      </c>
      <c r="Q537" t="str">
        <f>if(X537=PROSES!$B$1,T537,)</f>
        <v/>
      </c>
      <c r="R537" t="str">
        <f t="shared" si="9"/>
        <v>KEBONAGUNG5SUTAMI5</v>
      </c>
      <c r="S537" s="3"/>
      <c r="T537" s="1" t="s">
        <v>1124</v>
      </c>
      <c r="U537" s="1" t="s">
        <v>82</v>
      </c>
      <c r="V537" s="1" t="s">
        <v>82</v>
      </c>
      <c r="W537" s="1" t="s">
        <v>315</v>
      </c>
      <c r="X537" s="1" t="s">
        <v>1112</v>
      </c>
      <c r="Y537" s="1" t="s">
        <v>88</v>
      </c>
      <c r="Z537" s="1" t="s">
        <v>1125</v>
      </c>
      <c r="AA537" s="1" t="s">
        <v>85</v>
      </c>
      <c r="AD537" s="1">
        <v>0.0</v>
      </c>
      <c r="AE537" s="1">
        <v>1.0</v>
      </c>
      <c r="AG537" s="1">
        <v>27.95</v>
      </c>
      <c r="AH537" s="1">
        <v>1.0</v>
      </c>
      <c r="AI537" s="1" t="s">
        <v>64</v>
      </c>
      <c r="AJ537" s="1">
        <v>0.0</v>
      </c>
      <c r="AM537" s="1">
        <v>0.0</v>
      </c>
      <c r="AN537" s="1">
        <v>0.0</v>
      </c>
      <c r="AO537" s="1">
        <v>100.0</v>
      </c>
      <c r="AP537" s="1">
        <v>1.0</v>
      </c>
      <c r="AQ537" s="1">
        <v>0.74</v>
      </c>
      <c r="AR537" s="1">
        <v>0.74</v>
      </c>
      <c r="AS537" s="1">
        <v>11.07051</v>
      </c>
      <c r="AT537" s="1">
        <v>77.04442</v>
      </c>
      <c r="AU537" s="1">
        <v>2.48196</v>
      </c>
      <c r="AV537" s="1">
        <v>10.7887</v>
      </c>
      <c r="AW537" s="1">
        <v>6.68005</v>
      </c>
      <c r="AX537" s="1">
        <v>32.3661</v>
      </c>
      <c r="AY537" s="1">
        <v>0.0</v>
      </c>
      <c r="AZ537" s="1">
        <v>0.6618785</v>
      </c>
      <c r="BA537" s="1">
        <v>1.945686</v>
      </c>
    </row>
    <row r="538">
      <c r="A538">
        <f t="shared" si="2"/>
        <v>0</v>
      </c>
      <c r="B538" t="str">
        <f t="shared" si="3"/>
        <v/>
      </c>
      <c r="C538" t="str">
        <f>if(and(D$3&gt;1,E538=PROSES!$D$22),,D538)</f>
        <v/>
      </c>
      <c r="D538" s="1" t="str">
        <f>if(and(F$3&gt;1,F538=PROSES!$B$10),,F538)</f>
        <v/>
      </c>
      <c r="E538" t="str">
        <f t="shared" si="4"/>
        <v/>
      </c>
      <c r="F538" t="str">
        <f t="shared" si="5"/>
        <v/>
      </c>
      <c r="G538" s="1" t="str">
        <f>if(Z538=PROSES!$E$29,T538,)</f>
        <v/>
      </c>
      <c r="H538" t="str">
        <f>if(X538=PROSES!$E$29,T538,)</f>
        <v/>
      </c>
      <c r="I538" t="str">
        <f t="shared" si="6"/>
        <v/>
      </c>
      <c r="J538" t="str">
        <f>if(and($K$3&gt;1,R538=PROSES!$C$2),,K538)</f>
        <v/>
      </c>
      <c r="K538" s="1" t="str">
        <f>if(and($L$3&gt;1,L538=PROSES!$B$2),,L538)</f>
        <v/>
      </c>
      <c r="L538" t="str">
        <f t="shared" si="7"/>
        <v/>
      </c>
      <c r="M538" t="str">
        <f>if(Z538=PROSES!$B$3,T538,)</f>
        <v/>
      </c>
      <c r="N538" t="str">
        <f>if(X538=PROSES!$B$3,T538,)</f>
        <v/>
      </c>
      <c r="O538" t="str">
        <f t="shared" si="8"/>
        <v/>
      </c>
      <c r="P538" t="str">
        <f>if(Z538=PROSES!$B$1,T538,)</f>
        <v/>
      </c>
      <c r="Q538" t="str">
        <f>if(X538=PROSES!$B$1,T538,)</f>
        <v/>
      </c>
      <c r="R538" t="str">
        <f t="shared" si="9"/>
        <v>KEBONAGUNG5SUTAMI5</v>
      </c>
      <c r="S538" s="3"/>
      <c r="T538" s="1" t="s">
        <v>1126</v>
      </c>
      <c r="U538" s="1" t="s">
        <v>82</v>
      </c>
      <c r="V538" s="1" t="s">
        <v>82</v>
      </c>
      <c r="W538" s="1" t="s">
        <v>315</v>
      </c>
      <c r="X538" s="1" t="s">
        <v>1112</v>
      </c>
      <c r="Y538" s="1" t="s">
        <v>88</v>
      </c>
      <c r="Z538" s="1" t="s">
        <v>1125</v>
      </c>
      <c r="AA538" s="1" t="s">
        <v>85</v>
      </c>
      <c r="AD538" s="1">
        <v>0.0</v>
      </c>
      <c r="AE538" s="1">
        <v>1.0</v>
      </c>
      <c r="AG538" s="1">
        <v>27.95</v>
      </c>
      <c r="AH538" s="1">
        <v>1.0</v>
      </c>
      <c r="AI538" s="1" t="s">
        <v>64</v>
      </c>
      <c r="AJ538" s="1">
        <v>0.0</v>
      </c>
      <c r="AM538" s="1">
        <v>0.0</v>
      </c>
      <c r="AN538" s="1">
        <v>0.0</v>
      </c>
      <c r="AO538" s="1">
        <v>100.0</v>
      </c>
      <c r="AP538" s="1">
        <v>1.0</v>
      </c>
      <c r="AQ538" s="1">
        <v>0.74</v>
      </c>
      <c r="AR538" s="1">
        <v>0.74</v>
      </c>
      <c r="AS538" s="1">
        <v>11.07051</v>
      </c>
      <c r="AT538" s="1">
        <v>77.04442</v>
      </c>
      <c r="AU538" s="1">
        <v>2.48196</v>
      </c>
      <c r="AV538" s="1">
        <v>10.7887</v>
      </c>
      <c r="AW538" s="1">
        <v>6.68005</v>
      </c>
      <c r="AX538" s="1">
        <v>32.3661</v>
      </c>
      <c r="AY538" s="1">
        <v>0.0</v>
      </c>
      <c r="AZ538" s="1">
        <v>0.6618785</v>
      </c>
      <c r="BA538" s="1">
        <v>1.945686</v>
      </c>
    </row>
    <row r="539">
      <c r="A539">
        <f t="shared" si="2"/>
        <v>0</v>
      </c>
      <c r="B539" t="str">
        <f t="shared" si="3"/>
        <v/>
      </c>
      <c r="C539" t="str">
        <f>if(and(D$3&gt;1,E539=PROSES!$D$22),,D539)</f>
        <v/>
      </c>
      <c r="D539" s="1" t="str">
        <f>if(and(F$3&gt;1,F539=PROSES!$B$10),,F539)</f>
        <v/>
      </c>
      <c r="E539" t="str">
        <f t="shared" si="4"/>
        <v/>
      </c>
      <c r="F539" t="str">
        <f t="shared" si="5"/>
        <v/>
      </c>
      <c r="G539" s="1" t="str">
        <f>if(Z539=PROSES!$E$29,T539,)</f>
        <v/>
      </c>
      <c r="H539" t="str">
        <f>if(X539=PROSES!$E$29,T539,)</f>
        <v/>
      </c>
      <c r="I539" t="str">
        <f t="shared" si="6"/>
        <v/>
      </c>
      <c r="J539" t="str">
        <f>if(and($K$3&gt;1,R539=PROSES!$C$2),,K539)</f>
        <v/>
      </c>
      <c r="K539" s="1" t="str">
        <f>if(and($L$3&gt;1,L539=PROSES!$B$2),,L539)</f>
        <v/>
      </c>
      <c r="L539" t="str">
        <f t="shared" si="7"/>
        <v/>
      </c>
      <c r="M539" t="str">
        <f>if(Z539=PROSES!$B$3,T539,)</f>
        <v/>
      </c>
      <c r="N539" t="str">
        <f>if(X539=PROSES!$B$3,T539,)</f>
        <v/>
      </c>
      <c r="O539" t="str">
        <f t="shared" si="8"/>
        <v/>
      </c>
      <c r="P539" t="str">
        <f>if(Z539=PROSES!$B$1,T539,)</f>
        <v/>
      </c>
      <c r="Q539" t="str">
        <f>if(X539=PROSES!$B$1,T539,)</f>
        <v/>
      </c>
      <c r="R539" t="str">
        <f t="shared" si="9"/>
        <v>KEBONAGUNG4TUREN4</v>
      </c>
      <c r="S539" s="3"/>
      <c r="T539" s="1" t="s">
        <v>1127</v>
      </c>
      <c r="U539" s="1" t="s">
        <v>82</v>
      </c>
      <c r="V539" s="1" t="s">
        <v>82</v>
      </c>
      <c r="W539" s="1" t="s">
        <v>545</v>
      </c>
      <c r="X539" s="1" t="s">
        <v>1116</v>
      </c>
      <c r="Y539" s="1" t="s">
        <v>118</v>
      </c>
      <c r="Z539" s="1" t="s">
        <v>1128</v>
      </c>
      <c r="AA539" s="1" t="s">
        <v>123</v>
      </c>
      <c r="AD539" s="1">
        <v>0.0</v>
      </c>
      <c r="AE539" s="1">
        <v>1.0</v>
      </c>
      <c r="AG539" s="1">
        <v>21.24</v>
      </c>
      <c r="AH539" s="1">
        <v>1.0</v>
      </c>
      <c r="AI539" s="1" t="s">
        <v>64</v>
      </c>
      <c r="AJ539" s="1">
        <v>0.0</v>
      </c>
      <c r="AM539" s="1">
        <v>0.0</v>
      </c>
      <c r="AN539" s="1">
        <v>0.0</v>
      </c>
      <c r="AO539" s="1">
        <v>100.0</v>
      </c>
      <c r="AP539" s="1">
        <v>1.0</v>
      </c>
      <c r="AQ539" s="1">
        <v>0.74</v>
      </c>
      <c r="AR539" s="1">
        <v>0.74</v>
      </c>
      <c r="AS539" s="1">
        <v>9.785625</v>
      </c>
      <c r="AT539" s="1">
        <v>62.32255</v>
      </c>
      <c r="AU539" s="1">
        <v>4.54536</v>
      </c>
      <c r="AV539" s="1">
        <v>8.665919</v>
      </c>
      <c r="AW539" s="1">
        <v>7.73136</v>
      </c>
      <c r="AX539" s="1">
        <v>25.99776</v>
      </c>
      <c r="AY539" s="1">
        <v>0.0</v>
      </c>
      <c r="AZ539" s="1">
        <v>0.6002764</v>
      </c>
      <c r="BA539" s="1">
        <v>17.26142</v>
      </c>
    </row>
    <row r="540">
      <c r="A540">
        <f t="shared" si="2"/>
        <v>0</v>
      </c>
      <c r="B540" t="str">
        <f t="shared" si="3"/>
        <v/>
      </c>
      <c r="C540" t="str">
        <f>if(and(D$3&gt;1,E540=PROSES!$D$22),,D540)</f>
        <v/>
      </c>
      <c r="D540" s="1" t="str">
        <f>if(and(F$3&gt;1,F540=PROSES!$B$10),,F540)</f>
        <v/>
      </c>
      <c r="E540" t="str">
        <f t="shared" si="4"/>
        <v/>
      </c>
      <c r="F540" t="str">
        <f t="shared" si="5"/>
        <v/>
      </c>
      <c r="G540" s="1" t="str">
        <f>if(Z540=PROSES!$E$29,T540,)</f>
        <v/>
      </c>
      <c r="H540" t="str">
        <f>if(X540=PROSES!$E$29,T540,)</f>
        <v/>
      </c>
      <c r="I540" t="str">
        <f t="shared" si="6"/>
        <v/>
      </c>
      <c r="J540" t="str">
        <f>if(and($K$3&gt;1,R540=PROSES!$C$2),,K540)</f>
        <v/>
      </c>
      <c r="K540" s="1" t="str">
        <f>if(and($L$3&gt;1,L540=PROSES!$B$2),,L540)</f>
        <v/>
      </c>
      <c r="L540" t="str">
        <f t="shared" si="7"/>
        <v/>
      </c>
      <c r="M540" t="str">
        <f>if(Z540=PROSES!$B$3,T540,)</f>
        <v/>
      </c>
      <c r="N540" t="str">
        <f>if(X540=PROSES!$B$3,T540,)</f>
        <v/>
      </c>
      <c r="O540" t="str">
        <f t="shared" si="8"/>
        <v/>
      </c>
      <c r="P540" t="str">
        <f>if(Z540=PROSES!$B$1,T540,)</f>
        <v/>
      </c>
      <c r="Q540" t="str">
        <f>if(X540=PROSES!$B$1,T540,)</f>
        <v/>
      </c>
      <c r="R540" t="str">
        <f t="shared" si="9"/>
        <v>KEBON JERUKKARET BARU</v>
      </c>
      <c r="S540" s="3"/>
      <c r="T540" s="1" t="s">
        <v>1129</v>
      </c>
      <c r="U540" s="1" t="s">
        <v>58</v>
      </c>
      <c r="V540" s="1" t="s">
        <v>58</v>
      </c>
      <c r="W540" s="1" t="s">
        <v>103</v>
      </c>
      <c r="X540" s="1" t="s">
        <v>798</v>
      </c>
      <c r="Y540" s="1" t="s">
        <v>66</v>
      </c>
      <c r="Z540" s="1" t="s">
        <v>1102</v>
      </c>
      <c r="AA540" s="1" t="s">
        <v>61</v>
      </c>
      <c r="AD540" s="1">
        <v>0.0</v>
      </c>
      <c r="AE540" s="1">
        <v>1.0</v>
      </c>
      <c r="AG540" s="1">
        <v>5.4</v>
      </c>
      <c r="AH540" s="1">
        <v>1.0</v>
      </c>
      <c r="AI540" s="1" t="s">
        <v>64</v>
      </c>
      <c r="AJ540" s="1">
        <v>0.0</v>
      </c>
      <c r="AM540" s="1">
        <v>0.0</v>
      </c>
      <c r="AN540" s="1">
        <v>0.0</v>
      </c>
      <c r="AO540" s="1">
        <v>100.0</v>
      </c>
      <c r="AP540" s="1">
        <v>1.0</v>
      </c>
      <c r="AQ540" s="1">
        <v>0.55</v>
      </c>
      <c r="AR540" s="1">
        <v>0.55</v>
      </c>
      <c r="AS540" s="1">
        <v>0.8536955</v>
      </c>
      <c r="AT540" s="1">
        <v>56.61149</v>
      </c>
      <c r="AU540" s="1">
        <v>0.4698</v>
      </c>
      <c r="AV540" s="1">
        <v>0.7128</v>
      </c>
      <c r="AW540" s="1">
        <v>1.2798</v>
      </c>
      <c r="AX540" s="1">
        <v>2.1384</v>
      </c>
      <c r="AY540" s="1">
        <v>0.0</v>
      </c>
      <c r="AZ540" s="1">
        <v>0.6402146</v>
      </c>
      <c r="BA540" s="1">
        <v>3.784061</v>
      </c>
    </row>
    <row r="541">
      <c r="A541">
        <f t="shared" si="2"/>
        <v>0</v>
      </c>
      <c r="B541" t="str">
        <f t="shared" si="3"/>
        <v/>
      </c>
      <c r="C541" t="str">
        <f>if(and(D$3&gt;1,E541=PROSES!$D$22),,D541)</f>
        <v/>
      </c>
      <c r="D541" s="1" t="str">
        <f>if(and(F$3&gt;1,F541=PROSES!$B$10),,F541)</f>
        <v/>
      </c>
      <c r="E541" t="str">
        <f t="shared" si="4"/>
        <v/>
      </c>
      <c r="F541" t="str">
        <f t="shared" si="5"/>
        <v/>
      </c>
      <c r="G541" s="1" t="str">
        <f>if(Z541=PROSES!$E$29,T541,)</f>
        <v/>
      </c>
      <c r="H541" t="str">
        <f>if(X541=PROSES!$E$29,T541,)</f>
        <v/>
      </c>
      <c r="I541" t="str">
        <f t="shared" si="6"/>
        <v/>
      </c>
      <c r="J541" t="str">
        <f>if(and($K$3&gt;1,R541=PROSES!$C$2),,K541)</f>
        <v/>
      </c>
      <c r="K541" s="1" t="str">
        <f>if(and($L$3&gt;1,L541=PROSES!$B$2),,L541)</f>
        <v/>
      </c>
      <c r="L541" t="str">
        <f t="shared" si="7"/>
        <v/>
      </c>
      <c r="M541" t="str">
        <f>if(Z541=PROSES!$B$3,T541,)</f>
        <v/>
      </c>
      <c r="N541" t="str">
        <f>if(X541=PROSES!$B$3,T541,)</f>
        <v/>
      </c>
      <c r="O541" t="str">
        <f t="shared" si="8"/>
        <v/>
      </c>
      <c r="P541" t="str">
        <f>if(Z541=PROSES!$B$1,T541,)</f>
        <v/>
      </c>
      <c r="Q541" t="str">
        <f>if(X541=PROSES!$B$1,T541,)</f>
        <v/>
      </c>
      <c r="R541" t="str">
        <f t="shared" si="9"/>
        <v>KEBON JERUKKARET BARU</v>
      </c>
      <c r="S541" s="3"/>
      <c r="T541" s="1" t="s">
        <v>1130</v>
      </c>
      <c r="U541" s="1" t="s">
        <v>58</v>
      </c>
      <c r="V541" s="1" t="s">
        <v>58</v>
      </c>
      <c r="W541" s="1" t="s">
        <v>103</v>
      </c>
      <c r="X541" s="1" t="s">
        <v>798</v>
      </c>
      <c r="Y541" s="1" t="s">
        <v>61</v>
      </c>
      <c r="Z541" s="1" t="s">
        <v>1102</v>
      </c>
      <c r="AA541" s="1" t="s">
        <v>61</v>
      </c>
      <c r="AD541" s="1">
        <v>1.0</v>
      </c>
      <c r="AE541" s="1">
        <v>1.0</v>
      </c>
      <c r="AG541" s="1">
        <v>5.4</v>
      </c>
      <c r="AH541" s="1">
        <v>1.0</v>
      </c>
      <c r="AI541" s="1" t="s">
        <v>64</v>
      </c>
      <c r="AJ541" s="1">
        <v>0.0</v>
      </c>
      <c r="AM541" s="1">
        <v>0.0</v>
      </c>
      <c r="AN541" s="1">
        <v>0.0</v>
      </c>
      <c r="AO541" s="1">
        <v>100.0</v>
      </c>
      <c r="AP541" s="1">
        <v>1.0</v>
      </c>
      <c r="AQ541" s="1">
        <v>0.55</v>
      </c>
      <c r="AR541" s="1">
        <v>0.55</v>
      </c>
      <c r="AS541" s="1">
        <v>0.8536955</v>
      </c>
      <c r="AT541" s="1">
        <v>56.61149</v>
      </c>
      <c r="AU541" s="1">
        <v>0.4698</v>
      </c>
      <c r="AV541" s="1">
        <v>0.7128</v>
      </c>
      <c r="AW541" s="1">
        <v>1.2798</v>
      </c>
      <c r="AX541" s="1">
        <v>2.1384</v>
      </c>
      <c r="AY541" s="1">
        <v>0.0</v>
      </c>
      <c r="AZ541" s="1">
        <v>0.6402146</v>
      </c>
      <c r="BA541" s="1">
        <v>3.784061</v>
      </c>
    </row>
    <row r="542">
      <c r="A542">
        <f t="shared" si="2"/>
        <v>0</v>
      </c>
      <c r="B542" t="str">
        <f t="shared" si="3"/>
        <v/>
      </c>
      <c r="C542" t="str">
        <f>if(and(D$3&gt;1,E542=PROSES!$D$22),,D542)</f>
        <v/>
      </c>
      <c r="D542" s="1" t="str">
        <f>if(and(F$3&gt;1,F542=PROSES!$B$10),,F542)</f>
        <v/>
      </c>
      <c r="E542" t="str">
        <f t="shared" si="4"/>
        <v/>
      </c>
      <c r="F542" t="str">
        <f t="shared" si="5"/>
        <v/>
      </c>
      <c r="G542" s="1" t="str">
        <f>if(Z542=PROSES!$E$29,T542,)</f>
        <v/>
      </c>
      <c r="H542" t="str">
        <f>if(X542=PROSES!$E$29,T542,)</f>
        <v/>
      </c>
      <c r="I542" t="str">
        <f t="shared" si="6"/>
        <v/>
      </c>
      <c r="J542" t="str">
        <f>if(and($K$3&gt;1,R542=PROSES!$C$2),,K542)</f>
        <v/>
      </c>
      <c r="K542" s="1" t="str">
        <f>if(and($L$3&gt;1,L542=PROSES!$B$2),,L542)</f>
        <v/>
      </c>
      <c r="L542" t="str">
        <f t="shared" si="7"/>
        <v/>
      </c>
      <c r="M542" t="str">
        <f>if(Z542=PROSES!$B$3,T542,)</f>
        <v/>
      </c>
      <c r="N542" t="str">
        <f>if(X542=PROSES!$B$3,T542,)</f>
        <v/>
      </c>
      <c r="O542" t="str">
        <f t="shared" si="8"/>
        <v/>
      </c>
      <c r="P542" t="str">
        <f>if(Z542=PROSES!$B$1,T542,)</f>
        <v/>
      </c>
      <c r="Q542" t="str">
        <f>if(X542=PROSES!$B$1,T542,)</f>
        <v/>
      </c>
      <c r="R542" t="str">
        <f t="shared" si="9"/>
        <v>CILEDUGKEMBANGAN5</v>
      </c>
      <c r="S542" s="3"/>
      <c r="T542" s="1" t="s">
        <v>1131</v>
      </c>
      <c r="U542" s="1" t="s">
        <v>58</v>
      </c>
      <c r="V542" s="1" t="s">
        <v>58</v>
      </c>
      <c r="W542" s="1" t="s">
        <v>161</v>
      </c>
      <c r="X542" s="1" t="s">
        <v>676</v>
      </c>
      <c r="Y542" s="7">
        <v>43501.0</v>
      </c>
      <c r="Z542" s="1" t="s">
        <v>734</v>
      </c>
      <c r="AA542" s="7">
        <v>43501.0</v>
      </c>
      <c r="AD542" s="1">
        <v>0.0</v>
      </c>
      <c r="AE542" s="1">
        <v>1.0</v>
      </c>
      <c r="AG542" s="1">
        <v>16.0</v>
      </c>
      <c r="AH542" s="1">
        <v>1.0</v>
      </c>
      <c r="AI542" s="1" t="s">
        <v>64</v>
      </c>
      <c r="AJ542" s="1">
        <v>0.0</v>
      </c>
      <c r="AM542" s="1">
        <v>0.0</v>
      </c>
      <c r="AN542" s="1">
        <v>0.0</v>
      </c>
      <c r="AO542" s="1">
        <v>100.0</v>
      </c>
      <c r="AP542" s="1">
        <v>1.0</v>
      </c>
      <c r="AQ542" s="1">
        <v>3.0</v>
      </c>
      <c r="AR542" s="1">
        <v>3.0</v>
      </c>
      <c r="AS542" s="1">
        <v>4.290172</v>
      </c>
      <c r="AT542" s="1">
        <v>85.75453</v>
      </c>
      <c r="AU542" s="1">
        <v>0.3176</v>
      </c>
      <c r="AV542" s="1">
        <v>4.2784</v>
      </c>
      <c r="AW542" s="1">
        <v>2.7176</v>
      </c>
      <c r="AX542" s="1">
        <v>12.8352</v>
      </c>
      <c r="AY542" s="1">
        <v>0.0</v>
      </c>
      <c r="AZ542" s="1">
        <v>0.6904932</v>
      </c>
      <c r="BA542" s="1">
        <v>-11.4222</v>
      </c>
    </row>
    <row r="543">
      <c r="A543">
        <f t="shared" si="2"/>
        <v>0</v>
      </c>
      <c r="B543" t="str">
        <f t="shared" si="3"/>
        <v/>
      </c>
      <c r="C543" t="str">
        <f>if(and(D$3&gt;1,E543=PROSES!$D$22),,D543)</f>
        <v/>
      </c>
      <c r="D543" s="1" t="str">
        <f>if(and(F$3&gt;1,F543=PROSES!$B$10),,F543)</f>
        <v/>
      </c>
      <c r="E543" t="str">
        <f t="shared" si="4"/>
        <v/>
      </c>
      <c r="F543" t="str">
        <f t="shared" si="5"/>
        <v/>
      </c>
      <c r="G543" s="1" t="str">
        <f>if(Z543=PROSES!$E$29,T543,)</f>
        <v/>
      </c>
      <c r="H543" t="str">
        <f>if(X543=PROSES!$E$29,T543,)</f>
        <v/>
      </c>
      <c r="I543" t="str">
        <f t="shared" si="6"/>
        <v/>
      </c>
      <c r="J543" t="str">
        <f>if(and($K$3&gt;1,R543=PROSES!$C$2),,K543)</f>
        <v/>
      </c>
      <c r="K543" s="1" t="str">
        <f>if(and($L$3&gt;1,L543=PROSES!$B$2),,L543)</f>
        <v/>
      </c>
      <c r="L543" t="str">
        <f t="shared" si="7"/>
        <v/>
      </c>
      <c r="M543" t="str">
        <f>if(Z543=PROSES!$B$3,T543,)</f>
        <v/>
      </c>
      <c r="N543" t="str">
        <f>if(X543=PROSES!$B$3,T543,)</f>
        <v/>
      </c>
      <c r="O543" t="str">
        <f t="shared" si="8"/>
        <v/>
      </c>
      <c r="P543" t="str">
        <f>if(Z543=PROSES!$B$1,T543,)</f>
        <v/>
      </c>
      <c r="Q543" t="str">
        <f>if(X543=PROSES!$B$1,T543,)</f>
        <v/>
      </c>
      <c r="R543" t="str">
        <f t="shared" si="9"/>
        <v>KEMBANGAN5DURIKOSAMBI</v>
      </c>
      <c r="S543" s="3"/>
      <c r="T543" s="1" t="s">
        <v>1132</v>
      </c>
      <c r="U543" s="1" t="s">
        <v>58</v>
      </c>
      <c r="V543" s="1" t="s">
        <v>58</v>
      </c>
      <c r="W543" s="1" t="s">
        <v>205</v>
      </c>
      <c r="X543" s="1" t="s">
        <v>734</v>
      </c>
      <c r="Y543" s="7">
        <v>43470.0</v>
      </c>
      <c r="Z543" s="1" t="s">
        <v>698</v>
      </c>
      <c r="AA543" s="1" t="s">
        <v>66</v>
      </c>
      <c r="AD543" s="1">
        <v>0.0</v>
      </c>
      <c r="AE543" s="1">
        <v>1.0</v>
      </c>
      <c r="AG543" s="1">
        <v>6.84</v>
      </c>
      <c r="AH543" s="1">
        <v>1.0</v>
      </c>
      <c r="AI543" s="1" t="s">
        <v>64</v>
      </c>
      <c r="AJ543" s="1">
        <v>0.0</v>
      </c>
      <c r="AM543" s="1">
        <v>0.0</v>
      </c>
      <c r="AN543" s="1">
        <v>0.0</v>
      </c>
      <c r="AO543" s="1">
        <v>100.0</v>
      </c>
      <c r="AP543" s="1">
        <v>1.0</v>
      </c>
      <c r="AQ543" s="1">
        <v>0.92</v>
      </c>
      <c r="AR543" s="1">
        <v>0.92</v>
      </c>
      <c r="AS543" s="1">
        <v>0.7851573</v>
      </c>
      <c r="AT543" s="1">
        <v>72.87525</v>
      </c>
      <c r="AU543" s="1">
        <v>0.231192</v>
      </c>
      <c r="AV543" s="1">
        <v>0.750348</v>
      </c>
      <c r="AW543" s="1">
        <v>1.257192</v>
      </c>
      <c r="AX543" s="1">
        <v>2.251044</v>
      </c>
      <c r="AY543" s="1">
        <v>0.0</v>
      </c>
      <c r="AZ543" s="1">
        <v>0.771778</v>
      </c>
      <c r="BA543" s="1">
        <v>-17.23499</v>
      </c>
    </row>
    <row r="544">
      <c r="A544">
        <f t="shared" si="2"/>
        <v>0</v>
      </c>
      <c r="B544" t="str">
        <f t="shared" si="3"/>
        <v/>
      </c>
      <c r="C544" t="str">
        <f>if(and(D$3&gt;1,E544=PROSES!$D$22),,D544)</f>
        <v/>
      </c>
      <c r="D544" s="1" t="str">
        <f>if(and(F$3&gt;1,F544=PROSES!$B$10),,F544)</f>
        <v/>
      </c>
      <c r="E544" t="str">
        <f t="shared" si="4"/>
        <v/>
      </c>
      <c r="F544" t="str">
        <f t="shared" si="5"/>
        <v/>
      </c>
      <c r="G544" s="1" t="str">
        <f>if(Z544=PROSES!$E$29,T544,)</f>
        <v/>
      </c>
      <c r="H544" t="str">
        <f>if(X544=PROSES!$E$29,T544,)</f>
        <v/>
      </c>
      <c r="I544" t="str">
        <f t="shared" si="6"/>
        <v/>
      </c>
      <c r="J544" t="str">
        <f>if(and($K$3&gt;1,R544=PROSES!$C$2),,K544)</f>
        <v/>
      </c>
      <c r="K544" s="1" t="str">
        <f>if(and($L$3&gt;1,L544=PROSES!$B$2),,L544)</f>
        <v/>
      </c>
      <c r="L544" t="str">
        <f t="shared" si="7"/>
        <v/>
      </c>
      <c r="M544" t="str">
        <f>if(Z544=PROSES!$B$3,T544,)</f>
        <v/>
      </c>
      <c r="N544" t="str">
        <f>if(X544=PROSES!$B$3,T544,)</f>
        <v/>
      </c>
      <c r="O544" t="str">
        <f t="shared" si="8"/>
        <v/>
      </c>
      <c r="P544" t="str">
        <f>if(Z544=PROSES!$B$1,T544,)</f>
        <v/>
      </c>
      <c r="Q544" t="str">
        <f>if(X544=PROSES!$B$1,T544,)</f>
        <v/>
      </c>
      <c r="R544" t="str">
        <f t="shared" si="9"/>
        <v>KEMBANGAN5DURIKOSAMBI</v>
      </c>
      <c r="S544" s="3"/>
      <c r="T544" s="1" t="s">
        <v>1133</v>
      </c>
      <c r="U544" s="1" t="s">
        <v>58</v>
      </c>
      <c r="V544" s="1" t="s">
        <v>58</v>
      </c>
      <c r="W544" s="1" t="s">
        <v>205</v>
      </c>
      <c r="X544" s="1" t="s">
        <v>734</v>
      </c>
      <c r="Y544" s="7">
        <v>43470.0</v>
      </c>
      <c r="Z544" s="1" t="s">
        <v>698</v>
      </c>
      <c r="AA544" s="1" t="s">
        <v>66</v>
      </c>
      <c r="AD544" s="1">
        <v>0.0</v>
      </c>
      <c r="AE544" s="1">
        <v>1.0</v>
      </c>
      <c r="AG544" s="1">
        <v>6.84</v>
      </c>
      <c r="AH544" s="1">
        <v>1.0</v>
      </c>
      <c r="AI544" s="1" t="s">
        <v>64</v>
      </c>
      <c r="AJ544" s="1">
        <v>0.0</v>
      </c>
      <c r="AM544" s="1">
        <v>0.0</v>
      </c>
      <c r="AN544" s="1">
        <v>0.0</v>
      </c>
      <c r="AO544" s="1">
        <v>100.0</v>
      </c>
      <c r="AP544" s="1">
        <v>1.0</v>
      </c>
      <c r="AQ544" s="1">
        <v>0.92</v>
      </c>
      <c r="AR544" s="1">
        <v>0.92</v>
      </c>
      <c r="AS544" s="1">
        <v>0.7851573</v>
      </c>
      <c r="AT544" s="1">
        <v>72.87525</v>
      </c>
      <c r="AU544" s="1">
        <v>0.231192</v>
      </c>
      <c r="AV544" s="1">
        <v>0.750348</v>
      </c>
      <c r="AW544" s="1">
        <v>1.257192</v>
      </c>
      <c r="AX544" s="1">
        <v>2.251044</v>
      </c>
      <c r="AY544" s="1">
        <v>0.0</v>
      </c>
      <c r="AZ544" s="1">
        <v>0.771778</v>
      </c>
      <c r="BA544" s="1">
        <v>-17.23499</v>
      </c>
    </row>
    <row r="545">
      <c r="A545">
        <f t="shared" si="2"/>
        <v>0</v>
      </c>
      <c r="B545" t="str">
        <f t="shared" si="3"/>
        <v/>
      </c>
      <c r="C545" t="str">
        <f>if(and(D$3&gt;1,E545=PROSES!$D$22),,D545)</f>
        <v/>
      </c>
      <c r="D545" s="1" t="str">
        <f>if(and(F$3&gt;1,F545=PROSES!$B$10),,F545)</f>
        <v/>
      </c>
      <c r="E545" t="str">
        <f t="shared" si="4"/>
        <v/>
      </c>
      <c r="F545" t="str">
        <f t="shared" si="5"/>
        <v/>
      </c>
      <c r="G545" s="1" t="str">
        <f>if(Z545=PROSES!$E$29,T545,)</f>
        <v/>
      </c>
      <c r="H545" t="str">
        <f>if(X545=PROSES!$E$29,T545,)</f>
        <v/>
      </c>
      <c r="I545" t="str">
        <f t="shared" si="6"/>
        <v/>
      </c>
      <c r="J545" t="str">
        <f>if(and($K$3&gt;1,R545=PROSES!$C$2),,K545)</f>
        <v/>
      </c>
      <c r="K545" s="1" t="str">
        <f>if(and($L$3&gt;1,L545=PROSES!$B$2),,L545)</f>
        <v/>
      </c>
      <c r="L545" t="str">
        <f t="shared" si="7"/>
        <v/>
      </c>
      <c r="M545" t="str">
        <f>if(Z545=PROSES!$B$3,T545,)</f>
        <v/>
      </c>
      <c r="N545" t="str">
        <f>if(X545=PROSES!$B$3,T545,)</f>
        <v/>
      </c>
      <c r="O545" t="str">
        <f t="shared" si="8"/>
        <v/>
      </c>
      <c r="P545" t="str">
        <f>if(Z545=PROSES!$B$1,T545,)</f>
        <v/>
      </c>
      <c r="Q545" t="str">
        <f>if(X545=PROSES!$B$1,T545,)</f>
        <v/>
      </c>
      <c r="R545" t="str">
        <f t="shared" si="9"/>
        <v>4KDING</v>
      </c>
      <c r="S545" s="3"/>
      <c r="T545" s="1" t="s">
        <v>1134</v>
      </c>
      <c r="U545" s="1" t="s">
        <v>82</v>
      </c>
      <c r="V545" s="1" t="s">
        <v>82</v>
      </c>
      <c r="W545" s="1" t="s">
        <v>1135</v>
      </c>
      <c r="Y545" s="1" t="s">
        <v>1136</v>
      </c>
      <c r="Z545" s="1" t="s">
        <v>1137</v>
      </c>
      <c r="AA545" s="1" t="s">
        <v>88</v>
      </c>
      <c r="AD545" s="1">
        <v>0.0</v>
      </c>
      <c r="AE545" s="1">
        <v>1.0</v>
      </c>
      <c r="AG545" s="1">
        <v>2.16</v>
      </c>
      <c r="AH545" s="1">
        <v>1.0</v>
      </c>
      <c r="AI545" s="1" t="s">
        <v>64</v>
      </c>
      <c r="AJ545" s="1">
        <v>0.0</v>
      </c>
      <c r="AM545" s="1">
        <v>0.0</v>
      </c>
      <c r="AN545" s="1">
        <v>0.0</v>
      </c>
      <c r="AO545" s="1">
        <v>100.0</v>
      </c>
      <c r="AP545" s="1">
        <v>1.0</v>
      </c>
      <c r="AQ545" s="1">
        <v>1.029</v>
      </c>
      <c r="AR545" s="1">
        <v>1.029</v>
      </c>
      <c r="AS545" s="1">
        <v>0.2715124</v>
      </c>
      <c r="AT545" s="1">
        <v>80.34584</v>
      </c>
      <c r="AU545" s="1">
        <v>0.0455328</v>
      </c>
      <c r="AV545" s="1">
        <v>0.2676672</v>
      </c>
      <c r="AW545" s="1">
        <v>0.200556</v>
      </c>
      <c r="AX545" s="1">
        <v>0.1508976</v>
      </c>
      <c r="AY545" s="1">
        <v>0.0</v>
      </c>
      <c r="AZ545" s="1">
        <v>0.2382712</v>
      </c>
      <c r="BA545" s="1">
        <v>-117.3344</v>
      </c>
    </row>
    <row r="546">
      <c r="A546">
        <f t="shared" si="2"/>
        <v>0</v>
      </c>
      <c r="B546" t="str">
        <f t="shared" si="3"/>
        <v/>
      </c>
      <c r="C546" t="str">
        <f>if(and(D$3&gt;1,E546=PROSES!$D$22),,D546)</f>
        <v/>
      </c>
      <c r="D546" s="1" t="str">
        <f>if(and(F$3&gt;1,F546=PROSES!$B$10),,F546)</f>
        <v/>
      </c>
      <c r="E546" t="str">
        <f t="shared" si="4"/>
        <v/>
      </c>
      <c r="F546" t="str">
        <f t="shared" si="5"/>
        <v/>
      </c>
      <c r="G546" s="1" t="str">
        <f>if(Z546=PROSES!$E$29,T546,)</f>
        <v/>
      </c>
      <c r="H546" t="str">
        <f>if(X546=PROSES!$E$29,T546,)</f>
        <v/>
      </c>
      <c r="I546" t="str">
        <f t="shared" si="6"/>
        <v/>
      </c>
      <c r="J546" t="str">
        <f>if(and($K$3&gt;1,R546=PROSES!$C$2),,K546)</f>
        <v/>
      </c>
      <c r="K546" s="1" t="str">
        <f>if(and($L$3&gt;1,L546=PROSES!$B$2),,L546)</f>
        <v/>
      </c>
      <c r="L546" t="str">
        <f t="shared" si="7"/>
        <v/>
      </c>
      <c r="M546" t="str">
        <f>if(Z546=PROSES!$B$3,T546,)</f>
        <v/>
      </c>
      <c r="N546" t="str">
        <f>if(X546=PROSES!$B$3,T546,)</f>
        <v/>
      </c>
      <c r="O546" t="str">
        <f t="shared" si="8"/>
        <v/>
      </c>
      <c r="P546" t="str">
        <f>if(Z546=PROSES!$B$1,T546,)</f>
        <v/>
      </c>
      <c r="Q546" t="str">
        <f>if(X546=PROSES!$B$1,T546,)</f>
        <v/>
      </c>
      <c r="R546" t="str">
        <f t="shared" si="9"/>
        <v>UJUNG5</v>
      </c>
      <c r="S546" s="3"/>
      <c r="T546" s="1" t="s">
        <v>1138</v>
      </c>
      <c r="U546" s="1" t="s">
        <v>82</v>
      </c>
      <c r="V546" s="1" t="s">
        <v>82</v>
      </c>
      <c r="W546" s="1" t="s">
        <v>1139</v>
      </c>
      <c r="Y546" s="1" t="s">
        <v>1140</v>
      </c>
      <c r="Z546" s="1" t="s">
        <v>1141</v>
      </c>
      <c r="AA546" s="1" t="s">
        <v>88</v>
      </c>
      <c r="AD546" s="1">
        <v>0.0</v>
      </c>
      <c r="AE546" s="1">
        <v>1.0</v>
      </c>
      <c r="AG546" s="1">
        <v>4.63</v>
      </c>
      <c r="AH546" s="1">
        <v>1.0</v>
      </c>
      <c r="AI546" s="1" t="s">
        <v>64</v>
      </c>
      <c r="AJ546" s="1">
        <v>0.0</v>
      </c>
      <c r="AM546" s="1">
        <v>0.0</v>
      </c>
      <c r="AN546" s="1">
        <v>0.0</v>
      </c>
      <c r="AO546" s="1">
        <v>100.0</v>
      </c>
      <c r="AP546" s="1">
        <v>1.0</v>
      </c>
      <c r="AQ546" s="1">
        <v>1.216</v>
      </c>
      <c r="AR546" s="1">
        <v>1.216</v>
      </c>
      <c r="AS546" s="1">
        <v>2.010995</v>
      </c>
      <c r="AT546" s="1">
        <v>76.9953</v>
      </c>
      <c r="AU546" s="1">
        <v>0.4525362</v>
      </c>
      <c r="AV546" s="1">
        <v>1.959416</v>
      </c>
      <c r="AW546" s="1">
        <v>2.276895</v>
      </c>
      <c r="AX546" s="1">
        <v>7.480228</v>
      </c>
      <c r="AY546" s="1">
        <v>0.0</v>
      </c>
      <c r="AZ546" s="1">
        <v>0.9637741</v>
      </c>
      <c r="BA546" s="1">
        <v>-5.281498</v>
      </c>
    </row>
    <row r="547">
      <c r="A547">
        <f t="shared" si="2"/>
        <v>0</v>
      </c>
      <c r="B547" t="str">
        <f t="shared" si="3"/>
        <v/>
      </c>
      <c r="C547" t="str">
        <f>if(and(D$3&gt;1,E547=PROSES!$D$22),,D547)</f>
        <v/>
      </c>
      <c r="D547" s="1" t="str">
        <f>if(and(F$3&gt;1,F547=PROSES!$B$10),,F547)</f>
        <v/>
      </c>
      <c r="E547" t="str">
        <f t="shared" si="4"/>
        <v/>
      </c>
      <c r="F547" t="str">
        <f t="shared" si="5"/>
        <v/>
      </c>
      <c r="G547" s="1" t="str">
        <f>if(Z547=PROSES!$E$29,T547,)</f>
        <v/>
      </c>
      <c r="H547" t="str">
        <f>if(X547=PROSES!$E$29,T547,)</f>
        <v/>
      </c>
      <c r="I547" t="str">
        <f t="shared" si="6"/>
        <v/>
      </c>
      <c r="J547" t="str">
        <f>if(and($K$3&gt;1,R547=PROSES!$C$2),,K547)</f>
        <v/>
      </c>
      <c r="K547" s="1" t="str">
        <f>if(and($L$3&gt;1,L547=PROSES!$B$2),,L547)</f>
        <v/>
      </c>
      <c r="L547" t="str">
        <f t="shared" si="7"/>
        <v/>
      </c>
      <c r="M547" t="str">
        <f>if(Z547=PROSES!$B$3,T547,)</f>
        <v/>
      </c>
      <c r="N547" t="str">
        <f>if(X547=PROSES!$B$3,T547,)</f>
        <v/>
      </c>
      <c r="O547" t="str">
        <f t="shared" si="8"/>
        <v/>
      </c>
      <c r="P547" t="str">
        <f>if(Z547=PROSES!$B$1,T547,)</f>
        <v/>
      </c>
      <c r="Q547" t="str">
        <f>if(X547=PROSES!$B$1,T547,)</f>
        <v/>
      </c>
      <c r="R547" t="str">
        <f t="shared" si="9"/>
        <v>DoubleBusbarWithTieBANARAN5</v>
      </c>
      <c r="S547" s="3"/>
      <c r="T547" s="1" t="s">
        <v>1142</v>
      </c>
      <c r="U547" s="1" t="s">
        <v>82</v>
      </c>
      <c r="V547" s="1" t="s">
        <v>82</v>
      </c>
      <c r="W547" s="1" t="s">
        <v>614</v>
      </c>
      <c r="X547" s="1" t="s">
        <v>1143</v>
      </c>
      <c r="Y547" s="1" t="s">
        <v>1144</v>
      </c>
      <c r="Z547" s="1" t="s">
        <v>378</v>
      </c>
      <c r="AA547" s="1" t="s">
        <v>88</v>
      </c>
      <c r="AD547" s="1">
        <v>0.0</v>
      </c>
      <c r="AE547" s="1">
        <v>1.0</v>
      </c>
      <c r="AG547" s="1">
        <v>0.46</v>
      </c>
      <c r="AH547" s="1">
        <v>1.0</v>
      </c>
      <c r="AI547" s="1" t="s">
        <v>64</v>
      </c>
      <c r="AJ547" s="1">
        <v>0.0</v>
      </c>
      <c r="AM547" s="1">
        <v>0.0</v>
      </c>
      <c r="AN547" s="1">
        <v>0.0</v>
      </c>
      <c r="AO547" s="1">
        <v>100.0</v>
      </c>
      <c r="AP547" s="1">
        <v>1.0</v>
      </c>
      <c r="AQ547" s="1">
        <v>3.746</v>
      </c>
      <c r="AR547" s="1">
        <v>3.746</v>
      </c>
      <c r="AS547" s="1">
        <v>0.2958156</v>
      </c>
      <c r="AT547" s="1">
        <v>87.29314</v>
      </c>
      <c r="AU547" s="1">
        <v>0.0139702</v>
      </c>
      <c r="AV547" s="1">
        <v>0.2954856</v>
      </c>
      <c r="AW547" s="1">
        <v>0.0829702</v>
      </c>
      <c r="AX547" s="1">
        <v>0.8864568</v>
      </c>
      <c r="AY547" s="1">
        <v>0.0</v>
      </c>
      <c r="AZ547" s="1">
        <v>0.6704465</v>
      </c>
      <c r="BA547" s="1">
        <v>-3.952669</v>
      </c>
    </row>
    <row r="548">
      <c r="A548">
        <f t="shared" si="2"/>
        <v>0</v>
      </c>
      <c r="B548" t="str">
        <f t="shared" si="3"/>
        <v/>
      </c>
      <c r="C548" t="str">
        <f>if(and(D$3&gt;1,E548=PROSES!$D$22),,D548)</f>
        <v/>
      </c>
      <c r="D548" s="1" t="str">
        <f>if(and(F$3&gt;1,F548=PROSES!$B$10),,F548)</f>
        <v/>
      </c>
      <c r="E548" t="str">
        <f t="shared" si="4"/>
        <v/>
      </c>
      <c r="F548" t="str">
        <f t="shared" si="5"/>
        <v/>
      </c>
      <c r="G548" s="1" t="str">
        <f>if(Z548=PROSES!$E$29,T548,)</f>
        <v/>
      </c>
      <c r="H548" t="str">
        <f>if(X548=PROSES!$E$29,T548,)</f>
        <v/>
      </c>
      <c r="I548" t="str">
        <f t="shared" si="6"/>
        <v/>
      </c>
      <c r="J548" t="str">
        <f>if(and($K$3&gt;1,R548=PROSES!$C$2),,K548)</f>
        <v/>
      </c>
      <c r="K548" s="1" t="str">
        <f>if(and($L$3&gt;1,L548=PROSES!$B$2),,L548)</f>
        <v/>
      </c>
      <c r="L548" t="str">
        <f t="shared" si="7"/>
        <v/>
      </c>
      <c r="M548" t="str">
        <f>if(Z548=PROSES!$B$3,T548,)</f>
        <v/>
      </c>
      <c r="N548" t="str">
        <f>if(X548=PROSES!$B$3,T548,)</f>
        <v/>
      </c>
      <c r="O548" t="str">
        <f t="shared" si="8"/>
        <v/>
      </c>
      <c r="P548" t="str">
        <f>if(Z548=PROSES!$B$1,T548,)</f>
        <v/>
      </c>
      <c r="Q548" t="str">
        <f>if(X548=PROSES!$B$1,T548,)</f>
        <v/>
      </c>
      <c r="R548" t="str">
        <f t="shared" si="9"/>
        <v>DoubleBusbarWithTieBANARAN5</v>
      </c>
      <c r="S548" s="3"/>
      <c r="T548" s="1" t="s">
        <v>1145</v>
      </c>
      <c r="U548" s="1" t="s">
        <v>82</v>
      </c>
      <c r="V548" s="1" t="s">
        <v>82</v>
      </c>
      <c r="W548" s="1" t="s">
        <v>614</v>
      </c>
      <c r="X548" s="1" t="s">
        <v>1143</v>
      </c>
      <c r="Y548" s="1" t="s">
        <v>1144</v>
      </c>
      <c r="Z548" s="1" t="s">
        <v>378</v>
      </c>
      <c r="AA548" s="1" t="s">
        <v>88</v>
      </c>
      <c r="AD548" s="1">
        <v>0.0</v>
      </c>
      <c r="AE548" s="1">
        <v>1.0</v>
      </c>
      <c r="AG548" s="1">
        <v>0.46</v>
      </c>
      <c r="AH548" s="1">
        <v>1.0</v>
      </c>
      <c r="AI548" s="1" t="s">
        <v>64</v>
      </c>
      <c r="AJ548" s="1">
        <v>0.0</v>
      </c>
      <c r="AM548" s="1">
        <v>0.0</v>
      </c>
      <c r="AN548" s="1">
        <v>0.0</v>
      </c>
      <c r="AO548" s="1">
        <v>100.0</v>
      </c>
      <c r="AP548" s="1">
        <v>1.0</v>
      </c>
      <c r="AQ548" s="1">
        <v>3.746</v>
      </c>
      <c r="AR548" s="1">
        <v>3.746</v>
      </c>
      <c r="AS548" s="1">
        <v>0.2958156</v>
      </c>
      <c r="AT548" s="1">
        <v>87.29314</v>
      </c>
      <c r="AU548" s="1">
        <v>0.0139702</v>
      </c>
      <c r="AV548" s="1">
        <v>0.2954856</v>
      </c>
      <c r="AW548" s="1">
        <v>0.0829702</v>
      </c>
      <c r="AX548" s="1">
        <v>0.8864568</v>
      </c>
      <c r="AY548" s="1">
        <v>0.0</v>
      </c>
      <c r="AZ548" s="1">
        <v>0.6704465</v>
      </c>
      <c r="BA548" s="1">
        <v>-3.952669</v>
      </c>
    </row>
    <row r="549">
      <c r="A549">
        <f t="shared" si="2"/>
        <v>0</v>
      </c>
      <c r="B549" t="str">
        <f t="shared" si="3"/>
        <v/>
      </c>
      <c r="C549" t="str">
        <f>if(and(D$3&gt;1,E549=PROSES!$D$22),,D549)</f>
        <v/>
      </c>
      <c r="D549" s="1" t="str">
        <f>if(and(F$3&gt;1,F549=PROSES!$B$10),,F549)</f>
        <v/>
      </c>
      <c r="E549" t="str">
        <f t="shared" si="4"/>
        <v/>
      </c>
      <c r="F549" t="str">
        <f t="shared" si="5"/>
        <v/>
      </c>
      <c r="G549" s="1" t="str">
        <f>if(Z549=PROSES!$E$29,T549,)</f>
        <v/>
      </c>
      <c r="H549" t="str">
        <f>if(X549=PROSES!$E$29,T549,)</f>
        <v/>
      </c>
      <c r="I549" t="str">
        <f t="shared" si="6"/>
        <v/>
      </c>
      <c r="J549" t="str">
        <f>if(and($K$3&gt;1,R549=PROSES!$C$2),,K549)</f>
        <v/>
      </c>
      <c r="K549" s="1" t="str">
        <f>if(and($L$3&gt;1,L549=PROSES!$B$2),,L549)</f>
        <v/>
      </c>
      <c r="L549" t="str">
        <f t="shared" si="7"/>
        <v/>
      </c>
      <c r="M549" t="str">
        <f>if(Z549=PROSES!$B$3,T549,)</f>
        <v/>
      </c>
      <c r="N549" t="str">
        <f>if(X549=PROSES!$B$3,T549,)</f>
        <v/>
      </c>
      <c r="O549" t="str">
        <f t="shared" si="8"/>
        <v/>
      </c>
      <c r="P549" t="str">
        <f>if(Z549=PROSES!$B$1,T549,)</f>
        <v/>
      </c>
      <c r="Q549" t="str">
        <f>if(X549=PROSES!$B$1,T549,)</f>
        <v/>
      </c>
      <c r="R549" t="str">
        <f t="shared" si="9"/>
        <v>DoubleBusbarWithTieJAYA KERTAS5</v>
      </c>
      <c r="S549" s="3"/>
      <c r="T549" s="1" t="s">
        <v>1146</v>
      </c>
      <c r="U549" s="1" t="s">
        <v>82</v>
      </c>
      <c r="V549" s="1" t="s">
        <v>82</v>
      </c>
      <c r="W549" s="1" t="s">
        <v>1147</v>
      </c>
      <c r="X549" s="1" t="s">
        <v>1143</v>
      </c>
      <c r="Y549" s="1" t="s">
        <v>1148</v>
      </c>
      <c r="Z549" s="1" t="s">
        <v>1047</v>
      </c>
      <c r="AA549" s="1" t="s">
        <v>88</v>
      </c>
      <c r="AD549" s="1">
        <v>0.0</v>
      </c>
      <c r="AE549" s="1">
        <v>1.0</v>
      </c>
      <c r="AG549" s="1">
        <v>31.215</v>
      </c>
      <c r="AH549" s="1">
        <v>1.0</v>
      </c>
      <c r="AI549" s="1" t="s">
        <v>64</v>
      </c>
      <c r="AJ549" s="1">
        <v>0.0</v>
      </c>
      <c r="AM549" s="1">
        <v>0.0</v>
      </c>
      <c r="AN549" s="1">
        <v>0.0</v>
      </c>
      <c r="AO549" s="1">
        <v>100.0</v>
      </c>
      <c r="AP549" s="1">
        <v>1.0</v>
      </c>
      <c r="AQ549" s="1">
        <v>1.2</v>
      </c>
      <c r="AR549" s="1">
        <v>1.2</v>
      </c>
      <c r="AS549" s="1">
        <v>8.226732</v>
      </c>
      <c r="AT549" s="1">
        <v>82.67545</v>
      </c>
      <c r="AU549" s="1">
        <v>1.048824</v>
      </c>
      <c r="AV549" s="1">
        <v>8.159601</v>
      </c>
      <c r="AW549" s="1">
        <v>5.74356</v>
      </c>
      <c r="AX549" s="1">
        <v>24.47256</v>
      </c>
      <c r="AY549" s="1">
        <v>0.0</v>
      </c>
      <c r="AZ549" s="1">
        <v>0.6878014</v>
      </c>
      <c r="BA549" s="1">
        <v>-8.730828</v>
      </c>
    </row>
    <row r="550">
      <c r="A550">
        <f t="shared" si="2"/>
        <v>0</v>
      </c>
      <c r="B550" t="str">
        <f t="shared" si="3"/>
        <v/>
      </c>
      <c r="C550" t="str">
        <f>if(and(D$3&gt;1,E550=PROSES!$D$22),,D550)</f>
        <v/>
      </c>
      <c r="D550" s="1" t="str">
        <f>if(and(F$3&gt;1,F550=PROSES!$B$10),,F550)</f>
        <v/>
      </c>
      <c r="E550" t="str">
        <f t="shared" si="4"/>
        <v/>
      </c>
      <c r="F550" t="str">
        <f t="shared" si="5"/>
        <v/>
      </c>
      <c r="G550" s="1" t="str">
        <f>if(Z550=PROSES!$E$29,T550,)</f>
        <v/>
      </c>
      <c r="H550" t="str">
        <f>if(X550=PROSES!$E$29,T550,)</f>
        <v/>
      </c>
      <c r="I550" t="str">
        <f t="shared" si="6"/>
        <v/>
      </c>
      <c r="J550" t="str">
        <f>if(and($K$3&gt;1,R550=PROSES!$C$2),,K550)</f>
        <v/>
      </c>
      <c r="K550" s="1" t="str">
        <f>if(and($L$3&gt;1,L550=PROSES!$B$2),,L550)</f>
        <v/>
      </c>
      <c r="L550" t="str">
        <f t="shared" si="7"/>
        <v/>
      </c>
      <c r="M550" t="str">
        <f>if(Z550=PROSES!$B$3,T550,)</f>
        <v/>
      </c>
      <c r="N550" t="str">
        <f>if(X550=PROSES!$B$3,T550,)</f>
        <v/>
      </c>
      <c r="O550" t="str">
        <f t="shared" si="8"/>
        <v/>
      </c>
      <c r="P550" t="str">
        <f>if(Z550=PROSES!$B$1,T550,)</f>
        <v/>
      </c>
      <c r="Q550" t="str">
        <f>if(X550=PROSES!$B$1,T550,)</f>
        <v/>
      </c>
      <c r="R550" t="str">
        <f t="shared" si="9"/>
        <v>DoubleBusbarWithTieKERTOSONO5</v>
      </c>
      <c r="S550" s="3"/>
      <c r="T550" s="1" t="s">
        <v>1149</v>
      </c>
      <c r="U550" s="1" t="s">
        <v>82</v>
      </c>
      <c r="V550" s="1" t="s">
        <v>82</v>
      </c>
      <c r="W550" s="1" t="s">
        <v>1147</v>
      </c>
      <c r="X550" s="1" t="s">
        <v>1143</v>
      </c>
      <c r="Y550" s="1" t="s">
        <v>1148</v>
      </c>
      <c r="Z550" s="1" t="s">
        <v>1050</v>
      </c>
      <c r="AA550" s="1" t="s">
        <v>85</v>
      </c>
      <c r="AD550" s="1">
        <v>0.0</v>
      </c>
      <c r="AE550" s="1">
        <v>1.0</v>
      </c>
      <c r="AG550" s="1">
        <v>30.315</v>
      </c>
      <c r="AH550" s="1">
        <v>1.0</v>
      </c>
      <c r="AI550" s="1" t="s">
        <v>64</v>
      </c>
      <c r="AJ550" s="1">
        <v>0.0</v>
      </c>
      <c r="AM550" s="1">
        <v>0.0</v>
      </c>
      <c r="AN550" s="1">
        <v>0.0</v>
      </c>
      <c r="AO550" s="1">
        <v>100.0</v>
      </c>
      <c r="AP550" s="1">
        <v>1.0</v>
      </c>
      <c r="AQ550" s="1">
        <v>1.2</v>
      </c>
      <c r="AR550" s="1">
        <v>1.2</v>
      </c>
      <c r="AS550" s="1">
        <v>7.989537</v>
      </c>
      <c r="AT550" s="1">
        <v>82.67545</v>
      </c>
      <c r="AU550" s="1">
        <v>1.018584</v>
      </c>
      <c r="AV550" s="1">
        <v>7.924342</v>
      </c>
      <c r="AW550" s="1">
        <v>5.57796</v>
      </c>
      <c r="AX550" s="1">
        <v>23.76696</v>
      </c>
      <c r="AY550" s="1">
        <v>0.0</v>
      </c>
      <c r="AZ550" s="1">
        <v>0.6878014</v>
      </c>
      <c r="BA550" s="1">
        <v>-8.730828</v>
      </c>
    </row>
    <row r="551">
      <c r="A551">
        <f t="shared" si="2"/>
        <v>0</v>
      </c>
      <c r="B551" t="str">
        <f t="shared" si="3"/>
        <v/>
      </c>
      <c r="C551" t="str">
        <f>if(and(D$3&gt;1,E551=PROSES!$D$22),,D551)</f>
        <v/>
      </c>
      <c r="D551" s="1" t="str">
        <f>if(and(F$3&gt;1,F551=PROSES!$B$10),,F551)</f>
        <v/>
      </c>
      <c r="E551" t="str">
        <f t="shared" si="4"/>
        <v/>
      </c>
      <c r="F551" t="str">
        <f t="shared" si="5"/>
        <v/>
      </c>
      <c r="G551" s="1" t="str">
        <f>if(Z551=PROSES!$E$29,T551,)</f>
        <v/>
      </c>
      <c r="H551" t="str">
        <f>if(X551=PROSES!$E$29,T551,)</f>
        <v/>
      </c>
      <c r="I551" t="str">
        <f t="shared" si="6"/>
        <v/>
      </c>
      <c r="J551" t="str">
        <f>if(and($K$3&gt;1,R551=PROSES!$C$2),,K551)</f>
        <v/>
      </c>
      <c r="K551" s="1" t="str">
        <f>if(and($L$3&gt;1,L551=PROSES!$B$2),,L551)</f>
        <v/>
      </c>
      <c r="L551" t="str">
        <f t="shared" si="7"/>
        <v/>
      </c>
      <c r="M551" t="str">
        <f>if(Z551=PROSES!$B$3,T551,)</f>
        <v/>
      </c>
      <c r="N551" t="str">
        <f>if(X551=PROSES!$B$3,T551,)</f>
        <v/>
      </c>
      <c r="O551" t="str">
        <f t="shared" si="8"/>
        <v/>
      </c>
      <c r="P551" t="str">
        <f>if(Z551=PROSES!$B$1,T551,)</f>
        <v/>
      </c>
      <c r="Q551" t="str">
        <f>if(X551=PROSES!$B$1,T551,)</f>
        <v/>
      </c>
      <c r="R551" t="str">
        <f t="shared" si="9"/>
        <v>PARAKAN4KADIPATEN4</v>
      </c>
      <c r="S551" s="3"/>
      <c r="T551" s="1" t="s">
        <v>1150</v>
      </c>
      <c r="U551" s="1" t="s">
        <v>115</v>
      </c>
      <c r="V551" s="1" t="s">
        <v>115</v>
      </c>
      <c r="W551" s="1" t="s">
        <v>116</v>
      </c>
      <c r="X551" s="1" t="s">
        <v>1151</v>
      </c>
      <c r="Y551" s="1" t="s">
        <v>123</v>
      </c>
      <c r="Z551" s="1" t="s">
        <v>117</v>
      </c>
      <c r="AA551" s="1" t="s">
        <v>123</v>
      </c>
      <c r="AD551" s="1">
        <v>0.0</v>
      </c>
      <c r="AE551" s="1">
        <v>1.0</v>
      </c>
      <c r="AG551" s="1">
        <v>10.0</v>
      </c>
      <c r="AH551" s="1">
        <v>1.0</v>
      </c>
      <c r="AI551" s="1" t="s">
        <v>64</v>
      </c>
      <c r="AJ551" s="1">
        <v>0.0</v>
      </c>
      <c r="AM551" s="1">
        <v>0.0</v>
      </c>
      <c r="AN551" s="1">
        <v>0.0</v>
      </c>
      <c r="AO551" s="1">
        <v>100.0</v>
      </c>
      <c r="AP551" s="1">
        <v>1.0</v>
      </c>
      <c r="AQ551" s="1">
        <v>0.38</v>
      </c>
      <c r="AR551" s="1">
        <v>0.38</v>
      </c>
      <c r="AS551" s="1">
        <v>4.424353</v>
      </c>
      <c r="AT551" s="1">
        <v>60.48</v>
      </c>
      <c r="AU551" s="1">
        <v>2.18</v>
      </c>
      <c r="AV551" s="1">
        <v>3.85</v>
      </c>
      <c r="AW551" s="1">
        <v>3.68</v>
      </c>
      <c r="AX551" s="1">
        <v>11.55</v>
      </c>
      <c r="AY551" s="1">
        <v>0.0</v>
      </c>
      <c r="AZ551" s="1">
        <v>0.5910276</v>
      </c>
      <c r="BA551" s="1">
        <v>18.49655</v>
      </c>
    </row>
    <row r="552">
      <c r="A552">
        <f t="shared" si="2"/>
        <v>0</v>
      </c>
      <c r="B552" t="str">
        <f t="shared" si="3"/>
        <v/>
      </c>
      <c r="C552" t="str">
        <f>if(and(D$3&gt;1,E552=PROSES!$D$22),,D552)</f>
        <v/>
      </c>
      <c r="D552" s="1" t="str">
        <f>if(and(F$3&gt;1,F552=PROSES!$B$10),,F552)</f>
        <v/>
      </c>
      <c r="E552" t="str">
        <f t="shared" si="4"/>
        <v/>
      </c>
      <c r="F552" t="str">
        <f t="shared" si="5"/>
        <v/>
      </c>
      <c r="G552" s="1" t="str">
        <f>if(Z552=PROSES!$E$29,T552,)</f>
        <v/>
      </c>
      <c r="H552" t="str">
        <f>if(X552=PROSES!$E$29,T552,)</f>
        <v/>
      </c>
      <c r="I552" t="str">
        <f t="shared" si="6"/>
        <v/>
      </c>
      <c r="J552" t="str">
        <f>if(and($K$3&gt;1,R552=PROSES!$C$2),,K552)</f>
        <v/>
      </c>
      <c r="K552" s="1" t="str">
        <f>if(and($L$3&gt;1,L552=PROSES!$B$2),,L552)</f>
        <v/>
      </c>
      <c r="L552" t="str">
        <f t="shared" si="7"/>
        <v/>
      </c>
      <c r="M552" t="str">
        <f>if(Z552=PROSES!$B$3,T552,)</f>
        <v/>
      </c>
      <c r="N552" t="str">
        <f>if(X552=PROSES!$B$3,T552,)</f>
        <v/>
      </c>
      <c r="O552" t="str">
        <f t="shared" si="8"/>
        <v/>
      </c>
      <c r="P552" t="str">
        <f>if(Z552=PROSES!$B$1,T552,)</f>
        <v/>
      </c>
      <c r="Q552" t="str">
        <f>if(X552=PROSES!$B$1,T552,)</f>
        <v/>
      </c>
      <c r="R552" t="str">
        <f t="shared" si="9"/>
        <v>PARAKAN4KADIPATEN4</v>
      </c>
      <c r="S552" s="3"/>
      <c r="T552" s="1" t="s">
        <v>1152</v>
      </c>
      <c r="U552" s="1" t="s">
        <v>115</v>
      </c>
      <c r="V552" s="1" t="s">
        <v>115</v>
      </c>
      <c r="W552" s="1" t="s">
        <v>116</v>
      </c>
      <c r="X552" s="1" t="s">
        <v>1151</v>
      </c>
      <c r="Y552" s="1" t="s">
        <v>123</v>
      </c>
      <c r="Z552" s="1" t="s">
        <v>117</v>
      </c>
      <c r="AA552" s="1" t="s">
        <v>123</v>
      </c>
      <c r="AD552" s="1">
        <v>0.0</v>
      </c>
      <c r="AE552" s="1">
        <v>1.0</v>
      </c>
      <c r="AG552" s="1">
        <v>10.0</v>
      </c>
      <c r="AH552" s="1">
        <v>1.0</v>
      </c>
      <c r="AI552" s="1" t="s">
        <v>64</v>
      </c>
      <c r="AJ552" s="1">
        <v>0.0</v>
      </c>
      <c r="AM552" s="1">
        <v>0.0</v>
      </c>
      <c r="AN552" s="1">
        <v>0.0</v>
      </c>
      <c r="AO552" s="1">
        <v>100.0</v>
      </c>
      <c r="AP552" s="1">
        <v>1.0</v>
      </c>
      <c r="AQ552" s="1">
        <v>0.38</v>
      </c>
      <c r="AR552" s="1">
        <v>0.38</v>
      </c>
      <c r="AS552" s="1">
        <v>4.424353</v>
      </c>
      <c r="AT552" s="1">
        <v>60.48</v>
      </c>
      <c r="AU552" s="1">
        <v>2.18</v>
      </c>
      <c r="AV552" s="1">
        <v>3.85</v>
      </c>
      <c r="AW552" s="1">
        <v>3.68</v>
      </c>
      <c r="AX552" s="1">
        <v>11.55</v>
      </c>
      <c r="AY552" s="1">
        <v>0.0</v>
      </c>
      <c r="AZ552" s="1">
        <v>0.5910276</v>
      </c>
      <c r="BA552" s="1">
        <v>18.49655</v>
      </c>
    </row>
    <row r="553">
      <c r="A553">
        <f t="shared" si="2"/>
        <v>0</v>
      </c>
      <c r="B553" t="str">
        <f t="shared" si="3"/>
        <v/>
      </c>
      <c r="C553" t="str">
        <f>if(and(D$3&gt;1,E553=PROSES!$D$22),,D553)</f>
        <v/>
      </c>
      <c r="D553" s="1" t="str">
        <f>if(and(F$3&gt;1,F553=PROSES!$B$10),,F553)</f>
        <v/>
      </c>
      <c r="E553" t="str">
        <f t="shared" si="4"/>
        <v/>
      </c>
      <c r="F553" t="str">
        <f t="shared" si="5"/>
        <v/>
      </c>
      <c r="G553" s="1" t="str">
        <f>if(Z553=PROSES!$E$29,T553,)</f>
        <v/>
      </c>
      <c r="H553" t="str">
        <f>if(X553=PROSES!$E$29,T553,)</f>
        <v/>
      </c>
      <c r="I553" t="str">
        <f t="shared" si="6"/>
        <v/>
      </c>
      <c r="J553" t="str">
        <f>if(and($K$3&gt;1,R553=PROSES!$C$2),,K553)</f>
        <v/>
      </c>
      <c r="K553" s="1" t="str">
        <f>if(and($L$3&gt;1,L553=PROSES!$B$2),,L553)</f>
        <v/>
      </c>
      <c r="L553" t="str">
        <f t="shared" si="7"/>
        <v/>
      </c>
      <c r="M553" t="str">
        <f>if(Z553=PROSES!$B$3,T553,)</f>
        <v/>
      </c>
      <c r="N553" t="str">
        <f>if(X553=PROSES!$B$3,T553,)</f>
        <v/>
      </c>
      <c r="O553" t="str">
        <f t="shared" si="8"/>
        <v/>
      </c>
      <c r="P553" t="str">
        <f>if(Z553=PROSES!$B$1,T553,)</f>
        <v/>
      </c>
      <c r="Q553" t="str">
        <f>if(X553=PROSES!$B$1,T553,)</f>
        <v/>
      </c>
      <c r="R553" t="str">
        <f t="shared" si="9"/>
        <v>KADIPATEN5SUNYARAGI5</v>
      </c>
      <c r="S553" s="3"/>
      <c r="T553" s="1" t="s">
        <v>1153</v>
      </c>
      <c r="U553" s="1" t="s">
        <v>115</v>
      </c>
      <c r="V553" s="1" t="s">
        <v>115</v>
      </c>
      <c r="W553" s="1" t="s">
        <v>210</v>
      </c>
      <c r="X553" s="1" t="s">
        <v>1154</v>
      </c>
      <c r="Y553" s="1" t="s">
        <v>85</v>
      </c>
      <c r="Z553" s="1" t="s">
        <v>1155</v>
      </c>
      <c r="AA553" s="1" t="s">
        <v>85</v>
      </c>
      <c r="AD553" s="1">
        <v>0.0</v>
      </c>
      <c r="AE553" s="1">
        <v>1.0</v>
      </c>
      <c r="AG553" s="1">
        <v>43.85</v>
      </c>
      <c r="AH553" s="1">
        <v>1.0</v>
      </c>
      <c r="AI553" s="1" t="s">
        <v>64</v>
      </c>
      <c r="AJ553" s="1">
        <v>0.0</v>
      </c>
      <c r="AM553" s="1">
        <v>0.0</v>
      </c>
      <c r="AN553" s="1">
        <v>0.0</v>
      </c>
      <c r="AO553" s="1">
        <v>100.0</v>
      </c>
      <c r="AP553" s="1">
        <v>1.0</v>
      </c>
      <c r="AQ553" s="1">
        <v>0.6</v>
      </c>
      <c r="AR553" s="1">
        <v>0.6</v>
      </c>
      <c r="AS553" s="1">
        <v>18.29002</v>
      </c>
      <c r="AT553" s="1">
        <v>73.681</v>
      </c>
      <c r="AU553" s="1">
        <v>5.13922</v>
      </c>
      <c r="AV553" s="1">
        <v>17.55315</v>
      </c>
      <c r="AW553" s="1">
        <v>11.71672</v>
      </c>
      <c r="AX553" s="1">
        <v>52.65946</v>
      </c>
      <c r="AY553" s="1">
        <v>0.0</v>
      </c>
      <c r="AZ553" s="1">
        <v>0.650941</v>
      </c>
      <c r="BA553" s="1">
        <v>5.70712</v>
      </c>
    </row>
    <row r="554">
      <c r="A554">
        <f t="shared" si="2"/>
        <v>0</v>
      </c>
      <c r="B554" t="str">
        <f t="shared" si="3"/>
        <v/>
      </c>
      <c r="C554" t="str">
        <f>if(and(D$3&gt;1,E554=PROSES!$D$22),,D554)</f>
        <v/>
      </c>
      <c r="D554" s="1" t="str">
        <f>if(and(F$3&gt;1,F554=PROSES!$B$10),,F554)</f>
        <v/>
      </c>
      <c r="E554" t="str">
        <f t="shared" si="4"/>
        <v/>
      </c>
      <c r="F554" t="str">
        <f t="shared" si="5"/>
        <v/>
      </c>
      <c r="G554" s="1" t="str">
        <f>if(Z554=PROSES!$E$29,T554,)</f>
        <v/>
      </c>
      <c r="H554" t="str">
        <f>if(X554=PROSES!$E$29,T554,)</f>
        <v/>
      </c>
      <c r="I554" t="str">
        <f t="shared" si="6"/>
        <v/>
      </c>
      <c r="J554" t="str">
        <f>if(and($K$3&gt;1,R554=PROSES!$C$2),,K554)</f>
        <v/>
      </c>
      <c r="K554" s="1" t="str">
        <f>if(and($L$3&gt;1,L554=PROSES!$B$2),,L554)</f>
        <v/>
      </c>
      <c r="L554" t="str">
        <f t="shared" si="7"/>
        <v/>
      </c>
      <c r="M554" t="str">
        <f>if(Z554=PROSES!$B$3,T554,)</f>
        <v/>
      </c>
      <c r="N554" t="str">
        <f>if(X554=PROSES!$B$3,T554,)</f>
        <v/>
      </c>
      <c r="O554" t="str">
        <f t="shared" si="8"/>
        <v/>
      </c>
      <c r="P554" t="str">
        <f>if(Z554=PROSES!$B$1,T554,)</f>
        <v/>
      </c>
      <c r="Q554" t="str">
        <f>if(X554=PROSES!$B$1,T554,)</f>
        <v/>
      </c>
      <c r="R554" t="str">
        <f t="shared" si="9"/>
        <v>KANDANGSAPI</v>
      </c>
      <c r="S554" s="3"/>
      <c r="T554" s="1" t="s">
        <v>1156</v>
      </c>
      <c r="U554" s="1" t="s">
        <v>58</v>
      </c>
      <c r="V554" s="1" t="s">
        <v>58</v>
      </c>
      <c r="W554" s="1" t="s">
        <v>282</v>
      </c>
      <c r="Y554" s="1" t="s">
        <v>1157</v>
      </c>
      <c r="Z554" s="1" t="s">
        <v>1158</v>
      </c>
      <c r="AA554" s="1" t="s">
        <v>61</v>
      </c>
      <c r="AD554" s="1">
        <v>0.0</v>
      </c>
      <c r="AE554" s="1">
        <v>1.0</v>
      </c>
      <c r="AG554" s="1">
        <v>5.177</v>
      </c>
      <c r="AH554" s="1">
        <v>1.0</v>
      </c>
      <c r="AI554" s="1" t="s">
        <v>64</v>
      </c>
      <c r="AJ554" s="1">
        <v>0.0</v>
      </c>
      <c r="AM554" s="1">
        <v>0.0</v>
      </c>
      <c r="AN554" s="1">
        <v>0.0</v>
      </c>
      <c r="AO554" s="1">
        <v>100.0</v>
      </c>
      <c r="AP554" s="1">
        <v>1.0</v>
      </c>
      <c r="AQ554" s="1">
        <v>1.56</v>
      </c>
      <c r="AR554" s="1">
        <v>1.56</v>
      </c>
      <c r="AS554" s="1">
        <v>1.47124</v>
      </c>
      <c r="AT554" s="1">
        <v>81.68457</v>
      </c>
      <c r="AU554" s="1">
        <v>0.2127747</v>
      </c>
      <c r="AV554" s="1">
        <v>1.455772</v>
      </c>
      <c r="AW554" s="1">
        <v>0.9893247</v>
      </c>
      <c r="AX554" s="1">
        <v>4.367317</v>
      </c>
      <c r="AY554" s="1">
        <v>0.0</v>
      </c>
      <c r="AZ554" s="1">
        <v>0.6827177</v>
      </c>
      <c r="BA554" s="1">
        <v>-6.618521</v>
      </c>
    </row>
    <row r="555">
      <c r="A555">
        <f t="shared" si="2"/>
        <v>0</v>
      </c>
      <c r="B555" t="str">
        <f t="shared" si="3"/>
        <v/>
      </c>
      <c r="C555" t="str">
        <f>if(and(D$3&gt;1,E555=PROSES!$D$22),,D555)</f>
        <v/>
      </c>
      <c r="D555" s="1" t="str">
        <f>if(and(F$3&gt;1,F555=PROSES!$B$10),,F555)</f>
        <v/>
      </c>
      <c r="E555" t="str">
        <f t="shared" si="4"/>
        <v/>
      </c>
      <c r="F555" t="str">
        <f t="shared" si="5"/>
        <v/>
      </c>
      <c r="G555" s="1" t="str">
        <f>if(Z555=PROSES!$E$29,T555,)</f>
        <v/>
      </c>
      <c r="H555" t="str">
        <f>if(X555=PROSES!$E$29,T555,)</f>
        <v/>
      </c>
      <c r="I555" t="str">
        <f t="shared" si="6"/>
        <v/>
      </c>
      <c r="J555" t="str">
        <f>if(and($K$3&gt;1,R555=PROSES!$C$2),,K555)</f>
        <v/>
      </c>
      <c r="K555" s="1" t="str">
        <f>if(and($L$3&gt;1,L555=PROSES!$B$2),,L555)</f>
        <v/>
      </c>
      <c r="L555" t="str">
        <f t="shared" si="7"/>
        <v/>
      </c>
      <c r="M555" t="str">
        <f>if(Z555=PROSES!$B$3,T555,)</f>
        <v/>
      </c>
      <c r="N555" t="str">
        <f>if(X555=PROSES!$B$3,T555,)</f>
        <v/>
      </c>
      <c r="O555" t="str">
        <f t="shared" si="8"/>
        <v/>
      </c>
      <c r="P555" t="str">
        <f>if(Z555=PROSES!$B$1,T555,)</f>
        <v/>
      </c>
      <c r="Q555" t="str">
        <f>if(X555=PROSES!$B$1,T555,)</f>
        <v/>
      </c>
      <c r="R555" t="str">
        <f t="shared" si="9"/>
        <v>MUARATAWAR5</v>
      </c>
      <c r="S555" s="3"/>
      <c r="T555" s="1" t="s">
        <v>1159</v>
      </c>
      <c r="U555" s="1" t="s">
        <v>58</v>
      </c>
      <c r="V555" s="1" t="s">
        <v>58</v>
      </c>
      <c r="W555" s="1" t="s">
        <v>990</v>
      </c>
      <c r="X555" s="1" t="s">
        <v>991</v>
      </c>
      <c r="Y555" s="1" t="s">
        <v>61</v>
      </c>
      <c r="AA555" s="1" t="s">
        <v>1157</v>
      </c>
      <c r="AD555" s="1">
        <v>0.0</v>
      </c>
      <c r="AE555" s="1">
        <v>1.0</v>
      </c>
      <c r="AG555" s="1">
        <v>7.91</v>
      </c>
      <c r="AH555" s="1">
        <v>1.0</v>
      </c>
      <c r="AI555" s="1" t="s">
        <v>64</v>
      </c>
      <c r="AJ555" s="1">
        <v>0.0</v>
      </c>
      <c r="AM555" s="1">
        <v>0.0</v>
      </c>
      <c r="AN555" s="1">
        <v>0.0</v>
      </c>
      <c r="AO555" s="1">
        <v>100.0</v>
      </c>
      <c r="AP555" s="1">
        <v>1.0</v>
      </c>
      <c r="AQ555" s="1">
        <v>1.88</v>
      </c>
      <c r="AR555" s="1">
        <v>1.88</v>
      </c>
      <c r="AS555" s="1">
        <v>1.647597</v>
      </c>
      <c r="AT555" s="1">
        <v>77.24146</v>
      </c>
      <c r="AU555" s="1">
        <v>0.36386</v>
      </c>
      <c r="AV555" s="1">
        <v>1.606917</v>
      </c>
      <c r="AW555" s="1">
        <v>1.55036</v>
      </c>
      <c r="AX555" s="1">
        <v>4.820749</v>
      </c>
      <c r="AY555" s="1">
        <v>0.0</v>
      </c>
      <c r="AZ555" s="1">
        <v>0.6931021</v>
      </c>
      <c r="BA555" s="1">
        <v>-7.504862</v>
      </c>
    </row>
    <row r="556">
      <c r="A556">
        <f t="shared" si="2"/>
        <v>0</v>
      </c>
      <c r="B556" t="str">
        <f t="shared" si="3"/>
        <v/>
      </c>
      <c r="C556" t="str">
        <f>if(and(D$3&gt;1,E556=PROSES!$D$22),,D556)</f>
        <v/>
      </c>
      <c r="D556" s="1" t="str">
        <f>if(and(F$3&gt;1,F556=PROSES!$B$10),,F556)</f>
        <v/>
      </c>
      <c r="E556" t="str">
        <f t="shared" si="4"/>
        <v/>
      </c>
      <c r="F556" t="str">
        <f t="shared" si="5"/>
        <v/>
      </c>
      <c r="G556" s="1" t="str">
        <f>if(Z556=PROSES!$E$29,T556,)</f>
        <v/>
      </c>
      <c r="H556" t="str">
        <f>if(X556=PROSES!$E$29,T556,)</f>
        <v/>
      </c>
      <c r="I556" t="str">
        <f t="shared" si="6"/>
        <v/>
      </c>
      <c r="J556" t="str">
        <f>if(and($K$3&gt;1,R556=PROSES!$C$2),,K556)</f>
        <v/>
      </c>
      <c r="K556" s="1" t="str">
        <f>if(and($L$3&gt;1,L556=PROSES!$B$2),,L556)</f>
        <v/>
      </c>
      <c r="L556" t="str">
        <f t="shared" si="7"/>
        <v/>
      </c>
      <c r="M556" t="str">
        <f>if(Z556=PROSES!$B$3,T556,)</f>
        <v/>
      </c>
      <c r="N556" t="str">
        <f>if(X556=PROSES!$B$3,T556,)</f>
        <v/>
      </c>
      <c r="O556" t="str">
        <f t="shared" si="8"/>
        <v/>
      </c>
      <c r="P556" t="str">
        <f>if(Z556=PROSES!$B$1,T556,)</f>
        <v/>
      </c>
      <c r="Q556" t="str">
        <f>if(X556=PROSES!$B$1,T556,)</f>
        <v/>
      </c>
      <c r="R556" t="str">
        <f t="shared" si="9"/>
        <v>KANDANGSAPIGARDENCITY5</v>
      </c>
      <c r="S556" s="3"/>
      <c r="T556" s="1" t="s">
        <v>1160</v>
      </c>
      <c r="U556" s="1" t="s">
        <v>58</v>
      </c>
      <c r="V556" s="1" t="s">
        <v>58</v>
      </c>
      <c r="W556" s="1" t="s">
        <v>1161</v>
      </c>
      <c r="X556" s="1" t="s">
        <v>1158</v>
      </c>
      <c r="Y556" s="1" t="s">
        <v>61</v>
      </c>
      <c r="Z556" s="1" t="s">
        <v>1162</v>
      </c>
      <c r="AA556" s="1" t="s">
        <v>61</v>
      </c>
      <c r="AD556" s="1">
        <v>0.0</v>
      </c>
      <c r="AE556" s="1">
        <v>1.0</v>
      </c>
      <c r="AG556" s="1">
        <v>5.179</v>
      </c>
      <c r="AH556" s="1">
        <v>1.0</v>
      </c>
      <c r="AI556" s="1" t="s">
        <v>64</v>
      </c>
      <c r="AJ556" s="1">
        <v>0.0</v>
      </c>
      <c r="AM556" s="1">
        <v>0.0</v>
      </c>
      <c r="AN556" s="1">
        <v>0.0</v>
      </c>
      <c r="AO556" s="1">
        <v>100.0</v>
      </c>
      <c r="AP556" s="1">
        <v>1.0</v>
      </c>
      <c r="AQ556" s="1">
        <v>1.0</v>
      </c>
      <c r="AR556" s="1">
        <v>1.0</v>
      </c>
      <c r="AS556" s="1">
        <v>0.5929111</v>
      </c>
      <c r="AT556" s="1">
        <v>57.67313</v>
      </c>
      <c r="AU556" s="1">
        <v>0.3170584</v>
      </c>
      <c r="AV556" s="1">
        <v>0.5010164</v>
      </c>
      <c r="AW556" s="1">
        <v>0.4718069</v>
      </c>
      <c r="AX556" s="1">
        <v>0.3233767</v>
      </c>
      <c r="AY556" s="1">
        <v>0.0</v>
      </c>
      <c r="AZ556" s="1">
        <v>0.1324486</v>
      </c>
      <c r="BA556" s="1">
        <v>-106.6128</v>
      </c>
    </row>
    <row r="557">
      <c r="A557">
        <f t="shared" si="2"/>
        <v>0</v>
      </c>
      <c r="B557" t="str">
        <f t="shared" si="3"/>
        <v/>
      </c>
      <c r="C557" t="str">
        <f>if(and(D$3&gt;1,E557=PROSES!$D$22),,D557)</f>
        <v/>
      </c>
      <c r="D557" s="1" t="str">
        <f>if(and(F$3&gt;1,F557=PROSES!$B$10),,F557)</f>
        <v/>
      </c>
      <c r="E557" t="str">
        <f t="shared" si="4"/>
        <v/>
      </c>
      <c r="F557" t="str">
        <f t="shared" si="5"/>
        <v/>
      </c>
      <c r="G557" s="1" t="str">
        <f>if(Z557=PROSES!$E$29,T557,)</f>
        <v/>
      </c>
      <c r="H557" t="str">
        <f>if(X557=PROSES!$E$29,T557,)</f>
        <v/>
      </c>
      <c r="I557" t="str">
        <f t="shared" si="6"/>
        <v/>
      </c>
      <c r="J557" t="str">
        <f>if(and($K$3&gt;1,R557=PROSES!$C$2),,K557)</f>
        <v/>
      </c>
      <c r="K557" s="1" t="str">
        <f>if(and($L$3&gt;1,L557=PROSES!$B$2),,L557)</f>
        <v/>
      </c>
      <c r="L557" t="str">
        <f t="shared" si="7"/>
        <v/>
      </c>
      <c r="M557" t="str">
        <f>if(Z557=PROSES!$B$3,T557,)</f>
        <v/>
      </c>
      <c r="N557" t="str">
        <f>if(X557=PROSES!$B$3,T557,)</f>
        <v/>
      </c>
      <c r="O557" t="str">
        <f t="shared" si="8"/>
        <v/>
      </c>
      <c r="P557" t="str">
        <f>if(Z557=PROSES!$B$1,T557,)</f>
        <v/>
      </c>
      <c r="Q557" t="str">
        <f>if(X557=PROSES!$B$1,T557,)</f>
        <v/>
      </c>
      <c r="R557" t="str">
        <f t="shared" si="9"/>
        <v>KANDANGSAPIGARDENCITY5</v>
      </c>
      <c r="S557" s="3"/>
      <c r="T557" s="1" t="s">
        <v>1163</v>
      </c>
      <c r="U557" s="1" t="s">
        <v>58</v>
      </c>
      <c r="V557" s="1" t="s">
        <v>58</v>
      </c>
      <c r="W557" s="1" t="s">
        <v>1161</v>
      </c>
      <c r="X557" s="1" t="s">
        <v>1158</v>
      </c>
      <c r="Y557" s="1" t="s">
        <v>66</v>
      </c>
      <c r="Z557" s="1" t="s">
        <v>1162</v>
      </c>
      <c r="AA557" s="1" t="s">
        <v>66</v>
      </c>
      <c r="AD557" s="1">
        <v>0.0</v>
      </c>
      <c r="AE557" s="1">
        <v>1.0</v>
      </c>
      <c r="AG557" s="1">
        <v>5.179</v>
      </c>
      <c r="AH557" s="1">
        <v>1.0</v>
      </c>
      <c r="AI557" s="1" t="s">
        <v>64</v>
      </c>
      <c r="AJ557" s="1">
        <v>0.0</v>
      </c>
      <c r="AM557" s="1">
        <v>0.0</v>
      </c>
      <c r="AN557" s="1">
        <v>0.0</v>
      </c>
      <c r="AO557" s="1">
        <v>100.0</v>
      </c>
      <c r="AP557" s="1">
        <v>1.0</v>
      </c>
      <c r="AQ557" s="1">
        <v>1.0</v>
      </c>
      <c r="AR557" s="1">
        <v>1.0</v>
      </c>
      <c r="AS557" s="1">
        <v>0.5929111</v>
      </c>
      <c r="AT557" s="1">
        <v>57.67313</v>
      </c>
      <c r="AU557" s="1">
        <v>0.3170584</v>
      </c>
      <c r="AV557" s="1">
        <v>0.5010164</v>
      </c>
      <c r="AW557" s="1">
        <v>0.4718069</v>
      </c>
      <c r="AX557" s="1">
        <v>0.3233767</v>
      </c>
      <c r="AY557" s="1">
        <v>0.0</v>
      </c>
      <c r="AZ557" s="1">
        <v>0.1324486</v>
      </c>
      <c r="BA557" s="1">
        <v>-106.6128</v>
      </c>
    </row>
    <row r="558">
      <c r="A558">
        <f t="shared" si="2"/>
        <v>0</v>
      </c>
      <c r="B558" t="str">
        <f t="shared" si="3"/>
        <v/>
      </c>
      <c r="C558" t="str">
        <f>if(and(D$3&gt;1,E558=PROSES!$D$22),,D558)</f>
        <v/>
      </c>
      <c r="D558" s="1" t="str">
        <f>if(and(F$3&gt;1,F558=PROSES!$B$10),,F558)</f>
        <v/>
      </c>
      <c r="E558" t="str">
        <f t="shared" si="4"/>
        <v/>
      </c>
      <c r="F558" t="str">
        <f t="shared" si="5"/>
        <v/>
      </c>
      <c r="G558" s="1" t="str">
        <f>if(Z558=PROSES!$E$29,T558,)</f>
        <v/>
      </c>
      <c r="H558" t="str">
        <f>if(X558=PROSES!$E$29,T558,)</f>
        <v/>
      </c>
      <c r="I558" t="str">
        <f t="shared" si="6"/>
        <v/>
      </c>
      <c r="J558" t="str">
        <f>if(and($K$3&gt;1,R558=PROSES!$C$2),,K558)</f>
        <v/>
      </c>
      <c r="K558" s="1" t="str">
        <f>if(and($L$3&gt;1,L558=PROSES!$B$2),,L558)</f>
        <v/>
      </c>
      <c r="L558" t="str">
        <f t="shared" si="7"/>
        <v/>
      </c>
      <c r="M558" t="str">
        <f>if(Z558=PROSES!$B$3,T558,)</f>
        <v/>
      </c>
      <c r="N558" t="str">
        <f>if(X558=PROSES!$B$3,T558,)</f>
        <v/>
      </c>
      <c r="O558" t="str">
        <f t="shared" si="8"/>
        <v/>
      </c>
      <c r="P558" t="str">
        <f>if(Z558=PROSES!$B$1,T558,)</f>
        <v/>
      </c>
      <c r="Q558" t="str">
        <f>if(X558=PROSES!$B$1,T558,)</f>
        <v/>
      </c>
      <c r="R558" t="str">
        <f t="shared" si="9"/>
        <v>KANDANGSAPI</v>
      </c>
      <c r="S558" s="3"/>
      <c r="T558" s="1" t="s">
        <v>1164</v>
      </c>
      <c r="U558" s="1" t="s">
        <v>58</v>
      </c>
      <c r="V558" s="1" t="s">
        <v>58</v>
      </c>
      <c r="W558" s="1" t="s">
        <v>282</v>
      </c>
      <c r="X558" s="1" t="s">
        <v>1158</v>
      </c>
      <c r="Y558" s="1" t="s">
        <v>61</v>
      </c>
      <c r="AA558" s="1" t="s">
        <v>1165</v>
      </c>
      <c r="AD558" s="1">
        <v>1.0</v>
      </c>
      <c r="AE558" s="1">
        <v>1.0</v>
      </c>
      <c r="AG558" s="1">
        <v>6.377</v>
      </c>
      <c r="AH558" s="1">
        <v>1.0</v>
      </c>
      <c r="AI558" s="1" t="s">
        <v>64</v>
      </c>
      <c r="AJ558" s="1">
        <v>0.0</v>
      </c>
      <c r="AM558" s="1">
        <v>0.0</v>
      </c>
      <c r="AN558" s="1">
        <v>0.0</v>
      </c>
      <c r="AO558" s="1">
        <v>100.0</v>
      </c>
      <c r="AP558" s="1">
        <v>1.0</v>
      </c>
      <c r="AQ558" s="1">
        <v>1.56</v>
      </c>
      <c r="AR558" s="1">
        <v>1.56</v>
      </c>
      <c r="AS558" s="1">
        <v>1.812265</v>
      </c>
      <c r="AT558" s="1">
        <v>81.68457</v>
      </c>
      <c r="AU558" s="1">
        <v>0.2620947</v>
      </c>
      <c r="AV558" s="1">
        <v>1.793212</v>
      </c>
      <c r="AW558" s="1">
        <v>1.218645</v>
      </c>
      <c r="AX558" s="1">
        <v>5.379637</v>
      </c>
      <c r="AY558" s="1">
        <v>0.0</v>
      </c>
      <c r="AZ558" s="1">
        <v>0.6827177</v>
      </c>
      <c r="BA558" s="1">
        <v>-6.618521</v>
      </c>
    </row>
    <row r="559">
      <c r="A559">
        <f t="shared" si="2"/>
        <v>0</v>
      </c>
      <c r="B559" t="str">
        <f t="shared" si="3"/>
        <v/>
      </c>
      <c r="C559" t="str">
        <f>if(and(D$3&gt;1,E559=PROSES!$D$22),,D559)</f>
        <v/>
      </c>
      <c r="D559" s="1" t="str">
        <f>if(and(F$3&gt;1,F559=PROSES!$B$10),,F559)</f>
        <v/>
      </c>
      <c r="E559" t="str">
        <f t="shared" si="4"/>
        <v/>
      </c>
      <c r="F559" t="str">
        <f t="shared" si="5"/>
        <v/>
      </c>
      <c r="G559" s="1" t="str">
        <f>if(Z559=PROSES!$E$29,T559,)</f>
        <v/>
      </c>
      <c r="H559" t="str">
        <f>if(X559=PROSES!$E$29,T559,)</f>
        <v/>
      </c>
      <c r="I559" t="str">
        <f t="shared" si="6"/>
        <v/>
      </c>
      <c r="J559" t="str">
        <f>if(and($K$3&gt;1,R559=PROSES!$C$2),,K559)</f>
        <v/>
      </c>
      <c r="K559" s="1" t="str">
        <f>if(and($L$3&gt;1,L559=PROSES!$B$2),,L559)</f>
        <v/>
      </c>
      <c r="L559" t="str">
        <f t="shared" si="7"/>
        <v/>
      </c>
      <c r="M559" t="str">
        <f>if(Z559=PROSES!$B$3,T559,)</f>
        <v/>
      </c>
      <c r="N559" t="str">
        <f>if(X559=PROSES!$B$3,T559,)</f>
        <v/>
      </c>
      <c r="O559" t="str">
        <f t="shared" si="8"/>
        <v/>
      </c>
      <c r="P559" t="str">
        <f>if(Z559=PROSES!$B$1,T559,)</f>
        <v/>
      </c>
      <c r="Q559" t="str">
        <f>if(X559=PROSES!$B$1,T559,)</f>
        <v/>
      </c>
      <c r="R559" t="str">
        <f t="shared" si="9"/>
        <v>HARAPAN INDAH</v>
      </c>
      <c r="S559" s="3"/>
      <c r="T559" s="1" t="s">
        <v>1166</v>
      </c>
      <c r="U559" s="1" t="s">
        <v>58</v>
      </c>
      <c r="V559" s="1" t="s">
        <v>58</v>
      </c>
      <c r="W559" s="1" t="s">
        <v>59</v>
      </c>
      <c r="Y559" s="1" t="s">
        <v>1165</v>
      </c>
      <c r="Z559" s="1" t="s">
        <v>286</v>
      </c>
      <c r="AA559" s="1" t="s">
        <v>61</v>
      </c>
      <c r="AD559" s="1">
        <v>1.0</v>
      </c>
      <c r="AE559" s="1">
        <v>1.0</v>
      </c>
      <c r="AG559" s="1">
        <v>0.293</v>
      </c>
      <c r="AH559" s="1">
        <v>1.0</v>
      </c>
      <c r="AI559" s="1" t="s">
        <v>64</v>
      </c>
      <c r="AJ559" s="1">
        <v>0.0</v>
      </c>
      <c r="AM559" s="1">
        <v>0.0</v>
      </c>
      <c r="AN559" s="1">
        <v>0.0</v>
      </c>
      <c r="AO559" s="1">
        <v>100.0</v>
      </c>
      <c r="AP559" s="1">
        <v>1.0</v>
      </c>
      <c r="AQ559" s="1">
        <v>2.73</v>
      </c>
      <c r="AR559" s="1">
        <v>2.73</v>
      </c>
      <c r="AS559" s="1">
        <v>0.07786445</v>
      </c>
      <c r="AT559" s="1">
        <v>76.21999</v>
      </c>
      <c r="AU559" s="1">
        <v>0.0185469</v>
      </c>
      <c r="AV559" s="1">
        <v>0.0756233</v>
      </c>
      <c r="AW559" s="1">
        <v>0.0624969</v>
      </c>
      <c r="AX559" s="1">
        <v>0.2268699</v>
      </c>
      <c r="AY559" s="1">
        <v>0.0</v>
      </c>
      <c r="AZ559" s="1">
        <v>0.6742607</v>
      </c>
      <c r="BA559" s="1">
        <v>-2.423059</v>
      </c>
    </row>
    <row r="560">
      <c r="A560">
        <f t="shared" si="2"/>
        <v>0</v>
      </c>
      <c r="B560" t="str">
        <f t="shared" si="3"/>
        <v/>
      </c>
      <c r="C560" t="str">
        <f>if(and(D$3&gt;1,E560=PROSES!$D$22),,D560)</f>
        <v/>
      </c>
      <c r="D560" s="1" t="str">
        <f>if(and(F$3&gt;1,F560=PROSES!$B$10),,F560)</f>
        <v/>
      </c>
      <c r="E560" t="str">
        <f t="shared" si="4"/>
        <v/>
      </c>
      <c r="F560" t="str">
        <f t="shared" si="5"/>
        <v/>
      </c>
      <c r="G560" s="1" t="str">
        <f>if(Z560=PROSES!$E$29,T560,)</f>
        <v/>
      </c>
      <c r="H560" t="str">
        <f>if(X560=PROSES!$E$29,T560,)</f>
        <v/>
      </c>
      <c r="I560" t="str">
        <f t="shared" si="6"/>
        <v/>
      </c>
      <c r="J560" t="str">
        <f>if(and($K$3&gt;1,R560=PROSES!$C$2),,K560)</f>
        <v/>
      </c>
      <c r="K560" s="1" t="str">
        <f>if(and($L$3&gt;1,L560=PROSES!$B$2),,L560)</f>
        <v/>
      </c>
      <c r="L560" t="str">
        <f t="shared" si="7"/>
        <v/>
      </c>
      <c r="M560" t="str">
        <f>if(Z560=PROSES!$B$3,T560,)</f>
        <v/>
      </c>
      <c r="N560" t="str">
        <f>if(X560=PROSES!$B$3,T560,)</f>
        <v/>
      </c>
      <c r="O560" t="str">
        <f t="shared" si="8"/>
        <v/>
      </c>
      <c r="P560" t="str">
        <f>if(Z560=PROSES!$B$1,T560,)</f>
        <v/>
      </c>
      <c r="Q560" t="str">
        <f>if(X560=PROSES!$B$1,T560,)</f>
        <v/>
      </c>
      <c r="R560" t="str">
        <f t="shared" si="9"/>
        <v>KEBASENBALAPULANG</v>
      </c>
      <c r="S560" s="3"/>
      <c r="T560" s="1" t="s">
        <v>1167</v>
      </c>
      <c r="U560" s="1" t="s">
        <v>176</v>
      </c>
      <c r="V560" s="1" t="s">
        <v>176</v>
      </c>
      <c r="W560" s="1" t="s">
        <v>171</v>
      </c>
      <c r="X560" s="1" t="s">
        <v>1168</v>
      </c>
      <c r="Y560" s="1">
        <v>1.0</v>
      </c>
      <c r="Z560" s="1" t="s">
        <v>434</v>
      </c>
      <c r="AA560" s="1">
        <v>2.0</v>
      </c>
      <c r="AD560" s="1">
        <v>0.0</v>
      </c>
      <c r="AE560" s="1">
        <v>1.0</v>
      </c>
      <c r="AG560" s="1">
        <v>19.996</v>
      </c>
      <c r="AH560" s="1">
        <v>1.0</v>
      </c>
      <c r="AI560" s="1" t="s">
        <v>64</v>
      </c>
      <c r="AJ560" s="1">
        <v>0.0</v>
      </c>
      <c r="AM560" s="1">
        <v>0.0</v>
      </c>
      <c r="AN560" s="1">
        <v>0.0</v>
      </c>
      <c r="AO560" s="1">
        <v>100.0</v>
      </c>
      <c r="AP560" s="1">
        <v>1.0</v>
      </c>
      <c r="AQ560" s="1">
        <v>0.58</v>
      </c>
      <c r="AR560" s="1">
        <v>0.58</v>
      </c>
      <c r="AS560" s="1">
        <v>8.390236</v>
      </c>
      <c r="AT560" s="1">
        <v>70.94324</v>
      </c>
      <c r="AU560" s="1">
        <v>2.739452</v>
      </c>
      <c r="AV560" s="1">
        <v>7.930414</v>
      </c>
      <c r="AW560" s="1">
        <v>5.738852</v>
      </c>
      <c r="AX560" s="1">
        <v>23.79124</v>
      </c>
      <c r="AY560" s="1">
        <v>0.0</v>
      </c>
      <c r="AZ560" s="1">
        <v>0.6412987</v>
      </c>
      <c r="BA560" s="1">
        <v>8.348166</v>
      </c>
    </row>
    <row r="561">
      <c r="A561">
        <f t="shared" si="2"/>
        <v>0</v>
      </c>
      <c r="B561" t="str">
        <f t="shared" si="3"/>
        <v/>
      </c>
      <c r="C561" t="str">
        <f>if(and(D$3&gt;1,E561=PROSES!$D$22),,D561)</f>
        <v/>
      </c>
      <c r="D561" s="1" t="str">
        <f>if(and(F$3&gt;1,F561=PROSES!$B$10),,F561)</f>
        <v/>
      </c>
      <c r="E561" t="str">
        <f t="shared" si="4"/>
        <v/>
      </c>
      <c r="F561" t="str">
        <f t="shared" si="5"/>
        <v/>
      </c>
      <c r="G561" s="1" t="str">
        <f>if(Z561=PROSES!$E$29,T561,)</f>
        <v/>
      </c>
      <c r="H561" t="str">
        <f>if(X561=PROSES!$E$29,T561,)</f>
        <v/>
      </c>
      <c r="I561" t="str">
        <f t="shared" si="6"/>
        <v/>
      </c>
      <c r="J561" t="str">
        <f>if(and($K$3&gt;1,R561=PROSES!$C$2),,K561)</f>
        <v/>
      </c>
      <c r="K561" s="1" t="str">
        <f>if(and($L$3&gt;1,L561=PROSES!$B$2),,L561)</f>
        <v/>
      </c>
      <c r="L561" t="str">
        <f t="shared" si="7"/>
        <v/>
      </c>
      <c r="M561" t="str">
        <f>if(Z561=PROSES!$B$3,T561,)</f>
        <v/>
      </c>
      <c r="N561" t="str">
        <f>if(X561=PROSES!$B$3,T561,)</f>
        <v/>
      </c>
      <c r="O561" t="str">
        <f t="shared" si="8"/>
        <v/>
      </c>
      <c r="P561" t="str">
        <f>if(Z561=PROSES!$B$1,T561,)</f>
        <v/>
      </c>
      <c r="Q561" t="str">
        <f>if(X561=PROSES!$B$1,T561,)</f>
        <v/>
      </c>
      <c r="R561" t="str">
        <f t="shared" si="9"/>
        <v>KEBASENBREBES</v>
      </c>
      <c r="S561" s="3"/>
      <c r="T561" s="1" t="s">
        <v>1169</v>
      </c>
      <c r="U561" s="1" t="s">
        <v>176</v>
      </c>
      <c r="V561" s="1" t="s">
        <v>176</v>
      </c>
      <c r="W561" s="1" t="s">
        <v>153</v>
      </c>
      <c r="X561" s="1" t="s">
        <v>1168</v>
      </c>
      <c r="Y561" s="1">
        <v>2.0</v>
      </c>
      <c r="Z561" s="1" t="s">
        <v>406</v>
      </c>
      <c r="AA561" s="1">
        <v>1.0</v>
      </c>
      <c r="AD561" s="1">
        <v>0.0</v>
      </c>
      <c r="AE561" s="1">
        <v>1.0</v>
      </c>
      <c r="AG561" s="1">
        <v>14.25</v>
      </c>
      <c r="AH561" s="1">
        <v>0.213</v>
      </c>
      <c r="AI561" s="1" t="s">
        <v>64</v>
      </c>
      <c r="AJ561" s="1">
        <v>0.0</v>
      </c>
      <c r="AM561" s="1">
        <v>0.0</v>
      </c>
      <c r="AN561" s="1">
        <v>0.0</v>
      </c>
      <c r="AO561" s="1">
        <v>100.0</v>
      </c>
      <c r="AP561" s="1">
        <v>1.0</v>
      </c>
      <c r="AQ561" s="1">
        <v>0.58149</v>
      </c>
      <c r="AR561" s="1">
        <v>0.58149</v>
      </c>
      <c r="AS561" s="1">
        <v>4.012457</v>
      </c>
      <c r="AT561" s="1">
        <v>82.244</v>
      </c>
      <c r="AU561" s="1">
        <v>0.5415</v>
      </c>
      <c r="AV561" s="1">
        <v>3.97575</v>
      </c>
      <c r="AW561" s="1">
        <v>2.394</v>
      </c>
      <c r="AX561" s="1">
        <v>11.53537</v>
      </c>
      <c r="AY561" s="1">
        <v>0.0</v>
      </c>
      <c r="AZ561" s="1">
        <v>0.6465942</v>
      </c>
      <c r="BA561" s="1">
        <v>-6.013103</v>
      </c>
    </row>
    <row r="562">
      <c r="A562">
        <f t="shared" si="2"/>
        <v>0</v>
      </c>
      <c r="B562" t="str">
        <f t="shared" si="3"/>
        <v/>
      </c>
      <c r="C562" t="str">
        <f>if(and(D$3&gt;1,E562=PROSES!$D$22),,D562)</f>
        <v/>
      </c>
      <c r="D562" s="1" t="str">
        <f>if(and(F$3&gt;1,F562=PROSES!$B$10),,F562)</f>
        <v/>
      </c>
      <c r="E562" t="str">
        <f t="shared" si="4"/>
        <v/>
      </c>
      <c r="F562" t="str">
        <f t="shared" si="5"/>
        <v/>
      </c>
      <c r="G562" s="1" t="str">
        <f>if(Z562=PROSES!$E$29,T562,)</f>
        <v/>
      </c>
      <c r="H562" t="str">
        <f>if(X562=PROSES!$E$29,T562,)</f>
        <v/>
      </c>
      <c r="I562" t="str">
        <f t="shared" si="6"/>
        <v/>
      </c>
      <c r="J562" t="str">
        <f>if(and($K$3&gt;1,R562=PROSES!$C$2),,K562)</f>
        <v/>
      </c>
      <c r="K562" s="1" t="str">
        <f>if(and($L$3&gt;1,L562=PROSES!$B$2),,L562)</f>
        <v/>
      </c>
      <c r="L562" t="str">
        <f t="shared" si="7"/>
        <v/>
      </c>
      <c r="M562" t="str">
        <f>if(Z562=PROSES!$B$3,T562,)</f>
        <v/>
      </c>
      <c r="N562" t="str">
        <f>if(X562=PROSES!$B$3,T562,)</f>
        <v/>
      </c>
      <c r="O562" t="str">
        <f t="shared" si="8"/>
        <v/>
      </c>
      <c r="P562" t="str">
        <f>if(Z562=PROSES!$B$1,T562,)</f>
        <v/>
      </c>
      <c r="Q562" t="str">
        <f>if(X562=PROSES!$B$1,T562,)</f>
        <v/>
      </c>
      <c r="R562" t="str">
        <f t="shared" si="9"/>
        <v>KEBASENBREBES</v>
      </c>
      <c r="S562" s="3"/>
      <c r="T562" s="1" t="s">
        <v>1170</v>
      </c>
      <c r="U562" s="1" t="s">
        <v>176</v>
      </c>
      <c r="V562" s="1" t="s">
        <v>176</v>
      </c>
      <c r="W562" s="1" t="s">
        <v>153</v>
      </c>
      <c r="X562" s="1" t="s">
        <v>1168</v>
      </c>
      <c r="Y562" s="1">
        <v>2.0</v>
      </c>
      <c r="Z562" s="1" t="s">
        <v>406</v>
      </c>
      <c r="AA562" s="1">
        <v>1.0</v>
      </c>
      <c r="AD562" s="1">
        <v>0.0</v>
      </c>
      <c r="AE562" s="1">
        <v>1.0</v>
      </c>
      <c r="AG562" s="1">
        <v>14.25</v>
      </c>
      <c r="AH562" s="1">
        <v>0.213</v>
      </c>
      <c r="AI562" s="1" t="s">
        <v>64</v>
      </c>
      <c r="AJ562" s="1">
        <v>0.0</v>
      </c>
      <c r="AM562" s="1">
        <v>0.0</v>
      </c>
      <c r="AN562" s="1">
        <v>0.0</v>
      </c>
      <c r="AO562" s="1">
        <v>100.0</v>
      </c>
      <c r="AP562" s="1">
        <v>1.0</v>
      </c>
      <c r="AQ562" s="1">
        <v>0.58149</v>
      </c>
      <c r="AR562" s="1">
        <v>0.58149</v>
      </c>
      <c r="AS562" s="1">
        <v>4.012457</v>
      </c>
      <c r="AT562" s="1">
        <v>82.244</v>
      </c>
      <c r="AU562" s="1">
        <v>0.5415</v>
      </c>
      <c r="AV562" s="1">
        <v>3.97575</v>
      </c>
      <c r="AW562" s="1">
        <v>2.394</v>
      </c>
      <c r="AX562" s="1">
        <v>11.53537</v>
      </c>
      <c r="AY562" s="1">
        <v>0.0</v>
      </c>
      <c r="AZ562" s="1">
        <v>0.6465942</v>
      </c>
      <c r="BA562" s="1">
        <v>-6.013103</v>
      </c>
    </row>
    <row r="563">
      <c r="A563">
        <f t="shared" si="2"/>
        <v>0</v>
      </c>
      <c r="B563" t="str">
        <f t="shared" si="3"/>
        <v/>
      </c>
      <c r="C563" t="str">
        <f>if(and(D$3&gt;1,E563=PROSES!$D$22),,D563)</f>
        <v/>
      </c>
      <c r="D563" s="1" t="str">
        <f>if(and(F$3&gt;1,F563=PROSES!$B$10),,F563)</f>
        <v/>
      </c>
      <c r="E563" t="str">
        <f t="shared" si="4"/>
        <v/>
      </c>
      <c r="F563" t="str">
        <f t="shared" si="5"/>
        <v/>
      </c>
      <c r="G563" s="1" t="str">
        <f>if(Z563=PROSES!$E$29,T563,)</f>
        <v/>
      </c>
      <c r="H563" t="str">
        <f>if(X563=PROSES!$E$29,T563,)</f>
        <v/>
      </c>
      <c r="I563" t="str">
        <f t="shared" si="6"/>
        <v/>
      </c>
      <c r="J563" t="str">
        <f>if(and($K$3&gt;1,R563=PROSES!$C$2),,K563)</f>
        <v/>
      </c>
      <c r="K563" s="1" t="str">
        <f>if(and($L$3&gt;1,L563=PROSES!$B$2),,L563)</f>
        <v/>
      </c>
      <c r="L563" t="str">
        <f t="shared" si="7"/>
        <v/>
      </c>
      <c r="M563" t="str">
        <f>if(Z563=PROSES!$B$3,T563,)</f>
        <v/>
      </c>
      <c r="N563" t="str">
        <f>if(X563=PROSES!$B$3,T563,)</f>
        <v/>
      </c>
      <c r="O563" t="str">
        <f t="shared" si="8"/>
        <v/>
      </c>
      <c r="P563" t="str">
        <f>if(Z563=PROSES!$B$1,T563,)</f>
        <v/>
      </c>
      <c r="Q563" t="str">
        <f>if(X563=PROSES!$B$1,T563,)</f>
        <v/>
      </c>
      <c r="R563" t="str">
        <f t="shared" si="9"/>
        <v>KEBASENBUMIAYU</v>
      </c>
      <c r="S563" s="3"/>
      <c r="T563" s="1" t="s">
        <v>1171</v>
      </c>
      <c r="U563" s="1" t="s">
        <v>176</v>
      </c>
      <c r="V563" s="1" t="s">
        <v>176</v>
      </c>
      <c r="W563" s="1" t="s">
        <v>171</v>
      </c>
      <c r="X563" s="1" t="s">
        <v>1168</v>
      </c>
      <c r="Y563" s="1">
        <v>1.0</v>
      </c>
      <c r="Z563" s="1" t="s">
        <v>435</v>
      </c>
      <c r="AA563" s="1">
        <v>1.0</v>
      </c>
      <c r="AD563" s="1">
        <v>0.0</v>
      </c>
      <c r="AE563" s="1">
        <v>1.0</v>
      </c>
      <c r="AG563" s="1">
        <v>44.266</v>
      </c>
      <c r="AH563" s="1">
        <v>1.0</v>
      </c>
      <c r="AI563" s="1" t="s">
        <v>64</v>
      </c>
      <c r="AJ563" s="1">
        <v>0.0</v>
      </c>
      <c r="AM563" s="1">
        <v>0.0</v>
      </c>
      <c r="AN563" s="1">
        <v>0.0</v>
      </c>
      <c r="AO563" s="1">
        <v>100.0</v>
      </c>
      <c r="AP563" s="1">
        <v>1.0</v>
      </c>
      <c r="AQ563" s="1">
        <v>0.58</v>
      </c>
      <c r="AR563" s="1">
        <v>0.58</v>
      </c>
      <c r="AS563" s="1">
        <v>18.57382</v>
      </c>
      <c r="AT563" s="1">
        <v>70.94324</v>
      </c>
      <c r="AU563" s="1">
        <v>6.064442</v>
      </c>
      <c r="AV563" s="1">
        <v>17.55589</v>
      </c>
      <c r="AW563" s="1">
        <v>12.70434</v>
      </c>
      <c r="AX563" s="1">
        <v>52.66769</v>
      </c>
      <c r="AY563" s="1">
        <v>0.0</v>
      </c>
      <c r="AZ563" s="1">
        <v>0.6412987</v>
      </c>
      <c r="BA563" s="1">
        <v>8.348166</v>
      </c>
    </row>
    <row r="564">
      <c r="A564">
        <f t="shared" si="2"/>
        <v>0</v>
      </c>
      <c r="B564" t="str">
        <f t="shared" si="3"/>
        <v/>
      </c>
      <c r="C564" t="str">
        <f>if(and(D$3&gt;1,E564=PROSES!$D$22),,D564)</f>
        <v/>
      </c>
      <c r="D564" s="1" t="str">
        <f>if(and(F$3&gt;1,F564=PROSES!$B$10),,F564)</f>
        <v/>
      </c>
      <c r="E564" t="str">
        <f t="shared" si="4"/>
        <v/>
      </c>
      <c r="F564" t="str">
        <f t="shared" si="5"/>
        <v/>
      </c>
      <c r="G564" s="1" t="str">
        <f>if(Z564=PROSES!$E$29,T564,)</f>
        <v/>
      </c>
      <c r="H564" t="str">
        <f>if(X564=PROSES!$E$29,T564,)</f>
        <v/>
      </c>
      <c r="I564" t="str">
        <f t="shared" si="6"/>
        <v/>
      </c>
      <c r="J564" t="str">
        <f>if(and($K$3&gt;1,R564=PROSES!$C$2),,K564)</f>
        <v/>
      </c>
      <c r="K564" s="1" t="str">
        <f>if(and($L$3&gt;1,L564=PROSES!$B$2),,L564)</f>
        <v/>
      </c>
      <c r="L564" t="str">
        <f t="shared" si="7"/>
        <v/>
      </c>
      <c r="M564" t="str">
        <f>if(Z564=PROSES!$B$3,T564,)</f>
        <v/>
      </c>
      <c r="N564" t="str">
        <f>if(X564=PROSES!$B$3,T564,)</f>
        <v/>
      </c>
      <c r="O564" t="str">
        <f t="shared" si="8"/>
        <v/>
      </c>
      <c r="P564" t="str">
        <f>if(Z564=PROSES!$B$1,T564,)</f>
        <v/>
      </c>
      <c r="Q564" t="str">
        <f>if(X564=PROSES!$B$1,T564,)</f>
        <v/>
      </c>
      <c r="R564" t="str">
        <f t="shared" si="9"/>
        <v>PURWOREJOKEBUMEN</v>
      </c>
      <c r="S564" s="3"/>
      <c r="T564" s="1" t="s">
        <v>1172</v>
      </c>
      <c r="U564" s="1" t="s">
        <v>176</v>
      </c>
      <c r="V564" s="1" t="s">
        <v>176</v>
      </c>
      <c r="W564" s="1" t="s">
        <v>171</v>
      </c>
      <c r="X564" s="1" t="s">
        <v>1173</v>
      </c>
      <c r="Y564" s="1" t="s">
        <v>61</v>
      </c>
      <c r="Z564" s="1" t="s">
        <v>938</v>
      </c>
      <c r="AA564" s="1">
        <v>1.0</v>
      </c>
      <c r="AD564" s="1">
        <v>0.0</v>
      </c>
      <c r="AE564" s="1">
        <v>1.0</v>
      </c>
      <c r="AG564" s="1">
        <v>26.443</v>
      </c>
      <c r="AH564" s="1">
        <v>1.0</v>
      </c>
      <c r="AI564" s="1" t="s">
        <v>64</v>
      </c>
      <c r="AJ564" s="1">
        <v>0.0</v>
      </c>
      <c r="AM564" s="1">
        <v>0.0</v>
      </c>
      <c r="AN564" s="1">
        <v>0.0</v>
      </c>
      <c r="AO564" s="1">
        <v>100.0</v>
      </c>
      <c r="AP564" s="1">
        <v>1.0</v>
      </c>
      <c r="AQ564" s="1">
        <v>0.58</v>
      </c>
      <c r="AR564" s="1">
        <v>0.58</v>
      </c>
      <c r="AS564" s="1">
        <v>11.09537</v>
      </c>
      <c r="AT564" s="1">
        <v>70.94324</v>
      </c>
      <c r="AU564" s="1">
        <v>3.622691</v>
      </c>
      <c r="AV564" s="1">
        <v>10.48729</v>
      </c>
      <c r="AW564" s="1">
        <v>7.589141</v>
      </c>
      <c r="AX564" s="1">
        <v>31.46188</v>
      </c>
      <c r="AY564" s="1">
        <v>0.0</v>
      </c>
      <c r="AZ564" s="1">
        <v>0.6412987</v>
      </c>
      <c r="BA564" s="1">
        <v>8.348166</v>
      </c>
    </row>
    <row r="565">
      <c r="A565">
        <f t="shared" si="2"/>
        <v>0</v>
      </c>
      <c r="B565" t="str">
        <f t="shared" si="3"/>
        <v/>
      </c>
      <c r="C565" t="str">
        <f>if(and(D$3&gt;1,E565=PROSES!$D$22),,D565)</f>
        <v/>
      </c>
      <c r="D565" s="1" t="str">
        <f>if(and(F$3&gt;1,F565=PROSES!$B$10),,F565)</f>
        <v/>
      </c>
      <c r="E565" t="str">
        <f t="shared" si="4"/>
        <v/>
      </c>
      <c r="F565" t="str">
        <f t="shared" si="5"/>
        <v/>
      </c>
      <c r="G565" s="1" t="str">
        <f>if(Z565=PROSES!$E$29,T565,)</f>
        <v/>
      </c>
      <c r="H565" t="str">
        <f>if(X565=PROSES!$E$29,T565,)</f>
        <v/>
      </c>
      <c r="I565" t="str">
        <f t="shared" si="6"/>
        <v/>
      </c>
      <c r="J565" t="str">
        <f>if(and($K$3&gt;1,R565=PROSES!$C$2),,K565)</f>
        <v/>
      </c>
      <c r="K565" s="1" t="str">
        <f>if(and($L$3&gt;1,L565=PROSES!$B$2),,L565)</f>
        <v/>
      </c>
      <c r="L565" t="str">
        <f t="shared" si="7"/>
        <v/>
      </c>
      <c r="M565" t="str">
        <f>if(Z565=PROSES!$B$3,T565,)</f>
        <v/>
      </c>
      <c r="N565" t="str">
        <f>if(X565=PROSES!$B$3,T565,)</f>
        <v/>
      </c>
      <c r="O565" t="str">
        <f t="shared" si="8"/>
        <v/>
      </c>
      <c r="P565" t="str">
        <f>if(Z565=PROSES!$B$1,T565,)</f>
        <v/>
      </c>
      <c r="Q565" t="str">
        <f>if(X565=PROSES!$B$1,T565,)</f>
        <v/>
      </c>
      <c r="R565" t="str">
        <f t="shared" si="9"/>
        <v>KENTUNGANBANTUL</v>
      </c>
      <c r="S565" s="3"/>
      <c r="T565" s="1" t="s">
        <v>1174</v>
      </c>
      <c r="U565" s="1" t="s">
        <v>176</v>
      </c>
      <c r="V565" s="1" t="s">
        <v>176</v>
      </c>
      <c r="W565" s="1" t="s">
        <v>171</v>
      </c>
      <c r="X565" s="1" t="s">
        <v>1175</v>
      </c>
      <c r="Y565" s="1">
        <v>1.0</v>
      </c>
      <c r="Z565" s="1" t="s">
        <v>177</v>
      </c>
      <c r="AA565" s="1">
        <v>1.0</v>
      </c>
      <c r="AD565" s="1">
        <v>0.0</v>
      </c>
      <c r="AE565" s="1">
        <v>1.0</v>
      </c>
      <c r="AG565" s="1">
        <v>22.388</v>
      </c>
      <c r="AH565" s="1">
        <v>1.0</v>
      </c>
      <c r="AI565" s="1" t="s">
        <v>64</v>
      </c>
      <c r="AJ565" s="1">
        <v>0.0</v>
      </c>
      <c r="AM565" s="1">
        <v>0.0</v>
      </c>
      <c r="AN565" s="1">
        <v>0.0</v>
      </c>
      <c r="AO565" s="1">
        <v>100.0</v>
      </c>
      <c r="AP565" s="1">
        <v>1.0</v>
      </c>
      <c r="AQ565" s="1">
        <v>0.58</v>
      </c>
      <c r="AR565" s="1">
        <v>0.58</v>
      </c>
      <c r="AS565" s="1">
        <v>9.393909</v>
      </c>
      <c r="AT565" s="1">
        <v>70.94324</v>
      </c>
      <c r="AU565" s="1">
        <v>3.067156</v>
      </c>
      <c r="AV565" s="1">
        <v>8.879081</v>
      </c>
      <c r="AW565" s="1">
        <v>6.425356</v>
      </c>
      <c r="AX565" s="1">
        <v>26.63724</v>
      </c>
      <c r="AY565" s="1">
        <v>0.0</v>
      </c>
      <c r="AZ565" s="1">
        <v>0.6412987</v>
      </c>
      <c r="BA565" s="1">
        <v>8.348166</v>
      </c>
    </row>
    <row r="566">
      <c r="A566">
        <f t="shared" si="2"/>
        <v>0</v>
      </c>
      <c r="B566" t="str">
        <f t="shared" si="3"/>
        <v/>
      </c>
      <c r="C566" t="str">
        <f>if(and(D$3&gt;1,E566=PROSES!$D$22),,D566)</f>
        <v/>
      </c>
      <c r="D566" s="1" t="str">
        <f>if(and(F$3&gt;1,F566=PROSES!$B$10),,F566)</f>
        <v/>
      </c>
      <c r="E566" t="str">
        <f t="shared" si="4"/>
        <v/>
      </c>
      <c r="F566" t="str">
        <f t="shared" si="5"/>
        <v/>
      </c>
      <c r="G566" s="1" t="str">
        <f>if(Z566=PROSES!$E$29,T566,)</f>
        <v/>
      </c>
      <c r="H566" t="str">
        <f>if(X566=PROSES!$E$29,T566,)</f>
        <v/>
      </c>
      <c r="I566" t="str">
        <f t="shared" si="6"/>
        <v/>
      </c>
      <c r="J566" t="str">
        <f>if(and($K$3&gt;1,R566=PROSES!$C$2),,K566)</f>
        <v/>
      </c>
      <c r="K566" s="1" t="str">
        <f>if(and($L$3&gt;1,L566=PROSES!$B$2),,L566)</f>
        <v/>
      </c>
      <c r="L566" t="str">
        <f t="shared" si="7"/>
        <v/>
      </c>
      <c r="M566" t="str">
        <f>if(Z566=PROSES!$B$3,T566,)</f>
        <v/>
      </c>
      <c r="N566" t="str">
        <f>if(X566=PROSES!$B$3,T566,)</f>
        <v/>
      </c>
      <c r="O566" t="str">
        <f t="shared" si="8"/>
        <v/>
      </c>
      <c r="P566" t="str">
        <f>if(Z566=PROSES!$B$1,T566,)</f>
        <v/>
      </c>
      <c r="Q566" t="str">
        <f>if(X566=PROSES!$B$1,T566,)</f>
        <v/>
      </c>
      <c r="R566" t="str">
        <f t="shared" si="9"/>
        <v>KENTUNGANGEJAYAN</v>
      </c>
      <c r="S566" s="3"/>
      <c r="T566" s="1" t="s">
        <v>1176</v>
      </c>
      <c r="U566" s="1" t="s">
        <v>176</v>
      </c>
      <c r="V566" s="1" t="s">
        <v>176</v>
      </c>
      <c r="W566" s="1" t="s">
        <v>103</v>
      </c>
      <c r="X566" s="1" t="s">
        <v>1175</v>
      </c>
      <c r="Y566" s="1">
        <v>2.0</v>
      </c>
      <c r="Z566" s="1" t="s">
        <v>1177</v>
      </c>
      <c r="AA566" s="1">
        <v>1.0</v>
      </c>
      <c r="AD566" s="1">
        <v>0.0</v>
      </c>
      <c r="AE566" s="1">
        <v>1.0</v>
      </c>
      <c r="AG566" s="1">
        <v>5.951</v>
      </c>
      <c r="AH566" s="1">
        <v>1.0</v>
      </c>
      <c r="AI566" s="1" t="s">
        <v>64</v>
      </c>
      <c r="AJ566" s="1">
        <v>0.0</v>
      </c>
      <c r="AM566" s="1">
        <v>0.0</v>
      </c>
      <c r="AN566" s="1">
        <v>0.0</v>
      </c>
      <c r="AO566" s="1">
        <v>100.0</v>
      </c>
      <c r="AP566" s="1">
        <v>1.0</v>
      </c>
      <c r="AQ566" s="1">
        <v>0.55</v>
      </c>
      <c r="AR566" s="1">
        <v>0.55</v>
      </c>
      <c r="AS566" s="1">
        <v>0.940804</v>
      </c>
      <c r="AT566" s="1">
        <v>56.61149</v>
      </c>
      <c r="AU566" s="1">
        <v>0.517737</v>
      </c>
      <c r="AV566" s="1">
        <v>0.785532</v>
      </c>
      <c r="AW566" s="1">
        <v>1.410387</v>
      </c>
      <c r="AX566" s="1">
        <v>2.356596</v>
      </c>
      <c r="AY566" s="1">
        <v>0.0</v>
      </c>
      <c r="AZ566" s="1">
        <v>0.6402146</v>
      </c>
      <c r="BA566" s="1">
        <v>3.784061</v>
      </c>
    </row>
    <row r="567">
      <c r="A567">
        <f t="shared" si="2"/>
        <v>0</v>
      </c>
      <c r="B567" t="str">
        <f t="shared" si="3"/>
        <v/>
      </c>
      <c r="C567" t="str">
        <f>if(and(D$3&gt;1,E567=PROSES!$D$22),,D567)</f>
        <v/>
      </c>
      <c r="D567" s="1" t="str">
        <f>if(and(F$3&gt;1,F567=PROSES!$B$10),,F567)</f>
        <v/>
      </c>
      <c r="E567" t="str">
        <f t="shared" si="4"/>
        <v/>
      </c>
      <c r="F567" t="str">
        <f t="shared" si="5"/>
        <v/>
      </c>
      <c r="G567" s="1" t="str">
        <f>if(Z567=PROSES!$E$29,T567,)</f>
        <v/>
      </c>
      <c r="H567" t="str">
        <f>if(X567=PROSES!$E$29,T567,)</f>
        <v/>
      </c>
      <c r="I567" t="str">
        <f t="shared" si="6"/>
        <v/>
      </c>
      <c r="J567" t="str">
        <f>if(and($K$3&gt;1,R567=PROSES!$C$2),,K567)</f>
        <v/>
      </c>
      <c r="K567" s="1" t="str">
        <f>if(and($L$3&gt;1,L567=PROSES!$B$2),,L567)</f>
        <v/>
      </c>
      <c r="L567" t="str">
        <f t="shared" si="7"/>
        <v/>
      </c>
      <c r="M567" t="str">
        <f>if(Z567=PROSES!$B$3,T567,)</f>
        <v/>
      </c>
      <c r="N567" t="str">
        <f>if(X567=PROSES!$B$3,T567,)</f>
        <v/>
      </c>
      <c r="O567" t="str">
        <f t="shared" si="8"/>
        <v/>
      </c>
      <c r="P567" t="str">
        <f>if(Z567=PROSES!$B$1,T567,)</f>
        <v/>
      </c>
      <c r="Q567" t="str">
        <f>if(X567=PROSES!$B$1,T567,)</f>
        <v/>
      </c>
      <c r="R567" t="str">
        <f t="shared" si="9"/>
        <v>KENTUNGANGEJAYAN</v>
      </c>
      <c r="S567" s="3"/>
      <c r="T567" s="1" t="s">
        <v>1178</v>
      </c>
      <c r="U567" s="1" t="s">
        <v>176</v>
      </c>
      <c r="V567" s="1" t="s">
        <v>176</v>
      </c>
      <c r="W567" s="1" t="s">
        <v>103</v>
      </c>
      <c r="X567" s="1" t="s">
        <v>1175</v>
      </c>
      <c r="Y567" s="1">
        <v>2.0</v>
      </c>
      <c r="Z567" s="1" t="s">
        <v>1177</v>
      </c>
      <c r="AA567" s="1">
        <v>2.0</v>
      </c>
      <c r="AD567" s="1">
        <v>0.0</v>
      </c>
      <c r="AE567" s="1">
        <v>1.0</v>
      </c>
      <c r="AG567" s="1">
        <v>5.951</v>
      </c>
      <c r="AH567" s="1">
        <v>1.0</v>
      </c>
      <c r="AI567" s="1" t="s">
        <v>64</v>
      </c>
      <c r="AJ567" s="1">
        <v>0.0</v>
      </c>
      <c r="AM567" s="1">
        <v>0.0</v>
      </c>
      <c r="AN567" s="1">
        <v>0.0</v>
      </c>
      <c r="AO567" s="1">
        <v>100.0</v>
      </c>
      <c r="AP567" s="1">
        <v>1.0</v>
      </c>
      <c r="AQ567" s="1">
        <v>0.55</v>
      </c>
      <c r="AR567" s="1">
        <v>0.55</v>
      </c>
      <c r="AS567" s="1">
        <v>0.940804</v>
      </c>
      <c r="AT567" s="1">
        <v>56.61149</v>
      </c>
      <c r="AU567" s="1">
        <v>0.517737</v>
      </c>
      <c r="AV567" s="1">
        <v>0.785532</v>
      </c>
      <c r="AW567" s="1">
        <v>1.410387</v>
      </c>
      <c r="AX567" s="1">
        <v>2.356596</v>
      </c>
      <c r="AY567" s="1">
        <v>0.0</v>
      </c>
      <c r="AZ567" s="1">
        <v>0.6402146</v>
      </c>
      <c r="BA567" s="1">
        <v>3.784061</v>
      </c>
    </row>
    <row r="568">
      <c r="A568">
        <f t="shared" si="2"/>
        <v>0</v>
      </c>
      <c r="B568" t="str">
        <f t="shared" si="3"/>
        <v/>
      </c>
      <c r="C568" t="str">
        <f>if(and(D$3&gt;1,E568=PROSES!$D$22),,D568)</f>
        <v/>
      </c>
      <c r="D568" s="1" t="str">
        <f>if(and(F$3&gt;1,F568=PROSES!$B$10),,F568)</f>
        <v/>
      </c>
      <c r="E568" t="str">
        <f t="shared" si="4"/>
        <v/>
      </c>
      <c r="F568" t="str">
        <f t="shared" si="5"/>
        <v/>
      </c>
      <c r="G568" s="1" t="str">
        <f>if(Z568=PROSES!$E$29,T568,)</f>
        <v/>
      </c>
      <c r="H568" t="str">
        <f>if(X568=PROSES!$E$29,T568,)</f>
        <v/>
      </c>
      <c r="I568" t="str">
        <f t="shared" si="6"/>
        <v/>
      </c>
      <c r="J568" t="str">
        <f>if(and($K$3&gt;1,R568=PROSES!$C$2),,K568)</f>
        <v/>
      </c>
      <c r="K568" s="1" t="str">
        <f>if(and($L$3&gt;1,L568=PROSES!$B$2),,L568)</f>
        <v/>
      </c>
      <c r="L568" t="str">
        <f t="shared" si="7"/>
        <v/>
      </c>
      <c r="M568" t="str">
        <f>if(Z568=PROSES!$B$3,T568,)</f>
        <v/>
      </c>
      <c r="N568" t="str">
        <f>if(X568=PROSES!$B$3,T568,)</f>
        <v/>
      </c>
      <c r="O568" t="str">
        <f t="shared" si="8"/>
        <v/>
      </c>
      <c r="P568" t="str">
        <f>if(Z568=PROSES!$B$1,T568,)</f>
        <v/>
      </c>
      <c r="Q568" t="str">
        <f>if(X568=PROSES!$B$1,T568,)</f>
        <v/>
      </c>
      <c r="R568" t="str">
        <f t="shared" si="9"/>
        <v>KENTUNGANGODEAN</v>
      </c>
      <c r="S568" s="3"/>
      <c r="T568" s="1" t="s">
        <v>1179</v>
      </c>
      <c r="U568" s="1" t="s">
        <v>176</v>
      </c>
      <c r="V568" s="1" t="s">
        <v>176</v>
      </c>
      <c r="W568" s="1" t="s">
        <v>171</v>
      </c>
      <c r="X568" s="1" t="s">
        <v>1175</v>
      </c>
      <c r="Y568" s="1">
        <v>1.0</v>
      </c>
      <c r="Z568" s="1" t="s">
        <v>932</v>
      </c>
      <c r="AA568" s="1">
        <v>2.0</v>
      </c>
      <c r="AD568" s="1">
        <v>0.0</v>
      </c>
      <c r="AE568" s="1">
        <v>1.0</v>
      </c>
      <c r="AG568" s="1">
        <v>9.177</v>
      </c>
      <c r="AH568" s="1">
        <v>1.0</v>
      </c>
      <c r="AI568" s="1" t="s">
        <v>64</v>
      </c>
      <c r="AJ568" s="1">
        <v>0.0</v>
      </c>
      <c r="AM568" s="1">
        <v>0.0</v>
      </c>
      <c r="AN568" s="1">
        <v>0.0</v>
      </c>
      <c r="AO568" s="1">
        <v>100.0</v>
      </c>
      <c r="AP568" s="1">
        <v>1.0</v>
      </c>
      <c r="AQ568" s="1">
        <v>0.58</v>
      </c>
      <c r="AR568" s="1">
        <v>0.58</v>
      </c>
      <c r="AS568" s="1">
        <v>3.85063</v>
      </c>
      <c r="AT568" s="1">
        <v>70.94324</v>
      </c>
      <c r="AU568" s="1">
        <v>1.257249</v>
      </c>
      <c r="AV568" s="1">
        <v>3.639598</v>
      </c>
      <c r="AW568" s="1">
        <v>2.633799</v>
      </c>
      <c r="AX568" s="1">
        <v>10.91879</v>
      </c>
      <c r="AY568" s="1">
        <v>0.0</v>
      </c>
      <c r="AZ568" s="1">
        <v>0.6412987</v>
      </c>
      <c r="BA568" s="1">
        <v>8.348166</v>
      </c>
    </row>
    <row r="569">
      <c r="A569">
        <f t="shared" si="2"/>
        <v>0</v>
      </c>
      <c r="B569" t="str">
        <f t="shared" si="3"/>
        <v/>
      </c>
      <c r="C569" t="str">
        <f>if(and(D$3&gt;1,E569=PROSES!$D$22),,D569)</f>
        <v/>
      </c>
      <c r="D569" s="1" t="str">
        <f>if(and(F$3&gt;1,F569=PROSES!$B$10),,F569)</f>
        <v/>
      </c>
      <c r="E569" t="str">
        <f t="shared" si="4"/>
        <v/>
      </c>
      <c r="F569" t="str">
        <f t="shared" si="5"/>
        <v/>
      </c>
      <c r="G569" s="1" t="str">
        <f>if(Z569=PROSES!$E$29,T569,)</f>
        <v/>
      </c>
      <c r="H569" t="str">
        <f>if(X569=PROSES!$E$29,T569,)</f>
        <v/>
      </c>
      <c r="I569" t="str">
        <f t="shared" si="6"/>
        <v/>
      </c>
      <c r="J569" t="str">
        <f>if(and($K$3&gt;1,R569=PROSES!$C$2),,K569)</f>
        <v/>
      </c>
      <c r="K569" s="1" t="str">
        <f>if(and($L$3&gt;1,L569=PROSES!$B$2),,L569)</f>
        <v/>
      </c>
      <c r="L569" t="str">
        <f t="shared" si="7"/>
        <v/>
      </c>
      <c r="M569" t="str">
        <f>if(Z569=PROSES!$B$3,T569,)</f>
        <v/>
      </c>
      <c r="N569" t="str">
        <f>if(X569=PROSES!$B$3,T569,)</f>
        <v/>
      </c>
      <c r="O569" t="str">
        <f t="shared" si="8"/>
        <v/>
      </c>
      <c r="P569" t="str">
        <f>if(Z569=PROSES!$B$1,T569,)</f>
        <v/>
      </c>
      <c r="Q569" t="str">
        <f>if(X569=PROSES!$B$1,T569,)</f>
        <v/>
      </c>
      <c r="R569" t="str">
        <f t="shared" si="9"/>
        <v>MLIWANG5KEREK5</v>
      </c>
      <c r="S569" s="3"/>
      <c r="T569" s="1" t="s">
        <v>1180</v>
      </c>
      <c r="U569" s="1" t="s">
        <v>82</v>
      </c>
      <c r="V569" s="1" t="s">
        <v>82</v>
      </c>
      <c r="W569" s="1" t="s">
        <v>399</v>
      </c>
      <c r="X569" s="1" t="s">
        <v>1181</v>
      </c>
      <c r="Y569" s="1" t="s">
        <v>85</v>
      </c>
      <c r="Z569" s="1" t="s">
        <v>1182</v>
      </c>
      <c r="AA569" s="1" t="s">
        <v>85</v>
      </c>
      <c r="AD569" s="1">
        <v>0.0</v>
      </c>
      <c r="AE569" s="1">
        <v>1.0</v>
      </c>
      <c r="AG569" s="1">
        <v>9.0</v>
      </c>
      <c r="AH569" s="1">
        <v>1.0</v>
      </c>
      <c r="AI569" s="1" t="s">
        <v>64</v>
      </c>
      <c r="AJ569" s="1">
        <v>0.0</v>
      </c>
      <c r="AM569" s="1">
        <v>0.0</v>
      </c>
      <c r="AN569" s="1">
        <v>0.0</v>
      </c>
      <c r="AO569" s="1">
        <v>100.0</v>
      </c>
      <c r="AP569" s="1">
        <v>1.0</v>
      </c>
      <c r="AQ569" s="1">
        <v>0.973</v>
      </c>
      <c r="AR569" s="1">
        <v>0.973</v>
      </c>
      <c r="AS569" s="1">
        <v>3.670871</v>
      </c>
      <c r="AT569" s="1">
        <v>71.90399</v>
      </c>
      <c r="AU569" s="1">
        <v>1.14021</v>
      </c>
      <c r="AV569" s="1">
        <v>3.4893</v>
      </c>
      <c r="AW569" s="1">
        <v>2.79</v>
      </c>
      <c r="AX569" s="1">
        <v>6.4557</v>
      </c>
      <c r="AY569" s="1">
        <v>0.0</v>
      </c>
      <c r="AZ569" s="1">
        <v>0.3082202</v>
      </c>
      <c r="BA569" s="1">
        <v>-10.98501</v>
      </c>
    </row>
    <row r="570">
      <c r="A570">
        <f t="shared" si="2"/>
        <v>0</v>
      </c>
      <c r="B570" t="str">
        <f t="shared" si="3"/>
        <v/>
      </c>
      <c r="C570" t="str">
        <f>if(and(D$3&gt;1,E570=PROSES!$D$22),,D570)</f>
        <v/>
      </c>
      <c r="D570" s="1" t="str">
        <f>if(and(F$3&gt;1,F570=PROSES!$B$10),,F570)</f>
        <v/>
      </c>
      <c r="E570" t="str">
        <f t="shared" si="4"/>
        <v/>
      </c>
      <c r="F570" t="str">
        <f t="shared" si="5"/>
        <v/>
      </c>
      <c r="G570" s="1" t="str">
        <f>if(Z570=PROSES!$E$29,T570,)</f>
        <v/>
      </c>
      <c r="H570" t="str">
        <f>if(X570=PROSES!$E$29,T570,)</f>
        <v/>
      </c>
      <c r="I570" t="str">
        <f t="shared" si="6"/>
        <v/>
      </c>
      <c r="J570" t="str">
        <f>if(and($K$3&gt;1,R570=PROSES!$C$2),,K570)</f>
        <v/>
      </c>
      <c r="K570" s="1" t="str">
        <f>if(and($L$3&gt;1,L570=PROSES!$B$2),,L570)</f>
        <v/>
      </c>
      <c r="L570" t="str">
        <f t="shared" si="7"/>
        <v/>
      </c>
      <c r="M570" t="str">
        <f>if(Z570=PROSES!$B$3,T570,)</f>
        <v/>
      </c>
      <c r="N570" t="str">
        <f>if(X570=PROSES!$B$3,T570,)</f>
        <v/>
      </c>
      <c r="O570" t="str">
        <f t="shared" si="8"/>
        <v/>
      </c>
      <c r="P570" t="str">
        <f>if(Z570=PROSES!$B$1,T570,)</f>
        <v/>
      </c>
      <c r="Q570" t="str">
        <f>if(X570=PROSES!$B$1,T570,)</f>
        <v/>
      </c>
      <c r="R570" t="str">
        <f t="shared" si="9"/>
        <v>MLIWANG5KEREK5</v>
      </c>
      <c r="S570" s="3"/>
      <c r="T570" s="1" t="s">
        <v>1183</v>
      </c>
      <c r="U570" s="1" t="s">
        <v>82</v>
      </c>
      <c r="V570" s="1" t="s">
        <v>82</v>
      </c>
      <c r="W570" s="1" t="s">
        <v>399</v>
      </c>
      <c r="X570" s="1" t="s">
        <v>1181</v>
      </c>
      <c r="Y570" s="1" t="s">
        <v>85</v>
      </c>
      <c r="Z570" s="1" t="s">
        <v>1182</v>
      </c>
      <c r="AA570" s="1" t="s">
        <v>88</v>
      </c>
      <c r="AD570" s="1">
        <v>0.0</v>
      </c>
      <c r="AE570" s="1">
        <v>1.0</v>
      </c>
      <c r="AG570" s="1">
        <v>9.0</v>
      </c>
      <c r="AH570" s="1">
        <v>1.0</v>
      </c>
      <c r="AI570" s="1" t="s">
        <v>64</v>
      </c>
      <c r="AJ570" s="1">
        <v>0.0</v>
      </c>
      <c r="AM570" s="1">
        <v>0.0</v>
      </c>
      <c r="AN570" s="1">
        <v>0.0</v>
      </c>
      <c r="AO570" s="1">
        <v>100.0</v>
      </c>
      <c r="AP570" s="1">
        <v>1.0</v>
      </c>
      <c r="AQ570" s="1">
        <v>0.973</v>
      </c>
      <c r="AR570" s="1">
        <v>0.973</v>
      </c>
      <c r="AS570" s="1">
        <v>3.670871</v>
      </c>
      <c r="AT570" s="1">
        <v>71.90399</v>
      </c>
      <c r="AU570" s="1">
        <v>1.14021</v>
      </c>
      <c r="AV570" s="1">
        <v>3.4893</v>
      </c>
      <c r="AW570" s="1">
        <v>2.79</v>
      </c>
      <c r="AX570" s="1">
        <v>6.4557</v>
      </c>
      <c r="AY570" s="1">
        <v>0.0</v>
      </c>
      <c r="AZ570" s="1">
        <v>0.3082202</v>
      </c>
      <c r="BA570" s="1">
        <v>-10.98501</v>
      </c>
    </row>
    <row r="571">
      <c r="A571">
        <f t="shared" si="2"/>
        <v>0</v>
      </c>
      <c r="B571" t="str">
        <f t="shared" si="3"/>
        <v/>
      </c>
      <c r="C571" t="str">
        <f>if(and(D$3&gt;1,E571=PROSES!$D$22),,D571)</f>
        <v/>
      </c>
      <c r="D571" s="1" t="str">
        <f>if(and(F$3&gt;1,F571=PROSES!$B$10),,F571)</f>
        <v/>
      </c>
      <c r="E571" t="str">
        <f t="shared" si="4"/>
        <v/>
      </c>
      <c r="F571" t="str">
        <f t="shared" si="5"/>
        <v/>
      </c>
      <c r="G571" s="1" t="str">
        <f>if(Z571=PROSES!$E$29,T571,)</f>
        <v/>
      </c>
      <c r="H571" t="str">
        <f>if(X571=PROSES!$E$29,T571,)</f>
        <v/>
      </c>
      <c r="I571" t="str">
        <f t="shared" si="6"/>
        <v/>
      </c>
      <c r="J571" t="str">
        <f>if(and($K$3&gt;1,R571=PROSES!$C$2),,K571)</f>
        <v/>
      </c>
      <c r="K571" s="1" t="str">
        <f>if(and($L$3&gt;1,L571=PROSES!$B$2),,L571)</f>
        <v/>
      </c>
      <c r="L571" t="str">
        <f t="shared" si="7"/>
        <v/>
      </c>
      <c r="M571" t="str">
        <f>if(Z571=PROSES!$B$3,T571,)</f>
        <v/>
      </c>
      <c r="N571" t="str">
        <f>if(X571=PROSES!$B$3,T571,)</f>
        <v/>
      </c>
      <c r="O571" t="str">
        <f t="shared" si="8"/>
        <v/>
      </c>
      <c r="P571" t="str">
        <f>if(Z571=PROSES!$B$1,T571,)</f>
        <v/>
      </c>
      <c r="Q571" t="str">
        <f>if(X571=PROSES!$B$1,T571,)</f>
        <v/>
      </c>
      <c r="R571" t="str">
        <f t="shared" si="9"/>
        <v>KEREK5TUBAN3</v>
      </c>
      <c r="S571" s="3"/>
      <c r="T571" s="1" t="s">
        <v>1184</v>
      </c>
      <c r="U571" s="1" t="s">
        <v>82</v>
      </c>
      <c r="V571" s="1" t="s">
        <v>82</v>
      </c>
      <c r="W571" s="1" t="s">
        <v>399</v>
      </c>
      <c r="X571" s="1" t="s">
        <v>1182</v>
      </c>
      <c r="Y571" s="1" t="s">
        <v>85</v>
      </c>
      <c r="Z571" s="1" t="s">
        <v>1185</v>
      </c>
      <c r="AA571" s="1" t="s">
        <v>85</v>
      </c>
      <c r="AD571" s="1">
        <v>0.0</v>
      </c>
      <c r="AE571" s="1">
        <v>1.0</v>
      </c>
      <c r="AG571" s="1">
        <v>2.02</v>
      </c>
      <c r="AH571" s="1">
        <v>1.0</v>
      </c>
      <c r="AI571" s="1" t="s">
        <v>64</v>
      </c>
      <c r="AJ571" s="1">
        <v>0.0</v>
      </c>
      <c r="AM571" s="1">
        <v>0.0</v>
      </c>
      <c r="AN571" s="1">
        <v>0.0</v>
      </c>
      <c r="AO571" s="1">
        <v>100.0</v>
      </c>
      <c r="AP571" s="1">
        <v>1.0</v>
      </c>
      <c r="AQ571" s="1">
        <v>0.973</v>
      </c>
      <c r="AR571" s="1">
        <v>0.973</v>
      </c>
      <c r="AS571" s="1">
        <v>0.8239065</v>
      </c>
      <c r="AT571" s="1">
        <v>71.90399</v>
      </c>
      <c r="AU571" s="1">
        <v>0.2559138</v>
      </c>
      <c r="AV571" s="1">
        <v>0.783154</v>
      </c>
      <c r="AW571" s="1">
        <v>0.6262</v>
      </c>
      <c r="AX571" s="1">
        <v>1.448946</v>
      </c>
      <c r="AY571" s="1">
        <v>0.0</v>
      </c>
      <c r="AZ571" s="1">
        <v>0.3082202</v>
      </c>
      <c r="BA571" s="1">
        <v>-10.98501</v>
      </c>
    </row>
    <row r="572">
      <c r="A572">
        <f t="shared" si="2"/>
        <v>0</v>
      </c>
      <c r="B572" t="str">
        <f t="shared" si="3"/>
        <v/>
      </c>
      <c r="C572" t="str">
        <f>if(and(D$3&gt;1,E572=PROSES!$D$22),,D572)</f>
        <v/>
      </c>
      <c r="D572" s="1" t="str">
        <f>if(and(F$3&gt;1,F572=PROSES!$B$10),,F572)</f>
        <v/>
      </c>
      <c r="E572" t="str">
        <f t="shared" si="4"/>
        <v/>
      </c>
      <c r="F572" t="str">
        <f t="shared" si="5"/>
        <v/>
      </c>
      <c r="G572" s="1" t="str">
        <f>if(Z572=PROSES!$E$29,T572,)</f>
        <v/>
      </c>
      <c r="H572" t="str">
        <f>if(X572=PROSES!$E$29,T572,)</f>
        <v/>
      </c>
      <c r="I572" t="str">
        <f t="shared" si="6"/>
        <v/>
      </c>
      <c r="J572" t="str">
        <f>if(and($K$3&gt;1,R572=PROSES!$C$2),,K572)</f>
        <v/>
      </c>
      <c r="K572" s="1" t="str">
        <f>if(and($L$3&gt;1,L572=PROSES!$B$2),,L572)</f>
        <v/>
      </c>
      <c r="L572" t="str">
        <f t="shared" si="7"/>
        <v/>
      </c>
      <c r="M572" t="str">
        <f>if(Z572=PROSES!$B$3,T572,)</f>
        <v/>
      </c>
      <c r="N572" t="str">
        <f>if(X572=PROSES!$B$3,T572,)</f>
        <v/>
      </c>
      <c r="O572" t="str">
        <f t="shared" si="8"/>
        <v/>
      </c>
      <c r="P572" t="str">
        <f>if(Z572=PROSES!$B$1,T572,)</f>
        <v/>
      </c>
      <c r="Q572" t="str">
        <f>if(X572=PROSES!$B$1,T572,)</f>
        <v/>
      </c>
      <c r="R572" t="str">
        <f t="shared" si="9"/>
        <v>KEREK5TUBAN3</v>
      </c>
      <c r="S572" s="3"/>
      <c r="T572" s="1" t="s">
        <v>1186</v>
      </c>
      <c r="U572" s="1" t="s">
        <v>82</v>
      </c>
      <c r="V572" s="1" t="s">
        <v>82</v>
      </c>
      <c r="W572" s="1" t="s">
        <v>399</v>
      </c>
      <c r="X572" s="1" t="s">
        <v>1182</v>
      </c>
      <c r="Y572" s="1" t="s">
        <v>88</v>
      </c>
      <c r="Z572" s="1" t="s">
        <v>1185</v>
      </c>
      <c r="AA572" s="1" t="s">
        <v>85</v>
      </c>
      <c r="AD572" s="1">
        <v>0.0</v>
      </c>
      <c r="AE572" s="1">
        <v>1.0</v>
      </c>
      <c r="AG572" s="1">
        <v>2.02</v>
      </c>
      <c r="AH572" s="1">
        <v>1.0</v>
      </c>
      <c r="AI572" s="1" t="s">
        <v>64</v>
      </c>
      <c r="AJ572" s="1">
        <v>0.0</v>
      </c>
      <c r="AM572" s="1">
        <v>0.0</v>
      </c>
      <c r="AN572" s="1">
        <v>0.0</v>
      </c>
      <c r="AO572" s="1">
        <v>100.0</v>
      </c>
      <c r="AP572" s="1">
        <v>1.0</v>
      </c>
      <c r="AQ572" s="1">
        <v>0.973</v>
      </c>
      <c r="AR572" s="1">
        <v>0.973</v>
      </c>
      <c r="AS572" s="1">
        <v>0.8239065</v>
      </c>
      <c r="AT572" s="1">
        <v>71.90399</v>
      </c>
      <c r="AU572" s="1">
        <v>0.2559138</v>
      </c>
      <c r="AV572" s="1">
        <v>0.783154</v>
      </c>
      <c r="AW572" s="1">
        <v>0.6262</v>
      </c>
      <c r="AX572" s="1">
        <v>1.448946</v>
      </c>
      <c r="AY572" s="1">
        <v>0.0</v>
      </c>
      <c r="AZ572" s="1">
        <v>0.3082202</v>
      </c>
      <c r="BA572" s="1">
        <v>-10.98501</v>
      </c>
    </row>
    <row r="573">
      <c r="A573">
        <f t="shared" si="2"/>
        <v>0</v>
      </c>
      <c r="B573" t="str">
        <f t="shared" si="3"/>
        <v/>
      </c>
      <c r="C573" t="str">
        <f>if(and(D$3&gt;1,E573=PROSES!$D$22),,D573)</f>
        <v/>
      </c>
      <c r="D573" s="1" t="str">
        <f>if(and(F$3&gt;1,F573=PROSES!$B$10),,F573)</f>
        <v/>
      </c>
      <c r="E573" t="str">
        <f t="shared" si="4"/>
        <v/>
      </c>
      <c r="F573" t="str">
        <f t="shared" si="5"/>
        <v/>
      </c>
      <c r="G573" s="1" t="str">
        <f>if(Z573=PROSES!$E$29,T573,)</f>
        <v/>
      </c>
      <c r="H573" t="str">
        <f>if(X573=PROSES!$E$29,T573,)</f>
        <v/>
      </c>
      <c r="I573" t="str">
        <f t="shared" si="6"/>
        <v/>
      </c>
      <c r="J573" t="str">
        <f>if(and($K$3&gt;1,R573=PROSES!$C$2),,K573)</f>
        <v/>
      </c>
      <c r="K573" s="1" t="str">
        <f>if(and($L$3&gt;1,L573=PROSES!$B$2),,L573)</f>
        <v/>
      </c>
      <c r="L573" t="str">
        <f t="shared" si="7"/>
        <v/>
      </c>
      <c r="M573" t="str">
        <f>if(Z573=PROSES!$B$3,T573,)</f>
        <v/>
      </c>
      <c r="N573" t="str">
        <f>if(X573=PROSES!$B$3,T573,)</f>
        <v/>
      </c>
      <c r="O573" t="str">
        <f t="shared" si="8"/>
        <v/>
      </c>
      <c r="P573" t="str">
        <f>if(Z573=PROSES!$B$1,T573,)</f>
        <v/>
      </c>
      <c r="Q573" t="str">
        <f>if(X573=PROSES!$B$1,T573,)</f>
        <v/>
      </c>
      <c r="R573" t="str">
        <f t="shared" si="9"/>
        <v>KESUGIHAN5SEMEN NUSANTARA</v>
      </c>
      <c r="S573" s="3"/>
      <c r="T573" s="1" t="s">
        <v>1187</v>
      </c>
      <c r="U573" s="1" t="s">
        <v>176</v>
      </c>
      <c r="V573" s="1" t="s">
        <v>176</v>
      </c>
      <c r="W573" s="1" t="s">
        <v>171</v>
      </c>
      <c r="X573" s="1" t="s">
        <v>1188</v>
      </c>
      <c r="Y573" s="1">
        <v>2.0</v>
      </c>
      <c r="Z573" s="1" t="s">
        <v>1189</v>
      </c>
      <c r="AA573" s="1">
        <v>1.0</v>
      </c>
      <c r="AD573" s="1">
        <v>0.0</v>
      </c>
      <c r="AE573" s="1">
        <v>1.0</v>
      </c>
      <c r="AG573" s="1">
        <v>17.8</v>
      </c>
      <c r="AH573" s="1">
        <v>1.0</v>
      </c>
      <c r="AI573" s="1" t="s">
        <v>64</v>
      </c>
      <c r="AJ573" s="1">
        <v>0.0</v>
      </c>
      <c r="AM573" s="1">
        <v>0.0</v>
      </c>
      <c r="AN573" s="1">
        <v>0.0</v>
      </c>
      <c r="AO573" s="1">
        <v>100.0</v>
      </c>
      <c r="AP573" s="1">
        <v>1.0</v>
      </c>
      <c r="AQ573" s="1">
        <v>0.58</v>
      </c>
      <c r="AR573" s="1">
        <v>0.58</v>
      </c>
      <c r="AS573" s="1">
        <v>7.468803</v>
      </c>
      <c r="AT573" s="1">
        <v>70.94324</v>
      </c>
      <c r="AU573" s="1">
        <v>2.4386</v>
      </c>
      <c r="AV573" s="1">
        <v>7.05948</v>
      </c>
      <c r="AW573" s="1">
        <v>5.1086</v>
      </c>
      <c r="AX573" s="1">
        <v>21.17844</v>
      </c>
      <c r="AY573" s="1">
        <v>0.0</v>
      </c>
      <c r="AZ573" s="1">
        <v>0.6412987</v>
      </c>
      <c r="BA573" s="1">
        <v>8.348166</v>
      </c>
    </row>
    <row r="574">
      <c r="A574">
        <f t="shared" si="2"/>
        <v>0</v>
      </c>
      <c r="B574" t="str">
        <f t="shared" si="3"/>
        <v/>
      </c>
      <c r="C574" t="str">
        <f>if(and(D$3&gt;1,E574=PROSES!$D$22),,D574)</f>
        <v/>
      </c>
      <c r="D574" s="1" t="str">
        <f>if(and(F$3&gt;1,F574=PROSES!$B$10),,F574)</f>
        <v/>
      </c>
      <c r="E574" t="str">
        <f t="shared" si="4"/>
        <v/>
      </c>
      <c r="F574" t="str">
        <f t="shared" si="5"/>
        <v/>
      </c>
      <c r="G574" s="1" t="str">
        <f>if(Z574=PROSES!$E$29,T574,)</f>
        <v/>
      </c>
      <c r="H574" t="str">
        <f>if(X574=PROSES!$E$29,T574,)</f>
        <v/>
      </c>
      <c r="I574" t="str">
        <f t="shared" si="6"/>
        <v/>
      </c>
      <c r="J574" t="str">
        <f>if(and($K$3&gt;1,R574=PROSES!$C$2),,K574)</f>
        <v/>
      </c>
      <c r="K574" s="1" t="str">
        <f>if(and($L$3&gt;1,L574=PROSES!$B$2),,L574)</f>
        <v/>
      </c>
      <c r="L574" t="str">
        <f t="shared" si="7"/>
        <v/>
      </c>
      <c r="M574" t="str">
        <f>if(Z574=PROSES!$B$3,T574,)</f>
        <v/>
      </c>
      <c r="N574" t="str">
        <f>if(X574=PROSES!$B$3,T574,)</f>
        <v/>
      </c>
      <c r="O574" t="str">
        <f t="shared" si="8"/>
        <v/>
      </c>
      <c r="P574" t="str">
        <f>if(Z574=PROSES!$B$1,T574,)</f>
        <v/>
      </c>
      <c r="Q574" t="str">
        <f>if(X574=PROSES!$B$1,T574,)</f>
        <v/>
      </c>
      <c r="R574" t="str">
        <f t="shared" si="9"/>
        <v>PLUMPANG 40 kAKELAPA GADING</v>
      </c>
      <c r="S574" s="3"/>
      <c r="T574" s="1" t="s">
        <v>1190</v>
      </c>
      <c r="U574" s="1" t="s">
        <v>58</v>
      </c>
      <c r="V574" s="1" t="s">
        <v>58</v>
      </c>
      <c r="W574" s="1" t="s">
        <v>59</v>
      </c>
      <c r="X574" s="1" t="s">
        <v>1191</v>
      </c>
      <c r="Y574" s="7">
        <v>43529.0</v>
      </c>
      <c r="Z574" s="1" t="s">
        <v>1192</v>
      </c>
      <c r="AA574" s="7">
        <v>43529.0</v>
      </c>
      <c r="AD574" s="1">
        <v>0.0</v>
      </c>
      <c r="AE574" s="1">
        <v>1.0</v>
      </c>
      <c r="AG574" s="1">
        <v>3.15</v>
      </c>
      <c r="AH574" s="1">
        <v>1.0</v>
      </c>
      <c r="AI574" s="1" t="s">
        <v>64</v>
      </c>
      <c r="AJ574" s="1">
        <v>0.0</v>
      </c>
      <c r="AM574" s="1">
        <v>0.0</v>
      </c>
      <c r="AN574" s="1">
        <v>0.0</v>
      </c>
      <c r="AO574" s="1">
        <v>100.0</v>
      </c>
      <c r="AP574" s="1">
        <v>1.0</v>
      </c>
      <c r="AQ574" s="1">
        <v>2.73</v>
      </c>
      <c r="AR574" s="1">
        <v>2.73</v>
      </c>
      <c r="AS574" s="1">
        <v>0.8371092</v>
      </c>
      <c r="AT574" s="1">
        <v>76.21999</v>
      </c>
      <c r="AU574" s="1">
        <v>0.199395</v>
      </c>
      <c r="AV574" s="1">
        <v>0.813015</v>
      </c>
      <c r="AW574" s="1">
        <v>0.671895</v>
      </c>
      <c r="AX574" s="1">
        <v>2.439045</v>
      </c>
      <c r="AY574" s="1">
        <v>0.0</v>
      </c>
      <c r="AZ574" s="1">
        <v>0.6742607</v>
      </c>
      <c r="BA574" s="1">
        <v>-2.423059</v>
      </c>
    </row>
    <row r="575">
      <c r="A575">
        <f t="shared" si="2"/>
        <v>0</v>
      </c>
      <c r="B575" t="str">
        <f t="shared" si="3"/>
        <v/>
      </c>
      <c r="C575" t="str">
        <f>if(and(D$3&gt;1,E575=PROSES!$D$22),,D575)</f>
        <v/>
      </c>
      <c r="D575" s="1" t="str">
        <f>if(and(F$3&gt;1,F575=PROSES!$B$10),,F575)</f>
        <v/>
      </c>
      <c r="E575" t="str">
        <f t="shared" si="4"/>
        <v/>
      </c>
      <c r="F575" t="str">
        <f t="shared" si="5"/>
        <v/>
      </c>
      <c r="G575" s="1" t="str">
        <f>if(Z575=PROSES!$E$29,T575,)</f>
        <v/>
      </c>
      <c r="H575" t="str">
        <f>if(X575=PROSES!$E$29,T575,)</f>
        <v/>
      </c>
      <c r="I575" t="str">
        <f t="shared" si="6"/>
        <v/>
      </c>
      <c r="J575" t="str">
        <f>if(and($K$3&gt;1,R575=PROSES!$C$2),,K575)</f>
        <v/>
      </c>
      <c r="K575" s="1" t="str">
        <f>if(and($L$3&gt;1,L575=PROSES!$B$2),,L575)</f>
        <v/>
      </c>
      <c r="L575" t="str">
        <f t="shared" si="7"/>
        <v/>
      </c>
      <c r="M575" t="str">
        <f>if(Z575=PROSES!$B$3,T575,)</f>
        <v/>
      </c>
      <c r="N575" t="str">
        <f>if(X575=PROSES!$B$3,T575,)</f>
        <v/>
      </c>
      <c r="O575" t="str">
        <f t="shared" si="8"/>
        <v/>
      </c>
      <c r="P575" t="str">
        <f>if(Z575=PROSES!$B$1,T575,)</f>
        <v/>
      </c>
      <c r="Q575" t="str">
        <f>if(X575=PROSES!$B$1,T575,)</f>
        <v/>
      </c>
      <c r="R575" t="str">
        <f t="shared" si="9"/>
        <v>KIIC5DELTA MAS5</v>
      </c>
      <c r="S575" s="3"/>
      <c r="T575" s="1" t="s">
        <v>1193</v>
      </c>
      <c r="U575" s="1" t="s">
        <v>58</v>
      </c>
      <c r="V575" s="1" t="s">
        <v>58</v>
      </c>
      <c r="W575" s="1" t="s">
        <v>807</v>
      </c>
      <c r="X575" s="1" t="s">
        <v>1194</v>
      </c>
      <c r="Y575" s="1" t="s">
        <v>61</v>
      </c>
      <c r="Z575" s="1" t="s">
        <v>1195</v>
      </c>
      <c r="AA575" s="1" t="s">
        <v>61</v>
      </c>
      <c r="AD575" s="1">
        <v>0.0</v>
      </c>
      <c r="AE575" s="1">
        <v>1.0</v>
      </c>
      <c r="AG575" s="1">
        <v>14.646</v>
      </c>
      <c r="AH575" s="1">
        <v>1.0</v>
      </c>
      <c r="AI575" s="1" t="s">
        <v>64</v>
      </c>
      <c r="AJ575" s="1">
        <v>0.0</v>
      </c>
      <c r="AM575" s="1">
        <v>0.0</v>
      </c>
      <c r="AN575" s="1">
        <v>0.0</v>
      </c>
      <c r="AO575" s="1">
        <v>100.0</v>
      </c>
      <c r="AP575" s="1">
        <v>1.0</v>
      </c>
      <c r="AQ575" s="1">
        <v>2.73</v>
      </c>
      <c r="AR575" s="1">
        <v>2.73</v>
      </c>
      <c r="AS575" s="1">
        <v>4.163691</v>
      </c>
      <c r="AT575" s="1">
        <v>82.725</v>
      </c>
      <c r="AU575" s="1">
        <v>0.527256</v>
      </c>
      <c r="AV575" s="1">
        <v>4.130172</v>
      </c>
      <c r="AW575" s="1">
        <v>2.328714</v>
      </c>
      <c r="AX575" s="1">
        <v>12.00972</v>
      </c>
      <c r="AY575" s="1">
        <v>0.0</v>
      </c>
      <c r="AZ575" s="1">
        <v>0.6470905</v>
      </c>
      <c r="BA575" s="1">
        <v>-5.602889</v>
      </c>
    </row>
    <row r="576">
      <c r="A576">
        <f t="shared" si="2"/>
        <v>0</v>
      </c>
      <c r="B576" t="str">
        <f t="shared" si="3"/>
        <v/>
      </c>
      <c r="C576" t="str">
        <f>if(and(D$3&gt;1,E576=PROSES!$D$22),,D576)</f>
        <v/>
      </c>
      <c r="D576" s="1" t="str">
        <f>if(and(F$3&gt;1,F576=PROSES!$B$10),,F576)</f>
        <v/>
      </c>
      <c r="E576" t="str">
        <f t="shared" si="4"/>
        <v/>
      </c>
      <c r="F576" t="str">
        <f t="shared" si="5"/>
        <v/>
      </c>
      <c r="G576" s="1" t="str">
        <f>if(Z576=PROSES!$E$29,T576,)</f>
        <v/>
      </c>
      <c r="H576" t="str">
        <f>if(X576=PROSES!$E$29,T576,)</f>
        <v/>
      </c>
      <c r="I576" t="str">
        <f t="shared" si="6"/>
        <v/>
      </c>
      <c r="J576" t="str">
        <f>if(and($K$3&gt;1,R576=PROSES!$C$2),,K576)</f>
        <v/>
      </c>
      <c r="K576" s="1" t="str">
        <f>if(and($L$3&gt;1,L576=PROSES!$B$2),,L576)</f>
        <v/>
      </c>
      <c r="L576" t="str">
        <f t="shared" si="7"/>
        <v/>
      </c>
      <c r="M576" t="str">
        <f>if(Z576=PROSES!$B$3,T576,)</f>
        <v/>
      </c>
      <c r="N576" t="str">
        <f>if(X576=PROSES!$B$3,T576,)</f>
        <v/>
      </c>
      <c r="O576" t="str">
        <f t="shared" si="8"/>
        <v/>
      </c>
      <c r="P576" t="str">
        <f>if(Z576=PROSES!$B$1,T576,)</f>
        <v/>
      </c>
      <c r="Q576" t="str">
        <f>if(X576=PROSES!$B$1,T576,)</f>
        <v/>
      </c>
      <c r="R576" t="str">
        <f t="shared" si="9"/>
        <v>KIIC5DELTA MAS5</v>
      </c>
      <c r="S576" s="3"/>
      <c r="T576" s="1" t="s">
        <v>1196</v>
      </c>
      <c r="U576" s="1" t="s">
        <v>58</v>
      </c>
      <c r="V576" s="1" t="s">
        <v>58</v>
      </c>
      <c r="W576" s="1" t="s">
        <v>807</v>
      </c>
      <c r="X576" s="1" t="s">
        <v>1194</v>
      </c>
      <c r="Y576" s="1" t="s">
        <v>66</v>
      </c>
      <c r="Z576" s="1" t="s">
        <v>1195</v>
      </c>
      <c r="AA576" s="1" t="s">
        <v>66</v>
      </c>
      <c r="AD576" s="1">
        <v>0.0</v>
      </c>
      <c r="AE576" s="1">
        <v>1.0</v>
      </c>
      <c r="AG576" s="1">
        <v>14.646</v>
      </c>
      <c r="AH576" s="1">
        <v>1.0</v>
      </c>
      <c r="AI576" s="1" t="s">
        <v>64</v>
      </c>
      <c r="AJ576" s="1">
        <v>0.0</v>
      </c>
      <c r="AM576" s="1">
        <v>0.0</v>
      </c>
      <c r="AN576" s="1">
        <v>0.0</v>
      </c>
      <c r="AO576" s="1">
        <v>100.0</v>
      </c>
      <c r="AP576" s="1">
        <v>1.0</v>
      </c>
      <c r="AQ576" s="1">
        <v>2.73</v>
      </c>
      <c r="AR576" s="1">
        <v>2.73</v>
      </c>
      <c r="AS576" s="1">
        <v>4.163691</v>
      </c>
      <c r="AT576" s="1">
        <v>82.725</v>
      </c>
      <c r="AU576" s="1">
        <v>0.527256</v>
      </c>
      <c r="AV576" s="1">
        <v>4.130172</v>
      </c>
      <c r="AW576" s="1">
        <v>2.328714</v>
      </c>
      <c r="AX576" s="1">
        <v>12.00972</v>
      </c>
      <c r="AY576" s="1">
        <v>0.0</v>
      </c>
      <c r="AZ576" s="1">
        <v>0.6470905</v>
      </c>
      <c r="BA576" s="1">
        <v>-5.602889</v>
      </c>
    </row>
    <row r="577">
      <c r="A577">
        <f t="shared" si="2"/>
        <v>0</v>
      </c>
      <c r="B577" t="str">
        <f t="shared" si="3"/>
        <v/>
      </c>
      <c r="C577" t="str">
        <f>if(and(D$3&gt;1,E577=PROSES!$D$22),,D577)</f>
        <v/>
      </c>
      <c r="D577" s="1" t="str">
        <f>if(and(F$3&gt;1,F577=PROSES!$B$10),,F577)</f>
        <v/>
      </c>
      <c r="E577" t="str">
        <f t="shared" si="4"/>
        <v/>
      </c>
      <c r="F577" t="str">
        <f t="shared" si="5"/>
        <v/>
      </c>
      <c r="G577" s="1" t="str">
        <f>if(Z577=PROSES!$E$29,T577,)</f>
        <v/>
      </c>
      <c r="H577" t="str">
        <f>if(X577=PROSES!$E$29,T577,)</f>
        <v/>
      </c>
      <c r="I577" t="str">
        <f t="shared" si="6"/>
        <v/>
      </c>
      <c r="J577" t="str">
        <f>if(and($K$3&gt;1,R577=PROSES!$C$2),,K577)</f>
        <v/>
      </c>
      <c r="K577" s="1" t="str">
        <f>if(and($L$3&gt;1,L577=PROSES!$B$2),,L577)</f>
        <v/>
      </c>
      <c r="L577" t="str">
        <f t="shared" si="7"/>
        <v/>
      </c>
      <c r="M577" t="str">
        <f>if(Z577=PROSES!$B$3,T577,)</f>
        <v/>
      </c>
      <c r="N577" t="str">
        <f>if(X577=PROSES!$B$3,T577,)</f>
        <v/>
      </c>
      <c r="O577" t="str">
        <f t="shared" si="8"/>
        <v/>
      </c>
      <c r="P577" t="str">
        <f>if(Z577=PROSES!$B$1,T577,)</f>
        <v/>
      </c>
      <c r="Q577" t="str">
        <f>if(X577=PROSES!$B$1,T577,)</f>
        <v/>
      </c>
      <c r="R577" t="str">
        <f t="shared" si="9"/>
        <v>PINAYUNGAN5KIIC5</v>
      </c>
      <c r="S577" s="3"/>
      <c r="T577" s="1" t="s">
        <v>1197</v>
      </c>
      <c r="U577" s="1" t="s">
        <v>58</v>
      </c>
      <c r="V577" s="1" t="s">
        <v>58</v>
      </c>
      <c r="W577" s="1" t="s">
        <v>807</v>
      </c>
      <c r="X577" s="1" t="s">
        <v>1198</v>
      </c>
      <c r="Y577" s="1" t="s">
        <v>85</v>
      </c>
      <c r="Z577" s="1" t="s">
        <v>1194</v>
      </c>
      <c r="AA577" s="1" t="s">
        <v>61</v>
      </c>
      <c r="AD577" s="1">
        <v>0.0</v>
      </c>
      <c r="AE577" s="1">
        <v>1.0</v>
      </c>
      <c r="AG577" s="1">
        <v>4.8</v>
      </c>
      <c r="AH577" s="1">
        <v>1.0</v>
      </c>
      <c r="AI577" s="1" t="s">
        <v>64</v>
      </c>
      <c r="AJ577" s="1">
        <v>0.0</v>
      </c>
      <c r="AM577" s="1">
        <v>0.0</v>
      </c>
      <c r="AN577" s="1">
        <v>0.0</v>
      </c>
      <c r="AO577" s="1">
        <v>100.0</v>
      </c>
      <c r="AP577" s="1">
        <v>1.0</v>
      </c>
      <c r="AQ577" s="1">
        <v>2.73</v>
      </c>
      <c r="AR577" s="1">
        <v>2.73</v>
      </c>
      <c r="AS577" s="1">
        <v>1.364585</v>
      </c>
      <c r="AT577" s="1">
        <v>82.725</v>
      </c>
      <c r="AU577" s="1">
        <v>0.1728</v>
      </c>
      <c r="AV577" s="1">
        <v>1.3536</v>
      </c>
      <c r="AW577" s="1">
        <v>0.7632</v>
      </c>
      <c r="AX577" s="1">
        <v>3.936</v>
      </c>
      <c r="AY577" s="1">
        <v>0.0</v>
      </c>
      <c r="AZ577" s="1">
        <v>0.6470905</v>
      </c>
      <c r="BA577" s="1">
        <v>-5.602889</v>
      </c>
    </row>
    <row r="578">
      <c r="A578">
        <f t="shared" si="2"/>
        <v>0</v>
      </c>
      <c r="B578" t="str">
        <f t="shared" si="3"/>
        <v/>
      </c>
      <c r="C578" t="str">
        <f>if(and(D$3&gt;1,E578=PROSES!$D$22),,D578)</f>
        <v/>
      </c>
      <c r="D578" s="1" t="str">
        <f>if(and(F$3&gt;1,F578=PROSES!$B$10),,F578)</f>
        <v/>
      </c>
      <c r="E578" t="str">
        <f t="shared" si="4"/>
        <v/>
      </c>
      <c r="F578" t="str">
        <f t="shared" si="5"/>
        <v/>
      </c>
      <c r="G578" s="1" t="str">
        <f>if(Z578=PROSES!$E$29,T578,)</f>
        <v/>
      </c>
      <c r="H578" t="str">
        <f>if(X578=PROSES!$E$29,T578,)</f>
        <v/>
      </c>
      <c r="I578" t="str">
        <f t="shared" si="6"/>
        <v/>
      </c>
      <c r="J578" t="str">
        <f>if(and($K$3&gt;1,R578=PROSES!$C$2),,K578)</f>
        <v/>
      </c>
      <c r="K578" s="1" t="str">
        <f>if(and($L$3&gt;1,L578=PROSES!$B$2),,L578)</f>
        <v/>
      </c>
      <c r="L578" t="str">
        <f t="shared" si="7"/>
        <v/>
      </c>
      <c r="M578" t="str">
        <f>if(Z578=PROSES!$B$3,T578,)</f>
        <v/>
      </c>
      <c r="N578" t="str">
        <f>if(X578=PROSES!$B$3,T578,)</f>
        <v/>
      </c>
      <c r="O578" t="str">
        <f t="shared" si="8"/>
        <v/>
      </c>
      <c r="P578" t="str">
        <f>if(Z578=PROSES!$B$1,T578,)</f>
        <v/>
      </c>
      <c r="Q578" t="str">
        <f>if(X578=PROSES!$B$1,T578,)</f>
        <v/>
      </c>
      <c r="R578" t="str">
        <f t="shared" si="9"/>
        <v>PINAYUNGAN5KIIC5</v>
      </c>
      <c r="S578" s="3"/>
      <c r="T578" s="1" t="s">
        <v>1199</v>
      </c>
      <c r="U578" s="1" t="s">
        <v>58</v>
      </c>
      <c r="V578" s="1" t="s">
        <v>58</v>
      </c>
      <c r="W578" s="1" t="s">
        <v>807</v>
      </c>
      <c r="X578" s="1" t="s">
        <v>1198</v>
      </c>
      <c r="Y578" s="1" t="s">
        <v>88</v>
      </c>
      <c r="Z578" s="1" t="s">
        <v>1194</v>
      </c>
      <c r="AA578" s="1" t="s">
        <v>61</v>
      </c>
      <c r="AD578" s="1">
        <v>0.0</v>
      </c>
      <c r="AE578" s="1">
        <v>1.0</v>
      </c>
      <c r="AG578" s="1">
        <v>4.8</v>
      </c>
      <c r="AH578" s="1">
        <v>1.0</v>
      </c>
      <c r="AI578" s="1" t="s">
        <v>64</v>
      </c>
      <c r="AJ578" s="1">
        <v>0.0</v>
      </c>
      <c r="AM578" s="1">
        <v>0.0</v>
      </c>
      <c r="AN578" s="1">
        <v>0.0</v>
      </c>
      <c r="AO578" s="1">
        <v>100.0</v>
      </c>
      <c r="AP578" s="1">
        <v>1.0</v>
      </c>
      <c r="AQ578" s="1">
        <v>2.73</v>
      </c>
      <c r="AR578" s="1">
        <v>2.73</v>
      </c>
      <c r="AS578" s="1">
        <v>1.364585</v>
      </c>
      <c r="AT578" s="1">
        <v>82.725</v>
      </c>
      <c r="AU578" s="1">
        <v>0.1728</v>
      </c>
      <c r="AV578" s="1">
        <v>1.3536</v>
      </c>
      <c r="AW578" s="1">
        <v>0.7632</v>
      </c>
      <c r="AX578" s="1">
        <v>3.936</v>
      </c>
      <c r="AY578" s="1">
        <v>0.0</v>
      </c>
      <c r="AZ578" s="1">
        <v>0.6470905</v>
      </c>
      <c r="BA578" s="1">
        <v>-5.602889</v>
      </c>
    </row>
    <row r="579">
      <c r="A579">
        <f t="shared" si="2"/>
        <v>0</v>
      </c>
      <c r="B579" t="str">
        <f t="shared" si="3"/>
        <v/>
      </c>
      <c r="C579" t="str">
        <f>if(and(D$3&gt;1,E579=PROSES!$D$22),,D579)</f>
        <v/>
      </c>
      <c r="D579" s="1" t="str">
        <f>if(and(F$3&gt;1,F579=PROSES!$B$10),,F579)</f>
        <v/>
      </c>
      <c r="E579" t="str">
        <f t="shared" si="4"/>
        <v/>
      </c>
      <c r="F579" t="str">
        <f t="shared" si="5"/>
        <v/>
      </c>
      <c r="G579" s="1" t="str">
        <f>if(Z579=PROSES!$E$29,T579,)</f>
        <v/>
      </c>
      <c r="H579" t="str">
        <f>if(X579=PROSES!$E$29,T579,)</f>
        <v/>
      </c>
      <c r="I579" t="str">
        <f t="shared" si="6"/>
        <v/>
      </c>
      <c r="J579" t="str">
        <f>if(and($K$3&gt;1,R579=PROSES!$C$2),,K579)</f>
        <v/>
      </c>
      <c r="K579" s="1" t="str">
        <f>if(and($L$3&gt;1,L579=PROSES!$B$2),,L579)</f>
        <v/>
      </c>
      <c r="L579" t="str">
        <f t="shared" si="7"/>
        <v/>
      </c>
      <c r="M579" t="str">
        <f>if(Z579=PROSES!$B$3,T579,)</f>
        <v/>
      </c>
      <c r="N579" t="str">
        <f>if(X579=PROSES!$B$3,T579,)</f>
        <v/>
      </c>
      <c r="O579" t="str">
        <f t="shared" si="8"/>
        <v/>
      </c>
      <c r="P579" t="str">
        <f>if(Z579=PROSES!$B$1,T579,)</f>
        <v/>
      </c>
      <c r="Q579" t="str">
        <f>if(X579=PROSES!$B$1,T579,)</f>
        <v/>
      </c>
      <c r="R579" t="str">
        <f t="shared" si="9"/>
        <v>KENJERAN5</v>
      </c>
      <c r="S579" s="3"/>
      <c r="T579" s="1" t="s">
        <v>1200</v>
      </c>
      <c r="U579" s="1" t="s">
        <v>82</v>
      </c>
      <c r="V579" s="1" t="s">
        <v>82</v>
      </c>
      <c r="W579" s="1" t="s">
        <v>1139</v>
      </c>
      <c r="X579" s="1" t="s">
        <v>1201</v>
      </c>
      <c r="Y579" s="1" t="s">
        <v>88</v>
      </c>
      <c r="AA579" s="1" t="s">
        <v>1136</v>
      </c>
      <c r="AD579" s="1">
        <v>0.0</v>
      </c>
      <c r="AE579" s="1">
        <v>1.0</v>
      </c>
      <c r="AG579" s="1">
        <v>1.0</v>
      </c>
      <c r="AH579" s="1">
        <v>1.0</v>
      </c>
      <c r="AI579" s="1" t="s">
        <v>64</v>
      </c>
      <c r="AJ579" s="1">
        <v>0.0</v>
      </c>
      <c r="AM579" s="1">
        <v>0.0</v>
      </c>
      <c r="AN579" s="1">
        <v>0.0</v>
      </c>
      <c r="AO579" s="1">
        <v>100.0</v>
      </c>
      <c r="AP579" s="1">
        <v>1.0</v>
      </c>
      <c r="AQ579" s="1">
        <v>1.216</v>
      </c>
      <c r="AR579" s="1">
        <v>1.216</v>
      </c>
      <c r="AS579" s="1">
        <v>0.4343401</v>
      </c>
      <c r="AT579" s="1">
        <v>76.9953</v>
      </c>
      <c r="AU579" s="1">
        <v>0.09774</v>
      </c>
      <c r="AV579" s="1">
        <v>0.4232</v>
      </c>
      <c r="AW579" s="1">
        <v>0.49177</v>
      </c>
      <c r="AX579" s="1">
        <v>1.6156</v>
      </c>
      <c r="AY579" s="1">
        <v>0.0</v>
      </c>
      <c r="AZ579" s="1">
        <v>0.9637741</v>
      </c>
      <c r="BA579" s="1">
        <v>-5.281498</v>
      </c>
    </row>
    <row r="580">
      <c r="A580">
        <f t="shared" si="2"/>
        <v>0</v>
      </c>
      <c r="B580" t="str">
        <f t="shared" si="3"/>
        <v/>
      </c>
      <c r="C580" t="str">
        <f>if(and(D$3&gt;1,E580=PROSES!$D$22),,D580)</f>
        <v/>
      </c>
      <c r="D580" s="1" t="str">
        <f>if(and(F$3&gt;1,F580=PROSES!$B$10),,F580)</f>
        <v/>
      </c>
      <c r="E580" t="str">
        <f t="shared" si="4"/>
        <v/>
      </c>
      <c r="F580" t="str">
        <f t="shared" si="5"/>
        <v/>
      </c>
      <c r="G580" s="1" t="str">
        <f>if(Z580=PROSES!$E$29,T580,)</f>
        <v/>
      </c>
      <c r="H580" t="str">
        <f>if(X580=PROSES!$E$29,T580,)</f>
        <v/>
      </c>
      <c r="I580" t="str">
        <f t="shared" si="6"/>
        <v/>
      </c>
      <c r="J580" t="str">
        <f>if(and($K$3&gt;1,R580=PROSES!$C$2),,K580)</f>
        <v/>
      </c>
      <c r="K580" s="1" t="str">
        <f>if(and($L$3&gt;1,L580=PROSES!$B$2),,L580)</f>
        <v/>
      </c>
      <c r="L580" t="str">
        <f t="shared" si="7"/>
        <v/>
      </c>
      <c r="M580" t="str">
        <f>if(Z580=PROSES!$B$3,T580,)</f>
        <v/>
      </c>
      <c r="N580" t="str">
        <f>if(X580=PROSES!$B$3,T580,)</f>
        <v/>
      </c>
      <c r="O580" t="str">
        <f t="shared" si="8"/>
        <v/>
      </c>
      <c r="P580" t="str">
        <f>if(Z580=PROSES!$B$1,T580,)</f>
        <v/>
      </c>
      <c r="Q580" t="str">
        <f>if(X580=PROSES!$B$1,T580,)</f>
        <v/>
      </c>
      <c r="R580" t="str">
        <f t="shared" si="9"/>
        <v>KENJERAN5</v>
      </c>
      <c r="S580" s="3"/>
      <c r="T580" s="1" t="s">
        <v>1202</v>
      </c>
      <c r="U580" s="1" t="s">
        <v>82</v>
      </c>
      <c r="V580" s="1" t="s">
        <v>82</v>
      </c>
      <c r="W580" s="1" t="s">
        <v>1203</v>
      </c>
      <c r="X580" s="1" t="s">
        <v>1201</v>
      </c>
      <c r="Y580" s="1" t="s">
        <v>85</v>
      </c>
      <c r="AA580" s="1" t="s">
        <v>1204</v>
      </c>
      <c r="AD580" s="1">
        <v>0.0</v>
      </c>
      <c r="AE580" s="1">
        <v>1.0</v>
      </c>
      <c r="AG580" s="1">
        <v>3.779</v>
      </c>
      <c r="AH580" s="1">
        <v>1.0</v>
      </c>
      <c r="AI580" s="1" t="s">
        <v>64</v>
      </c>
      <c r="AJ580" s="1">
        <v>0.0</v>
      </c>
      <c r="AM580" s="1">
        <v>0.0</v>
      </c>
      <c r="AN580" s="1">
        <v>0.0</v>
      </c>
      <c r="AO580" s="1">
        <v>100.0</v>
      </c>
      <c r="AP580" s="1">
        <v>1.0</v>
      </c>
      <c r="AQ580" s="1">
        <v>0.74</v>
      </c>
      <c r="AR580" s="1">
        <v>0.74</v>
      </c>
      <c r="AS580" s="1">
        <v>1.496796</v>
      </c>
      <c r="AT580" s="1">
        <v>77.04442</v>
      </c>
      <c r="AU580" s="1">
        <v>0.3355752</v>
      </c>
      <c r="AV580" s="1">
        <v>1.458694</v>
      </c>
      <c r="AW580" s="1">
        <v>0.903181</v>
      </c>
      <c r="AX580" s="1">
        <v>4.376082</v>
      </c>
      <c r="AY580" s="1">
        <v>0.0</v>
      </c>
      <c r="AZ580" s="1">
        <v>0.6618785</v>
      </c>
      <c r="BA580" s="1">
        <v>1.945686</v>
      </c>
    </row>
    <row r="581">
      <c r="A581">
        <f t="shared" si="2"/>
        <v>0</v>
      </c>
      <c r="B581" t="str">
        <f t="shared" si="3"/>
        <v/>
      </c>
      <c r="C581" t="str">
        <f>if(and(D$3&gt;1,E581=PROSES!$D$22),,D581)</f>
        <v/>
      </c>
      <c r="D581" s="1" t="str">
        <f>if(and(F$3&gt;1,F581=PROSES!$B$10),,F581)</f>
        <v/>
      </c>
      <c r="E581" t="str">
        <f t="shared" si="4"/>
        <v/>
      </c>
      <c r="F581" t="str">
        <f t="shared" si="5"/>
        <v/>
      </c>
      <c r="G581" s="1" t="str">
        <f>if(Z581=PROSES!$E$29,T581,)</f>
        <v/>
      </c>
      <c r="H581" t="str">
        <f>if(X581=PROSES!$E$29,T581,)</f>
        <v/>
      </c>
      <c r="I581" t="str">
        <f t="shared" si="6"/>
        <v/>
      </c>
      <c r="J581" t="str">
        <f>if(and($K$3&gt;1,R581=PROSES!$C$2),,K581)</f>
        <v/>
      </c>
      <c r="K581" s="1" t="str">
        <f>if(and($L$3&gt;1,L581=PROSES!$B$2),,L581)</f>
        <v/>
      </c>
      <c r="L581" t="str">
        <f t="shared" si="7"/>
        <v/>
      </c>
      <c r="M581" t="str">
        <f>if(Z581=PROSES!$B$3,T581,)</f>
        <v/>
      </c>
      <c r="N581" t="str">
        <f>if(X581=PROSES!$B$3,T581,)</f>
        <v/>
      </c>
      <c r="O581" t="str">
        <f t="shared" si="8"/>
        <v/>
      </c>
      <c r="P581" t="str">
        <f>if(Z581=PROSES!$B$1,T581,)</f>
        <v/>
      </c>
      <c r="Q581" t="str">
        <f>if(X581=PROSES!$B$1,T581,)</f>
        <v/>
      </c>
      <c r="R581" t="str">
        <f t="shared" si="9"/>
        <v>KASIH JATIM5CERME5</v>
      </c>
      <c r="S581" s="3"/>
      <c r="T581" s="1" t="s">
        <v>1205</v>
      </c>
      <c r="U581" s="1" t="s">
        <v>82</v>
      </c>
      <c r="V581" s="1" t="s">
        <v>82</v>
      </c>
      <c r="W581" s="1" t="s">
        <v>83</v>
      </c>
      <c r="X581" s="1" t="s">
        <v>1206</v>
      </c>
      <c r="Y581" s="1" t="s">
        <v>85</v>
      </c>
      <c r="Z581" s="1" t="s">
        <v>501</v>
      </c>
      <c r="AA581" s="1" t="s">
        <v>88</v>
      </c>
      <c r="AD581" s="1">
        <v>0.0</v>
      </c>
      <c r="AE581" s="1">
        <v>1.0</v>
      </c>
      <c r="AG581" s="1">
        <v>23.3</v>
      </c>
      <c r="AH581" s="1">
        <v>1.0</v>
      </c>
      <c r="AI581" s="1" t="s">
        <v>64</v>
      </c>
      <c r="AJ581" s="1">
        <v>0.0</v>
      </c>
      <c r="AM581" s="1">
        <v>0.0</v>
      </c>
      <c r="AN581" s="1">
        <v>0.0</v>
      </c>
      <c r="AO581" s="1">
        <v>100.0</v>
      </c>
      <c r="AP581" s="1">
        <v>1.0</v>
      </c>
      <c r="AQ581" s="1">
        <v>1.48</v>
      </c>
      <c r="AR581" s="1">
        <v>1.48</v>
      </c>
      <c r="AS581" s="1">
        <v>4.591579</v>
      </c>
      <c r="AT581" s="1">
        <v>75.63232</v>
      </c>
      <c r="AU581" s="1">
        <v>1.13937</v>
      </c>
      <c r="AV581" s="1">
        <v>4.44797</v>
      </c>
      <c r="AW581" s="1">
        <v>3.90974</v>
      </c>
      <c r="AX581" s="1">
        <v>14.31668</v>
      </c>
      <c r="AY581" s="1">
        <v>0.0</v>
      </c>
      <c r="AZ581" s="1">
        <v>0.7441298</v>
      </c>
      <c r="BA581" s="1">
        <v>-1.31295</v>
      </c>
    </row>
    <row r="582">
      <c r="A582">
        <f t="shared" si="2"/>
        <v>0</v>
      </c>
      <c r="B582" t="str">
        <f t="shared" si="3"/>
        <v/>
      </c>
      <c r="C582" t="str">
        <f>if(and(D$3&gt;1,E582=PROSES!$D$22),,D582)</f>
        <v/>
      </c>
      <c r="D582" s="1" t="str">
        <f>if(and(F$3&gt;1,F582=PROSES!$B$10),,F582)</f>
        <v/>
      </c>
      <c r="E582" t="str">
        <f t="shared" si="4"/>
        <v/>
      </c>
      <c r="F582" t="str">
        <f t="shared" si="5"/>
        <v/>
      </c>
      <c r="G582" s="1" t="str">
        <f>if(Z582=PROSES!$E$29,T582,)</f>
        <v/>
      </c>
      <c r="H582" t="str">
        <f>if(X582=PROSES!$E$29,T582,)</f>
        <v/>
      </c>
      <c r="I582" t="str">
        <f t="shared" si="6"/>
        <v/>
      </c>
      <c r="J582" t="str">
        <f>if(and($K$3&gt;1,R582=PROSES!$C$2),,K582)</f>
        <v/>
      </c>
      <c r="K582" s="1" t="str">
        <f>if(and($L$3&gt;1,L582=PROSES!$B$2),,L582)</f>
        <v/>
      </c>
      <c r="L582" t="str">
        <f t="shared" si="7"/>
        <v/>
      </c>
      <c r="M582" t="str">
        <f>if(Z582=PROSES!$B$3,T582,)</f>
        <v/>
      </c>
      <c r="N582" t="str">
        <f>if(X582=PROSES!$B$3,T582,)</f>
        <v/>
      </c>
      <c r="O582" t="str">
        <f t="shared" si="8"/>
        <v/>
      </c>
      <c r="P582" t="str">
        <f>if(Z582=PROSES!$B$1,T582,)</f>
        <v/>
      </c>
      <c r="Q582" t="str">
        <f>if(X582=PROSES!$B$1,T582,)</f>
        <v/>
      </c>
      <c r="R582" t="str">
        <f t="shared" si="9"/>
        <v>KARANGPILANG5BAMBE5</v>
      </c>
      <c r="S582" s="3"/>
      <c r="T582" s="1" t="s">
        <v>1207</v>
      </c>
      <c r="U582" s="1" t="s">
        <v>82</v>
      </c>
      <c r="V582" s="1" t="s">
        <v>82</v>
      </c>
      <c r="W582" s="1" t="s">
        <v>572</v>
      </c>
      <c r="X582" s="1" t="s">
        <v>1208</v>
      </c>
      <c r="Y582" s="1" t="s">
        <v>85</v>
      </c>
      <c r="Z582" s="1" t="s">
        <v>1209</v>
      </c>
      <c r="AA582" s="1" t="s">
        <v>85</v>
      </c>
      <c r="AD582" s="1">
        <v>0.0</v>
      </c>
      <c r="AE582" s="1">
        <v>1.0</v>
      </c>
      <c r="AG582" s="1">
        <v>2.4</v>
      </c>
      <c r="AH582" s="1">
        <v>1.0</v>
      </c>
      <c r="AI582" s="1" t="s">
        <v>64</v>
      </c>
      <c r="AJ582" s="1">
        <v>0.0</v>
      </c>
      <c r="AM582" s="1">
        <v>0.0</v>
      </c>
      <c r="AN582" s="1">
        <v>0.0</v>
      </c>
      <c r="AO582" s="1">
        <v>100.0</v>
      </c>
      <c r="AP582" s="1">
        <v>1.0</v>
      </c>
      <c r="AQ582" s="1">
        <v>1.5</v>
      </c>
      <c r="AR582" s="1">
        <v>1.5</v>
      </c>
      <c r="AS582" s="1">
        <v>0.6597168</v>
      </c>
      <c r="AT582" s="1">
        <v>81.69598</v>
      </c>
      <c r="AU582" s="1">
        <v>0.09528001</v>
      </c>
      <c r="AV582" s="1">
        <v>0.6528001</v>
      </c>
      <c r="AW582" s="1">
        <v>0.45528</v>
      </c>
      <c r="AX582" s="1">
        <v>1.9584</v>
      </c>
      <c r="AY582" s="1">
        <v>0.0</v>
      </c>
      <c r="AZ582" s="1">
        <v>0.6842953</v>
      </c>
      <c r="BA582" s="1">
        <v>-7.111392</v>
      </c>
    </row>
    <row r="583">
      <c r="A583">
        <f t="shared" si="2"/>
        <v>0</v>
      </c>
      <c r="B583" t="str">
        <f t="shared" si="3"/>
        <v/>
      </c>
      <c r="C583" t="str">
        <f>if(and(D$3&gt;1,E583=PROSES!$D$22),,D583)</f>
        <v/>
      </c>
      <c r="D583" s="1" t="str">
        <f>if(and(F$3&gt;1,F583=PROSES!$B$10),,F583)</f>
        <v/>
      </c>
      <c r="E583" t="str">
        <f t="shared" si="4"/>
        <v/>
      </c>
      <c r="F583" t="str">
        <f t="shared" si="5"/>
        <v/>
      </c>
      <c r="G583" s="1" t="str">
        <f>if(Z583=PROSES!$E$29,T583,)</f>
        <v/>
      </c>
      <c r="H583" t="str">
        <f>if(X583=PROSES!$E$29,T583,)</f>
        <v/>
      </c>
      <c r="I583" t="str">
        <f t="shared" si="6"/>
        <v/>
      </c>
      <c r="J583" t="str">
        <f>if(and($K$3&gt;1,R583=PROSES!$C$2),,K583)</f>
        <v/>
      </c>
      <c r="K583" s="1" t="str">
        <f>if(and($L$3&gt;1,L583=PROSES!$B$2),,L583)</f>
        <v/>
      </c>
      <c r="L583" t="str">
        <f t="shared" si="7"/>
        <v/>
      </c>
      <c r="M583" t="str">
        <f>if(Z583=PROSES!$B$3,T583,)</f>
        <v/>
      </c>
      <c r="N583" t="str">
        <f>if(X583=PROSES!$B$3,T583,)</f>
        <v/>
      </c>
      <c r="O583" t="str">
        <f t="shared" si="8"/>
        <v/>
      </c>
      <c r="P583" t="str">
        <f>if(Z583=PROSES!$B$1,T583,)</f>
        <v/>
      </c>
      <c r="Q583" t="str">
        <f>if(X583=PROSES!$B$1,T583,)</f>
        <v/>
      </c>
      <c r="R583" t="str">
        <f t="shared" si="9"/>
        <v>KARANGPILANG5BAMBE5</v>
      </c>
      <c r="S583" s="3"/>
      <c r="T583" s="1" t="s">
        <v>1210</v>
      </c>
      <c r="U583" s="1" t="s">
        <v>82</v>
      </c>
      <c r="V583" s="1" t="s">
        <v>82</v>
      </c>
      <c r="W583" s="1" t="s">
        <v>572</v>
      </c>
      <c r="X583" s="1" t="s">
        <v>1208</v>
      </c>
      <c r="Y583" s="1" t="s">
        <v>85</v>
      </c>
      <c r="Z583" s="1" t="s">
        <v>1209</v>
      </c>
      <c r="AA583" s="1" t="s">
        <v>85</v>
      </c>
      <c r="AD583" s="1">
        <v>0.0</v>
      </c>
      <c r="AE583" s="1">
        <v>1.0</v>
      </c>
      <c r="AG583" s="1">
        <v>2.4</v>
      </c>
      <c r="AH583" s="1">
        <v>1.0</v>
      </c>
      <c r="AI583" s="1" t="s">
        <v>64</v>
      </c>
      <c r="AJ583" s="1">
        <v>0.0</v>
      </c>
      <c r="AM583" s="1">
        <v>0.0</v>
      </c>
      <c r="AN583" s="1">
        <v>0.0</v>
      </c>
      <c r="AO583" s="1">
        <v>100.0</v>
      </c>
      <c r="AP583" s="1">
        <v>1.0</v>
      </c>
      <c r="AQ583" s="1">
        <v>1.5</v>
      </c>
      <c r="AR583" s="1">
        <v>1.5</v>
      </c>
      <c r="AS583" s="1">
        <v>0.6597168</v>
      </c>
      <c r="AT583" s="1">
        <v>81.69598</v>
      </c>
      <c r="AU583" s="1">
        <v>0.09528001</v>
      </c>
      <c r="AV583" s="1">
        <v>0.6528001</v>
      </c>
      <c r="AW583" s="1">
        <v>0.45528</v>
      </c>
      <c r="AX583" s="1">
        <v>1.9584</v>
      </c>
      <c r="AY583" s="1">
        <v>0.0</v>
      </c>
      <c r="AZ583" s="1">
        <v>0.6842953</v>
      </c>
      <c r="BA583" s="1">
        <v>-7.111392</v>
      </c>
    </row>
    <row r="584">
      <c r="A584">
        <f t="shared" si="2"/>
        <v>0</v>
      </c>
      <c r="B584" t="str">
        <f t="shared" si="3"/>
        <v/>
      </c>
      <c r="C584" t="str">
        <f>if(and(D$3&gt;1,E584=PROSES!$D$22),,D584)</f>
        <v/>
      </c>
      <c r="D584" s="1" t="str">
        <f>if(and(F$3&gt;1,F584=PROSES!$B$10),,F584)</f>
        <v/>
      </c>
      <c r="E584" t="str">
        <f t="shared" si="4"/>
        <v/>
      </c>
      <c r="F584" t="str">
        <f t="shared" si="5"/>
        <v/>
      </c>
      <c r="G584" s="1" t="str">
        <f>if(Z584=PROSES!$E$29,T584,)</f>
        <v/>
      </c>
      <c r="H584" t="str">
        <f>if(X584=PROSES!$E$29,T584,)</f>
        <v/>
      </c>
      <c r="I584" t="str">
        <f t="shared" si="6"/>
        <v/>
      </c>
      <c r="J584" t="str">
        <f>if(and($K$3&gt;1,R584=PROSES!$C$2),,K584)</f>
        <v/>
      </c>
      <c r="K584" s="1" t="str">
        <f>if(and($L$3&gt;1,L584=PROSES!$B$2),,L584)</f>
        <v/>
      </c>
      <c r="L584" t="str">
        <f t="shared" si="7"/>
        <v/>
      </c>
      <c r="M584" t="str">
        <f>if(Z584=PROSES!$B$3,T584,)</f>
        <v/>
      </c>
      <c r="N584" t="str">
        <f>if(X584=PROSES!$B$3,T584,)</f>
        <v/>
      </c>
      <c r="O584" t="str">
        <f t="shared" si="8"/>
        <v/>
      </c>
      <c r="P584" t="str">
        <f>if(Z584=PROSES!$B$1,T584,)</f>
        <v/>
      </c>
      <c r="Q584" t="str">
        <f>if(X584=PROSES!$B$1,T584,)</f>
        <v/>
      </c>
      <c r="R584" t="str">
        <f t="shared" si="9"/>
        <v>KARANGPILANG5</v>
      </c>
      <c r="S584" s="3"/>
      <c r="T584" s="1" t="s">
        <v>1211</v>
      </c>
      <c r="U584" s="1" t="s">
        <v>82</v>
      </c>
      <c r="V584" s="1" t="s">
        <v>82</v>
      </c>
      <c r="W584" s="1" t="s">
        <v>83</v>
      </c>
      <c r="X584" s="1" t="s">
        <v>1208</v>
      </c>
      <c r="Y584" s="1" t="s">
        <v>85</v>
      </c>
      <c r="AA584" s="1" t="s">
        <v>1165</v>
      </c>
      <c r="AD584" s="1">
        <v>0.0</v>
      </c>
      <c r="AE584" s="1">
        <v>1.0</v>
      </c>
      <c r="AG584" s="1">
        <v>10.774</v>
      </c>
      <c r="AH584" s="1">
        <v>1.0</v>
      </c>
      <c r="AI584" s="1" t="s">
        <v>64</v>
      </c>
      <c r="AJ584" s="1">
        <v>0.0</v>
      </c>
      <c r="AM584" s="1">
        <v>0.0</v>
      </c>
      <c r="AN584" s="1">
        <v>0.0</v>
      </c>
      <c r="AO584" s="1">
        <v>100.0</v>
      </c>
      <c r="AP584" s="1">
        <v>1.0</v>
      </c>
      <c r="AQ584" s="1">
        <v>1.48</v>
      </c>
      <c r="AR584" s="1">
        <v>1.48</v>
      </c>
      <c r="AS584" s="1">
        <v>2.123162</v>
      </c>
      <c r="AT584" s="1">
        <v>75.63232</v>
      </c>
      <c r="AU584" s="1">
        <v>0.5268486</v>
      </c>
      <c r="AV584" s="1">
        <v>2.056756</v>
      </c>
      <c r="AW584" s="1">
        <v>1.807877</v>
      </c>
      <c r="AX584" s="1">
        <v>6.620084</v>
      </c>
      <c r="AY584" s="1">
        <v>0.0</v>
      </c>
      <c r="AZ584" s="1">
        <v>0.7441298</v>
      </c>
      <c r="BA584" s="1">
        <v>-1.31295</v>
      </c>
    </row>
    <row r="585">
      <c r="A585">
        <f t="shared" si="2"/>
        <v>0</v>
      </c>
      <c r="B585" t="str">
        <f t="shared" si="3"/>
        <v/>
      </c>
      <c r="C585" t="str">
        <f>if(and(D$3&gt;1,E585=PROSES!$D$22),,D585)</f>
        <v/>
      </c>
      <c r="D585" s="1" t="str">
        <f>if(and(F$3&gt;1,F585=PROSES!$B$10),,F585)</f>
        <v/>
      </c>
      <c r="E585" t="str">
        <f t="shared" si="4"/>
        <v/>
      </c>
      <c r="F585" t="str">
        <f t="shared" si="5"/>
        <v/>
      </c>
      <c r="G585" s="1" t="str">
        <f>if(Z585=PROSES!$E$29,T585,)</f>
        <v/>
      </c>
      <c r="H585" t="str">
        <f>if(X585=PROSES!$E$29,T585,)</f>
        <v/>
      </c>
      <c r="I585" t="str">
        <f t="shared" si="6"/>
        <v/>
      </c>
      <c r="J585" t="str">
        <f>if(and($K$3&gt;1,R585=PROSES!$C$2),,K585)</f>
        <v/>
      </c>
      <c r="K585" s="1" t="str">
        <f>if(and($L$3&gt;1,L585=PROSES!$B$2),,L585)</f>
        <v/>
      </c>
      <c r="L585" t="str">
        <f t="shared" si="7"/>
        <v/>
      </c>
      <c r="M585" t="str">
        <f>if(Z585=PROSES!$B$3,T585,)</f>
        <v/>
      </c>
      <c r="N585" t="str">
        <f>if(X585=PROSES!$B$3,T585,)</f>
        <v/>
      </c>
      <c r="O585" t="str">
        <f t="shared" si="8"/>
        <v/>
      </c>
      <c r="P585" t="str">
        <f>if(Z585=PROSES!$B$1,T585,)</f>
        <v/>
      </c>
      <c r="Q585" t="str">
        <f>if(X585=PROSES!$B$1,T585,)</f>
        <v/>
      </c>
      <c r="R585" t="str">
        <f t="shared" si="9"/>
        <v>RUNGKUT5</v>
      </c>
      <c r="S585" s="3"/>
      <c r="T585" s="1" t="s">
        <v>1212</v>
      </c>
      <c r="U585" s="1" t="s">
        <v>82</v>
      </c>
      <c r="V585" s="1" t="s">
        <v>82</v>
      </c>
      <c r="W585" s="1" t="s">
        <v>572</v>
      </c>
      <c r="Y585" s="1" t="s">
        <v>1165</v>
      </c>
      <c r="Z585" s="1" t="s">
        <v>1213</v>
      </c>
      <c r="AA585" s="1" t="s">
        <v>85</v>
      </c>
      <c r="AD585" s="1">
        <v>0.0</v>
      </c>
      <c r="AE585" s="1">
        <v>1.0</v>
      </c>
      <c r="AG585" s="1">
        <v>4.635</v>
      </c>
      <c r="AH585" s="1">
        <v>1.0</v>
      </c>
      <c r="AI585" s="1" t="s">
        <v>64</v>
      </c>
      <c r="AJ585" s="1">
        <v>0.0</v>
      </c>
      <c r="AM585" s="1">
        <v>0.0</v>
      </c>
      <c r="AN585" s="1">
        <v>0.0</v>
      </c>
      <c r="AO585" s="1">
        <v>100.0</v>
      </c>
      <c r="AP585" s="1">
        <v>1.0</v>
      </c>
      <c r="AQ585" s="1">
        <v>1.5</v>
      </c>
      <c r="AR585" s="1">
        <v>1.5</v>
      </c>
      <c r="AS585" s="1">
        <v>1.274078</v>
      </c>
      <c r="AT585" s="1">
        <v>81.69598</v>
      </c>
      <c r="AU585" s="1">
        <v>0.1840095</v>
      </c>
      <c r="AV585" s="1">
        <v>1.26072</v>
      </c>
      <c r="AW585" s="1">
        <v>0.8792596</v>
      </c>
      <c r="AX585" s="1">
        <v>3.78216</v>
      </c>
      <c r="AY585" s="1">
        <v>0.0</v>
      </c>
      <c r="AZ585" s="1">
        <v>0.6842953</v>
      </c>
      <c r="BA585" s="1">
        <v>-7.111392</v>
      </c>
    </row>
    <row r="586">
      <c r="A586">
        <f t="shared" si="2"/>
        <v>0</v>
      </c>
      <c r="B586" t="str">
        <f t="shared" si="3"/>
        <v/>
      </c>
      <c r="C586" t="str">
        <f>if(and(D$3&gt;1,E586=PROSES!$D$22),,D586)</f>
        <v/>
      </c>
      <c r="D586" s="1" t="str">
        <f>if(and(F$3&gt;1,F586=PROSES!$B$10),,F586)</f>
        <v/>
      </c>
      <c r="E586" t="str">
        <f t="shared" si="4"/>
        <v/>
      </c>
      <c r="F586" t="str">
        <f t="shared" si="5"/>
        <v/>
      </c>
      <c r="G586" s="1" t="str">
        <f>if(Z586=PROSES!$E$29,T586,)</f>
        <v/>
      </c>
      <c r="H586" t="str">
        <f>if(X586=PROSES!$E$29,T586,)</f>
        <v/>
      </c>
      <c r="I586" t="str">
        <f t="shared" si="6"/>
        <v/>
      </c>
      <c r="J586" t="str">
        <f>if(and($K$3&gt;1,R586=PROSES!$C$2),,K586)</f>
        <v/>
      </c>
      <c r="K586" s="1" t="str">
        <f>if(and($L$3&gt;1,L586=PROSES!$B$2),,L586)</f>
        <v/>
      </c>
      <c r="L586" t="str">
        <f t="shared" si="7"/>
        <v/>
      </c>
      <c r="M586" t="str">
        <f>if(Z586=PROSES!$B$3,T586,)</f>
        <v/>
      </c>
      <c r="N586" t="str">
        <f>if(X586=PROSES!$B$3,T586,)</f>
        <v/>
      </c>
      <c r="O586" t="str">
        <f t="shared" si="8"/>
        <v/>
      </c>
      <c r="P586" t="str">
        <f>if(Z586=PROSES!$B$1,T586,)</f>
        <v/>
      </c>
      <c r="Q586" t="str">
        <f>if(X586=PROSES!$B$1,T586,)</f>
        <v/>
      </c>
      <c r="R586" t="str">
        <f t="shared" si="9"/>
        <v>KARANGPILANG5</v>
      </c>
      <c r="S586" s="3"/>
      <c r="T586" s="1" t="s">
        <v>1214</v>
      </c>
      <c r="U586" s="1" t="s">
        <v>82</v>
      </c>
      <c r="V586" s="1" t="s">
        <v>82</v>
      </c>
      <c r="W586" s="1" t="s">
        <v>83</v>
      </c>
      <c r="X586" s="1" t="s">
        <v>1208</v>
      </c>
      <c r="Y586" s="1" t="s">
        <v>85</v>
      </c>
      <c r="AA586" s="1" t="s">
        <v>284</v>
      </c>
      <c r="AD586" s="1">
        <v>0.0</v>
      </c>
      <c r="AE586" s="1">
        <v>1.0</v>
      </c>
      <c r="AG586" s="1">
        <v>10.774</v>
      </c>
      <c r="AH586" s="1">
        <v>1.0</v>
      </c>
      <c r="AI586" s="1" t="s">
        <v>64</v>
      </c>
      <c r="AJ586" s="1">
        <v>0.0</v>
      </c>
      <c r="AM586" s="1">
        <v>0.0</v>
      </c>
      <c r="AN586" s="1">
        <v>0.0</v>
      </c>
      <c r="AO586" s="1">
        <v>100.0</v>
      </c>
      <c r="AP586" s="1">
        <v>1.0</v>
      </c>
      <c r="AQ586" s="1">
        <v>1.48</v>
      </c>
      <c r="AR586" s="1">
        <v>1.48</v>
      </c>
      <c r="AS586" s="1">
        <v>2.123162</v>
      </c>
      <c r="AT586" s="1">
        <v>75.63232</v>
      </c>
      <c r="AU586" s="1">
        <v>0.5268486</v>
      </c>
      <c r="AV586" s="1">
        <v>2.056756</v>
      </c>
      <c r="AW586" s="1">
        <v>1.807877</v>
      </c>
      <c r="AX586" s="1">
        <v>6.620084</v>
      </c>
      <c r="AY586" s="1">
        <v>0.0</v>
      </c>
      <c r="AZ586" s="1">
        <v>0.7441298</v>
      </c>
      <c r="BA586" s="1">
        <v>-1.31295</v>
      </c>
    </row>
    <row r="587">
      <c r="A587">
        <f t="shared" si="2"/>
        <v>0</v>
      </c>
      <c r="B587" t="str">
        <f t="shared" si="3"/>
        <v/>
      </c>
      <c r="C587" t="str">
        <f>if(and(D$3&gt;1,E587=PROSES!$D$22),,D587)</f>
        <v/>
      </c>
      <c r="D587" s="1" t="str">
        <f>if(and(F$3&gt;1,F587=PROSES!$B$10),,F587)</f>
        <v/>
      </c>
      <c r="E587" t="str">
        <f t="shared" si="4"/>
        <v/>
      </c>
      <c r="F587" t="str">
        <f t="shared" si="5"/>
        <v/>
      </c>
      <c r="G587" s="1" t="str">
        <f>if(Z587=PROSES!$E$29,T587,)</f>
        <v/>
      </c>
      <c r="H587" t="str">
        <f>if(X587=PROSES!$E$29,T587,)</f>
        <v/>
      </c>
      <c r="I587" t="str">
        <f t="shared" si="6"/>
        <v/>
      </c>
      <c r="J587" t="str">
        <f>if(and($K$3&gt;1,R587=PROSES!$C$2),,K587)</f>
        <v/>
      </c>
      <c r="K587" s="1" t="str">
        <f>if(and($L$3&gt;1,L587=PROSES!$B$2),,L587)</f>
        <v/>
      </c>
      <c r="L587" t="str">
        <f t="shared" si="7"/>
        <v/>
      </c>
      <c r="M587" t="str">
        <f>if(Z587=PROSES!$B$3,T587,)</f>
        <v/>
      </c>
      <c r="N587" t="str">
        <f>if(X587=PROSES!$B$3,T587,)</f>
        <v/>
      </c>
      <c r="O587" t="str">
        <f t="shared" si="8"/>
        <v/>
      </c>
      <c r="P587" t="str">
        <f>if(Z587=PROSES!$B$1,T587,)</f>
        <v/>
      </c>
      <c r="Q587" t="str">
        <f>if(X587=PROSES!$B$1,T587,)</f>
        <v/>
      </c>
      <c r="R587" t="str">
        <f t="shared" si="9"/>
        <v>RUNGKUT5</v>
      </c>
      <c r="S587" s="3"/>
      <c r="T587" s="1" t="s">
        <v>1215</v>
      </c>
      <c r="U587" s="1" t="s">
        <v>82</v>
      </c>
      <c r="V587" s="1" t="s">
        <v>82</v>
      </c>
      <c r="W587" s="1" t="s">
        <v>572</v>
      </c>
      <c r="Y587" s="1" t="s">
        <v>284</v>
      </c>
      <c r="Z587" s="1" t="s">
        <v>1213</v>
      </c>
      <c r="AA587" s="1" t="s">
        <v>85</v>
      </c>
      <c r="AD587" s="1">
        <v>0.0</v>
      </c>
      <c r="AE587" s="1">
        <v>1.0</v>
      </c>
      <c r="AG587" s="1">
        <v>4.635</v>
      </c>
      <c r="AH587" s="1">
        <v>1.0</v>
      </c>
      <c r="AI587" s="1" t="s">
        <v>64</v>
      </c>
      <c r="AJ587" s="1">
        <v>0.0</v>
      </c>
      <c r="AM587" s="1">
        <v>0.0</v>
      </c>
      <c r="AN587" s="1">
        <v>0.0</v>
      </c>
      <c r="AO587" s="1">
        <v>100.0</v>
      </c>
      <c r="AP587" s="1">
        <v>1.0</v>
      </c>
      <c r="AQ587" s="1">
        <v>1.5</v>
      </c>
      <c r="AR587" s="1">
        <v>1.5</v>
      </c>
      <c r="AS587" s="1">
        <v>1.274078</v>
      </c>
      <c r="AT587" s="1">
        <v>81.69598</v>
      </c>
      <c r="AU587" s="1">
        <v>0.1840095</v>
      </c>
      <c r="AV587" s="1">
        <v>1.26072</v>
      </c>
      <c r="AW587" s="1">
        <v>0.8792596</v>
      </c>
      <c r="AX587" s="1">
        <v>3.78216</v>
      </c>
      <c r="AY587" s="1">
        <v>0.0</v>
      </c>
      <c r="AZ587" s="1">
        <v>0.6842953</v>
      </c>
      <c r="BA587" s="1">
        <v>-7.111392</v>
      </c>
    </row>
    <row r="588">
      <c r="A588">
        <f t="shared" si="2"/>
        <v>0</v>
      </c>
      <c r="B588" t="str">
        <f t="shared" si="3"/>
        <v/>
      </c>
      <c r="C588" t="str">
        <f>if(and(D$3&gt;1,E588=PROSES!$D$22),,D588)</f>
        <v/>
      </c>
      <c r="D588" s="1" t="str">
        <f>if(and(F$3&gt;1,F588=PROSES!$B$10),,F588)</f>
        <v/>
      </c>
      <c r="E588" t="str">
        <f t="shared" si="4"/>
        <v/>
      </c>
      <c r="F588" t="str">
        <f t="shared" si="5"/>
        <v/>
      </c>
      <c r="G588" s="1" t="str">
        <f>if(Z588=PROSES!$E$29,T588,)</f>
        <v/>
      </c>
      <c r="H588" t="str">
        <f>if(X588=PROSES!$E$29,T588,)</f>
        <v/>
      </c>
      <c r="I588" t="str">
        <f t="shared" si="6"/>
        <v/>
      </c>
      <c r="J588" t="str">
        <f>if(and($K$3&gt;1,R588=PROSES!$C$2),,K588)</f>
        <v/>
      </c>
      <c r="K588" s="1" t="str">
        <f>if(and($L$3&gt;1,L588=PROSES!$B$2),,L588)</f>
        <v/>
      </c>
      <c r="L588" t="str">
        <f t="shared" si="7"/>
        <v/>
      </c>
      <c r="M588" t="str">
        <f>if(Z588=PROSES!$B$3,T588,)</f>
        <v/>
      </c>
      <c r="N588" t="str">
        <f>if(X588=PROSES!$B$3,T588,)</f>
        <v/>
      </c>
      <c r="O588" t="str">
        <f t="shared" si="8"/>
        <v/>
      </c>
      <c r="P588" t="str">
        <f>if(Z588=PROSES!$B$1,T588,)</f>
        <v/>
      </c>
      <c r="Q588" t="str">
        <f>if(X588=PROSES!$B$1,T588,)</f>
        <v/>
      </c>
      <c r="R588" t="str">
        <f t="shared" si="9"/>
        <v>KLSRI</v>
      </c>
      <c r="S588" s="3"/>
      <c r="T588" s="1" t="s">
        <v>1216</v>
      </c>
      <c r="U588" s="1" t="s">
        <v>82</v>
      </c>
      <c r="V588" s="1" t="s">
        <v>82</v>
      </c>
      <c r="W588" s="1" t="s">
        <v>940</v>
      </c>
      <c r="Y588" s="1" t="s">
        <v>853</v>
      </c>
      <c r="Z588" s="1" t="s">
        <v>1217</v>
      </c>
      <c r="AA588" s="1" t="s">
        <v>88</v>
      </c>
      <c r="AD588" s="1">
        <v>0.0</v>
      </c>
      <c r="AE588" s="1">
        <v>1.0</v>
      </c>
      <c r="AG588" s="1">
        <v>1.4336</v>
      </c>
      <c r="AH588" s="1">
        <v>1.0</v>
      </c>
      <c r="AI588" s="1" t="s">
        <v>64</v>
      </c>
      <c r="AJ588" s="1">
        <v>0.0</v>
      </c>
      <c r="AM588" s="1">
        <v>0.0</v>
      </c>
      <c r="AN588" s="1">
        <v>0.0</v>
      </c>
      <c r="AO588" s="1">
        <v>100.0</v>
      </c>
      <c r="AP588" s="1">
        <v>1.0</v>
      </c>
      <c r="AQ588" s="1">
        <v>1.552</v>
      </c>
      <c r="AR588" s="1">
        <v>1.552</v>
      </c>
      <c r="AS588" s="1">
        <v>0.604128</v>
      </c>
      <c r="AT588" s="1">
        <v>79.99674</v>
      </c>
      <c r="AU588" s="1">
        <v>0.1049395</v>
      </c>
      <c r="AV588" s="1">
        <v>0.5949439</v>
      </c>
      <c r="AW588" s="1">
        <v>0.3196928</v>
      </c>
      <c r="AX588" s="1">
        <v>1.784832</v>
      </c>
      <c r="AY588" s="1">
        <v>0.0</v>
      </c>
      <c r="AZ588" s="1">
        <v>0.6671391</v>
      </c>
      <c r="BA588" s="1">
        <v>-0.2274627</v>
      </c>
    </row>
    <row r="589">
      <c r="A589">
        <f t="shared" si="2"/>
        <v>0</v>
      </c>
      <c r="B589" t="str">
        <f t="shared" si="3"/>
        <v/>
      </c>
      <c r="C589" t="str">
        <f>if(and(D$3&gt;1,E589=PROSES!$D$22),,D589)</f>
        <v/>
      </c>
      <c r="D589" s="1" t="str">
        <f>if(and(F$3&gt;1,F589=PROSES!$B$10),,F589)</f>
        <v/>
      </c>
      <c r="E589" t="str">
        <f t="shared" si="4"/>
        <v/>
      </c>
      <c r="F589" t="str">
        <f t="shared" si="5"/>
        <v/>
      </c>
      <c r="G589" s="1" t="str">
        <f>if(Z589=PROSES!$E$29,T589,)</f>
        <v/>
      </c>
      <c r="H589" t="str">
        <f>if(X589=PROSES!$E$29,T589,)</f>
        <v/>
      </c>
      <c r="I589" t="str">
        <f t="shared" si="6"/>
        <v/>
      </c>
      <c r="J589" t="str">
        <f>if(and($K$3&gt;1,R589=PROSES!$C$2),,K589)</f>
        <v/>
      </c>
      <c r="K589" s="1" t="str">
        <f>if(and($L$3&gt;1,L589=PROSES!$B$2),,L589)</f>
        <v/>
      </c>
      <c r="L589" t="str">
        <f t="shared" si="7"/>
        <v/>
      </c>
      <c r="M589" t="str">
        <f>if(Z589=PROSES!$B$3,T589,)</f>
        <v/>
      </c>
      <c r="N589" t="str">
        <f>if(X589=PROSES!$B$3,T589,)</f>
        <v/>
      </c>
      <c r="O589" t="str">
        <f t="shared" si="8"/>
        <v/>
      </c>
      <c r="P589" t="str">
        <f>if(Z589=PROSES!$B$1,T589,)</f>
        <v/>
      </c>
      <c r="Q589" t="str">
        <f>if(X589=PROSES!$B$1,T589,)</f>
        <v/>
      </c>
      <c r="R589" t="str">
        <f t="shared" si="9"/>
        <v>CIKASUNGKA5KAMOJANG5</v>
      </c>
      <c r="S589" s="3"/>
      <c r="T589" s="1" t="s">
        <v>1218</v>
      </c>
      <c r="U589" s="1" t="s">
        <v>115</v>
      </c>
      <c r="V589" s="1" t="s">
        <v>115</v>
      </c>
      <c r="W589" s="1" t="s">
        <v>90</v>
      </c>
      <c r="X589" s="1" t="s">
        <v>638</v>
      </c>
      <c r="Y589" s="1" t="s">
        <v>85</v>
      </c>
      <c r="Z589" s="1" t="s">
        <v>223</v>
      </c>
      <c r="AA589" s="1" t="s">
        <v>85</v>
      </c>
      <c r="AD589" s="1">
        <v>0.0</v>
      </c>
      <c r="AE589" s="1">
        <v>1.0</v>
      </c>
      <c r="AG589" s="1">
        <v>15.21</v>
      </c>
      <c r="AH589" s="1">
        <v>1.0</v>
      </c>
      <c r="AI589" s="1" t="s">
        <v>64</v>
      </c>
      <c r="AJ589" s="1">
        <v>0.0</v>
      </c>
      <c r="AM589" s="1">
        <v>0.0</v>
      </c>
      <c r="AN589" s="1">
        <v>0.0</v>
      </c>
      <c r="AO589" s="1">
        <v>100.0</v>
      </c>
      <c r="AP589" s="1">
        <v>1.0</v>
      </c>
      <c r="AQ589" s="1">
        <v>1.62</v>
      </c>
      <c r="AR589" s="1">
        <v>1.62</v>
      </c>
      <c r="AS589" s="1">
        <v>4.309833</v>
      </c>
      <c r="AT589" s="1">
        <v>82.15014</v>
      </c>
      <c r="AU589" s="1">
        <v>0.588627</v>
      </c>
      <c r="AV589" s="1">
        <v>4.269447</v>
      </c>
      <c r="AW589" s="1">
        <v>2.870127</v>
      </c>
      <c r="AX589" s="1">
        <v>12.80834</v>
      </c>
      <c r="AY589" s="1">
        <v>0.0</v>
      </c>
      <c r="AZ589" s="1">
        <v>0.683587</v>
      </c>
      <c r="BA589" s="1">
        <v>-7.109503</v>
      </c>
    </row>
    <row r="590">
      <c r="A590">
        <f t="shared" si="2"/>
        <v>0</v>
      </c>
      <c r="B590" t="str">
        <f t="shared" si="3"/>
        <v/>
      </c>
      <c r="C590" t="str">
        <f>if(and(D$3&gt;1,E590=PROSES!$D$22),,D590)</f>
        <v/>
      </c>
      <c r="D590" s="1" t="str">
        <f>if(and(F$3&gt;1,F590=PROSES!$B$10),,F590)</f>
        <v/>
      </c>
      <c r="E590" t="str">
        <f t="shared" si="4"/>
        <v/>
      </c>
      <c r="F590" t="str">
        <f t="shared" si="5"/>
        <v/>
      </c>
      <c r="G590" s="1" t="str">
        <f>if(Z590=PROSES!$E$29,T590,)</f>
        <v/>
      </c>
      <c r="H590" t="str">
        <f>if(X590=PROSES!$E$29,T590,)</f>
        <v/>
      </c>
      <c r="I590" t="str">
        <f t="shared" si="6"/>
        <v/>
      </c>
      <c r="J590" t="str">
        <f>if(and($K$3&gt;1,R590=PROSES!$C$2),,K590)</f>
        <v/>
      </c>
      <c r="K590" s="1" t="str">
        <f>if(and($L$3&gt;1,L590=PROSES!$B$2),,L590)</f>
        <v/>
      </c>
      <c r="L590" t="str">
        <f t="shared" si="7"/>
        <v/>
      </c>
      <c r="M590" t="str">
        <f>if(Z590=PROSES!$B$3,T590,)</f>
        <v/>
      </c>
      <c r="N590" t="str">
        <f>if(X590=PROSES!$B$3,T590,)</f>
        <v/>
      </c>
      <c r="O590" t="str">
        <f t="shared" si="8"/>
        <v/>
      </c>
      <c r="P590" t="str">
        <f>if(Z590=PROSES!$B$1,T590,)</f>
        <v/>
      </c>
      <c r="Q590" t="str">
        <f>if(X590=PROSES!$B$1,T590,)</f>
        <v/>
      </c>
      <c r="R590" t="str">
        <f t="shared" si="9"/>
        <v>CIKASUNGKA5KAMOJANG5</v>
      </c>
      <c r="S590" s="3"/>
      <c r="T590" s="1" t="s">
        <v>1219</v>
      </c>
      <c r="U590" s="1" t="s">
        <v>115</v>
      </c>
      <c r="V590" s="1" t="s">
        <v>115</v>
      </c>
      <c r="W590" s="1" t="s">
        <v>90</v>
      </c>
      <c r="X590" s="1" t="s">
        <v>638</v>
      </c>
      <c r="Y590" s="1" t="s">
        <v>88</v>
      </c>
      <c r="Z590" s="1" t="s">
        <v>223</v>
      </c>
      <c r="AA590" s="1" t="s">
        <v>88</v>
      </c>
      <c r="AD590" s="1">
        <v>0.0</v>
      </c>
      <c r="AE590" s="1">
        <v>1.0</v>
      </c>
      <c r="AG590" s="1">
        <v>15.21</v>
      </c>
      <c r="AH590" s="1">
        <v>1.0</v>
      </c>
      <c r="AI590" s="1" t="s">
        <v>64</v>
      </c>
      <c r="AJ590" s="1">
        <v>0.0</v>
      </c>
      <c r="AM590" s="1">
        <v>0.0</v>
      </c>
      <c r="AN590" s="1">
        <v>0.0</v>
      </c>
      <c r="AO590" s="1">
        <v>100.0</v>
      </c>
      <c r="AP590" s="1">
        <v>1.0</v>
      </c>
      <c r="AQ590" s="1">
        <v>1.62</v>
      </c>
      <c r="AR590" s="1">
        <v>1.62</v>
      </c>
      <c r="AS590" s="1">
        <v>4.309833</v>
      </c>
      <c r="AT590" s="1">
        <v>82.15014</v>
      </c>
      <c r="AU590" s="1">
        <v>0.588627</v>
      </c>
      <c r="AV590" s="1">
        <v>4.269447</v>
      </c>
      <c r="AW590" s="1">
        <v>2.870127</v>
      </c>
      <c r="AX590" s="1">
        <v>12.80834</v>
      </c>
      <c r="AY590" s="1">
        <v>0.0</v>
      </c>
      <c r="AZ590" s="1">
        <v>0.683587</v>
      </c>
      <c r="BA590" s="1">
        <v>-7.109503</v>
      </c>
    </row>
    <row r="591">
      <c r="A591">
        <f t="shared" si="2"/>
        <v>0</v>
      </c>
      <c r="B591" t="str">
        <f t="shared" si="3"/>
        <v/>
      </c>
      <c r="C591" t="str">
        <f>if(and(D$3&gt;1,E591=PROSES!$D$22),,D591)</f>
        <v/>
      </c>
      <c r="D591" s="1" t="str">
        <f>if(and(F$3&gt;1,F591=PROSES!$B$10),,F591)</f>
        <v/>
      </c>
      <c r="E591" t="str">
        <f t="shared" si="4"/>
        <v/>
      </c>
      <c r="F591" t="str">
        <f t="shared" si="5"/>
        <v/>
      </c>
      <c r="G591" s="1" t="str">
        <f>if(Z591=PROSES!$E$29,T591,)</f>
        <v/>
      </c>
      <c r="H591" t="str">
        <f>if(X591=PROSES!$E$29,T591,)</f>
        <v/>
      </c>
      <c r="I591" t="str">
        <f t="shared" si="6"/>
        <v/>
      </c>
      <c r="J591" t="str">
        <f>if(and($K$3&gt;1,R591=PROSES!$C$2),,K591)</f>
        <v/>
      </c>
      <c r="K591" s="1" t="str">
        <f>if(and($L$3&gt;1,L591=PROSES!$B$2),,L591)</f>
        <v/>
      </c>
      <c r="L591" t="str">
        <f t="shared" si="7"/>
        <v/>
      </c>
      <c r="M591" t="str">
        <f>if(Z591=PROSES!$B$3,T591,)</f>
        <v/>
      </c>
      <c r="N591" t="str">
        <f>if(X591=PROSES!$B$3,T591,)</f>
        <v/>
      </c>
      <c r="O591" t="str">
        <f t="shared" si="8"/>
        <v/>
      </c>
      <c r="P591" t="str">
        <f>if(Z591=PROSES!$B$1,T591,)</f>
        <v/>
      </c>
      <c r="Q591" t="str">
        <f>if(X591=PROSES!$B$1,T591,)</f>
        <v/>
      </c>
      <c r="R591" t="str">
        <f t="shared" si="9"/>
        <v>KAMOJANG5DARAJAT5</v>
      </c>
      <c r="S591" s="3"/>
      <c r="T591" s="1" t="s">
        <v>1220</v>
      </c>
      <c r="U591" s="1" t="s">
        <v>115</v>
      </c>
      <c r="V591" s="1" t="s">
        <v>115</v>
      </c>
      <c r="W591" s="1" t="s">
        <v>171</v>
      </c>
      <c r="X591" s="1" t="s">
        <v>223</v>
      </c>
      <c r="Y591" s="1" t="s">
        <v>85</v>
      </c>
      <c r="Z591" s="1" t="s">
        <v>818</v>
      </c>
      <c r="AA591" s="1" t="s">
        <v>88</v>
      </c>
      <c r="AD591" s="1">
        <v>0.0</v>
      </c>
      <c r="AE591" s="1">
        <v>1.0</v>
      </c>
      <c r="AG591" s="1">
        <v>14.51</v>
      </c>
      <c r="AH591" s="1">
        <v>1.0</v>
      </c>
      <c r="AI591" s="1" t="s">
        <v>64</v>
      </c>
      <c r="AJ591" s="1">
        <v>0.0</v>
      </c>
      <c r="AM591" s="1">
        <v>0.0</v>
      </c>
      <c r="AN591" s="1">
        <v>0.0</v>
      </c>
      <c r="AO591" s="1">
        <v>100.0</v>
      </c>
      <c r="AP591" s="1">
        <v>1.0</v>
      </c>
      <c r="AQ591" s="1">
        <v>0.58</v>
      </c>
      <c r="AR591" s="1">
        <v>0.58</v>
      </c>
      <c r="AS591" s="1">
        <v>6.088334</v>
      </c>
      <c r="AT591" s="1">
        <v>70.94324</v>
      </c>
      <c r="AU591" s="1">
        <v>1.98787</v>
      </c>
      <c r="AV591" s="1">
        <v>5.754666</v>
      </c>
      <c r="AW591" s="1">
        <v>4.16437</v>
      </c>
      <c r="AX591" s="1">
        <v>17.264</v>
      </c>
      <c r="AY591" s="1">
        <v>0.0</v>
      </c>
      <c r="AZ591" s="1">
        <v>0.6412987</v>
      </c>
      <c r="BA591" s="1">
        <v>8.348166</v>
      </c>
    </row>
    <row r="592">
      <c r="A592">
        <f t="shared" si="2"/>
        <v>0</v>
      </c>
      <c r="B592" t="str">
        <f t="shared" si="3"/>
        <v/>
      </c>
      <c r="C592" t="str">
        <f>if(and(D$3&gt;1,E592=PROSES!$D$22),,D592)</f>
        <v/>
      </c>
      <c r="D592" s="1" t="str">
        <f>if(and(F$3&gt;1,F592=PROSES!$B$10),,F592)</f>
        <v/>
      </c>
      <c r="E592" t="str">
        <f t="shared" si="4"/>
        <v/>
      </c>
      <c r="F592" t="str">
        <f t="shared" si="5"/>
        <v/>
      </c>
      <c r="G592" s="1" t="str">
        <f>if(Z592=PROSES!$E$29,T592,)</f>
        <v/>
      </c>
      <c r="H592" t="str">
        <f>if(X592=PROSES!$E$29,T592,)</f>
        <v/>
      </c>
      <c r="I592" t="str">
        <f t="shared" si="6"/>
        <v/>
      </c>
      <c r="J592" t="str">
        <f>if(and($K$3&gt;1,R592=PROSES!$C$2),,K592)</f>
        <v/>
      </c>
      <c r="K592" s="1" t="str">
        <f>if(and($L$3&gt;1,L592=PROSES!$B$2),,L592)</f>
        <v/>
      </c>
      <c r="L592" t="str">
        <f t="shared" si="7"/>
        <v/>
      </c>
      <c r="M592" t="str">
        <f>if(Z592=PROSES!$B$3,T592,)</f>
        <v/>
      </c>
      <c r="N592" t="str">
        <f>if(X592=PROSES!$B$3,T592,)</f>
        <v/>
      </c>
      <c r="O592" t="str">
        <f t="shared" si="8"/>
        <v/>
      </c>
      <c r="P592" t="str">
        <f>if(Z592=PROSES!$B$1,T592,)</f>
        <v/>
      </c>
      <c r="Q592" t="str">
        <f>if(X592=PROSES!$B$1,T592,)</f>
        <v/>
      </c>
      <c r="R592" t="str">
        <f t="shared" si="9"/>
        <v>KAMOJANG5DARAJAT5</v>
      </c>
      <c r="S592" s="3"/>
      <c r="T592" s="1" t="s">
        <v>1221</v>
      </c>
      <c r="U592" s="1" t="s">
        <v>115</v>
      </c>
      <c r="V592" s="1" t="s">
        <v>115</v>
      </c>
      <c r="W592" s="1" t="s">
        <v>171</v>
      </c>
      <c r="X592" s="1" t="s">
        <v>223</v>
      </c>
      <c r="Y592" s="1" t="s">
        <v>88</v>
      </c>
      <c r="Z592" s="1" t="s">
        <v>818</v>
      </c>
      <c r="AA592" s="1" t="s">
        <v>88</v>
      </c>
      <c r="AD592" s="1">
        <v>0.0</v>
      </c>
      <c r="AE592" s="1">
        <v>1.0</v>
      </c>
      <c r="AG592" s="1">
        <v>14.51</v>
      </c>
      <c r="AH592" s="1">
        <v>1.0</v>
      </c>
      <c r="AI592" s="1" t="s">
        <v>64</v>
      </c>
      <c r="AJ592" s="1">
        <v>0.0</v>
      </c>
      <c r="AM592" s="1">
        <v>0.0</v>
      </c>
      <c r="AN592" s="1">
        <v>0.0</v>
      </c>
      <c r="AO592" s="1">
        <v>100.0</v>
      </c>
      <c r="AP592" s="1">
        <v>1.0</v>
      </c>
      <c r="AQ592" s="1">
        <v>0.58</v>
      </c>
      <c r="AR592" s="1">
        <v>0.58</v>
      </c>
      <c r="AS592" s="1">
        <v>6.088334</v>
      </c>
      <c r="AT592" s="1">
        <v>70.94324</v>
      </c>
      <c r="AU592" s="1">
        <v>1.98787</v>
      </c>
      <c r="AV592" s="1">
        <v>5.754666</v>
      </c>
      <c r="AW592" s="1">
        <v>4.16437</v>
      </c>
      <c r="AX592" s="1">
        <v>17.264</v>
      </c>
      <c r="AY592" s="1">
        <v>0.0</v>
      </c>
      <c r="AZ592" s="1">
        <v>0.6412987</v>
      </c>
      <c r="BA592" s="1">
        <v>8.348166</v>
      </c>
    </row>
    <row r="593">
      <c r="A593">
        <f t="shared" si="2"/>
        <v>0</v>
      </c>
      <c r="B593" t="str">
        <f t="shared" si="3"/>
        <v/>
      </c>
      <c r="C593" t="str">
        <f>if(and(D$3&gt;1,E593=PROSES!$D$22),,D593)</f>
        <v/>
      </c>
      <c r="D593" s="1" t="str">
        <f>if(and(F$3&gt;1,F593=PROSES!$B$10),,F593)</f>
        <v/>
      </c>
      <c r="E593" t="str">
        <f t="shared" si="4"/>
        <v/>
      </c>
      <c r="F593" t="str">
        <f t="shared" si="5"/>
        <v/>
      </c>
      <c r="G593" s="1" t="str">
        <f>if(Z593=PROSES!$E$29,T593,)</f>
        <v/>
      </c>
      <c r="H593" t="str">
        <f>if(X593=PROSES!$E$29,T593,)</f>
        <v/>
      </c>
      <c r="I593" t="str">
        <f t="shared" si="6"/>
        <v/>
      </c>
      <c r="J593" t="str">
        <f>if(and($K$3&gt;1,R593=PROSES!$C$2),,K593)</f>
        <v/>
      </c>
      <c r="K593" s="1" t="str">
        <f>if(and($L$3&gt;1,L593=PROSES!$B$2),,L593)</f>
        <v/>
      </c>
      <c r="L593" t="str">
        <f t="shared" si="7"/>
        <v/>
      </c>
      <c r="M593" t="str">
        <f>if(Z593=PROSES!$B$3,T593,)</f>
        <v/>
      </c>
      <c r="N593" t="str">
        <f>if(X593=PROSES!$B$3,T593,)</f>
        <v/>
      </c>
      <c r="O593" t="str">
        <f t="shared" si="8"/>
        <v/>
      </c>
      <c r="P593" t="str">
        <f>if(Z593=PROSES!$B$1,T593,)</f>
        <v/>
      </c>
      <c r="Q593" t="str">
        <f>if(X593=PROSES!$B$1,T593,)</f>
        <v/>
      </c>
      <c r="R593" t="str">
        <f t="shared" si="9"/>
        <v>WAYANG WINDU5KAMOJANG5</v>
      </c>
      <c r="S593" s="3"/>
      <c r="T593" s="1" t="s">
        <v>1222</v>
      </c>
      <c r="U593" s="1" t="s">
        <v>115</v>
      </c>
      <c r="V593" s="1" t="s">
        <v>115</v>
      </c>
      <c r="W593" s="1" t="s">
        <v>220</v>
      </c>
      <c r="X593" s="1" t="s">
        <v>238</v>
      </c>
      <c r="Y593" s="1" t="s">
        <v>88</v>
      </c>
      <c r="Z593" s="1" t="s">
        <v>223</v>
      </c>
      <c r="AA593" s="1" t="s">
        <v>85</v>
      </c>
      <c r="AD593" s="1">
        <v>0.0</v>
      </c>
      <c r="AE593" s="1">
        <v>1.0</v>
      </c>
      <c r="AG593" s="1">
        <v>31.68</v>
      </c>
      <c r="AH593" s="1">
        <v>1.0</v>
      </c>
      <c r="AI593" s="1" t="s">
        <v>64</v>
      </c>
      <c r="AJ593" s="1">
        <v>0.0</v>
      </c>
      <c r="AM593" s="1">
        <v>0.0</v>
      </c>
      <c r="AN593" s="1">
        <v>0.0</v>
      </c>
      <c r="AO593" s="1">
        <v>100.0</v>
      </c>
      <c r="AP593" s="1">
        <v>1.0</v>
      </c>
      <c r="AQ593" s="1">
        <v>0.78</v>
      </c>
      <c r="AR593" s="1">
        <v>0.78</v>
      </c>
      <c r="AS593" s="1">
        <v>13.13299</v>
      </c>
      <c r="AT593" s="1">
        <v>78.54912</v>
      </c>
      <c r="AU593" s="1">
        <v>2.607264</v>
      </c>
      <c r="AV593" s="1">
        <v>12.87158</v>
      </c>
      <c r="AW593" s="1">
        <v>7.359264</v>
      </c>
      <c r="AX593" s="1">
        <v>38.61475</v>
      </c>
      <c r="AY593" s="1">
        <v>0.0</v>
      </c>
      <c r="AZ593" s="1">
        <v>0.6644356</v>
      </c>
      <c r="BA593" s="1">
        <v>0.9922302</v>
      </c>
    </row>
    <row r="594">
      <c r="A594">
        <f t="shared" si="2"/>
        <v>0</v>
      </c>
      <c r="B594" t="str">
        <f t="shared" si="3"/>
        <v/>
      </c>
      <c r="C594" t="str">
        <f>if(and(D$3&gt;1,E594=PROSES!$D$22),,D594)</f>
        <v/>
      </c>
      <c r="D594" s="1" t="str">
        <f>if(and(F$3&gt;1,F594=PROSES!$B$10),,F594)</f>
        <v/>
      </c>
      <c r="E594" t="str">
        <f t="shared" si="4"/>
        <v/>
      </c>
      <c r="F594" t="str">
        <f t="shared" si="5"/>
        <v/>
      </c>
      <c r="G594" s="1" t="str">
        <f>if(Z594=PROSES!$E$29,T594,)</f>
        <v/>
      </c>
      <c r="H594" t="str">
        <f>if(X594=PROSES!$E$29,T594,)</f>
        <v/>
      </c>
      <c r="I594" t="str">
        <f t="shared" si="6"/>
        <v/>
      </c>
      <c r="J594" t="str">
        <f>if(and($K$3&gt;1,R594=PROSES!$C$2),,K594)</f>
        <v/>
      </c>
      <c r="K594" s="1" t="str">
        <f>if(and($L$3&gt;1,L594=PROSES!$B$2),,L594)</f>
        <v/>
      </c>
      <c r="L594" t="str">
        <f t="shared" si="7"/>
        <v/>
      </c>
      <c r="M594" t="str">
        <f>if(Z594=PROSES!$B$3,T594,)</f>
        <v/>
      </c>
      <c r="N594" t="str">
        <f>if(X594=PROSES!$B$3,T594,)</f>
        <v/>
      </c>
      <c r="O594" t="str">
        <f t="shared" si="8"/>
        <v/>
      </c>
      <c r="P594" t="str">
        <f>if(Z594=PROSES!$B$1,T594,)</f>
        <v/>
      </c>
      <c r="Q594" t="str">
        <f>if(X594=PROSES!$B$1,T594,)</f>
        <v/>
      </c>
      <c r="R594" t="str">
        <f t="shared" si="9"/>
        <v>WAYANG WINDU5KAMOJANG5</v>
      </c>
      <c r="S594" s="3"/>
      <c r="T594" s="1" t="s">
        <v>1223</v>
      </c>
      <c r="U594" s="1" t="s">
        <v>115</v>
      </c>
      <c r="V594" s="1" t="s">
        <v>115</v>
      </c>
      <c r="W594" s="1" t="s">
        <v>220</v>
      </c>
      <c r="X594" s="1" t="s">
        <v>238</v>
      </c>
      <c r="Y594" s="1" t="s">
        <v>88</v>
      </c>
      <c r="Z594" s="1" t="s">
        <v>223</v>
      </c>
      <c r="AA594" s="1" t="s">
        <v>88</v>
      </c>
      <c r="AD594" s="1">
        <v>0.0</v>
      </c>
      <c r="AE594" s="1">
        <v>1.0</v>
      </c>
      <c r="AG594" s="1">
        <v>31.68</v>
      </c>
      <c r="AH594" s="1">
        <v>1.0</v>
      </c>
      <c r="AI594" s="1" t="s">
        <v>64</v>
      </c>
      <c r="AJ594" s="1">
        <v>0.0</v>
      </c>
      <c r="AM594" s="1">
        <v>0.0</v>
      </c>
      <c r="AN594" s="1">
        <v>0.0</v>
      </c>
      <c r="AO594" s="1">
        <v>100.0</v>
      </c>
      <c r="AP594" s="1">
        <v>1.0</v>
      </c>
      <c r="AQ594" s="1">
        <v>0.78</v>
      </c>
      <c r="AR594" s="1">
        <v>0.78</v>
      </c>
      <c r="AS594" s="1">
        <v>13.13299</v>
      </c>
      <c r="AT594" s="1">
        <v>78.54912</v>
      </c>
      <c r="AU594" s="1">
        <v>2.607264</v>
      </c>
      <c r="AV594" s="1">
        <v>12.87158</v>
      </c>
      <c r="AW594" s="1">
        <v>7.359264</v>
      </c>
      <c r="AX594" s="1">
        <v>38.61475</v>
      </c>
      <c r="AY594" s="1">
        <v>0.0</v>
      </c>
      <c r="AZ594" s="1">
        <v>0.6644356</v>
      </c>
      <c r="BA594" s="1">
        <v>0.9922302</v>
      </c>
    </row>
    <row r="595">
      <c r="A595">
        <f t="shared" si="2"/>
        <v>0</v>
      </c>
      <c r="B595" t="str">
        <f t="shared" si="3"/>
        <v/>
      </c>
      <c r="C595" t="str">
        <f>if(and(D$3&gt;1,E595=PROSES!$D$22),,D595)</f>
        <v/>
      </c>
      <c r="D595" s="1" t="str">
        <f>if(and(F$3&gt;1,F595=PROSES!$B$10),,F595)</f>
        <v/>
      </c>
      <c r="E595" t="str">
        <f t="shared" si="4"/>
        <v/>
      </c>
      <c r="F595" t="str">
        <f t="shared" si="5"/>
        <v/>
      </c>
      <c r="G595" s="1" t="str">
        <f>if(Z595=PROSES!$E$29,T595,)</f>
        <v/>
      </c>
      <c r="H595" t="str">
        <f>if(X595=PROSES!$E$29,T595,)</f>
        <v/>
      </c>
      <c r="I595" t="str">
        <f t="shared" si="6"/>
        <v/>
      </c>
      <c r="J595" t="str">
        <f>if(and($K$3&gt;1,R595=PROSES!$C$2),,K595)</f>
        <v/>
      </c>
      <c r="K595" s="1" t="str">
        <f>if(and($L$3&gt;1,L595=PROSES!$B$2),,L595)</f>
        <v/>
      </c>
      <c r="L595" t="str">
        <f t="shared" si="7"/>
        <v/>
      </c>
      <c r="M595" t="str">
        <f>if(Z595=PROSES!$B$3,T595,)</f>
        <v/>
      </c>
      <c r="N595" t="str">
        <f>if(X595=PROSES!$B$3,T595,)</f>
        <v/>
      </c>
      <c r="O595" t="str">
        <f t="shared" si="8"/>
        <v/>
      </c>
      <c r="P595" t="str">
        <f>if(Z595=PROSES!$B$1,T595,)</f>
        <v/>
      </c>
      <c r="Q595" t="str">
        <f>if(X595=PROSES!$B$1,T595,)</f>
        <v/>
      </c>
      <c r="R595" t="str">
        <f t="shared" si="9"/>
        <v>KEMAYORANGUNUNG SAHARI</v>
      </c>
      <c r="S595" s="3"/>
      <c r="T595" s="1" t="s">
        <v>1224</v>
      </c>
      <c r="U595" s="1" t="s">
        <v>58</v>
      </c>
      <c r="V595" s="1" t="s">
        <v>58</v>
      </c>
      <c r="W595" s="1" t="s">
        <v>1225</v>
      </c>
      <c r="X595" s="1" t="s">
        <v>92</v>
      </c>
      <c r="Y595" s="1" t="s">
        <v>61</v>
      </c>
      <c r="Z595" s="1" t="s">
        <v>1226</v>
      </c>
      <c r="AA595" s="1" t="s">
        <v>61</v>
      </c>
      <c r="AD595" s="1">
        <v>0.0</v>
      </c>
      <c r="AE595" s="1">
        <v>1.0</v>
      </c>
      <c r="AG595" s="1">
        <v>6.0</v>
      </c>
      <c r="AH595" s="1">
        <v>1.0</v>
      </c>
      <c r="AI595" s="1" t="s">
        <v>64</v>
      </c>
      <c r="AJ595" s="1">
        <v>0.0</v>
      </c>
      <c r="AM595" s="1">
        <v>0.0</v>
      </c>
      <c r="AN595" s="1">
        <v>0.0</v>
      </c>
      <c r="AO595" s="1">
        <v>100.0</v>
      </c>
      <c r="AP595" s="1">
        <v>1.0</v>
      </c>
      <c r="AQ595" s="1">
        <v>0.73</v>
      </c>
      <c r="AR595" s="1">
        <v>0.73</v>
      </c>
      <c r="AS595" s="1">
        <v>0.7056005</v>
      </c>
      <c r="AT595" s="1">
        <v>64.677</v>
      </c>
      <c r="AU595" s="1">
        <v>0.3018</v>
      </c>
      <c r="AV595" s="1">
        <v>0.6378</v>
      </c>
      <c r="AW595" s="1">
        <v>1.2018</v>
      </c>
      <c r="AX595" s="1">
        <v>1.9134</v>
      </c>
      <c r="AY595" s="1">
        <v>0.0</v>
      </c>
      <c r="AZ595" s="1">
        <v>0.7374991</v>
      </c>
      <c r="BA595" s="1">
        <v>-9.881892</v>
      </c>
    </row>
    <row r="596">
      <c r="A596">
        <f t="shared" si="2"/>
        <v>0</v>
      </c>
      <c r="B596" t="str">
        <f t="shared" si="3"/>
        <v/>
      </c>
      <c r="C596" t="str">
        <f>if(and(D$3&gt;1,E596=PROSES!$D$22),,D596)</f>
        <v/>
      </c>
      <c r="D596" s="1" t="str">
        <f>if(and(F$3&gt;1,F596=PROSES!$B$10),,F596)</f>
        <v/>
      </c>
      <c r="E596" t="str">
        <f t="shared" si="4"/>
        <v/>
      </c>
      <c r="F596" t="str">
        <f t="shared" si="5"/>
        <v/>
      </c>
      <c r="G596" s="1" t="str">
        <f>if(Z596=PROSES!$E$29,T596,)</f>
        <v/>
      </c>
      <c r="H596" t="str">
        <f>if(X596=PROSES!$E$29,T596,)</f>
        <v/>
      </c>
      <c r="I596" t="str">
        <f t="shared" si="6"/>
        <v/>
      </c>
      <c r="J596" t="str">
        <f>if(and($K$3&gt;1,R596=PROSES!$C$2),,K596)</f>
        <v/>
      </c>
      <c r="K596" s="1" t="str">
        <f>if(and($L$3&gt;1,L596=PROSES!$B$2),,L596)</f>
        <v/>
      </c>
      <c r="L596" t="str">
        <f t="shared" si="7"/>
        <v/>
      </c>
      <c r="M596" t="str">
        <f>if(Z596=PROSES!$B$3,T596,)</f>
        <v/>
      </c>
      <c r="N596" t="str">
        <f>if(X596=PROSES!$B$3,T596,)</f>
        <v/>
      </c>
      <c r="O596" t="str">
        <f t="shared" si="8"/>
        <v/>
      </c>
      <c r="P596" t="str">
        <f>if(Z596=PROSES!$B$1,T596,)</f>
        <v/>
      </c>
      <c r="Q596" t="str">
        <f>if(X596=PROSES!$B$1,T596,)</f>
        <v/>
      </c>
      <c r="R596" t="str">
        <f t="shared" si="9"/>
        <v>KEMAYORANGUNUNG SAHARI</v>
      </c>
      <c r="S596" s="3"/>
      <c r="T596" s="1" t="s">
        <v>1227</v>
      </c>
      <c r="U596" s="1" t="s">
        <v>58</v>
      </c>
      <c r="V596" s="1" t="s">
        <v>58</v>
      </c>
      <c r="W596" s="1" t="s">
        <v>1225</v>
      </c>
      <c r="X596" s="1" t="s">
        <v>92</v>
      </c>
      <c r="Y596" s="1" t="s">
        <v>66</v>
      </c>
      <c r="Z596" s="1" t="s">
        <v>1226</v>
      </c>
      <c r="AA596" s="1" t="s">
        <v>66</v>
      </c>
      <c r="AD596" s="1">
        <v>0.0</v>
      </c>
      <c r="AE596" s="1">
        <v>1.0</v>
      </c>
      <c r="AG596" s="1">
        <v>6.0</v>
      </c>
      <c r="AH596" s="1">
        <v>1.0</v>
      </c>
      <c r="AI596" s="1" t="s">
        <v>64</v>
      </c>
      <c r="AJ596" s="1">
        <v>0.0</v>
      </c>
      <c r="AM596" s="1">
        <v>0.0</v>
      </c>
      <c r="AN596" s="1">
        <v>0.0</v>
      </c>
      <c r="AO596" s="1">
        <v>100.0</v>
      </c>
      <c r="AP596" s="1">
        <v>1.0</v>
      </c>
      <c r="AQ596" s="1">
        <v>0.73</v>
      </c>
      <c r="AR596" s="1">
        <v>0.73</v>
      </c>
      <c r="AS596" s="1">
        <v>0.7056005</v>
      </c>
      <c r="AT596" s="1">
        <v>64.677</v>
      </c>
      <c r="AU596" s="1">
        <v>0.3018</v>
      </c>
      <c r="AV596" s="1">
        <v>0.6378</v>
      </c>
      <c r="AW596" s="1">
        <v>1.2018</v>
      </c>
      <c r="AX596" s="1">
        <v>1.9134</v>
      </c>
      <c r="AY596" s="1">
        <v>0.0</v>
      </c>
      <c r="AZ596" s="1">
        <v>0.7374991</v>
      </c>
      <c r="BA596" s="1">
        <v>-9.881892</v>
      </c>
    </row>
    <row r="597">
      <c r="A597">
        <f t="shared" si="2"/>
        <v>0</v>
      </c>
      <c r="B597" t="str">
        <f t="shared" si="3"/>
        <v/>
      </c>
      <c r="C597" t="str">
        <f>if(and(D$3&gt;1,E597=PROSES!$D$22),,D597)</f>
        <v/>
      </c>
      <c r="D597" s="1" t="str">
        <f>if(and(F$3&gt;1,F597=PROSES!$B$10),,F597)</f>
        <v/>
      </c>
      <c r="E597" t="str">
        <f t="shared" si="4"/>
        <v/>
      </c>
      <c r="F597" t="str">
        <f t="shared" si="5"/>
        <v/>
      </c>
      <c r="G597" s="1" t="str">
        <f>if(Z597=PROSES!$E$29,T597,)</f>
        <v/>
      </c>
      <c r="H597" t="str">
        <f>if(X597=PROSES!$E$29,T597,)</f>
        <v/>
      </c>
      <c r="I597" t="str">
        <f t="shared" si="6"/>
        <v/>
      </c>
      <c r="J597" t="str">
        <f>if(and($K$3&gt;1,R597=PROSES!$C$2),,K597)</f>
        <v/>
      </c>
      <c r="K597" s="1" t="str">
        <f>if(and($L$3&gt;1,L597=PROSES!$B$2),,L597)</f>
        <v/>
      </c>
      <c r="L597" t="str">
        <f t="shared" si="7"/>
        <v/>
      </c>
      <c r="M597" t="str">
        <f>if(Z597=PROSES!$B$3,T597,)</f>
        <v/>
      </c>
      <c r="N597" t="str">
        <f>if(X597=PROSES!$B$3,T597,)</f>
        <v/>
      </c>
      <c r="O597" t="str">
        <f t="shared" si="8"/>
        <v/>
      </c>
      <c r="P597" t="str">
        <f>if(Z597=PROSES!$B$1,T597,)</f>
        <v/>
      </c>
      <c r="Q597" t="str">
        <f>if(X597=PROSES!$B$1,T597,)</f>
        <v/>
      </c>
      <c r="R597" t="str">
        <f t="shared" si="9"/>
        <v>KOPOPUNCAK AM II</v>
      </c>
      <c r="S597" s="3"/>
      <c r="T597" s="1" t="s">
        <v>1228</v>
      </c>
      <c r="U597" s="1" t="s">
        <v>58</v>
      </c>
      <c r="V597" s="1" t="s">
        <v>58</v>
      </c>
      <c r="W597" s="1" t="s">
        <v>90</v>
      </c>
      <c r="X597" s="1" t="s">
        <v>1229</v>
      </c>
      <c r="Y597" s="1" t="s">
        <v>61</v>
      </c>
      <c r="Z597" s="1" t="s">
        <v>1230</v>
      </c>
      <c r="AA597" s="1" t="s">
        <v>61</v>
      </c>
      <c r="AD597" s="1">
        <v>0.0</v>
      </c>
      <c r="AE597" s="1">
        <v>1.0</v>
      </c>
      <c r="AG597" s="1">
        <v>4.947</v>
      </c>
      <c r="AH597" s="1">
        <v>1.0</v>
      </c>
      <c r="AI597" s="1" t="s">
        <v>64</v>
      </c>
      <c r="AJ597" s="1">
        <v>0.0</v>
      </c>
      <c r="AM597" s="1">
        <v>0.0</v>
      </c>
      <c r="AN597" s="1">
        <v>0.0</v>
      </c>
      <c r="AO597" s="1">
        <v>100.0</v>
      </c>
      <c r="AP597" s="1">
        <v>1.0</v>
      </c>
      <c r="AQ597" s="1">
        <v>1.62</v>
      </c>
      <c r="AR597" s="1">
        <v>1.62</v>
      </c>
      <c r="AS597" s="1">
        <v>1.401758</v>
      </c>
      <c r="AT597" s="1">
        <v>82.15014</v>
      </c>
      <c r="AU597" s="1">
        <v>0.1914489</v>
      </c>
      <c r="AV597" s="1">
        <v>1.388623</v>
      </c>
      <c r="AW597" s="1">
        <v>0.9334989</v>
      </c>
      <c r="AX597" s="1">
        <v>4.165869</v>
      </c>
      <c r="AY597" s="1">
        <v>0.0</v>
      </c>
      <c r="AZ597" s="1">
        <v>0.683587</v>
      </c>
      <c r="BA597" s="1">
        <v>-7.109503</v>
      </c>
    </row>
    <row r="598">
      <c r="A598">
        <f t="shared" si="2"/>
        <v>0</v>
      </c>
      <c r="B598" t="str">
        <f t="shared" si="3"/>
        <v/>
      </c>
      <c r="C598" t="str">
        <f>if(and(D$3&gt;1,E598=PROSES!$D$22),,D598)</f>
        <v/>
      </c>
      <c r="D598" s="1" t="str">
        <f>if(and(F$3&gt;1,F598=PROSES!$B$10),,F598)</f>
        <v/>
      </c>
      <c r="E598" t="str">
        <f t="shared" si="4"/>
        <v/>
      </c>
      <c r="F598" t="str">
        <f t="shared" si="5"/>
        <v/>
      </c>
      <c r="G598" s="1" t="str">
        <f>if(Z598=PROSES!$E$29,T598,)</f>
        <v/>
      </c>
      <c r="H598" t="str">
        <f>if(X598=PROSES!$E$29,T598,)</f>
        <v/>
      </c>
      <c r="I598" t="str">
        <f t="shared" si="6"/>
        <v/>
      </c>
      <c r="J598" t="str">
        <f>if(and($K$3&gt;1,R598=PROSES!$C$2),,K598)</f>
        <v/>
      </c>
      <c r="K598" s="1" t="str">
        <f>if(and($L$3&gt;1,L598=PROSES!$B$2),,L598)</f>
        <v/>
      </c>
      <c r="L598" t="str">
        <f t="shared" si="7"/>
        <v/>
      </c>
      <c r="M598" t="str">
        <f>if(Z598=PROSES!$B$3,T598,)</f>
        <v/>
      </c>
      <c r="N598" t="str">
        <f>if(X598=PROSES!$B$3,T598,)</f>
        <v/>
      </c>
      <c r="O598" t="str">
        <f t="shared" si="8"/>
        <v/>
      </c>
      <c r="P598" t="str">
        <f>if(Z598=PROSES!$B$1,T598,)</f>
        <v/>
      </c>
      <c r="Q598" t="str">
        <f>if(X598=PROSES!$B$1,T598,)</f>
        <v/>
      </c>
      <c r="R598" t="str">
        <f t="shared" si="9"/>
        <v>KOPOPUNCAK AM II</v>
      </c>
      <c r="S598" s="3"/>
      <c r="T598" s="1" t="s">
        <v>1231</v>
      </c>
      <c r="U598" s="1" t="s">
        <v>58</v>
      </c>
      <c r="V598" s="1" t="s">
        <v>58</v>
      </c>
      <c r="W598" s="1" t="s">
        <v>90</v>
      </c>
      <c r="X598" s="1" t="s">
        <v>1229</v>
      </c>
      <c r="Y598" s="1" t="s">
        <v>66</v>
      </c>
      <c r="Z598" s="1" t="s">
        <v>1230</v>
      </c>
      <c r="AA598" s="1" t="s">
        <v>66</v>
      </c>
      <c r="AD598" s="1">
        <v>0.0</v>
      </c>
      <c r="AE598" s="1">
        <v>1.0</v>
      </c>
      <c r="AG598" s="1">
        <v>4.947</v>
      </c>
      <c r="AH598" s="1">
        <v>1.0</v>
      </c>
      <c r="AI598" s="1" t="s">
        <v>64</v>
      </c>
      <c r="AJ598" s="1">
        <v>0.0</v>
      </c>
      <c r="AM598" s="1">
        <v>0.0</v>
      </c>
      <c r="AN598" s="1">
        <v>0.0</v>
      </c>
      <c r="AO598" s="1">
        <v>100.0</v>
      </c>
      <c r="AP598" s="1">
        <v>1.0</v>
      </c>
      <c r="AQ598" s="1">
        <v>1.62</v>
      </c>
      <c r="AR598" s="1">
        <v>1.62</v>
      </c>
      <c r="AS598" s="1">
        <v>1.401758</v>
      </c>
      <c r="AT598" s="1">
        <v>82.15014</v>
      </c>
      <c r="AU598" s="1">
        <v>0.1914489</v>
      </c>
      <c r="AV598" s="1">
        <v>1.388623</v>
      </c>
      <c r="AW598" s="1">
        <v>0.9334989</v>
      </c>
      <c r="AX598" s="1">
        <v>4.165869</v>
      </c>
      <c r="AY598" s="1">
        <v>0.0</v>
      </c>
      <c r="AZ598" s="1">
        <v>0.683587</v>
      </c>
      <c r="BA598" s="1">
        <v>-7.109503</v>
      </c>
    </row>
    <row r="599">
      <c r="A599">
        <f t="shared" si="2"/>
        <v>0</v>
      </c>
      <c r="B599" t="str">
        <f t="shared" si="3"/>
        <v/>
      </c>
      <c r="C599" t="str">
        <f>if(and(D$3&gt;1,E599=PROSES!$D$22),,D599)</f>
        <v/>
      </c>
      <c r="D599" s="1" t="str">
        <f>if(and(F$3&gt;1,F599=PROSES!$B$10),,F599)</f>
        <v/>
      </c>
      <c r="E599" t="str">
        <f t="shared" si="4"/>
        <v/>
      </c>
      <c r="F599" t="str">
        <f t="shared" si="5"/>
        <v/>
      </c>
      <c r="G599" s="1" t="str">
        <f>if(Z599=PROSES!$E$29,T599,)</f>
        <v/>
      </c>
      <c r="H599" t="str">
        <f>if(X599=PROSES!$E$29,T599,)</f>
        <v/>
      </c>
      <c r="I599" t="str">
        <f t="shared" si="6"/>
        <v/>
      </c>
      <c r="J599" t="str">
        <f>if(and($K$3&gt;1,R599=PROSES!$C$2),,K599)</f>
        <v/>
      </c>
      <c r="K599" s="1" t="str">
        <f>if(and($L$3&gt;1,L599=PROSES!$B$2),,L599)</f>
        <v/>
      </c>
      <c r="L599" t="str">
        <f t="shared" si="7"/>
        <v/>
      </c>
      <c r="M599" t="str">
        <f>if(Z599=PROSES!$B$3,T599,)</f>
        <v/>
      </c>
      <c r="N599" t="str">
        <f>if(X599=PROSES!$B$3,T599,)</f>
        <v/>
      </c>
      <c r="O599" t="str">
        <f t="shared" si="8"/>
        <v/>
      </c>
      <c r="P599" t="str">
        <f>if(Z599=PROSES!$B$1,T599,)</f>
        <v/>
      </c>
      <c r="Q599" t="str">
        <f>if(X599=PROSES!$B$1,T599,)</f>
        <v/>
      </c>
      <c r="R599" t="str">
        <f t="shared" si="9"/>
        <v>KRACAKKEDUNGBADAK</v>
      </c>
      <c r="S599" s="3"/>
      <c r="T599" s="1" t="s">
        <v>1232</v>
      </c>
      <c r="U599" s="1" t="s">
        <v>58</v>
      </c>
      <c r="V599" s="1" t="s">
        <v>58</v>
      </c>
      <c r="W599" s="1" t="s">
        <v>749</v>
      </c>
      <c r="X599" s="1" t="s">
        <v>442</v>
      </c>
      <c r="Y599" s="1" t="s">
        <v>252</v>
      </c>
      <c r="Z599" s="1" t="s">
        <v>260</v>
      </c>
      <c r="AA599" s="1" t="s">
        <v>252</v>
      </c>
      <c r="AD599" s="1">
        <v>0.0</v>
      </c>
      <c r="AE599" s="1">
        <v>1.0</v>
      </c>
      <c r="AG599" s="1">
        <v>18.6</v>
      </c>
      <c r="AH599" s="1">
        <v>1.0</v>
      </c>
      <c r="AI599" s="1" t="s">
        <v>64</v>
      </c>
      <c r="AJ599" s="1">
        <v>0.0</v>
      </c>
      <c r="AM599" s="1">
        <v>0.0</v>
      </c>
      <c r="AN599" s="1">
        <v>0.0</v>
      </c>
      <c r="AO599" s="1">
        <v>100.0</v>
      </c>
      <c r="AP599" s="1">
        <v>1.0</v>
      </c>
      <c r="AQ599" s="1">
        <v>0.44</v>
      </c>
      <c r="AR599" s="1">
        <v>0.44</v>
      </c>
      <c r="AS599" s="1">
        <v>8.569333</v>
      </c>
      <c r="AT599" s="1">
        <v>62.32255</v>
      </c>
      <c r="AU599" s="1">
        <v>3.9804</v>
      </c>
      <c r="AV599" s="1">
        <v>7.5888</v>
      </c>
      <c r="AW599" s="1">
        <v>6.7704</v>
      </c>
      <c r="AX599" s="1">
        <v>22.7664</v>
      </c>
      <c r="AY599" s="1">
        <v>0.0</v>
      </c>
      <c r="AZ599" s="1">
        <v>0.6002764</v>
      </c>
      <c r="BA599" s="1">
        <v>17.26142</v>
      </c>
    </row>
    <row r="600">
      <c r="A600">
        <f t="shared" si="2"/>
        <v>0</v>
      </c>
      <c r="B600" t="str">
        <f t="shared" si="3"/>
        <v/>
      </c>
      <c r="C600" t="str">
        <f>if(and(D$3&gt;1,E600=PROSES!$D$22),,D600)</f>
        <v/>
      </c>
      <c r="D600" s="1" t="str">
        <f>if(and(F$3&gt;1,F600=PROSES!$B$10),,F600)</f>
        <v/>
      </c>
      <c r="E600" t="str">
        <f t="shared" si="4"/>
        <v/>
      </c>
      <c r="F600" t="str">
        <f t="shared" si="5"/>
        <v/>
      </c>
      <c r="G600" s="1" t="str">
        <f>if(Z600=PROSES!$E$29,T600,)</f>
        <v/>
      </c>
      <c r="H600" t="str">
        <f>if(X600=PROSES!$E$29,T600,)</f>
        <v/>
      </c>
      <c r="I600" t="str">
        <f t="shared" si="6"/>
        <v/>
      </c>
      <c r="J600" t="str">
        <f>if(and($K$3&gt;1,R600=PROSES!$C$2),,K600)</f>
        <v/>
      </c>
      <c r="K600" s="1" t="str">
        <f>if(and($L$3&gt;1,L600=PROSES!$B$2),,L600)</f>
        <v/>
      </c>
      <c r="L600" t="str">
        <f t="shared" si="7"/>
        <v/>
      </c>
      <c r="M600" t="str">
        <f>if(Z600=PROSES!$B$3,T600,)</f>
        <v/>
      </c>
      <c r="N600" t="str">
        <f>if(X600=PROSES!$B$3,T600,)</f>
        <v/>
      </c>
      <c r="O600" t="str">
        <f t="shared" si="8"/>
        <v/>
      </c>
      <c r="P600" t="str">
        <f>if(Z600=PROSES!$B$1,T600,)</f>
        <v/>
      </c>
      <c r="Q600" t="str">
        <f>if(X600=PROSES!$B$1,T600,)</f>
        <v/>
      </c>
      <c r="R600" t="str">
        <f t="shared" si="9"/>
        <v>KRACAKKEDUNGBADAK</v>
      </c>
      <c r="S600" s="3"/>
      <c r="T600" s="1" t="s">
        <v>1233</v>
      </c>
      <c r="U600" s="1" t="s">
        <v>58</v>
      </c>
      <c r="V600" s="1" t="s">
        <v>58</v>
      </c>
      <c r="W600" s="1" t="s">
        <v>749</v>
      </c>
      <c r="X600" s="1" t="s">
        <v>442</v>
      </c>
      <c r="Y600" s="1" t="s">
        <v>249</v>
      </c>
      <c r="Z600" s="1" t="s">
        <v>260</v>
      </c>
      <c r="AA600" s="1" t="s">
        <v>249</v>
      </c>
      <c r="AD600" s="1">
        <v>0.0</v>
      </c>
      <c r="AE600" s="1">
        <v>1.0</v>
      </c>
      <c r="AG600" s="1">
        <v>18.6</v>
      </c>
      <c r="AH600" s="1">
        <v>1.0</v>
      </c>
      <c r="AI600" s="1" t="s">
        <v>64</v>
      </c>
      <c r="AJ600" s="1">
        <v>0.0</v>
      </c>
      <c r="AM600" s="1">
        <v>0.0</v>
      </c>
      <c r="AN600" s="1">
        <v>0.0</v>
      </c>
      <c r="AO600" s="1">
        <v>100.0</v>
      </c>
      <c r="AP600" s="1">
        <v>1.0</v>
      </c>
      <c r="AQ600" s="1">
        <v>0.44</v>
      </c>
      <c r="AR600" s="1">
        <v>0.44</v>
      </c>
      <c r="AS600" s="1">
        <v>8.569333</v>
      </c>
      <c r="AT600" s="1">
        <v>62.32255</v>
      </c>
      <c r="AU600" s="1">
        <v>3.9804</v>
      </c>
      <c r="AV600" s="1">
        <v>7.5888</v>
      </c>
      <c r="AW600" s="1">
        <v>6.7704</v>
      </c>
      <c r="AX600" s="1">
        <v>22.7664</v>
      </c>
      <c r="AY600" s="1">
        <v>0.0</v>
      </c>
      <c r="AZ600" s="1">
        <v>0.6002764</v>
      </c>
      <c r="BA600" s="1">
        <v>17.26142</v>
      </c>
    </row>
    <row r="601">
      <c r="A601">
        <f t="shared" si="2"/>
        <v>0</v>
      </c>
      <c r="B601" t="str">
        <f t="shared" si="3"/>
        <v/>
      </c>
      <c r="C601" t="str">
        <f>if(and(D$3&gt;1,E601=PROSES!$D$22),,D601)</f>
        <v/>
      </c>
      <c r="D601" s="1" t="str">
        <f>if(and(F$3&gt;1,F601=PROSES!$B$10),,F601)</f>
        <v/>
      </c>
      <c r="E601" t="str">
        <f t="shared" si="4"/>
        <v/>
      </c>
      <c r="F601" t="str">
        <f t="shared" si="5"/>
        <v/>
      </c>
      <c r="G601" s="1" t="str">
        <f>if(Z601=PROSES!$E$29,T601,)</f>
        <v/>
      </c>
      <c r="H601" t="str">
        <f>if(X601=PROSES!$E$29,T601,)</f>
        <v/>
      </c>
      <c r="I601" t="str">
        <f t="shared" si="6"/>
        <v/>
      </c>
      <c r="J601" t="str">
        <f>if(and($K$3&gt;1,R601=PROSES!$C$2),,K601)</f>
        <v/>
      </c>
      <c r="K601" s="1" t="str">
        <f>if(and($L$3&gt;1,L601=PROSES!$B$2),,L601)</f>
        <v/>
      </c>
      <c r="L601" t="str">
        <f t="shared" si="7"/>
        <v/>
      </c>
      <c r="M601" t="str">
        <f>if(Z601=PROSES!$B$3,T601,)</f>
        <v/>
      </c>
      <c r="N601" t="str">
        <f>if(X601=PROSES!$B$3,T601,)</f>
        <v/>
      </c>
      <c r="O601" t="str">
        <f t="shared" si="8"/>
        <v/>
      </c>
      <c r="P601" t="str">
        <f>if(Z601=PROSES!$B$1,T601,)</f>
        <v/>
      </c>
      <c r="Q601" t="str">
        <f>if(X601=PROSES!$B$1,T601,)</f>
        <v/>
      </c>
      <c r="R601" t="str">
        <f t="shared" si="9"/>
        <v>KARAHA BODAS5GARUT5</v>
      </c>
      <c r="S601" s="3"/>
      <c r="T601" s="1" t="s">
        <v>1234</v>
      </c>
      <c r="U601" s="1" t="s">
        <v>115</v>
      </c>
      <c r="V601" s="1" t="s">
        <v>115</v>
      </c>
      <c r="W601" s="1" t="s">
        <v>83</v>
      </c>
      <c r="X601" s="1" t="s">
        <v>1235</v>
      </c>
      <c r="Y601" s="1" t="s">
        <v>85</v>
      </c>
      <c r="Z601" s="1" t="s">
        <v>822</v>
      </c>
      <c r="AA601" s="1" t="s">
        <v>85</v>
      </c>
      <c r="AD601" s="1">
        <v>0.0</v>
      </c>
      <c r="AE601" s="1">
        <v>1.0</v>
      </c>
      <c r="AG601" s="1">
        <v>25.0</v>
      </c>
      <c r="AH601" s="1">
        <v>1.0</v>
      </c>
      <c r="AI601" s="1" t="s">
        <v>64</v>
      </c>
      <c r="AJ601" s="1">
        <v>0.0</v>
      </c>
      <c r="AM601" s="1">
        <v>0.0</v>
      </c>
      <c r="AN601" s="1">
        <v>0.0</v>
      </c>
      <c r="AO601" s="1">
        <v>100.0</v>
      </c>
      <c r="AP601" s="1">
        <v>1.0</v>
      </c>
      <c r="AQ601" s="1">
        <v>1.48</v>
      </c>
      <c r="AR601" s="1">
        <v>1.48</v>
      </c>
      <c r="AS601" s="1">
        <v>4.926587</v>
      </c>
      <c r="AT601" s="1">
        <v>75.63232</v>
      </c>
      <c r="AU601" s="1">
        <v>1.2225</v>
      </c>
      <c r="AV601" s="1">
        <v>4.7725</v>
      </c>
      <c r="AW601" s="1">
        <v>4.195</v>
      </c>
      <c r="AX601" s="1">
        <v>15.36125</v>
      </c>
      <c r="AY601" s="1">
        <v>0.0</v>
      </c>
      <c r="AZ601" s="1">
        <v>0.7441298</v>
      </c>
      <c r="BA601" s="1">
        <v>-1.31295</v>
      </c>
    </row>
    <row r="602">
      <c r="A602">
        <f t="shared" si="2"/>
        <v>0</v>
      </c>
      <c r="B602" t="str">
        <f t="shared" si="3"/>
        <v/>
      </c>
      <c r="C602" t="str">
        <f>if(and(D$3&gt;1,E602=PROSES!$D$22),,D602)</f>
        <v/>
      </c>
      <c r="D602" s="1" t="str">
        <f>if(and(F$3&gt;1,F602=PROSES!$B$10),,F602)</f>
        <v/>
      </c>
      <c r="E602" t="str">
        <f t="shared" si="4"/>
        <v/>
      </c>
      <c r="F602" t="str">
        <f t="shared" si="5"/>
        <v/>
      </c>
      <c r="G602" s="1" t="str">
        <f>if(Z602=PROSES!$E$29,T602,)</f>
        <v/>
      </c>
      <c r="H602" t="str">
        <f>if(X602=PROSES!$E$29,T602,)</f>
        <v/>
      </c>
      <c r="I602" t="str">
        <f t="shared" si="6"/>
        <v/>
      </c>
      <c r="J602" t="str">
        <f>if(and($K$3&gt;1,R602=PROSES!$C$2),,K602)</f>
        <v/>
      </c>
      <c r="K602" s="1" t="str">
        <f>if(and($L$3&gt;1,L602=PROSES!$B$2),,L602)</f>
        <v/>
      </c>
      <c r="L602" t="str">
        <f t="shared" si="7"/>
        <v/>
      </c>
      <c r="M602" t="str">
        <f>if(Z602=PROSES!$B$3,T602,)</f>
        <v/>
      </c>
      <c r="N602" t="str">
        <f>if(X602=PROSES!$B$3,T602,)</f>
        <v/>
      </c>
      <c r="O602" t="str">
        <f t="shared" si="8"/>
        <v/>
      </c>
      <c r="P602" t="str">
        <f>if(Z602=PROSES!$B$1,T602,)</f>
        <v/>
      </c>
      <c r="Q602" t="str">
        <f>if(X602=PROSES!$B$1,T602,)</f>
        <v/>
      </c>
      <c r="R602" t="str">
        <f t="shared" si="9"/>
        <v>KARAHA BODAS5GARUT5</v>
      </c>
      <c r="S602" s="3"/>
      <c r="T602" s="1" t="s">
        <v>1236</v>
      </c>
      <c r="U602" s="1" t="s">
        <v>115</v>
      </c>
      <c r="V602" s="1" t="s">
        <v>115</v>
      </c>
      <c r="W602" s="1" t="s">
        <v>83</v>
      </c>
      <c r="X602" s="1" t="s">
        <v>1235</v>
      </c>
      <c r="Y602" s="1" t="s">
        <v>88</v>
      </c>
      <c r="Z602" s="1" t="s">
        <v>822</v>
      </c>
      <c r="AA602" s="1" t="s">
        <v>88</v>
      </c>
      <c r="AD602" s="1">
        <v>0.0</v>
      </c>
      <c r="AE602" s="1">
        <v>1.0</v>
      </c>
      <c r="AG602" s="1">
        <v>25.0</v>
      </c>
      <c r="AH602" s="1">
        <v>1.0</v>
      </c>
      <c r="AI602" s="1" t="s">
        <v>64</v>
      </c>
      <c r="AJ602" s="1">
        <v>0.0</v>
      </c>
      <c r="AM602" s="1">
        <v>0.0</v>
      </c>
      <c r="AN602" s="1">
        <v>0.0</v>
      </c>
      <c r="AO602" s="1">
        <v>100.0</v>
      </c>
      <c r="AP602" s="1">
        <v>1.0</v>
      </c>
      <c r="AQ602" s="1">
        <v>1.48</v>
      </c>
      <c r="AR602" s="1">
        <v>1.48</v>
      </c>
      <c r="AS602" s="1">
        <v>4.926587</v>
      </c>
      <c r="AT602" s="1">
        <v>75.63232</v>
      </c>
      <c r="AU602" s="1">
        <v>1.2225</v>
      </c>
      <c r="AV602" s="1">
        <v>4.7725</v>
      </c>
      <c r="AW602" s="1">
        <v>4.195</v>
      </c>
      <c r="AX602" s="1">
        <v>15.36125</v>
      </c>
      <c r="AY602" s="1">
        <v>0.0</v>
      </c>
      <c r="AZ602" s="1">
        <v>0.7441298</v>
      </c>
      <c r="BA602" s="1">
        <v>-1.31295</v>
      </c>
    </row>
    <row r="603">
      <c r="A603">
        <f t="shared" si="2"/>
        <v>0</v>
      </c>
      <c r="B603" t="str">
        <f t="shared" si="3"/>
        <v/>
      </c>
      <c r="C603" t="str">
        <f>if(and(D$3&gt;1,E603=PROSES!$D$22),,D603)</f>
        <v/>
      </c>
      <c r="D603" s="1" t="str">
        <f>if(and(F$3&gt;1,F603=PROSES!$B$10),,F603)</f>
        <v/>
      </c>
      <c r="E603" t="str">
        <f t="shared" si="4"/>
        <v/>
      </c>
      <c r="F603" t="str">
        <f t="shared" si="5"/>
        <v/>
      </c>
      <c r="G603" s="1" t="str">
        <f>if(Z603=PROSES!$E$29,T603,)</f>
        <v/>
      </c>
      <c r="H603" t="str">
        <f>if(X603=PROSES!$E$29,T603,)</f>
        <v/>
      </c>
      <c r="I603" t="str">
        <f t="shared" si="6"/>
        <v/>
      </c>
      <c r="J603" t="str">
        <f>if(and($K$3&gt;1,R603=PROSES!$C$2),,K603)</f>
        <v/>
      </c>
      <c r="K603" s="1" t="str">
        <f>if(and($L$3&gt;1,L603=PROSES!$B$2),,L603)</f>
        <v/>
      </c>
      <c r="L603" t="str">
        <f t="shared" si="7"/>
        <v/>
      </c>
      <c r="M603" t="str">
        <f>if(Z603=PROSES!$B$3,T603,)</f>
        <v/>
      </c>
      <c r="N603" t="str">
        <f>if(X603=PROSES!$B$3,T603,)</f>
        <v/>
      </c>
      <c r="O603" t="str">
        <f t="shared" si="8"/>
        <v/>
      </c>
      <c r="P603" t="str">
        <f>if(Z603=PROSES!$B$1,T603,)</f>
        <v/>
      </c>
      <c r="Q603" t="str">
        <f>if(X603=PROSES!$B$1,T603,)</f>
        <v/>
      </c>
      <c r="R603" t="str">
        <f t="shared" si="9"/>
        <v>KRAPYAKRANDUGARUT</v>
      </c>
      <c r="S603" s="3"/>
      <c r="T603" s="1" t="s">
        <v>1237</v>
      </c>
      <c r="U603" s="1" t="s">
        <v>176</v>
      </c>
      <c r="V603" s="1" t="s">
        <v>176</v>
      </c>
      <c r="W603" s="1" t="s">
        <v>399</v>
      </c>
      <c r="X603" s="1" t="s">
        <v>416</v>
      </c>
      <c r="Y603" s="1">
        <v>1.0</v>
      </c>
      <c r="Z603" s="1" t="s">
        <v>1238</v>
      </c>
      <c r="AA603" s="1">
        <v>1.0</v>
      </c>
      <c r="AD603" s="1">
        <v>0.0</v>
      </c>
      <c r="AE603" s="1">
        <v>1.0</v>
      </c>
      <c r="AG603" s="1">
        <v>2.773</v>
      </c>
      <c r="AH603" s="1">
        <v>0.771</v>
      </c>
      <c r="AI603" s="1" t="s">
        <v>64</v>
      </c>
      <c r="AJ603" s="1">
        <v>0.0</v>
      </c>
      <c r="AM603" s="1">
        <v>0.0</v>
      </c>
      <c r="AN603" s="1">
        <v>0.0</v>
      </c>
      <c r="AO603" s="1">
        <v>100.0</v>
      </c>
      <c r="AP603" s="1">
        <v>1.0</v>
      </c>
      <c r="AQ603" s="1">
        <v>0.750183</v>
      </c>
      <c r="AR603" s="1">
        <v>0.750183</v>
      </c>
      <c r="AS603" s="1">
        <v>1.131036</v>
      </c>
      <c r="AT603" s="1">
        <v>71.90399</v>
      </c>
      <c r="AU603" s="1">
        <v>0.3513114</v>
      </c>
      <c r="AV603" s="1">
        <v>1.075092</v>
      </c>
      <c r="AW603" s="1">
        <v>0.85963</v>
      </c>
      <c r="AX603" s="1">
        <v>1.989073</v>
      </c>
      <c r="AY603" s="1">
        <v>0.0</v>
      </c>
      <c r="AZ603" s="1">
        <v>0.3082202</v>
      </c>
      <c r="BA603" s="1">
        <v>-10.98501</v>
      </c>
    </row>
    <row r="604">
      <c r="A604">
        <f t="shared" si="2"/>
        <v>0</v>
      </c>
      <c r="B604" t="str">
        <f t="shared" si="3"/>
        <v/>
      </c>
      <c r="C604" t="str">
        <f>if(and(D$3&gt;1,E604=PROSES!$D$22),,D604)</f>
        <v/>
      </c>
      <c r="D604" s="1" t="str">
        <f>if(and(F$3&gt;1,F604=PROSES!$B$10),,F604)</f>
        <v/>
      </c>
      <c r="E604" t="str">
        <f t="shared" si="4"/>
        <v/>
      </c>
      <c r="F604" t="str">
        <f t="shared" si="5"/>
        <v/>
      </c>
      <c r="G604" s="1" t="str">
        <f>if(Z604=PROSES!$E$29,T604,)</f>
        <v/>
      </c>
      <c r="H604" t="str">
        <f>if(X604=PROSES!$E$29,T604,)</f>
        <v/>
      </c>
      <c r="I604" t="str">
        <f t="shared" si="6"/>
        <v/>
      </c>
      <c r="J604" t="str">
        <f>if(and($K$3&gt;1,R604=PROSES!$C$2),,K604)</f>
        <v/>
      </c>
      <c r="K604" s="1" t="str">
        <f>if(and($L$3&gt;1,L604=PROSES!$B$2),,L604)</f>
        <v/>
      </c>
      <c r="L604" t="str">
        <f t="shared" si="7"/>
        <v/>
      </c>
      <c r="M604" t="str">
        <f>if(Z604=PROSES!$B$3,T604,)</f>
        <v/>
      </c>
      <c r="N604" t="str">
        <f>if(X604=PROSES!$B$3,T604,)</f>
        <v/>
      </c>
      <c r="O604" t="str">
        <f t="shared" si="8"/>
        <v/>
      </c>
      <c r="P604" t="str">
        <f>if(Z604=PROSES!$B$1,T604,)</f>
        <v/>
      </c>
      <c r="Q604" t="str">
        <f>if(X604=PROSES!$B$1,T604,)</f>
        <v/>
      </c>
      <c r="R604" t="str">
        <f t="shared" si="9"/>
        <v>KRAPYAKRANDUGARUT</v>
      </c>
      <c r="S604" s="3"/>
      <c r="T604" s="1" t="s">
        <v>1239</v>
      </c>
      <c r="U604" s="1" t="s">
        <v>176</v>
      </c>
      <c r="V604" s="1" t="s">
        <v>176</v>
      </c>
      <c r="W604" s="1" t="s">
        <v>399</v>
      </c>
      <c r="X604" s="1" t="s">
        <v>416</v>
      </c>
      <c r="Y604" s="1">
        <v>1.0</v>
      </c>
      <c r="Z604" s="1" t="s">
        <v>1238</v>
      </c>
      <c r="AA604" s="1">
        <v>2.0</v>
      </c>
      <c r="AD604" s="1">
        <v>0.0</v>
      </c>
      <c r="AE604" s="1">
        <v>1.0</v>
      </c>
      <c r="AG604" s="1">
        <v>2.773</v>
      </c>
      <c r="AH604" s="1">
        <v>0.771</v>
      </c>
      <c r="AI604" s="1" t="s">
        <v>64</v>
      </c>
      <c r="AJ604" s="1">
        <v>0.0</v>
      </c>
      <c r="AM604" s="1">
        <v>0.0</v>
      </c>
      <c r="AN604" s="1">
        <v>0.0</v>
      </c>
      <c r="AO604" s="1">
        <v>100.0</v>
      </c>
      <c r="AP604" s="1">
        <v>1.0</v>
      </c>
      <c r="AQ604" s="1">
        <v>0.750183</v>
      </c>
      <c r="AR604" s="1">
        <v>0.750183</v>
      </c>
      <c r="AS604" s="1">
        <v>1.131036</v>
      </c>
      <c r="AT604" s="1">
        <v>71.90399</v>
      </c>
      <c r="AU604" s="1">
        <v>0.3513114</v>
      </c>
      <c r="AV604" s="1">
        <v>1.075092</v>
      </c>
      <c r="AW604" s="1">
        <v>0.85963</v>
      </c>
      <c r="AX604" s="1">
        <v>1.989073</v>
      </c>
      <c r="AY604" s="1">
        <v>0.0</v>
      </c>
      <c r="AZ604" s="1">
        <v>0.3082202</v>
      </c>
      <c r="BA604" s="1">
        <v>-10.98501</v>
      </c>
    </row>
    <row r="605">
      <c r="A605">
        <f t="shared" si="2"/>
        <v>0</v>
      </c>
      <c r="B605" t="str">
        <f t="shared" si="3"/>
        <v/>
      </c>
      <c r="C605" t="str">
        <f>if(and(D$3&gt;1,E605=PROSES!$D$22),,D605)</f>
        <v/>
      </c>
      <c r="D605" s="1" t="str">
        <f>if(and(F$3&gt;1,F605=PROSES!$B$10),,F605)</f>
        <v/>
      </c>
      <c r="E605" t="str">
        <f t="shared" si="4"/>
        <v/>
      </c>
      <c r="F605" t="str">
        <f t="shared" si="5"/>
        <v/>
      </c>
      <c r="G605" s="1" t="str">
        <f>if(Z605=PROSES!$E$29,T605,)</f>
        <v/>
      </c>
      <c r="H605" t="str">
        <f>if(X605=PROSES!$E$29,T605,)</f>
        <v/>
      </c>
      <c r="I605" t="str">
        <f t="shared" si="6"/>
        <v/>
      </c>
      <c r="J605" t="str">
        <f>if(and($K$3&gt;1,R605=PROSES!$C$2),,K605)</f>
        <v/>
      </c>
      <c r="K605" s="1" t="str">
        <f>if(and($L$3&gt;1,L605=PROSES!$B$2),,L605)</f>
        <v/>
      </c>
      <c r="L605" t="str">
        <f t="shared" si="7"/>
        <v/>
      </c>
      <c r="M605" t="str">
        <f>if(Z605=PROSES!$B$3,T605,)</f>
        <v/>
      </c>
      <c r="N605" t="str">
        <f>if(X605=PROSES!$B$3,T605,)</f>
        <v/>
      </c>
      <c r="O605" t="str">
        <f t="shared" si="8"/>
        <v/>
      </c>
      <c r="P605" t="str">
        <f>if(Z605=PROSES!$B$1,T605,)</f>
        <v/>
      </c>
      <c r="Q605" t="str">
        <f>if(X605=PROSES!$B$1,T605,)</f>
        <v/>
      </c>
      <c r="R605" t="str">
        <f t="shared" si="9"/>
        <v>KIARACONDONG5</v>
      </c>
      <c r="S605" s="3"/>
      <c r="T605" s="1" t="s">
        <v>1240</v>
      </c>
      <c r="U605" s="1" t="s">
        <v>115</v>
      </c>
      <c r="V605" s="1" t="s">
        <v>115</v>
      </c>
      <c r="W605" s="1" t="s">
        <v>134</v>
      </c>
      <c r="Y605" s="1" t="s">
        <v>284</v>
      </c>
      <c r="Z605" s="1" t="s">
        <v>225</v>
      </c>
      <c r="AA605" s="1" t="s">
        <v>85</v>
      </c>
      <c r="AD605" s="1">
        <v>0.0</v>
      </c>
      <c r="AE605" s="1">
        <v>1.0</v>
      </c>
      <c r="AG605" s="1">
        <v>9.079</v>
      </c>
      <c r="AH605" s="1">
        <v>1.0</v>
      </c>
      <c r="AI605" s="1" t="s">
        <v>64</v>
      </c>
      <c r="AJ605" s="1">
        <v>0.0</v>
      </c>
      <c r="AM605" s="1">
        <v>0.0</v>
      </c>
      <c r="AN605" s="1">
        <v>0.0</v>
      </c>
      <c r="AO605" s="1">
        <v>100.0</v>
      </c>
      <c r="AP605" s="1">
        <v>1.0</v>
      </c>
      <c r="AQ605" s="1">
        <v>1.2</v>
      </c>
      <c r="AR605" s="1">
        <v>1.2</v>
      </c>
      <c r="AS605" s="1">
        <v>2.573208</v>
      </c>
      <c r="AT605" s="1">
        <v>78.06761</v>
      </c>
      <c r="AU605" s="1">
        <v>0.5320294</v>
      </c>
      <c r="AV605" s="1">
        <v>2.517607</v>
      </c>
      <c r="AW605" s="1">
        <v>1.89388</v>
      </c>
      <c r="AX605" s="1">
        <v>7.552821</v>
      </c>
      <c r="AY605" s="1">
        <v>0.0</v>
      </c>
      <c r="AZ605" s="1">
        <v>0.6756974</v>
      </c>
      <c r="BA605" s="1">
        <v>-3.202028</v>
      </c>
    </row>
    <row r="606">
      <c r="A606">
        <f t="shared" si="2"/>
        <v>0</v>
      </c>
      <c r="B606" t="str">
        <f t="shared" si="3"/>
        <v/>
      </c>
      <c r="C606" t="str">
        <f>if(and(D$3&gt;1,E606=PROSES!$D$22),,D606)</f>
        <v/>
      </c>
      <c r="D606" s="1" t="str">
        <f>if(and(F$3&gt;1,F606=PROSES!$B$10),,F606)</f>
        <v/>
      </c>
      <c r="E606" t="str">
        <f t="shared" si="4"/>
        <v/>
      </c>
      <c r="F606" t="str">
        <f t="shared" si="5"/>
        <v/>
      </c>
      <c r="G606" s="1" t="str">
        <f>if(Z606=PROSES!$E$29,T606,)</f>
        <v/>
      </c>
      <c r="H606" t="str">
        <f>if(X606=PROSES!$E$29,T606,)</f>
        <v/>
      </c>
      <c r="I606" t="str">
        <f t="shared" si="6"/>
        <v/>
      </c>
      <c r="J606" t="str">
        <f>if(and($K$3&gt;1,R606=PROSES!$C$2),,K606)</f>
        <v/>
      </c>
      <c r="K606" s="1" t="str">
        <f>if(and($L$3&gt;1,L606=PROSES!$B$2),,L606)</f>
        <v/>
      </c>
      <c r="L606" t="str">
        <f t="shared" si="7"/>
        <v/>
      </c>
      <c r="M606" t="str">
        <f>if(Z606=PROSES!$B$3,T606,)</f>
        <v/>
      </c>
      <c r="N606" t="str">
        <f>if(X606=PROSES!$B$3,T606,)</f>
        <v/>
      </c>
      <c r="O606" t="str">
        <f t="shared" si="8"/>
        <v/>
      </c>
      <c r="P606" t="str">
        <f>if(Z606=PROSES!$B$1,T606,)</f>
        <v/>
      </c>
      <c r="Q606" t="str">
        <f>if(X606=PROSES!$B$1,T606,)</f>
        <v/>
      </c>
      <c r="R606" t="str">
        <f t="shared" si="9"/>
        <v>2GDBGE</v>
      </c>
      <c r="S606" s="3"/>
      <c r="T606" s="1" t="s">
        <v>1241</v>
      </c>
      <c r="U606" s="1" t="s">
        <v>115</v>
      </c>
      <c r="V606" s="1" t="s">
        <v>115</v>
      </c>
      <c r="W606" s="1" t="s">
        <v>852</v>
      </c>
      <c r="Y606" s="1" t="s">
        <v>284</v>
      </c>
      <c r="Z606" s="1" t="s">
        <v>854</v>
      </c>
      <c r="AA606" s="1" t="s">
        <v>85</v>
      </c>
      <c r="AD606" s="1">
        <v>0.0</v>
      </c>
      <c r="AE606" s="1">
        <v>1.0</v>
      </c>
      <c r="AG606" s="1">
        <v>0.07</v>
      </c>
      <c r="AH606" s="1">
        <v>1.0</v>
      </c>
      <c r="AI606" s="1" t="s">
        <v>64</v>
      </c>
      <c r="AJ606" s="1">
        <v>0.0</v>
      </c>
      <c r="AM606" s="1">
        <v>0.0</v>
      </c>
      <c r="AN606" s="1">
        <v>0.0</v>
      </c>
      <c r="AO606" s="1">
        <v>100.0</v>
      </c>
      <c r="AP606" s="1">
        <v>1.0</v>
      </c>
      <c r="AQ606" s="1">
        <v>1.99</v>
      </c>
      <c r="AR606" s="1">
        <v>1.99</v>
      </c>
      <c r="AS606" s="1">
        <v>0.01681595</v>
      </c>
      <c r="AT606" s="1">
        <v>81.3572</v>
      </c>
      <c r="AU606" s="1">
        <v>0.002527</v>
      </c>
      <c r="AV606" s="1">
        <v>0.016625</v>
      </c>
      <c r="AW606" s="1">
        <v>0.01302</v>
      </c>
      <c r="AX606" s="1">
        <v>0.04984</v>
      </c>
      <c r="AY606" s="1">
        <v>0.0</v>
      </c>
      <c r="AZ606" s="1">
        <v>0.6904756</v>
      </c>
      <c r="BA606" s="1">
        <v>-8.889122</v>
      </c>
    </row>
    <row r="607">
      <c r="A607">
        <f t="shared" si="2"/>
        <v>0</v>
      </c>
      <c r="B607" t="str">
        <f t="shared" si="3"/>
        <v/>
      </c>
      <c r="C607" t="str">
        <f>if(and(D$3&gt;1,E607=PROSES!$D$22),,D607)</f>
        <v/>
      </c>
      <c r="D607" s="1" t="str">
        <f>if(and(F$3&gt;1,F607=PROSES!$B$10),,F607)</f>
        <v/>
      </c>
      <c r="E607" t="str">
        <f t="shared" si="4"/>
        <v/>
      </c>
      <c r="F607" t="str">
        <f t="shared" si="5"/>
        <v/>
      </c>
      <c r="G607" s="1" t="str">
        <f>if(Z607=PROSES!$E$29,T607,)</f>
        <v/>
      </c>
      <c r="H607" t="str">
        <f>if(X607=PROSES!$E$29,T607,)</f>
        <v/>
      </c>
      <c r="I607" t="str">
        <f t="shared" si="6"/>
        <v/>
      </c>
      <c r="J607" t="str">
        <f>if(and($K$3&gt;1,R607=PROSES!$C$2),,K607)</f>
        <v/>
      </c>
      <c r="K607" s="1" t="str">
        <f>if(and($L$3&gt;1,L607=PROSES!$B$2),,L607)</f>
        <v/>
      </c>
      <c r="L607" t="str">
        <f t="shared" si="7"/>
        <v/>
      </c>
      <c r="M607" t="str">
        <f>if(Z607=PROSES!$B$3,T607,)</f>
        <v/>
      </c>
      <c r="N607" t="str">
        <f>if(X607=PROSES!$B$3,T607,)</f>
        <v/>
      </c>
      <c r="O607" t="str">
        <f t="shared" si="8"/>
        <v/>
      </c>
      <c r="P607" t="str">
        <f>if(Z607=PROSES!$B$1,T607,)</f>
        <v/>
      </c>
      <c r="Q607" t="str">
        <f>if(X607=PROSES!$B$1,T607,)</f>
        <v/>
      </c>
      <c r="R607" t="str">
        <f t="shared" si="9"/>
        <v>KIARACONDONG5</v>
      </c>
      <c r="S607" s="3"/>
      <c r="T607" s="1" t="s">
        <v>1242</v>
      </c>
      <c r="U607" s="1" t="s">
        <v>115</v>
      </c>
      <c r="V607" s="1" t="s">
        <v>115</v>
      </c>
      <c r="W607" s="1" t="s">
        <v>134</v>
      </c>
      <c r="Y607" s="1" t="s">
        <v>288</v>
      </c>
      <c r="Z607" s="1" t="s">
        <v>225</v>
      </c>
      <c r="AA607" s="1" t="s">
        <v>88</v>
      </c>
      <c r="AD607" s="1">
        <v>0.0</v>
      </c>
      <c r="AE607" s="1">
        <v>1.0</v>
      </c>
      <c r="AG607" s="1">
        <v>9.079</v>
      </c>
      <c r="AH607" s="1">
        <v>1.0</v>
      </c>
      <c r="AI607" s="1" t="s">
        <v>64</v>
      </c>
      <c r="AJ607" s="1">
        <v>0.0</v>
      </c>
      <c r="AM607" s="1">
        <v>0.0</v>
      </c>
      <c r="AN607" s="1">
        <v>0.0</v>
      </c>
      <c r="AO607" s="1">
        <v>100.0</v>
      </c>
      <c r="AP607" s="1">
        <v>1.0</v>
      </c>
      <c r="AQ607" s="1">
        <v>1.2</v>
      </c>
      <c r="AR607" s="1">
        <v>1.2</v>
      </c>
      <c r="AS607" s="1">
        <v>2.573208</v>
      </c>
      <c r="AT607" s="1">
        <v>78.06761</v>
      </c>
      <c r="AU607" s="1">
        <v>0.5320294</v>
      </c>
      <c r="AV607" s="1">
        <v>2.517607</v>
      </c>
      <c r="AW607" s="1">
        <v>1.89388</v>
      </c>
      <c r="AX607" s="1">
        <v>7.552821</v>
      </c>
      <c r="AY607" s="1">
        <v>0.0</v>
      </c>
      <c r="AZ607" s="1">
        <v>0.6756974</v>
      </c>
      <c r="BA607" s="1">
        <v>-3.202028</v>
      </c>
    </row>
    <row r="608">
      <c r="A608">
        <f t="shared" si="2"/>
        <v>0</v>
      </c>
      <c r="B608" t="str">
        <f t="shared" si="3"/>
        <v/>
      </c>
      <c r="C608" t="str">
        <f>if(and(D$3&gt;1,E608=PROSES!$D$22),,D608)</f>
        <v/>
      </c>
      <c r="D608" s="1" t="str">
        <f>if(and(F$3&gt;1,F608=PROSES!$B$10),,F608)</f>
        <v/>
      </c>
      <c r="E608" t="str">
        <f t="shared" si="4"/>
        <v/>
      </c>
      <c r="F608" t="str">
        <f t="shared" si="5"/>
        <v/>
      </c>
      <c r="G608" s="1" t="str">
        <f>if(Z608=PROSES!$E$29,T608,)</f>
        <v/>
      </c>
      <c r="H608" t="str">
        <f>if(X608=PROSES!$E$29,T608,)</f>
        <v/>
      </c>
      <c r="I608" t="str">
        <f t="shared" si="6"/>
        <v/>
      </c>
      <c r="J608" t="str">
        <f>if(and($K$3&gt;1,R608=PROSES!$C$2),,K608)</f>
        <v/>
      </c>
      <c r="K608" s="1" t="str">
        <f>if(and($L$3&gt;1,L608=PROSES!$B$2),,L608)</f>
        <v/>
      </c>
      <c r="L608" t="str">
        <f t="shared" si="7"/>
        <v/>
      </c>
      <c r="M608" t="str">
        <f>if(Z608=PROSES!$B$3,T608,)</f>
        <v/>
      </c>
      <c r="N608" t="str">
        <f>if(X608=PROSES!$B$3,T608,)</f>
        <v/>
      </c>
      <c r="O608" t="str">
        <f t="shared" si="8"/>
        <v/>
      </c>
      <c r="P608" t="str">
        <f>if(Z608=PROSES!$B$1,T608,)</f>
        <v/>
      </c>
      <c r="Q608" t="str">
        <f>if(X608=PROSES!$B$1,T608,)</f>
        <v/>
      </c>
      <c r="R608" t="str">
        <f t="shared" si="9"/>
        <v>2GDBGE</v>
      </c>
      <c r="S608" s="3"/>
      <c r="T608" s="1" t="s">
        <v>1243</v>
      </c>
      <c r="U608" s="1" t="s">
        <v>115</v>
      </c>
      <c r="V608" s="1" t="s">
        <v>115</v>
      </c>
      <c r="W608" s="1" t="s">
        <v>852</v>
      </c>
      <c r="Y608" s="1" t="s">
        <v>288</v>
      </c>
      <c r="Z608" s="1" t="s">
        <v>854</v>
      </c>
      <c r="AA608" s="1" t="s">
        <v>88</v>
      </c>
      <c r="AD608" s="1">
        <v>0.0</v>
      </c>
      <c r="AE608" s="1">
        <v>1.0</v>
      </c>
      <c r="AG608" s="1">
        <v>0.07</v>
      </c>
      <c r="AH608" s="1">
        <v>1.0</v>
      </c>
      <c r="AI608" s="1" t="s">
        <v>64</v>
      </c>
      <c r="AJ608" s="1">
        <v>0.0</v>
      </c>
      <c r="AM608" s="1">
        <v>0.0</v>
      </c>
      <c r="AN608" s="1">
        <v>0.0</v>
      </c>
      <c r="AO608" s="1">
        <v>100.0</v>
      </c>
      <c r="AP608" s="1">
        <v>1.0</v>
      </c>
      <c r="AQ608" s="1">
        <v>1.99</v>
      </c>
      <c r="AR608" s="1">
        <v>1.99</v>
      </c>
      <c r="AS608" s="1">
        <v>0.01681595</v>
      </c>
      <c r="AT608" s="1">
        <v>81.3572</v>
      </c>
      <c r="AU608" s="1">
        <v>0.002527</v>
      </c>
      <c r="AV608" s="1">
        <v>0.016625</v>
      </c>
      <c r="AW608" s="1">
        <v>0.01302</v>
      </c>
      <c r="AX608" s="1">
        <v>0.04984</v>
      </c>
      <c r="AY608" s="1">
        <v>0.0</v>
      </c>
      <c r="AZ608" s="1">
        <v>0.6904756</v>
      </c>
      <c r="BA608" s="1">
        <v>-8.889122</v>
      </c>
    </row>
    <row r="609">
      <c r="A609">
        <f t="shared" si="2"/>
        <v>0</v>
      </c>
      <c r="B609" t="str">
        <f t="shared" si="3"/>
        <v/>
      </c>
      <c r="C609" t="str">
        <f>if(and(D$3&gt;1,E609=PROSES!$D$22),,D609)</f>
        <v/>
      </c>
      <c r="D609" s="1" t="str">
        <f>if(and(F$3&gt;1,F609=PROSES!$B$10),,F609)</f>
        <v/>
      </c>
      <c r="E609" t="str">
        <f t="shared" si="4"/>
        <v/>
      </c>
      <c r="F609" t="str">
        <f t="shared" si="5"/>
        <v/>
      </c>
      <c r="G609" s="1" t="str">
        <f>if(Z609=PROSES!$E$29,T609,)</f>
        <v/>
      </c>
      <c r="H609" t="str">
        <f>if(X609=PROSES!$E$29,T609,)</f>
        <v/>
      </c>
      <c r="I609" t="str">
        <f t="shared" si="6"/>
        <v/>
      </c>
      <c r="J609" t="str">
        <f>if(and($K$3&gt;1,R609=PROSES!$C$2),,K609)</f>
        <v/>
      </c>
      <c r="K609" s="1" t="str">
        <f>if(and($L$3&gt;1,L609=PROSES!$B$2),,L609)</f>
        <v/>
      </c>
      <c r="L609" t="str">
        <f t="shared" si="7"/>
        <v/>
      </c>
      <c r="M609" t="str">
        <f>if(Z609=PROSES!$B$3,T609,)</f>
        <v/>
      </c>
      <c r="N609" t="str">
        <f>if(X609=PROSES!$B$3,T609,)</f>
        <v/>
      </c>
      <c r="O609" t="str">
        <f t="shared" si="8"/>
        <v/>
      </c>
      <c r="P609" t="str">
        <f>if(Z609=PROSES!$B$1,T609,)</f>
        <v/>
      </c>
      <c r="Q609" t="str">
        <f>if(X609=PROSES!$B$1,T609,)</f>
        <v/>
      </c>
      <c r="R609" t="str">
        <f t="shared" si="9"/>
        <v/>
      </c>
      <c r="S609" s="3"/>
      <c r="T609" s="1" t="s">
        <v>1244</v>
      </c>
      <c r="U609" s="1" t="s">
        <v>58</v>
      </c>
      <c r="V609" s="1" t="s">
        <v>58</v>
      </c>
      <c r="W609" s="1" t="s">
        <v>220</v>
      </c>
      <c r="AD609" s="1">
        <v>0.0</v>
      </c>
      <c r="AE609" s="1">
        <v>1.0</v>
      </c>
      <c r="AG609" s="1">
        <v>5.6</v>
      </c>
      <c r="AH609" s="1">
        <v>1.0</v>
      </c>
      <c r="AI609" s="1" t="s">
        <v>64</v>
      </c>
      <c r="AJ609" s="1">
        <v>0.0</v>
      </c>
      <c r="AM609" s="1">
        <v>0.0</v>
      </c>
      <c r="AN609" s="1">
        <v>0.0</v>
      </c>
      <c r="AO609" s="1">
        <v>100.0</v>
      </c>
      <c r="AP609" s="1">
        <v>1.0</v>
      </c>
      <c r="AQ609" s="1">
        <v>0.78</v>
      </c>
      <c r="AR609" s="1">
        <v>0.78</v>
      </c>
      <c r="AS609" s="1">
        <v>2.321489</v>
      </c>
      <c r="AT609" s="1">
        <v>78.54912</v>
      </c>
      <c r="AU609" s="1">
        <v>0.46088</v>
      </c>
      <c r="AV609" s="1">
        <v>2.27528</v>
      </c>
      <c r="AW609" s="1">
        <v>1.30088</v>
      </c>
      <c r="AX609" s="1">
        <v>6.82584</v>
      </c>
      <c r="AY609" s="1">
        <v>0.0</v>
      </c>
      <c r="AZ609" s="1">
        <v>0.6644356</v>
      </c>
      <c r="BA609" s="1">
        <v>0.9922302</v>
      </c>
    </row>
    <row r="610">
      <c r="A610">
        <f t="shared" si="2"/>
        <v>0</v>
      </c>
      <c r="B610" t="str">
        <f t="shared" si="3"/>
        <v/>
      </c>
      <c r="C610" t="str">
        <f>if(and(D$3&gt;1,E610=PROSES!$D$22),,D610)</f>
        <v/>
      </c>
      <c r="D610" s="1" t="str">
        <f>if(and(F$3&gt;1,F610=PROSES!$B$10),,F610)</f>
        <v/>
      </c>
      <c r="E610" t="str">
        <f t="shared" si="4"/>
        <v/>
      </c>
      <c r="F610" t="str">
        <f t="shared" si="5"/>
        <v/>
      </c>
      <c r="G610" s="1" t="str">
        <f>if(Z610=PROSES!$E$29,T610,)</f>
        <v/>
      </c>
      <c r="H610" t="str">
        <f>if(X610=PROSES!$E$29,T610,)</f>
        <v/>
      </c>
      <c r="I610" t="str">
        <f t="shared" si="6"/>
        <v/>
      </c>
      <c r="J610" t="str">
        <f>if(and($K$3&gt;1,R610=PROSES!$C$2),,K610)</f>
        <v/>
      </c>
      <c r="K610" s="1" t="str">
        <f>if(and($L$3&gt;1,L610=PROSES!$B$2),,L610)</f>
        <v/>
      </c>
      <c r="L610" t="str">
        <f t="shared" si="7"/>
        <v/>
      </c>
      <c r="M610" t="str">
        <f>if(Z610=PROSES!$B$3,T610,)</f>
        <v/>
      </c>
      <c r="N610" t="str">
        <f>if(X610=PROSES!$B$3,T610,)</f>
        <v/>
      </c>
      <c r="O610" t="str">
        <f t="shared" si="8"/>
        <v/>
      </c>
      <c r="P610" t="str">
        <f>if(Z610=PROSES!$B$1,T610,)</f>
        <v/>
      </c>
      <c r="Q610" t="str">
        <f>if(X610=PROSES!$B$1,T610,)</f>
        <v/>
      </c>
      <c r="R610" t="str">
        <f t="shared" si="9"/>
        <v/>
      </c>
      <c r="S610" s="3"/>
      <c r="T610" s="1" t="s">
        <v>1245</v>
      </c>
      <c r="U610" s="1" t="s">
        <v>58</v>
      </c>
      <c r="V610" s="1" t="s">
        <v>58</v>
      </c>
      <c r="W610" s="1" t="s">
        <v>220</v>
      </c>
      <c r="AD610" s="1">
        <v>0.0</v>
      </c>
      <c r="AE610" s="1">
        <v>1.0</v>
      </c>
      <c r="AG610" s="1">
        <v>5.6</v>
      </c>
      <c r="AH610" s="1">
        <v>1.0</v>
      </c>
      <c r="AI610" s="1" t="s">
        <v>64</v>
      </c>
      <c r="AJ610" s="1">
        <v>0.0</v>
      </c>
      <c r="AM610" s="1">
        <v>0.0</v>
      </c>
      <c r="AN610" s="1">
        <v>0.0</v>
      </c>
      <c r="AO610" s="1">
        <v>100.0</v>
      </c>
      <c r="AP610" s="1">
        <v>1.0</v>
      </c>
      <c r="AQ610" s="1">
        <v>0.78</v>
      </c>
      <c r="AR610" s="1">
        <v>0.78</v>
      </c>
      <c r="AS610" s="1">
        <v>2.321489</v>
      </c>
      <c r="AT610" s="1">
        <v>78.54912</v>
      </c>
      <c r="AU610" s="1">
        <v>0.46088</v>
      </c>
      <c r="AV610" s="1">
        <v>2.27528</v>
      </c>
      <c r="AW610" s="1">
        <v>1.30088</v>
      </c>
      <c r="AX610" s="1">
        <v>6.82584</v>
      </c>
      <c r="AY610" s="1">
        <v>0.0</v>
      </c>
      <c r="AZ610" s="1">
        <v>0.6644356</v>
      </c>
      <c r="BA610" s="1">
        <v>0.9922302</v>
      </c>
    </row>
    <row r="611">
      <c r="A611">
        <f t="shared" si="2"/>
        <v>0</v>
      </c>
      <c r="B611" t="str">
        <f t="shared" si="3"/>
        <v/>
      </c>
      <c r="C611" t="str">
        <f>if(and(D$3&gt;1,E611=PROSES!$D$22),,D611)</f>
        <v/>
      </c>
      <c r="D611" s="1" t="str">
        <f>if(and(F$3&gt;1,F611=PROSES!$B$10),,F611)</f>
        <v/>
      </c>
      <c r="E611" t="str">
        <f t="shared" si="4"/>
        <v/>
      </c>
      <c r="F611" t="str">
        <f t="shared" si="5"/>
        <v/>
      </c>
      <c r="G611" s="1" t="str">
        <f>if(Z611=PROSES!$E$29,T611,)</f>
        <v/>
      </c>
      <c r="H611" t="str">
        <f>if(X611=PROSES!$E$29,T611,)</f>
        <v/>
      </c>
      <c r="I611" t="str">
        <f t="shared" si="6"/>
        <v/>
      </c>
      <c r="J611" t="str">
        <f>if(and($K$3&gt;1,R611=PROSES!$C$2),,K611)</f>
        <v/>
      </c>
      <c r="K611" s="1" t="str">
        <f>if(and($L$3&gt;1,L611=PROSES!$B$2),,L611)</f>
        <v/>
      </c>
      <c r="L611" t="str">
        <f t="shared" si="7"/>
        <v/>
      </c>
      <c r="M611" t="str">
        <f>if(Z611=PROSES!$B$3,T611,)</f>
        <v/>
      </c>
      <c r="N611" t="str">
        <f>if(X611=PROSES!$B$3,T611,)</f>
        <v/>
      </c>
      <c r="O611" t="str">
        <f t="shared" si="8"/>
        <v/>
      </c>
      <c r="P611" t="str">
        <f>if(Z611=PROSES!$B$1,T611,)</f>
        <v/>
      </c>
      <c r="Q611" t="str">
        <f>if(X611=PROSES!$B$1,T611,)</f>
        <v/>
      </c>
      <c r="R611" t="str">
        <f t="shared" si="9"/>
        <v>KRAKSAAN5GENDING5</v>
      </c>
      <c r="S611" s="3"/>
      <c r="T611" s="1" t="s">
        <v>1246</v>
      </c>
      <c r="U611" s="1" t="s">
        <v>82</v>
      </c>
      <c r="V611" s="1" t="s">
        <v>82</v>
      </c>
      <c r="W611" s="1" t="s">
        <v>315</v>
      </c>
      <c r="X611" s="1" t="s">
        <v>1247</v>
      </c>
      <c r="Y611" s="1" t="s">
        <v>85</v>
      </c>
      <c r="Z611" s="1" t="s">
        <v>1248</v>
      </c>
      <c r="AA611" s="1" t="s">
        <v>85</v>
      </c>
      <c r="AD611" s="1">
        <v>0.0</v>
      </c>
      <c r="AE611" s="1">
        <v>1.0</v>
      </c>
      <c r="AG611" s="1">
        <v>19.137</v>
      </c>
      <c r="AH611" s="1">
        <v>1.0</v>
      </c>
      <c r="AI611" s="1" t="s">
        <v>64</v>
      </c>
      <c r="AJ611" s="1">
        <v>0.0</v>
      </c>
      <c r="AM611" s="1">
        <v>0.0</v>
      </c>
      <c r="AN611" s="1">
        <v>0.0</v>
      </c>
      <c r="AO611" s="1">
        <v>100.0</v>
      </c>
      <c r="AP611" s="1">
        <v>1.0</v>
      </c>
      <c r="AQ611" s="1">
        <v>0.74</v>
      </c>
      <c r="AR611" s="1">
        <v>0.74</v>
      </c>
      <c r="AS611" s="1">
        <v>7.579833</v>
      </c>
      <c r="AT611" s="1">
        <v>77.04442</v>
      </c>
      <c r="AU611" s="1">
        <v>1.699365</v>
      </c>
      <c r="AV611" s="1">
        <v>7.386882</v>
      </c>
      <c r="AW611" s="1">
        <v>4.573743</v>
      </c>
      <c r="AX611" s="1">
        <v>22.16064</v>
      </c>
      <c r="AY611" s="1">
        <v>0.0</v>
      </c>
      <c r="AZ611" s="1">
        <v>0.6618785</v>
      </c>
      <c r="BA611" s="1">
        <v>1.945686</v>
      </c>
    </row>
    <row r="612">
      <c r="A612">
        <f t="shared" si="2"/>
        <v>0</v>
      </c>
      <c r="B612" t="str">
        <f t="shared" si="3"/>
        <v/>
      </c>
      <c r="C612" t="str">
        <f>if(and(D$3&gt;1,E612=PROSES!$D$22),,D612)</f>
        <v/>
      </c>
      <c r="D612" s="1" t="str">
        <f>if(and(F$3&gt;1,F612=PROSES!$B$10),,F612)</f>
        <v/>
      </c>
      <c r="E612" t="str">
        <f t="shared" si="4"/>
        <v/>
      </c>
      <c r="F612" t="str">
        <f t="shared" si="5"/>
        <v/>
      </c>
      <c r="G612" s="1" t="str">
        <f>if(Z612=PROSES!$E$29,T612,)</f>
        <v/>
      </c>
      <c r="H612" t="str">
        <f>if(X612=PROSES!$E$29,T612,)</f>
        <v/>
      </c>
      <c r="I612" t="str">
        <f t="shared" si="6"/>
        <v/>
      </c>
      <c r="J612" t="str">
        <f>if(and($K$3&gt;1,R612=PROSES!$C$2),,K612)</f>
        <v/>
      </c>
      <c r="K612" s="1" t="str">
        <f>if(and($L$3&gt;1,L612=PROSES!$B$2),,L612)</f>
        <v/>
      </c>
      <c r="L612" t="str">
        <f t="shared" si="7"/>
        <v/>
      </c>
      <c r="M612" t="str">
        <f>if(Z612=PROSES!$B$3,T612,)</f>
        <v/>
      </c>
      <c r="N612" t="str">
        <f>if(X612=PROSES!$B$3,T612,)</f>
        <v/>
      </c>
      <c r="O612" t="str">
        <f t="shared" si="8"/>
        <v/>
      </c>
      <c r="P612" t="str">
        <f>if(Z612=PROSES!$B$1,T612,)</f>
        <v/>
      </c>
      <c r="Q612" t="str">
        <f>if(X612=PROSES!$B$1,T612,)</f>
        <v/>
      </c>
      <c r="R612" t="str">
        <f t="shared" si="9"/>
        <v>KRAKSAAN5GENDING5</v>
      </c>
      <c r="S612" s="3"/>
      <c r="T612" s="1" t="s">
        <v>1249</v>
      </c>
      <c r="U612" s="1" t="s">
        <v>82</v>
      </c>
      <c r="V612" s="1" t="s">
        <v>82</v>
      </c>
      <c r="W612" s="1" t="s">
        <v>315</v>
      </c>
      <c r="X612" s="1" t="s">
        <v>1247</v>
      </c>
      <c r="Y612" s="1" t="s">
        <v>88</v>
      </c>
      <c r="Z612" s="1" t="s">
        <v>1248</v>
      </c>
      <c r="AA612" s="1" t="s">
        <v>85</v>
      </c>
      <c r="AD612" s="1">
        <v>0.0</v>
      </c>
      <c r="AE612" s="1">
        <v>1.0</v>
      </c>
      <c r="AG612" s="1">
        <v>19.137</v>
      </c>
      <c r="AH612" s="1">
        <v>1.0</v>
      </c>
      <c r="AI612" s="1" t="s">
        <v>64</v>
      </c>
      <c r="AJ612" s="1">
        <v>0.0</v>
      </c>
      <c r="AM612" s="1">
        <v>0.0</v>
      </c>
      <c r="AN612" s="1">
        <v>0.0</v>
      </c>
      <c r="AO612" s="1">
        <v>100.0</v>
      </c>
      <c r="AP612" s="1">
        <v>1.0</v>
      </c>
      <c r="AQ612" s="1">
        <v>0.74</v>
      </c>
      <c r="AR612" s="1">
        <v>0.74</v>
      </c>
      <c r="AS612" s="1">
        <v>7.579833</v>
      </c>
      <c r="AT612" s="1">
        <v>77.04442</v>
      </c>
      <c r="AU612" s="1">
        <v>1.699365</v>
      </c>
      <c r="AV612" s="1">
        <v>7.386882</v>
      </c>
      <c r="AW612" s="1">
        <v>4.573743</v>
      </c>
      <c r="AX612" s="1">
        <v>22.16064</v>
      </c>
      <c r="AY612" s="1">
        <v>0.0</v>
      </c>
      <c r="AZ612" s="1">
        <v>0.6618785</v>
      </c>
      <c r="BA612" s="1">
        <v>1.945686</v>
      </c>
    </row>
    <row r="613">
      <c r="A613">
        <f t="shared" si="2"/>
        <v>0</v>
      </c>
      <c r="B613" t="str">
        <f t="shared" si="3"/>
        <v/>
      </c>
      <c r="C613" t="str">
        <f>if(and(D$3&gt;1,E613=PROSES!$D$22),,D613)</f>
        <v/>
      </c>
      <c r="D613" s="1" t="str">
        <f>if(and(F$3&gt;1,F613=PROSES!$B$10),,F613)</f>
        <v/>
      </c>
      <c r="E613" t="str">
        <f t="shared" si="4"/>
        <v/>
      </c>
      <c r="F613" t="str">
        <f t="shared" si="5"/>
        <v/>
      </c>
      <c r="G613" s="1" t="str">
        <f>if(Z613=PROSES!$E$29,T613,)</f>
        <v/>
      </c>
      <c r="H613" t="str">
        <f>if(X613=PROSES!$E$29,T613,)</f>
        <v/>
      </c>
      <c r="I613" t="str">
        <f t="shared" si="6"/>
        <v/>
      </c>
      <c r="J613" t="str">
        <f>if(and($K$3&gt;1,R613=PROSES!$C$2),,K613)</f>
        <v/>
      </c>
      <c r="K613" s="1" t="str">
        <f>if(and($L$3&gt;1,L613=PROSES!$B$2),,L613)</f>
        <v/>
      </c>
      <c r="L613" t="str">
        <f t="shared" si="7"/>
        <v/>
      </c>
      <c r="M613" t="str">
        <f>if(Z613=PROSES!$B$3,T613,)</f>
        <v/>
      </c>
      <c r="N613" t="str">
        <f>if(X613=PROSES!$B$3,T613,)</f>
        <v/>
      </c>
      <c r="O613" t="str">
        <f t="shared" si="8"/>
        <v/>
      </c>
      <c r="P613" t="str">
        <f>if(Z613=PROSES!$B$1,T613,)</f>
        <v/>
      </c>
      <c r="Q613" t="str">
        <f>if(X613=PROSES!$B$1,T613,)</f>
        <v/>
      </c>
      <c r="R613" t="str">
        <f t="shared" si="9"/>
        <v>KRAKSAAN5PROBOLINGGO5</v>
      </c>
      <c r="S613" s="3"/>
      <c r="T613" s="1" t="s">
        <v>1250</v>
      </c>
      <c r="U613" s="1" t="s">
        <v>82</v>
      </c>
      <c r="V613" s="1" t="s">
        <v>82</v>
      </c>
      <c r="W613" s="1" t="s">
        <v>376</v>
      </c>
      <c r="X613" s="1" t="s">
        <v>1247</v>
      </c>
      <c r="Y613" s="1" t="s">
        <v>85</v>
      </c>
      <c r="Z613" s="1" t="s">
        <v>1251</v>
      </c>
      <c r="AA613" s="1" t="s">
        <v>85</v>
      </c>
      <c r="AD613" s="1">
        <v>0.0</v>
      </c>
      <c r="AE613" s="1">
        <v>1.0</v>
      </c>
      <c r="AG613" s="1">
        <v>30.239</v>
      </c>
      <c r="AH613" s="1">
        <v>1.0</v>
      </c>
      <c r="AI613" s="1" t="s">
        <v>64</v>
      </c>
      <c r="AJ613" s="1">
        <v>0.0</v>
      </c>
      <c r="AM613" s="1">
        <v>0.0</v>
      </c>
      <c r="AN613" s="1">
        <v>0.0</v>
      </c>
      <c r="AO613" s="1">
        <v>100.0</v>
      </c>
      <c r="AP613" s="1">
        <v>1.0</v>
      </c>
      <c r="AQ613" s="1">
        <v>1.164</v>
      </c>
      <c r="AR613" s="1">
        <v>1.164</v>
      </c>
      <c r="AS613" s="1">
        <v>11.31033</v>
      </c>
      <c r="AT613" s="1">
        <v>74.88998</v>
      </c>
      <c r="AU613" s="1">
        <v>2.948303</v>
      </c>
      <c r="AV613" s="1">
        <v>10.9193</v>
      </c>
      <c r="AW613" s="1">
        <v>7.48506</v>
      </c>
      <c r="AX613" s="1">
        <v>32.75791</v>
      </c>
      <c r="AY613" s="1">
        <v>0.0</v>
      </c>
      <c r="AZ613" s="1">
        <v>0.6573594</v>
      </c>
      <c r="BA613" s="1">
        <v>3.374302</v>
      </c>
    </row>
    <row r="614">
      <c r="A614">
        <f t="shared" si="2"/>
        <v>0</v>
      </c>
      <c r="B614" t="str">
        <f t="shared" si="3"/>
        <v/>
      </c>
      <c r="C614" t="str">
        <f>if(and(D$3&gt;1,E614=PROSES!$D$22),,D614)</f>
        <v/>
      </c>
      <c r="D614" s="1" t="str">
        <f>if(and(F$3&gt;1,F614=PROSES!$B$10),,F614)</f>
        <v/>
      </c>
      <c r="E614" t="str">
        <f t="shared" si="4"/>
        <v/>
      </c>
      <c r="F614" t="str">
        <f t="shared" si="5"/>
        <v/>
      </c>
      <c r="G614" s="1" t="str">
        <f>if(Z614=PROSES!$E$29,T614,)</f>
        <v/>
      </c>
      <c r="H614" t="str">
        <f>if(X614=PROSES!$E$29,T614,)</f>
        <v/>
      </c>
      <c r="I614" t="str">
        <f t="shared" si="6"/>
        <v/>
      </c>
      <c r="J614" t="str">
        <f>if(and($K$3&gt;1,R614=PROSES!$C$2),,K614)</f>
        <v/>
      </c>
      <c r="K614" s="1" t="str">
        <f>if(and($L$3&gt;1,L614=PROSES!$B$2),,L614)</f>
        <v/>
      </c>
      <c r="L614" t="str">
        <f t="shared" si="7"/>
        <v/>
      </c>
      <c r="M614" t="str">
        <f>if(Z614=PROSES!$B$3,T614,)</f>
        <v/>
      </c>
      <c r="N614" t="str">
        <f>if(X614=PROSES!$B$3,T614,)</f>
        <v/>
      </c>
      <c r="O614" t="str">
        <f t="shared" si="8"/>
        <v/>
      </c>
      <c r="P614" t="str">
        <f>if(Z614=PROSES!$B$1,T614,)</f>
        <v/>
      </c>
      <c r="Q614" t="str">
        <f>if(X614=PROSES!$B$1,T614,)</f>
        <v/>
      </c>
      <c r="R614" t="str">
        <f t="shared" si="9"/>
        <v>KRAKSAAN5PROBOLINGGO5</v>
      </c>
      <c r="S614" s="3"/>
      <c r="T614" s="1" t="s">
        <v>1252</v>
      </c>
      <c r="U614" s="1" t="s">
        <v>82</v>
      </c>
      <c r="V614" s="1" t="s">
        <v>82</v>
      </c>
      <c r="W614" s="1" t="s">
        <v>376</v>
      </c>
      <c r="X614" s="1" t="s">
        <v>1247</v>
      </c>
      <c r="Y614" s="1" t="s">
        <v>88</v>
      </c>
      <c r="Z614" s="1" t="s">
        <v>1251</v>
      </c>
      <c r="AA614" s="1" t="s">
        <v>88</v>
      </c>
      <c r="AD614" s="1">
        <v>0.0</v>
      </c>
      <c r="AE614" s="1">
        <v>1.0</v>
      </c>
      <c r="AG614" s="1">
        <v>30.239</v>
      </c>
      <c r="AH614" s="1">
        <v>1.0</v>
      </c>
      <c r="AI614" s="1" t="s">
        <v>64</v>
      </c>
      <c r="AJ614" s="1">
        <v>0.0</v>
      </c>
      <c r="AM614" s="1">
        <v>0.0</v>
      </c>
      <c r="AN614" s="1">
        <v>0.0</v>
      </c>
      <c r="AO614" s="1">
        <v>100.0</v>
      </c>
      <c r="AP614" s="1">
        <v>1.0</v>
      </c>
      <c r="AQ614" s="1">
        <v>1.164</v>
      </c>
      <c r="AR614" s="1">
        <v>1.164</v>
      </c>
      <c r="AS614" s="1">
        <v>11.31033</v>
      </c>
      <c r="AT614" s="1">
        <v>74.88998</v>
      </c>
      <c r="AU614" s="1">
        <v>2.948303</v>
      </c>
      <c r="AV614" s="1">
        <v>10.9193</v>
      </c>
      <c r="AW614" s="1">
        <v>7.48506</v>
      </c>
      <c r="AX614" s="1">
        <v>32.75791</v>
      </c>
      <c r="AY614" s="1">
        <v>0.0</v>
      </c>
      <c r="AZ614" s="1">
        <v>0.6573594</v>
      </c>
      <c r="BA614" s="1">
        <v>3.374302</v>
      </c>
    </row>
    <row r="615">
      <c r="A615">
        <f t="shared" si="2"/>
        <v>0</v>
      </c>
      <c r="B615" t="str">
        <f t="shared" si="3"/>
        <v/>
      </c>
      <c r="C615" t="str">
        <f>if(and(D$3&gt;1,E615=PROSES!$D$22),,D615)</f>
        <v/>
      </c>
      <c r="D615" s="1" t="str">
        <f>if(and(F$3&gt;1,F615=PROSES!$B$10),,F615)</f>
        <v/>
      </c>
      <c r="E615" t="str">
        <f t="shared" si="4"/>
        <v/>
      </c>
      <c r="F615" t="str">
        <f t="shared" si="5"/>
        <v/>
      </c>
      <c r="G615" s="1" t="str">
        <f>if(Z615=PROSES!$E$29,T615,)</f>
        <v/>
      </c>
      <c r="H615" t="str">
        <f>if(X615=PROSES!$E$29,T615,)</f>
        <v/>
      </c>
      <c r="I615" t="str">
        <f t="shared" si="6"/>
        <v/>
      </c>
      <c r="J615" t="str">
        <f>if(and($K$3&gt;1,R615=PROSES!$C$2),,K615)</f>
        <v/>
      </c>
      <c r="K615" s="1" t="str">
        <f>if(and($L$3&gt;1,L615=PROSES!$B$2),,L615)</f>
        <v/>
      </c>
      <c r="L615" t="str">
        <f t="shared" si="7"/>
        <v/>
      </c>
      <c r="M615" t="str">
        <f>if(Z615=PROSES!$B$3,T615,)</f>
        <v/>
      </c>
      <c r="N615" t="str">
        <f>if(X615=PROSES!$B$3,T615,)</f>
        <v/>
      </c>
      <c r="O615" t="str">
        <f t="shared" si="8"/>
        <v/>
      </c>
      <c r="P615" t="str">
        <f>if(Z615=PROSES!$B$1,T615,)</f>
        <v/>
      </c>
      <c r="Q615" t="str">
        <f>if(X615=PROSES!$B$1,T615,)</f>
        <v/>
      </c>
      <c r="R615" t="str">
        <f t="shared" si="9"/>
        <v>DAWUAN5KOSAMBI BARU5</v>
      </c>
      <c r="S615" s="3"/>
      <c r="T615" s="1" t="s">
        <v>1253</v>
      </c>
      <c r="U615" s="1" t="s">
        <v>115</v>
      </c>
      <c r="V615" s="1" t="s">
        <v>115</v>
      </c>
      <c r="W615" s="1" t="s">
        <v>220</v>
      </c>
      <c r="X615" s="1" t="s">
        <v>1254</v>
      </c>
      <c r="Y615" s="1" t="s">
        <v>85</v>
      </c>
      <c r="Z615" s="1" t="s">
        <v>809</v>
      </c>
      <c r="AA615" s="1" t="s">
        <v>85</v>
      </c>
      <c r="AD615" s="1">
        <v>0.0</v>
      </c>
      <c r="AE615" s="1">
        <v>1.0</v>
      </c>
      <c r="AG615" s="1">
        <v>9.0</v>
      </c>
      <c r="AH615" s="1">
        <v>1.0</v>
      </c>
      <c r="AI615" s="1" t="s">
        <v>64</v>
      </c>
      <c r="AJ615" s="1">
        <v>0.0</v>
      </c>
      <c r="AM615" s="1">
        <v>0.0</v>
      </c>
      <c r="AN615" s="1">
        <v>0.0</v>
      </c>
      <c r="AO615" s="1">
        <v>100.0</v>
      </c>
      <c r="AP615" s="1">
        <v>1.0</v>
      </c>
      <c r="AQ615" s="1">
        <v>0.78</v>
      </c>
      <c r="AR615" s="1">
        <v>0.78</v>
      </c>
      <c r="AS615" s="1">
        <v>3.730964</v>
      </c>
      <c r="AT615" s="1">
        <v>78.54912</v>
      </c>
      <c r="AU615" s="1">
        <v>0.7407</v>
      </c>
      <c r="AV615" s="1">
        <v>3.6567</v>
      </c>
      <c r="AW615" s="1">
        <v>2.0907</v>
      </c>
      <c r="AX615" s="1">
        <v>10.9701</v>
      </c>
      <c r="AY615" s="1">
        <v>0.0</v>
      </c>
      <c r="AZ615" s="1">
        <v>0.6644356</v>
      </c>
      <c r="BA615" s="1">
        <v>0.9922302</v>
      </c>
    </row>
    <row r="616">
      <c r="A616">
        <f t="shared" si="2"/>
        <v>0</v>
      </c>
      <c r="B616" t="str">
        <f t="shared" si="3"/>
        <v/>
      </c>
      <c r="C616" t="str">
        <f>if(and(D$3&gt;1,E616=PROSES!$D$22),,D616)</f>
        <v/>
      </c>
      <c r="D616" s="1" t="str">
        <f>if(and(F$3&gt;1,F616=PROSES!$B$10),,F616)</f>
        <v/>
      </c>
      <c r="E616" t="str">
        <f t="shared" si="4"/>
        <v/>
      </c>
      <c r="F616" t="str">
        <f t="shared" si="5"/>
        <v/>
      </c>
      <c r="G616" s="1" t="str">
        <f>if(Z616=PROSES!$E$29,T616,)</f>
        <v/>
      </c>
      <c r="H616" t="str">
        <f>if(X616=PROSES!$E$29,T616,)</f>
        <v/>
      </c>
      <c r="I616" t="str">
        <f t="shared" si="6"/>
        <v/>
      </c>
      <c r="J616" t="str">
        <f>if(and($K$3&gt;1,R616=PROSES!$C$2),,K616)</f>
        <v/>
      </c>
      <c r="K616" s="1" t="str">
        <f>if(and($L$3&gt;1,L616=PROSES!$B$2),,L616)</f>
        <v/>
      </c>
      <c r="L616" t="str">
        <f t="shared" si="7"/>
        <v/>
      </c>
      <c r="M616" t="str">
        <f>if(Z616=PROSES!$B$3,T616,)</f>
        <v/>
      </c>
      <c r="N616" t="str">
        <f>if(X616=PROSES!$B$3,T616,)</f>
        <v/>
      </c>
      <c r="O616" t="str">
        <f t="shared" si="8"/>
        <v/>
      </c>
      <c r="P616" t="str">
        <f>if(Z616=PROSES!$B$1,T616,)</f>
        <v/>
      </c>
      <c r="Q616" t="str">
        <f>if(X616=PROSES!$B$1,T616,)</f>
        <v/>
      </c>
      <c r="R616" t="str">
        <f t="shared" si="9"/>
        <v>DAWUAN5KOSAMBI BARU5</v>
      </c>
      <c r="S616" s="3"/>
      <c r="T616" s="1" t="s">
        <v>1255</v>
      </c>
      <c r="U616" s="1" t="s">
        <v>115</v>
      </c>
      <c r="V616" s="1" t="s">
        <v>115</v>
      </c>
      <c r="W616" s="1" t="s">
        <v>220</v>
      </c>
      <c r="X616" s="1" t="s">
        <v>1254</v>
      </c>
      <c r="Y616" s="1" t="s">
        <v>88</v>
      </c>
      <c r="Z616" s="1" t="s">
        <v>809</v>
      </c>
      <c r="AA616" s="1" t="s">
        <v>85</v>
      </c>
      <c r="AD616" s="1">
        <v>0.0</v>
      </c>
      <c r="AE616" s="1">
        <v>1.0</v>
      </c>
      <c r="AG616" s="1">
        <v>9.0</v>
      </c>
      <c r="AH616" s="1">
        <v>1.0</v>
      </c>
      <c r="AI616" s="1" t="s">
        <v>64</v>
      </c>
      <c r="AJ616" s="1">
        <v>0.0</v>
      </c>
      <c r="AM616" s="1">
        <v>0.0</v>
      </c>
      <c r="AN616" s="1">
        <v>0.0</v>
      </c>
      <c r="AO616" s="1">
        <v>100.0</v>
      </c>
      <c r="AP616" s="1">
        <v>1.0</v>
      </c>
      <c r="AQ616" s="1">
        <v>0.78</v>
      </c>
      <c r="AR616" s="1">
        <v>0.78</v>
      </c>
      <c r="AS616" s="1">
        <v>3.730964</v>
      </c>
      <c r="AT616" s="1">
        <v>78.54912</v>
      </c>
      <c r="AU616" s="1">
        <v>0.7407</v>
      </c>
      <c r="AV616" s="1">
        <v>3.6567</v>
      </c>
      <c r="AW616" s="1">
        <v>2.0907</v>
      </c>
      <c r="AX616" s="1">
        <v>10.9701</v>
      </c>
      <c r="AY616" s="1">
        <v>0.0</v>
      </c>
      <c r="AZ616" s="1">
        <v>0.6644356</v>
      </c>
      <c r="BA616" s="1">
        <v>0.9922302</v>
      </c>
    </row>
    <row r="617">
      <c r="A617">
        <f t="shared" si="2"/>
        <v>0</v>
      </c>
      <c r="B617" t="str">
        <f t="shared" si="3"/>
        <v/>
      </c>
      <c r="C617" t="str">
        <f>if(and(D$3&gt;1,E617=PROSES!$D$22),,D617)</f>
        <v/>
      </c>
      <c r="D617" s="1" t="str">
        <f>if(and(F$3&gt;1,F617=PROSES!$B$10),,F617)</f>
        <v/>
      </c>
      <c r="E617" t="str">
        <f t="shared" si="4"/>
        <v/>
      </c>
      <c r="F617" t="str">
        <f t="shared" si="5"/>
        <v/>
      </c>
      <c r="G617" s="1" t="str">
        <f>if(Z617=PROSES!$E$29,T617,)</f>
        <v/>
      </c>
      <c r="H617" t="str">
        <f>if(X617=PROSES!$E$29,T617,)</f>
        <v/>
      </c>
      <c r="I617" t="str">
        <f t="shared" si="6"/>
        <v/>
      </c>
      <c r="J617" t="str">
        <f>if(and($K$3&gt;1,R617=PROSES!$C$2),,K617)</f>
        <v/>
      </c>
      <c r="K617" s="1" t="str">
        <f>if(and($L$3&gt;1,L617=PROSES!$B$2),,L617)</f>
        <v/>
      </c>
      <c r="L617" t="str">
        <f t="shared" si="7"/>
        <v/>
      </c>
      <c r="M617" t="str">
        <f>if(Z617=PROSES!$B$3,T617,)</f>
        <v/>
      </c>
      <c r="N617" t="str">
        <f>if(X617=PROSES!$B$3,T617,)</f>
        <v/>
      </c>
      <c r="O617" t="str">
        <f t="shared" si="8"/>
        <v/>
      </c>
      <c r="P617" t="str">
        <f>if(Z617=PROSES!$B$1,T617,)</f>
        <v/>
      </c>
      <c r="Q617" t="str">
        <f>if(X617=PROSES!$B$1,T617,)</f>
        <v/>
      </c>
      <c r="R617" t="str">
        <f t="shared" si="9"/>
        <v>KOSAMBI BARU4INDOBHARAT4</v>
      </c>
      <c r="S617" s="3"/>
      <c r="T617" s="1" t="s">
        <v>1256</v>
      </c>
      <c r="U617" s="1" t="s">
        <v>115</v>
      </c>
      <c r="V617" s="1" t="s">
        <v>115</v>
      </c>
      <c r="W617" s="1" t="s">
        <v>215</v>
      </c>
      <c r="X617" s="1" t="s">
        <v>736</v>
      </c>
      <c r="Y617" s="1" t="s">
        <v>123</v>
      </c>
      <c r="Z617" s="1" t="s">
        <v>1004</v>
      </c>
      <c r="AA617" s="1" t="s">
        <v>123</v>
      </c>
      <c r="AD617" s="1">
        <v>0.0</v>
      </c>
      <c r="AE617" s="1">
        <v>1.0</v>
      </c>
      <c r="AG617" s="1">
        <v>14.24</v>
      </c>
      <c r="AH617" s="1">
        <v>1.0</v>
      </c>
      <c r="AI617" s="1" t="s">
        <v>64</v>
      </c>
      <c r="AJ617" s="1">
        <v>0.0</v>
      </c>
      <c r="AM617" s="1">
        <v>0.0</v>
      </c>
      <c r="AN617" s="1">
        <v>0.0</v>
      </c>
      <c r="AO617" s="1">
        <v>100.0</v>
      </c>
      <c r="AP617" s="1">
        <v>1.0</v>
      </c>
      <c r="AQ617" s="1">
        <v>0.44</v>
      </c>
      <c r="AR617" s="1">
        <v>0.44</v>
      </c>
      <c r="AS617" s="1">
        <v>6.311434</v>
      </c>
      <c r="AT617" s="1">
        <v>60.53732</v>
      </c>
      <c r="AU617" s="1">
        <v>3.10432</v>
      </c>
      <c r="AV617" s="1">
        <v>5.495216</v>
      </c>
      <c r="AW617" s="1">
        <v>5.24032</v>
      </c>
      <c r="AX617" s="1">
        <v>16.48565</v>
      </c>
      <c r="AY617" s="1">
        <v>0.0</v>
      </c>
      <c r="AZ617" s="1">
        <v>0.5913117</v>
      </c>
      <c r="BA617" s="1">
        <v>18.4643</v>
      </c>
    </row>
    <row r="618">
      <c r="A618">
        <f t="shared" si="2"/>
        <v>0</v>
      </c>
      <c r="B618" t="str">
        <f t="shared" si="3"/>
        <v/>
      </c>
      <c r="C618" t="str">
        <f>if(and(D$3&gt;1,E618=PROSES!$D$22),,D618)</f>
        <v/>
      </c>
      <c r="D618" s="1" t="str">
        <f>if(and(F$3&gt;1,F618=PROSES!$B$10),,F618)</f>
        <v/>
      </c>
      <c r="E618" t="str">
        <f t="shared" si="4"/>
        <v/>
      </c>
      <c r="F618" t="str">
        <f t="shared" si="5"/>
        <v/>
      </c>
      <c r="G618" s="1" t="str">
        <f>if(Z618=PROSES!$E$29,T618,)</f>
        <v/>
      </c>
      <c r="H618" t="str">
        <f>if(X618=PROSES!$E$29,T618,)</f>
        <v/>
      </c>
      <c r="I618" t="str">
        <f t="shared" si="6"/>
        <v/>
      </c>
      <c r="J618" t="str">
        <f>if(and($K$3&gt;1,R618=PROSES!$C$2),,K618)</f>
        <v/>
      </c>
      <c r="K618" s="1" t="str">
        <f>if(and($L$3&gt;1,L618=PROSES!$B$2),,L618)</f>
        <v/>
      </c>
      <c r="L618" t="str">
        <f t="shared" si="7"/>
        <v/>
      </c>
      <c r="M618" t="str">
        <f>if(Z618=PROSES!$B$3,T618,)</f>
        <v/>
      </c>
      <c r="N618" t="str">
        <f>if(X618=PROSES!$B$3,T618,)</f>
        <v/>
      </c>
      <c r="O618" t="str">
        <f t="shared" si="8"/>
        <v/>
      </c>
      <c r="P618" t="str">
        <f>if(Z618=PROSES!$B$1,T618,)</f>
        <v/>
      </c>
      <c r="Q618" t="str">
        <f>if(X618=PROSES!$B$1,T618,)</f>
        <v/>
      </c>
      <c r="R618" t="str">
        <f t="shared" si="9"/>
        <v>KUTAMEKAR5KOSAMBI BARU5</v>
      </c>
      <c r="S618" s="3"/>
      <c r="T618" s="1" t="s">
        <v>1257</v>
      </c>
      <c r="U618" s="1" t="s">
        <v>115</v>
      </c>
      <c r="V618" s="1" t="s">
        <v>115</v>
      </c>
      <c r="W618" s="1" t="s">
        <v>90</v>
      </c>
      <c r="X618" s="1" t="s">
        <v>1258</v>
      </c>
      <c r="Y618" s="1" t="s">
        <v>88</v>
      </c>
      <c r="Z618" s="1" t="s">
        <v>809</v>
      </c>
      <c r="AA618" s="1" t="s">
        <v>85</v>
      </c>
      <c r="AD618" s="1">
        <v>0.0</v>
      </c>
      <c r="AE618" s="1">
        <v>1.0</v>
      </c>
      <c r="AG618" s="1">
        <v>7.4</v>
      </c>
      <c r="AH618" s="1">
        <v>1.0</v>
      </c>
      <c r="AI618" s="1" t="s">
        <v>64</v>
      </c>
      <c r="AJ618" s="1">
        <v>0.0</v>
      </c>
      <c r="AM618" s="1">
        <v>0.0</v>
      </c>
      <c r="AN618" s="1">
        <v>0.0</v>
      </c>
      <c r="AO618" s="1">
        <v>100.0</v>
      </c>
      <c r="AP618" s="1">
        <v>1.0</v>
      </c>
      <c r="AQ618" s="1">
        <v>1.62</v>
      </c>
      <c r="AR618" s="1">
        <v>1.62</v>
      </c>
      <c r="AS618" s="1">
        <v>2.096829</v>
      </c>
      <c r="AT618" s="1">
        <v>82.15014</v>
      </c>
      <c r="AU618" s="1">
        <v>0.28638</v>
      </c>
      <c r="AV618" s="1">
        <v>2.07718</v>
      </c>
      <c r="AW618" s="1">
        <v>1.39638</v>
      </c>
      <c r="AX618" s="1">
        <v>6.23154</v>
      </c>
      <c r="AY618" s="1">
        <v>0.0</v>
      </c>
      <c r="AZ618" s="1">
        <v>0.683587</v>
      </c>
      <c r="BA618" s="1">
        <v>-7.109503</v>
      </c>
    </row>
    <row r="619">
      <c r="A619">
        <f t="shared" si="2"/>
        <v>0</v>
      </c>
      <c r="B619" t="str">
        <f t="shared" si="3"/>
        <v/>
      </c>
      <c r="C619" t="str">
        <f>if(and(D$3&gt;1,E619=PROSES!$D$22),,D619)</f>
        <v/>
      </c>
      <c r="D619" s="1" t="str">
        <f>if(and(F$3&gt;1,F619=PROSES!$B$10),,F619)</f>
        <v/>
      </c>
      <c r="E619" t="str">
        <f t="shared" si="4"/>
        <v/>
      </c>
      <c r="F619" t="str">
        <f t="shared" si="5"/>
        <v/>
      </c>
      <c r="G619" s="1" t="str">
        <f>if(Z619=PROSES!$E$29,T619,)</f>
        <v/>
      </c>
      <c r="H619" t="str">
        <f>if(X619=PROSES!$E$29,T619,)</f>
        <v/>
      </c>
      <c r="I619" t="str">
        <f t="shared" si="6"/>
        <v/>
      </c>
      <c r="J619" t="str">
        <f>if(and($K$3&gt;1,R619=PROSES!$C$2),,K619)</f>
        <v/>
      </c>
      <c r="K619" s="1" t="str">
        <f>if(and($L$3&gt;1,L619=PROSES!$B$2),,L619)</f>
        <v/>
      </c>
      <c r="L619" t="str">
        <f t="shared" si="7"/>
        <v/>
      </c>
      <c r="M619" t="str">
        <f>if(Z619=PROSES!$B$3,T619,)</f>
        <v/>
      </c>
      <c r="N619" t="str">
        <f>if(X619=PROSES!$B$3,T619,)</f>
        <v/>
      </c>
      <c r="O619" t="str">
        <f t="shared" si="8"/>
        <v/>
      </c>
      <c r="P619" t="str">
        <f>if(Z619=PROSES!$B$1,T619,)</f>
        <v/>
      </c>
      <c r="Q619" t="str">
        <f>if(X619=PROSES!$B$1,T619,)</f>
        <v/>
      </c>
      <c r="R619" t="str">
        <f t="shared" si="9"/>
        <v>MALIGI5KOSAMBI BARU5</v>
      </c>
      <c r="S619" s="3"/>
      <c r="T619" s="1" t="s">
        <v>1259</v>
      </c>
      <c r="U619" s="1" t="s">
        <v>115</v>
      </c>
      <c r="V619" s="1" t="s">
        <v>115</v>
      </c>
      <c r="W619" s="1" t="s">
        <v>90</v>
      </c>
      <c r="X619" s="1" t="s">
        <v>1260</v>
      </c>
      <c r="Y619" s="1" t="s">
        <v>85</v>
      </c>
      <c r="Z619" s="1" t="s">
        <v>809</v>
      </c>
      <c r="AA619" s="1" t="s">
        <v>85</v>
      </c>
      <c r="AD619" s="1">
        <v>0.0</v>
      </c>
      <c r="AE619" s="1">
        <v>1.0</v>
      </c>
      <c r="AG619" s="1">
        <v>7.0</v>
      </c>
      <c r="AH619" s="1">
        <v>1.0</v>
      </c>
      <c r="AI619" s="1" t="s">
        <v>64</v>
      </c>
      <c r="AJ619" s="1">
        <v>0.0</v>
      </c>
      <c r="AM619" s="1">
        <v>0.0</v>
      </c>
      <c r="AN619" s="1">
        <v>0.0</v>
      </c>
      <c r="AO619" s="1">
        <v>100.0</v>
      </c>
      <c r="AP619" s="1">
        <v>1.0</v>
      </c>
      <c r="AQ619" s="1">
        <v>1.62</v>
      </c>
      <c r="AR619" s="1">
        <v>1.62</v>
      </c>
      <c r="AS619" s="1">
        <v>1.983487</v>
      </c>
      <c r="AT619" s="1">
        <v>82.15014</v>
      </c>
      <c r="AU619" s="1">
        <v>0.2709</v>
      </c>
      <c r="AV619" s="1">
        <v>1.9649</v>
      </c>
      <c r="AW619" s="1">
        <v>1.3209</v>
      </c>
      <c r="AX619" s="1">
        <v>5.8947</v>
      </c>
      <c r="AY619" s="1">
        <v>0.0</v>
      </c>
      <c r="AZ619" s="1">
        <v>0.683587</v>
      </c>
      <c r="BA619" s="1">
        <v>-7.109503</v>
      </c>
    </row>
    <row r="620">
      <c r="A620">
        <f t="shared" si="2"/>
        <v>0</v>
      </c>
      <c r="B620" t="str">
        <f t="shared" si="3"/>
        <v/>
      </c>
      <c r="C620" t="str">
        <f>if(and(D$3&gt;1,E620=PROSES!$D$22),,D620)</f>
        <v/>
      </c>
      <c r="D620" s="1" t="str">
        <f>if(and(F$3&gt;1,F620=PROSES!$B$10),,F620)</f>
        <v/>
      </c>
      <c r="E620" t="str">
        <f t="shared" si="4"/>
        <v/>
      </c>
      <c r="F620" t="str">
        <f t="shared" si="5"/>
        <v/>
      </c>
      <c r="G620" s="1" t="str">
        <f>if(Z620=PROSES!$E$29,T620,)</f>
        <v/>
      </c>
      <c r="H620" t="str">
        <f>if(X620=PROSES!$E$29,T620,)</f>
        <v/>
      </c>
      <c r="I620" t="str">
        <f t="shared" si="6"/>
        <v/>
      </c>
      <c r="J620" t="str">
        <f>if(and($K$3&gt;1,R620=PROSES!$C$2),,K620)</f>
        <v/>
      </c>
      <c r="K620" s="1" t="str">
        <f>if(and($L$3&gt;1,L620=PROSES!$B$2),,L620)</f>
        <v/>
      </c>
      <c r="L620" t="str">
        <f t="shared" si="7"/>
        <v/>
      </c>
      <c r="M620" t="str">
        <f>if(Z620=PROSES!$B$3,T620,)</f>
        <v/>
      </c>
      <c r="N620" t="str">
        <f>if(X620=PROSES!$B$3,T620,)</f>
        <v/>
      </c>
      <c r="O620" t="str">
        <f t="shared" si="8"/>
        <v/>
      </c>
      <c r="P620" t="str">
        <f>if(Z620=PROSES!$B$1,T620,)</f>
        <v/>
      </c>
      <c r="Q620" t="str">
        <f>if(X620=PROSES!$B$1,T620,)</f>
        <v/>
      </c>
      <c r="R620" t="str">
        <f t="shared" si="9"/>
        <v>KOSAMBI BARU4PINDODELI4</v>
      </c>
      <c r="S620" s="3"/>
      <c r="T620" s="1" t="s">
        <v>1261</v>
      </c>
      <c r="U620" s="1" t="s">
        <v>115</v>
      </c>
      <c r="V620" s="1" t="s">
        <v>115</v>
      </c>
      <c r="W620" s="1" t="s">
        <v>215</v>
      </c>
      <c r="X620" s="1" t="s">
        <v>736</v>
      </c>
      <c r="Y620" s="1" t="s">
        <v>1262</v>
      </c>
      <c r="Z620" s="1" t="s">
        <v>1263</v>
      </c>
      <c r="AA620" s="1" t="s">
        <v>123</v>
      </c>
      <c r="AD620" s="1">
        <v>0.0</v>
      </c>
      <c r="AE620" s="1">
        <v>1.0</v>
      </c>
      <c r="AG620" s="1">
        <v>12.0</v>
      </c>
      <c r="AH620" s="1">
        <v>1.0</v>
      </c>
      <c r="AI620" s="1" t="s">
        <v>64</v>
      </c>
      <c r="AJ620" s="1">
        <v>0.0</v>
      </c>
      <c r="AM620" s="1">
        <v>0.0</v>
      </c>
      <c r="AN620" s="1">
        <v>0.0</v>
      </c>
      <c r="AO620" s="1">
        <v>100.0</v>
      </c>
      <c r="AP620" s="1">
        <v>1.0</v>
      </c>
      <c r="AQ620" s="1">
        <v>0.44</v>
      </c>
      <c r="AR620" s="1">
        <v>0.44</v>
      </c>
      <c r="AS620" s="1">
        <v>5.318624</v>
      </c>
      <c r="AT620" s="1">
        <v>60.53732</v>
      </c>
      <c r="AU620" s="1">
        <v>2.616</v>
      </c>
      <c r="AV620" s="1">
        <v>4.6308</v>
      </c>
      <c r="AW620" s="1">
        <v>4.416</v>
      </c>
      <c r="AX620" s="1">
        <v>13.8924</v>
      </c>
      <c r="AY620" s="1">
        <v>0.0</v>
      </c>
      <c r="AZ620" s="1">
        <v>0.5913117</v>
      </c>
      <c r="BA620" s="1">
        <v>18.4643</v>
      </c>
    </row>
    <row r="621">
      <c r="A621">
        <f t="shared" si="2"/>
        <v>0</v>
      </c>
      <c r="B621" t="str">
        <f t="shared" si="3"/>
        <v/>
      </c>
      <c r="C621" t="str">
        <f>if(and(D$3&gt;1,E621=PROSES!$D$22),,D621)</f>
        <v/>
      </c>
      <c r="D621" s="1" t="str">
        <f>if(and(F$3&gt;1,F621=PROSES!$B$10),,F621)</f>
        <v/>
      </c>
      <c r="E621" t="str">
        <f t="shared" si="4"/>
        <v/>
      </c>
      <c r="F621" t="str">
        <f t="shared" si="5"/>
        <v/>
      </c>
      <c r="G621" s="1" t="str">
        <f>if(Z621=PROSES!$E$29,T621,)</f>
        <v/>
      </c>
      <c r="H621" t="str">
        <f>if(X621=PROSES!$E$29,T621,)</f>
        <v/>
      </c>
      <c r="I621" t="str">
        <f t="shared" si="6"/>
        <v/>
      </c>
      <c r="J621" t="str">
        <f>if(and($K$3&gt;1,R621=PROSES!$C$2),,K621)</f>
        <v/>
      </c>
      <c r="K621" s="1" t="str">
        <f>if(and($L$3&gt;1,L621=PROSES!$B$2),,L621)</f>
        <v/>
      </c>
      <c r="L621" t="str">
        <f t="shared" si="7"/>
        <v/>
      </c>
      <c r="M621" t="str">
        <f>if(Z621=PROSES!$B$3,T621,)</f>
        <v/>
      </c>
      <c r="N621" t="str">
        <f>if(X621=PROSES!$B$3,T621,)</f>
        <v/>
      </c>
      <c r="O621" t="str">
        <f t="shared" si="8"/>
        <v/>
      </c>
      <c r="P621" t="str">
        <f>if(Z621=PROSES!$B$1,T621,)</f>
        <v/>
      </c>
      <c r="Q621" t="str">
        <f>if(X621=PROSES!$B$1,T621,)</f>
        <v/>
      </c>
      <c r="R621" t="str">
        <f t="shared" si="9"/>
        <v>KOSAMBI BARU4PINDODELI4</v>
      </c>
      <c r="S621" s="3"/>
      <c r="T621" s="1" t="s">
        <v>1264</v>
      </c>
      <c r="U621" s="1" t="s">
        <v>115</v>
      </c>
      <c r="V621" s="1" t="s">
        <v>115</v>
      </c>
      <c r="W621" s="1" t="s">
        <v>215</v>
      </c>
      <c r="X621" s="1" t="s">
        <v>736</v>
      </c>
      <c r="Y621" s="1" t="s">
        <v>1262</v>
      </c>
      <c r="Z621" s="1" t="s">
        <v>1263</v>
      </c>
      <c r="AA621" s="1" t="s">
        <v>123</v>
      </c>
      <c r="AD621" s="1">
        <v>0.0</v>
      </c>
      <c r="AE621" s="1">
        <v>1.0</v>
      </c>
      <c r="AG621" s="1">
        <v>12.0</v>
      </c>
      <c r="AH621" s="1">
        <v>1.0</v>
      </c>
      <c r="AI621" s="1" t="s">
        <v>64</v>
      </c>
      <c r="AJ621" s="1">
        <v>0.0</v>
      </c>
      <c r="AM621" s="1">
        <v>0.0</v>
      </c>
      <c r="AN621" s="1">
        <v>0.0</v>
      </c>
      <c r="AO621" s="1">
        <v>100.0</v>
      </c>
      <c r="AP621" s="1">
        <v>1.0</v>
      </c>
      <c r="AQ621" s="1">
        <v>0.44</v>
      </c>
      <c r="AR621" s="1">
        <v>0.44</v>
      </c>
      <c r="AS621" s="1">
        <v>5.318624</v>
      </c>
      <c r="AT621" s="1">
        <v>60.53732</v>
      </c>
      <c r="AU621" s="1">
        <v>2.616</v>
      </c>
      <c r="AV621" s="1">
        <v>4.6308</v>
      </c>
      <c r="AW621" s="1">
        <v>4.416</v>
      </c>
      <c r="AX621" s="1">
        <v>13.8924</v>
      </c>
      <c r="AY621" s="1">
        <v>0.0</v>
      </c>
      <c r="AZ621" s="1">
        <v>0.5913117</v>
      </c>
      <c r="BA621" s="1">
        <v>18.4643</v>
      </c>
    </row>
    <row r="622">
      <c r="A622">
        <f t="shared" si="2"/>
        <v>0</v>
      </c>
      <c r="B622" t="str">
        <f t="shared" si="3"/>
        <v/>
      </c>
      <c r="C622" t="str">
        <f>if(and(D$3&gt;1,E622=PROSES!$D$22),,D622)</f>
        <v/>
      </c>
      <c r="D622" s="1" t="str">
        <f>if(and(F$3&gt;1,F622=PROSES!$B$10),,F622)</f>
        <v/>
      </c>
      <c r="E622" t="str">
        <f t="shared" si="4"/>
        <v/>
      </c>
      <c r="F622" t="str">
        <f t="shared" si="5"/>
        <v/>
      </c>
      <c r="G622" s="1" t="str">
        <f>if(Z622=PROSES!$E$29,T622,)</f>
        <v/>
      </c>
      <c r="H622" t="str">
        <f>if(X622=PROSES!$E$29,T622,)</f>
        <v/>
      </c>
      <c r="I622" t="str">
        <f t="shared" si="6"/>
        <v/>
      </c>
      <c r="J622" t="str">
        <f>if(and($K$3&gt;1,R622=PROSES!$C$2),,K622)</f>
        <v/>
      </c>
      <c r="K622" s="1" t="str">
        <f>if(and($L$3&gt;1,L622=PROSES!$B$2),,L622)</f>
        <v/>
      </c>
      <c r="L622" t="str">
        <f t="shared" si="7"/>
        <v/>
      </c>
      <c r="M622" t="str">
        <f>if(Z622=PROSES!$B$3,T622,)</f>
        <v/>
      </c>
      <c r="N622" t="str">
        <f>if(X622=PROSES!$B$3,T622,)</f>
        <v/>
      </c>
      <c r="O622" t="str">
        <f t="shared" si="8"/>
        <v/>
      </c>
      <c r="P622" t="str">
        <f>if(Z622=PROSES!$B$1,T622,)</f>
        <v/>
      </c>
      <c r="Q622" t="str">
        <f>if(X622=PROSES!$B$1,T622,)</f>
        <v/>
      </c>
      <c r="R622" t="str">
        <f t="shared" si="9"/>
        <v>RENGASDENGKLOK4KOSAMBI BARU4</v>
      </c>
      <c r="S622" s="3"/>
      <c r="T622" s="1" t="s">
        <v>1265</v>
      </c>
      <c r="U622" s="1" t="s">
        <v>115</v>
      </c>
      <c r="V622" s="1" t="s">
        <v>115</v>
      </c>
      <c r="W622" s="1" t="s">
        <v>122</v>
      </c>
      <c r="X622" s="1" t="s">
        <v>1266</v>
      </c>
      <c r="Y622" s="1" t="s">
        <v>123</v>
      </c>
      <c r="Z622" s="1" t="s">
        <v>736</v>
      </c>
      <c r="AA622" s="1" t="s">
        <v>118</v>
      </c>
      <c r="AD622" s="1">
        <v>0.0</v>
      </c>
      <c r="AE622" s="1">
        <v>1.0</v>
      </c>
      <c r="AG622" s="1">
        <v>25.3</v>
      </c>
      <c r="AH622" s="1">
        <v>1.0</v>
      </c>
      <c r="AI622" s="1" t="s">
        <v>64</v>
      </c>
      <c r="AJ622" s="1">
        <v>0.0</v>
      </c>
      <c r="AM622" s="1">
        <v>0.0</v>
      </c>
      <c r="AN622" s="1">
        <v>0.0</v>
      </c>
      <c r="AO622" s="1">
        <v>100.0</v>
      </c>
      <c r="AP622" s="1">
        <v>1.0</v>
      </c>
      <c r="AQ622" s="1">
        <v>0.44</v>
      </c>
      <c r="AR622" s="1">
        <v>0.44</v>
      </c>
      <c r="AS622" s="1">
        <v>11.23368</v>
      </c>
      <c r="AT622" s="1">
        <v>60.66966</v>
      </c>
      <c r="AU622" s="1">
        <v>5.50275</v>
      </c>
      <c r="AV622" s="1">
        <v>9.79363</v>
      </c>
      <c r="AW622" s="1">
        <v>9.29775</v>
      </c>
      <c r="AX622" s="1">
        <v>29.38089</v>
      </c>
      <c r="AY622" s="1">
        <v>0.0</v>
      </c>
      <c r="AZ622" s="1">
        <v>0.5920149</v>
      </c>
      <c r="BA622" s="1">
        <v>18.36523</v>
      </c>
    </row>
    <row r="623">
      <c r="A623">
        <f t="shared" si="2"/>
        <v>0</v>
      </c>
      <c r="B623" t="str">
        <f t="shared" si="3"/>
        <v/>
      </c>
      <c r="C623" t="str">
        <f>if(and(D$3&gt;1,E623=PROSES!$D$22),,D623)</f>
        <v/>
      </c>
      <c r="D623" s="1" t="str">
        <f>if(and(F$3&gt;1,F623=PROSES!$B$10),,F623)</f>
        <v/>
      </c>
      <c r="E623" t="str">
        <f t="shared" si="4"/>
        <v/>
      </c>
      <c r="F623" t="str">
        <f t="shared" si="5"/>
        <v/>
      </c>
      <c r="G623" s="1" t="str">
        <f>if(Z623=PROSES!$E$29,T623,)</f>
        <v/>
      </c>
      <c r="H623" t="str">
        <f>if(X623=PROSES!$E$29,T623,)</f>
        <v/>
      </c>
      <c r="I623" t="str">
        <f t="shared" si="6"/>
        <v/>
      </c>
      <c r="J623" t="str">
        <f>if(and($K$3&gt;1,R623=PROSES!$C$2),,K623)</f>
        <v/>
      </c>
      <c r="K623" s="1" t="str">
        <f>if(and($L$3&gt;1,L623=PROSES!$B$2),,L623)</f>
        <v/>
      </c>
      <c r="L623" t="str">
        <f t="shared" si="7"/>
        <v/>
      </c>
      <c r="M623" t="str">
        <f>if(Z623=PROSES!$B$3,T623,)</f>
        <v/>
      </c>
      <c r="N623" t="str">
        <f>if(X623=PROSES!$B$3,T623,)</f>
        <v/>
      </c>
      <c r="O623" t="str">
        <f t="shared" si="8"/>
        <v/>
      </c>
      <c r="P623" t="str">
        <f>if(Z623=PROSES!$B$1,T623,)</f>
        <v/>
      </c>
      <c r="Q623" t="str">
        <f>if(X623=PROSES!$B$1,T623,)</f>
        <v/>
      </c>
      <c r="R623" t="str">
        <f t="shared" si="9"/>
        <v>RENGASDENGKLOK4KOSAMBI BARU4</v>
      </c>
      <c r="S623" s="3"/>
      <c r="T623" s="1" t="s">
        <v>1267</v>
      </c>
      <c r="U623" s="1" t="s">
        <v>115</v>
      </c>
      <c r="V623" s="1" t="s">
        <v>115</v>
      </c>
      <c r="W623" s="1" t="s">
        <v>122</v>
      </c>
      <c r="X623" s="1" t="s">
        <v>1266</v>
      </c>
      <c r="Y623" s="1" t="s">
        <v>118</v>
      </c>
      <c r="Z623" s="1" t="s">
        <v>736</v>
      </c>
      <c r="AA623" s="1" t="s">
        <v>118</v>
      </c>
      <c r="AD623" s="1">
        <v>0.0</v>
      </c>
      <c r="AE623" s="1">
        <v>1.0</v>
      </c>
      <c r="AG623" s="1">
        <v>25.3</v>
      </c>
      <c r="AH623" s="1">
        <v>1.0</v>
      </c>
      <c r="AI623" s="1" t="s">
        <v>64</v>
      </c>
      <c r="AJ623" s="1">
        <v>0.0</v>
      </c>
      <c r="AM623" s="1">
        <v>0.0</v>
      </c>
      <c r="AN623" s="1">
        <v>0.0</v>
      </c>
      <c r="AO623" s="1">
        <v>100.0</v>
      </c>
      <c r="AP623" s="1">
        <v>1.0</v>
      </c>
      <c r="AQ623" s="1">
        <v>0.44</v>
      </c>
      <c r="AR623" s="1">
        <v>0.44</v>
      </c>
      <c r="AS623" s="1">
        <v>11.23368</v>
      </c>
      <c r="AT623" s="1">
        <v>60.66966</v>
      </c>
      <c r="AU623" s="1">
        <v>5.50275</v>
      </c>
      <c r="AV623" s="1">
        <v>9.79363</v>
      </c>
      <c r="AW623" s="1">
        <v>9.29775</v>
      </c>
      <c r="AX623" s="1">
        <v>29.38089</v>
      </c>
      <c r="AY623" s="1">
        <v>0.0</v>
      </c>
      <c r="AZ623" s="1">
        <v>0.5920149</v>
      </c>
      <c r="BA623" s="1">
        <v>18.36523</v>
      </c>
    </row>
    <row r="624">
      <c r="A624">
        <f t="shared" si="2"/>
        <v>0</v>
      </c>
      <c r="B624" t="str">
        <f t="shared" si="3"/>
        <v/>
      </c>
      <c r="C624" t="str">
        <f>if(and(D$3&gt;1,E624=PROSES!$D$22),,D624)</f>
        <v/>
      </c>
      <c r="D624" s="1" t="str">
        <f>if(and(F$3&gt;1,F624=PROSES!$B$10),,F624)</f>
        <v/>
      </c>
      <c r="E624" t="str">
        <f t="shared" si="4"/>
        <v/>
      </c>
      <c r="F624" t="str">
        <f t="shared" si="5"/>
        <v/>
      </c>
      <c r="G624" s="1" t="str">
        <f>if(Z624=PROSES!$E$29,T624,)</f>
        <v/>
      </c>
      <c r="H624" t="str">
        <f>if(X624=PROSES!$E$29,T624,)</f>
        <v/>
      </c>
      <c r="I624" t="str">
        <f t="shared" si="6"/>
        <v/>
      </c>
      <c r="J624" t="str">
        <f>if(and($K$3&gt;1,R624=PROSES!$C$2),,K624)</f>
        <v/>
      </c>
      <c r="K624" s="1" t="str">
        <f>if(and($L$3&gt;1,L624=PROSES!$B$2),,L624)</f>
        <v/>
      </c>
      <c r="L624" t="str">
        <f t="shared" si="7"/>
        <v/>
      </c>
      <c r="M624" t="str">
        <f>if(Z624=PROSES!$B$3,T624,)</f>
        <v/>
      </c>
      <c r="N624" t="str">
        <f>if(X624=PROSES!$B$3,T624,)</f>
        <v/>
      </c>
      <c r="O624" t="str">
        <f t="shared" si="8"/>
        <v/>
      </c>
      <c r="P624" t="str">
        <f>if(Z624=PROSES!$B$1,T624,)</f>
        <v/>
      </c>
      <c r="Q624" t="str">
        <f>if(X624=PROSES!$B$1,T624,)</f>
        <v/>
      </c>
      <c r="R624" t="str">
        <f t="shared" si="9"/>
        <v>KOSAMBI BARU5SUKATANI GOBEL5</v>
      </c>
      <c r="S624" s="3"/>
      <c r="T624" s="1" t="s">
        <v>1268</v>
      </c>
      <c r="U624" s="1" t="s">
        <v>115</v>
      </c>
      <c r="V624" s="1" t="s">
        <v>115</v>
      </c>
      <c r="W624" s="1" t="s">
        <v>304</v>
      </c>
      <c r="X624" s="1" t="s">
        <v>809</v>
      </c>
      <c r="Y624" s="1" t="s">
        <v>85</v>
      </c>
      <c r="Z624" s="1" t="s">
        <v>306</v>
      </c>
      <c r="AA624" s="1" t="s">
        <v>88</v>
      </c>
      <c r="AD624" s="1">
        <v>0.0</v>
      </c>
      <c r="AE624" s="1">
        <v>1.0</v>
      </c>
      <c r="AG624" s="1">
        <v>30.3</v>
      </c>
      <c r="AH624" s="1">
        <v>1.0</v>
      </c>
      <c r="AI624" s="1" t="s">
        <v>64</v>
      </c>
      <c r="AJ624" s="1">
        <v>0.0</v>
      </c>
      <c r="AM624" s="1">
        <v>0.0</v>
      </c>
      <c r="AN624" s="1">
        <v>0.0</v>
      </c>
      <c r="AO624" s="1">
        <v>100.0</v>
      </c>
      <c r="AP624" s="1">
        <v>1.0</v>
      </c>
      <c r="AQ624" s="1">
        <v>0.58</v>
      </c>
      <c r="AR624" s="1">
        <v>0.58</v>
      </c>
      <c r="AS624" s="1">
        <v>13.17867</v>
      </c>
      <c r="AT624" s="1">
        <v>71.59837</v>
      </c>
      <c r="AU624" s="1">
        <v>4.16019</v>
      </c>
      <c r="AV624" s="1">
        <v>12.50481</v>
      </c>
      <c r="AW624" s="1">
        <v>8.70519</v>
      </c>
      <c r="AX624" s="1">
        <v>37.51443</v>
      </c>
      <c r="AY624" s="1">
        <v>0.0</v>
      </c>
      <c r="AZ624" s="1">
        <v>0.642939</v>
      </c>
      <c r="BA624" s="1">
        <v>8.101665</v>
      </c>
    </row>
    <row r="625">
      <c r="A625">
        <f t="shared" si="2"/>
        <v>0</v>
      </c>
      <c r="B625" t="str">
        <f t="shared" si="3"/>
        <v/>
      </c>
      <c r="C625" t="str">
        <f>if(and(D$3&gt;1,E625=PROSES!$D$22),,D625)</f>
        <v/>
      </c>
      <c r="D625" s="1" t="str">
        <f>if(and(F$3&gt;1,F625=PROSES!$B$10),,F625)</f>
        <v/>
      </c>
      <c r="E625" t="str">
        <f t="shared" si="4"/>
        <v/>
      </c>
      <c r="F625" t="str">
        <f t="shared" si="5"/>
        <v/>
      </c>
      <c r="G625" s="1" t="str">
        <f>if(Z625=PROSES!$E$29,T625,)</f>
        <v/>
      </c>
      <c r="H625" t="str">
        <f>if(X625=PROSES!$E$29,T625,)</f>
        <v/>
      </c>
      <c r="I625" t="str">
        <f t="shared" si="6"/>
        <v/>
      </c>
      <c r="J625" t="str">
        <f>if(and($K$3&gt;1,R625=PROSES!$C$2),,K625)</f>
        <v/>
      </c>
      <c r="K625" s="1" t="str">
        <f>if(and($L$3&gt;1,L625=PROSES!$B$2),,L625)</f>
        <v/>
      </c>
      <c r="L625" t="str">
        <f t="shared" si="7"/>
        <v/>
      </c>
      <c r="M625" t="str">
        <f>if(Z625=PROSES!$B$3,T625,)</f>
        <v/>
      </c>
      <c r="N625" t="str">
        <f>if(X625=PROSES!$B$3,T625,)</f>
        <v/>
      </c>
      <c r="O625" t="str">
        <f t="shared" si="8"/>
        <v/>
      </c>
      <c r="P625" t="str">
        <f>if(Z625=PROSES!$B$1,T625,)</f>
        <v/>
      </c>
      <c r="Q625" t="str">
        <f>if(X625=PROSES!$B$1,T625,)</f>
        <v/>
      </c>
      <c r="R625" t="str">
        <f t="shared" si="9"/>
        <v>KOSAMBI BARU5SUKATANI GOBEL5</v>
      </c>
      <c r="S625" s="3"/>
      <c r="T625" s="1" t="s">
        <v>1269</v>
      </c>
      <c r="U625" s="1" t="s">
        <v>115</v>
      </c>
      <c r="V625" s="1" t="s">
        <v>115</v>
      </c>
      <c r="W625" s="1" t="s">
        <v>304</v>
      </c>
      <c r="X625" s="1" t="s">
        <v>809</v>
      </c>
      <c r="Y625" s="1" t="s">
        <v>88</v>
      </c>
      <c r="Z625" s="1" t="s">
        <v>306</v>
      </c>
      <c r="AA625" s="1" t="s">
        <v>88</v>
      </c>
      <c r="AD625" s="1">
        <v>0.0</v>
      </c>
      <c r="AE625" s="1">
        <v>1.0</v>
      </c>
      <c r="AG625" s="1">
        <v>30.3</v>
      </c>
      <c r="AH625" s="1">
        <v>1.0</v>
      </c>
      <c r="AI625" s="1" t="s">
        <v>64</v>
      </c>
      <c r="AJ625" s="1">
        <v>0.0</v>
      </c>
      <c r="AM625" s="1">
        <v>0.0</v>
      </c>
      <c r="AN625" s="1">
        <v>0.0</v>
      </c>
      <c r="AO625" s="1">
        <v>100.0</v>
      </c>
      <c r="AP625" s="1">
        <v>1.0</v>
      </c>
      <c r="AQ625" s="1">
        <v>0.58</v>
      </c>
      <c r="AR625" s="1">
        <v>0.58</v>
      </c>
      <c r="AS625" s="1">
        <v>13.17867</v>
      </c>
      <c r="AT625" s="1">
        <v>71.59837</v>
      </c>
      <c r="AU625" s="1">
        <v>4.16019</v>
      </c>
      <c r="AV625" s="1">
        <v>12.50481</v>
      </c>
      <c r="AW625" s="1">
        <v>8.70519</v>
      </c>
      <c r="AX625" s="1">
        <v>37.51443</v>
      </c>
      <c r="AY625" s="1">
        <v>0.0</v>
      </c>
      <c r="AZ625" s="1">
        <v>0.642939</v>
      </c>
      <c r="BA625" s="1">
        <v>8.101665</v>
      </c>
    </row>
    <row r="626">
      <c r="A626">
        <f t="shared" si="2"/>
        <v>0</v>
      </c>
      <c r="B626" t="str">
        <f t="shared" si="3"/>
        <v/>
      </c>
      <c r="C626" t="str">
        <f>if(and(D$3&gt;1,E626=PROSES!$D$22),,D626)</f>
        <v/>
      </c>
      <c r="D626" s="1" t="str">
        <f>if(and(F$3&gt;1,F626=PROSES!$B$10),,F626)</f>
        <v/>
      </c>
      <c r="E626" t="str">
        <f t="shared" si="4"/>
        <v/>
      </c>
      <c r="F626" t="str">
        <f t="shared" si="5"/>
        <v/>
      </c>
      <c r="G626" s="1" t="str">
        <f>if(Z626=PROSES!$E$29,T626,)</f>
        <v/>
      </c>
      <c r="H626" t="str">
        <f>if(X626=PROSES!$E$29,T626,)</f>
        <v/>
      </c>
      <c r="I626" t="str">
        <f t="shared" si="6"/>
        <v/>
      </c>
      <c r="J626" t="str">
        <f>if(and($K$3&gt;1,R626=PROSES!$C$2),,K626)</f>
        <v/>
      </c>
      <c r="K626" s="1" t="str">
        <f>if(and($L$3&gt;1,L626=PROSES!$B$2),,L626)</f>
        <v/>
      </c>
      <c r="L626" t="str">
        <f t="shared" si="7"/>
        <v/>
      </c>
      <c r="M626" t="str">
        <f>if(Z626=PROSES!$B$3,T626,)</f>
        <v/>
      </c>
      <c r="N626" t="str">
        <f>if(X626=PROSES!$B$3,T626,)</f>
        <v/>
      </c>
      <c r="O626" t="str">
        <f t="shared" si="8"/>
        <v/>
      </c>
      <c r="P626" t="str">
        <f>if(Z626=PROSES!$B$1,T626,)</f>
        <v/>
      </c>
      <c r="Q626" t="str">
        <f>if(X626=PROSES!$B$1,T626,)</f>
        <v/>
      </c>
      <c r="R626" t="str">
        <f t="shared" si="9"/>
        <v>TATAJABARKOSAMBI BARU5</v>
      </c>
      <c r="S626" s="3"/>
      <c r="T626" s="1" t="s">
        <v>1270</v>
      </c>
      <c r="U626" s="1" t="s">
        <v>115</v>
      </c>
      <c r="V626" s="1" t="s">
        <v>115</v>
      </c>
      <c r="W626" s="1" t="s">
        <v>825</v>
      </c>
      <c r="X626" s="1" t="s">
        <v>1078</v>
      </c>
      <c r="Y626" s="1" t="s">
        <v>88</v>
      </c>
      <c r="Z626" s="1" t="s">
        <v>809</v>
      </c>
      <c r="AA626" s="1" t="s">
        <v>85</v>
      </c>
      <c r="AD626" s="1">
        <v>0.0</v>
      </c>
      <c r="AE626" s="1">
        <v>1.0</v>
      </c>
      <c r="AG626" s="1">
        <v>22.9</v>
      </c>
      <c r="AH626" s="1">
        <v>1.0</v>
      </c>
      <c r="AI626" s="1" t="s">
        <v>64</v>
      </c>
      <c r="AJ626" s="1">
        <v>0.0</v>
      </c>
      <c r="AM626" s="1">
        <v>0.0</v>
      </c>
      <c r="AN626" s="1">
        <v>0.0</v>
      </c>
      <c r="AO626" s="1">
        <v>100.0</v>
      </c>
      <c r="AP626" s="1">
        <v>1.0</v>
      </c>
      <c r="AQ626" s="1">
        <v>1.2</v>
      </c>
      <c r="AR626" s="1">
        <v>1.2</v>
      </c>
      <c r="AS626" s="1">
        <v>15.32599</v>
      </c>
      <c r="AT626" s="1">
        <v>81.30194</v>
      </c>
      <c r="AU626" s="1">
        <v>2.317709</v>
      </c>
      <c r="AV626" s="1">
        <v>15.14972</v>
      </c>
      <c r="AW626" s="1">
        <v>0.0</v>
      </c>
      <c r="AX626" s="1">
        <v>0.0</v>
      </c>
      <c r="AY626" s="1">
        <v>0.0</v>
      </c>
      <c r="AZ626" s="1">
        <v>0.3333333</v>
      </c>
      <c r="BA626" s="1">
        <v>180.0</v>
      </c>
    </row>
    <row r="627">
      <c r="A627">
        <f t="shared" si="2"/>
        <v>0</v>
      </c>
      <c r="B627" t="str">
        <f t="shared" si="3"/>
        <v/>
      </c>
      <c r="C627" t="str">
        <f>if(and(D$3&gt;1,E627=PROSES!$D$22),,D627)</f>
        <v/>
      </c>
      <c r="D627" s="1" t="str">
        <f>if(and(F$3&gt;1,F627=PROSES!$B$10),,F627)</f>
        <v/>
      </c>
      <c r="E627" t="str">
        <f t="shared" si="4"/>
        <v/>
      </c>
      <c r="F627" t="str">
        <f t="shared" si="5"/>
        <v/>
      </c>
      <c r="G627" s="1" t="str">
        <f>if(Z627=PROSES!$E$29,T627,)</f>
        <v/>
      </c>
      <c r="H627" t="str">
        <f>if(X627=PROSES!$E$29,T627,)</f>
        <v/>
      </c>
      <c r="I627" t="str">
        <f t="shared" si="6"/>
        <v/>
      </c>
      <c r="J627" t="str">
        <f>if(and($K$3&gt;1,R627=PROSES!$C$2),,K627)</f>
        <v/>
      </c>
      <c r="K627" s="1" t="str">
        <f>if(and($L$3&gt;1,L627=PROSES!$B$2),,L627)</f>
        <v/>
      </c>
      <c r="L627" t="str">
        <f t="shared" si="7"/>
        <v/>
      </c>
      <c r="M627" t="str">
        <f>if(Z627=PROSES!$B$3,T627,)</f>
        <v/>
      </c>
      <c r="N627" t="str">
        <f>if(X627=PROSES!$B$3,T627,)</f>
        <v/>
      </c>
      <c r="O627" t="str">
        <f t="shared" si="8"/>
        <v/>
      </c>
      <c r="P627" t="str">
        <f>if(Z627=PROSES!$B$1,T627,)</f>
        <v/>
      </c>
      <c r="Q627" t="str">
        <f>if(X627=PROSES!$B$1,T627,)</f>
        <v/>
      </c>
      <c r="R627" t="str">
        <f t="shared" si="9"/>
        <v>TATAJABARKOSAMBI BARU5</v>
      </c>
      <c r="S627" s="3"/>
      <c r="T627" s="1" t="s">
        <v>1271</v>
      </c>
      <c r="U627" s="1" t="s">
        <v>115</v>
      </c>
      <c r="V627" s="1" t="s">
        <v>115</v>
      </c>
      <c r="W627" s="1" t="s">
        <v>825</v>
      </c>
      <c r="X627" s="1" t="s">
        <v>1078</v>
      </c>
      <c r="Y627" s="1" t="s">
        <v>88</v>
      </c>
      <c r="Z627" s="1" t="s">
        <v>809</v>
      </c>
      <c r="AA627" s="1" t="s">
        <v>88</v>
      </c>
      <c r="AD627" s="1">
        <v>0.0</v>
      </c>
      <c r="AE627" s="1">
        <v>1.0</v>
      </c>
      <c r="AG627" s="1">
        <v>22.9</v>
      </c>
      <c r="AH627" s="1">
        <v>1.0</v>
      </c>
      <c r="AI627" s="1" t="s">
        <v>64</v>
      </c>
      <c r="AJ627" s="1">
        <v>0.0</v>
      </c>
      <c r="AM627" s="1">
        <v>0.0</v>
      </c>
      <c r="AN627" s="1">
        <v>0.0</v>
      </c>
      <c r="AO627" s="1">
        <v>100.0</v>
      </c>
      <c r="AP627" s="1">
        <v>1.0</v>
      </c>
      <c r="AQ627" s="1">
        <v>1.2</v>
      </c>
      <c r="AR627" s="1">
        <v>1.2</v>
      </c>
      <c r="AS627" s="1">
        <v>15.32599</v>
      </c>
      <c r="AT627" s="1">
        <v>81.30194</v>
      </c>
      <c r="AU627" s="1">
        <v>2.317709</v>
      </c>
      <c r="AV627" s="1">
        <v>15.14972</v>
      </c>
      <c r="AW627" s="1">
        <v>0.0</v>
      </c>
      <c r="AX627" s="1">
        <v>0.0</v>
      </c>
      <c r="AY627" s="1">
        <v>0.0</v>
      </c>
      <c r="AZ627" s="1">
        <v>0.3333333</v>
      </c>
      <c r="BA627" s="1">
        <v>180.0</v>
      </c>
    </row>
    <row r="628">
      <c r="A628">
        <f t="shared" si="2"/>
        <v>0</v>
      </c>
      <c r="B628" t="str">
        <f t="shared" si="3"/>
        <v/>
      </c>
      <c r="C628" t="str">
        <f>if(and(D$3&gt;1,E628=PROSES!$D$22),,D628)</f>
        <v/>
      </c>
      <c r="D628" s="1" t="str">
        <f>if(and(F$3&gt;1,F628=PROSES!$B$10),,F628)</f>
        <v/>
      </c>
      <c r="E628" t="str">
        <f t="shared" si="4"/>
        <v/>
      </c>
      <c r="F628" t="str">
        <f t="shared" si="5"/>
        <v/>
      </c>
      <c r="G628" s="1" t="str">
        <f>if(Z628=PROSES!$E$29,T628,)</f>
        <v/>
      </c>
      <c r="H628" t="str">
        <f>if(X628=PROSES!$E$29,T628,)</f>
        <v/>
      </c>
      <c r="I628" t="str">
        <f t="shared" si="6"/>
        <v/>
      </c>
      <c r="J628" t="str">
        <f>if(and($K$3&gt;1,R628=PROSES!$C$2),,K628)</f>
        <v/>
      </c>
      <c r="K628" s="1" t="str">
        <f>if(and($L$3&gt;1,L628=PROSES!$B$2),,L628)</f>
        <v/>
      </c>
      <c r="L628" t="str">
        <f t="shared" si="7"/>
        <v/>
      </c>
      <c r="M628" t="str">
        <f>if(Z628=PROSES!$B$3,T628,)</f>
        <v/>
      </c>
      <c r="N628" t="str">
        <f>if(X628=PROSES!$B$3,T628,)</f>
        <v/>
      </c>
      <c r="O628" t="str">
        <f t="shared" si="8"/>
        <v/>
      </c>
      <c r="P628" t="str">
        <f>if(Z628=PROSES!$B$1,T628,)</f>
        <v/>
      </c>
      <c r="Q628" t="str">
        <f>if(X628=PROSES!$B$1,T628,)</f>
        <v/>
      </c>
      <c r="R628" t="str">
        <f t="shared" si="9"/>
        <v>KESUGIHAN7</v>
      </c>
      <c r="S628" s="3"/>
      <c r="T628" s="1" t="s">
        <v>1272</v>
      </c>
      <c r="U628" s="1" t="s">
        <v>75</v>
      </c>
      <c r="V628" s="1" t="s">
        <v>75</v>
      </c>
      <c r="W628" s="1" t="s">
        <v>562</v>
      </c>
      <c r="X628" s="1" t="s">
        <v>77</v>
      </c>
      <c r="Y628" s="1" t="s">
        <v>78</v>
      </c>
      <c r="AA628" s="1" t="s">
        <v>785</v>
      </c>
      <c r="AD628" s="1">
        <v>0.0</v>
      </c>
      <c r="AE628" s="1">
        <v>1.0</v>
      </c>
      <c r="AG628" s="1">
        <v>108.5</v>
      </c>
      <c r="AH628" s="1">
        <v>1.0</v>
      </c>
      <c r="AI628" s="1" t="s">
        <v>64</v>
      </c>
      <c r="AJ628" s="1">
        <v>0.0</v>
      </c>
      <c r="AM628" s="1">
        <v>0.0</v>
      </c>
      <c r="AN628" s="1">
        <v>0.0</v>
      </c>
      <c r="AO628" s="1">
        <v>100.0</v>
      </c>
      <c r="AP628" s="1">
        <v>1.0</v>
      </c>
      <c r="AQ628" s="1">
        <v>2.4</v>
      </c>
      <c r="AR628" s="1">
        <v>2.4</v>
      </c>
      <c r="AS628" s="1">
        <v>30.58828</v>
      </c>
      <c r="AT628" s="1">
        <v>84.89205</v>
      </c>
      <c r="AU628" s="1">
        <v>2.72335</v>
      </c>
      <c r="AV628" s="1">
        <v>30.4668</v>
      </c>
      <c r="AW628" s="1">
        <v>18.99835</v>
      </c>
      <c r="AX628" s="1">
        <v>91.4004</v>
      </c>
      <c r="AY628" s="1">
        <v>0.0</v>
      </c>
      <c r="AZ628" s="1">
        <v>0.6872964</v>
      </c>
      <c r="BA628" s="1">
        <v>-9.846326</v>
      </c>
    </row>
    <row r="629">
      <c r="A629">
        <f t="shared" si="2"/>
        <v>0</v>
      </c>
      <c r="B629" t="str">
        <f t="shared" si="3"/>
        <v/>
      </c>
      <c r="C629" t="str">
        <f>if(and(D$3&gt;1,E629=PROSES!$D$22),,D629)</f>
        <v/>
      </c>
      <c r="D629" s="1" t="str">
        <f>if(and(F$3&gt;1,F629=PROSES!$B$10),,F629)</f>
        <v/>
      </c>
      <c r="E629" t="str">
        <f t="shared" si="4"/>
        <v/>
      </c>
      <c r="F629" t="str">
        <f t="shared" si="5"/>
        <v/>
      </c>
      <c r="G629" s="1" t="str">
        <f>if(Z629=PROSES!$E$29,T629,)</f>
        <v/>
      </c>
      <c r="H629" t="str">
        <f>if(X629=PROSES!$E$29,T629,)</f>
        <v/>
      </c>
      <c r="I629" t="str">
        <f t="shared" si="6"/>
        <v/>
      </c>
      <c r="J629" t="str">
        <f>if(and($K$3&gt;1,R629=PROSES!$C$2),,K629)</f>
        <v/>
      </c>
      <c r="K629" s="1" t="str">
        <f>if(and($L$3&gt;1,L629=PROSES!$B$2),,L629)</f>
        <v/>
      </c>
      <c r="L629" t="str">
        <f t="shared" si="7"/>
        <v/>
      </c>
      <c r="M629" t="str">
        <f>if(Z629=PROSES!$B$3,T629,)</f>
        <v/>
      </c>
      <c r="N629" t="str">
        <f>if(X629=PROSES!$B$3,T629,)</f>
        <v/>
      </c>
      <c r="O629" t="str">
        <f t="shared" si="8"/>
        <v/>
      </c>
      <c r="P629" t="str">
        <f>if(Z629=PROSES!$B$1,T629,)</f>
        <v/>
      </c>
      <c r="Q629" t="str">
        <f>if(X629=PROSES!$B$1,T629,)</f>
        <v/>
      </c>
      <c r="R629" t="str">
        <f t="shared" si="9"/>
        <v>KESUGIHAN7</v>
      </c>
      <c r="S629" s="3"/>
      <c r="T629" s="1" t="s">
        <v>1273</v>
      </c>
      <c r="U629" s="1" t="s">
        <v>75</v>
      </c>
      <c r="V629" s="1" t="s">
        <v>75</v>
      </c>
      <c r="W629" s="1" t="s">
        <v>562</v>
      </c>
      <c r="Y629" s="1" t="s">
        <v>785</v>
      </c>
      <c r="Z629" s="1" t="s">
        <v>77</v>
      </c>
      <c r="AA629" s="1" t="s">
        <v>78</v>
      </c>
      <c r="AD629" s="1">
        <v>0.0</v>
      </c>
      <c r="AE629" s="1">
        <v>1.0</v>
      </c>
      <c r="AG629" s="1">
        <v>108.5</v>
      </c>
      <c r="AH629" s="1">
        <v>1.0</v>
      </c>
      <c r="AI629" s="1" t="s">
        <v>64</v>
      </c>
      <c r="AJ629" s="1">
        <v>0.0</v>
      </c>
      <c r="AM629" s="1">
        <v>0.0</v>
      </c>
      <c r="AN629" s="1">
        <v>0.0</v>
      </c>
      <c r="AO629" s="1">
        <v>100.0</v>
      </c>
      <c r="AP629" s="1">
        <v>1.0</v>
      </c>
      <c r="AQ629" s="1">
        <v>2.4</v>
      </c>
      <c r="AR629" s="1">
        <v>2.4</v>
      </c>
      <c r="AS629" s="1">
        <v>30.58828</v>
      </c>
      <c r="AT629" s="1">
        <v>84.89205</v>
      </c>
      <c r="AU629" s="1">
        <v>2.72335</v>
      </c>
      <c r="AV629" s="1">
        <v>30.4668</v>
      </c>
      <c r="AW629" s="1">
        <v>18.99835</v>
      </c>
      <c r="AX629" s="1">
        <v>91.4004</v>
      </c>
      <c r="AY629" s="1">
        <v>0.0</v>
      </c>
      <c r="AZ629" s="1">
        <v>0.6872964</v>
      </c>
      <c r="BA629" s="1">
        <v>-9.846326</v>
      </c>
    </row>
    <row r="630">
      <c r="A630">
        <f t="shared" si="2"/>
        <v>0</v>
      </c>
      <c r="B630" t="str">
        <f t="shared" si="3"/>
        <v/>
      </c>
      <c r="C630" t="str">
        <f>if(and(D$3&gt;1,E630=PROSES!$D$22),,D630)</f>
        <v/>
      </c>
      <c r="D630" s="1" t="str">
        <f>if(and(F$3&gt;1,F630=PROSES!$B$10),,F630)</f>
        <v/>
      </c>
      <c r="E630" t="str">
        <f t="shared" si="4"/>
        <v/>
      </c>
      <c r="F630" t="str">
        <f t="shared" si="5"/>
        <v/>
      </c>
      <c r="G630" s="1" t="str">
        <f>if(Z630=PROSES!$E$29,T630,)</f>
        <v/>
      </c>
      <c r="H630" t="str">
        <f>if(X630=PROSES!$E$29,T630,)</f>
        <v/>
      </c>
      <c r="I630" t="str">
        <f t="shared" si="6"/>
        <v/>
      </c>
      <c r="J630" t="str">
        <f>if(and($K$3&gt;1,R630=PROSES!$C$2),,K630)</f>
        <v/>
      </c>
      <c r="K630" s="1" t="str">
        <f>if(and($L$3&gt;1,L630=PROSES!$B$2),,L630)</f>
        <v/>
      </c>
      <c r="L630" t="str">
        <f t="shared" si="7"/>
        <v/>
      </c>
      <c r="M630" t="str">
        <f>if(Z630=PROSES!$B$3,T630,)</f>
        <v/>
      </c>
      <c r="N630" t="str">
        <f>if(X630=PROSES!$B$3,T630,)</f>
        <v/>
      </c>
      <c r="O630" t="str">
        <f t="shared" si="8"/>
        <v/>
      </c>
      <c r="P630" t="str">
        <f>if(Z630=PROSES!$B$1,T630,)</f>
        <v/>
      </c>
      <c r="Q630" t="str">
        <f>if(X630=PROSES!$B$1,T630,)</f>
        <v/>
      </c>
      <c r="R630" t="str">
        <f t="shared" si="9"/>
        <v>KERTOSONO4NGANJUK4</v>
      </c>
      <c r="S630" s="3"/>
      <c r="T630" s="1" t="s">
        <v>1274</v>
      </c>
      <c r="U630" s="1" t="s">
        <v>82</v>
      </c>
      <c r="V630" s="1" t="s">
        <v>82</v>
      </c>
      <c r="W630" s="1" t="s">
        <v>122</v>
      </c>
      <c r="X630" s="1" t="s">
        <v>1275</v>
      </c>
      <c r="Y630" s="1" t="s">
        <v>123</v>
      </c>
      <c r="Z630" s="1" t="s">
        <v>1276</v>
      </c>
      <c r="AA630" s="1" t="s">
        <v>118</v>
      </c>
      <c r="AD630" s="1">
        <v>0.0</v>
      </c>
      <c r="AE630" s="1">
        <v>1.0</v>
      </c>
      <c r="AG630" s="1">
        <v>16.765</v>
      </c>
      <c r="AH630" s="1">
        <v>0.97</v>
      </c>
      <c r="AI630" s="1" t="s">
        <v>64</v>
      </c>
      <c r="AJ630" s="1">
        <v>0.0</v>
      </c>
      <c r="AM630" s="1">
        <v>0.0</v>
      </c>
      <c r="AN630" s="1">
        <v>0.0</v>
      </c>
      <c r="AO630" s="1">
        <v>100.0</v>
      </c>
      <c r="AP630" s="1">
        <v>1.0</v>
      </c>
      <c r="AQ630" s="1">
        <v>0.4268</v>
      </c>
      <c r="AR630" s="1">
        <v>0.4268</v>
      </c>
      <c r="AS630" s="1">
        <v>7.443974</v>
      </c>
      <c r="AT630" s="1">
        <v>60.66966</v>
      </c>
      <c r="AU630" s="1">
        <v>3.646387</v>
      </c>
      <c r="AV630" s="1">
        <v>6.489731</v>
      </c>
      <c r="AW630" s="1">
        <v>6.161138</v>
      </c>
      <c r="AX630" s="1">
        <v>19.46919</v>
      </c>
      <c r="AY630" s="1">
        <v>0.0</v>
      </c>
      <c r="AZ630" s="1">
        <v>0.5920149</v>
      </c>
      <c r="BA630" s="1">
        <v>18.36523</v>
      </c>
    </row>
    <row r="631">
      <c r="A631">
        <f t="shared" si="2"/>
        <v>0</v>
      </c>
      <c r="B631" t="str">
        <f t="shared" si="3"/>
        <v/>
      </c>
      <c r="C631" t="str">
        <f>if(and(D$3&gt;1,E631=PROSES!$D$22),,D631)</f>
        <v/>
      </c>
      <c r="D631" s="1" t="str">
        <f>if(and(F$3&gt;1,F631=PROSES!$B$10),,F631)</f>
        <v/>
      </c>
      <c r="E631" t="str">
        <f t="shared" si="4"/>
        <v/>
      </c>
      <c r="F631" t="str">
        <f t="shared" si="5"/>
        <v/>
      </c>
      <c r="G631" s="1" t="str">
        <f>if(Z631=PROSES!$E$29,T631,)</f>
        <v/>
      </c>
      <c r="H631" t="str">
        <f>if(X631=PROSES!$E$29,T631,)</f>
        <v/>
      </c>
      <c r="I631" t="str">
        <f t="shared" si="6"/>
        <v/>
      </c>
      <c r="J631" t="str">
        <f>if(and($K$3&gt;1,R631=PROSES!$C$2),,K631)</f>
        <v/>
      </c>
      <c r="K631" s="1" t="str">
        <f>if(and($L$3&gt;1,L631=PROSES!$B$2),,L631)</f>
        <v/>
      </c>
      <c r="L631" t="str">
        <f t="shared" si="7"/>
        <v/>
      </c>
      <c r="M631" t="str">
        <f>if(Z631=PROSES!$B$3,T631,)</f>
        <v/>
      </c>
      <c r="N631" t="str">
        <f>if(X631=PROSES!$B$3,T631,)</f>
        <v/>
      </c>
      <c r="O631" t="str">
        <f t="shared" si="8"/>
        <v/>
      </c>
      <c r="P631" t="str">
        <f>if(Z631=PROSES!$B$1,T631,)</f>
        <v/>
      </c>
      <c r="Q631" t="str">
        <f>if(X631=PROSES!$B$1,T631,)</f>
        <v/>
      </c>
      <c r="R631" t="str">
        <f t="shared" si="9"/>
        <v>KERTOSONO4NGANJUK4</v>
      </c>
      <c r="S631" s="3"/>
      <c r="T631" s="1" t="s">
        <v>1277</v>
      </c>
      <c r="U631" s="1" t="s">
        <v>82</v>
      </c>
      <c r="V631" s="1" t="s">
        <v>82</v>
      </c>
      <c r="W631" s="1" t="s">
        <v>122</v>
      </c>
      <c r="X631" s="1" t="s">
        <v>1275</v>
      </c>
      <c r="Y631" s="1" t="s">
        <v>123</v>
      </c>
      <c r="Z631" s="1" t="s">
        <v>1276</v>
      </c>
      <c r="AA631" s="1" t="s">
        <v>118</v>
      </c>
      <c r="AD631" s="1">
        <v>0.0</v>
      </c>
      <c r="AE631" s="1">
        <v>1.0</v>
      </c>
      <c r="AG631" s="1">
        <v>16.765</v>
      </c>
      <c r="AH631" s="1">
        <v>0.97</v>
      </c>
      <c r="AI631" s="1" t="s">
        <v>64</v>
      </c>
      <c r="AJ631" s="1">
        <v>0.0</v>
      </c>
      <c r="AM631" s="1">
        <v>0.0</v>
      </c>
      <c r="AN631" s="1">
        <v>0.0</v>
      </c>
      <c r="AO631" s="1">
        <v>100.0</v>
      </c>
      <c r="AP631" s="1">
        <v>1.0</v>
      </c>
      <c r="AQ631" s="1">
        <v>0.4268</v>
      </c>
      <c r="AR631" s="1">
        <v>0.4268</v>
      </c>
      <c r="AS631" s="1">
        <v>7.443974</v>
      </c>
      <c r="AT631" s="1">
        <v>60.66966</v>
      </c>
      <c r="AU631" s="1">
        <v>3.646387</v>
      </c>
      <c r="AV631" s="1">
        <v>6.489731</v>
      </c>
      <c r="AW631" s="1">
        <v>6.161138</v>
      </c>
      <c r="AX631" s="1">
        <v>19.46919</v>
      </c>
      <c r="AY631" s="1">
        <v>0.0</v>
      </c>
      <c r="AZ631" s="1">
        <v>0.5920149</v>
      </c>
      <c r="BA631" s="1">
        <v>18.36523</v>
      </c>
    </row>
    <row r="632">
      <c r="A632">
        <f t="shared" si="2"/>
        <v>0</v>
      </c>
      <c r="B632" t="str">
        <f t="shared" si="3"/>
        <v/>
      </c>
      <c r="C632" t="str">
        <f>if(and(D$3&gt;1,E632=PROSES!$D$22),,D632)</f>
        <v/>
      </c>
      <c r="D632" s="1" t="str">
        <f>if(and(F$3&gt;1,F632=PROSES!$B$10),,F632)</f>
        <v/>
      </c>
      <c r="E632" t="str">
        <f t="shared" si="4"/>
        <v/>
      </c>
      <c r="F632" t="str">
        <f t="shared" si="5"/>
        <v/>
      </c>
      <c r="G632" s="1" t="str">
        <f>if(Z632=PROSES!$E$29,T632,)</f>
        <v/>
      </c>
      <c r="H632" t="str">
        <f>if(X632=PROSES!$E$29,T632,)</f>
        <v/>
      </c>
      <c r="I632" t="str">
        <f t="shared" si="6"/>
        <v/>
      </c>
      <c r="J632" t="str">
        <f>if(and($K$3&gt;1,R632=PROSES!$C$2),,K632)</f>
        <v/>
      </c>
      <c r="K632" s="1" t="str">
        <f>if(and($L$3&gt;1,L632=PROSES!$B$2),,L632)</f>
        <v/>
      </c>
      <c r="L632" t="str">
        <f t="shared" si="7"/>
        <v/>
      </c>
      <c r="M632" t="str">
        <f>if(Z632=PROSES!$B$3,T632,)</f>
        <v/>
      </c>
      <c r="N632" t="str">
        <f>if(X632=PROSES!$B$3,T632,)</f>
        <v/>
      </c>
      <c r="O632" t="str">
        <f t="shared" si="8"/>
        <v/>
      </c>
      <c r="P632" t="str">
        <f>if(Z632=PROSES!$B$1,T632,)</f>
        <v/>
      </c>
      <c r="Q632" t="str">
        <f>if(X632=PROSES!$B$1,T632,)</f>
        <v/>
      </c>
      <c r="R632" t="str">
        <f t="shared" si="9"/>
        <v>KERTOSONO4PLOSO4</v>
      </c>
      <c r="S632" s="3"/>
      <c r="T632" s="1" t="s">
        <v>1278</v>
      </c>
      <c r="U632" s="1" t="s">
        <v>82</v>
      </c>
      <c r="V632" s="1" t="s">
        <v>82</v>
      </c>
      <c r="W632" s="1" t="s">
        <v>215</v>
      </c>
      <c r="X632" s="1" t="s">
        <v>1275</v>
      </c>
      <c r="Y632" s="1" t="s">
        <v>118</v>
      </c>
      <c r="Z632" s="1" t="s">
        <v>1279</v>
      </c>
      <c r="AA632" s="1" t="s">
        <v>123</v>
      </c>
      <c r="AD632" s="1">
        <v>0.0</v>
      </c>
      <c r="AE632" s="1">
        <v>1.0</v>
      </c>
      <c r="AG632" s="1">
        <v>24.8</v>
      </c>
      <c r="AH632" s="1">
        <v>0.9</v>
      </c>
      <c r="AI632" s="1" t="s">
        <v>64</v>
      </c>
      <c r="AJ632" s="1">
        <v>0.0</v>
      </c>
      <c r="AM632" s="1">
        <v>0.0</v>
      </c>
      <c r="AN632" s="1">
        <v>0.0</v>
      </c>
      <c r="AO632" s="1">
        <v>100.0</v>
      </c>
      <c r="AP632" s="1">
        <v>1.0</v>
      </c>
      <c r="AQ632" s="1">
        <v>0.396</v>
      </c>
      <c r="AR632" s="1">
        <v>0.396</v>
      </c>
      <c r="AS632" s="1">
        <v>10.99182</v>
      </c>
      <c r="AT632" s="1">
        <v>60.53732</v>
      </c>
      <c r="AU632" s="1">
        <v>5.4064</v>
      </c>
      <c r="AV632" s="1">
        <v>9.570319</v>
      </c>
      <c r="AW632" s="1">
        <v>9.1264</v>
      </c>
      <c r="AX632" s="1">
        <v>28.71096</v>
      </c>
      <c r="AY632" s="1">
        <v>0.0</v>
      </c>
      <c r="AZ632" s="1">
        <v>0.5913117</v>
      </c>
      <c r="BA632" s="1">
        <v>18.4643</v>
      </c>
    </row>
    <row r="633">
      <c r="A633">
        <f t="shared" si="2"/>
        <v>0</v>
      </c>
      <c r="B633" t="str">
        <f t="shared" si="3"/>
        <v/>
      </c>
      <c r="C633" t="str">
        <f>if(and(D$3&gt;1,E633=PROSES!$D$22),,D633)</f>
        <v/>
      </c>
      <c r="D633" s="1" t="str">
        <f>if(and(F$3&gt;1,F633=PROSES!$B$10),,F633)</f>
        <v/>
      </c>
      <c r="E633" t="str">
        <f t="shared" si="4"/>
        <v/>
      </c>
      <c r="F633" t="str">
        <f t="shared" si="5"/>
        <v/>
      </c>
      <c r="G633" s="1" t="str">
        <f>if(Z633=PROSES!$E$29,T633,)</f>
        <v/>
      </c>
      <c r="H633" t="str">
        <f>if(X633=PROSES!$E$29,T633,)</f>
        <v/>
      </c>
      <c r="I633" t="str">
        <f t="shared" si="6"/>
        <v/>
      </c>
      <c r="J633" t="str">
        <f>if(and($K$3&gt;1,R633=PROSES!$C$2),,K633)</f>
        <v/>
      </c>
      <c r="K633" s="1" t="str">
        <f>if(and($L$3&gt;1,L633=PROSES!$B$2),,L633)</f>
        <v/>
      </c>
      <c r="L633" t="str">
        <f t="shared" si="7"/>
        <v/>
      </c>
      <c r="M633" t="str">
        <f>if(Z633=PROSES!$B$3,T633,)</f>
        <v/>
      </c>
      <c r="N633" t="str">
        <f>if(X633=PROSES!$B$3,T633,)</f>
        <v/>
      </c>
      <c r="O633" t="str">
        <f t="shared" si="8"/>
        <v/>
      </c>
      <c r="P633" t="str">
        <f>if(Z633=PROSES!$B$1,T633,)</f>
        <v/>
      </c>
      <c r="Q633" t="str">
        <f>if(X633=PROSES!$B$1,T633,)</f>
        <v/>
      </c>
      <c r="R633" t="str">
        <f t="shared" si="9"/>
        <v>KERTOSONO4PLOSO4</v>
      </c>
      <c r="S633" s="3"/>
      <c r="T633" s="1" t="s">
        <v>1280</v>
      </c>
      <c r="U633" s="1" t="s">
        <v>82</v>
      </c>
      <c r="V633" s="1" t="s">
        <v>82</v>
      </c>
      <c r="W633" s="1" t="s">
        <v>215</v>
      </c>
      <c r="X633" s="1" t="s">
        <v>1275</v>
      </c>
      <c r="Y633" s="1" t="s">
        <v>118</v>
      </c>
      <c r="Z633" s="1" t="s">
        <v>1279</v>
      </c>
      <c r="AA633" s="1" t="s">
        <v>118</v>
      </c>
      <c r="AD633" s="1">
        <v>0.0</v>
      </c>
      <c r="AE633" s="1">
        <v>1.0</v>
      </c>
      <c r="AG633" s="1">
        <v>24.8</v>
      </c>
      <c r="AH633" s="1">
        <v>0.9</v>
      </c>
      <c r="AI633" s="1" t="s">
        <v>64</v>
      </c>
      <c r="AJ633" s="1">
        <v>0.0</v>
      </c>
      <c r="AM633" s="1">
        <v>0.0</v>
      </c>
      <c r="AN633" s="1">
        <v>0.0</v>
      </c>
      <c r="AO633" s="1">
        <v>100.0</v>
      </c>
      <c r="AP633" s="1">
        <v>1.0</v>
      </c>
      <c r="AQ633" s="1">
        <v>0.396</v>
      </c>
      <c r="AR633" s="1">
        <v>0.396</v>
      </c>
      <c r="AS633" s="1">
        <v>10.99182</v>
      </c>
      <c r="AT633" s="1">
        <v>60.53732</v>
      </c>
      <c r="AU633" s="1">
        <v>5.4064</v>
      </c>
      <c r="AV633" s="1">
        <v>9.570319</v>
      </c>
      <c r="AW633" s="1">
        <v>9.1264</v>
      </c>
      <c r="AX633" s="1">
        <v>28.71096</v>
      </c>
      <c r="AY633" s="1">
        <v>0.0</v>
      </c>
      <c r="AZ633" s="1">
        <v>0.5913117</v>
      </c>
      <c r="BA633" s="1">
        <v>18.4643</v>
      </c>
    </row>
    <row r="634">
      <c r="A634">
        <f t="shared" si="2"/>
        <v>0</v>
      </c>
      <c r="B634" t="str">
        <f t="shared" si="3"/>
        <v/>
      </c>
      <c r="C634" t="str">
        <f>if(and(D$3&gt;1,E634=PROSES!$D$22),,D634)</f>
        <v/>
      </c>
      <c r="D634" s="1" t="str">
        <f>if(and(F$3&gt;1,F634=PROSES!$B$10),,F634)</f>
        <v/>
      </c>
      <c r="E634" t="str">
        <f t="shared" si="4"/>
        <v/>
      </c>
      <c r="F634" t="str">
        <f t="shared" si="5"/>
        <v/>
      </c>
      <c r="G634" s="1" t="str">
        <f>if(Z634=PROSES!$E$29,T634,)</f>
        <v/>
      </c>
      <c r="H634" t="str">
        <f>if(X634=PROSES!$E$29,T634,)</f>
        <v/>
      </c>
      <c r="I634" t="str">
        <f t="shared" si="6"/>
        <v/>
      </c>
      <c r="J634" t="str">
        <f>if(and($K$3&gt;1,R634=PROSES!$C$2),,K634)</f>
        <v/>
      </c>
      <c r="K634" s="1" t="str">
        <f>if(and($L$3&gt;1,L634=PROSES!$B$2),,L634)</f>
        <v/>
      </c>
      <c r="L634" t="str">
        <f t="shared" si="7"/>
        <v/>
      </c>
      <c r="M634" t="str">
        <f>if(Z634=PROSES!$B$3,T634,)</f>
        <v/>
      </c>
      <c r="N634" t="str">
        <f>if(X634=PROSES!$B$3,T634,)</f>
        <v/>
      </c>
      <c r="O634" t="str">
        <f t="shared" si="8"/>
        <v/>
      </c>
      <c r="P634" t="str">
        <f>if(Z634=PROSES!$B$1,T634,)</f>
        <v/>
      </c>
      <c r="Q634" t="str">
        <f>if(X634=PROSES!$B$1,T634,)</f>
        <v/>
      </c>
      <c r="R634" t="str">
        <f t="shared" si="9"/>
        <v>KUDUSJEKULO5</v>
      </c>
      <c r="S634" s="3"/>
      <c r="T634" s="1" t="s">
        <v>1281</v>
      </c>
      <c r="U634" s="1" t="s">
        <v>176</v>
      </c>
      <c r="V634" s="1" t="s">
        <v>176</v>
      </c>
      <c r="W634" s="1" t="s">
        <v>807</v>
      </c>
      <c r="X634" s="1" t="s">
        <v>1282</v>
      </c>
      <c r="Y634" s="1">
        <v>2.0</v>
      </c>
      <c r="Z634" s="1" t="s">
        <v>1283</v>
      </c>
      <c r="AA634" s="1">
        <v>1.0</v>
      </c>
      <c r="AD634" s="1">
        <v>0.0</v>
      </c>
      <c r="AE634" s="1">
        <v>1.0</v>
      </c>
      <c r="AG634" s="1">
        <v>11.191</v>
      </c>
      <c r="AH634" s="1">
        <v>1.0</v>
      </c>
      <c r="AI634" s="1" t="s">
        <v>64</v>
      </c>
      <c r="AJ634" s="1">
        <v>0.0</v>
      </c>
      <c r="AM634" s="1">
        <v>0.0</v>
      </c>
      <c r="AN634" s="1">
        <v>0.0</v>
      </c>
      <c r="AO634" s="1">
        <v>100.0</v>
      </c>
      <c r="AP634" s="1">
        <v>1.0</v>
      </c>
      <c r="AQ634" s="1">
        <v>2.73</v>
      </c>
      <c r="AR634" s="1">
        <v>2.73</v>
      </c>
      <c r="AS634" s="1">
        <v>3.181474</v>
      </c>
      <c r="AT634" s="1">
        <v>82.725</v>
      </c>
      <c r="AU634" s="1">
        <v>0.402876</v>
      </c>
      <c r="AV634" s="1">
        <v>3.155862</v>
      </c>
      <c r="AW634" s="1">
        <v>1.779369</v>
      </c>
      <c r="AX634" s="1">
        <v>9.17662</v>
      </c>
      <c r="AY634" s="1">
        <v>0.0</v>
      </c>
      <c r="AZ634" s="1">
        <v>0.6470905</v>
      </c>
      <c r="BA634" s="1">
        <v>-5.602889</v>
      </c>
    </row>
    <row r="635">
      <c r="A635">
        <f t="shared" si="2"/>
        <v>0</v>
      </c>
      <c r="B635" t="str">
        <f t="shared" si="3"/>
        <v/>
      </c>
      <c r="C635" t="str">
        <f>if(and(D$3&gt;1,E635=PROSES!$D$22),,D635)</f>
        <v/>
      </c>
      <c r="D635" s="1" t="str">
        <f>if(and(F$3&gt;1,F635=PROSES!$B$10),,F635)</f>
        <v/>
      </c>
      <c r="E635" t="str">
        <f t="shared" si="4"/>
        <v/>
      </c>
      <c r="F635" t="str">
        <f t="shared" si="5"/>
        <v/>
      </c>
      <c r="G635" s="1" t="str">
        <f>if(Z635=PROSES!$E$29,T635,)</f>
        <v/>
      </c>
      <c r="H635" t="str">
        <f>if(X635=PROSES!$E$29,T635,)</f>
        <v/>
      </c>
      <c r="I635" t="str">
        <f t="shared" si="6"/>
        <v/>
      </c>
      <c r="J635" t="str">
        <f>if(and($K$3&gt;1,R635=PROSES!$C$2),,K635)</f>
        <v/>
      </c>
      <c r="K635" s="1" t="str">
        <f>if(and($L$3&gt;1,L635=PROSES!$B$2),,L635)</f>
        <v/>
      </c>
      <c r="L635" t="str">
        <f t="shared" si="7"/>
        <v/>
      </c>
      <c r="M635" t="str">
        <f>if(Z635=PROSES!$B$3,T635,)</f>
        <v/>
      </c>
      <c r="N635" t="str">
        <f>if(X635=PROSES!$B$3,T635,)</f>
        <v/>
      </c>
      <c r="O635" t="str">
        <f t="shared" si="8"/>
        <v/>
      </c>
      <c r="P635" t="str">
        <f>if(Z635=PROSES!$B$1,T635,)</f>
        <v/>
      </c>
      <c r="Q635" t="str">
        <f>if(X635=PROSES!$B$1,T635,)</f>
        <v/>
      </c>
      <c r="R635" t="str">
        <f t="shared" si="9"/>
        <v>KUDUSJEKULO5</v>
      </c>
      <c r="S635" s="3"/>
      <c r="T635" s="1" t="s">
        <v>1284</v>
      </c>
      <c r="U635" s="1" t="s">
        <v>176</v>
      </c>
      <c r="V635" s="1" t="s">
        <v>176</v>
      </c>
      <c r="W635" s="1" t="s">
        <v>807</v>
      </c>
      <c r="X635" s="1" t="s">
        <v>1282</v>
      </c>
      <c r="Y635" s="1">
        <v>2.0</v>
      </c>
      <c r="Z635" s="1" t="s">
        <v>1283</v>
      </c>
      <c r="AA635" s="1">
        <v>1.0</v>
      </c>
      <c r="AD635" s="1">
        <v>0.0</v>
      </c>
      <c r="AE635" s="1">
        <v>1.0</v>
      </c>
      <c r="AG635" s="1">
        <v>11.191</v>
      </c>
      <c r="AH635" s="1">
        <v>1.0</v>
      </c>
      <c r="AI635" s="1" t="s">
        <v>64</v>
      </c>
      <c r="AJ635" s="1">
        <v>0.0</v>
      </c>
      <c r="AM635" s="1">
        <v>0.0</v>
      </c>
      <c r="AN635" s="1">
        <v>0.0</v>
      </c>
      <c r="AO635" s="1">
        <v>100.0</v>
      </c>
      <c r="AP635" s="1">
        <v>1.0</v>
      </c>
      <c r="AQ635" s="1">
        <v>2.73</v>
      </c>
      <c r="AR635" s="1">
        <v>2.73</v>
      </c>
      <c r="AS635" s="1">
        <v>3.181474</v>
      </c>
      <c r="AT635" s="1">
        <v>82.725</v>
      </c>
      <c r="AU635" s="1">
        <v>0.402876</v>
      </c>
      <c r="AV635" s="1">
        <v>3.155862</v>
      </c>
      <c r="AW635" s="1">
        <v>1.779369</v>
      </c>
      <c r="AX635" s="1">
        <v>9.17662</v>
      </c>
      <c r="AY635" s="1">
        <v>0.0</v>
      </c>
      <c r="AZ635" s="1">
        <v>0.6470905</v>
      </c>
      <c r="BA635" s="1">
        <v>-5.602889</v>
      </c>
    </row>
    <row r="636">
      <c r="A636">
        <f t="shared" si="2"/>
        <v>0</v>
      </c>
      <c r="B636" t="str">
        <f t="shared" si="3"/>
        <v/>
      </c>
      <c r="C636" t="str">
        <f>if(and(D$3&gt;1,E636=PROSES!$D$22),,D636)</f>
        <v/>
      </c>
      <c r="D636" s="1" t="str">
        <f>if(and(F$3&gt;1,F636=PROSES!$B$10),,F636)</f>
        <v/>
      </c>
      <c r="E636" t="str">
        <f t="shared" si="4"/>
        <v/>
      </c>
      <c r="F636" t="str">
        <f t="shared" si="5"/>
        <v/>
      </c>
      <c r="G636" s="1" t="str">
        <f>if(Z636=PROSES!$E$29,T636,)</f>
        <v/>
      </c>
      <c r="H636" t="str">
        <f>if(X636=PROSES!$E$29,T636,)</f>
        <v/>
      </c>
      <c r="I636" t="str">
        <f t="shared" si="6"/>
        <v/>
      </c>
      <c r="J636" t="str">
        <f>if(and($K$3&gt;1,R636=PROSES!$C$2),,K636)</f>
        <v/>
      </c>
      <c r="K636" s="1" t="str">
        <f>if(and($L$3&gt;1,L636=PROSES!$B$2),,L636)</f>
        <v/>
      </c>
      <c r="L636" t="str">
        <f t="shared" si="7"/>
        <v/>
      </c>
      <c r="M636" t="str">
        <f>if(Z636=PROSES!$B$3,T636,)</f>
        <v/>
      </c>
      <c r="N636" t="str">
        <f>if(X636=PROSES!$B$3,T636,)</f>
        <v/>
      </c>
      <c r="O636" t="str">
        <f t="shared" si="8"/>
        <v/>
      </c>
      <c r="P636" t="str">
        <f>if(Z636=PROSES!$B$1,T636,)</f>
        <v/>
      </c>
      <c r="Q636" t="str">
        <f>if(X636=PROSES!$B$1,T636,)</f>
        <v/>
      </c>
      <c r="R636" t="str">
        <f t="shared" si="9"/>
        <v>KUDUSJEPARA</v>
      </c>
      <c r="S636" s="3"/>
      <c r="T636" s="1" t="s">
        <v>1285</v>
      </c>
      <c r="U636" s="1" t="s">
        <v>176</v>
      </c>
      <c r="V636" s="1" t="s">
        <v>176</v>
      </c>
      <c r="W636" s="1" t="s">
        <v>816</v>
      </c>
      <c r="X636" s="1" t="s">
        <v>1282</v>
      </c>
      <c r="Y636" s="1">
        <v>1.0</v>
      </c>
      <c r="Z636" s="1" t="s">
        <v>1043</v>
      </c>
      <c r="AA636" s="1">
        <v>1.0</v>
      </c>
      <c r="AD636" s="1">
        <v>0.0</v>
      </c>
      <c r="AE636" s="1">
        <v>1.0</v>
      </c>
      <c r="AG636" s="1">
        <v>26.724</v>
      </c>
      <c r="AH636" s="1">
        <v>1.0</v>
      </c>
      <c r="AI636" s="1" t="s">
        <v>64</v>
      </c>
      <c r="AJ636" s="1">
        <v>0.0</v>
      </c>
      <c r="AM636" s="1">
        <v>0.0</v>
      </c>
      <c r="AN636" s="1">
        <v>0.0</v>
      </c>
      <c r="AO636" s="1">
        <v>100.0</v>
      </c>
      <c r="AP636" s="1">
        <v>1.0</v>
      </c>
      <c r="AQ636" s="1">
        <v>1.16</v>
      </c>
      <c r="AR636" s="1">
        <v>1.16</v>
      </c>
      <c r="AS636" s="1">
        <v>5.7635</v>
      </c>
      <c r="AT636" s="1">
        <v>71.48104</v>
      </c>
      <c r="AU636" s="1">
        <v>1.830594</v>
      </c>
      <c r="AV636" s="1">
        <v>5.465058</v>
      </c>
      <c r="AW636" s="1">
        <v>5.839194</v>
      </c>
      <c r="AX636" s="1">
        <v>16.39517</v>
      </c>
      <c r="AY636" s="1">
        <v>0.0</v>
      </c>
      <c r="AZ636" s="1">
        <v>0.673318</v>
      </c>
      <c r="BA636" s="1">
        <v>-1.621461</v>
      </c>
    </row>
    <row r="637">
      <c r="A637">
        <f t="shared" si="2"/>
        <v>0</v>
      </c>
      <c r="B637" t="str">
        <f t="shared" si="3"/>
        <v/>
      </c>
      <c r="C637" t="str">
        <f>if(and(D$3&gt;1,E637=PROSES!$D$22),,D637)</f>
        <v/>
      </c>
      <c r="D637" s="1" t="str">
        <f>if(and(F$3&gt;1,F637=PROSES!$B$10),,F637)</f>
        <v/>
      </c>
      <c r="E637" t="str">
        <f t="shared" si="4"/>
        <v/>
      </c>
      <c r="F637" t="str">
        <f t="shared" si="5"/>
        <v/>
      </c>
      <c r="G637" s="1" t="str">
        <f>if(Z637=PROSES!$E$29,T637,)</f>
        <v/>
      </c>
      <c r="H637" t="str">
        <f>if(X637=PROSES!$E$29,T637,)</f>
        <v/>
      </c>
      <c r="I637" t="str">
        <f t="shared" si="6"/>
        <v/>
      </c>
      <c r="J637" t="str">
        <f>if(and($K$3&gt;1,R637=PROSES!$C$2),,K637)</f>
        <v/>
      </c>
      <c r="K637" s="1" t="str">
        <f>if(and($L$3&gt;1,L637=PROSES!$B$2),,L637)</f>
        <v/>
      </c>
      <c r="L637" t="str">
        <f t="shared" si="7"/>
        <v/>
      </c>
      <c r="M637" t="str">
        <f>if(Z637=PROSES!$B$3,T637,)</f>
        <v/>
      </c>
      <c r="N637" t="str">
        <f>if(X637=PROSES!$B$3,T637,)</f>
        <v/>
      </c>
      <c r="O637" t="str">
        <f t="shared" si="8"/>
        <v/>
      </c>
      <c r="P637" t="str">
        <f>if(Z637=PROSES!$B$1,T637,)</f>
        <v/>
      </c>
      <c r="Q637" t="str">
        <f>if(X637=PROSES!$B$1,T637,)</f>
        <v/>
      </c>
      <c r="R637" t="str">
        <f t="shared" si="9"/>
        <v>KUDUSJEPARA</v>
      </c>
      <c r="S637" s="3"/>
      <c r="T637" s="1" t="s">
        <v>1286</v>
      </c>
      <c r="U637" s="1" t="s">
        <v>176</v>
      </c>
      <c r="V637" s="1" t="s">
        <v>176</v>
      </c>
      <c r="W637" s="1" t="s">
        <v>816</v>
      </c>
      <c r="X637" s="1" t="s">
        <v>1282</v>
      </c>
      <c r="Y637" s="1">
        <v>2.0</v>
      </c>
      <c r="Z637" s="1" t="s">
        <v>1043</v>
      </c>
      <c r="AA637" s="1">
        <v>2.0</v>
      </c>
      <c r="AD637" s="1">
        <v>0.0</v>
      </c>
      <c r="AE637" s="1">
        <v>1.0</v>
      </c>
      <c r="AG637" s="1">
        <v>26.724</v>
      </c>
      <c r="AH637" s="1">
        <v>1.0</v>
      </c>
      <c r="AI637" s="1" t="s">
        <v>64</v>
      </c>
      <c r="AJ637" s="1">
        <v>0.0</v>
      </c>
      <c r="AM637" s="1">
        <v>0.0</v>
      </c>
      <c r="AN637" s="1">
        <v>0.0</v>
      </c>
      <c r="AO637" s="1">
        <v>100.0</v>
      </c>
      <c r="AP637" s="1">
        <v>1.0</v>
      </c>
      <c r="AQ637" s="1">
        <v>1.16</v>
      </c>
      <c r="AR637" s="1">
        <v>1.16</v>
      </c>
      <c r="AS637" s="1">
        <v>5.7635</v>
      </c>
      <c r="AT637" s="1">
        <v>71.48104</v>
      </c>
      <c r="AU637" s="1">
        <v>1.830594</v>
      </c>
      <c r="AV637" s="1">
        <v>5.465058</v>
      </c>
      <c r="AW637" s="1">
        <v>5.839194</v>
      </c>
      <c r="AX637" s="1">
        <v>16.39517</v>
      </c>
      <c r="AY637" s="1">
        <v>0.0</v>
      </c>
      <c r="AZ637" s="1">
        <v>0.673318</v>
      </c>
      <c r="BA637" s="1">
        <v>-1.621461</v>
      </c>
    </row>
    <row r="638">
      <c r="A638">
        <f t="shared" si="2"/>
        <v>0</v>
      </c>
      <c r="B638" t="str">
        <f t="shared" si="3"/>
        <v/>
      </c>
      <c r="C638" t="str">
        <f>if(and(D$3&gt;1,E638=PROSES!$D$22),,D638)</f>
        <v/>
      </c>
      <c r="D638" s="1" t="str">
        <f>if(and(F$3&gt;1,F638=PROSES!$B$10),,F638)</f>
        <v/>
      </c>
      <c r="E638" t="str">
        <f t="shared" si="4"/>
        <v/>
      </c>
      <c r="F638" t="str">
        <f t="shared" si="5"/>
        <v/>
      </c>
      <c r="G638" s="1" t="str">
        <f>if(Z638=PROSES!$E$29,T638,)</f>
        <v/>
      </c>
      <c r="H638" t="str">
        <f>if(X638=PROSES!$E$29,T638,)</f>
        <v/>
      </c>
      <c r="I638" t="str">
        <f t="shared" si="6"/>
        <v/>
      </c>
      <c r="J638" t="str">
        <f>if(and($K$3&gt;1,R638=PROSES!$C$2),,K638)</f>
        <v/>
      </c>
      <c r="K638" s="1" t="str">
        <f>if(and($L$3&gt;1,L638=PROSES!$B$2),,L638)</f>
        <v/>
      </c>
      <c r="L638" t="str">
        <f t="shared" si="7"/>
        <v/>
      </c>
      <c r="M638" t="str">
        <f>if(Z638=PROSES!$B$3,T638,)</f>
        <v/>
      </c>
      <c r="N638" t="str">
        <f>if(X638=PROSES!$B$3,T638,)</f>
        <v/>
      </c>
      <c r="O638" t="str">
        <f t="shared" si="8"/>
        <v/>
      </c>
      <c r="P638" t="str">
        <f>if(Z638=PROSES!$B$1,T638,)</f>
        <v/>
      </c>
      <c r="Q638" t="str">
        <f>if(X638=PROSES!$B$1,T638,)</f>
        <v/>
      </c>
      <c r="R638" t="str">
        <f t="shared" si="9"/>
        <v>LESTARI BANTEN ENERGI</v>
      </c>
      <c r="S638" s="3"/>
      <c r="T638" s="1" t="s">
        <v>1287</v>
      </c>
      <c r="U638" s="1" t="s">
        <v>75</v>
      </c>
      <c r="V638" s="1" t="s">
        <v>75</v>
      </c>
      <c r="W638" s="1" t="s">
        <v>76</v>
      </c>
      <c r="X638" s="1" t="s">
        <v>1288</v>
      </c>
      <c r="Y638" s="1" t="s">
        <v>1289</v>
      </c>
      <c r="AA638" s="1" t="s">
        <v>1165</v>
      </c>
      <c r="AD638" s="1">
        <v>0.0</v>
      </c>
      <c r="AE638" s="1">
        <v>1.0</v>
      </c>
      <c r="AG638" s="1">
        <v>0.971</v>
      </c>
      <c r="AH638" s="1">
        <v>1.0</v>
      </c>
      <c r="AI638" s="1" t="s">
        <v>64</v>
      </c>
      <c r="AJ638" s="1">
        <v>0.0</v>
      </c>
      <c r="AM638" s="1">
        <v>0.0</v>
      </c>
      <c r="AN638" s="1">
        <v>0.0</v>
      </c>
      <c r="AO638" s="1">
        <v>100.0</v>
      </c>
      <c r="AP638" s="1">
        <v>1.0</v>
      </c>
      <c r="AQ638" s="1">
        <v>3.24</v>
      </c>
      <c r="AR638" s="1">
        <v>3.24</v>
      </c>
      <c r="AS638" s="1">
        <v>0.223197</v>
      </c>
      <c r="AT638" s="1">
        <v>85.0335</v>
      </c>
      <c r="AU638" s="1">
        <v>0.0193229</v>
      </c>
      <c r="AV638" s="1">
        <v>0.222359</v>
      </c>
      <c r="AW638" s="1">
        <v>0.1649729</v>
      </c>
      <c r="AX638" s="1">
        <v>0.667077</v>
      </c>
      <c r="AY638" s="1">
        <v>0.0</v>
      </c>
      <c r="AZ638" s="1">
        <v>0.6988767</v>
      </c>
      <c r="BA638" s="1">
        <v>-13.16769</v>
      </c>
    </row>
    <row r="639">
      <c r="A639">
        <f t="shared" si="2"/>
        <v>0</v>
      </c>
      <c r="B639" t="str">
        <f t="shared" si="3"/>
        <v/>
      </c>
      <c r="C639" t="str">
        <f>if(and(D$3&gt;1,E639=PROSES!$D$22),,D639)</f>
        <v/>
      </c>
      <c r="D639" s="1" t="str">
        <f>if(and(F$3&gt;1,F639=PROSES!$B$10),,F639)</f>
        <v/>
      </c>
      <c r="E639" t="str">
        <f t="shared" si="4"/>
        <v/>
      </c>
      <c r="F639" t="str">
        <f t="shared" si="5"/>
        <v/>
      </c>
      <c r="G639" s="1" t="str">
        <f>if(Z639=PROSES!$E$29,T639,)</f>
        <v/>
      </c>
      <c r="H639" t="str">
        <f>if(X639=PROSES!$E$29,T639,)</f>
        <v/>
      </c>
      <c r="I639" t="str">
        <f t="shared" si="6"/>
        <v/>
      </c>
      <c r="J639" t="str">
        <f>if(and($K$3&gt;1,R639=PROSES!$C$2),,K639)</f>
        <v/>
      </c>
      <c r="K639" s="1" t="str">
        <f>if(and($L$3&gt;1,L639=PROSES!$B$2),,L639)</f>
        <v/>
      </c>
      <c r="L639" t="str">
        <f t="shared" si="7"/>
        <v/>
      </c>
      <c r="M639" t="str">
        <f>if(Z639=PROSES!$B$3,T639,)</f>
        <v/>
      </c>
      <c r="N639" t="str">
        <f>if(X639=PROSES!$B$3,T639,)</f>
        <v/>
      </c>
      <c r="O639" t="str">
        <f t="shared" si="8"/>
        <v/>
      </c>
      <c r="P639" t="str">
        <f>if(Z639=PROSES!$B$1,T639,)</f>
        <v/>
      </c>
      <c r="Q639" t="str">
        <f>if(X639=PROSES!$B$1,T639,)</f>
        <v/>
      </c>
      <c r="R639" t="str">
        <f t="shared" si="9"/>
        <v>NEW BALARAJA7</v>
      </c>
      <c r="S639" s="3"/>
      <c r="T639" s="1" t="s">
        <v>1290</v>
      </c>
      <c r="U639" s="1" t="s">
        <v>75</v>
      </c>
      <c r="V639" s="1" t="s">
        <v>75</v>
      </c>
      <c r="W639" s="1" t="s">
        <v>322</v>
      </c>
      <c r="X639" s="1" t="s">
        <v>323</v>
      </c>
      <c r="Y639" s="1" t="s">
        <v>324</v>
      </c>
      <c r="AA639" s="1" t="s">
        <v>1165</v>
      </c>
      <c r="AD639" s="1">
        <v>0.0</v>
      </c>
      <c r="AE639" s="1">
        <v>1.0</v>
      </c>
      <c r="AG639" s="1">
        <v>64.43</v>
      </c>
      <c r="AH639" s="1">
        <v>1.0</v>
      </c>
      <c r="AI639" s="1" t="s">
        <v>64</v>
      </c>
      <c r="AJ639" s="1">
        <v>0.0</v>
      </c>
      <c r="AM639" s="1">
        <v>0.0</v>
      </c>
      <c r="AN639" s="1">
        <v>0.0</v>
      </c>
      <c r="AO639" s="1">
        <v>100.0</v>
      </c>
      <c r="AP639" s="1">
        <v>1.0</v>
      </c>
      <c r="AQ639" s="1">
        <v>2.808</v>
      </c>
      <c r="AR639" s="1">
        <v>2.808</v>
      </c>
      <c r="AS639" s="1">
        <v>17.80791</v>
      </c>
      <c r="AT639" s="1">
        <v>84.24815</v>
      </c>
      <c r="AU639" s="1">
        <v>1.784711</v>
      </c>
      <c r="AV639" s="1">
        <v>17.71825</v>
      </c>
      <c r="AW639" s="1">
        <v>10.94344</v>
      </c>
      <c r="AX639" s="1">
        <v>51.68575</v>
      </c>
      <c r="AY639" s="1">
        <v>0.0</v>
      </c>
      <c r="AZ639" s="1">
        <v>0.6585197</v>
      </c>
      <c r="BA639" s="1">
        <v>-9.338076</v>
      </c>
    </row>
    <row r="640">
      <c r="A640">
        <f t="shared" si="2"/>
        <v>0</v>
      </c>
      <c r="B640" t="str">
        <f t="shared" si="3"/>
        <v/>
      </c>
      <c r="C640" t="str">
        <f>if(and(D$3&gt;1,E640=PROSES!$D$22),,D640)</f>
        <v/>
      </c>
      <c r="D640" s="1" t="str">
        <f>if(and(F$3&gt;1,F640=PROSES!$B$10),,F640)</f>
        <v/>
      </c>
      <c r="E640" t="str">
        <f t="shared" si="4"/>
        <v/>
      </c>
      <c r="F640" t="str">
        <f t="shared" si="5"/>
        <v/>
      </c>
      <c r="G640" s="1" t="str">
        <f>if(Z640=PROSES!$E$29,T640,)</f>
        <v/>
      </c>
      <c r="H640" t="str">
        <f>if(X640=PROSES!$E$29,T640,)</f>
        <v/>
      </c>
      <c r="I640" t="str">
        <f t="shared" si="6"/>
        <v/>
      </c>
      <c r="J640" t="str">
        <f>if(and($K$3&gt;1,R640=PROSES!$C$2),,K640)</f>
        <v/>
      </c>
      <c r="K640" s="1" t="str">
        <f>if(and($L$3&gt;1,L640=PROSES!$B$2),,L640)</f>
        <v/>
      </c>
      <c r="L640" t="str">
        <f t="shared" si="7"/>
        <v/>
      </c>
      <c r="M640" t="str">
        <f>if(Z640=PROSES!$B$3,T640,)</f>
        <v/>
      </c>
      <c r="N640" t="str">
        <f>if(X640=PROSES!$B$3,T640,)</f>
        <v/>
      </c>
      <c r="O640" t="str">
        <f t="shared" si="8"/>
        <v/>
      </c>
      <c r="P640" t="str">
        <f>if(Z640=PROSES!$B$1,T640,)</f>
        <v/>
      </c>
      <c r="Q640" t="str">
        <f>if(X640=PROSES!$B$1,T640,)</f>
        <v/>
      </c>
      <c r="R640" t="str">
        <f t="shared" si="9"/>
        <v>LESTARI BANTEN ENERGI</v>
      </c>
      <c r="S640" s="3"/>
      <c r="T640" s="1" t="s">
        <v>1291</v>
      </c>
      <c r="U640" s="1" t="s">
        <v>75</v>
      </c>
      <c r="V640" s="1" t="s">
        <v>75</v>
      </c>
      <c r="W640" s="1" t="s">
        <v>76</v>
      </c>
      <c r="X640" s="1" t="s">
        <v>1288</v>
      </c>
      <c r="Y640" s="1" t="s">
        <v>1289</v>
      </c>
      <c r="AA640" s="1" t="s">
        <v>397</v>
      </c>
      <c r="AD640" s="1">
        <v>0.0</v>
      </c>
      <c r="AE640" s="1">
        <v>1.0</v>
      </c>
      <c r="AG640" s="1">
        <v>0.971</v>
      </c>
      <c r="AH640" s="1">
        <v>1.0</v>
      </c>
      <c r="AI640" s="1" t="s">
        <v>64</v>
      </c>
      <c r="AJ640" s="1">
        <v>0.0</v>
      </c>
      <c r="AM640" s="1">
        <v>0.0</v>
      </c>
      <c r="AN640" s="1">
        <v>0.0</v>
      </c>
      <c r="AO640" s="1">
        <v>100.0</v>
      </c>
      <c r="AP640" s="1">
        <v>1.0</v>
      </c>
      <c r="AQ640" s="1">
        <v>3.24</v>
      </c>
      <c r="AR640" s="1">
        <v>3.24</v>
      </c>
      <c r="AS640" s="1">
        <v>0.223197</v>
      </c>
      <c r="AT640" s="1">
        <v>85.0335</v>
      </c>
      <c r="AU640" s="1">
        <v>0.0193229</v>
      </c>
      <c r="AV640" s="1">
        <v>0.222359</v>
      </c>
      <c r="AW640" s="1">
        <v>0.1649729</v>
      </c>
      <c r="AX640" s="1">
        <v>0.667077</v>
      </c>
      <c r="AY640" s="1">
        <v>0.0</v>
      </c>
      <c r="AZ640" s="1">
        <v>0.6988767</v>
      </c>
      <c r="BA640" s="1">
        <v>-13.16769</v>
      </c>
    </row>
    <row r="641">
      <c r="A641">
        <f t="shared" si="2"/>
        <v>0</v>
      </c>
      <c r="B641" t="str">
        <f t="shared" si="3"/>
        <v/>
      </c>
      <c r="C641" t="str">
        <f>if(and(D$3&gt;1,E641=PROSES!$D$22),,D641)</f>
        <v/>
      </c>
      <c r="D641" s="1" t="str">
        <f>if(and(F$3&gt;1,F641=PROSES!$B$10),,F641)</f>
        <v/>
      </c>
      <c r="E641" t="str">
        <f t="shared" si="4"/>
        <v/>
      </c>
      <c r="F641" t="str">
        <f t="shared" si="5"/>
        <v/>
      </c>
      <c r="G641" s="1" t="str">
        <f>if(Z641=PROSES!$E$29,T641,)</f>
        <v/>
      </c>
      <c r="H641" t="str">
        <f>if(X641=PROSES!$E$29,T641,)</f>
        <v/>
      </c>
      <c r="I641" t="str">
        <f t="shared" si="6"/>
        <v/>
      </c>
      <c r="J641" t="str">
        <f>if(and($K$3&gt;1,R641=PROSES!$C$2),,K641)</f>
        <v/>
      </c>
      <c r="K641" s="1" t="str">
        <f>if(and($L$3&gt;1,L641=PROSES!$B$2),,L641)</f>
        <v/>
      </c>
      <c r="L641" t="str">
        <f t="shared" si="7"/>
        <v/>
      </c>
      <c r="M641" t="str">
        <f>if(Z641=PROSES!$B$3,T641,)</f>
        <v/>
      </c>
      <c r="N641" t="str">
        <f>if(X641=PROSES!$B$3,T641,)</f>
        <v/>
      </c>
      <c r="O641" t="str">
        <f t="shared" si="8"/>
        <v/>
      </c>
      <c r="P641" t="str">
        <f>if(Z641=PROSES!$B$1,T641,)</f>
        <v/>
      </c>
      <c r="Q641" t="str">
        <f>if(X641=PROSES!$B$1,T641,)</f>
        <v/>
      </c>
      <c r="R641" t="str">
        <f t="shared" si="9"/>
        <v>NEW BALARAJA7</v>
      </c>
      <c r="S641" s="3"/>
      <c r="T641" s="1" t="s">
        <v>1292</v>
      </c>
      <c r="U641" s="1" t="s">
        <v>75</v>
      </c>
      <c r="V641" s="1" t="s">
        <v>75</v>
      </c>
      <c r="W641" s="1" t="s">
        <v>322</v>
      </c>
      <c r="X641" s="1" t="s">
        <v>323</v>
      </c>
      <c r="Y641" s="1" t="s">
        <v>324</v>
      </c>
      <c r="AA641" s="1" t="s">
        <v>397</v>
      </c>
      <c r="AD641" s="1">
        <v>0.0</v>
      </c>
      <c r="AE641" s="1">
        <v>1.0</v>
      </c>
      <c r="AG641" s="1">
        <v>64.43</v>
      </c>
      <c r="AH641" s="1">
        <v>1.0</v>
      </c>
      <c r="AI641" s="1" t="s">
        <v>64</v>
      </c>
      <c r="AJ641" s="1">
        <v>0.0</v>
      </c>
      <c r="AM641" s="1">
        <v>0.0</v>
      </c>
      <c r="AN641" s="1">
        <v>0.0</v>
      </c>
      <c r="AO641" s="1">
        <v>100.0</v>
      </c>
      <c r="AP641" s="1">
        <v>1.0</v>
      </c>
      <c r="AQ641" s="1">
        <v>2.808</v>
      </c>
      <c r="AR641" s="1">
        <v>2.808</v>
      </c>
      <c r="AS641" s="1">
        <v>17.80791</v>
      </c>
      <c r="AT641" s="1">
        <v>84.24815</v>
      </c>
      <c r="AU641" s="1">
        <v>1.784711</v>
      </c>
      <c r="AV641" s="1">
        <v>17.71825</v>
      </c>
      <c r="AW641" s="1">
        <v>10.94344</v>
      </c>
      <c r="AX641" s="1">
        <v>51.68575</v>
      </c>
      <c r="AY641" s="1">
        <v>0.0</v>
      </c>
      <c r="AZ641" s="1">
        <v>0.6585197</v>
      </c>
      <c r="BA641" s="1">
        <v>-9.338076</v>
      </c>
    </row>
    <row r="642">
      <c r="A642">
        <f t="shared" si="2"/>
        <v>0</v>
      </c>
      <c r="B642" t="str">
        <f t="shared" si="3"/>
        <v/>
      </c>
      <c r="C642" t="str">
        <f>if(and(D$3&gt;1,E642=PROSES!$D$22),,D642)</f>
        <v/>
      </c>
      <c r="D642" s="1" t="str">
        <f>if(and(F$3&gt;1,F642=PROSES!$B$10),,F642)</f>
        <v/>
      </c>
      <c r="E642" t="str">
        <f t="shared" si="4"/>
        <v/>
      </c>
      <c r="F642" t="str">
        <f t="shared" si="5"/>
        <v/>
      </c>
      <c r="G642" s="1" t="str">
        <f>if(Z642=PROSES!$E$29,T642,)</f>
        <v/>
      </c>
      <c r="H642" t="str">
        <f>if(X642=PROSES!$E$29,T642,)</f>
        <v/>
      </c>
      <c r="I642" t="str">
        <f t="shared" si="6"/>
        <v/>
      </c>
      <c r="J642" t="str">
        <f>if(and($K$3&gt;1,R642=PROSES!$C$2),,K642)</f>
        <v/>
      </c>
      <c r="K642" s="1" t="str">
        <f>if(and($L$3&gt;1,L642=PROSES!$B$2),,L642)</f>
        <v/>
      </c>
      <c r="L642" t="str">
        <f t="shared" si="7"/>
        <v/>
      </c>
      <c r="M642" t="str">
        <f>if(Z642=PROSES!$B$3,T642,)</f>
        <v/>
      </c>
      <c r="N642" t="str">
        <f>if(X642=PROSES!$B$3,T642,)</f>
        <v/>
      </c>
      <c r="O642" t="str">
        <f t="shared" si="8"/>
        <v/>
      </c>
      <c r="P642" t="str">
        <f>if(Z642=PROSES!$B$1,T642,)</f>
        <v/>
      </c>
      <c r="Q642" t="str">
        <f>if(X642=PROSES!$B$1,T642,)</f>
        <v/>
      </c>
      <c r="R642" t="str">
        <f t="shared" si="9"/>
        <v>SURALAYA BARU</v>
      </c>
      <c r="S642" s="3"/>
      <c r="T642" s="1" t="s">
        <v>1293</v>
      </c>
      <c r="U642" s="1" t="s">
        <v>75</v>
      </c>
      <c r="V642" s="1" t="s">
        <v>75</v>
      </c>
      <c r="W642" s="1" t="s">
        <v>1294</v>
      </c>
      <c r="X642" s="1" t="s">
        <v>1295</v>
      </c>
      <c r="Y642" s="1" t="s">
        <v>1289</v>
      </c>
      <c r="AA642" s="1" t="s">
        <v>295</v>
      </c>
      <c r="AD642" s="1">
        <v>0.0</v>
      </c>
      <c r="AE642" s="1">
        <v>1.0</v>
      </c>
      <c r="AG642" s="1">
        <v>0.871</v>
      </c>
      <c r="AH642" s="1">
        <v>1.0</v>
      </c>
      <c r="AI642" s="1" t="s">
        <v>64</v>
      </c>
      <c r="AJ642" s="1">
        <v>0.0</v>
      </c>
      <c r="AM642" s="1">
        <v>0.0</v>
      </c>
      <c r="AN642" s="1">
        <v>0.0</v>
      </c>
      <c r="AO642" s="1">
        <v>100.0</v>
      </c>
      <c r="AP642" s="1">
        <v>1.0</v>
      </c>
      <c r="AQ642" s="1">
        <v>2.808</v>
      </c>
      <c r="AR642" s="1">
        <v>2.808</v>
      </c>
      <c r="AS642" s="1">
        <v>0.3540119</v>
      </c>
      <c r="AT642" s="1">
        <v>76.1347</v>
      </c>
      <c r="AU642" s="1">
        <v>0.0848354</v>
      </c>
      <c r="AV642" s="1">
        <v>0.3436966</v>
      </c>
      <c r="AW642" s="1">
        <v>0.215137</v>
      </c>
      <c r="AX642" s="1">
        <v>1.031264</v>
      </c>
      <c r="AY642" s="1">
        <v>0.0</v>
      </c>
      <c r="AZ642" s="1">
        <v>0.6589283</v>
      </c>
      <c r="BA642" s="1">
        <v>3.13437</v>
      </c>
    </row>
    <row r="643">
      <c r="A643">
        <f t="shared" si="2"/>
        <v>0</v>
      </c>
      <c r="B643" t="str">
        <f t="shared" si="3"/>
        <v/>
      </c>
      <c r="C643" t="str">
        <f>if(and(D$3&gt;1,E643=PROSES!$D$22),,D643)</f>
        <v/>
      </c>
      <c r="D643" s="1" t="str">
        <f>if(and(F$3&gt;1,F643=PROSES!$B$10),,F643)</f>
        <v/>
      </c>
      <c r="E643" t="str">
        <f t="shared" si="4"/>
        <v/>
      </c>
      <c r="F643" t="str">
        <f t="shared" si="5"/>
        <v/>
      </c>
      <c r="G643" s="1" t="str">
        <f>if(Z643=PROSES!$E$29,T643,)</f>
        <v/>
      </c>
      <c r="H643" t="str">
        <f>if(X643=PROSES!$E$29,T643,)</f>
        <v/>
      </c>
      <c r="I643" t="str">
        <f t="shared" si="6"/>
        <v/>
      </c>
      <c r="J643" t="str">
        <f>if(and($K$3&gt;1,R643=PROSES!$C$2),,K643)</f>
        <v/>
      </c>
      <c r="K643" s="1" t="str">
        <f>if(and($L$3&gt;1,L643=PROSES!$B$2),,L643)</f>
        <v/>
      </c>
      <c r="L643" t="str">
        <f t="shared" si="7"/>
        <v/>
      </c>
      <c r="M643" t="str">
        <f>if(Z643=PROSES!$B$3,T643,)</f>
        <v/>
      </c>
      <c r="N643" t="str">
        <f>if(X643=PROSES!$B$3,T643,)</f>
        <v/>
      </c>
      <c r="O643" t="str">
        <f t="shared" si="8"/>
        <v/>
      </c>
      <c r="P643" t="str">
        <f>if(Z643=PROSES!$B$1,T643,)</f>
        <v/>
      </c>
      <c r="Q643" t="str">
        <f>if(X643=PROSES!$B$1,T643,)</f>
        <v/>
      </c>
      <c r="R643" t="str">
        <f t="shared" si="9"/>
        <v>LESTARI BANTEN ENERGI</v>
      </c>
      <c r="S643" s="3"/>
      <c r="T643" s="1" t="s">
        <v>1296</v>
      </c>
      <c r="U643" s="1" t="s">
        <v>75</v>
      </c>
      <c r="V643" s="1" t="s">
        <v>75</v>
      </c>
      <c r="W643" s="1" t="s">
        <v>76</v>
      </c>
      <c r="Y643" s="1" t="s">
        <v>295</v>
      </c>
      <c r="Z643" s="1" t="s">
        <v>1288</v>
      </c>
      <c r="AA643" s="1" t="s">
        <v>1297</v>
      </c>
      <c r="AD643" s="1">
        <v>0.0</v>
      </c>
      <c r="AE643" s="1">
        <v>1.0</v>
      </c>
      <c r="AG643" s="1">
        <v>0.112</v>
      </c>
      <c r="AH643" s="1">
        <v>1.0</v>
      </c>
      <c r="AI643" s="1" t="s">
        <v>64</v>
      </c>
      <c r="AJ643" s="1">
        <v>0.0</v>
      </c>
      <c r="AM643" s="1">
        <v>0.0</v>
      </c>
      <c r="AN643" s="1">
        <v>0.0</v>
      </c>
      <c r="AO643" s="1">
        <v>100.0</v>
      </c>
      <c r="AP643" s="1">
        <v>1.0</v>
      </c>
      <c r="AQ643" s="1">
        <v>3.24</v>
      </c>
      <c r="AR643" s="1">
        <v>3.24</v>
      </c>
      <c r="AS643" s="1">
        <v>0.02574466</v>
      </c>
      <c r="AT643" s="1">
        <v>85.0335</v>
      </c>
      <c r="AU643" s="1">
        <v>0.0022288</v>
      </c>
      <c r="AV643" s="1">
        <v>0.025648</v>
      </c>
      <c r="AW643" s="1">
        <v>0.0190288</v>
      </c>
      <c r="AX643" s="1">
        <v>0.076944</v>
      </c>
      <c r="AY643" s="1">
        <v>0.0</v>
      </c>
      <c r="AZ643" s="1">
        <v>0.6988767</v>
      </c>
      <c r="BA643" s="1">
        <v>-13.16769</v>
      </c>
    </row>
    <row r="644">
      <c r="A644">
        <f t="shared" si="2"/>
        <v>0</v>
      </c>
      <c r="B644" t="str">
        <f t="shared" si="3"/>
        <v/>
      </c>
      <c r="C644" t="str">
        <f>if(and(D$3&gt;1,E644=PROSES!$D$22),,D644)</f>
        <v/>
      </c>
      <c r="D644" s="1" t="str">
        <f>if(and(F$3&gt;1,F644=PROSES!$B$10),,F644)</f>
        <v/>
      </c>
      <c r="E644" t="str">
        <f t="shared" si="4"/>
        <v/>
      </c>
      <c r="F644" t="str">
        <f t="shared" si="5"/>
        <v/>
      </c>
      <c r="G644" s="1" t="str">
        <f>if(Z644=PROSES!$E$29,T644,)</f>
        <v/>
      </c>
      <c r="H644" t="str">
        <f>if(X644=PROSES!$E$29,T644,)</f>
        <v/>
      </c>
      <c r="I644" t="str">
        <f t="shared" si="6"/>
        <v/>
      </c>
      <c r="J644" t="str">
        <f>if(and($K$3&gt;1,R644=PROSES!$C$2),,K644)</f>
        <v/>
      </c>
      <c r="K644" s="1" t="str">
        <f>if(and($L$3&gt;1,L644=PROSES!$B$2),,L644)</f>
        <v/>
      </c>
      <c r="L644" t="str">
        <f t="shared" si="7"/>
        <v/>
      </c>
      <c r="M644" t="str">
        <f>if(Z644=PROSES!$B$3,T644,)</f>
        <v/>
      </c>
      <c r="N644" t="str">
        <f>if(X644=PROSES!$B$3,T644,)</f>
        <v/>
      </c>
      <c r="O644" t="str">
        <f t="shared" si="8"/>
        <v/>
      </c>
      <c r="P644" t="str">
        <f>if(Z644=PROSES!$B$1,T644,)</f>
        <v/>
      </c>
      <c r="Q644" t="str">
        <f>if(X644=PROSES!$B$1,T644,)</f>
        <v/>
      </c>
      <c r="R644" t="str">
        <f t="shared" si="9"/>
        <v>SURALAYA BARU</v>
      </c>
      <c r="S644" s="3"/>
      <c r="T644" s="1" t="s">
        <v>1298</v>
      </c>
      <c r="U644" s="1" t="s">
        <v>75</v>
      </c>
      <c r="V644" s="1" t="s">
        <v>75</v>
      </c>
      <c r="W644" s="1" t="s">
        <v>1294</v>
      </c>
      <c r="X644" s="1" t="s">
        <v>1295</v>
      </c>
      <c r="Y644" s="1" t="s">
        <v>1289</v>
      </c>
      <c r="AA644" s="1" t="s">
        <v>400</v>
      </c>
      <c r="AD644" s="1">
        <v>0.0</v>
      </c>
      <c r="AE644" s="1">
        <v>1.0</v>
      </c>
      <c r="AG644" s="1">
        <v>0.871</v>
      </c>
      <c r="AH644" s="1">
        <v>1.0</v>
      </c>
      <c r="AI644" s="1" t="s">
        <v>64</v>
      </c>
      <c r="AJ644" s="1">
        <v>0.0</v>
      </c>
      <c r="AM644" s="1">
        <v>0.0</v>
      </c>
      <c r="AN644" s="1">
        <v>0.0</v>
      </c>
      <c r="AO644" s="1">
        <v>100.0</v>
      </c>
      <c r="AP644" s="1">
        <v>1.0</v>
      </c>
      <c r="AQ644" s="1">
        <v>2.808</v>
      </c>
      <c r="AR644" s="1">
        <v>2.808</v>
      </c>
      <c r="AS644" s="1">
        <v>0.3540119</v>
      </c>
      <c r="AT644" s="1">
        <v>76.1347</v>
      </c>
      <c r="AU644" s="1">
        <v>0.0848354</v>
      </c>
      <c r="AV644" s="1">
        <v>0.3436966</v>
      </c>
      <c r="AW644" s="1">
        <v>0.215137</v>
      </c>
      <c r="AX644" s="1">
        <v>1.031264</v>
      </c>
      <c r="AY644" s="1">
        <v>0.0</v>
      </c>
      <c r="AZ644" s="1">
        <v>0.6589283</v>
      </c>
      <c r="BA644" s="1">
        <v>3.13437</v>
      </c>
    </row>
    <row r="645">
      <c r="A645">
        <f t="shared" si="2"/>
        <v>0</v>
      </c>
      <c r="B645" t="str">
        <f t="shared" si="3"/>
        <v/>
      </c>
      <c r="C645" t="str">
        <f>if(and(D$3&gt;1,E645=PROSES!$D$22),,D645)</f>
        <v/>
      </c>
      <c r="D645" s="1" t="str">
        <f>if(and(F$3&gt;1,F645=PROSES!$B$10),,F645)</f>
        <v/>
      </c>
      <c r="E645" t="str">
        <f t="shared" si="4"/>
        <v/>
      </c>
      <c r="F645" t="str">
        <f t="shared" si="5"/>
        <v/>
      </c>
      <c r="G645" s="1" t="str">
        <f>if(Z645=PROSES!$E$29,T645,)</f>
        <v/>
      </c>
      <c r="H645" t="str">
        <f>if(X645=PROSES!$E$29,T645,)</f>
        <v/>
      </c>
      <c r="I645" t="str">
        <f t="shared" si="6"/>
        <v/>
      </c>
      <c r="J645" t="str">
        <f>if(and($K$3&gt;1,R645=PROSES!$C$2),,K645)</f>
        <v/>
      </c>
      <c r="K645" s="1" t="str">
        <f>if(and($L$3&gt;1,L645=PROSES!$B$2),,L645)</f>
        <v/>
      </c>
      <c r="L645" t="str">
        <f t="shared" si="7"/>
        <v/>
      </c>
      <c r="M645" t="str">
        <f>if(Z645=PROSES!$B$3,T645,)</f>
        <v/>
      </c>
      <c r="N645" t="str">
        <f>if(X645=PROSES!$B$3,T645,)</f>
        <v/>
      </c>
      <c r="O645" t="str">
        <f t="shared" si="8"/>
        <v/>
      </c>
      <c r="P645" t="str">
        <f>if(Z645=PROSES!$B$1,T645,)</f>
        <v/>
      </c>
      <c r="Q645" t="str">
        <f>if(X645=PROSES!$B$1,T645,)</f>
        <v/>
      </c>
      <c r="R645" t="str">
        <f t="shared" si="9"/>
        <v>LESTARI BANTEN ENERGI</v>
      </c>
      <c r="S645" s="3"/>
      <c r="T645" s="1" t="s">
        <v>1299</v>
      </c>
      <c r="U645" s="1" t="s">
        <v>75</v>
      </c>
      <c r="V645" s="1" t="s">
        <v>75</v>
      </c>
      <c r="W645" s="1" t="s">
        <v>76</v>
      </c>
      <c r="Y645" s="1" t="s">
        <v>400</v>
      </c>
      <c r="Z645" s="1" t="s">
        <v>1288</v>
      </c>
      <c r="AA645" s="1" t="s">
        <v>1297</v>
      </c>
      <c r="AD645" s="1">
        <v>0.0</v>
      </c>
      <c r="AE645" s="1">
        <v>1.0</v>
      </c>
      <c r="AG645" s="1">
        <v>0.112</v>
      </c>
      <c r="AH645" s="1">
        <v>1.0</v>
      </c>
      <c r="AI645" s="1" t="s">
        <v>64</v>
      </c>
      <c r="AJ645" s="1">
        <v>0.0</v>
      </c>
      <c r="AM645" s="1">
        <v>0.0</v>
      </c>
      <c r="AN645" s="1">
        <v>0.0</v>
      </c>
      <c r="AO645" s="1">
        <v>100.0</v>
      </c>
      <c r="AP645" s="1">
        <v>1.0</v>
      </c>
      <c r="AQ645" s="1">
        <v>3.24</v>
      </c>
      <c r="AR645" s="1">
        <v>3.24</v>
      </c>
      <c r="AS645" s="1">
        <v>0.02574466</v>
      </c>
      <c r="AT645" s="1">
        <v>85.0335</v>
      </c>
      <c r="AU645" s="1">
        <v>0.0022288</v>
      </c>
      <c r="AV645" s="1">
        <v>0.025648</v>
      </c>
      <c r="AW645" s="1">
        <v>0.0190288</v>
      </c>
      <c r="AX645" s="1">
        <v>0.076944</v>
      </c>
      <c r="AY645" s="1">
        <v>0.0</v>
      </c>
      <c r="AZ645" s="1">
        <v>0.6988767</v>
      </c>
      <c r="BA645" s="1">
        <v>-13.16769</v>
      </c>
    </row>
    <row r="646">
      <c r="A646">
        <f t="shared" si="2"/>
        <v>0</v>
      </c>
      <c r="B646" t="str">
        <f t="shared" si="3"/>
        <v/>
      </c>
      <c r="C646" t="str">
        <f>if(and(D$3&gt;1,E646=PROSES!$D$22),,D646)</f>
        <v/>
      </c>
      <c r="D646" s="1" t="str">
        <f>if(and(F$3&gt;1,F646=PROSES!$B$10),,F646)</f>
        <v/>
      </c>
      <c r="E646" t="str">
        <f t="shared" si="4"/>
        <v/>
      </c>
      <c r="F646" t="str">
        <f t="shared" si="5"/>
        <v/>
      </c>
      <c r="G646" s="1" t="str">
        <f>if(Z646=PROSES!$E$29,T646,)</f>
        <v/>
      </c>
      <c r="H646" t="str">
        <f>if(X646=PROSES!$E$29,T646,)</f>
        <v/>
      </c>
      <c r="I646" t="str">
        <f t="shared" si="6"/>
        <v/>
      </c>
      <c r="J646" t="str">
        <f>if(and($K$3&gt;1,R646=PROSES!$C$2),,K646)</f>
        <v/>
      </c>
      <c r="K646" s="1" t="str">
        <f>if(and($L$3&gt;1,L646=PROSES!$B$2),,L646)</f>
        <v/>
      </c>
      <c r="L646" t="str">
        <f t="shared" si="7"/>
        <v/>
      </c>
      <c r="M646" t="str">
        <f>if(Z646=PROSES!$B$3,T646,)</f>
        <v/>
      </c>
      <c r="N646" t="str">
        <f>if(X646=PROSES!$B$3,T646,)</f>
        <v/>
      </c>
      <c r="O646" t="str">
        <f t="shared" si="8"/>
        <v/>
      </c>
      <c r="P646" t="str">
        <f>if(Z646=PROSES!$B$1,T646,)</f>
        <v/>
      </c>
      <c r="Q646" t="str">
        <f>if(X646=PROSES!$B$1,T646,)</f>
        <v/>
      </c>
      <c r="R646" t="str">
        <f t="shared" si="9"/>
        <v>LESTARI BANTEN ENERGI</v>
      </c>
      <c r="S646" s="3"/>
      <c r="T646" s="1" t="s">
        <v>1300</v>
      </c>
      <c r="U646" s="1" t="s">
        <v>115</v>
      </c>
      <c r="V646" s="1" t="s">
        <v>115</v>
      </c>
      <c r="W646" s="1" t="s">
        <v>76</v>
      </c>
      <c r="Y646" s="1" t="s">
        <v>1301</v>
      </c>
      <c r="Z646" s="1" t="s">
        <v>1288</v>
      </c>
      <c r="AA646" s="1" t="s">
        <v>1289</v>
      </c>
      <c r="AD646" s="1">
        <v>0.0</v>
      </c>
      <c r="AE646" s="1">
        <v>1.0</v>
      </c>
      <c r="AG646" s="1">
        <v>0.971</v>
      </c>
      <c r="AH646" s="1">
        <v>1.0</v>
      </c>
      <c r="AI646" s="1" t="s">
        <v>64</v>
      </c>
      <c r="AJ646" s="1">
        <v>0.0</v>
      </c>
      <c r="AM646" s="1">
        <v>0.0</v>
      </c>
      <c r="AN646" s="1">
        <v>0.0</v>
      </c>
      <c r="AO646" s="1">
        <v>100.0</v>
      </c>
      <c r="AP646" s="1">
        <v>1.0</v>
      </c>
      <c r="AQ646" s="1">
        <v>3.24</v>
      </c>
      <c r="AR646" s="1">
        <v>3.24</v>
      </c>
      <c r="AS646" s="1">
        <v>0.223197</v>
      </c>
      <c r="AT646" s="1">
        <v>85.0335</v>
      </c>
      <c r="AU646" s="1">
        <v>0.0193229</v>
      </c>
      <c r="AV646" s="1">
        <v>0.222359</v>
      </c>
      <c r="AW646" s="1">
        <v>0.1649729</v>
      </c>
      <c r="AX646" s="1">
        <v>0.667077</v>
      </c>
      <c r="AY646" s="1">
        <v>0.0</v>
      </c>
      <c r="AZ646" s="1">
        <v>0.6988767</v>
      </c>
      <c r="BA646" s="1">
        <v>-13.16769</v>
      </c>
    </row>
    <row r="647">
      <c r="A647">
        <f t="shared" si="2"/>
        <v>0</v>
      </c>
      <c r="B647" t="str">
        <f t="shared" si="3"/>
        <v/>
      </c>
      <c r="C647" t="str">
        <f>if(and(D$3&gt;1,E647=PROSES!$D$22),,D647)</f>
        <v/>
      </c>
      <c r="D647" s="1" t="str">
        <f>if(and(F$3&gt;1,F647=PROSES!$B$10),,F647)</f>
        <v/>
      </c>
      <c r="E647" t="str">
        <f t="shared" si="4"/>
        <v/>
      </c>
      <c r="F647" t="str">
        <f t="shared" si="5"/>
        <v/>
      </c>
      <c r="G647" s="1" t="str">
        <f>if(Z647=PROSES!$E$29,T647,)</f>
        <v/>
      </c>
      <c r="H647" t="str">
        <f>if(X647=PROSES!$E$29,T647,)</f>
        <v/>
      </c>
      <c r="I647" t="str">
        <f t="shared" si="6"/>
        <v/>
      </c>
      <c r="J647" t="str">
        <f>if(and($K$3&gt;1,R647=PROSES!$C$2),,K647)</f>
        <v/>
      </c>
      <c r="K647" s="1" t="str">
        <f>if(and($L$3&gt;1,L647=PROSES!$B$2),,L647)</f>
        <v/>
      </c>
      <c r="L647" t="str">
        <f t="shared" si="7"/>
        <v/>
      </c>
      <c r="M647" t="str">
        <f>if(Z647=PROSES!$B$3,T647,)</f>
        <v/>
      </c>
      <c r="N647" t="str">
        <f>if(X647=PROSES!$B$3,T647,)</f>
        <v/>
      </c>
      <c r="O647" t="str">
        <f t="shared" si="8"/>
        <v/>
      </c>
      <c r="P647" t="str">
        <f>if(Z647=PROSES!$B$1,T647,)</f>
        <v/>
      </c>
      <c r="Q647" t="str">
        <f>if(X647=PROSES!$B$1,T647,)</f>
        <v/>
      </c>
      <c r="R647" t="str">
        <f t="shared" si="9"/>
        <v/>
      </c>
      <c r="S647" s="3"/>
      <c r="T647" s="1" t="s">
        <v>1302</v>
      </c>
      <c r="U647" s="1" t="s">
        <v>115</v>
      </c>
      <c r="V647" s="1" t="s">
        <v>115</v>
      </c>
      <c r="W647" s="1" t="s">
        <v>322</v>
      </c>
      <c r="Y647" s="1" t="s">
        <v>1136</v>
      </c>
      <c r="AA647" s="1" t="s">
        <v>1301</v>
      </c>
      <c r="AD647" s="1">
        <v>0.0</v>
      </c>
      <c r="AE647" s="1">
        <v>1.0</v>
      </c>
      <c r="AG647" s="1">
        <v>15.03</v>
      </c>
      <c r="AH647" s="1">
        <v>1.0</v>
      </c>
      <c r="AI647" s="1" t="s">
        <v>64</v>
      </c>
      <c r="AJ647" s="1">
        <v>0.0</v>
      </c>
      <c r="AM647" s="1">
        <v>0.0</v>
      </c>
      <c r="AN647" s="1">
        <v>0.0</v>
      </c>
      <c r="AO647" s="1">
        <v>100.0</v>
      </c>
      <c r="AP647" s="1">
        <v>1.0</v>
      </c>
      <c r="AQ647" s="1">
        <v>2.808</v>
      </c>
      <c r="AR647" s="1">
        <v>2.808</v>
      </c>
      <c r="AS647" s="1">
        <v>4.154165</v>
      </c>
      <c r="AT647" s="1">
        <v>84.24815</v>
      </c>
      <c r="AU647" s="1">
        <v>0.416331</v>
      </c>
      <c r="AV647" s="1">
        <v>4.13325</v>
      </c>
      <c r="AW647" s="1">
        <v>2.552845</v>
      </c>
      <c r="AX647" s="1">
        <v>12.05707</v>
      </c>
      <c r="AY647" s="1">
        <v>0.0</v>
      </c>
      <c r="AZ647" s="1">
        <v>0.6585197</v>
      </c>
      <c r="BA647" s="1">
        <v>-9.338076</v>
      </c>
    </row>
    <row r="648">
      <c r="A648">
        <f t="shared" si="2"/>
        <v>0</v>
      </c>
      <c r="B648" t="str">
        <f t="shared" si="3"/>
        <v/>
      </c>
      <c r="C648" t="str">
        <f>if(and(D$3&gt;1,E648=PROSES!$D$22),,D648)</f>
        <v/>
      </c>
      <c r="D648" s="1" t="str">
        <f>if(and(F$3&gt;1,F648=PROSES!$B$10),,F648)</f>
        <v/>
      </c>
      <c r="E648" t="str">
        <f t="shared" si="4"/>
        <v/>
      </c>
      <c r="F648" t="str">
        <f t="shared" si="5"/>
        <v/>
      </c>
      <c r="G648" s="1" t="str">
        <f>if(Z648=PROSES!$E$29,T648,)</f>
        <v/>
      </c>
      <c r="H648" t="str">
        <f>if(X648=PROSES!$E$29,T648,)</f>
        <v/>
      </c>
      <c r="I648" t="str">
        <f t="shared" si="6"/>
        <v/>
      </c>
      <c r="J648" t="str">
        <f>if(and($K$3&gt;1,R648=PROSES!$C$2),,K648)</f>
        <v/>
      </c>
      <c r="K648" s="1" t="str">
        <f>if(and($L$3&gt;1,L648=PROSES!$B$2),,L648)</f>
        <v/>
      </c>
      <c r="L648" t="str">
        <f t="shared" si="7"/>
        <v/>
      </c>
      <c r="M648" t="str">
        <f>if(Z648=PROSES!$B$3,T648,)</f>
        <v/>
      </c>
      <c r="N648" t="str">
        <f>if(X648=PROSES!$B$3,T648,)</f>
        <v/>
      </c>
      <c r="O648" t="str">
        <f t="shared" si="8"/>
        <v/>
      </c>
      <c r="P648" t="str">
        <f>if(Z648=PROSES!$B$1,T648,)</f>
        <v/>
      </c>
      <c r="Q648" t="str">
        <f>if(X648=PROSES!$B$1,T648,)</f>
        <v/>
      </c>
      <c r="R648" t="str">
        <f t="shared" si="9"/>
        <v>PLTGU JAWA7</v>
      </c>
      <c r="S648" s="3"/>
      <c r="T648" s="1" t="s">
        <v>1303</v>
      </c>
      <c r="U648" s="1" t="s">
        <v>115</v>
      </c>
      <c r="V648" s="1" t="s">
        <v>115</v>
      </c>
      <c r="W648" s="1" t="s">
        <v>327</v>
      </c>
      <c r="Y648" s="1" t="s">
        <v>1136</v>
      </c>
      <c r="Z648" s="1" t="s">
        <v>328</v>
      </c>
      <c r="AA648" s="1" t="s">
        <v>324</v>
      </c>
      <c r="AD648" s="1">
        <v>0.0</v>
      </c>
      <c r="AE648" s="1">
        <v>1.0</v>
      </c>
      <c r="AG648" s="1">
        <v>1.586</v>
      </c>
      <c r="AH648" s="1">
        <v>1.0</v>
      </c>
      <c r="AI648" s="1" t="s">
        <v>64</v>
      </c>
      <c r="AJ648" s="1">
        <v>0.0</v>
      </c>
      <c r="AM648" s="1">
        <v>0.0</v>
      </c>
      <c r="AN648" s="1">
        <v>0.0</v>
      </c>
      <c r="AO648" s="1">
        <v>100.0</v>
      </c>
      <c r="AP648" s="1">
        <v>1.0</v>
      </c>
      <c r="AQ648" s="1">
        <v>4.32</v>
      </c>
      <c r="AR648" s="1">
        <v>4.32</v>
      </c>
      <c r="AS648" s="1">
        <v>0.4742487</v>
      </c>
      <c r="AT648" s="1">
        <v>85.26182</v>
      </c>
      <c r="AU648" s="1">
        <v>0.0391742</v>
      </c>
      <c r="AV648" s="1">
        <v>0.472628</v>
      </c>
      <c r="AW648" s="1">
        <v>0.2770742</v>
      </c>
      <c r="AX648" s="1">
        <v>1.417884</v>
      </c>
      <c r="AY648" s="1">
        <v>0.0</v>
      </c>
      <c r="AZ648" s="1">
        <v>0.6851071</v>
      </c>
      <c r="BA648" s="1">
        <v>-9.388506</v>
      </c>
    </row>
    <row r="649">
      <c r="A649">
        <f t="shared" si="2"/>
        <v>0</v>
      </c>
      <c r="B649" t="str">
        <f t="shared" si="3"/>
        <v/>
      </c>
      <c r="C649" t="str">
        <f>if(and(D$3&gt;1,E649=PROSES!$D$22),,D649)</f>
        <v/>
      </c>
      <c r="D649" s="1" t="str">
        <f>if(and(F$3&gt;1,F649=PROSES!$B$10),,F649)</f>
        <v/>
      </c>
      <c r="E649" t="str">
        <f t="shared" si="4"/>
        <v/>
      </c>
      <c r="F649" t="str">
        <f t="shared" si="5"/>
        <v/>
      </c>
      <c r="G649" s="1" t="str">
        <f>if(Z649=PROSES!$E$29,T649,)</f>
        <v/>
      </c>
      <c r="H649" t="str">
        <f>if(X649=PROSES!$E$29,T649,)</f>
        <v/>
      </c>
      <c r="I649" t="str">
        <f t="shared" si="6"/>
        <v/>
      </c>
      <c r="J649" t="str">
        <f>if(and($K$3&gt;1,R649=PROSES!$C$2),,K649)</f>
        <v/>
      </c>
      <c r="K649" s="1" t="str">
        <f>if(and($L$3&gt;1,L649=PROSES!$B$2),,L649)</f>
        <v/>
      </c>
      <c r="L649" t="str">
        <f t="shared" si="7"/>
        <v/>
      </c>
      <c r="M649" t="str">
        <f>if(Z649=PROSES!$B$3,T649,)</f>
        <v/>
      </c>
      <c r="N649" t="str">
        <f>if(X649=PROSES!$B$3,T649,)</f>
        <v/>
      </c>
      <c r="O649" t="str">
        <f t="shared" si="8"/>
        <v/>
      </c>
      <c r="P649" t="str">
        <f>if(Z649=PROSES!$B$1,T649,)</f>
        <v/>
      </c>
      <c r="Q649" t="str">
        <f>if(X649=PROSES!$B$1,T649,)</f>
        <v/>
      </c>
      <c r="R649" t="str">
        <f t="shared" si="9"/>
        <v>LESTARI BANTEN ENERGI</v>
      </c>
      <c r="S649" s="3"/>
      <c r="T649" s="1" t="s">
        <v>1304</v>
      </c>
      <c r="U649" s="1" t="s">
        <v>115</v>
      </c>
      <c r="V649" s="1" t="s">
        <v>115</v>
      </c>
      <c r="W649" s="1" t="s">
        <v>76</v>
      </c>
      <c r="Y649" s="1" t="s">
        <v>1305</v>
      </c>
      <c r="Z649" s="1" t="s">
        <v>1288</v>
      </c>
      <c r="AA649" s="1" t="s">
        <v>1289</v>
      </c>
      <c r="AD649" s="1">
        <v>0.0</v>
      </c>
      <c r="AE649" s="1">
        <v>1.0</v>
      </c>
      <c r="AG649" s="1">
        <v>0.971</v>
      </c>
      <c r="AH649" s="1">
        <v>1.0</v>
      </c>
      <c r="AI649" s="1" t="s">
        <v>64</v>
      </c>
      <c r="AJ649" s="1">
        <v>0.0</v>
      </c>
      <c r="AM649" s="1">
        <v>0.0</v>
      </c>
      <c r="AN649" s="1">
        <v>0.0</v>
      </c>
      <c r="AO649" s="1">
        <v>100.0</v>
      </c>
      <c r="AP649" s="1">
        <v>1.0</v>
      </c>
      <c r="AQ649" s="1">
        <v>3.24</v>
      </c>
      <c r="AR649" s="1">
        <v>3.24</v>
      </c>
      <c r="AS649" s="1">
        <v>0.223197</v>
      </c>
      <c r="AT649" s="1">
        <v>85.0335</v>
      </c>
      <c r="AU649" s="1">
        <v>0.0193229</v>
      </c>
      <c r="AV649" s="1">
        <v>0.222359</v>
      </c>
      <c r="AW649" s="1">
        <v>0.1649729</v>
      </c>
      <c r="AX649" s="1">
        <v>0.667077</v>
      </c>
      <c r="AY649" s="1">
        <v>0.0</v>
      </c>
      <c r="AZ649" s="1">
        <v>0.6988767</v>
      </c>
      <c r="BA649" s="1">
        <v>-13.16769</v>
      </c>
    </row>
    <row r="650">
      <c r="A650">
        <f t="shared" si="2"/>
        <v>0</v>
      </c>
      <c r="B650" t="str">
        <f t="shared" si="3"/>
        <v/>
      </c>
      <c r="C650" t="str">
        <f>if(and(D$3&gt;1,E650=PROSES!$D$22),,D650)</f>
        <v/>
      </c>
      <c r="D650" s="1" t="str">
        <f>if(and(F$3&gt;1,F650=PROSES!$B$10),,F650)</f>
        <v/>
      </c>
      <c r="E650" t="str">
        <f t="shared" si="4"/>
        <v/>
      </c>
      <c r="F650" t="str">
        <f t="shared" si="5"/>
        <v/>
      </c>
      <c r="G650" s="1" t="str">
        <f>if(Z650=PROSES!$E$29,T650,)</f>
        <v/>
      </c>
      <c r="H650" t="str">
        <f>if(X650=PROSES!$E$29,T650,)</f>
        <v/>
      </c>
      <c r="I650" t="str">
        <f t="shared" si="6"/>
        <v/>
      </c>
      <c r="J650" t="str">
        <f>if(and($K$3&gt;1,R650=PROSES!$C$2),,K650)</f>
        <v/>
      </c>
      <c r="K650" s="1" t="str">
        <f>if(and($L$3&gt;1,L650=PROSES!$B$2),,L650)</f>
        <v/>
      </c>
      <c r="L650" t="str">
        <f t="shared" si="7"/>
        <v/>
      </c>
      <c r="M650" t="str">
        <f>if(Z650=PROSES!$B$3,T650,)</f>
        <v/>
      </c>
      <c r="N650" t="str">
        <f>if(X650=PROSES!$B$3,T650,)</f>
        <v/>
      </c>
      <c r="O650" t="str">
        <f t="shared" si="8"/>
        <v/>
      </c>
      <c r="P650" t="str">
        <f>if(Z650=PROSES!$B$1,T650,)</f>
        <v/>
      </c>
      <c r="Q650" t="str">
        <f>if(X650=PROSES!$B$1,T650,)</f>
        <v/>
      </c>
      <c r="R650" t="str">
        <f t="shared" si="9"/>
        <v/>
      </c>
      <c r="S650" s="3"/>
      <c r="T650" s="1" t="s">
        <v>1306</v>
      </c>
      <c r="U650" s="1" t="s">
        <v>115</v>
      </c>
      <c r="V650" s="1" t="s">
        <v>115</v>
      </c>
      <c r="W650" s="1" t="s">
        <v>322</v>
      </c>
      <c r="Y650" s="1" t="s">
        <v>1140</v>
      </c>
      <c r="AA650" s="1" t="s">
        <v>1305</v>
      </c>
      <c r="AD650" s="1">
        <v>0.0</v>
      </c>
      <c r="AE650" s="1">
        <v>1.0</v>
      </c>
      <c r="AG650" s="1">
        <v>15.03</v>
      </c>
      <c r="AH650" s="1">
        <v>1.0</v>
      </c>
      <c r="AI650" s="1" t="s">
        <v>64</v>
      </c>
      <c r="AJ650" s="1">
        <v>0.0</v>
      </c>
      <c r="AM650" s="1">
        <v>0.0</v>
      </c>
      <c r="AN650" s="1">
        <v>0.0</v>
      </c>
      <c r="AO650" s="1">
        <v>100.0</v>
      </c>
      <c r="AP650" s="1">
        <v>1.0</v>
      </c>
      <c r="AQ650" s="1">
        <v>2.808</v>
      </c>
      <c r="AR650" s="1">
        <v>2.808</v>
      </c>
      <c r="AS650" s="1">
        <v>4.154165</v>
      </c>
      <c r="AT650" s="1">
        <v>84.24815</v>
      </c>
      <c r="AU650" s="1">
        <v>0.416331</v>
      </c>
      <c r="AV650" s="1">
        <v>4.13325</v>
      </c>
      <c r="AW650" s="1">
        <v>2.552845</v>
      </c>
      <c r="AX650" s="1">
        <v>12.05707</v>
      </c>
      <c r="AY650" s="1">
        <v>0.0</v>
      </c>
      <c r="AZ650" s="1">
        <v>0.6585197</v>
      </c>
      <c r="BA650" s="1">
        <v>-9.338076</v>
      </c>
    </row>
    <row r="651">
      <c r="A651">
        <f t="shared" si="2"/>
        <v>0</v>
      </c>
      <c r="B651" t="str">
        <f t="shared" si="3"/>
        <v/>
      </c>
      <c r="C651" t="str">
        <f>if(and(D$3&gt;1,E651=PROSES!$D$22),,D651)</f>
        <v/>
      </c>
      <c r="D651" s="1" t="str">
        <f>if(and(F$3&gt;1,F651=PROSES!$B$10),,F651)</f>
        <v/>
      </c>
      <c r="E651" t="str">
        <f t="shared" si="4"/>
        <v/>
      </c>
      <c r="F651" t="str">
        <f t="shared" si="5"/>
        <v/>
      </c>
      <c r="G651" s="1" t="str">
        <f>if(Z651=PROSES!$E$29,T651,)</f>
        <v/>
      </c>
      <c r="H651" t="str">
        <f>if(X651=PROSES!$E$29,T651,)</f>
        <v/>
      </c>
      <c r="I651" t="str">
        <f t="shared" si="6"/>
        <v/>
      </c>
      <c r="J651" t="str">
        <f>if(and($K$3&gt;1,R651=PROSES!$C$2),,K651)</f>
        <v/>
      </c>
      <c r="K651" s="1" t="str">
        <f>if(and($L$3&gt;1,L651=PROSES!$B$2),,L651)</f>
        <v/>
      </c>
      <c r="L651" t="str">
        <f t="shared" si="7"/>
        <v/>
      </c>
      <c r="M651" t="str">
        <f>if(Z651=PROSES!$B$3,T651,)</f>
        <v/>
      </c>
      <c r="N651" t="str">
        <f>if(X651=PROSES!$B$3,T651,)</f>
        <v/>
      </c>
      <c r="O651" t="str">
        <f t="shared" si="8"/>
        <v/>
      </c>
      <c r="P651" t="str">
        <f>if(Z651=PROSES!$B$1,T651,)</f>
        <v/>
      </c>
      <c r="Q651" t="str">
        <f>if(X651=PROSES!$B$1,T651,)</f>
        <v/>
      </c>
      <c r="R651" t="str">
        <f t="shared" si="9"/>
        <v>PLTGU JAWA7</v>
      </c>
      <c r="S651" s="3"/>
      <c r="T651" s="1" t="s">
        <v>1307</v>
      </c>
      <c r="U651" s="1" t="s">
        <v>115</v>
      </c>
      <c r="V651" s="1" t="s">
        <v>115</v>
      </c>
      <c r="W651" s="1" t="s">
        <v>327</v>
      </c>
      <c r="X651" s="1" t="s">
        <v>328</v>
      </c>
      <c r="Y651" s="1" t="s">
        <v>324</v>
      </c>
      <c r="AA651" s="1" t="s">
        <v>1140</v>
      </c>
      <c r="AD651" s="1">
        <v>0.0</v>
      </c>
      <c r="AE651" s="1">
        <v>1.0</v>
      </c>
      <c r="AG651" s="1">
        <v>1.586</v>
      </c>
      <c r="AH651" s="1">
        <v>1.0</v>
      </c>
      <c r="AI651" s="1" t="s">
        <v>64</v>
      </c>
      <c r="AJ651" s="1">
        <v>0.0</v>
      </c>
      <c r="AM651" s="1">
        <v>0.0</v>
      </c>
      <c r="AN651" s="1">
        <v>0.0</v>
      </c>
      <c r="AO651" s="1">
        <v>100.0</v>
      </c>
      <c r="AP651" s="1">
        <v>1.0</v>
      </c>
      <c r="AQ651" s="1">
        <v>4.32</v>
      </c>
      <c r="AR651" s="1">
        <v>4.32</v>
      </c>
      <c r="AS651" s="1">
        <v>0.4742487</v>
      </c>
      <c r="AT651" s="1">
        <v>85.26182</v>
      </c>
      <c r="AU651" s="1">
        <v>0.0391742</v>
      </c>
      <c r="AV651" s="1">
        <v>0.472628</v>
      </c>
      <c r="AW651" s="1">
        <v>0.2770742</v>
      </c>
      <c r="AX651" s="1">
        <v>1.417884</v>
      </c>
      <c r="AY651" s="1">
        <v>0.0</v>
      </c>
      <c r="AZ651" s="1">
        <v>0.6851071</v>
      </c>
      <c r="BA651" s="1">
        <v>-9.388506</v>
      </c>
    </row>
    <row r="652">
      <c r="A652">
        <f t="shared" si="2"/>
        <v>0</v>
      </c>
      <c r="B652" t="str">
        <f t="shared" si="3"/>
        <v/>
      </c>
      <c r="C652" t="str">
        <f>if(and(D$3&gt;1,E652=PROSES!$D$22),,D652)</f>
        <v/>
      </c>
      <c r="D652" s="1" t="str">
        <f>if(and(F$3&gt;1,F652=PROSES!$B$10),,F652)</f>
        <v/>
      </c>
      <c r="E652" t="str">
        <f t="shared" si="4"/>
        <v/>
      </c>
      <c r="F652" t="str">
        <f t="shared" si="5"/>
        <v/>
      </c>
      <c r="G652" s="1" t="str">
        <f>if(Z652=PROSES!$E$29,T652,)</f>
        <v/>
      </c>
      <c r="H652" t="str">
        <f>if(X652=PROSES!$E$29,T652,)</f>
        <v/>
      </c>
      <c r="I652" t="str">
        <f t="shared" si="6"/>
        <v/>
      </c>
      <c r="J652" t="str">
        <f>if(and($K$3&gt;1,R652=PROSES!$C$2),,K652)</f>
        <v/>
      </c>
      <c r="K652" s="1" t="str">
        <f>if(and($L$3&gt;1,L652=PROSES!$B$2),,L652)</f>
        <v/>
      </c>
      <c r="L652" t="str">
        <f t="shared" si="7"/>
        <v/>
      </c>
      <c r="M652" t="str">
        <f>if(Z652=PROSES!$B$3,T652,)</f>
        <v/>
      </c>
      <c r="N652" t="str">
        <f>if(X652=PROSES!$B$3,T652,)</f>
        <v/>
      </c>
      <c r="O652" t="str">
        <f t="shared" si="8"/>
        <v/>
      </c>
      <c r="P652" t="str">
        <f>if(Z652=PROSES!$B$1,T652,)</f>
        <v/>
      </c>
      <c r="Q652" t="str">
        <f>if(X652=PROSES!$B$1,T652,)</f>
        <v/>
      </c>
      <c r="R652" t="str">
        <f t="shared" si="9"/>
        <v>LEMBURSITU BARUCIANJUR5</v>
      </c>
      <c r="S652" s="3"/>
      <c r="T652" s="1" t="s">
        <v>1308</v>
      </c>
      <c r="U652" s="1" t="s">
        <v>115</v>
      </c>
      <c r="V652" s="1" t="s">
        <v>115</v>
      </c>
      <c r="W652" s="1" t="s">
        <v>90</v>
      </c>
      <c r="X652" s="1" t="s">
        <v>1309</v>
      </c>
      <c r="Y652" s="1" t="s">
        <v>61</v>
      </c>
      <c r="Z652" s="1" t="s">
        <v>258</v>
      </c>
      <c r="AA652" s="1" t="s">
        <v>85</v>
      </c>
      <c r="AD652" s="1">
        <v>0.0</v>
      </c>
      <c r="AE652" s="1">
        <v>1.0</v>
      </c>
      <c r="AG652" s="1">
        <v>32.0</v>
      </c>
      <c r="AH652" s="1">
        <v>1.0</v>
      </c>
      <c r="AI652" s="1" t="s">
        <v>64</v>
      </c>
      <c r="AJ652" s="1">
        <v>0.0</v>
      </c>
      <c r="AM652" s="1">
        <v>0.0</v>
      </c>
      <c r="AN652" s="1">
        <v>0.0</v>
      </c>
      <c r="AO652" s="1">
        <v>100.0</v>
      </c>
      <c r="AP652" s="1">
        <v>1.0</v>
      </c>
      <c r="AQ652" s="1">
        <v>1.62</v>
      </c>
      <c r="AR652" s="1">
        <v>1.62</v>
      </c>
      <c r="AS652" s="1">
        <v>9.067367</v>
      </c>
      <c r="AT652" s="1">
        <v>82.15014</v>
      </c>
      <c r="AU652" s="1">
        <v>1.2384</v>
      </c>
      <c r="AV652" s="1">
        <v>8.9824</v>
      </c>
      <c r="AW652" s="1">
        <v>6.0384</v>
      </c>
      <c r="AX652" s="1">
        <v>26.9472</v>
      </c>
      <c r="AY652" s="1">
        <v>0.0</v>
      </c>
      <c r="AZ652" s="1">
        <v>0.683587</v>
      </c>
      <c r="BA652" s="1">
        <v>-7.109503</v>
      </c>
    </row>
    <row r="653">
      <c r="A653">
        <f t="shared" si="2"/>
        <v>0</v>
      </c>
      <c r="B653" t="str">
        <f t="shared" si="3"/>
        <v/>
      </c>
      <c r="C653" t="str">
        <f>if(and(D$3&gt;1,E653=PROSES!$D$22),,D653)</f>
        <v/>
      </c>
      <c r="D653" s="1" t="str">
        <f>if(and(F$3&gt;1,F653=PROSES!$B$10),,F653)</f>
        <v/>
      </c>
      <c r="E653" t="str">
        <f t="shared" si="4"/>
        <v/>
      </c>
      <c r="F653" t="str">
        <f t="shared" si="5"/>
        <v/>
      </c>
      <c r="G653" s="1" t="str">
        <f>if(Z653=PROSES!$E$29,T653,)</f>
        <v/>
      </c>
      <c r="H653" t="str">
        <f>if(X653=PROSES!$E$29,T653,)</f>
        <v/>
      </c>
      <c r="I653" t="str">
        <f t="shared" si="6"/>
        <v/>
      </c>
      <c r="J653" t="str">
        <f>if(and($K$3&gt;1,R653=PROSES!$C$2),,K653)</f>
        <v/>
      </c>
      <c r="K653" s="1" t="str">
        <f>if(and($L$3&gt;1,L653=PROSES!$B$2),,L653)</f>
        <v/>
      </c>
      <c r="L653" t="str">
        <f t="shared" si="7"/>
        <v/>
      </c>
      <c r="M653" t="str">
        <f>if(Z653=PROSES!$B$3,T653,)</f>
        <v/>
      </c>
      <c r="N653" t="str">
        <f>if(X653=PROSES!$B$3,T653,)</f>
        <v/>
      </c>
      <c r="O653" t="str">
        <f t="shared" si="8"/>
        <v/>
      </c>
      <c r="P653" t="str">
        <f>if(Z653=PROSES!$B$1,T653,)</f>
        <v/>
      </c>
      <c r="Q653" t="str">
        <f>if(X653=PROSES!$B$1,T653,)</f>
        <v/>
      </c>
      <c r="R653" t="str">
        <f t="shared" si="9"/>
        <v>LEMBURSITU BARUCIANJUR5</v>
      </c>
      <c r="S653" s="3"/>
      <c r="T653" s="1" t="s">
        <v>1310</v>
      </c>
      <c r="U653" s="1" t="s">
        <v>115</v>
      </c>
      <c r="V653" s="1" t="s">
        <v>115</v>
      </c>
      <c r="W653" s="1" t="s">
        <v>90</v>
      </c>
      <c r="X653" s="1" t="s">
        <v>1309</v>
      </c>
      <c r="Y653" s="1" t="s">
        <v>66</v>
      </c>
      <c r="Z653" s="1" t="s">
        <v>258</v>
      </c>
      <c r="AA653" s="1" t="s">
        <v>88</v>
      </c>
      <c r="AD653" s="1">
        <v>0.0</v>
      </c>
      <c r="AE653" s="1">
        <v>1.0</v>
      </c>
      <c r="AG653" s="1">
        <v>32.0</v>
      </c>
      <c r="AH653" s="1">
        <v>1.0</v>
      </c>
      <c r="AI653" s="1" t="s">
        <v>64</v>
      </c>
      <c r="AJ653" s="1">
        <v>0.0</v>
      </c>
      <c r="AM653" s="1">
        <v>0.0</v>
      </c>
      <c r="AN653" s="1">
        <v>0.0</v>
      </c>
      <c r="AO653" s="1">
        <v>100.0</v>
      </c>
      <c r="AP653" s="1">
        <v>1.0</v>
      </c>
      <c r="AQ653" s="1">
        <v>1.62</v>
      </c>
      <c r="AR653" s="1">
        <v>1.62</v>
      </c>
      <c r="AS653" s="1">
        <v>9.067367</v>
      </c>
      <c r="AT653" s="1">
        <v>82.15014</v>
      </c>
      <c r="AU653" s="1">
        <v>1.2384</v>
      </c>
      <c r="AV653" s="1">
        <v>8.9824</v>
      </c>
      <c r="AW653" s="1">
        <v>6.0384</v>
      </c>
      <c r="AX653" s="1">
        <v>26.9472</v>
      </c>
      <c r="AY653" s="1">
        <v>0.0</v>
      </c>
      <c r="AZ653" s="1">
        <v>0.683587</v>
      </c>
      <c r="BA653" s="1">
        <v>-7.109503</v>
      </c>
    </row>
    <row r="654">
      <c r="A654">
        <f t="shared" si="2"/>
        <v>0</v>
      </c>
      <c r="B654" t="str">
        <f t="shared" si="3"/>
        <v/>
      </c>
      <c r="C654" t="str">
        <f>if(and(D$3&gt;1,E654=PROSES!$D$22),,D654)</f>
        <v/>
      </c>
      <c r="D654" s="1" t="str">
        <f>if(and(F$3&gt;1,F654=PROSES!$B$10),,F654)</f>
        <v/>
      </c>
      <c r="E654" t="str">
        <f t="shared" si="4"/>
        <v/>
      </c>
      <c r="F654" t="str">
        <f t="shared" si="5"/>
        <v/>
      </c>
      <c r="G654" s="1" t="str">
        <f>if(Z654=PROSES!$E$29,T654,)</f>
        <v/>
      </c>
      <c r="H654" t="str">
        <f>if(X654=PROSES!$E$29,T654,)</f>
        <v/>
      </c>
      <c r="I654" t="str">
        <f t="shared" si="6"/>
        <v/>
      </c>
      <c r="J654" t="str">
        <f>if(and($K$3&gt;1,R654=PROSES!$C$2),,K654)</f>
        <v/>
      </c>
      <c r="K654" s="1" t="str">
        <f>if(and($L$3&gt;1,L654=PROSES!$B$2),,L654)</f>
        <v/>
      </c>
      <c r="L654" t="str">
        <f t="shared" si="7"/>
        <v/>
      </c>
      <c r="M654" t="str">
        <f>if(Z654=PROSES!$B$3,T654,)</f>
        <v/>
      </c>
      <c r="N654" t="str">
        <f>if(X654=PROSES!$B$3,T654,)</f>
        <v/>
      </c>
      <c r="O654" t="str">
        <f t="shared" si="8"/>
        <v/>
      </c>
      <c r="P654" t="str">
        <f>if(Z654=PROSES!$B$1,T654,)</f>
        <v/>
      </c>
      <c r="Q654" t="str">
        <f>if(X654=PROSES!$B$1,T654,)</f>
        <v/>
      </c>
      <c r="R654" t="str">
        <f t="shared" si="9"/>
        <v>LEMBURSITU BARUSEMEN JAWA</v>
      </c>
      <c r="S654" s="3"/>
      <c r="T654" s="1" t="s">
        <v>1311</v>
      </c>
      <c r="U654" s="1" t="s">
        <v>58</v>
      </c>
      <c r="V654" s="1" t="s">
        <v>58</v>
      </c>
      <c r="W654" s="1" t="s">
        <v>90</v>
      </c>
      <c r="X654" s="1" t="s">
        <v>1309</v>
      </c>
      <c r="Y654" s="1" t="s">
        <v>61</v>
      </c>
      <c r="Z654" s="1" t="s">
        <v>1312</v>
      </c>
      <c r="AA654" s="1" t="s">
        <v>61</v>
      </c>
      <c r="AD654" s="1">
        <v>0.0</v>
      </c>
      <c r="AE654" s="1">
        <v>1.0</v>
      </c>
      <c r="AG654" s="1">
        <v>4.485</v>
      </c>
      <c r="AH654" s="1">
        <v>1.0</v>
      </c>
      <c r="AI654" s="1" t="s">
        <v>64</v>
      </c>
      <c r="AJ654" s="1">
        <v>0.0</v>
      </c>
      <c r="AM654" s="1">
        <v>0.0</v>
      </c>
      <c r="AN654" s="1">
        <v>0.0</v>
      </c>
      <c r="AO654" s="1">
        <v>100.0</v>
      </c>
      <c r="AP654" s="1">
        <v>1.0</v>
      </c>
      <c r="AQ654" s="1">
        <v>1.62</v>
      </c>
      <c r="AR654" s="1">
        <v>1.62</v>
      </c>
      <c r="AS654" s="1">
        <v>1.270848</v>
      </c>
      <c r="AT654" s="1">
        <v>82.15014</v>
      </c>
      <c r="AU654" s="1">
        <v>0.1735695</v>
      </c>
      <c r="AV654" s="1">
        <v>1.25894</v>
      </c>
      <c r="AW654" s="1">
        <v>0.8463196</v>
      </c>
      <c r="AX654" s="1">
        <v>3.776819</v>
      </c>
      <c r="AY654" s="1">
        <v>0.0</v>
      </c>
      <c r="AZ654" s="1">
        <v>0.683587</v>
      </c>
      <c r="BA654" s="1">
        <v>-7.109503</v>
      </c>
    </row>
    <row r="655">
      <c r="A655">
        <f t="shared" si="2"/>
        <v>0</v>
      </c>
      <c r="B655" t="str">
        <f t="shared" si="3"/>
        <v/>
      </c>
      <c r="C655" t="str">
        <f>if(and(D$3&gt;1,E655=PROSES!$D$22),,D655)</f>
        <v/>
      </c>
      <c r="D655" s="1" t="str">
        <f>if(and(F$3&gt;1,F655=PROSES!$B$10),,F655)</f>
        <v/>
      </c>
      <c r="E655" t="str">
        <f t="shared" si="4"/>
        <v/>
      </c>
      <c r="F655" t="str">
        <f t="shared" si="5"/>
        <v/>
      </c>
      <c r="G655" s="1" t="str">
        <f>if(Z655=PROSES!$E$29,T655,)</f>
        <v/>
      </c>
      <c r="H655" t="str">
        <f>if(X655=PROSES!$E$29,T655,)</f>
        <v/>
      </c>
      <c r="I655" t="str">
        <f t="shared" si="6"/>
        <v/>
      </c>
      <c r="J655" t="str">
        <f>if(and($K$3&gt;1,R655=PROSES!$C$2),,K655)</f>
        <v/>
      </c>
      <c r="K655" s="1" t="str">
        <f>if(and($L$3&gt;1,L655=PROSES!$B$2),,L655)</f>
        <v/>
      </c>
      <c r="L655" t="str">
        <f t="shared" si="7"/>
        <v/>
      </c>
      <c r="M655" t="str">
        <f>if(Z655=PROSES!$B$3,T655,)</f>
        <v/>
      </c>
      <c r="N655" t="str">
        <f>if(X655=PROSES!$B$3,T655,)</f>
        <v/>
      </c>
      <c r="O655" t="str">
        <f t="shared" si="8"/>
        <v/>
      </c>
      <c r="P655" t="str">
        <f>if(Z655=PROSES!$B$1,T655,)</f>
        <v/>
      </c>
      <c r="Q655" t="str">
        <f>if(X655=PROSES!$B$1,T655,)</f>
        <v/>
      </c>
      <c r="R655" t="str">
        <f t="shared" si="9"/>
        <v>LUMAJANG5JEMBER5</v>
      </c>
      <c r="S655" s="3"/>
      <c r="T655" s="1" t="s">
        <v>1313</v>
      </c>
      <c r="U655" s="1" t="s">
        <v>82</v>
      </c>
      <c r="V655" s="1" t="s">
        <v>82</v>
      </c>
      <c r="W655" s="1" t="s">
        <v>315</v>
      </c>
      <c r="X655" s="1" t="s">
        <v>1314</v>
      </c>
      <c r="Y655" s="1" t="s">
        <v>85</v>
      </c>
      <c r="Z655" s="1" t="s">
        <v>343</v>
      </c>
      <c r="AA655" s="1" t="s">
        <v>85</v>
      </c>
      <c r="AD655" s="1">
        <v>0.0</v>
      </c>
      <c r="AE655" s="1">
        <v>1.0</v>
      </c>
      <c r="AG655" s="1">
        <v>63.148</v>
      </c>
      <c r="AH655" s="1">
        <v>1.0</v>
      </c>
      <c r="AI655" s="1" t="s">
        <v>64</v>
      </c>
      <c r="AJ655" s="1">
        <v>0.0</v>
      </c>
      <c r="AM655" s="1">
        <v>0.0</v>
      </c>
      <c r="AN655" s="1">
        <v>0.0</v>
      </c>
      <c r="AO655" s="1">
        <v>100.0</v>
      </c>
      <c r="AP655" s="1">
        <v>1.0</v>
      </c>
      <c r="AQ655" s="1">
        <v>0.74</v>
      </c>
      <c r="AR655" s="1">
        <v>0.74</v>
      </c>
      <c r="AS655" s="1">
        <v>25.01183</v>
      </c>
      <c r="AT655" s="1">
        <v>77.04442</v>
      </c>
      <c r="AU655" s="1">
        <v>5.607542</v>
      </c>
      <c r="AV655" s="1">
        <v>24.37513</v>
      </c>
      <c r="AW655" s="1">
        <v>15.09237</v>
      </c>
      <c r="AX655" s="1">
        <v>73.12538</v>
      </c>
      <c r="AY655" s="1">
        <v>0.0</v>
      </c>
      <c r="AZ655" s="1">
        <v>0.6618785</v>
      </c>
      <c r="BA655" s="1">
        <v>1.945686</v>
      </c>
    </row>
    <row r="656">
      <c r="A656">
        <f t="shared" si="2"/>
        <v>0</v>
      </c>
      <c r="B656" t="str">
        <f t="shared" si="3"/>
        <v/>
      </c>
      <c r="C656" t="str">
        <f>if(and(D$3&gt;1,E656=PROSES!$D$22),,D656)</f>
        <v/>
      </c>
      <c r="D656" s="1" t="str">
        <f>if(and(F$3&gt;1,F656=PROSES!$B$10),,F656)</f>
        <v/>
      </c>
      <c r="E656" t="str">
        <f t="shared" si="4"/>
        <v/>
      </c>
      <c r="F656" t="str">
        <f t="shared" si="5"/>
        <v/>
      </c>
      <c r="G656" s="1" t="str">
        <f>if(Z656=PROSES!$E$29,T656,)</f>
        <v/>
      </c>
      <c r="H656" t="str">
        <f>if(X656=PROSES!$E$29,T656,)</f>
        <v/>
      </c>
      <c r="I656" t="str">
        <f t="shared" si="6"/>
        <v/>
      </c>
      <c r="J656" t="str">
        <f>if(and($K$3&gt;1,R656=PROSES!$C$2),,K656)</f>
        <v/>
      </c>
      <c r="K656" s="1" t="str">
        <f>if(and($L$3&gt;1,L656=PROSES!$B$2),,L656)</f>
        <v/>
      </c>
      <c r="L656" t="str">
        <f t="shared" si="7"/>
        <v/>
      </c>
      <c r="M656" t="str">
        <f>if(Z656=PROSES!$B$3,T656,)</f>
        <v/>
      </c>
      <c r="N656" t="str">
        <f>if(X656=PROSES!$B$3,T656,)</f>
        <v/>
      </c>
      <c r="O656" t="str">
        <f t="shared" si="8"/>
        <v/>
      </c>
      <c r="P656" t="str">
        <f>if(Z656=PROSES!$B$1,T656,)</f>
        <v/>
      </c>
      <c r="Q656" t="str">
        <f>if(X656=PROSES!$B$1,T656,)</f>
        <v/>
      </c>
      <c r="R656" t="str">
        <f t="shared" si="9"/>
        <v>LUMAJANG5TANGGUL5</v>
      </c>
      <c r="S656" s="3"/>
      <c r="T656" s="1" t="s">
        <v>1315</v>
      </c>
      <c r="U656" s="1" t="s">
        <v>82</v>
      </c>
      <c r="V656" s="1" t="s">
        <v>82</v>
      </c>
      <c r="W656" s="1" t="s">
        <v>315</v>
      </c>
      <c r="X656" s="1" t="s">
        <v>1314</v>
      </c>
      <c r="Y656" s="1" t="s">
        <v>88</v>
      </c>
      <c r="Z656" s="1" t="s">
        <v>1316</v>
      </c>
      <c r="AA656" s="1" t="s">
        <v>85</v>
      </c>
      <c r="AD656" s="1">
        <v>0.0</v>
      </c>
      <c r="AE656" s="1">
        <v>1.0</v>
      </c>
      <c r="AG656" s="1">
        <v>33.208</v>
      </c>
      <c r="AH656" s="1">
        <v>1.0</v>
      </c>
      <c r="AI656" s="1" t="s">
        <v>64</v>
      </c>
      <c r="AJ656" s="1">
        <v>0.0</v>
      </c>
      <c r="AM656" s="1">
        <v>0.0</v>
      </c>
      <c r="AN656" s="1">
        <v>0.0</v>
      </c>
      <c r="AO656" s="1">
        <v>100.0</v>
      </c>
      <c r="AP656" s="1">
        <v>1.0</v>
      </c>
      <c r="AQ656" s="1">
        <v>0.74</v>
      </c>
      <c r="AR656" s="1">
        <v>0.74</v>
      </c>
      <c r="AS656" s="1">
        <v>13.15311</v>
      </c>
      <c r="AT656" s="1">
        <v>77.04442</v>
      </c>
      <c r="AU656" s="1">
        <v>2.94887</v>
      </c>
      <c r="AV656" s="1">
        <v>12.81829</v>
      </c>
      <c r="AW656" s="1">
        <v>7.936712</v>
      </c>
      <c r="AX656" s="1">
        <v>38.45486</v>
      </c>
      <c r="AY656" s="1">
        <v>0.0</v>
      </c>
      <c r="AZ656" s="1">
        <v>0.6618785</v>
      </c>
      <c r="BA656" s="1">
        <v>1.945686</v>
      </c>
    </row>
    <row r="657">
      <c r="A657">
        <f t="shared" si="2"/>
        <v>0</v>
      </c>
      <c r="B657" t="str">
        <f t="shared" si="3"/>
        <v/>
      </c>
      <c r="C657" t="str">
        <f>if(and(D$3&gt;1,E657=PROSES!$D$22),,D657)</f>
        <v/>
      </c>
      <c r="D657" s="1" t="str">
        <f>if(and(F$3&gt;1,F657=PROSES!$B$10),,F657)</f>
        <v/>
      </c>
      <c r="E657" t="str">
        <f t="shared" si="4"/>
        <v/>
      </c>
      <c r="F657" t="str">
        <f t="shared" si="5"/>
        <v/>
      </c>
      <c r="G657" s="1" t="str">
        <f>if(Z657=PROSES!$E$29,T657,)</f>
        <v/>
      </c>
      <c r="H657" t="str">
        <f>if(X657=PROSES!$E$29,T657,)</f>
        <v/>
      </c>
      <c r="I657" t="str">
        <f t="shared" si="6"/>
        <v/>
      </c>
      <c r="J657" t="str">
        <f>if(and($K$3&gt;1,R657=PROSES!$C$2),,K657)</f>
        <v/>
      </c>
      <c r="K657" s="1" t="str">
        <f>if(and($L$3&gt;1,L657=PROSES!$B$2),,L657)</f>
        <v/>
      </c>
      <c r="L657" t="str">
        <f t="shared" si="7"/>
        <v/>
      </c>
      <c r="M657" t="str">
        <f>if(Z657=PROSES!$B$3,T657,)</f>
        <v/>
      </c>
      <c r="N657" t="str">
        <f>if(X657=PROSES!$B$3,T657,)</f>
        <v/>
      </c>
      <c r="O657" t="str">
        <f t="shared" si="8"/>
        <v/>
      </c>
      <c r="P657" t="str">
        <f>if(Z657=PROSES!$B$1,T657,)</f>
        <v/>
      </c>
      <c r="Q657" t="str">
        <f>if(X657=PROSES!$B$1,T657,)</f>
        <v/>
      </c>
      <c r="R657" t="str">
        <f t="shared" si="9"/>
        <v>LENGKONG1BSD</v>
      </c>
      <c r="S657" s="3"/>
      <c r="T657" s="1" t="s">
        <v>1317</v>
      </c>
      <c r="U657" s="1" t="s">
        <v>58</v>
      </c>
      <c r="V657" s="1" t="s">
        <v>58</v>
      </c>
      <c r="W657" s="1" t="s">
        <v>90</v>
      </c>
      <c r="X657" s="1" t="s">
        <v>1318</v>
      </c>
      <c r="Y657" s="7">
        <v>43470.0</v>
      </c>
      <c r="Z657" s="1" t="s">
        <v>421</v>
      </c>
      <c r="AA657" s="7">
        <v>43501.0</v>
      </c>
      <c r="AD657" s="1">
        <v>0.0</v>
      </c>
      <c r="AE657" s="1">
        <v>1.0</v>
      </c>
      <c r="AG657" s="1">
        <v>3.54</v>
      </c>
      <c r="AH657" s="1">
        <v>1.0</v>
      </c>
      <c r="AI657" s="1" t="s">
        <v>64</v>
      </c>
      <c r="AJ657" s="1">
        <v>0.0</v>
      </c>
      <c r="AM657" s="1">
        <v>0.0</v>
      </c>
      <c r="AN657" s="1">
        <v>0.0</v>
      </c>
      <c r="AO657" s="1">
        <v>100.0</v>
      </c>
      <c r="AP657" s="1">
        <v>1.0</v>
      </c>
      <c r="AQ657" s="1">
        <v>1.62</v>
      </c>
      <c r="AR657" s="1">
        <v>1.62</v>
      </c>
      <c r="AS657" s="1">
        <v>1.003078</v>
      </c>
      <c r="AT657" s="1">
        <v>82.15014</v>
      </c>
      <c r="AU657" s="1">
        <v>0.136998</v>
      </c>
      <c r="AV657" s="1">
        <v>0.993678</v>
      </c>
      <c r="AW657" s="1">
        <v>0.667998</v>
      </c>
      <c r="AX657" s="1">
        <v>2.981034</v>
      </c>
      <c r="AY657" s="1">
        <v>0.0</v>
      </c>
      <c r="AZ657" s="1">
        <v>0.683587</v>
      </c>
      <c r="BA657" s="1">
        <v>-7.109503</v>
      </c>
    </row>
    <row r="658">
      <c r="A658">
        <f t="shared" si="2"/>
        <v>0</v>
      </c>
      <c r="B658" t="str">
        <f t="shared" si="3"/>
        <v/>
      </c>
      <c r="C658" t="str">
        <f>if(and(D$3&gt;1,E658=PROSES!$D$22),,D658)</f>
        <v/>
      </c>
      <c r="D658" s="1" t="str">
        <f>if(and(F$3&gt;1,F658=PROSES!$B$10),,F658)</f>
        <v/>
      </c>
      <c r="E658" t="str">
        <f t="shared" si="4"/>
        <v/>
      </c>
      <c r="F658" t="str">
        <f t="shared" si="5"/>
        <v/>
      </c>
      <c r="G658" s="1" t="str">
        <f>if(Z658=PROSES!$E$29,T658,)</f>
        <v/>
      </c>
      <c r="H658" t="str">
        <f>if(X658=PROSES!$E$29,T658,)</f>
        <v/>
      </c>
      <c r="I658" t="str">
        <f t="shared" si="6"/>
        <v/>
      </c>
      <c r="J658" t="str">
        <f>if(and($K$3&gt;1,R658=PROSES!$C$2),,K658)</f>
        <v/>
      </c>
      <c r="K658" s="1" t="str">
        <f>if(and($L$3&gt;1,L658=PROSES!$B$2),,L658)</f>
        <v/>
      </c>
      <c r="L658" t="str">
        <f t="shared" si="7"/>
        <v/>
      </c>
      <c r="M658" t="str">
        <f>if(Z658=PROSES!$B$3,T658,)</f>
        <v/>
      </c>
      <c r="N658" t="str">
        <f>if(X658=PROSES!$B$3,T658,)</f>
        <v/>
      </c>
      <c r="O658" t="str">
        <f t="shared" si="8"/>
        <v/>
      </c>
      <c r="P658" t="str">
        <f>if(Z658=PROSES!$B$1,T658,)</f>
        <v/>
      </c>
      <c r="Q658" t="str">
        <f>if(X658=PROSES!$B$1,T658,)</f>
        <v/>
      </c>
      <c r="R658" t="str">
        <f t="shared" si="9"/>
        <v>1BSDLENGKONG</v>
      </c>
      <c r="S658" s="3"/>
      <c r="T658" s="1" t="s">
        <v>1319</v>
      </c>
      <c r="U658" s="1" t="s">
        <v>58</v>
      </c>
      <c r="V658" s="1" t="s">
        <v>58</v>
      </c>
      <c r="W658" s="1" t="s">
        <v>90</v>
      </c>
      <c r="X658" s="1" t="s">
        <v>421</v>
      </c>
      <c r="Y658" s="7">
        <v>43501.0</v>
      </c>
      <c r="Z658" s="1" t="s">
        <v>1318</v>
      </c>
      <c r="AA658" s="7">
        <v>43470.0</v>
      </c>
      <c r="AD658" s="1">
        <v>0.0</v>
      </c>
      <c r="AE658" s="1">
        <v>1.0</v>
      </c>
      <c r="AG658" s="1">
        <v>3.54</v>
      </c>
      <c r="AH658" s="1">
        <v>1.0</v>
      </c>
      <c r="AI658" s="1" t="s">
        <v>64</v>
      </c>
      <c r="AJ658" s="1">
        <v>0.0</v>
      </c>
      <c r="AM658" s="1">
        <v>0.0</v>
      </c>
      <c r="AN658" s="1">
        <v>0.0</v>
      </c>
      <c r="AO658" s="1">
        <v>100.0</v>
      </c>
      <c r="AP658" s="1">
        <v>1.0</v>
      </c>
      <c r="AQ658" s="1">
        <v>1.62</v>
      </c>
      <c r="AR658" s="1">
        <v>1.62</v>
      </c>
      <c r="AS658" s="1">
        <v>1.003078</v>
      </c>
      <c r="AT658" s="1">
        <v>82.15014</v>
      </c>
      <c r="AU658" s="1">
        <v>0.136998</v>
      </c>
      <c r="AV658" s="1">
        <v>0.993678</v>
      </c>
      <c r="AW658" s="1">
        <v>0.667998</v>
      </c>
      <c r="AX658" s="1">
        <v>2.981034</v>
      </c>
      <c r="AY658" s="1">
        <v>0.0</v>
      </c>
      <c r="AZ658" s="1">
        <v>0.683587</v>
      </c>
      <c r="BA658" s="1">
        <v>-7.109503</v>
      </c>
    </row>
    <row r="659">
      <c r="A659">
        <f t="shared" si="2"/>
        <v>0</v>
      </c>
      <c r="B659" t="str">
        <f t="shared" si="3"/>
        <v/>
      </c>
      <c r="C659" t="str">
        <f>if(and(D$3&gt;1,E659=PROSES!$D$22),,D659)</f>
        <v/>
      </c>
      <c r="D659" s="1" t="str">
        <f>if(and(F$3&gt;1,F659=PROSES!$B$10),,F659)</f>
        <v/>
      </c>
      <c r="E659" t="str">
        <f t="shared" si="4"/>
        <v/>
      </c>
      <c r="F659" t="str">
        <f t="shared" si="5"/>
        <v/>
      </c>
      <c r="G659" s="1" t="str">
        <f>if(Z659=PROSES!$E$29,T659,)</f>
        <v/>
      </c>
      <c r="H659" t="str">
        <f>if(X659=PROSES!$E$29,T659,)</f>
        <v/>
      </c>
      <c r="I659" t="str">
        <f t="shared" si="6"/>
        <v/>
      </c>
      <c r="J659" t="str">
        <f>if(and($K$3&gt;1,R659=PROSES!$C$2),,K659)</f>
        <v/>
      </c>
      <c r="K659" s="1" t="str">
        <f>if(and($L$3&gt;1,L659=PROSES!$B$2),,L659)</f>
        <v/>
      </c>
      <c r="L659" t="str">
        <f t="shared" si="7"/>
        <v/>
      </c>
      <c r="M659" t="str">
        <f>if(Z659=PROSES!$B$3,T659,)</f>
        <v/>
      </c>
      <c r="N659" t="str">
        <f>if(X659=PROSES!$B$3,T659,)</f>
        <v/>
      </c>
      <c r="O659" t="str">
        <f t="shared" si="8"/>
        <v/>
      </c>
      <c r="P659" t="str">
        <f>if(Z659=PROSES!$B$1,T659,)</f>
        <v/>
      </c>
      <c r="Q659" t="str">
        <f>if(X659=PROSES!$B$1,T659,)</f>
        <v/>
      </c>
      <c r="R659" t="str">
        <f t="shared" si="9"/>
        <v>LENGKONGSERPONG</v>
      </c>
      <c r="S659" s="3"/>
      <c r="T659" s="1" t="s">
        <v>1320</v>
      </c>
      <c r="U659" s="1" t="s">
        <v>58</v>
      </c>
      <c r="V659" s="1" t="s">
        <v>58</v>
      </c>
      <c r="W659" s="1" t="s">
        <v>1321</v>
      </c>
      <c r="X659" s="1" t="s">
        <v>1318</v>
      </c>
      <c r="Y659" s="7">
        <v>43470.0</v>
      </c>
      <c r="Z659" s="1" t="s">
        <v>393</v>
      </c>
      <c r="AA659" s="7">
        <v>43501.0</v>
      </c>
      <c r="AD659" s="1">
        <v>0.0</v>
      </c>
      <c r="AE659" s="1">
        <v>1.0</v>
      </c>
      <c r="AG659" s="1">
        <v>5.8</v>
      </c>
      <c r="AH659" s="1">
        <v>1.0</v>
      </c>
      <c r="AI659" s="1" t="s">
        <v>64</v>
      </c>
      <c r="AJ659" s="1">
        <v>0.0</v>
      </c>
      <c r="AM659" s="1">
        <v>0.0</v>
      </c>
      <c r="AN659" s="1">
        <v>0.0</v>
      </c>
      <c r="AO659" s="1">
        <v>100.0</v>
      </c>
      <c r="AP659" s="1">
        <v>1.0</v>
      </c>
      <c r="AQ659" s="1">
        <v>1.858</v>
      </c>
      <c r="AR659" s="1">
        <v>1.858</v>
      </c>
      <c r="AS659" s="1">
        <v>1.24255</v>
      </c>
      <c r="AT659" s="1">
        <v>76.14538</v>
      </c>
      <c r="AU659" s="1">
        <v>0.29754</v>
      </c>
      <c r="AV659" s="1">
        <v>1.2064</v>
      </c>
      <c r="AW659" s="1">
        <v>1.1658</v>
      </c>
      <c r="AX659" s="1">
        <v>3.6192</v>
      </c>
      <c r="AY659" s="1">
        <v>0.0</v>
      </c>
      <c r="AZ659" s="1">
        <v>0.6879051</v>
      </c>
      <c r="BA659" s="1">
        <v>-5.93694</v>
      </c>
    </row>
    <row r="660">
      <c r="A660">
        <f t="shared" si="2"/>
        <v>0</v>
      </c>
      <c r="B660" t="str">
        <f t="shared" si="3"/>
        <v/>
      </c>
      <c r="C660" t="str">
        <f>if(and(D$3&gt;1,E660=PROSES!$D$22),,D660)</f>
        <v/>
      </c>
      <c r="D660" s="1" t="str">
        <f>if(and(F$3&gt;1,F660=PROSES!$B$10),,F660)</f>
        <v/>
      </c>
      <c r="E660" t="str">
        <f t="shared" si="4"/>
        <v/>
      </c>
      <c r="F660" t="str">
        <f t="shared" si="5"/>
        <v/>
      </c>
      <c r="G660" s="1" t="str">
        <f>if(Z660=PROSES!$E$29,T660,)</f>
        <v/>
      </c>
      <c r="H660" t="str">
        <f>if(X660=PROSES!$E$29,T660,)</f>
        <v/>
      </c>
      <c r="I660" t="str">
        <f t="shared" si="6"/>
        <v/>
      </c>
      <c r="J660" t="str">
        <f>if(and($K$3&gt;1,R660=PROSES!$C$2),,K660)</f>
        <v/>
      </c>
      <c r="K660" s="1" t="str">
        <f>if(and($L$3&gt;1,L660=PROSES!$B$2),,L660)</f>
        <v/>
      </c>
      <c r="L660" t="str">
        <f t="shared" si="7"/>
        <v/>
      </c>
      <c r="M660" t="str">
        <f>if(Z660=PROSES!$B$3,T660,)</f>
        <v/>
      </c>
      <c r="N660" t="str">
        <f>if(X660=PROSES!$B$3,T660,)</f>
        <v/>
      </c>
      <c r="O660" t="str">
        <f t="shared" si="8"/>
        <v/>
      </c>
      <c r="P660" t="str">
        <f>if(Z660=PROSES!$B$1,T660,)</f>
        <v/>
      </c>
      <c r="Q660" t="str">
        <f>if(X660=PROSES!$B$1,T660,)</f>
        <v/>
      </c>
      <c r="R660" t="str">
        <f t="shared" si="9"/>
        <v>LENGKONGSERPONG</v>
      </c>
      <c r="S660" s="3"/>
      <c r="T660" s="1" t="s">
        <v>1322</v>
      </c>
      <c r="U660" s="1" t="s">
        <v>58</v>
      </c>
      <c r="V660" s="1" t="s">
        <v>58</v>
      </c>
      <c r="W660" s="1" t="s">
        <v>1321</v>
      </c>
      <c r="X660" s="1" t="s">
        <v>1318</v>
      </c>
      <c r="Y660" s="7">
        <v>43501.0</v>
      </c>
      <c r="Z660" s="1" t="s">
        <v>393</v>
      </c>
      <c r="AA660" s="7">
        <v>43501.0</v>
      </c>
      <c r="AD660" s="1">
        <v>0.0</v>
      </c>
      <c r="AE660" s="1">
        <v>1.0</v>
      </c>
      <c r="AG660" s="1">
        <v>5.8</v>
      </c>
      <c r="AH660" s="1">
        <v>1.0</v>
      </c>
      <c r="AI660" s="1" t="s">
        <v>64</v>
      </c>
      <c r="AJ660" s="1">
        <v>0.0</v>
      </c>
      <c r="AM660" s="1">
        <v>0.0</v>
      </c>
      <c r="AN660" s="1">
        <v>0.0</v>
      </c>
      <c r="AO660" s="1">
        <v>100.0</v>
      </c>
      <c r="AP660" s="1">
        <v>1.0</v>
      </c>
      <c r="AQ660" s="1">
        <v>1.858</v>
      </c>
      <c r="AR660" s="1">
        <v>1.858</v>
      </c>
      <c r="AS660" s="1">
        <v>1.24255</v>
      </c>
      <c r="AT660" s="1">
        <v>76.14538</v>
      </c>
      <c r="AU660" s="1">
        <v>0.29754</v>
      </c>
      <c r="AV660" s="1">
        <v>1.2064</v>
      </c>
      <c r="AW660" s="1">
        <v>1.1658</v>
      </c>
      <c r="AX660" s="1">
        <v>3.6192</v>
      </c>
      <c r="AY660" s="1">
        <v>0.0</v>
      </c>
      <c r="AZ660" s="1">
        <v>0.6879051</v>
      </c>
      <c r="BA660" s="1">
        <v>-5.93694</v>
      </c>
    </row>
    <row r="661">
      <c r="A661">
        <f t="shared" si="2"/>
        <v>0</v>
      </c>
      <c r="B661" t="str">
        <f t="shared" si="3"/>
        <v/>
      </c>
      <c r="C661" t="str">
        <f>if(and(D$3&gt;1,E661=PROSES!$D$22),,D661)</f>
        <v/>
      </c>
      <c r="D661" s="1" t="str">
        <f>if(and(F$3&gt;1,F661=PROSES!$B$10),,F661)</f>
        <v/>
      </c>
      <c r="E661" t="str">
        <f t="shared" si="4"/>
        <v/>
      </c>
      <c r="F661" t="str">
        <f t="shared" si="5"/>
        <v/>
      </c>
      <c r="G661" s="1" t="str">
        <f>if(Z661=PROSES!$E$29,T661,)</f>
        <v/>
      </c>
      <c r="H661" t="str">
        <f>if(X661=PROSES!$E$29,T661,)</f>
        <v/>
      </c>
      <c r="I661" t="str">
        <f t="shared" si="6"/>
        <v/>
      </c>
      <c r="J661" t="str">
        <f>if(and($K$3&gt;1,R661=PROSES!$C$2),,K661)</f>
        <v/>
      </c>
      <c r="K661" s="1" t="str">
        <f>if(and($L$3&gt;1,L661=PROSES!$B$2),,L661)</f>
        <v/>
      </c>
      <c r="L661" t="str">
        <f t="shared" si="7"/>
        <v/>
      </c>
      <c r="M661" t="str">
        <f>if(Z661=PROSES!$B$3,T661,)</f>
        <v/>
      </c>
      <c r="N661" t="str">
        <f>if(X661=PROSES!$B$3,T661,)</f>
        <v/>
      </c>
      <c r="O661" t="str">
        <f t="shared" si="8"/>
        <v/>
      </c>
      <c r="P661" t="str">
        <f>if(Z661=PROSES!$B$1,T661,)</f>
        <v/>
      </c>
      <c r="Q661" t="str">
        <f>if(X661=PROSES!$B$1,T661,)</f>
        <v/>
      </c>
      <c r="R661" t="str">
        <f t="shared" si="9"/>
        <v>LAMAJAN4CIKALONG4</v>
      </c>
      <c r="S661" s="3"/>
      <c r="T661" s="1" t="s">
        <v>1323</v>
      </c>
      <c r="U661" s="1" t="s">
        <v>115</v>
      </c>
      <c r="V661" s="1" t="s">
        <v>115</v>
      </c>
      <c r="W661" s="1" t="s">
        <v>353</v>
      </c>
      <c r="X661" s="1" t="s">
        <v>1324</v>
      </c>
      <c r="Y661" s="1" t="s">
        <v>123</v>
      </c>
      <c r="Z661" s="1" t="s">
        <v>520</v>
      </c>
      <c r="AA661" s="1" t="s">
        <v>118</v>
      </c>
      <c r="AD661" s="1">
        <v>0.0</v>
      </c>
      <c r="AE661" s="1">
        <v>1.0</v>
      </c>
      <c r="AG661" s="1">
        <v>3.7</v>
      </c>
      <c r="AH661" s="1">
        <v>1.0</v>
      </c>
      <c r="AI661" s="1" t="s">
        <v>64</v>
      </c>
      <c r="AJ661" s="1">
        <v>0.0</v>
      </c>
      <c r="AM661" s="1">
        <v>0.0</v>
      </c>
      <c r="AN661" s="1">
        <v>0.0</v>
      </c>
      <c r="AO661" s="1">
        <v>100.0</v>
      </c>
      <c r="AP661" s="1">
        <v>1.0</v>
      </c>
      <c r="AQ661" s="1">
        <v>0.31</v>
      </c>
      <c r="AR661" s="1">
        <v>0.31</v>
      </c>
      <c r="AS661" s="1">
        <v>1.945512</v>
      </c>
      <c r="AT661" s="1">
        <v>42.67244</v>
      </c>
      <c r="AU661" s="1">
        <v>1.43042</v>
      </c>
      <c r="AV661" s="1">
        <v>1.31868</v>
      </c>
      <c r="AW661" s="1">
        <v>1.98542</v>
      </c>
      <c r="AX661" s="1">
        <v>3.95604</v>
      </c>
      <c r="AY661" s="1">
        <v>0.0</v>
      </c>
      <c r="AZ661" s="1">
        <v>0.4617676</v>
      </c>
      <c r="BA661" s="1">
        <v>35.44377</v>
      </c>
    </row>
    <row r="662">
      <c r="A662">
        <f t="shared" si="2"/>
        <v>0</v>
      </c>
      <c r="B662" t="str">
        <f t="shared" si="3"/>
        <v/>
      </c>
      <c r="C662" t="str">
        <f>if(and(D$3&gt;1,E662=PROSES!$D$22),,D662)</f>
        <v/>
      </c>
      <c r="D662" s="1" t="str">
        <f>if(and(F$3&gt;1,F662=PROSES!$B$10),,F662)</f>
        <v/>
      </c>
      <c r="E662" t="str">
        <f t="shared" si="4"/>
        <v/>
      </c>
      <c r="F662" t="str">
        <f t="shared" si="5"/>
        <v/>
      </c>
      <c r="G662" s="1" t="str">
        <f>if(Z662=PROSES!$E$29,T662,)</f>
        <v/>
      </c>
      <c r="H662" t="str">
        <f>if(X662=PROSES!$E$29,T662,)</f>
        <v/>
      </c>
      <c r="I662" t="str">
        <f t="shared" si="6"/>
        <v/>
      </c>
      <c r="J662" t="str">
        <f>if(and($K$3&gt;1,R662=PROSES!$C$2),,K662)</f>
        <v/>
      </c>
      <c r="K662" s="1" t="str">
        <f>if(and($L$3&gt;1,L662=PROSES!$B$2),,L662)</f>
        <v/>
      </c>
      <c r="L662" t="str">
        <f t="shared" si="7"/>
        <v/>
      </c>
      <c r="M662" t="str">
        <f>if(Z662=PROSES!$B$3,T662,)</f>
        <v/>
      </c>
      <c r="N662" t="str">
        <f>if(X662=PROSES!$B$3,T662,)</f>
        <v/>
      </c>
      <c r="O662" t="str">
        <f t="shared" si="8"/>
        <v/>
      </c>
      <c r="P662" t="str">
        <f>if(Z662=PROSES!$B$1,T662,)</f>
        <v/>
      </c>
      <c r="Q662" t="str">
        <f>if(X662=PROSES!$B$1,T662,)</f>
        <v/>
      </c>
      <c r="R662" t="str">
        <f t="shared" si="9"/>
        <v>CIKALONG4LAMAJAN4</v>
      </c>
      <c r="S662" s="3"/>
      <c r="T662" s="1" t="s">
        <v>1325</v>
      </c>
      <c r="U662" s="1" t="s">
        <v>115</v>
      </c>
      <c r="V662" s="1" t="s">
        <v>115</v>
      </c>
      <c r="W662" s="1" t="s">
        <v>353</v>
      </c>
      <c r="X662" s="1" t="s">
        <v>520</v>
      </c>
      <c r="Y662" s="1" t="s">
        <v>118</v>
      </c>
      <c r="Z662" s="1" t="s">
        <v>1324</v>
      </c>
      <c r="AA662" s="1" t="s">
        <v>118</v>
      </c>
      <c r="AD662" s="1">
        <v>0.0</v>
      </c>
      <c r="AE662" s="1">
        <v>1.0</v>
      </c>
      <c r="AG662" s="1">
        <v>3.7</v>
      </c>
      <c r="AH662" s="1">
        <v>1.0</v>
      </c>
      <c r="AI662" s="1" t="s">
        <v>64</v>
      </c>
      <c r="AJ662" s="1">
        <v>0.0</v>
      </c>
      <c r="AM662" s="1">
        <v>0.0</v>
      </c>
      <c r="AN662" s="1">
        <v>0.0</v>
      </c>
      <c r="AO662" s="1">
        <v>100.0</v>
      </c>
      <c r="AP662" s="1">
        <v>1.0</v>
      </c>
      <c r="AQ662" s="1">
        <v>0.31</v>
      </c>
      <c r="AR662" s="1">
        <v>0.31</v>
      </c>
      <c r="AS662" s="1">
        <v>1.945512</v>
      </c>
      <c r="AT662" s="1">
        <v>42.67244</v>
      </c>
      <c r="AU662" s="1">
        <v>1.43042</v>
      </c>
      <c r="AV662" s="1">
        <v>1.31868</v>
      </c>
      <c r="AW662" s="1">
        <v>1.98542</v>
      </c>
      <c r="AX662" s="1">
        <v>3.95604</v>
      </c>
      <c r="AY662" s="1">
        <v>0.0</v>
      </c>
      <c r="AZ662" s="1">
        <v>0.4617676</v>
      </c>
      <c r="BA662" s="1">
        <v>35.44377</v>
      </c>
    </row>
    <row r="663">
      <c r="A663">
        <f t="shared" si="2"/>
        <v>0</v>
      </c>
      <c r="B663" t="str">
        <f t="shared" si="3"/>
        <v/>
      </c>
      <c r="C663" t="str">
        <f>if(and(D$3&gt;1,E663=PROSES!$D$22),,D663)</f>
        <v/>
      </c>
      <c r="D663" s="1" t="str">
        <f>if(and(F$3&gt;1,F663=PROSES!$B$10),,F663)</f>
        <v/>
      </c>
      <c r="E663" t="str">
        <f t="shared" si="4"/>
        <v/>
      </c>
      <c r="F663" t="str">
        <f t="shared" si="5"/>
        <v/>
      </c>
      <c r="G663" s="1" t="str">
        <f>if(Z663=PROSES!$E$29,T663,)</f>
        <v/>
      </c>
      <c r="H663" t="str">
        <f>if(X663=PROSES!$E$29,T663,)</f>
        <v/>
      </c>
      <c r="I663" t="str">
        <f t="shared" si="6"/>
        <v/>
      </c>
      <c r="J663" t="str">
        <f>if(and($K$3&gt;1,R663=PROSES!$C$2),,K663)</f>
        <v/>
      </c>
      <c r="K663" s="1" t="str">
        <f>if(and($L$3&gt;1,L663=PROSES!$B$2),,L663)</f>
        <v/>
      </c>
      <c r="L663" t="str">
        <f t="shared" si="7"/>
        <v/>
      </c>
      <c r="M663" t="str">
        <f>if(Z663=PROSES!$B$3,T663,)</f>
        <v/>
      </c>
      <c r="N663" t="str">
        <f>if(X663=PROSES!$B$3,T663,)</f>
        <v/>
      </c>
      <c r="O663" t="str">
        <f t="shared" si="8"/>
        <v/>
      </c>
      <c r="P663" t="str">
        <f>if(Z663=PROSES!$B$1,T663,)</f>
        <v/>
      </c>
      <c r="Q663" t="str">
        <f>if(X663=PROSES!$B$1,T663,)</f>
        <v/>
      </c>
      <c r="R663" t="str">
        <f t="shared" si="9"/>
        <v>LAMAJAN4SUMADRA4</v>
      </c>
      <c r="S663" s="3"/>
      <c r="T663" s="1" t="s">
        <v>1326</v>
      </c>
      <c r="U663" s="1" t="s">
        <v>115</v>
      </c>
      <c r="V663" s="1" t="s">
        <v>115</v>
      </c>
      <c r="W663" s="1" t="s">
        <v>122</v>
      </c>
      <c r="X663" s="1" t="s">
        <v>1324</v>
      </c>
      <c r="Y663" s="1" t="s">
        <v>118</v>
      </c>
      <c r="Z663" s="1" t="s">
        <v>1327</v>
      </c>
      <c r="AA663" s="1" t="s">
        <v>369</v>
      </c>
      <c r="AD663" s="1">
        <v>0.0</v>
      </c>
      <c r="AE663" s="1">
        <v>1.0</v>
      </c>
      <c r="AG663" s="1">
        <v>37.3</v>
      </c>
      <c r="AH663" s="1">
        <v>1.0</v>
      </c>
      <c r="AI663" s="1" t="s">
        <v>64</v>
      </c>
      <c r="AJ663" s="1">
        <v>0.0</v>
      </c>
      <c r="AM663" s="1">
        <v>0.0</v>
      </c>
      <c r="AN663" s="1">
        <v>0.0</v>
      </c>
      <c r="AO663" s="1">
        <v>100.0</v>
      </c>
      <c r="AP663" s="1">
        <v>1.0</v>
      </c>
      <c r="AQ663" s="1">
        <v>0.44</v>
      </c>
      <c r="AR663" s="1">
        <v>0.44</v>
      </c>
      <c r="AS663" s="1">
        <v>16.5619</v>
      </c>
      <c r="AT663" s="1">
        <v>60.66966</v>
      </c>
      <c r="AU663" s="1">
        <v>8.11275</v>
      </c>
      <c r="AV663" s="1">
        <v>14.43883</v>
      </c>
      <c r="AW663" s="1">
        <v>13.70775</v>
      </c>
      <c r="AX663" s="1">
        <v>43.31649</v>
      </c>
      <c r="AY663" s="1">
        <v>0.0</v>
      </c>
      <c r="AZ663" s="1">
        <v>0.5920149</v>
      </c>
      <c r="BA663" s="1">
        <v>18.36523</v>
      </c>
    </row>
    <row r="664">
      <c r="A664">
        <f t="shared" si="2"/>
        <v>0</v>
      </c>
      <c r="B664" t="str">
        <f t="shared" si="3"/>
        <v/>
      </c>
      <c r="C664" t="str">
        <f>if(and(D$3&gt;1,E664=PROSES!$D$22),,D664)</f>
        <v/>
      </c>
      <c r="D664" s="1" t="str">
        <f>if(and(F$3&gt;1,F664=PROSES!$B$10),,F664)</f>
        <v/>
      </c>
      <c r="E664" t="str">
        <f t="shared" si="4"/>
        <v/>
      </c>
      <c r="F664" t="str">
        <f t="shared" si="5"/>
        <v/>
      </c>
      <c r="G664" s="1" t="str">
        <f>if(Z664=PROSES!$E$29,T664,)</f>
        <v/>
      </c>
      <c r="H664" t="str">
        <f>if(X664=PROSES!$E$29,T664,)</f>
        <v/>
      </c>
      <c r="I664" t="str">
        <f t="shared" si="6"/>
        <v/>
      </c>
      <c r="J664" t="str">
        <f>if(and($K$3&gt;1,R664=PROSES!$C$2),,K664)</f>
        <v/>
      </c>
      <c r="K664" s="1" t="str">
        <f>if(and($L$3&gt;1,L664=PROSES!$B$2),,L664)</f>
        <v/>
      </c>
      <c r="L664" t="str">
        <f t="shared" si="7"/>
        <v/>
      </c>
      <c r="M664" t="str">
        <f>if(Z664=PROSES!$B$3,T664,)</f>
        <v/>
      </c>
      <c r="N664" t="str">
        <f>if(X664=PROSES!$B$3,T664,)</f>
        <v/>
      </c>
      <c r="O664" t="str">
        <f t="shared" si="8"/>
        <v/>
      </c>
      <c r="P664" t="str">
        <f>if(Z664=PROSES!$B$1,T664,)</f>
        <v/>
      </c>
      <c r="Q664" t="str">
        <f>if(X664=PROSES!$B$1,T664,)</f>
        <v/>
      </c>
      <c r="R664" t="str">
        <f t="shared" si="9"/>
        <v>SANTOSA4LAMAJAN4</v>
      </c>
      <c r="S664" s="3"/>
      <c r="T664" s="1" t="s">
        <v>1328</v>
      </c>
      <c r="U664" s="1" t="s">
        <v>115</v>
      </c>
      <c r="V664" s="1" t="s">
        <v>115</v>
      </c>
      <c r="W664" s="1" t="s">
        <v>122</v>
      </c>
      <c r="X664" s="1" t="s">
        <v>1329</v>
      </c>
      <c r="Y664" s="1" t="s">
        <v>369</v>
      </c>
      <c r="Z664" s="1" t="s">
        <v>1324</v>
      </c>
      <c r="AA664" s="1" t="s">
        <v>123</v>
      </c>
      <c r="AD664" s="1">
        <v>0.0</v>
      </c>
      <c r="AE664" s="1">
        <v>1.0</v>
      </c>
      <c r="AG664" s="1">
        <v>15.36</v>
      </c>
      <c r="AH664" s="1">
        <v>1.0</v>
      </c>
      <c r="AI664" s="1" t="s">
        <v>64</v>
      </c>
      <c r="AJ664" s="1">
        <v>0.0</v>
      </c>
      <c r="AM664" s="1">
        <v>0.0</v>
      </c>
      <c r="AN664" s="1">
        <v>0.0</v>
      </c>
      <c r="AO664" s="1">
        <v>100.0</v>
      </c>
      <c r="AP664" s="1">
        <v>1.0</v>
      </c>
      <c r="AQ664" s="1">
        <v>0.44</v>
      </c>
      <c r="AR664" s="1">
        <v>0.44</v>
      </c>
      <c r="AS664" s="1">
        <v>6.820128</v>
      </c>
      <c r="AT664" s="1">
        <v>60.66966</v>
      </c>
      <c r="AU664" s="1">
        <v>3.3408</v>
      </c>
      <c r="AV664" s="1">
        <v>5.945856</v>
      </c>
      <c r="AW664" s="1">
        <v>5.6448</v>
      </c>
      <c r="AX664" s="1">
        <v>17.83757</v>
      </c>
      <c r="AY664" s="1">
        <v>0.0</v>
      </c>
      <c r="AZ664" s="1">
        <v>0.5920149</v>
      </c>
      <c r="BA664" s="1">
        <v>18.36523</v>
      </c>
    </row>
    <row r="665">
      <c r="A665">
        <f t="shared" si="2"/>
        <v>0</v>
      </c>
      <c r="B665" t="str">
        <f t="shared" si="3"/>
        <v/>
      </c>
      <c r="C665" t="str">
        <f>if(and(D$3&gt;1,E665=PROSES!$D$22),,D665)</f>
        <v/>
      </c>
      <c r="D665" s="1" t="str">
        <f>if(and(F$3&gt;1,F665=PROSES!$B$10),,F665)</f>
        <v/>
      </c>
      <c r="E665" t="str">
        <f t="shared" si="4"/>
        <v/>
      </c>
      <c r="F665" t="str">
        <f t="shared" si="5"/>
        <v/>
      </c>
      <c r="G665" s="1" t="str">
        <f>if(Z665=PROSES!$E$29,T665,)</f>
        <v/>
      </c>
      <c r="H665" t="str">
        <f>if(X665=PROSES!$E$29,T665,)</f>
        <v/>
      </c>
      <c r="I665" t="str">
        <f t="shared" si="6"/>
        <v/>
      </c>
      <c r="J665" t="str">
        <f>if(and($K$3&gt;1,R665=PROSES!$C$2),,K665)</f>
        <v/>
      </c>
      <c r="K665" s="1" t="str">
        <f>if(and($L$3&gt;1,L665=PROSES!$B$2),,L665)</f>
        <v/>
      </c>
      <c r="L665" t="str">
        <f t="shared" si="7"/>
        <v/>
      </c>
      <c r="M665" t="str">
        <f>if(Z665=PROSES!$B$3,T665,)</f>
        <v/>
      </c>
      <c r="N665" t="str">
        <f>if(X665=PROSES!$B$3,T665,)</f>
        <v/>
      </c>
      <c r="O665" t="str">
        <f t="shared" si="8"/>
        <v/>
      </c>
      <c r="P665" t="str">
        <f>if(Z665=PROSES!$B$1,T665,)</f>
        <v/>
      </c>
      <c r="Q665" t="str">
        <f>if(X665=PROSES!$B$1,T665,)</f>
        <v/>
      </c>
      <c r="R665" t="str">
        <f t="shared" si="9"/>
        <v>BABAT5LAMONGAN5</v>
      </c>
      <c r="S665" s="3"/>
      <c r="T665" s="1" t="s">
        <v>1330</v>
      </c>
      <c r="U665" s="1" t="s">
        <v>82</v>
      </c>
      <c r="V665" s="1" t="s">
        <v>82</v>
      </c>
      <c r="W665" s="1" t="s">
        <v>399</v>
      </c>
      <c r="X665" s="1" t="s">
        <v>155</v>
      </c>
      <c r="Y665" s="1" t="s">
        <v>85</v>
      </c>
      <c r="Z665" s="1" t="s">
        <v>1331</v>
      </c>
      <c r="AA665" s="1" t="s">
        <v>85</v>
      </c>
      <c r="AD665" s="1">
        <v>0.0</v>
      </c>
      <c r="AE665" s="1">
        <v>1.0</v>
      </c>
      <c r="AG665" s="1">
        <v>31.6</v>
      </c>
      <c r="AH665" s="1">
        <v>1.0</v>
      </c>
      <c r="AI665" s="1" t="s">
        <v>64</v>
      </c>
      <c r="AJ665" s="1">
        <v>0.0</v>
      </c>
      <c r="AM665" s="1">
        <v>0.0</v>
      </c>
      <c r="AN665" s="1">
        <v>0.0</v>
      </c>
      <c r="AO665" s="1">
        <v>100.0</v>
      </c>
      <c r="AP665" s="1">
        <v>1.0</v>
      </c>
      <c r="AQ665" s="1">
        <v>0.973</v>
      </c>
      <c r="AR665" s="1">
        <v>0.973</v>
      </c>
      <c r="AS665" s="1">
        <v>12.88884</v>
      </c>
      <c r="AT665" s="1">
        <v>71.90399</v>
      </c>
      <c r="AU665" s="1">
        <v>4.003404</v>
      </c>
      <c r="AV665" s="1">
        <v>12.25132</v>
      </c>
      <c r="AW665" s="1">
        <v>9.796</v>
      </c>
      <c r="AX665" s="1">
        <v>22.66668</v>
      </c>
      <c r="AY665" s="1">
        <v>0.0</v>
      </c>
      <c r="AZ665" s="1">
        <v>0.3082202</v>
      </c>
      <c r="BA665" s="1">
        <v>-10.98501</v>
      </c>
    </row>
    <row r="666">
      <c r="A666">
        <f t="shared" si="2"/>
        <v>0</v>
      </c>
      <c r="B666" t="str">
        <f t="shared" si="3"/>
        <v/>
      </c>
      <c r="C666" t="str">
        <f>if(and(D$3&gt;1,E666=PROSES!$D$22),,D666)</f>
        <v/>
      </c>
      <c r="D666" s="1" t="str">
        <f>if(and(F$3&gt;1,F666=PROSES!$B$10),,F666)</f>
        <v/>
      </c>
      <c r="E666" t="str">
        <f t="shared" si="4"/>
        <v/>
      </c>
      <c r="F666" t="str">
        <f t="shared" si="5"/>
        <v/>
      </c>
      <c r="G666" s="1" t="str">
        <f>if(Z666=PROSES!$E$29,T666,)</f>
        <v/>
      </c>
      <c r="H666" t="str">
        <f>if(X666=PROSES!$E$29,T666,)</f>
        <v/>
      </c>
      <c r="I666" t="str">
        <f t="shared" si="6"/>
        <v/>
      </c>
      <c r="J666" t="str">
        <f>if(and($K$3&gt;1,R666=PROSES!$C$2),,K666)</f>
        <v/>
      </c>
      <c r="K666" s="1" t="str">
        <f>if(and($L$3&gt;1,L666=PROSES!$B$2),,L666)</f>
        <v/>
      </c>
      <c r="L666" t="str">
        <f t="shared" si="7"/>
        <v/>
      </c>
      <c r="M666" t="str">
        <f>if(Z666=PROSES!$B$3,T666,)</f>
        <v/>
      </c>
      <c r="N666" t="str">
        <f>if(X666=PROSES!$B$3,T666,)</f>
        <v/>
      </c>
      <c r="O666" t="str">
        <f t="shared" si="8"/>
        <v/>
      </c>
      <c r="P666" t="str">
        <f>if(Z666=PROSES!$B$1,T666,)</f>
        <v/>
      </c>
      <c r="Q666" t="str">
        <f>if(X666=PROSES!$B$1,T666,)</f>
        <v/>
      </c>
      <c r="R666" t="str">
        <f t="shared" si="9"/>
        <v>BABAT5LAMONGAN5</v>
      </c>
      <c r="S666" s="3"/>
      <c r="T666" s="1" t="s">
        <v>1332</v>
      </c>
      <c r="U666" s="1" t="s">
        <v>82</v>
      </c>
      <c r="V666" s="1" t="s">
        <v>82</v>
      </c>
      <c r="W666" s="1" t="s">
        <v>399</v>
      </c>
      <c r="X666" s="1" t="s">
        <v>155</v>
      </c>
      <c r="Y666" s="1" t="s">
        <v>88</v>
      </c>
      <c r="Z666" s="1" t="s">
        <v>1331</v>
      </c>
      <c r="AA666" s="1" t="s">
        <v>88</v>
      </c>
      <c r="AD666" s="1">
        <v>0.0</v>
      </c>
      <c r="AE666" s="1">
        <v>1.0</v>
      </c>
      <c r="AG666" s="1">
        <v>31.6</v>
      </c>
      <c r="AH666" s="1">
        <v>1.0</v>
      </c>
      <c r="AI666" s="1" t="s">
        <v>64</v>
      </c>
      <c r="AJ666" s="1">
        <v>0.0</v>
      </c>
      <c r="AM666" s="1">
        <v>0.0</v>
      </c>
      <c r="AN666" s="1">
        <v>0.0</v>
      </c>
      <c r="AO666" s="1">
        <v>100.0</v>
      </c>
      <c r="AP666" s="1">
        <v>1.0</v>
      </c>
      <c r="AQ666" s="1">
        <v>0.973</v>
      </c>
      <c r="AR666" s="1">
        <v>0.973</v>
      </c>
      <c r="AS666" s="1">
        <v>12.88884</v>
      </c>
      <c r="AT666" s="1">
        <v>71.90399</v>
      </c>
      <c r="AU666" s="1">
        <v>4.003404</v>
      </c>
      <c r="AV666" s="1">
        <v>12.25132</v>
      </c>
      <c r="AW666" s="1">
        <v>9.796</v>
      </c>
      <c r="AX666" s="1">
        <v>22.66668</v>
      </c>
      <c r="AY666" s="1">
        <v>0.0</v>
      </c>
      <c r="AZ666" s="1">
        <v>0.3082202</v>
      </c>
      <c r="BA666" s="1">
        <v>-10.98501</v>
      </c>
    </row>
    <row r="667">
      <c r="A667">
        <f t="shared" si="2"/>
        <v>0</v>
      </c>
      <c r="B667" t="str">
        <f t="shared" si="3"/>
        <v/>
      </c>
      <c r="C667" t="str">
        <f>if(and(D$3&gt;1,E667=PROSES!$D$22),,D667)</f>
        <v/>
      </c>
      <c r="D667" s="1" t="str">
        <f>if(and(F$3&gt;1,F667=PROSES!$B$10),,F667)</f>
        <v/>
      </c>
      <c r="E667" t="str">
        <f t="shared" si="4"/>
        <v/>
      </c>
      <c r="F667" t="str">
        <f t="shared" si="5"/>
        <v/>
      </c>
      <c r="G667" s="1" t="str">
        <f>if(Z667=PROSES!$E$29,T667,)</f>
        <v/>
      </c>
      <c r="H667" t="str">
        <f>if(X667=PROSES!$E$29,T667,)</f>
        <v/>
      </c>
      <c r="I667" t="str">
        <f t="shared" si="6"/>
        <v/>
      </c>
      <c r="J667" t="str">
        <f>if(and($K$3&gt;1,R667=PROSES!$C$2),,K667)</f>
        <v/>
      </c>
      <c r="K667" s="1" t="str">
        <f>if(and($L$3&gt;1,L667=PROSES!$B$2),,L667)</f>
        <v/>
      </c>
      <c r="L667" t="str">
        <f t="shared" si="7"/>
        <v/>
      </c>
      <c r="M667" t="str">
        <f>if(Z667=PROSES!$B$3,T667,)</f>
        <v/>
      </c>
      <c r="N667" t="str">
        <f>if(X667=PROSES!$B$3,T667,)</f>
        <v/>
      </c>
      <c r="O667" t="str">
        <f t="shared" si="8"/>
        <v/>
      </c>
      <c r="P667" t="str">
        <f>if(Z667=PROSES!$B$1,T667,)</f>
        <v/>
      </c>
      <c r="Q667" t="str">
        <f>if(X667=PROSES!$B$1,T667,)</f>
        <v/>
      </c>
      <c r="R667" t="str">
        <f t="shared" si="9"/>
        <v>KESUGIHAN5LOMANIS</v>
      </c>
      <c r="S667" s="3"/>
      <c r="T667" s="1" t="s">
        <v>1333</v>
      </c>
      <c r="U667" s="1" t="s">
        <v>176</v>
      </c>
      <c r="V667" s="1" t="s">
        <v>176</v>
      </c>
      <c r="W667" s="1" t="s">
        <v>171</v>
      </c>
      <c r="X667" s="1" t="s">
        <v>1188</v>
      </c>
      <c r="Y667" s="1">
        <v>2.0</v>
      </c>
      <c r="Z667" s="1" t="s">
        <v>1334</v>
      </c>
      <c r="AA667" s="1">
        <v>1.0</v>
      </c>
      <c r="AD667" s="1">
        <v>0.0</v>
      </c>
      <c r="AE667" s="1">
        <v>1.0</v>
      </c>
      <c r="AG667" s="1">
        <v>21.13</v>
      </c>
      <c r="AH667" s="1">
        <v>1.0</v>
      </c>
      <c r="AI667" s="1" t="s">
        <v>64</v>
      </c>
      <c r="AJ667" s="1">
        <v>0.0</v>
      </c>
      <c r="AM667" s="1">
        <v>0.0</v>
      </c>
      <c r="AN667" s="1">
        <v>0.0</v>
      </c>
      <c r="AO667" s="1">
        <v>100.0</v>
      </c>
      <c r="AP667" s="1">
        <v>1.0</v>
      </c>
      <c r="AQ667" s="1">
        <v>0.58</v>
      </c>
      <c r="AR667" s="1">
        <v>0.58</v>
      </c>
      <c r="AS667" s="1">
        <v>8.866057</v>
      </c>
      <c r="AT667" s="1">
        <v>70.94324</v>
      </c>
      <c r="AU667" s="1">
        <v>2.89481</v>
      </c>
      <c r="AV667" s="1">
        <v>8.380157</v>
      </c>
      <c r="AW667" s="1">
        <v>6.06431</v>
      </c>
      <c r="AX667" s="1">
        <v>25.14047</v>
      </c>
      <c r="AY667" s="1">
        <v>0.0</v>
      </c>
      <c r="AZ667" s="1">
        <v>0.6412987</v>
      </c>
      <c r="BA667" s="1">
        <v>8.348166</v>
      </c>
    </row>
    <row r="668">
      <c r="A668">
        <f t="shared" si="2"/>
        <v>0</v>
      </c>
      <c r="B668" t="str">
        <f t="shared" si="3"/>
        <v/>
      </c>
      <c r="C668" t="str">
        <f>if(and(D$3&gt;1,E668=PROSES!$D$22),,D668)</f>
        <v/>
      </c>
      <c r="D668" s="1" t="str">
        <f>if(and(F$3&gt;1,F668=PROSES!$B$10),,F668)</f>
        <v/>
      </c>
      <c r="E668" t="str">
        <f t="shared" si="4"/>
        <v/>
      </c>
      <c r="F668" t="str">
        <f t="shared" si="5"/>
        <v/>
      </c>
      <c r="G668" s="1" t="str">
        <f>if(Z668=PROSES!$E$29,T668,)</f>
        <v/>
      </c>
      <c r="H668" t="str">
        <f>if(X668=PROSES!$E$29,T668,)</f>
        <v/>
      </c>
      <c r="I668" t="str">
        <f t="shared" si="6"/>
        <v/>
      </c>
      <c r="J668" t="str">
        <f>if(and($K$3&gt;1,R668=PROSES!$C$2),,K668)</f>
        <v/>
      </c>
      <c r="K668" s="1" t="str">
        <f>if(and($L$3&gt;1,L668=PROSES!$B$2),,L668)</f>
        <v/>
      </c>
      <c r="L668" t="str">
        <f t="shared" si="7"/>
        <v/>
      </c>
      <c r="M668" t="str">
        <f>if(Z668=PROSES!$B$3,T668,)</f>
        <v/>
      </c>
      <c r="N668" t="str">
        <f>if(X668=PROSES!$B$3,T668,)</f>
        <v/>
      </c>
      <c r="O668" t="str">
        <f t="shared" si="8"/>
        <v/>
      </c>
      <c r="P668" t="str">
        <f>if(Z668=PROSES!$B$1,T668,)</f>
        <v/>
      </c>
      <c r="Q668" t="str">
        <f>if(X668=PROSES!$B$1,T668,)</f>
        <v/>
      </c>
      <c r="R668" t="str">
        <f t="shared" si="9"/>
        <v>LOMANISKTT PERTAMINA</v>
      </c>
      <c r="S668" s="3"/>
      <c r="T668" s="1" t="s">
        <v>1335</v>
      </c>
      <c r="U668" s="1" t="s">
        <v>176</v>
      </c>
      <c r="V668" s="1" t="s">
        <v>176</v>
      </c>
      <c r="W668" s="1" t="s">
        <v>1336</v>
      </c>
      <c r="X668" s="1" t="s">
        <v>1334</v>
      </c>
      <c r="Y668" s="1">
        <v>1.0</v>
      </c>
      <c r="Z668" s="1" t="s">
        <v>1337</v>
      </c>
      <c r="AA668" s="1">
        <v>2.0</v>
      </c>
      <c r="AD668" s="1">
        <v>0.0</v>
      </c>
      <c r="AE668" s="1">
        <v>1.0</v>
      </c>
      <c r="AG668" s="1">
        <v>0.356</v>
      </c>
      <c r="AH668" s="1">
        <v>1.0</v>
      </c>
      <c r="AI668" s="1" t="s">
        <v>64</v>
      </c>
      <c r="AJ668" s="1">
        <v>0.0</v>
      </c>
      <c r="AM668" s="1">
        <v>0.0</v>
      </c>
      <c r="AN668" s="1">
        <v>0.0</v>
      </c>
      <c r="AO668" s="1">
        <v>100.0</v>
      </c>
      <c r="AP668" s="1">
        <v>1.0</v>
      </c>
      <c r="AQ668" s="1">
        <v>533.0</v>
      </c>
      <c r="AR668" s="1">
        <v>533.0</v>
      </c>
      <c r="AS668" s="1">
        <v>7.603478</v>
      </c>
      <c r="AT668" s="1">
        <v>89.83878</v>
      </c>
      <c r="AU668" s="1">
        <v>0.0213956</v>
      </c>
      <c r="AV668" s="1">
        <v>7.603448</v>
      </c>
      <c r="AW668" s="1">
        <v>0.0747956</v>
      </c>
      <c r="AX668" s="1">
        <v>22.81034</v>
      </c>
      <c r="AY668" s="1">
        <v>0.0</v>
      </c>
      <c r="AZ668" s="1">
        <v>0.6666681</v>
      </c>
      <c r="BA668" s="1">
        <v>-0.0399709</v>
      </c>
    </row>
    <row r="669">
      <c r="A669">
        <f t="shared" si="2"/>
        <v>0</v>
      </c>
      <c r="B669" t="str">
        <f t="shared" si="3"/>
        <v/>
      </c>
      <c r="C669" t="str">
        <f>if(and(D$3&gt;1,E669=PROSES!$D$22),,D669)</f>
        <v/>
      </c>
      <c r="D669" s="1" t="str">
        <f>if(and(F$3&gt;1,F669=PROSES!$B$10),,F669)</f>
        <v/>
      </c>
      <c r="E669" t="str">
        <f t="shared" si="4"/>
        <v/>
      </c>
      <c r="F669" t="str">
        <f t="shared" si="5"/>
        <v/>
      </c>
      <c r="G669" s="1" t="str">
        <f>if(Z669=PROSES!$E$29,T669,)</f>
        <v/>
      </c>
      <c r="H669" t="str">
        <f>if(X669=PROSES!$E$29,T669,)</f>
        <v/>
      </c>
      <c r="I669" t="str">
        <f t="shared" si="6"/>
        <v/>
      </c>
      <c r="J669" t="str">
        <f>if(and($K$3&gt;1,R669=PROSES!$C$2),,K669)</f>
        <v/>
      </c>
      <c r="K669" s="1" t="str">
        <f>if(and($L$3&gt;1,L669=PROSES!$B$2),,L669)</f>
        <v/>
      </c>
      <c r="L669" t="str">
        <f t="shared" si="7"/>
        <v/>
      </c>
      <c r="M669" t="str">
        <f>if(Z669=PROSES!$B$3,T669,)</f>
        <v/>
      </c>
      <c r="N669" t="str">
        <f>if(X669=PROSES!$B$3,T669,)</f>
        <v/>
      </c>
      <c r="O669" t="str">
        <f t="shared" si="8"/>
        <v/>
      </c>
      <c r="P669" t="str">
        <f>if(Z669=PROSES!$B$1,T669,)</f>
        <v/>
      </c>
      <c r="Q669" t="str">
        <f>if(X669=PROSES!$B$1,T669,)</f>
        <v/>
      </c>
      <c r="R669" t="str">
        <f t="shared" si="9"/>
        <v>LOMANISKTT PERTAMINA</v>
      </c>
      <c r="S669" s="3"/>
      <c r="T669" s="1" t="s">
        <v>1338</v>
      </c>
      <c r="U669" s="1" t="s">
        <v>176</v>
      </c>
      <c r="V669" s="1" t="s">
        <v>176</v>
      </c>
      <c r="W669" s="1" t="s">
        <v>1336</v>
      </c>
      <c r="X669" s="1" t="s">
        <v>1334</v>
      </c>
      <c r="Y669" s="1">
        <v>1.0</v>
      </c>
      <c r="Z669" s="1" t="s">
        <v>1337</v>
      </c>
      <c r="AA669" s="1">
        <v>2.0</v>
      </c>
      <c r="AD669" s="1">
        <v>0.0</v>
      </c>
      <c r="AE669" s="1">
        <v>1.0</v>
      </c>
      <c r="AG669" s="1">
        <v>0.383</v>
      </c>
      <c r="AH669" s="1">
        <v>1.0</v>
      </c>
      <c r="AI669" s="1" t="s">
        <v>64</v>
      </c>
      <c r="AJ669" s="1">
        <v>0.0</v>
      </c>
      <c r="AM669" s="1">
        <v>0.0</v>
      </c>
      <c r="AN669" s="1">
        <v>0.0</v>
      </c>
      <c r="AO669" s="1">
        <v>100.0</v>
      </c>
      <c r="AP669" s="1">
        <v>1.0</v>
      </c>
      <c r="AQ669" s="1">
        <v>533.0</v>
      </c>
      <c r="AR669" s="1">
        <v>533.0</v>
      </c>
      <c r="AS669" s="1">
        <v>8.180146</v>
      </c>
      <c r="AT669" s="1">
        <v>89.83878</v>
      </c>
      <c r="AU669" s="1">
        <v>0.0230183</v>
      </c>
      <c r="AV669" s="1">
        <v>8.180114</v>
      </c>
      <c r="AW669" s="1">
        <v>0.0804683</v>
      </c>
      <c r="AX669" s="1">
        <v>24.54034</v>
      </c>
      <c r="AY669" s="1">
        <v>0.0</v>
      </c>
      <c r="AZ669" s="1">
        <v>0.6666681</v>
      </c>
      <c r="BA669" s="1">
        <v>-0.0399709</v>
      </c>
    </row>
    <row r="670">
      <c r="A670">
        <f t="shared" si="2"/>
        <v>0</v>
      </c>
      <c r="B670" t="str">
        <f t="shared" si="3"/>
        <v/>
      </c>
      <c r="C670" t="str">
        <f>if(and(D$3&gt;1,E670=PROSES!$D$22),,D670)</f>
        <v/>
      </c>
      <c r="D670" s="1" t="str">
        <f>if(and(F$3&gt;1,F670=PROSES!$B$10),,F670)</f>
        <v/>
      </c>
      <c r="E670" t="str">
        <f t="shared" si="4"/>
        <v/>
      </c>
      <c r="F670" t="str">
        <f t="shared" si="5"/>
        <v/>
      </c>
      <c r="G670" s="1" t="str">
        <f>if(Z670=PROSES!$E$29,T670,)</f>
        <v/>
      </c>
      <c r="H670" t="str">
        <f>if(X670=PROSES!$E$29,T670,)</f>
        <v/>
      </c>
      <c r="I670" t="str">
        <f t="shared" si="6"/>
        <v/>
      </c>
      <c r="J670" t="str">
        <f>if(and($K$3&gt;1,R670=PROSES!$C$2),,K670)</f>
        <v/>
      </c>
      <c r="K670" s="1" t="str">
        <f>if(and($L$3&gt;1,L670=PROSES!$B$2),,L670)</f>
        <v/>
      </c>
      <c r="L670" t="str">
        <f t="shared" si="7"/>
        <v/>
      </c>
      <c r="M670" t="str">
        <f>if(Z670=PROSES!$B$3,T670,)</f>
        <v/>
      </c>
      <c r="N670" t="str">
        <f>if(X670=PROSES!$B$3,T670,)</f>
        <v/>
      </c>
      <c r="O670" t="str">
        <f t="shared" si="8"/>
        <v/>
      </c>
      <c r="P670" t="str">
        <f>if(Z670=PROSES!$B$1,T670,)</f>
        <v/>
      </c>
      <c r="Q670" t="str">
        <f>if(X670=PROSES!$B$1,T670,)</f>
        <v/>
      </c>
      <c r="R670" t="str">
        <f t="shared" si="9"/>
        <v>LAUTAN STEELSPINMILL</v>
      </c>
      <c r="S670" s="3"/>
      <c r="T670" s="1" t="s">
        <v>1339</v>
      </c>
      <c r="U670" s="1" t="s">
        <v>58</v>
      </c>
      <c r="V670" s="1" t="s">
        <v>58</v>
      </c>
      <c r="W670" s="1" t="s">
        <v>153</v>
      </c>
      <c r="X670" s="1" t="s">
        <v>1340</v>
      </c>
      <c r="Y670" s="7">
        <v>43470.0</v>
      </c>
      <c r="Z670" s="1" t="s">
        <v>72</v>
      </c>
      <c r="AA670" s="7">
        <v>43470.0</v>
      </c>
      <c r="AD670" s="1">
        <v>0.0</v>
      </c>
      <c r="AE670" s="1">
        <v>1.0</v>
      </c>
      <c r="AG670" s="1">
        <v>3.2</v>
      </c>
      <c r="AH670" s="1">
        <v>1.0</v>
      </c>
      <c r="AI670" s="1" t="s">
        <v>64</v>
      </c>
      <c r="AJ670" s="1">
        <v>0.0</v>
      </c>
      <c r="AM670" s="1">
        <v>0.0</v>
      </c>
      <c r="AN670" s="1">
        <v>0.0</v>
      </c>
      <c r="AO670" s="1">
        <v>100.0</v>
      </c>
      <c r="AP670" s="1">
        <v>1.0</v>
      </c>
      <c r="AQ670" s="1">
        <v>2.73</v>
      </c>
      <c r="AR670" s="1">
        <v>2.73</v>
      </c>
      <c r="AS670" s="1">
        <v>0.901043</v>
      </c>
      <c r="AT670" s="1">
        <v>82.244</v>
      </c>
      <c r="AU670" s="1">
        <v>0.1216</v>
      </c>
      <c r="AV670" s="1">
        <v>0.8928</v>
      </c>
      <c r="AW670" s="1">
        <v>0.5376</v>
      </c>
      <c r="AX670" s="1">
        <v>2.5904</v>
      </c>
      <c r="AY670" s="1">
        <v>0.0</v>
      </c>
      <c r="AZ670" s="1">
        <v>0.6465942</v>
      </c>
      <c r="BA670" s="1">
        <v>-6.013103</v>
      </c>
    </row>
    <row r="671">
      <c r="A671">
        <f t="shared" si="2"/>
        <v>0</v>
      </c>
      <c r="B671" t="str">
        <f t="shared" si="3"/>
        <v/>
      </c>
      <c r="C671" t="str">
        <f>if(and(D$3&gt;1,E671=PROSES!$D$22),,D671)</f>
        <v/>
      </c>
      <c r="D671" s="1" t="str">
        <f>if(and(F$3&gt;1,F671=PROSES!$B$10),,F671)</f>
        <v/>
      </c>
      <c r="E671" t="str">
        <f t="shared" si="4"/>
        <v/>
      </c>
      <c r="F671" t="str">
        <f t="shared" si="5"/>
        <v/>
      </c>
      <c r="G671" s="1" t="str">
        <f>if(Z671=PROSES!$E$29,T671,)</f>
        <v/>
      </c>
      <c r="H671" t="str">
        <f>if(X671=PROSES!$E$29,T671,)</f>
        <v/>
      </c>
      <c r="I671" t="str">
        <f t="shared" si="6"/>
        <v/>
      </c>
      <c r="J671" t="str">
        <f>if(and($K$3&gt;1,R671=PROSES!$C$2),,K671)</f>
        <v/>
      </c>
      <c r="K671" s="1" t="str">
        <f>if(and($L$3&gt;1,L671=PROSES!$B$2),,L671)</f>
        <v/>
      </c>
      <c r="L671" t="str">
        <f t="shared" si="7"/>
        <v/>
      </c>
      <c r="M671" t="str">
        <f>if(Z671=PROSES!$B$3,T671,)</f>
        <v/>
      </c>
      <c r="N671" t="str">
        <f>if(X671=PROSES!$B$3,T671,)</f>
        <v/>
      </c>
      <c r="O671" t="str">
        <f t="shared" si="8"/>
        <v/>
      </c>
      <c r="P671" t="str">
        <f>if(Z671=PROSES!$B$1,T671,)</f>
        <v/>
      </c>
      <c r="Q671" t="str">
        <f>if(X671=PROSES!$B$1,T671,)</f>
        <v/>
      </c>
      <c r="R671" t="str">
        <f t="shared" si="9"/>
        <v>LAUTAN STEELSPINMILL</v>
      </c>
      <c r="S671" s="3"/>
      <c r="T671" s="1" t="s">
        <v>1341</v>
      </c>
      <c r="U671" s="1" t="s">
        <v>58</v>
      </c>
      <c r="V671" s="1" t="s">
        <v>58</v>
      </c>
      <c r="W671" s="1" t="s">
        <v>153</v>
      </c>
      <c r="X671" s="1" t="s">
        <v>1340</v>
      </c>
      <c r="Y671" s="7">
        <v>43501.0</v>
      </c>
      <c r="Z671" s="1" t="s">
        <v>72</v>
      </c>
      <c r="AA671" s="7">
        <v>43501.0</v>
      </c>
      <c r="AD671" s="1">
        <v>0.0</v>
      </c>
      <c r="AE671" s="1">
        <v>1.0</v>
      </c>
      <c r="AG671" s="1">
        <v>3.2</v>
      </c>
      <c r="AH671" s="1">
        <v>1.0</v>
      </c>
      <c r="AI671" s="1" t="s">
        <v>880</v>
      </c>
      <c r="AJ671" s="1">
        <v>0.0</v>
      </c>
      <c r="AM671" s="1">
        <v>0.0</v>
      </c>
      <c r="AN671" s="1">
        <v>0.0</v>
      </c>
      <c r="AO671" s="1">
        <v>100.0</v>
      </c>
      <c r="AP671" s="1">
        <v>1.0</v>
      </c>
      <c r="AQ671" s="1">
        <v>2.73</v>
      </c>
      <c r="AR671" s="1">
        <v>2.73</v>
      </c>
      <c r="AS671" s="1">
        <v>0.901043</v>
      </c>
      <c r="AT671" s="1">
        <v>82.244</v>
      </c>
      <c r="AU671" s="1">
        <v>0.1216</v>
      </c>
      <c r="AV671" s="1">
        <v>0.8928</v>
      </c>
      <c r="AW671" s="1">
        <v>0.5376</v>
      </c>
      <c r="AX671" s="1">
        <v>2.5904</v>
      </c>
      <c r="AY671" s="1">
        <v>0.0</v>
      </c>
      <c r="AZ671" s="1">
        <v>0.6465942</v>
      </c>
      <c r="BA671" s="1">
        <v>-6.013103</v>
      </c>
    </row>
    <row r="672">
      <c r="A672">
        <f t="shared" si="2"/>
        <v>0</v>
      </c>
      <c r="B672" t="str">
        <f t="shared" si="3"/>
        <v/>
      </c>
      <c r="C672" t="str">
        <f>if(and(D$3&gt;1,E672=PROSES!$D$22),,D672)</f>
        <v/>
      </c>
      <c r="D672" s="1" t="str">
        <f>if(and(F$3&gt;1,F672=PROSES!$B$10),,F672)</f>
        <v/>
      </c>
      <c r="E672" t="str">
        <f t="shared" si="4"/>
        <v/>
      </c>
      <c r="F672" t="str">
        <f t="shared" si="5"/>
        <v/>
      </c>
      <c r="G672" s="1" t="str">
        <f>if(Z672=PROSES!$E$29,T672,)</f>
        <v/>
      </c>
      <c r="H672" t="str">
        <f>if(X672=PROSES!$E$29,T672,)</f>
        <v/>
      </c>
      <c r="I672" t="str">
        <f t="shared" si="6"/>
        <v/>
      </c>
      <c r="J672" t="str">
        <f>if(and($K$3&gt;1,R672=PROSES!$C$2),,K672)</f>
        <v/>
      </c>
      <c r="K672" s="1" t="str">
        <f>if(and($L$3&gt;1,L672=PROSES!$B$2),,L672)</f>
        <v/>
      </c>
      <c r="L672" t="str">
        <f t="shared" si="7"/>
        <v/>
      </c>
      <c r="M672" t="str">
        <f>if(Z672=PROSES!$B$3,T672,)</f>
        <v/>
      </c>
      <c r="N672" t="str">
        <f>if(X672=PROSES!$B$3,T672,)</f>
        <v/>
      </c>
      <c r="O672" t="str">
        <f t="shared" si="8"/>
        <v/>
      </c>
      <c r="P672" t="str">
        <f>if(Z672=PROSES!$B$1,T672,)</f>
        <v/>
      </c>
      <c r="Q672" t="str">
        <f>if(X672=PROSES!$B$1,T672,)</f>
        <v/>
      </c>
      <c r="R672" t="str">
        <f t="shared" si="9"/>
        <v>LAWANG5KEBONAGUNG5</v>
      </c>
      <c r="S672" s="3"/>
      <c r="T672" s="1" t="s">
        <v>1342</v>
      </c>
      <c r="U672" s="1" t="s">
        <v>82</v>
      </c>
      <c r="V672" s="1" t="s">
        <v>82</v>
      </c>
      <c r="W672" s="1" t="s">
        <v>315</v>
      </c>
      <c r="X672" s="1" t="s">
        <v>316</v>
      </c>
      <c r="Y672" s="1" t="s">
        <v>85</v>
      </c>
      <c r="Z672" s="1" t="s">
        <v>1112</v>
      </c>
      <c r="AA672" s="1" t="s">
        <v>85</v>
      </c>
      <c r="AD672" s="1">
        <v>0.0</v>
      </c>
      <c r="AE672" s="1">
        <v>1.0</v>
      </c>
      <c r="AG672" s="1">
        <v>31.5592</v>
      </c>
      <c r="AH672" s="1">
        <v>1.0</v>
      </c>
      <c r="AI672" s="1" t="s">
        <v>64</v>
      </c>
      <c r="AJ672" s="1">
        <v>0.0</v>
      </c>
      <c r="AM672" s="1">
        <v>0.0</v>
      </c>
      <c r="AN672" s="1">
        <v>0.0</v>
      </c>
      <c r="AO672" s="1">
        <v>100.0</v>
      </c>
      <c r="AP672" s="1">
        <v>1.0</v>
      </c>
      <c r="AQ672" s="1">
        <v>0.74</v>
      </c>
      <c r="AR672" s="1">
        <v>0.74</v>
      </c>
      <c r="AS672" s="1">
        <v>12.50005</v>
      </c>
      <c r="AT672" s="1">
        <v>77.04442</v>
      </c>
      <c r="AU672" s="1">
        <v>2.802457</v>
      </c>
      <c r="AV672" s="1">
        <v>12.18185</v>
      </c>
      <c r="AW672" s="1">
        <v>7.542649</v>
      </c>
      <c r="AX672" s="1">
        <v>36.54556</v>
      </c>
      <c r="AY672" s="1">
        <v>0.0</v>
      </c>
      <c r="AZ672" s="1">
        <v>0.6618785</v>
      </c>
      <c r="BA672" s="1">
        <v>1.945686</v>
      </c>
    </row>
    <row r="673">
      <c r="A673">
        <f t="shared" si="2"/>
        <v>0</v>
      </c>
      <c r="B673" t="str">
        <f t="shared" si="3"/>
        <v/>
      </c>
      <c r="C673" t="str">
        <f>if(and(D$3&gt;1,E673=PROSES!$D$22),,D673)</f>
        <v/>
      </c>
      <c r="D673" s="1" t="str">
        <f>if(and(F$3&gt;1,F673=PROSES!$B$10),,F673)</f>
        <v/>
      </c>
      <c r="E673" t="str">
        <f t="shared" si="4"/>
        <v/>
      </c>
      <c r="F673" t="str">
        <f t="shared" si="5"/>
        <v/>
      </c>
      <c r="G673" s="1" t="str">
        <f>if(Z673=PROSES!$E$29,T673,)</f>
        <v/>
      </c>
      <c r="H673" t="str">
        <f>if(X673=PROSES!$E$29,T673,)</f>
        <v/>
      </c>
      <c r="I673" t="str">
        <f t="shared" si="6"/>
        <v/>
      </c>
      <c r="J673" t="str">
        <f>if(and($K$3&gt;1,R673=PROSES!$C$2),,K673)</f>
        <v/>
      </c>
      <c r="K673" s="1" t="str">
        <f>if(and($L$3&gt;1,L673=PROSES!$B$2),,L673)</f>
        <v/>
      </c>
      <c r="L673" t="str">
        <f t="shared" si="7"/>
        <v/>
      </c>
      <c r="M673" t="str">
        <f>if(Z673=PROSES!$B$3,T673,)</f>
        <v/>
      </c>
      <c r="N673" t="str">
        <f>if(X673=PROSES!$B$3,T673,)</f>
        <v/>
      </c>
      <c r="O673" t="str">
        <f t="shared" si="8"/>
        <v/>
      </c>
      <c r="P673" t="str">
        <f>if(Z673=PROSES!$B$1,T673,)</f>
        <v/>
      </c>
      <c r="Q673" t="str">
        <f>if(X673=PROSES!$B$1,T673,)</f>
        <v/>
      </c>
      <c r="R673" t="str">
        <f t="shared" si="9"/>
        <v>LAWANG5KEBONAGUNG5</v>
      </c>
      <c r="S673" s="3"/>
      <c r="T673" s="1" t="s">
        <v>1343</v>
      </c>
      <c r="U673" s="1" t="s">
        <v>82</v>
      </c>
      <c r="V673" s="1" t="s">
        <v>82</v>
      </c>
      <c r="W673" s="1" t="s">
        <v>315</v>
      </c>
      <c r="X673" s="1" t="s">
        <v>316</v>
      </c>
      <c r="Y673" s="1" t="s">
        <v>88</v>
      </c>
      <c r="Z673" s="1" t="s">
        <v>1112</v>
      </c>
      <c r="AA673" s="1" t="s">
        <v>85</v>
      </c>
      <c r="AD673" s="1">
        <v>0.0</v>
      </c>
      <c r="AE673" s="1">
        <v>1.0</v>
      </c>
      <c r="AG673" s="1">
        <v>31.5592</v>
      </c>
      <c r="AH673" s="1">
        <v>1.0</v>
      </c>
      <c r="AI673" s="1" t="s">
        <v>64</v>
      </c>
      <c r="AJ673" s="1">
        <v>0.0</v>
      </c>
      <c r="AM673" s="1">
        <v>0.0</v>
      </c>
      <c r="AN673" s="1">
        <v>0.0</v>
      </c>
      <c r="AO673" s="1">
        <v>100.0</v>
      </c>
      <c r="AP673" s="1">
        <v>1.0</v>
      </c>
      <c r="AQ673" s="1">
        <v>0.74</v>
      </c>
      <c r="AR673" s="1">
        <v>0.74</v>
      </c>
      <c r="AS673" s="1">
        <v>12.50005</v>
      </c>
      <c r="AT673" s="1">
        <v>77.04442</v>
      </c>
      <c r="AU673" s="1">
        <v>2.802457</v>
      </c>
      <c r="AV673" s="1">
        <v>12.18185</v>
      </c>
      <c r="AW673" s="1">
        <v>7.542649</v>
      </c>
      <c r="AX673" s="1">
        <v>36.54556</v>
      </c>
      <c r="AY673" s="1">
        <v>0.0</v>
      </c>
      <c r="AZ673" s="1">
        <v>0.6618785</v>
      </c>
      <c r="BA673" s="1">
        <v>1.945686</v>
      </c>
    </row>
    <row r="674">
      <c r="A674">
        <f t="shared" si="2"/>
        <v>0</v>
      </c>
      <c r="B674" t="str">
        <f t="shared" si="3"/>
        <v/>
      </c>
      <c r="C674" t="str">
        <f>if(and(D$3&gt;1,E674=PROSES!$D$22),,D674)</f>
        <v/>
      </c>
      <c r="D674" s="1" t="str">
        <f>if(and(F$3&gt;1,F674=PROSES!$B$10),,F674)</f>
        <v/>
      </c>
      <c r="E674" t="str">
        <f t="shared" si="4"/>
        <v/>
      </c>
      <c r="F674" t="str">
        <f t="shared" si="5"/>
        <v/>
      </c>
      <c r="G674" s="1" t="str">
        <f>if(Z674=PROSES!$E$29,T674,)</f>
        <v/>
      </c>
      <c r="H674" t="str">
        <f>if(X674=PROSES!$E$29,T674,)</f>
        <v/>
      </c>
      <c r="I674" t="str">
        <f t="shared" si="6"/>
        <v/>
      </c>
      <c r="J674" t="str">
        <f>if(and($K$3&gt;1,R674=PROSES!$C$2),,K674)</f>
        <v/>
      </c>
      <c r="K674" s="1" t="str">
        <f>if(and($L$3&gt;1,L674=PROSES!$B$2),,L674)</f>
        <v/>
      </c>
      <c r="L674" t="str">
        <f t="shared" si="7"/>
        <v/>
      </c>
      <c r="M674" t="str">
        <f>if(Z674=PROSES!$B$3,T674,)</f>
        <v/>
      </c>
      <c r="N674" t="str">
        <f>if(X674=PROSES!$B$3,T674,)</f>
        <v/>
      </c>
      <c r="O674" t="str">
        <f t="shared" si="8"/>
        <v/>
      </c>
      <c r="P674" t="str">
        <f>if(Z674=PROSES!$B$1,T674,)</f>
        <v/>
      </c>
      <c r="Q674" t="str">
        <f>if(X674=PROSES!$B$1,T674,)</f>
        <v/>
      </c>
      <c r="R674" t="str">
        <f t="shared" si="9"/>
        <v>KEMBANGAN5</v>
      </c>
      <c r="S674" s="3"/>
      <c r="T674" s="1" t="s">
        <v>1344</v>
      </c>
      <c r="U674" s="1" t="s">
        <v>58</v>
      </c>
      <c r="V674" s="1" t="s">
        <v>58</v>
      </c>
      <c r="W674" s="1" t="s">
        <v>1345</v>
      </c>
      <c r="X674" s="1" t="s">
        <v>734</v>
      </c>
      <c r="Y674" s="7">
        <v>43501.0</v>
      </c>
      <c r="AA674" s="1" t="s">
        <v>1346</v>
      </c>
      <c r="AD674" s="1">
        <v>0.0</v>
      </c>
      <c r="AE674" s="1">
        <v>1.0</v>
      </c>
      <c r="AG674" s="1">
        <v>2.5</v>
      </c>
      <c r="AH674" s="1">
        <v>1.0</v>
      </c>
      <c r="AI674" s="1" t="s">
        <v>64</v>
      </c>
      <c r="AJ674" s="1">
        <v>0.0</v>
      </c>
      <c r="AM674" s="1">
        <v>0.0</v>
      </c>
      <c r="AN674" s="1">
        <v>0.0</v>
      </c>
      <c r="AO674" s="1">
        <v>100.0</v>
      </c>
      <c r="AP674" s="1">
        <v>1.0</v>
      </c>
      <c r="AQ674" s="1">
        <v>2.032</v>
      </c>
      <c r="AR674" s="1">
        <v>2.032</v>
      </c>
      <c r="AS674" s="1">
        <v>0.7247291</v>
      </c>
      <c r="AT674" s="1">
        <v>87.42975</v>
      </c>
      <c r="AU674" s="1">
        <v>0.0325</v>
      </c>
      <c r="AV674" s="1">
        <v>0.724</v>
      </c>
      <c r="AW674" s="1">
        <v>0.4075</v>
      </c>
      <c r="AX674" s="1">
        <v>2.172</v>
      </c>
      <c r="AY674" s="1">
        <v>0.0</v>
      </c>
      <c r="AZ674" s="1">
        <v>0.6879675</v>
      </c>
      <c r="BA674" s="1">
        <v>-11.9491</v>
      </c>
    </row>
    <row r="675">
      <c r="A675">
        <f t="shared" si="2"/>
        <v>0</v>
      </c>
      <c r="B675" t="str">
        <f t="shared" si="3"/>
        <v/>
      </c>
      <c r="C675" t="str">
        <f>if(and(D$3&gt;1,E675=PROSES!$D$22),,D675)</f>
        <v/>
      </c>
      <c r="D675" s="1" t="str">
        <f>if(and(F$3&gt;1,F675=PROSES!$B$10),,F675)</f>
        <v/>
      </c>
      <c r="E675" t="str">
        <f t="shared" si="4"/>
        <v/>
      </c>
      <c r="F675" t="str">
        <f t="shared" si="5"/>
        <v/>
      </c>
      <c r="G675" s="1" t="str">
        <f>if(Z675=PROSES!$E$29,T675,)</f>
        <v/>
      </c>
      <c r="H675" t="str">
        <f>if(X675=PROSES!$E$29,T675,)</f>
        <v/>
      </c>
      <c r="I675" t="str">
        <f t="shared" si="6"/>
        <v/>
      </c>
      <c r="J675" t="str">
        <f>if(and($K$3&gt;1,R675=PROSES!$C$2),,K675)</f>
        <v/>
      </c>
      <c r="K675" s="1" t="str">
        <f>if(and($L$3&gt;1,L675=PROSES!$B$2),,L675)</f>
        <v/>
      </c>
      <c r="L675" t="str">
        <f t="shared" si="7"/>
        <v/>
      </c>
      <c r="M675" t="str">
        <f>if(Z675=PROSES!$B$3,T675,)</f>
        <v/>
      </c>
      <c r="N675" t="str">
        <f>if(X675=PROSES!$B$3,T675,)</f>
        <v/>
      </c>
      <c r="O675" t="str">
        <f t="shared" si="8"/>
        <v/>
      </c>
      <c r="P675" t="str">
        <f>if(Z675=PROSES!$B$1,T675,)</f>
        <v/>
      </c>
      <c r="Q675" t="str">
        <f>if(X675=PROSES!$B$1,T675,)</f>
        <v/>
      </c>
      <c r="R675" t="str">
        <f t="shared" si="9"/>
        <v>PEDAN7</v>
      </c>
      <c r="S675" s="3"/>
      <c r="T675" s="1" t="s">
        <v>1347</v>
      </c>
      <c r="U675" s="1" t="s">
        <v>1348</v>
      </c>
      <c r="V675" s="1" t="s">
        <v>75</v>
      </c>
      <c r="W675" s="1" t="s">
        <v>562</v>
      </c>
      <c r="X675" s="1" t="s">
        <v>1349</v>
      </c>
      <c r="Y675" s="1" t="s">
        <v>78</v>
      </c>
      <c r="AA675" s="1" t="s">
        <v>785</v>
      </c>
      <c r="AD675" s="1">
        <v>0.0</v>
      </c>
      <c r="AE675" s="1">
        <v>1.0</v>
      </c>
      <c r="AG675" s="1">
        <v>0.5</v>
      </c>
      <c r="AH675" s="1">
        <v>1.0</v>
      </c>
      <c r="AI675" s="1" t="s">
        <v>64</v>
      </c>
      <c r="AJ675" s="1">
        <v>0.0</v>
      </c>
      <c r="AM675" s="1">
        <v>0.0</v>
      </c>
      <c r="AN675" s="1">
        <v>0.0</v>
      </c>
      <c r="AO675" s="1">
        <v>100.0</v>
      </c>
      <c r="AP675" s="1">
        <v>1.0</v>
      </c>
      <c r="AQ675" s="1">
        <v>2.4</v>
      </c>
      <c r="AR675" s="1">
        <v>2.4</v>
      </c>
      <c r="AS675" s="1">
        <v>0.1409598</v>
      </c>
      <c r="AT675" s="1">
        <v>84.89205</v>
      </c>
      <c r="AU675" s="1">
        <v>0.01255</v>
      </c>
      <c r="AV675" s="1">
        <v>0.1404</v>
      </c>
      <c r="AW675" s="1">
        <v>0.08755</v>
      </c>
      <c r="AX675" s="1">
        <v>0.4212</v>
      </c>
      <c r="AY675" s="1">
        <v>0.0</v>
      </c>
      <c r="AZ675" s="1">
        <v>0.6872964</v>
      </c>
      <c r="BA675" s="1">
        <v>-9.846326</v>
      </c>
    </row>
    <row r="676">
      <c r="A676">
        <f t="shared" si="2"/>
        <v>0</v>
      </c>
      <c r="B676" t="str">
        <f t="shared" si="3"/>
        <v/>
      </c>
      <c r="C676" t="str">
        <f>if(and(D$3&gt;1,E676=PROSES!$D$22),,D676)</f>
        <v/>
      </c>
      <c r="D676" s="1" t="str">
        <f>if(and(F$3&gt;1,F676=PROSES!$B$10),,F676)</f>
        <v/>
      </c>
      <c r="E676" t="str">
        <f t="shared" si="4"/>
        <v/>
      </c>
      <c r="F676" t="str">
        <f t="shared" si="5"/>
        <v/>
      </c>
      <c r="G676" s="1" t="str">
        <f>if(Z676=PROSES!$E$29,T676,)</f>
        <v/>
      </c>
      <c r="H676" t="str">
        <f>if(X676=PROSES!$E$29,T676,)</f>
        <v/>
      </c>
      <c r="I676" t="str">
        <f t="shared" si="6"/>
        <v/>
      </c>
      <c r="J676" t="str">
        <f>if(and($K$3&gt;1,R676=PROSES!$C$2),,K676)</f>
        <v/>
      </c>
      <c r="K676" s="1" t="str">
        <f>if(and($L$3&gt;1,L676=PROSES!$B$2),,L676)</f>
        <v/>
      </c>
      <c r="L676" t="str">
        <f t="shared" si="7"/>
        <v/>
      </c>
      <c r="M676" t="str">
        <f>if(Z676=PROSES!$B$3,T676,)</f>
        <v/>
      </c>
      <c r="N676" t="str">
        <f>if(X676=PROSES!$B$3,T676,)</f>
        <v/>
      </c>
      <c r="O676" t="str">
        <f t="shared" si="8"/>
        <v/>
      </c>
      <c r="P676" t="str">
        <f>if(Z676=PROSES!$B$1,T676,)</f>
        <v/>
      </c>
      <c r="Q676" t="str">
        <f>if(X676=PROSES!$B$1,T676,)</f>
        <v/>
      </c>
      <c r="R676" t="str">
        <f t="shared" si="9"/>
        <v>PEDAN7</v>
      </c>
      <c r="S676" s="3"/>
      <c r="T676" s="1" t="s">
        <v>1347</v>
      </c>
      <c r="U676" s="1" t="s">
        <v>1350</v>
      </c>
      <c r="V676" s="1" t="s">
        <v>75</v>
      </c>
      <c r="W676" s="1" t="s">
        <v>562</v>
      </c>
      <c r="X676" s="1" t="s">
        <v>1349</v>
      </c>
      <c r="Y676" s="1" t="s">
        <v>78</v>
      </c>
      <c r="AA676" s="1" t="s">
        <v>785</v>
      </c>
      <c r="AD676" s="1">
        <v>0.0</v>
      </c>
      <c r="AE676" s="1">
        <v>1.0</v>
      </c>
      <c r="AG676" s="1">
        <v>0.5</v>
      </c>
      <c r="AH676" s="1">
        <v>1.0</v>
      </c>
      <c r="AI676" s="1" t="s">
        <v>64</v>
      </c>
      <c r="AJ676" s="1">
        <v>0.0</v>
      </c>
      <c r="AM676" s="1">
        <v>0.0</v>
      </c>
      <c r="AN676" s="1">
        <v>0.0</v>
      </c>
      <c r="AO676" s="1">
        <v>100.0</v>
      </c>
      <c r="AP676" s="1">
        <v>1.0</v>
      </c>
      <c r="AQ676" s="1">
        <v>2.4</v>
      </c>
      <c r="AR676" s="1">
        <v>2.4</v>
      </c>
      <c r="AS676" s="1">
        <v>0.1409598</v>
      </c>
      <c r="AT676" s="1">
        <v>84.89205</v>
      </c>
      <c r="AU676" s="1">
        <v>0.01255</v>
      </c>
      <c r="AV676" s="1">
        <v>0.1404</v>
      </c>
      <c r="AW676" s="1">
        <v>0.08755</v>
      </c>
      <c r="AX676" s="1">
        <v>0.4212</v>
      </c>
      <c r="AY676" s="1">
        <v>0.0</v>
      </c>
      <c r="AZ676" s="1">
        <v>0.6872964</v>
      </c>
      <c r="BA676" s="1">
        <v>-9.846326</v>
      </c>
    </row>
    <row r="677">
      <c r="A677">
        <f t="shared" si="2"/>
        <v>0</v>
      </c>
      <c r="B677" t="str">
        <f t="shared" si="3"/>
        <v/>
      </c>
      <c r="C677" t="str">
        <f>if(and(D$3&gt;1,E677=PROSES!$D$22),,D677)</f>
        <v/>
      </c>
      <c r="D677" s="1" t="str">
        <f>if(and(F$3&gt;1,F677=PROSES!$B$10),,F677)</f>
        <v/>
      </c>
      <c r="E677" t="str">
        <f t="shared" si="4"/>
        <v/>
      </c>
      <c r="F677" t="str">
        <f t="shared" si="5"/>
        <v/>
      </c>
      <c r="G677" s="1" t="str">
        <f>if(Z677=PROSES!$E$29,T677,)</f>
        <v/>
      </c>
      <c r="H677" t="str">
        <f>if(X677=PROSES!$E$29,T677,)</f>
        <v/>
      </c>
      <c r="I677" t="str">
        <f t="shared" si="6"/>
        <v/>
      </c>
      <c r="J677" t="str">
        <f>if(and($K$3&gt;1,R677=PROSES!$C$2),,K677)</f>
        <v/>
      </c>
      <c r="K677" s="1" t="str">
        <f>if(and($L$3&gt;1,L677=PROSES!$B$2),,L677)</f>
        <v/>
      </c>
      <c r="L677" t="str">
        <f t="shared" si="7"/>
        <v/>
      </c>
      <c r="M677" t="str">
        <f>if(Z677=PROSES!$B$3,T677,)</f>
        <v/>
      </c>
      <c r="N677" t="str">
        <f>if(X677=PROSES!$B$3,T677,)</f>
        <v/>
      </c>
      <c r="O677" t="str">
        <f t="shared" si="8"/>
        <v/>
      </c>
      <c r="P677" t="str">
        <f>if(Z677=PROSES!$B$1,T677,)</f>
        <v/>
      </c>
      <c r="Q677" t="str">
        <f>if(X677=PROSES!$B$1,T677,)</f>
        <v/>
      </c>
      <c r="R677" t="str">
        <f t="shared" si="9"/>
        <v>PAITON7</v>
      </c>
      <c r="S677" s="3"/>
      <c r="T677" s="1" t="s">
        <v>1347</v>
      </c>
      <c r="U677" s="1" t="s">
        <v>1351</v>
      </c>
      <c r="V677" s="1" t="s">
        <v>75</v>
      </c>
      <c r="W677" s="1" t="s">
        <v>562</v>
      </c>
      <c r="X677" s="1" t="s">
        <v>1352</v>
      </c>
      <c r="Y677" s="1" t="s">
        <v>78</v>
      </c>
      <c r="AA677" s="1" t="s">
        <v>785</v>
      </c>
      <c r="AD677" s="1">
        <v>0.0</v>
      </c>
      <c r="AE677" s="1">
        <v>1.0</v>
      </c>
      <c r="AG677" s="1">
        <v>0.5</v>
      </c>
      <c r="AH677" s="1">
        <v>1.0</v>
      </c>
      <c r="AI677" s="1" t="s">
        <v>64</v>
      </c>
      <c r="AJ677" s="1">
        <v>0.0</v>
      </c>
      <c r="AM677" s="1">
        <v>0.0</v>
      </c>
      <c r="AN677" s="1">
        <v>0.0</v>
      </c>
      <c r="AO677" s="1">
        <v>100.0</v>
      </c>
      <c r="AP677" s="1">
        <v>1.0</v>
      </c>
      <c r="AQ677" s="1">
        <v>2.4</v>
      </c>
      <c r="AR677" s="1">
        <v>2.4</v>
      </c>
      <c r="AS677" s="1">
        <v>0.1409598</v>
      </c>
      <c r="AT677" s="1">
        <v>84.89205</v>
      </c>
      <c r="AU677" s="1">
        <v>0.01255</v>
      </c>
      <c r="AV677" s="1">
        <v>0.1404</v>
      </c>
      <c r="AW677" s="1">
        <v>0.08755</v>
      </c>
      <c r="AX677" s="1">
        <v>0.4212</v>
      </c>
      <c r="AY677" s="1">
        <v>0.0</v>
      </c>
      <c r="AZ677" s="1">
        <v>0.6872964</v>
      </c>
      <c r="BA677" s="1">
        <v>-9.846326</v>
      </c>
    </row>
    <row r="678">
      <c r="A678">
        <f t="shared" si="2"/>
        <v>0</v>
      </c>
      <c r="B678" t="str">
        <f t="shared" si="3"/>
        <v/>
      </c>
      <c r="C678" t="str">
        <f>if(and(D$3&gt;1,E678=PROSES!$D$22),,D678)</f>
        <v/>
      </c>
      <c r="D678" s="1" t="str">
        <f>if(and(F$3&gt;1,F678=PROSES!$B$10),,F678)</f>
        <v/>
      </c>
      <c r="E678" t="str">
        <f t="shared" si="4"/>
        <v/>
      </c>
      <c r="F678" t="str">
        <f t="shared" si="5"/>
        <v/>
      </c>
      <c r="G678" s="1" t="str">
        <f>if(Z678=PROSES!$E$29,T678,)</f>
        <v/>
      </c>
      <c r="H678" t="str">
        <f>if(X678=PROSES!$E$29,T678,)</f>
        <v/>
      </c>
      <c r="I678" t="str">
        <f t="shared" si="6"/>
        <v/>
      </c>
      <c r="J678" t="str">
        <f>if(and($K$3&gt;1,R678=PROSES!$C$2),,K678)</f>
        <v/>
      </c>
      <c r="K678" s="1" t="str">
        <f>if(and($L$3&gt;1,L678=PROSES!$B$2),,L678)</f>
        <v/>
      </c>
      <c r="L678" t="str">
        <f t="shared" si="7"/>
        <v/>
      </c>
      <c r="M678" t="str">
        <f>if(Z678=PROSES!$B$3,T678,)</f>
        <v/>
      </c>
      <c r="N678" t="str">
        <f>if(X678=PROSES!$B$3,T678,)</f>
        <v/>
      </c>
      <c r="O678" t="str">
        <f t="shared" si="8"/>
        <v/>
      </c>
      <c r="P678" t="str">
        <f>if(Z678=PROSES!$B$1,T678,)</f>
        <v/>
      </c>
      <c r="Q678" t="str">
        <f>if(X678=PROSES!$B$1,T678,)</f>
        <v/>
      </c>
      <c r="R678" t="str">
        <f t="shared" si="9"/>
        <v>PAITON7</v>
      </c>
      <c r="S678" s="3"/>
      <c r="T678" s="1" t="s">
        <v>1347</v>
      </c>
      <c r="U678" s="1" t="s">
        <v>1353</v>
      </c>
      <c r="V678" s="1" t="s">
        <v>75</v>
      </c>
      <c r="W678" s="1" t="s">
        <v>562</v>
      </c>
      <c r="X678" s="1" t="s">
        <v>1352</v>
      </c>
      <c r="Y678" s="1" t="s">
        <v>78</v>
      </c>
      <c r="AA678" s="1" t="s">
        <v>785</v>
      </c>
      <c r="AD678" s="1">
        <v>0.0</v>
      </c>
      <c r="AE678" s="1">
        <v>1.0</v>
      </c>
      <c r="AG678" s="1">
        <v>0.5</v>
      </c>
      <c r="AH678" s="1">
        <v>1.0</v>
      </c>
      <c r="AI678" s="1" t="s">
        <v>64</v>
      </c>
      <c r="AJ678" s="1">
        <v>0.0</v>
      </c>
      <c r="AM678" s="1">
        <v>0.0</v>
      </c>
      <c r="AN678" s="1">
        <v>0.0</v>
      </c>
      <c r="AO678" s="1">
        <v>100.0</v>
      </c>
      <c r="AP678" s="1">
        <v>1.0</v>
      </c>
      <c r="AQ678" s="1">
        <v>2.4</v>
      </c>
      <c r="AR678" s="1">
        <v>2.4</v>
      </c>
      <c r="AS678" s="1">
        <v>0.1409598</v>
      </c>
      <c r="AT678" s="1">
        <v>84.89205</v>
      </c>
      <c r="AU678" s="1">
        <v>0.01255</v>
      </c>
      <c r="AV678" s="1">
        <v>0.1404</v>
      </c>
      <c r="AW678" s="1">
        <v>0.08755</v>
      </c>
      <c r="AX678" s="1">
        <v>0.4212</v>
      </c>
      <c r="AY678" s="1">
        <v>0.0</v>
      </c>
      <c r="AZ678" s="1">
        <v>0.6872964</v>
      </c>
      <c r="BA678" s="1">
        <v>-9.846326</v>
      </c>
    </row>
    <row r="679">
      <c r="A679">
        <f t="shared" si="2"/>
        <v>0</v>
      </c>
      <c r="B679" t="str">
        <f t="shared" si="3"/>
        <v/>
      </c>
      <c r="C679" t="str">
        <f>if(and(D$3&gt;1,E679=PROSES!$D$22),,D679)</f>
        <v/>
      </c>
      <c r="D679" s="1" t="str">
        <f>if(and(F$3&gt;1,F679=PROSES!$B$10),,F679)</f>
        <v/>
      </c>
      <c r="E679" t="str">
        <f t="shared" si="4"/>
        <v/>
      </c>
      <c r="F679" t="str">
        <f t="shared" si="5"/>
        <v/>
      </c>
      <c r="G679" s="1" t="str">
        <f>if(Z679=PROSES!$E$29,T679,)</f>
        <v/>
      </c>
      <c r="H679" t="str">
        <f>if(X679=PROSES!$E$29,T679,)</f>
        <v/>
      </c>
      <c r="I679" t="str">
        <f t="shared" si="6"/>
        <v/>
      </c>
      <c r="J679" t="str">
        <f>if(and($K$3&gt;1,R679=PROSES!$C$2),,K679)</f>
        <v/>
      </c>
      <c r="K679" s="1" t="str">
        <f>if(and($L$3&gt;1,L679=PROSES!$B$2),,L679)</f>
        <v/>
      </c>
      <c r="L679" t="str">
        <f t="shared" si="7"/>
        <v/>
      </c>
      <c r="M679" t="str">
        <f>if(Z679=PROSES!$B$3,T679,)</f>
        <v/>
      </c>
      <c r="N679" t="str">
        <f>if(X679=PROSES!$B$3,T679,)</f>
        <v/>
      </c>
      <c r="O679" t="str">
        <f t="shared" si="8"/>
        <v/>
      </c>
      <c r="P679" t="str">
        <f>if(Z679=PROSES!$B$1,T679,)</f>
        <v/>
      </c>
      <c r="Q679" t="str">
        <f>if(X679=PROSES!$B$1,T679,)</f>
        <v/>
      </c>
      <c r="R679" t="str">
        <f t="shared" si="9"/>
        <v>PAITON7</v>
      </c>
      <c r="S679" s="3"/>
      <c r="T679" s="1" t="s">
        <v>1347</v>
      </c>
      <c r="U679" s="1" t="s">
        <v>1354</v>
      </c>
      <c r="V679" s="1" t="s">
        <v>75</v>
      </c>
      <c r="W679" s="1" t="s">
        <v>562</v>
      </c>
      <c r="X679" s="1" t="s">
        <v>1352</v>
      </c>
      <c r="Y679" s="1" t="s">
        <v>78</v>
      </c>
      <c r="AA679" s="1" t="s">
        <v>785</v>
      </c>
      <c r="AD679" s="1">
        <v>0.0</v>
      </c>
      <c r="AE679" s="1">
        <v>1.0</v>
      </c>
      <c r="AG679" s="1">
        <v>213.2</v>
      </c>
      <c r="AH679" s="1">
        <v>1.0</v>
      </c>
      <c r="AI679" s="1" t="s">
        <v>64</v>
      </c>
      <c r="AJ679" s="1">
        <v>0.0</v>
      </c>
      <c r="AM679" s="1">
        <v>0.0</v>
      </c>
      <c r="AN679" s="1">
        <v>0.0</v>
      </c>
      <c r="AO679" s="1">
        <v>100.0</v>
      </c>
      <c r="AP679" s="1">
        <v>1.0</v>
      </c>
      <c r="AQ679" s="1">
        <v>2.4</v>
      </c>
      <c r="AR679" s="1">
        <v>2.4</v>
      </c>
      <c r="AS679" s="1">
        <v>60.10526</v>
      </c>
      <c r="AT679" s="1">
        <v>84.89205</v>
      </c>
      <c r="AU679" s="1">
        <v>5.35132</v>
      </c>
      <c r="AV679" s="1">
        <v>59.86656</v>
      </c>
      <c r="AW679" s="1">
        <v>37.33132</v>
      </c>
      <c r="AX679" s="1">
        <v>179.5997</v>
      </c>
      <c r="AY679" s="1">
        <v>0.0</v>
      </c>
      <c r="AZ679" s="1">
        <v>0.6872964</v>
      </c>
      <c r="BA679" s="1">
        <v>-9.846326</v>
      </c>
    </row>
    <row r="680">
      <c r="A680">
        <f t="shared" si="2"/>
        <v>0</v>
      </c>
      <c r="B680" t="str">
        <f t="shared" si="3"/>
        <v/>
      </c>
      <c r="C680" t="str">
        <f>if(and(D$3&gt;1,E680=PROSES!$D$22),,D680)</f>
        <v/>
      </c>
      <c r="D680" s="1" t="str">
        <f>if(and(F$3&gt;1,F680=PROSES!$B$10),,F680)</f>
        <v/>
      </c>
      <c r="E680" t="str">
        <f t="shared" si="4"/>
        <v/>
      </c>
      <c r="F680" t="str">
        <f t="shared" si="5"/>
        <v/>
      </c>
      <c r="G680" s="1" t="str">
        <f>if(Z680=PROSES!$E$29,T680,)</f>
        <v/>
      </c>
      <c r="H680" t="str">
        <f>if(X680=PROSES!$E$29,T680,)</f>
        <v/>
      </c>
      <c r="I680" t="str">
        <f t="shared" si="6"/>
        <v/>
      </c>
      <c r="J680" t="str">
        <f>if(and($K$3&gt;1,R680=PROSES!$C$2),,K680)</f>
        <v/>
      </c>
      <c r="K680" s="1" t="str">
        <f>if(and($L$3&gt;1,L680=PROSES!$B$2),,L680)</f>
        <v/>
      </c>
      <c r="L680" t="str">
        <f t="shared" si="7"/>
        <v/>
      </c>
      <c r="M680" t="str">
        <f>if(Z680=PROSES!$B$3,T680,)</f>
        <v/>
      </c>
      <c r="N680" t="str">
        <f>if(X680=PROSES!$B$3,T680,)</f>
        <v/>
      </c>
      <c r="O680" t="str">
        <f t="shared" si="8"/>
        <v/>
      </c>
      <c r="P680" t="str">
        <f>if(Z680=PROSES!$B$1,T680,)</f>
        <v/>
      </c>
      <c r="Q680" t="str">
        <f>if(X680=PROSES!$B$1,T680,)</f>
        <v/>
      </c>
      <c r="R680" t="str">
        <f t="shared" si="9"/>
        <v>PAITON7</v>
      </c>
      <c r="S680" s="3"/>
      <c r="T680" s="1" t="s">
        <v>1347</v>
      </c>
      <c r="U680" s="1" t="s">
        <v>1355</v>
      </c>
      <c r="V680" s="1" t="s">
        <v>75</v>
      </c>
      <c r="W680" s="1" t="s">
        <v>562</v>
      </c>
      <c r="X680" s="1" t="s">
        <v>1352</v>
      </c>
      <c r="Y680" s="1" t="s">
        <v>78</v>
      </c>
      <c r="AA680" s="1" t="s">
        <v>785</v>
      </c>
      <c r="AD680" s="1">
        <v>0.0</v>
      </c>
      <c r="AE680" s="1">
        <v>1.0</v>
      </c>
      <c r="AG680" s="1">
        <v>213.2</v>
      </c>
      <c r="AH680" s="1">
        <v>1.0</v>
      </c>
      <c r="AI680" s="1" t="s">
        <v>64</v>
      </c>
      <c r="AJ680" s="1">
        <v>0.0</v>
      </c>
      <c r="AM680" s="1">
        <v>0.0</v>
      </c>
      <c r="AN680" s="1">
        <v>0.0</v>
      </c>
      <c r="AO680" s="1">
        <v>100.0</v>
      </c>
      <c r="AP680" s="1">
        <v>1.0</v>
      </c>
      <c r="AQ680" s="1">
        <v>2.4</v>
      </c>
      <c r="AR680" s="1">
        <v>2.4</v>
      </c>
      <c r="AS680" s="1">
        <v>60.10526</v>
      </c>
      <c r="AT680" s="1">
        <v>84.89205</v>
      </c>
      <c r="AU680" s="1">
        <v>5.35132</v>
      </c>
      <c r="AV680" s="1">
        <v>59.86656</v>
      </c>
      <c r="AW680" s="1">
        <v>37.33132</v>
      </c>
      <c r="AX680" s="1">
        <v>179.5997</v>
      </c>
      <c r="AY680" s="1">
        <v>0.0</v>
      </c>
      <c r="AZ680" s="1">
        <v>0.6872964</v>
      </c>
      <c r="BA680" s="1">
        <v>-9.846326</v>
      </c>
    </row>
    <row r="681">
      <c r="A681">
        <f t="shared" si="2"/>
        <v>0</v>
      </c>
      <c r="B681" t="str">
        <f t="shared" si="3"/>
        <v/>
      </c>
      <c r="C681" t="str">
        <f>if(and(D$3&gt;1,E681=PROSES!$D$22),,D681)</f>
        <v/>
      </c>
      <c r="D681" s="1" t="str">
        <f>if(and(F$3&gt;1,F681=PROSES!$B$10),,F681)</f>
        <v/>
      </c>
      <c r="E681" t="str">
        <f t="shared" si="4"/>
        <v/>
      </c>
      <c r="F681" t="str">
        <f t="shared" si="5"/>
        <v/>
      </c>
      <c r="G681" s="1" t="str">
        <f>if(Z681=PROSES!$E$29,T681,)</f>
        <v/>
      </c>
      <c r="H681" t="str">
        <f>if(X681=PROSES!$E$29,T681,)</f>
        <v/>
      </c>
      <c r="I681" t="str">
        <f t="shared" si="6"/>
        <v/>
      </c>
      <c r="J681" t="str">
        <f>if(and($K$3&gt;1,R681=PROSES!$C$2),,K681)</f>
        <v/>
      </c>
      <c r="K681" s="1" t="str">
        <f>if(and($L$3&gt;1,L681=PROSES!$B$2),,L681)</f>
        <v/>
      </c>
      <c r="L681" t="str">
        <f t="shared" si="7"/>
        <v/>
      </c>
      <c r="M681" t="str">
        <f>if(Z681=PROSES!$B$3,T681,)</f>
        <v/>
      </c>
      <c r="N681" t="str">
        <f>if(X681=PROSES!$B$3,T681,)</f>
        <v/>
      </c>
      <c r="O681" t="str">
        <f t="shared" si="8"/>
        <v/>
      </c>
      <c r="P681" t="str">
        <f>if(Z681=PROSES!$B$1,T681,)</f>
        <v/>
      </c>
      <c r="Q681" t="str">
        <f>if(X681=PROSES!$B$1,T681,)</f>
        <v/>
      </c>
      <c r="R681" t="str">
        <f t="shared" si="9"/>
        <v>PT.SEMEN</v>
      </c>
      <c r="S681" s="3"/>
      <c r="T681" s="1" t="s">
        <v>1347</v>
      </c>
      <c r="U681" s="1" t="s">
        <v>1356</v>
      </c>
      <c r="V681" s="1" t="s">
        <v>58</v>
      </c>
      <c r="W681" s="1" t="s">
        <v>122</v>
      </c>
      <c r="X681" s="1" t="s">
        <v>1357</v>
      </c>
      <c r="Y681" s="1" t="s">
        <v>1358</v>
      </c>
      <c r="AA681" s="1" t="s">
        <v>785</v>
      </c>
      <c r="AD681" s="1">
        <v>0.0</v>
      </c>
      <c r="AE681" s="1">
        <v>1.0</v>
      </c>
      <c r="AG681" s="1">
        <v>2.5</v>
      </c>
      <c r="AH681" s="1">
        <v>1.0</v>
      </c>
      <c r="AI681" s="1" t="s">
        <v>64</v>
      </c>
      <c r="AJ681" s="1">
        <v>0.0</v>
      </c>
      <c r="AM681" s="1">
        <v>0.0</v>
      </c>
      <c r="AN681" s="1">
        <v>0.0</v>
      </c>
      <c r="AO681" s="1">
        <v>100.0</v>
      </c>
      <c r="AP681" s="1">
        <v>1.0</v>
      </c>
      <c r="AQ681" s="1">
        <v>0.44</v>
      </c>
      <c r="AR681" s="1">
        <v>0.44</v>
      </c>
      <c r="AS681" s="1">
        <v>1.110047</v>
      </c>
      <c r="AT681" s="1">
        <v>60.66966</v>
      </c>
      <c r="AU681" s="1">
        <v>0.54375</v>
      </c>
      <c r="AV681" s="1">
        <v>0.96775</v>
      </c>
      <c r="AW681" s="1">
        <v>0.91875</v>
      </c>
      <c r="AX681" s="1">
        <v>2.90325</v>
      </c>
      <c r="AY681" s="1">
        <v>0.0</v>
      </c>
      <c r="AZ681" s="1">
        <v>0.5920149</v>
      </c>
      <c r="BA681" s="1">
        <v>18.36523</v>
      </c>
    </row>
    <row r="682">
      <c r="A682">
        <f t="shared" si="2"/>
        <v>0</v>
      </c>
      <c r="B682" t="str">
        <f t="shared" si="3"/>
        <v/>
      </c>
      <c r="C682" t="str">
        <f>if(and(D$3&gt;1,E682=PROSES!$D$22),,D682)</f>
        <v/>
      </c>
      <c r="D682" s="1" t="str">
        <f>if(and(F$3&gt;1,F682=PROSES!$B$10),,F682)</f>
        <v/>
      </c>
      <c r="E682" t="str">
        <f t="shared" si="4"/>
        <v/>
      </c>
      <c r="F682" t="str">
        <f t="shared" si="5"/>
        <v/>
      </c>
      <c r="G682" s="1" t="str">
        <f>if(Z682=PROSES!$E$29,T682,)</f>
        <v/>
      </c>
      <c r="H682" t="str">
        <f>if(X682=PROSES!$E$29,T682,)</f>
        <v/>
      </c>
      <c r="I682" t="str">
        <f t="shared" si="6"/>
        <v/>
      </c>
      <c r="J682" t="str">
        <f>if(and($K$3&gt;1,R682=PROSES!$C$2),,K682)</f>
        <v/>
      </c>
      <c r="K682" s="1" t="str">
        <f>if(and($L$3&gt;1,L682=PROSES!$B$2),,L682)</f>
        <v/>
      </c>
      <c r="L682" t="str">
        <f t="shared" si="7"/>
        <v/>
      </c>
      <c r="M682" t="str">
        <f>if(Z682=PROSES!$B$3,T682,)</f>
        <v/>
      </c>
      <c r="N682" t="str">
        <f>if(X682=PROSES!$B$3,T682,)</f>
        <v/>
      </c>
      <c r="O682" t="str">
        <f t="shared" si="8"/>
        <v/>
      </c>
      <c r="P682" t="str">
        <f>if(Z682=PROSES!$B$1,T682,)</f>
        <v/>
      </c>
      <c r="Q682" t="str">
        <f>if(X682=PROSES!$B$1,T682,)</f>
        <v/>
      </c>
      <c r="R682" t="str">
        <f t="shared" si="9"/>
        <v>CIBINONG4</v>
      </c>
      <c r="S682" s="3"/>
      <c r="T682" s="1" t="s">
        <v>1347</v>
      </c>
      <c r="U682" s="1" t="s">
        <v>1359</v>
      </c>
      <c r="V682" s="1" t="s">
        <v>58</v>
      </c>
      <c r="W682" s="1" t="s">
        <v>122</v>
      </c>
      <c r="X682" s="1" t="s">
        <v>493</v>
      </c>
      <c r="Y682" s="1" t="s">
        <v>540</v>
      </c>
      <c r="AA682" s="1" t="s">
        <v>785</v>
      </c>
      <c r="AD682" s="1">
        <v>0.0</v>
      </c>
      <c r="AE682" s="1">
        <v>1.0</v>
      </c>
      <c r="AG682" s="1">
        <v>2.5</v>
      </c>
      <c r="AH682" s="1">
        <v>1.0</v>
      </c>
      <c r="AI682" s="1" t="s">
        <v>64</v>
      </c>
      <c r="AJ682" s="1">
        <v>0.0</v>
      </c>
      <c r="AM682" s="1">
        <v>0.0</v>
      </c>
      <c r="AN682" s="1">
        <v>0.0</v>
      </c>
      <c r="AO682" s="1">
        <v>100.0</v>
      </c>
      <c r="AP682" s="1">
        <v>1.0</v>
      </c>
      <c r="AQ682" s="1">
        <v>0.44</v>
      </c>
      <c r="AR682" s="1">
        <v>0.44</v>
      </c>
      <c r="AS682" s="1">
        <v>1.110047</v>
      </c>
      <c r="AT682" s="1">
        <v>60.66966</v>
      </c>
      <c r="AU682" s="1">
        <v>0.54375</v>
      </c>
      <c r="AV682" s="1">
        <v>0.96775</v>
      </c>
      <c r="AW682" s="1">
        <v>0.91875</v>
      </c>
      <c r="AX682" s="1">
        <v>2.90325</v>
      </c>
      <c r="AY682" s="1">
        <v>0.0</v>
      </c>
      <c r="AZ682" s="1">
        <v>0.5920149</v>
      </c>
      <c r="BA682" s="1">
        <v>18.36523</v>
      </c>
    </row>
    <row r="683">
      <c r="A683">
        <f t="shared" si="2"/>
        <v>0</v>
      </c>
      <c r="B683" t="str">
        <f t="shared" si="3"/>
        <v/>
      </c>
      <c r="C683" t="str">
        <f>if(and(D$3&gt;1,E683=PROSES!$D$22),,D683)</f>
        <v/>
      </c>
      <c r="D683" s="1" t="str">
        <f>if(and(F$3&gt;1,F683=PROSES!$B$10),,F683)</f>
        <v/>
      </c>
      <c r="E683" t="str">
        <f t="shared" si="4"/>
        <v/>
      </c>
      <c r="F683" t="str">
        <f t="shared" si="5"/>
        <v/>
      </c>
      <c r="G683" s="1" t="str">
        <f>if(Z683=PROSES!$E$29,T683,)</f>
        <v/>
      </c>
      <c r="H683" t="str">
        <f>if(X683=PROSES!$E$29,T683,)</f>
        <v/>
      </c>
      <c r="I683" t="str">
        <f t="shared" si="6"/>
        <v/>
      </c>
      <c r="J683" t="str">
        <f>if(and($K$3&gt;1,R683=PROSES!$C$2),,K683)</f>
        <v/>
      </c>
      <c r="K683" s="1" t="str">
        <f>if(and($L$3&gt;1,L683=PROSES!$B$2),,L683)</f>
        <v/>
      </c>
      <c r="L683" t="str">
        <f t="shared" si="7"/>
        <v/>
      </c>
      <c r="M683" t="str">
        <f>if(Z683=PROSES!$B$3,T683,)</f>
        <v/>
      </c>
      <c r="N683" t="str">
        <f>if(X683=PROSES!$B$3,T683,)</f>
        <v/>
      </c>
      <c r="O683" t="str">
        <f t="shared" si="8"/>
        <v/>
      </c>
      <c r="P683" t="str">
        <f>if(Z683=PROSES!$B$1,T683,)</f>
        <v/>
      </c>
      <c r="Q683" t="str">
        <f>if(X683=PROSES!$B$1,T683,)</f>
        <v/>
      </c>
      <c r="R683" t="str">
        <f t="shared" si="9"/>
        <v>UNGARAN7</v>
      </c>
      <c r="S683" s="3"/>
      <c r="T683" s="1" t="s">
        <v>1360</v>
      </c>
      <c r="U683" s="1" t="s">
        <v>1361</v>
      </c>
      <c r="V683" s="1" t="s">
        <v>75</v>
      </c>
      <c r="W683" s="1" t="s">
        <v>233</v>
      </c>
      <c r="Y683" s="1" t="s">
        <v>785</v>
      </c>
      <c r="Z683" s="1" t="s">
        <v>1362</v>
      </c>
      <c r="AA683" s="1" t="s">
        <v>236</v>
      </c>
      <c r="AD683" s="1">
        <v>0.0</v>
      </c>
      <c r="AE683" s="1">
        <v>1.0</v>
      </c>
      <c r="AG683" s="1">
        <v>0.5</v>
      </c>
      <c r="AH683" s="1">
        <v>1.0</v>
      </c>
      <c r="AI683" s="1" t="s">
        <v>64</v>
      </c>
      <c r="AJ683" s="1">
        <v>0.0</v>
      </c>
      <c r="AM683" s="1">
        <v>0.0</v>
      </c>
      <c r="AN683" s="1">
        <v>0.0</v>
      </c>
      <c r="AO683" s="1">
        <v>100.0</v>
      </c>
      <c r="AP683" s="1">
        <v>1.0</v>
      </c>
      <c r="AQ683" s="1">
        <v>1.98</v>
      </c>
      <c r="AR683" s="1">
        <v>1.98</v>
      </c>
      <c r="AS683" s="1">
        <v>0.1415104</v>
      </c>
      <c r="AT683" s="1">
        <v>84.05775</v>
      </c>
      <c r="AU683" s="1">
        <v>0.01465</v>
      </c>
      <c r="AV683" s="1">
        <v>0.14075</v>
      </c>
      <c r="AW683" s="1">
        <v>0.08965</v>
      </c>
      <c r="AX683" s="1">
        <v>0.42225</v>
      </c>
      <c r="AY683" s="1">
        <v>0.0</v>
      </c>
      <c r="AZ683" s="1">
        <v>0.6862155</v>
      </c>
      <c r="BA683" s="1">
        <v>-8.9765</v>
      </c>
    </row>
    <row r="684">
      <c r="A684">
        <f t="shared" si="2"/>
        <v>0</v>
      </c>
      <c r="B684" t="str">
        <f t="shared" si="3"/>
        <v/>
      </c>
      <c r="C684" t="str">
        <f>if(and(D$3&gt;1,E684=PROSES!$D$22),,D684)</f>
        <v/>
      </c>
      <c r="D684" s="1" t="str">
        <f>if(and(F$3&gt;1,F684=PROSES!$B$10),,F684)</f>
        <v/>
      </c>
      <c r="E684" t="str">
        <f t="shared" si="4"/>
        <v/>
      </c>
      <c r="F684" t="str">
        <f t="shared" si="5"/>
        <v/>
      </c>
      <c r="G684" s="1" t="str">
        <f>if(Z684=PROSES!$E$29,T684,)</f>
        <v/>
      </c>
      <c r="H684" t="str">
        <f>if(X684=PROSES!$E$29,T684,)</f>
        <v/>
      </c>
      <c r="I684" t="str">
        <f t="shared" si="6"/>
        <v/>
      </c>
      <c r="J684" t="str">
        <f>if(and($K$3&gt;1,R684=PROSES!$C$2),,K684)</f>
        <v/>
      </c>
      <c r="K684" s="1" t="str">
        <f>if(and($L$3&gt;1,L684=PROSES!$B$2),,L684)</f>
        <v/>
      </c>
      <c r="L684" t="str">
        <f t="shared" si="7"/>
        <v/>
      </c>
      <c r="M684" t="str">
        <f>if(Z684=PROSES!$B$3,T684,)</f>
        <v/>
      </c>
      <c r="N684" t="str">
        <f>if(X684=PROSES!$B$3,T684,)</f>
        <v/>
      </c>
      <c r="O684" t="str">
        <f t="shared" si="8"/>
        <v/>
      </c>
      <c r="P684" t="str">
        <f>if(Z684=PROSES!$B$1,T684,)</f>
        <v/>
      </c>
      <c r="Q684" t="str">
        <f>if(X684=PROSES!$B$1,T684,)</f>
        <v/>
      </c>
      <c r="R684" t="str">
        <f t="shared" si="9"/>
        <v>TASIKMALAYA BARU7</v>
      </c>
      <c r="S684" s="3"/>
      <c r="T684" s="1" t="s">
        <v>1360</v>
      </c>
      <c r="U684" s="1" t="s">
        <v>1363</v>
      </c>
      <c r="V684" s="1" t="s">
        <v>75</v>
      </c>
      <c r="W684" s="1" t="s">
        <v>562</v>
      </c>
      <c r="Y684" s="1" t="s">
        <v>785</v>
      </c>
      <c r="Z684" s="1" t="s">
        <v>784</v>
      </c>
      <c r="AA684" s="1" t="s">
        <v>56</v>
      </c>
      <c r="AD684" s="1">
        <v>0.0</v>
      </c>
      <c r="AE684" s="1">
        <v>1.0</v>
      </c>
      <c r="AG684" s="1">
        <v>0.5</v>
      </c>
      <c r="AH684" s="1">
        <v>1.0</v>
      </c>
      <c r="AI684" s="1" t="s">
        <v>64</v>
      </c>
      <c r="AJ684" s="1">
        <v>0.0</v>
      </c>
      <c r="AM684" s="1">
        <v>0.0</v>
      </c>
      <c r="AN684" s="1">
        <v>0.0</v>
      </c>
      <c r="AO684" s="1">
        <v>100.0</v>
      </c>
      <c r="AP684" s="1">
        <v>1.0</v>
      </c>
      <c r="AQ684" s="1">
        <v>2.4</v>
      </c>
      <c r="AR684" s="1">
        <v>2.4</v>
      </c>
      <c r="AS684" s="1">
        <v>0.1409598</v>
      </c>
      <c r="AT684" s="1">
        <v>84.89205</v>
      </c>
      <c r="AU684" s="1">
        <v>0.01255</v>
      </c>
      <c r="AV684" s="1">
        <v>0.1404</v>
      </c>
      <c r="AW684" s="1">
        <v>0.08755</v>
      </c>
      <c r="AX684" s="1">
        <v>0.4212</v>
      </c>
      <c r="AY684" s="1">
        <v>0.0</v>
      </c>
      <c r="AZ684" s="1">
        <v>0.6872964</v>
      </c>
      <c r="BA684" s="1">
        <v>-9.846326</v>
      </c>
    </row>
    <row r="685">
      <c r="A685">
        <f t="shared" si="2"/>
        <v>0</v>
      </c>
      <c r="B685" t="str">
        <f t="shared" si="3"/>
        <v/>
      </c>
      <c r="C685" t="str">
        <f>if(and(D$3&gt;1,E685=PROSES!$D$22),,D685)</f>
        <v/>
      </c>
      <c r="D685" s="1" t="str">
        <f>if(and(F$3&gt;1,F685=PROSES!$B$10),,F685)</f>
        <v/>
      </c>
      <c r="E685" t="str">
        <f t="shared" si="4"/>
        <v/>
      </c>
      <c r="F685" t="str">
        <f t="shared" si="5"/>
        <v/>
      </c>
      <c r="G685" s="1" t="str">
        <f>if(Z685=PROSES!$E$29,T685,)</f>
        <v/>
      </c>
      <c r="H685" t="str">
        <f>if(X685=PROSES!$E$29,T685,)</f>
        <v/>
      </c>
      <c r="I685" t="str">
        <f t="shared" si="6"/>
        <v/>
      </c>
      <c r="J685" t="str">
        <f>if(and($K$3&gt;1,R685=PROSES!$C$2),,K685)</f>
        <v/>
      </c>
      <c r="K685" s="1" t="str">
        <f>if(and($L$3&gt;1,L685=PROSES!$B$2),,L685)</f>
        <v/>
      </c>
      <c r="L685" t="str">
        <f t="shared" si="7"/>
        <v/>
      </c>
      <c r="M685" t="str">
        <f>if(Z685=PROSES!$B$3,T685,)</f>
        <v/>
      </c>
      <c r="N685" t="str">
        <f>if(X685=PROSES!$B$3,T685,)</f>
        <v/>
      </c>
      <c r="O685" t="str">
        <f t="shared" si="8"/>
        <v/>
      </c>
      <c r="P685" t="str">
        <f>if(Z685=PROSES!$B$1,T685,)</f>
        <v/>
      </c>
      <c r="Q685" t="str">
        <f>if(X685=PROSES!$B$1,T685,)</f>
        <v/>
      </c>
      <c r="R685" t="str">
        <f t="shared" si="9"/>
        <v>TASIKMALAYA BARU7</v>
      </c>
      <c r="S685" s="3"/>
      <c r="T685" s="1" t="s">
        <v>1360</v>
      </c>
      <c r="U685" s="1" t="s">
        <v>1364</v>
      </c>
      <c r="V685" s="1" t="s">
        <v>75</v>
      </c>
      <c r="W685" s="1" t="s">
        <v>562</v>
      </c>
      <c r="Y685" s="1" t="s">
        <v>785</v>
      </c>
      <c r="Z685" s="1" t="s">
        <v>784</v>
      </c>
      <c r="AA685" s="1" t="s">
        <v>56</v>
      </c>
      <c r="AD685" s="1">
        <v>0.0</v>
      </c>
      <c r="AE685" s="1">
        <v>1.0</v>
      </c>
      <c r="AG685" s="1">
        <v>0.5</v>
      </c>
      <c r="AH685" s="1">
        <v>1.0</v>
      </c>
      <c r="AI685" s="1" t="s">
        <v>64</v>
      </c>
      <c r="AJ685" s="1">
        <v>0.0</v>
      </c>
      <c r="AM685" s="1">
        <v>0.0</v>
      </c>
      <c r="AN685" s="1">
        <v>0.0</v>
      </c>
      <c r="AO685" s="1">
        <v>100.0</v>
      </c>
      <c r="AP685" s="1">
        <v>1.0</v>
      </c>
      <c r="AQ685" s="1">
        <v>2.4</v>
      </c>
      <c r="AR685" s="1">
        <v>2.4</v>
      </c>
      <c r="AS685" s="1">
        <v>0.1409598</v>
      </c>
      <c r="AT685" s="1">
        <v>84.89205</v>
      </c>
      <c r="AU685" s="1">
        <v>0.01255</v>
      </c>
      <c r="AV685" s="1">
        <v>0.1404</v>
      </c>
      <c r="AW685" s="1">
        <v>0.08755</v>
      </c>
      <c r="AX685" s="1">
        <v>0.4212</v>
      </c>
      <c r="AY685" s="1">
        <v>0.0</v>
      </c>
      <c r="AZ685" s="1">
        <v>0.6872964</v>
      </c>
      <c r="BA685" s="1">
        <v>-9.846326</v>
      </c>
    </row>
    <row r="686">
      <c r="A686">
        <f t="shared" si="2"/>
        <v>0</v>
      </c>
      <c r="B686" t="str">
        <f t="shared" si="3"/>
        <v/>
      </c>
      <c r="C686" t="str">
        <f>if(and(D$3&gt;1,E686=PROSES!$D$22),,D686)</f>
        <v/>
      </c>
      <c r="D686" s="1" t="str">
        <f>if(and(F$3&gt;1,F686=PROSES!$B$10),,F686)</f>
        <v/>
      </c>
      <c r="E686" t="str">
        <f t="shared" si="4"/>
        <v/>
      </c>
      <c r="F686" t="str">
        <f t="shared" si="5"/>
        <v/>
      </c>
      <c r="G686" s="1" t="str">
        <f>if(Z686=PROSES!$E$29,T686,)</f>
        <v/>
      </c>
      <c r="H686" t="str">
        <f>if(X686=PROSES!$E$29,T686,)</f>
        <v/>
      </c>
      <c r="I686" t="str">
        <f t="shared" si="6"/>
        <v/>
      </c>
      <c r="J686" t="str">
        <f>if(and($K$3&gt;1,R686=PROSES!$C$2),,K686)</f>
        <v/>
      </c>
      <c r="K686" s="1" t="str">
        <f>if(and($L$3&gt;1,L686=PROSES!$B$2),,L686)</f>
        <v/>
      </c>
      <c r="L686" t="str">
        <f t="shared" si="7"/>
        <v/>
      </c>
      <c r="M686" t="str">
        <f>if(Z686=PROSES!$B$3,T686,)</f>
        <v/>
      </c>
      <c r="N686" t="str">
        <f>if(X686=PROSES!$B$3,T686,)</f>
        <v/>
      </c>
      <c r="O686" t="str">
        <f t="shared" si="8"/>
        <v/>
      </c>
      <c r="P686" t="str">
        <f>if(Z686=PROSES!$B$1,T686,)</f>
        <v/>
      </c>
      <c r="Q686" t="str">
        <f>if(X686=PROSES!$B$1,T686,)</f>
        <v/>
      </c>
      <c r="R686" t="str">
        <f t="shared" si="9"/>
        <v>GRATI7</v>
      </c>
      <c r="S686" s="3"/>
      <c r="T686" s="1" t="s">
        <v>1360</v>
      </c>
      <c r="U686" s="1" t="s">
        <v>1351</v>
      </c>
      <c r="V686" s="1" t="s">
        <v>75</v>
      </c>
      <c r="W686" s="1" t="s">
        <v>562</v>
      </c>
      <c r="Y686" s="1" t="s">
        <v>785</v>
      </c>
      <c r="Z686" s="1" t="s">
        <v>1365</v>
      </c>
      <c r="AA686" s="1" t="s">
        <v>78</v>
      </c>
      <c r="AD686" s="1">
        <v>0.0</v>
      </c>
      <c r="AE686" s="1">
        <v>1.0</v>
      </c>
      <c r="AG686" s="1">
        <v>87.863</v>
      </c>
      <c r="AH686" s="1">
        <v>1.0</v>
      </c>
      <c r="AI686" s="1" t="s">
        <v>64</v>
      </c>
      <c r="AJ686" s="1">
        <v>0.0</v>
      </c>
      <c r="AM686" s="1">
        <v>0.0</v>
      </c>
      <c r="AN686" s="1">
        <v>0.0</v>
      </c>
      <c r="AO686" s="1">
        <v>100.0</v>
      </c>
      <c r="AP686" s="1">
        <v>1.0</v>
      </c>
      <c r="AQ686" s="1">
        <v>2.4</v>
      </c>
      <c r="AR686" s="1">
        <v>2.4</v>
      </c>
      <c r="AS686" s="1">
        <v>24.7703</v>
      </c>
      <c r="AT686" s="1">
        <v>84.89205</v>
      </c>
      <c r="AU686" s="1">
        <v>2.205361</v>
      </c>
      <c r="AV686" s="1">
        <v>24.67193</v>
      </c>
      <c r="AW686" s="1">
        <v>15.38481</v>
      </c>
      <c r="AX686" s="1">
        <v>74.01579</v>
      </c>
      <c r="AY686" s="1">
        <v>0.0</v>
      </c>
      <c r="AZ686" s="1">
        <v>0.6872964</v>
      </c>
      <c r="BA686" s="1">
        <v>-9.846326</v>
      </c>
    </row>
    <row r="687">
      <c r="A687">
        <f t="shared" si="2"/>
        <v>0</v>
      </c>
      <c r="B687" t="str">
        <f t="shared" si="3"/>
        <v/>
      </c>
      <c r="C687" t="str">
        <f>if(and(D$3&gt;1,E687=PROSES!$D$22),,D687)</f>
        <v/>
      </c>
      <c r="D687" s="1" t="str">
        <f>if(and(F$3&gt;1,F687=PROSES!$B$10),,F687)</f>
        <v/>
      </c>
      <c r="E687" t="str">
        <f t="shared" si="4"/>
        <v/>
      </c>
      <c r="F687" t="str">
        <f t="shared" si="5"/>
        <v/>
      </c>
      <c r="G687" s="1" t="str">
        <f>if(Z687=PROSES!$E$29,T687,)</f>
        <v/>
      </c>
      <c r="H687" t="str">
        <f>if(X687=PROSES!$E$29,T687,)</f>
        <v/>
      </c>
      <c r="I687" t="str">
        <f t="shared" si="6"/>
        <v/>
      </c>
      <c r="J687" t="str">
        <f>if(and($K$3&gt;1,R687=PROSES!$C$2),,K687)</f>
        <v/>
      </c>
      <c r="K687" s="1" t="str">
        <f>if(and($L$3&gt;1,L687=PROSES!$B$2),,L687)</f>
        <v/>
      </c>
      <c r="L687" t="str">
        <f t="shared" si="7"/>
        <v/>
      </c>
      <c r="M687" t="str">
        <f>if(Z687=PROSES!$B$3,T687,)</f>
        <v/>
      </c>
      <c r="N687" t="str">
        <f>if(X687=PROSES!$B$3,T687,)</f>
        <v/>
      </c>
      <c r="O687" t="str">
        <f t="shared" si="8"/>
        <v/>
      </c>
      <c r="P687" t="str">
        <f>if(Z687=PROSES!$B$1,T687,)</f>
        <v/>
      </c>
      <c r="Q687" t="str">
        <f>if(X687=PROSES!$B$1,T687,)</f>
        <v/>
      </c>
      <c r="R687" t="str">
        <f t="shared" si="9"/>
        <v>GRATI7</v>
      </c>
      <c r="S687" s="3"/>
      <c r="T687" s="1" t="s">
        <v>1360</v>
      </c>
      <c r="U687" s="1" t="s">
        <v>1353</v>
      </c>
      <c r="V687" s="1" t="s">
        <v>75</v>
      </c>
      <c r="W687" s="1" t="s">
        <v>562</v>
      </c>
      <c r="Y687" s="1" t="s">
        <v>785</v>
      </c>
      <c r="Z687" s="1" t="s">
        <v>1365</v>
      </c>
      <c r="AA687" s="1" t="s">
        <v>78</v>
      </c>
      <c r="AD687" s="1">
        <v>0.0</v>
      </c>
      <c r="AE687" s="1">
        <v>1.0</v>
      </c>
      <c r="AG687" s="1">
        <v>87.863</v>
      </c>
      <c r="AH687" s="1">
        <v>1.0</v>
      </c>
      <c r="AI687" s="1" t="s">
        <v>64</v>
      </c>
      <c r="AJ687" s="1">
        <v>0.0</v>
      </c>
      <c r="AM687" s="1">
        <v>0.0</v>
      </c>
      <c r="AN687" s="1">
        <v>0.0</v>
      </c>
      <c r="AO687" s="1">
        <v>100.0</v>
      </c>
      <c r="AP687" s="1">
        <v>1.0</v>
      </c>
      <c r="AQ687" s="1">
        <v>2.4</v>
      </c>
      <c r="AR687" s="1">
        <v>2.4</v>
      </c>
      <c r="AS687" s="1">
        <v>24.7703</v>
      </c>
      <c r="AT687" s="1">
        <v>84.89205</v>
      </c>
      <c r="AU687" s="1">
        <v>2.205361</v>
      </c>
      <c r="AV687" s="1">
        <v>24.67193</v>
      </c>
      <c r="AW687" s="1">
        <v>15.38481</v>
      </c>
      <c r="AX687" s="1">
        <v>74.01579</v>
      </c>
      <c r="AY687" s="1">
        <v>0.0</v>
      </c>
      <c r="AZ687" s="1">
        <v>0.6872964</v>
      </c>
      <c r="BA687" s="1">
        <v>-9.846326</v>
      </c>
    </row>
    <row r="688">
      <c r="A688">
        <f t="shared" si="2"/>
        <v>0</v>
      </c>
      <c r="B688" t="str">
        <f t="shared" si="3"/>
        <v/>
      </c>
      <c r="C688" t="str">
        <f>if(and(D$3&gt;1,E688=PROSES!$D$22),,D688)</f>
        <v/>
      </c>
      <c r="D688" s="1" t="str">
        <f>if(and(F$3&gt;1,F688=PROSES!$B$10),,F688)</f>
        <v/>
      </c>
      <c r="E688" t="str">
        <f t="shared" si="4"/>
        <v/>
      </c>
      <c r="F688" t="str">
        <f t="shared" si="5"/>
        <v/>
      </c>
      <c r="G688" s="1" t="str">
        <f>if(Z688=PROSES!$E$29,T688,)</f>
        <v/>
      </c>
      <c r="H688" t="str">
        <f>if(X688=PROSES!$E$29,T688,)</f>
        <v/>
      </c>
      <c r="I688" t="str">
        <f t="shared" si="6"/>
        <v/>
      </c>
      <c r="J688" t="str">
        <f>if(and($K$3&gt;1,R688=PROSES!$C$2),,K688)</f>
        <v/>
      </c>
      <c r="K688" s="1" t="str">
        <f>if(and($L$3&gt;1,L688=PROSES!$B$2),,L688)</f>
        <v/>
      </c>
      <c r="L688" t="str">
        <f t="shared" si="7"/>
        <v/>
      </c>
      <c r="M688" t="str">
        <f>if(Z688=PROSES!$B$3,T688,)</f>
        <v/>
      </c>
      <c r="N688" t="str">
        <f>if(X688=PROSES!$B$3,T688,)</f>
        <v/>
      </c>
      <c r="O688" t="str">
        <f t="shared" si="8"/>
        <v/>
      </c>
      <c r="P688" t="str">
        <f>if(Z688=PROSES!$B$1,T688,)</f>
        <v/>
      </c>
      <c r="Q688" t="str">
        <f>if(X688=PROSES!$B$1,T688,)</f>
        <v/>
      </c>
      <c r="R688" t="str">
        <f t="shared" si="9"/>
        <v>KEDIRI7</v>
      </c>
      <c r="S688" s="3"/>
      <c r="T688" s="1" t="s">
        <v>1360</v>
      </c>
      <c r="U688" s="1" t="s">
        <v>1354</v>
      </c>
      <c r="V688" s="1" t="s">
        <v>75</v>
      </c>
      <c r="W688" s="1" t="s">
        <v>562</v>
      </c>
      <c r="Y688" s="1" t="s">
        <v>785</v>
      </c>
      <c r="Z688" s="1" t="s">
        <v>1366</v>
      </c>
      <c r="AA688" s="1" t="s">
        <v>78</v>
      </c>
      <c r="AD688" s="1">
        <v>0.0</v>
      </c>
      <c r="AE688" s="1">
        <v>1.0</v>
      </c>
      <c r="AG688" s="1">
        <v>0.5</v>
      </c>
      <c r="AH688" s="1">
        <v>1.0</v>
      </c>
      <c r="AI688" s="1" t="s">
        <v>64</v>
      </c>
      <c r="AJ688" s="1">
        <v>0.0</v>
      </c>
      <c r="AM688" s="1">
        <v>0.0</v>
      </c>
      <c r="AN688" s="1">
        <v>0.0</v>
      </c>
      <c r="AO688" s="1">
        <v>100.0</v>
      </c>
      <c r="AP688" s="1">
        <v>1.0</v>
      </c>
      <c r="AQ688" s="1">
        <v>2.4</v>
      </c>
      <c r="AR688" s="1">
        <v>2.4</v>
      </c>
      <c r="AS688" s="1">
        <v>0.1409598</v>
      </c>
      <c r="AT688" s="1">
        <v>84.89205</v>
      </c>
      <c r="AU688" s="1">
        <v>0.01255</v>
      </c>
      <c r="AV688" s="1">
        <v>0.1404</v>
      </c>
      <c r="AW688" s="1">
        <v>0.08755</v>
      </c>
      <c r="AX688" s="1">
        <v>0.4212</v>
      </c>
      <c r="AY688" s="1">
        <v>0.0</v>
      </c>
      <c r="AZ688" s="1">
        <v>0.6872964</v>
      </c>
      <c r="BA688" s="1">
        <v>-9.846326</v>
      </c>
    </row>
    <row r="689">
      <c r="A689">
        <f t="shared" si="2"/>
        <v>0</v>
      </c>
      <c r="B689" t="str">
        <f t="shared" si="3"/>
        <v/>
      </c>
      <c r="C689" t="str">
        <f>if(and(D$3&gt;1,E689=PROSES!$D$22),,D689)</f>
        <v/>
      </c>
      <c r="D689" s="1" t="str">
        <f>if(and(F$3&gt;1,F689=PROSES!$B$10),,F689)</f>
        <v/>
      </c>
      <c r="E689" t="str">
        <f t="shared" si="4"/>
        <v/>
      </c>
      <c r="F689" t="str">
        <f t="shared" si="5"/>
        <v/>
      </c>
      <c r="G689" s="1" t="str">
        <f>if(Z689=PROSES!$E$29,T689,)</f>
        <v/>
      </c>
      <c r="H689" t="str">
        <f>if(X689=PROSES!$E$29,T689,)</f>
        <v/>
      </c>
      <c r="I689" t="str">
        <f t="shared" si="6"/>
        <v/>
      </c>
      <c r="J689" t="str">
        <f>if(and($K$3&gt;1,R689=PROSES!$C$2),,K689)</f>
        <v/>
      </c>
      <c r="K689" s="1" t="str">
        <f>if(and($L$3&gt;1,L689=PROSES!$B$2),,L689)</f>
        <v/>
      </c>
      <c r="L689" t="str">
        <f t="shared" si="7"/>
        <v/>
      </c>
      <c r="M689" t="str">
        <f>if(Z689=PROSES!$B$3,T689,)</f>
        <v/>
      </c>
      <c r="N689" t="str">
        <f>if(X689=PROSES!$B$3,T689,)</f>
        <v/>
      </c>
      <c r="O689" t="str">
        <f t="shared" si="8"/>
        <v/>
      </c>
      <c r="P689" t="str">
        <f>if(Z689=PROSES!$B$1,T689,)</f>
        <v/>
      </c>
      <c r="Q689" t="str">
        <f>if(X689=PROSES!$B$1,T689,)</f>
        <v/>
      </c>
      <c r="R689" t="str">
        <f t="shared" si="9"/>
        <v>KEDIRI7</v>
      </c>
      <c r="S689" s="3"/>
      <c r="T689" s="1" t="s">
        <v>1360</v>
      </c>
      <c r="U689" s="1" t="s">
        <v>1355</v>
      </c>
      <c r="V689" s="1" t="s">
        <v>75</v>
      </c>
      <c r="W689" s="1" t="s">
        <v>562</v>
      </c>
      <c r="Y689" s="1" t="s">
        <v>785</v>
      </c>
      <c r="Z689" s="1" t="s">
        <v>1366</v>
      </c>
      <c r="AA689" s="1" t="s">
        <v>78</v>
      </c>
      <c r="AD689" s="1">
        <v>0.0</v>
      </c>
      <c r="AE689" s="1">
        <v>1.0</v>
      </c>
      <c r="AG689" s="1">
        <v>0.5</v>
      </c>
      <c r="AH689" s="1">
        <v>1.0</v>
      </c>
      <c r="AI689" s="1" t="s">
        <v>64</v>
      </c>
      <c r="AJ689" s="1">
        <v>0.0</v>
      </c>
      <c r="AM689" s="1">
        <v>0.0</v>
      </c>
      <c r="AN689" s="1">
        <v>0.0</v>
      </c>
      <c r="AO689" s="1">
        <v>100.0</v>
      </c>
      <c r="AP689" s="1">
        <v>1.0</v>
      </c>
      <c r="AQ689" s="1">
        <v>2.4</v>
      </c>
      <c r="AR689" s="1">
        <v>2.4</v>
      </c>
      <c r="AS689" s="1">
        <v>0.1409598</v>
      </c>
      <c r="AT689" s="1">
        <v>84.89205</v>
      </c>
      <c r="AU689" s="1">
        <v>0.01255</v>
      </c>
      <c r="AV689" s="1">
        <v>0.1404</v>
      </c>
      <c r="AW689" s="1">
        <v>0.08755</v>
      </c>
      <c r="AX689" s="1">
        <v>0.4212</v>
      </c>
      <c r="AY689" s="1">
        <v>0.0</v>
      </c>
      <c r="AZ689" s="1">
        <v>0.6872964</v>
      </c>
      <c r="BA689" s="1">
        <v>-9.846326</v>
      </c>
    </row>
    <row r="690">
      <c r="A690">
        <f t="shared" si="2"/>
        <v>0</v>
      </c>
      <c r="B690" t="str">
        <f t="shared" si="3"/>
        <v/>
      </c>
      <c r="C690" t="str">
        <f>if(and(D$3&gt;1,E690=PROSES!$D$22),,D690)</f>
        <v/>
      </c>
      <c r="D690" s="1" t="str">
        <f>if(and(F$3&gt;1,F690=PROSES!$B$10),,F690)</f>
        <v/>
      </c>
      <c r="E690" t="str">
        <f t="shared" si="4"/>
        <v/>
      </c>
      <c r="F690" t="str">
        <f t="shared" si="5"/>
        <v/>
      </c>
      <c r="G690" s="1" t="str">
        <f>if(Z690=PROSES!$E$29,T690,)</f>
        <v/>
      </c>
      <c r="H690" t="str">
        <f>if(X690=PROSES!$E$29,T690,)</f>
        <v/>
      </c>
      <c r="I690" t="str">
        <f t="shared" si="6"/>
        <v/>
      </c>
      <c r="J690" t="str">
        <f>if(and($K$3&gt;1,R690=PROSES!$C$2),,K690)</f>
        <v/>
      </c>
      <c r="K690" s="1" t="str">
        <f>if(and($L$3&gt;1,L690=PROSES!$B$2),,L690)</f>
        <v/>
      </c>
      <c r="L690" t="str">
        <f t="shared" si="7"/>
        <v/>
      </c>
      <c r="M690" t="str">
        <f>if(Z690=PROSES!$B$3,T690,)</f>
        <v/>
      </c>
      <c r="N690" t="str">
        <f>if(X690=PROSES!$B$3,T690,)</f>
        <v/>
      </c>
      <c r="O690" t="str">
        <f t="shared" si="8"/>
        <v/>
      </c>
      <c r="P690" t="str">
        <f>if(Z690=PROSES!$B$1,T690,)</f>
        <v/>
      </c>
      <c r="Q690" t="str">
        <f>if(X690=PROSES!$B$1,T690,)</f>
        <v/>
      </c>
      <c r="R690" t="str">
        <f t="shared" si="9"/>
        <v>DEPOK7</v>
      </c>
      <c r="S690" s="3"/>
      <c r="T690" s="1" t="s">
        <v>1360</v>
      </c>
      <c r="U690" s="1" t="s">
        <v>783</v>
      </c>
      <c r="V690" s="1" t="s">
        <v>75</v>
      </c>
      <c r="W690" s="1" t="s">
        <v>562</v>
      </c>
      <c r="Y690" s="1" t="s">
        <v>785</v>
      </c>
      <c r="Z690" s="1" t="s">
        <v>775</v>
      </c>
      <c r="AA690" s="1" t="s">
        <v>78</v>
      </c>
      <c r="AD690" s="1">
        <v>0.0</v>
      </c>
      <c r="AE690" s="1">
        <v>1.0</v>
      </c>
      <c r="AG690" s="1">
        <v>0.5</v>
      </c>
      <c r="AH690" s="1">
        <v>1.0</v>
      </c>
      <c r="AI690" s="1" t="s">
        <v>64</v>
      </c>
      <c r="AJ690" s="1">
        <v>0.0</v>
      </c>
      <c r="AM690" s="1">
        <v>0.0</v>
      </c>
      <c r="AN690" s="1">
        <v>0.0</v>
      </c>
      <c r="AO690" s="1">
        <v>100.0</v>
      </c>
      <c r="AP690" s="1">
        <v>1.0</v>
      </c>
      <c r="AQ690" s="1">
        <v>2.4</v>
      </c>
      <c r="AR690" s="1">
        <v>2.4</v>
      </c>
      <c r="AS690" s="1">
        <v>0.1409598</v>
      </c>
      <c r="AT690" s="1">
        <v>84.89205</v>
      </c>
      <c r="AU690" s="1">
        <v>0.01255</v>
      </c>
      <c r="AV690" s="1">
        <v>0.1404</v>
      </c>
      <c r="AW690" s="1">
        <v>0.08755</v>
      </c>
      <c r="AX690" s="1">
        <v>0.4212</v>
      </c>
      <c r="AY690" s="1">
        <v>0.0</v>
      </c>
      <c r="AZ690" s="1">
        <v>0.6872964</v>
      </c>
      <c r="BA690" s="1">
        <v>-9.846326</v>
      </c>
    </row>
    <row r="691">
      <c r="A691">
        <f t="shared" si="2"/>
        <v>0</v>
      </c>
      <c r="B691" t="str">
        <f t="shared" si="3"/>
        <v/>
      </c>
      <c r="C691" t="str">
        <f>if(and(D$3&gt;1,E691=PROSES!$D$22),,D691)</f>
        <v/>
      </c>
      <c r="D691" s="1" t="str">
        <f>if(and(F$3&gt;1,F691=PROSES!$B$10),,F691)</f>
        <v/>
      </c>
      <c r="E691" t="str">
        <f t="shared" si="4"/>
        <v/>
      </c>
      <c r="F691" t="str">
        <f t="shared" si="5"/>
        <v/>
      </c>
      <c r="G691" s="1" t="str">
        <f>if(Z691=PROSES!$E$29,T691,)</f>
        <v/>
      </c>
      <c r="H691" t="str">
        <f>if(X691=PROSES!$E$29,T691,)</f>
        <v/>
      </c>
      <c r="I691" t="str">
        <f t="shared" si="6"/>
        <v/>
      </c>
      <c r="J691" t="str">
        <f>if(and($K$3&gt;1,R691=PROSES!$C$2),,K691)</f>
        <v/>
      </c>
      <c r="K691" s="1" t="str">
        <f>if(and($L$3&gt;1,L691=PROSES!$B$2),,L691)</f>
        <v/>
      </c>
      <c r="L691" t="str">
        <f t="shared" si="7"/>
        <v/>
      </c>
      <c r="M691" t="str">
        <f>if(Z691=PROSES!$B$3,T691,)</f>
        <v/>
      </c>
      <c r="N691" t="str">
        <f>if(X691=PROSES!$B$3,T691,)</f>
        <v/>
      </c>
      <c r="O691" t="str">
        <f t="shared" si="8"/>
        <v/>
      </c>
      <c r="P691" t="str">
        <f>if(Z691=PROSES!$B$1,T691,)</f>
        <v/>
      </c>
      <c r="Q691" t="str">
        <f>if(X691=PROSES!$B$1,T691,)</f>
        <v/>
      </c>
      <c r="R691" t="str">
        <f t="shared" si="9"/>
        <v>DEPOK7</v>
      </c>
      <c r="S691" s="3"/>
      <c r="T691" s="1" t="s">
        <v>1360</v>
      </c>
      <c r="U691" s="1" t="s">
        <v>787</v>
      </c>
      <c r="V691" s="1" t="s">
        <v>75</v>
      </c>
      <c r="W691" s="1" t="s">
        <v>562</v>
      </c>
      <c r="Y691" s="1" t="s">
        <v>785</v>
      </c>
      <c r="Z691" s="1" t="s">
        <v>775</v>
      </c>
      <c r="AA691" s="1" t="s">
        <v>78</v>
      </c>
      <c r="AD691" s="1">
        <v>0.0</v>
      </c>
      <c r="AE691" s="1">
        <v>1.0</v>
      </c>
      <c r="AG691" s="1">
        <v>0.5</v>
      </c>
      <c r="AH691" s="1">
        <v>1.0</v>
      </c>
      <c r="AI691" s="1" t="s">
        <v>64</v>
      </c>
      <c r="AJ691" s="1">
        <v>0.0</v>
      </c>
      <c r="AM691" s="1">
        <v>0.0</v>
      </c>
      <c r="AN691" s="1">
        <v>0.0</v>
      </c>
      <c r="AO691" s="1">
        <v>100.0</v>
      </c>
      <c r="AP691" s="1">
        <v>1.0</v>
      </c>
      <c r="AQ691" s="1">
        <v>2.4</v>
      </c>
      <c r="AR691" s="1">
        <v>2.4</v>
      </c>
      <c r="AS691" s="1">
        <v>0.1409598</v>
      </c>
      <c r="AT691" s="1">
        <v>84.89205</v>
      </c>
      <c r="AU691" s="1">
        <v>0.01255</v>
      </c>
      <c r="AV691" s="1">
        <v>0.1404</v>
      </c>
      <c r="AW691" s="1">
        <v>0.08755</v>
      </c>
      <c r="AX691" s="1">
        <v>0.4212</v>
      </c>
      <c r="AY691" s="1">
        <v>0.0</v>
      </c>
      <c r="AZ691" s="1">
        <v>0.6872964</v>
      </c>
      <c r="BA691" s="1">
        <v>-9.846326</v>
      </c>
    </row>
    <row r="692">
      <c r="A692">
        <f t="shared" si="2"/>
        <v>0</v>
      </c>
      <c r="B692" t="str">
        <f t="shared" si="3"/>
        <v/>
      </c>
      <c r="C692" t="str">
        <f>if(and(D$3&gt;1,E692=PROSES!$D$22),,D692)</f>
        <v/>
      </c>
      <c r="D692" s="1" t="str">
        <f>if(and(F$3&gt;1,F692=PROSES!$B$10),,F692)</f>
        <v/>
      </c>
      <c r="E692" t="str">
        <f t="shared" si="4"/>
        <v/>
      </c>
      <c r="F692" t="str">
        <f t="shared" si="5"/>
        <v/>
      </c>
      <c r="G692" s="1" t="str">
        <f>if(Z692=PROSES!$E$29,T692,)</f>
        <v/>
      </c>
      <c r="H692" t="str">
        <f>if(X692=PROSES!$E$29,T692,)</f>
        <v/>
      </c>
      <c r="I692" t="str">
        <f t="shared" si="6"/>
        <v/>
      </c>
      <c r="J692" t="str">
        <f>if(and($K$3&gt;1,R692=PROSES!$C$2),,K692)</f>
        <v/>
      </c>
      <c r="K692" s="1" t="str">
        <f>if(and($L$3&gt;1,L692=PROSES!$B$2),,L692)</f>
        <v/>
      </c>
      <c r="L692" t="str">
        <f t="shared" si="7"/>
        <v/>
      </c>
      <c r="M692" t="str">
        <f>if(Z692=PROSES!$B$3,T692,)</f>
        <v/>
      </c>
      <c r="N692" t="str">
        <f>if(X692=PROSES!$B$3,T692,)</f>
        <v/>
      </c>
      <c r="O692" t="str">
        <f t="shared" si="8"/>
        <v/>
      </c>
      <c r="P692" t="str">
        <f>if(Z692=PROSES!$B$1,T692,)</f>
        <v/>
      </c>
      <c r="Q692" t="str">
        <f>if(X692=PROSES!$B$1,T692,)</f>
        <v/>
      </c>
      <c r="R692" t="str">
        <f t="shared" si="9"/>
        <v>CIBINONG4</v>
      </c>
      <c r="S692" s="3"/>
      <c r="T692" s="1" t="s">
        <v>1360</v>
      </c>
      <c r="U692" s="1" t="s">
        <v>1356</v>
      </c>
      <c r="V692" s="1" t="s">
        <v>58</v>
      </c>
      <c r="W692" s="1" t="s">
        <v>122</v>
      </c>
      <c r="Y692" s="1" t="s">
        <v>785</v>
      </c>
      <c r="Z692" s="1" t="s">
        <v>493</v>
      </c>
      <c r="AA692" s="1" t="s">
        <v>540</v>
      </c>
      <c r="AD692" s="1">
        <v>0.0</v>
      </c>
      <c r="AE692" s="1">
        <v>1.0</v>
      </c>
      <c r="AG692" s="1">
        <v>2.5</v>
      </c>
      <c r="AH692" s="1">
        <v>1.0</v>
      </c>
      <c r="AI692" s="1" t="s">
        <v>64</v>
      </c>
      <c r="AJ692" s="1">
        <v>0.0</v>
      </c>
      <c r="AM692" s="1">
        <v>0.0</v>
      </c>
      <c r="AN692" s="1">
        <v>0.0</v>
      </c>
      <c r="AO692" s="1">
        <v>100.0</v>
      </c>
      <c r="AP692" s="1">
        <v>1.0</v>
      </c>
      <c r="AQ692" s="1">
        <v>0.44</v>
      </c>
      <c r="AR692" s="1">
        <v>0.44</v>
      </c>
      <c r="AS692" s="1">
        <v>1.110047</v>
      </c>
      <c r="AT692" s="1">
        <v>60.66966</v>
      </c>
      <c r="AU692" s="1">
        <v>0.54375</v>
      </c>
      <c r="AV692" s="1">
        <v>0.96775</v>
      </c>
      <c r="AW692" s="1">
        <v>0.91875</v>
      </c>
      <c r="AX692" s="1">
        <v>2.90325</v>
      </c>
      <c r="AY692" s="1">
        <v>0.0</v>
      </c>
      <c r="AZ692" s="1">
        <v>0.5920149</v>
      </c>
      <c r="BA692" s="1">
        <v>18.36523</v>
      </c>
    </row>
    <row r="693">
      <c r="A693">
        <f t="shared" si="2"/>
        <v>0</v>
      </c>
      <c r="B693" t="str">
        <f t="shared" si="3"/>
        <v/>
      </c>
      <c r="C693" t="str">
        <f>if(and(D$3&gt;1,E693=PROSES!$D$22),,D693)</f>
        <v/>
      </c>
      <c r="D693" s="1" t="str">
        <f>if(and(F$3&gt;1,F693=PROSES!$B$10),,F693)</f>
        <v/>
      </c>
      <c r="E693" t="str">
        <f t="shared" si="4"/>
        <v/>
      </c>
      <c r="F693" t="str">
        <f t="shared" si="5"/>
        <v/>
      </c>
      <c r="G693" s="1" t="str">
        <f>if(Z693=PROSES!$E$29,T693,)</f>
        <v/>
      </c>
      <c r="H693" t="str">
        <f>if(X693=PROSES!$E$29,T693,)</f>
        <v/>
      </c>
      <c r="I693" t="str">
        <f t="shared" si="6"/>
        <v/>
      </c>
      <c r="J693" t="str">
        <f>if(and($K$3&gt;1,R693=PROSES!$C$2),,K693)</f>
        <v/>
      </c>
      <c r="K693" s="1" t="str">
        <f>if(and($L$3&gt;1,L693=PROSES!$B$2),,L693)</f>
        <v/>
      </c>
      <c r="L693" t="str">
        <f t="shared" si="7"/>
        <v/>
      </c>
      <c r="M693" t="str">
        <f>if(Z693=PROSES!$B$3,T693,)</f>
        <v/>
      </c>
      <c r="N693" t="str">
        <f>if(X693=PROSES!$B$3,T693,)</f>
        <v/>
      </c>
      <c r="O693" t="str">
        <f t="shared" si="8"/>
        <v/>
      </c>
      <c r="P693" t="str">
        <f>if(Z693=PROSES!$B$1,T693,)</f>
        <v/>
      </c>
      <c r="Q693" t="str">
        <f>if(X693=PROSES!$B$1,T693,)</f>
        <v/>
      </c>
      <c r="R693" t="str">
        <f t="shared" si="9"/>
        <v>PT.SEMEN</v>
      </c>
      <c r="S693" s="3"/>
      <c r="T693" s="1" t="s">
        <v>1360</v>
      </c>
      <c r="U693" s="1" t="s">
        <v>1359</v>
      </c>
      <c r="V693" s="1" t="s">
        <v>58</v>
      </c>
      <c r="W693" s="1" t="s">
        <v>122</v>
      </c>
      <c r="Y693" s="1" t="s">
        <v>785</v>
      </c>
      <c r="Z693" s="1" t="s">
        <v>1357</v>
      </c>
      <c r="AA693" s="1" t="s">
        <v>369</v>
      </c>
      <c r="AD693" s="1">
        <v>0.0</v>
      </c>
      <c r="AE693" s="1">
        <v>1.0</v>
      </c>
      <c r="AG693" s="1">
        <v>2.5</v>
      </c>
      <c r="AH693" s="1">
        <v>1.0</v>
      </c>
      <c r="AI693" s="1" t="s">
        <v>64</v>
      </c>
      <c r="AJ693" s="1">
        <v>0.0</v>
      </c>
      <c r="AM693" s="1">
        <v>0.0</v>
      </c>
      <c r="AN693" s="1">
        <v>0.0</v>
      </c>
      <c r="AO693" s="1">
        <v>100.0</v>
      </c>
      <c r="AP693" s="1">
        <v>1.0</v>
      </c>
      <c r="AQ693" s="1">
        <v>0.44</v>
      </c>
      <c r="AR693" s="1">
        <v>0.44</v>
      </c>
      <c r="AS693" s="1">
        <v>1.110047</v>
      </c>
      <c r="AT693" s="1">
        <v>60.66966</v>
      </c>
      <c r="AU693" s="1">
        <v>0.54375</v>
      </c>
      <c r="AV693" s="1">
        <v>0.96775</v>
      </c>
      <c r="AW693" s="1">
        <v>0.91875</v>
      </c>
      <c r="AX693" s="1">
        <v>2.90325</v>
      </c>
      <c r="AY693" s="1">
        <v>0.0</v>
      </c>
      <c r="AZ693" s="1">
        <v>0.5920149</v>
      </c>
      <c r="BA693" s="1">
        <v>18.36523</v>
      </c>
    </row>
    <row r="694">
      <c r="A694">
        <f t="shared" si="2"/>
        <v>0</v>
      </c>
      <c r="B694" t="str">
        <f t="shared" si="3"/>
        <v/>
      </c>
      <c r="C694" t="str">
        <f>if(and(D$3&gt;1,E694=PROSES!$D$22),,D694)</f>
        <v/>
      </c>
      <c r="D694" s="1" t="str">
        <f>if(and(F$3&gt;1,F694=PROSES!$B$10),,F694)</f>
        <v/>
      </c>
      <c r="E694" t="str">
        <f t="shared" si="4"/>
        <v/>
      </c>
      <c r="F694" t="str">
        <f t="shared" si="5"/>
        <v/>
      </c>
      <c r="G694" s="1" t="str">
        <f>if(Z694=PROSES!$E$29,T694,)</f>
        <v/>
      </c>
      <c r="H694" t="str">
        <f>if(X694=PROSES!$E$29,T694,)</f>
        <v/>
      </c>
      <c r="I694" t="str">
        <f t="shared" si="6"/>
        <v/>
      </c>
      <c r="J694" t="str">
        <f>if(and($K$3&gt;1,R694=PROSES!$C$2),,K694)</f>
        <v/>
      </c>
      <c r="K694" s="1" t="str">
        <f>if(and($L$3&gt;1,L694=PROSES!$B$2),,L694)</f>
        <v/>
      </c>
      <c r="L694" t="str">
        <f t="shared" si="7"/>
        <v/>
      </c>
      <c r="M694" t="str">
        <f>if(Z694=PROSES!$B$3,T694,)</f>
        <v/>
      </c>
      <c r="N694" t="str">
        <f>if(X694=PROSES!$B$3,T694,)</f>
        <v/>
      </c>
      <c r="O694" t="str">
        <f t="shared" si="8"/>
        <v/>
      </c>
      <c r="P694" t="str">
        <f>if(Z694=PROSES!$B$1,T694,)</f>
        <v/>
      </c>
      <c r="Q694" t="str">
        <f>if(X694=PROSES!$B$1,T694,)</f>
        <v/>
      </c>
      <c r="R694" t="str">
        <f t="shared" si="9"/>
        <v>SURABAYA BARAT7</v>
      </c>
      <c r="S694" s="3"/>
      <c r="T694" s="1" t="s">
        <v>1367</v>
      </c>
      <c r="U694" s="1" t="s">
        <v>75</v>
      </c>
      <c r="V694" s="1" t="s">
        <v>75</v>
      </c>
      <c r="W694" s="1" t="s">
        <v>233</v>
      </c>
      <c r="X694" s="1" t="s">
        <v>947</v>
      </c>
      <c r="Y694" s="1" t="s">
        <v>78</v>
      </c>
      <c r="AA694" s="1" t="s">
        <v>1368</v>
      </c>
      <c r="AD694" s="1">
        <v>0.0</v>
      </c>
      <c r="AE694" s="1">
        <v>1.0</v>
      </c>
      <c r="AG694" s="1">
        <v>0.005</v>
      </c>
      <c r="AH694" s="1">
        <v>1.0</v>
      </c>
      <c r="AI694" s="1" t="s">
        <v>64</v>
      </c>
      <c r="AJ694" s="1">
        <v>0.0</v>
      </c>
      <c r="AM694" s="1">
        <v>0.0</v>
      </c>
      <c r="AN694" s="1">
        <v>0.0</v>
      </c>
      <c r="AO694" s="1">
        <v>100.0</v>
      </c>
      <c r="AP694" s="1">
        <v>1.0</v>
      </c>
      <c r="AQ694" s="1">
        <v>1.98</v>
      </c>
      <c r="AR694" s="1">
        <v>1.98</v>
      </c>
      <c r="AS694" s="1">
        <v>0.0014151</v>
      </c>
      <c r="AT694" s="1">
        <v>84.05775</v>
      </c>
      <c r="AU694" s="1">
        <v>1.465E-4</v>
      </c>
      <c r="AV694" s="1">
        <v>0.0014075</v>
      </c>
      <c r="AW694" s="1">
        <v>8.965E-4</v>
      </c>
      <c r="AX694" s="1">
        <v>0.0042225</v>
      </c>
      <c r="AY694" s="1">
        <v>0.0</v>
      </c>
      <c r="AZ694" s="1">
        <v>0.6862155</v>
      </c>
      <c r="BA694" s="1">
        <v>-8.9765</v>
      </c>
    </row>
    <row r="695">
      <c r="A695">
        <f t="shared" si="2"/>
        <v>0</v>
      </c>
      <c r="B695" t="str">
        <f t="shared" si="3"/>
        <v/>
      </c>
      <c r="C695" t="str">
        <f>if(and(D$3&gt;1,E695=PROSES!$D$22),,D695)</f>
        <v/>
      </c>
      <c r="D695" s="1" t="str">
        <f>if(and(F$3&gt;1,F695=PROSES!$B$10),,F695)</f>
        <v/>
      </c>
      <c r="E695" t="str">
        <f t="shared" si="4"/>
        <v/>
      </c>
      <c r="F695" t="str">
        <f t="shared" si="5"/>
        <v/>
      </c>
      <c r="G695" s="1" t="str">
        <f>if(Z695=PROSES!$E$29,T695,)</f>
        <v/>
      </c>
      <c r="H695" t="str">
        <f>if(X695=PROSES!$E$29,T695,)</f>
        <v/>
      </c>
      <c r="I695" t="str">
        <f t="shared" si="6"/>
        <v/>
      </c>
      <c r="J695" t="str">
        <f>if(and($K$3&gt;1,R695=PROSES!$C$2),,K695)</f>
        <v/>
      </c>
      <c r="K695" s="1" t="str">
        <f>if(and($L$3&gt;1,L695=PROSES!$B$2),,L695)</f>
        <v/>
      </c>
      <c r="L695" t="str">
        <f t="shared" si="7"/>
        <v/>
      </c>
      <c r="M695" t="str">
        <f>if(Z695=PROSES!$B$3,T695,)</f>
        <v/>
      </c>
      <c r="N695" t="str">
        <f>if(X695=PROSES!$B$3,T695,)</f>
        <v/>
      </c>
      <c r="O695" t="str">
        <f t="shared" si="8"/>
        <v/>
      </c>
      <c r="P695" t="str">
        <f>if(Z695=PROSES!$B$1,T695,)</f>
        <v/>
      </c>
      <c r="Q695" t="str">
        <f>if(X695=PROSES!$B$1,T695,)</f>
        <v/>
      </c>
      <c r="R695" t="str">
        <f t="shared" si="9"/>
        <v>MALIGI5KIARAPAYUNG5</v>
      </c>
      <c r="S695" s="3"/>
      <c r="T695" s="1" t="s">
        <v>1369</v>
      </c>
      <c r="U695" s="1" t="s">
        <v>115</v>
      </c>
      <c r="V695" s="1" t="s">
        <v>115</v>
      </c>
      <c r="W695" s="1" t="s">
        <v>90</v>
      </c>
      <c r="X695" s="1" t="s">
        <v>1260</v>
      </c>
      <c r="Y695" s="1" t="s">
        <v>88</v>
      </c>
      <c r="Z695" s="1" t="s">
        <v>1370</v>
      </c>
      <c r="AA695" s="1">
        <v>5.0</v>
      </c>
      <c r="AD695" s="1">
        <v>0.0</v>
      </c>
      <c r="AE695" s="1">
        <v>1.0</v>
      </c>
      <c r="AG695" s="1">
        <v>5.05</v>
      </c>
      <c r="AH695" s="1">
        <v>1.0</v>
      </c>
      <c r="AI695" s="1" t="s">
        <v>64</v>
      </c>
      <c r="AJ695" s="1">
        <v>0.0</v>
      </c>
      <c r="AM695" s="1">
        <v>0.0</v>
      </c>
      <c r="AN695" s="1">
        <v>0.0</v>
      </c>
      <c r="AO695" s="1">
        <v>100.0</v>
      </c>
      <c r="AP695" s="1">
        <v>1.0</v>
      </c>
      <c r="AQ695" s="1">
        <v>1.62</v>
      </c>
      <c r="AR695" s="1">
        <v>1.62</v>
      </c>
      <c r="AS695" s="1">
        <v>1.430944</v>
      </c>
      <c r="AT695" s="1">
        <v>82.15014</v>
      </c>
      <c r="AU695" s="1">
        <v>0.195435</v>
      </c>
      <c r="AV695" s="1">
        <v>1.417535</v>
      </c>
      <c r="AW695" s="1">
        <v>0.952935</v>
      </c>
      <c r="AX695" s="1">
        <v>4.252605</v>
      </c>
      <c r="AY695" s="1">
        <v>0.0</v>
      </c>
      <c r="AZ695" s="1">
        <v>0.683587</v>
      </c>
      <c r="BA695" s="1">
        <v>-7.109503</v>
      </c>
    </row>
    <row r="696">
      <c r="A696">
        <f t="shared" si="2"/>
        <v>0</v>
      </c>
      <c r="B696" t="str">
        <f t="shared" si="3"/>
        <v/>
      </c>
      <c r="C696" t="str">
        <f>if(and(D$3&gt;1,E696=PROSES!$D$22),,D696)</f>
        <v/>
      </c>
      <c r="D696" s="1" t="str">
        <f>if(and(F$3&gt;1,F696=PROSES!$B$10),,F696)</f>
        <v/>
      </c>
      <c r="E696" t="str">
        <f t="shared" si="4"/>
        <v/>
      </c>
      <c r="F696" t="str">
        <f t="shared" si="5"/>
        <v/>
      </c>
      <c r="G696" s="1" t="str">
        <f>if(Z696=PROSES!$E$29,T696,)</f>
        <v/>
      </c>
      <c r="H696" t="str">
        <f>if(X696=PROSES!$E$29,T696,)</f>
        <v/>
      </c>
      <c r="I696" t="str">
        <f t="shared" si="6"/>
        <v/>
      </c>
      <c r="J696" t="str">
        <f>if(and($K$3&gt;1,R696=PROSES!$C$2),,K696)</f>
        <v/>
      </c>
      <c r="K696" s="1" t="str">
        <f>if(and($L$3&gt;1,L696=PROSES!$B$2),,L696)</f>
        <v/>
      </c>
      <c r="L696" t="str">
        <f t="shared" si="7"/>
        <v/>
      </c>
      <c r="M696" t="str">
        <f>if(Z696=PROSES!$B$3,T696,)</f>
        <v/>
      </c>
      <c r="N696" t="str">
        <f>if(X696=PROSES!$B$3,T696,)</f>
        <v/>
      </c>
      <c r="O696" t="str">
        <f t="shared" si="8"/>
        <v/>
      </c>
      <c r="P696" t="str">
        <f>if(Z696=PROSES!$B$1,T696,)</f>
        <v/>
      </c>
      <c r="Q696" t="str">
        <f>if(X696=PROSES!$B$1,T696,)</f>
        <v/>
      </c>
      <c r="R696" t="str">
        <f t="shared" si="9"/>
        <v>KIARAPAYUNG5MALIGI5</v>
      </c>
      <c r="S696" s="3"/>
      <c r="T696" s="1" t="s">
        <v>1371</v>
      </c>
      <c r="U696" s="1" t="s">
        <v>115</v>
      </c>
      <c r="V696" s="1" t="s">
        <v>115</v>
      </c>
      <c r="W696" s="1" t="s">
        <v>90</v>
      </c>
      <c r="X696" s="1" t="s">
        <v>1370</v>
      </c>
      <c r="Y696" s="1">
        <v>5.0</v>
      </c>
      <c r="Z696" s="1" t="s">
        <v>1260</v>
      </c>
      <c r="AA696" s="1" t="s">
        <v>88</v>
      </c>
      <c r="AD696" s="1">
        <v>0.0</v>
      </c>
      <c r="AE696" s="1">
        <v>1.0</v>
      </c>
      <c r="AG696" s="1">
        <v>5.05</v>
      </c>
      <c r="AH696" s="1">
        <v>1.0</v>
      </c>
      <c r="AI696" s="1" t="s">
        <v>64</v>
      </c>
      <c r="AJ696" s="1">
        <v>0.0</v>
      </c>
      <c r="AM696" s="1">
        <v>0.0</v>
      </c>
      <c r="AN696" s="1">
        <v>0.0</v>
      </c>
      <c r="AO696" s="1">
        <v>100.0</v>
      </c>
      <c r="AP696" s="1">
        <v>1.0</v>
      </c>
      <c r="AQ696" s="1">
        <v>1.62</v>
      </c>
      <c r="AR696" s="1">
        <v>1.62</v>
      </c>
      <c r="AS696" s="1">
        <v>1.430944</v>
      </c>
      <c r="AT696" s="1">
        <v>82.15014</v>
      </c>
      <c r="AU696" s="1">
        <v>0.195435</v>
      </c>
      <c r="AV696" s="1">
        <v>1.417535</v>
      </c>
      <c r="AW696" s="1">
        <v>0.952935</v>
      </c>
      <c r="AX696" s="1">
        <v>4.252605</v>
      </c>
      <c r="AY696" s="1">
        <v>0.0</v>
      </c>
      <c r="AZ696" s="1">
        <v>0.683587</v>
      </c>
      <c r="BA696" s="1">
        <v>-7.109503</v>
      </c>
    </row>
    <row r="697">
      <c r="A697">
        <f t="shared" si="2"/>
        <v>0</v>
      </c>
      <c r="B697" t="str">
        <f t="shared" si="3"/>
        <v/>
      </c>
      <c r="C697" t="str">
        <f>if(and(D$3&gt;1,E697=PROSES!$D$22),,D697)</f>
        <v/>
      </c>
      <c r="D697" s="1" t="str">
        <f>if(and(F$3&gt;1,F697=PROSES!$B$10),,F697)</f>
        <v/>
      </c>
      <c r="E697" t="str">
        <f t="shared" si="4"/>
        <v/>
      </c>
      <c r="F697" t="str">
        <f t="shared" si="5"/>
        <v/>
      </c>
      <c r="G697" s="1" t="str">
        <f>if(Z697=PROSES!$E$29,T697,)</f>
        <v/>
      </c>
      <c r="H697" t="str">
        <f>if(X697=PROSES!$E$29,T697,)</f>
        <v/>
      </c>
      <c r="I697" t="str">
        <f t="shared" si="6"/>
        <v/>
      </c>
      <c r="J697" t="str">
        <f>if(and($K$3&gt;1,R697=PROSES!$C$2),,K697)</f>
        <v/>
      </c>
      <c r="K697" s="1" t="str">
        <f>if(and($L$3&gt;1,L697=PROSES!$B$2),,L697)</f>
        <v/>
      </c>
      <c r="L697" t="str">
        <f t="shared" si="7"/>
        <v/>
      </c>
      <c r="M697" t="str">
        <f>if(Z697=PROSES!$B$3,T697,)</f>
        <v/>
      </c>
      <c r="N697" t="str">
        <f>if(X697=PROSES!$B$3,T697,)</f>
        <v/>
      </c>
      <c r="O697" t="str">
        <f t="shared" si="8"/>
        <v/>
      </c>
      <c r="P697" t="str">
        <f>if(Z697=PROSES!$B$1,T697,)</f>
        <v/>
      </c>
      <c r="Q697" t="str">
        <f>if(X697=PROSES!$B$1,T697,)</f>
        <v/>
      </c>
      <c r="R697" t="str">
        <f t="shared" si="9"/>
        <v>BAYAH5MALINGPING</v>
      </c>
      <c r="S697" s="3"/>
      <c r="T697" s="1" t="s">
        <v>1372</v>
      </c>
      <c r="U697" s="1" t="s">
        <v>58</v>
      </c>
      <c r="V697" s="1" t="s">
        <v>58</v>
      </c>
      <c r="X697" s="1" t="s">
        <v>202</v>
      </c>
      <c r="Y697" s="1" t="s">
        <v>66</v>
      </c>
      <c r="Z697" s="1" t="s">
        <v>1373</v>
      </c>
      <c r="AA697" s="1" t="s">
        <v>66</v>
      </c>
      <c r="AD697" s="1">
        <v>1.0</v>
      </c>
      <c r="AE697" s="1">
        <v>1.0</v>
      </c>
      <c r="AG697" s="1">
        <v>38.0</v>
      </c>
      <c r="AH697" s="1">
        <v>1.0</v>
      </c>
      <c r="AI697" s="1" t="s">
        <v>64</v>
      </c>
      <c r="AJ697" s="1">
        <v>0.0</v>
      </c>
      <c r="AM697" s="1">
        <v>0.0</v>
      </c>
      <c r="AN697" s="1">
        <v>0.0</v>
      </c>
      <c r="AO697" s="1">
        <v>100.0</v>
      </c>
      <c r="AP697" s="1">
        <v>1.0</v>
      </c>
      <c r="AQ697" s="1">
        <v>0.0</v>
      </c>
      <c r="AR697" s="1">
        <v>0.0</v>
      </c>
      <c r="AS697" s="1">
        <v>0.0</v>
      </c>
      <c r="AT697" s="1">
        <v>0.0</v>
      </c>
      <c r="AU697" s="1">
        <v>0.0</v>
      </c>
      <c r="AV697" s="1">
        <v>0.0</v>
      </c>
      <c r="AW697" s="1">
        <v>0.0</v>
      </c>
      <c r="AX697" s="1">
        <v>0.0</v>
      </c>
      <c r="AY697" s="1">
        <v>0.0</v>
      </c>
    </row>
    <row r="698">
      <c r="A698">
        <f t="shared" si="2"/>
        <v>0</v>
      </c>
      <c r="B698" t="str">
        <f t="shared" si="3"/>
        <v/>
      </c>
      <c r="C698" t="str">
        <f>if(and(D$3&gt;1,E698=PROSES!$D$22),,D698)</f>
        <v/>
      </c>
      <c r="D698" s="1" t="str">
        <f>if(and(F$3&gt;1,F698=PROSES!$B$10),,F698)</f>
        <v/>
      </c>
      <c r="E698" t="str">
        <f t="shared" si="4"/>
        <v/>
      </c>
      <c r="F698" t="str">
        <f t="shared" si="5"/>
        <v/>
      </c>
      <c r="G698" s="1" t="str">
        <f>if(Z698=PROSES!$E$29,T698,)</f>
        <v/>
      </c>
      <c r="H698" t="str">
        <f>if(X698=PROSES!$E$29,T698,)</f>
        <v/>
      </c>
      <c r="I698" t="str">
        <f t="shared" si="6"/>
        <v/>
      </c>
      <c r="J698" t="str">
        <f>if(and($K$3&gt;1,R698=PROSES!$C$2),,K698)</f>
        <v/>
      </c>
      <c r="K698" s="1" t="str">
        <f>if(and($L$3&gt;1,L698=PROSES!$B$2),,L698)</f>
        <v/>
      </c>
      <c r="L698" t="str">
        <f t="shared" si="7"/>
        <v/>
      </c>
      <c r="M698" t="str">
        <f>if(Z698=PROSES!$B$3,T698,)</f>
        <v/>
      </c>
      <c r="N698" t="str">
        <f>if(X698=PROSES!$B$3,T698,)</f>
        <v/>
      </c>
      <c r="O698" t="str">
        <f t="shared" si="8"/>
        <v/>
      </c>
      <c r="P698" t="str">
        <f>if(Z698=PROSES!$B$1,T698,)</f>
        <v/>
      </c>
      <c r="Q698" t="str">
        <f>if(X698=PROSES!$B$1,T698,)</f>
        <v/>
      </c>
      <c r="R698" t="str">
        <f t="shared" si="9"/>
        <v>BAYAH5MALINGPING</v>
      </c>
      <c r="S698" s="3"/>
      <c r="T698" s="1" t="s">
        <v>1374</v>
      </c>
      <c r="U698" s="1" t="s">
        <v>58</v>
      </c>
      <c r="V698" s="1" t="s">
        <v>58</v>
      </c>
      <c r="X698" s="1" t="s">
        <v>202</v>
      </c>
      <c r="Y698" s="1" t="s">
        <v>61</v>
      </c>
      <c r="Z698" s="1" t="s">
        <v>1373</v>
      </c>
      <c r="AA698" s="1" t="s">
        <v>66</v>
      </c>
      <c r="AD698" s="1">
        <v>1.0</v>
      </c>
      <c r="AE698" s="1">
        <v>1.0</v>
      </c>
      <c r="AG698" s="1">
        <v>38.0</v>
      </c>
      <c r="AH698" s="1">
        <v>1.0</v>
      </c>
      <c r="AI698" s="1" t="s">
        <v>64</v>
      </c>
      <c r="AJ698" s="1">
        <v>0.0</v>
      </c>
      <c r="AM698" s="1">
        <v>0.0</v>
      </c>
      <c r="AN698" s="1">
        <v>0.0</v>
      </c>
      <c r="AO698" s="1">
        <v>100.0</v>
      </c>
      <c r="AP698" s="1">
        <v>1.0</v>
      </c>
      <c r="AQ698" s="1">
        <v>0.0</v>
      </c>
      <c r="AR698" s="1">
        <v>0.0</v>
      </c>
      <c r="AS698" s="1">
        <v>0.0</v>
      </c>
      <c r="AT698" s="1">
        <v>0.0</v>
      </c>
      <c r="AU698" s="1">
        <v>0.0</v>
      </c>
      <c r="AV698" s="1">
        <v>0.0</v>
      </c>
      <c r="AW698" s="1">
        <v>0.0</v>
      </c>
      <c r="AX698" s="1">
        <v>0.0</v>
      </c>
      <c r="AY698" s="1">
        <v>0.0</v>
      </c>
    </row>
    <row r="699">
      <c r="A699">
        <f t="shared" si="2"/>
        <v>0</v>
      </c>
      <c r="B699" t="str">
        <f t="shared" si="3"/>
        <v/>
      </c>
      <c r="C699" t="str">
        <f>if(and(D$3&gt;1,E699=PROSES!$D$22),,D699)</f>
        <v/>
      </c>
      <c r="D699" s="1" t="str">
        <f>if(and(F$3&gt;1,F699=PROSES!$B$10),,F699)</f>
        <v/>
      </c>
      <c r="E699" t="str">
        <f t="shared" si="4"/>
        <v/>
      </c>
      <c r="F699" t="str">
        <f t="shared" si="5"/>
        <v/>
      </c>
      <c r="G699" s="1" t="str">
        <f>if(Z699=PROSES!$E$29,T699,)</f>
        <v/>
      </c>
      <c r="H699" t="str">
        <f>if(X699=PROSES!$E$29,T699,)</f>
        <v/>
      </c>
      <c r="I699" t="str">
        <f t="shared" si="6"/>
        <v/>
      </c>
      <c r="J699" t="str">
        <f>if(and($K$3&gt;1,R699=PROSES!$C$2),,K699)</f>
        <v/>
      </c>
      <c r="K699" s="1" t="str">
        <f>if(and($L$3&gt;1,L699=PROSES!$B$2),,L699)</f>
        <v/>
      </c>
      <c r="L699" t="str">
        <f t="shared" si="7"/>
        <v/>
      </c>
      <c r="M699" t="str">
        <f>if(Z699=PROSES!$B$3,T699,)</f>
        <v/>
      </c>
      <c r="N699" t="str">
        <f>if(X699=PROSES!$B$3,T699,)</f>
        <v/>
      </c>
      <c r="O699" t="str">
        <f t="shared" si="8"/>
        <v/>
      </c>
      <c r="P699" t="str">
        <f>if(Z699=PROSES!$B$1,T699,)</f>
        <v/>
      </c>
      <c r="Q699" t="str">
        <f>if(X699=PROSES!$B$1,T699,)</f>
        <v/>
      </c>
      <c r="R699" t="str">
        <f t="shared" si="9"/>
        <v>PALURMASARAN</v>
      </c>
      <c r="S699" s="3"/>
      <c r="T699" s="1" t="s">
        <v>1375</v>
      </c>
      <c r="U699" s="1" t="s">
        <v>176</v>
      </c>
      <c r="V699" s="1" t="s">
        <v>176</v>
      </c>
      <c r="W699" s="1" t="s">
        <v>171</v>
      </c>
      <c r="X699" s="1" t="s">
        <v>1376</v>
      </c>
      <c r="Y699" s="1">
        <v>1.0</v>
      </c>
      <c r="Z699" s="1" t="s">
        <v>1377</v>
      </c>
      <c r="AA699" s="1">
        <v>1.0</v>
      </c>
      <c r="AD699" s="1">
        <v>0.0</v>
      </c>
      <c r="AE699" s="1">
        <v>1.0</v>
      </c>
      <c r="AG699" s="1">
        <v>12.4</v>
      </c>
      <c r="AH699" s="1">
        <v>1.0</v>
      </c>
      <c r="AI699" s="1" t="s">
        <v>64</v>
      </c>
      <c r="AJ699" s="1">
        <v>0.0</v>
      </c>
      <c r="AM699" s="1">
        <v>0.0</v>
      </c>
      <c r="AN699" s="1">
        <v>0.0</v>
      </c>
      <c r="AO699" s="1">
        <v>100.0</v>
      </c>
      <c r="AP699" s="1">
        <v>1.0</v>
      </c>
      <c r="AQ699" s="1">
        <v>0.58</v>
      </c>
      <c r="AR699" s="1">
        <v>0.58</v>
      </c>
      <c r="AS699" s="1">
        <v>5.202987</v>
      </c>
      <c r="AT699" s="1">
        <v>70.94324</v>
      </c>
      <c r="AU699" s="1">
        <v>1.6988</v>
      </c>
      <c r="AV699" s="1">
        <v>4.91784</v>
      </c>
      <c r="AW699" s="1">
        <v>3.5588</v>
      </c>
      <c r="AX699" s="1">
        <v>14.75352</v>
      </c>
      <c r="AY699" s="1">
        <v>0.0</v>
      </c>
      <c r="AZ699" s="1">
        <v>0.6412987</v>
      </c>
      <c r="BA699" s="1">
        <v>8.348166</v>
      </c>
    </row>
    <row r="700">
      <c r="A700">
        <f t="shared" si="2"/>
        <v>0</v>
      </c>
      <c r="B700" t="str">
        <f t="shared" si="3"/>
        <v/>
      </c>
      <c r="C700" t="str">
        <f>if(and(D$3&gt;1,E700=PROSES!$D$22),,D700)</f>
        <v/>
      </c>
      <c r="D700" s="1" t="str">
        <f>if(and(F$3&gt;1,F700=PROSES!$B$10),,F700)</f>
        <v/>
      </c>
      <c r="E700" t="str">
        <f t="shared" si="4"/>
        <v/>
      </c>
      <c r="F700" t="str">
        <f t="shared" si="5"/>
        <v/>
      </c>
      <c r="G700" s="1" t="str">
        <f>if(Z700=PROSES!$E$29,T700,)</f>
        <v/>
      </c>
      <c r="H700" t="str">
        <f>if(X700=PROSES!$E$29,T700,)</f>
        <v/>
      </c>
      <c r="I700" t="str">
        <f t="shared" si="6"/>
        <v/>
      </c>
      <c r="J700" t="str">
        <f>if(and($K$3&gt;1,R700=PROSES!$C$2),,K700)</f>
        <v/>
      </c>
      <c r="K700" s="1" t="str">
        <f>if(and($L$3&gt;1,L700=PROSES!$B$2),,L700)</f>
        <v/>
      </c>
      <c r="L700" t="str">
        <f t="shared" si="7"/>
        <v/>
      </c>
      <c r="M700" t="str">
        <f>if(Z700=PROSES!$B$3,T700,)</f>
        <v/>
      </c>
      <c r="N700" t="str">
        <f>if(X700=PROSES!$B$3,T700,)</f>
        <v/>
      </c>
      <c r="O700" t="str">
        <f t="shared" si="8"/>
        <v/>
      </c>
      <c r="P700" t="str">
        <f>if(Z700=PROSES!$B$1,T700,)</f>
        <v/>
      </c>
      <c r="Q700" t="str">
        <f>if(X700=PROSES!$B$1,T700,)</f>
        <v/>
      </c>
      <c r="R700" t="str">
        <f t="shared" si="9"/>
        <v>MASARANSRAGEN</v>
      </c>
      <c r="S700" s="3"/>
      <c r="T700" s="1" t="s">
        <v>1378</v>
      </c>
      <c r="U700" s="1" t="s">
        <v>176</v>
      </c>
      <c r="V700" s="1" t="s">
        <v>176</v>
      </c>
      <c r="W700" s="1" t="s">
        <v>171</v>
      </c>
      <c r="X700" s="1" t="s">
        <v>1377</v>
      </c>
      <c r="Y700" s="1">
        <v>1.0</v>
      </c>
      <c r="Z700" s="1" t="s">
        <v>1379</v>
      </c>
      <c r="AA700" s="1">
        <v>2.0</v>
      </c>
      <c r="AD700" s="1">
        <v>0.0</v>
      </c>
      <c r="AE700" s="1">
        <v>1.0</v>
      </c>
      <c r="AG700" s="1">
        <v>10.84</v>
      </c>
      <c r="AH700" s="1">
        <v>1.0</v>
      </c>
      <c r="AI700" s="1" t="s">
        <v>64</v>
      </c>
      <c r="AJ700" s="1">
        <v>0.0</v>
      </c>
      <c r="AM700" s="1">
        <v>0.0</v>
      </c>
      <c r="AN700" s="1">
        <v>0.0</v>
      </c>
      <c r="AO700" s="1">
        <v>100.0</v>
      </c>
      <c r="AP700" s="1">
        <v>1.0</v>
      </c>
      <c r="AQ700" s="1">
        <v>0.58</v>
      </c>
      <c r="AR700" s="1">
        <v>0.58</v>
      </c>
      <c r="AS700" s="1">
        <v>4.548418</v>
      </c>
      <c r="AT700" s="1">
        <v>70.94324</v>
      </c>
      <c r="AU700" s="1">
        <v>1.48508</v>
      </c>
      <c r="AV700" s="1">
        <v>4.299144</v>
      </c>
      <c r="AW700" s="1">
        <v>3.11108</v>
      </c>
      <c r="AX700" s="1">
        <v>12.89743</v>
      </c>
      <c r="AY700" s="1">
        <v>0.0</v>
      </c>
      <c r="AZ700" s="1">
        <v>0.6412987</v>
      </c>
      <c r="BA700" s="1">
        <v>8.348166</v>
      </c>
    </row>
    <row r="701">
      <c r="A701">
        <f t="shared" si="2"/>
        <v>0</v>
      </c>
      <c r="B701" t="str">
        <f t="shared" si="3"/>
        <v/>
      </c>
      <c r="C701" t="str">
        <f>if(and(D$3&gt;1,E701=PROSES!$D$22),,D701)</f>
        <v/>
      </c>
      <c r="D701" s="1" t="str">
        <f>if(and(F$3&gt;1,F701=PROSES!$B$10),,F701)</f>
        <v/>
      </c>
      <c r="E701" t="str">
        <f t="shared" si="4"/>
        <v/>
      </c>
      <c r="F701" t="str">
        <f t="shared" si="5"/>
        <v/>
      </c>
      <c r="G701" s="1" t="str">
        <f>if(Z701=PROSES!$E$29,T701,)</f>
        <v/>
      </c>
      <c r="H701" t="str">
        <f>if(X701=PROSES!$E$29,T701,)</f>
        <v/>
      </c>
      <c r="I701" t="str">
        <f t="shared" si="6"/>
        <v/>
      </c>
      <c r="J701" t="str">
        <f>if(and($K$3&gt;1,R701=PROSES!$C$2),,K701)</f>
        <v/>
      </c>
      <c r="K701" s="1" t="str">
        <f>if(and($L$3&gt;1,L701=PROSES!$B$2),,L701)</f>
        <v/>
      </c>
      <c r="L701" t="str">
        <f t="shared" si="7"/>
        <v/>
      </c>
      <c r="M701" t="str">
        <f>if(Z701=PROSES!$B$3,T701,)</f>
        <v/>
      </c>
      <c r="N701" t="str">
        <f>if(X701=PROSES!$B$3,T701,)</f>
        <v/>
      </c>
      <c r="O701" t="str">
        <f t="shared" si="8"/>
        <v/>
      </c>
      <c r="P701" t="str">
        <f>if(Z701=PROSES!$B$1,T701,)</f>
        <v/>
      </c>
      <c r="Q701" t="str">
        <f>if(X701=PROSES!$B$1,T701,)</f>
        <v/>
      </c>
      <c r="R701" t="str">
        <f t="shared" si="9"/>
        <v>MENDALAN</v>
      </c>
      <c r="S701" s="3"/>
      <c r="T701" s="1" t="s">
        <v>1380</v>
      </c>
      <c r="U701" s="1" t="s">
        <v>82</v>
      </c>
      <c r="V701" s="1" t="s">
        <v>82</v>
      </c>
      <c r="W701" s="1" t="s">
        <v>353</v>
      </c>
      <c r="X701" s="1" t="s">
        <v>1381</v>
      </c>
      <c r="Y701" s="1" t="s">
        <v>349</v>
      </c>
      <c r="AA701" s="1" t="s">
        <v>1382</v>
      </c>
      <c r="AD701" s="1">
        <v>0.0</v>
      </c>
      <c r="AE701" s="1">
        <v>1.0</v>
      </c>
      <c r="AG701" s="1">
        <v>18.0</v>
      </c>
      <c r="AH701" s="1">
        <v>1.0</v>
      </c>
      <c r="AI701" s="1" t="s">
        <v>64</v>
      </c>
      <c r="AJ701" s="1">
        <v>0.0</v>
      </c>
      <c r="AM701" s="1">
        <v>0.0</v>
      </c>
      <c r="AN701" s="1">
        <v>0.0</v>
      </c>
      <c r="AO701" s="1">
        <v>100.0</v>
      </c>
      <c r="AP701" s="1">
        <v>1.0</v>
      </c>
      <c r="AQ701" s="1">
        <v>0.31</v>
      </c>
      <c r="AR701" s="1">
        <v>0.31</v>
      </c>
      <c r="AS701" s="1">
        <v>9.464655</v>
      </c>
      <c r="AT701" s="1">
        <v>42.67244</v>
      </c>
      <c r="AU701" s="1">
        <v>6.9588</v>
      </c>
      <c r="AV701" s="1">
        <v>6.4152</v>
      </c>
      <c r="AW701" s="1">
        <v>9.6588</v>
      </c>
      <c r="AX701" s="1">
        <v>19.2456</v>
      </c>
      <c r="AY701" s="1">
        <v>0.0</v>
      </c>
      <c r="AZ701" s="1">
        <v>0.4617676</v>
      </c>
      <c r="BA701" s="1">
        <v>35.44377</v>
      </c>
    </row>
    <row r="702">
      <c r="A702">
        <f t="shared" si="2"/>
        <v>0</v>
      </c>
      <c r="B702" t="str">
        <f t="shared" si="3"/>
        <v/>
      </c>
      <c r="C702" t="str">
        <f>if(and(D$3&gt;1,E702=PROSES!$D$22),,D702)</f>
        <v/>
      </c>
      <c r="D702" s="1" t="str">
        <f>if(and(F$3&gt;1,F702=PROSES!$B$10),,F702)</f>
        <v/>
      </c>
      <c r="E702" t="str">
        <f t="shared" si="4"/>
        <v/>
      </c>
      <c r="F702" t="str">
        <f t="shared" si="5"/>
        <v/>
      </c>
      <c r="G702" s="1" t="str">
        <f>if(Z702=PROSES!$E$29,T702,)</f>
        <v/>
      </c>
      <c r="H702" t="str">
        <f>if(X702=PROSES!$E$29,T702,)</f>
        <v/>
      </c>
      <c r="I702" t="str">
        <f t="shared" si="6"/>
        <v/>
      </c>
      <c r="J702" t="str">
        <f>if(and($K$3&gt;1,R702=PROSES!$C$2),,K702)</f>
        <v/>
      </c>
      <c r="K702" s="1" t="str">
        <f>if(and($L$3&gt;1,L702=PROSES!$B$2),,L702)</f>
        <v/>
      </c>
      <c r="L702" t="str">
        <f t="shared" si="7"/>
        <v/>
      </c>
      <c r="M702" t="str">
        <f>if(Z702=PROSES!$B$3,T702,)</f>
        <v/>
      </c>
      <c r="N702" t="str">
        <f>if(X702=PROSES!$B$3,T702,)</f>
        <v/>
      </c>
      <c r="O702" t="str">
        <f t="shared" si="8"/>
        <v/>
      </c>
      <c r="P702" t="str">
        <f>if(Z702=PROSES!$B$1,T702,)</f>
        <v/>
      </c>
      <c r="Q702" t="str">
        <f>if(X702=PROSES!$B$1,T702,)</f>
        <v/>
      </c>
      <c r="R702" t="str">
        <f t="shared" si="9"/>
        <v>MENDALAN</v>
      </c>
      <c r="S702" s="3"/>
      <c r="T702" s="1" t="s">
        <v>1383</v>
      </c>
      <c r="U702" s="1" t="s">
        <v>82</v>
      </c>
      <c r="V702" s="1" t="s">
        <v>82</v>
      </c>
      <c r="W702" s="1" t="s">
        <v>353</v>
      </c>
      <c r="Y702" s="1" t="s">
        <v>1384</v>
      </c>
      <c r="Z702" s="1" t="s">
        <v>1381</v>
      </c>
      <c r="AA702" s="1" t="s">
        <v>349</v>
      </c>
      <c r="AD702" s="1">
        <v>0.0</v>
      </c>
      <c r="AE702" s="1">
        <v>1.0</v>
      </c>
      <c r="AG702" s="1">
        <v>18.0</v>
      </c>
      <c r="AH702" s="1">
        <v>1.0</v>
      </c>
      <c r="AI702" s="1" t="s">
        <v>64</v>
      </c>
      <c r="AJ702" s="1">
        <v>0.0</v>
      </c>
      <c r="AM702" s="1">
        <v>0.0</v>
      </c>
      <c r="AN702" s="1">
        <v>0.0</v>
      </c>
      <c r="AO702" s="1">
        <v>100.0</v>
      </c>
      <c r="AP702" s="1">
        <v>1.0</v>
      </c>
      <c r="AQ702" s="1">
        <v>0.31</v>
      </c>
      <c r="AR702" s="1">
        <v>0.31</v>
      </c>
      <c r="AS702" s="1">
        <v>9.464655</v>
      </c>
      <c r="AT702" s="1">
        <v>42.67244</v>
      </c>
      <c r="AU702" s="1">
        <v>6.9588</v>
      </c>
      <c r="AV702" s="1">
        <v>6.4152</v>
      </c>
      <c r="AW702" s="1">
        <v>9.6588</v>
      </c>
      <c r="AX702" s="1">
        <v>19.2456</v>
      </c>
      <c r="AY702" s="1">
        <v>0.0</v>
      </c>
      <c r="AZ702" s="1">
        <v>0.4617676</v>
      </c>
      <c r="BA702" s="1">
        <v>35.44377</v>
      </c>
    </row>
    <row r="703">
      <c r="A703">
        <f t="shared" si="2"/>
        <v>0</v>
      </c>
      <c r="B703" t="str">
        <f t="shared" si="3"/>
        <v/>
      </c>
      <c r="C703" t="str">
        <f>if(and(D$3&gt;1,E703=PROSES!$D$22),,D703)</f>
        <v/>
      </c>
      <c r="D703" s="1" t="str">
        <f>if(and(F$3&gt;1,F703=PROSES!$B$10),,F703)</f>
        <v/>
      </c>
      <c r="E703" t="str">
        <f t="shared" si="4"/>
        <v/>
      </c>
      <c r="F703" t="str">
        <f t="shared" si="5"/>
        <v/>
      </c>
      <c r="G703" s="1" t="str">
        <f>if(Z703=PROSES!$E$29,T703,)</f>
        <v/>
      </c>
      <c r="H703" t="str">
        <f>if(X703=PROSES!$E$29,T703,)</f>
        <v/>
      </c>
      <c r="I703" t="str">
        <f t="shared" si="6"/>
        <v/>
      </c>
      <c r="J703" t="str">
        <f>if(and($K$3&gt;1,R703=PROSES!$C$2),,K703)</f>
        <v/>
      </c>
      <c r="K703" s="1" t="str">
        <f>if(and($L$3&gt;1,L703=PROSES!$B$2),,L703)</f>
        <v/>
      </c>
      <c r="L703" t="str">
        <f t="shared" si="7"/>
        <v/>
      </c>
      <c r="M703" t="str">
        <f>if(Z703=PROSES!$B$3,T703,)</f>
        <v/>
      </c>
      <c r="N703" t="str">
        <f>if(X703=PROSES!$B$3,T703,)</f>
        <v/>
      </c>
      <c r="O703" t="str">
        <f t="shared" si="8"/>
        <v/>
      </c>
      <c r="P703" t="str">
        <f>if(Z703=PROSES!$B$1,T703,)</f>
        <v/>
      </c>
      <c r="Q703" t="str">
        <f>if(X703=PROSES!$B$1,T703,)</f>
        <v/>
      </c>
      <c r="R703" t="str">
        <f t="shared" si="9"/>
        <v>MANDIRANCAN5ARJAWINANGUN BARU5</v>
      </c>
      <c r="S703" s="3"/>
      <c r="T703" s="1" t="s">
        <v>1385</v>
      </c>
      <c r="U703" s="1" t="s">
        <v>115</v>
      </c>
      <c r="V703" s="1" t="s">
        <v>115</v>
      </c>
      <c r="W703" s="1" t="s">
        <v>90</v>
      </c>
      <c r="X703" s="1" t="s">
        <v>1386</v>
      </c>
      <c r="Y703" s="1" t="s">
        <v>85</v>
      </c>
      <c r="Z703" s="1" t="s">
        <v>1060</v>
      </c>
      <c r="AA703" s="1" t="s">
        <v>88</v>
      </c>
      <c r="AD703" s="1">
        <v>0.0</v>
      </c>
      <c r="AE703" s="1">
        <v>1.0</v>
      </c>
      <c r="AG703" s="1">
        <v>30.757</v>
      </c>
      <c r="AH703" s="1">
        <v>1.0</v>
      </c>
      <c r="AI703" s="1" t="s">
        <v>64</v>
      </c>
      <c r="AJ703" s="1">
        <v>0.0</v>
      </c>
      <c r="AM703" s="1">
        <v>0.0</v>
      </c>
      <c r="AN703" s="1">
        <v>0.0</v>
      </c>
      <c r="AO703" s="1">
        <v>100.0</v>
      </c>
      <c r="AP703" s="1">
        <v>1.0</v>
      </c>
      <c r="AQ703" s="1">
        <v>1.62</v>
      </c>
      <c r="AR703" s="1">
        <v>1.62</v>
      </c>
      <c r="AS703" s="1">
        <v>8.715157</v>
      </c>
      <c r="AT703" s="1">
        <v>82.15014</v>
      </c>
      <c r="AU703" s="1">
        <v>1.190296</v>
      </c>
      <c r="AV703" s="1">
        <v>8.63349</v>
      </c>
      <c r="AW703" s="1">
        <v>5.803846</v>
      </c>
      <c r="AX703" s="1">
        <v>25.90047</v>
      </c>
      <c r="AY703" s="1">
        <v>0.0</v>
      </c>
      <c r="AZ703" s="1">
        <v>0.683587</v>
      </c>
      <c r="BA703" s="1">
        <v>-7.109503</v>
      </c>
    </row>
    <row r="704">
      <c r="A704">
        <f t="shared" si="2"/>
        <v>0</v>
      </c>
      <c r="B704" t="str">
        <f t="shared" si="3"/>
        <v/>
      </c>
      <c r="C704" t="str">
        <f>if(and(D$3&gt;1,E704=PROSES!$D$22),,D704)</f>
        <v/>
      </c>
      <c r="D704" s="1" t="str">
        <f>if(and(F$3&gt;1,F704=PROSES!$B$10),,F704)</f>
        <v/>
      </c>
      <c r="E704" t="str">
        <f t="shared" si="4"/>
        <v/>
      </c>
      <c r="F704" t="str">
        <f t="shared" si="5"/>
        <v/>
      </c>
      <c r="G704" s="1" t="str">
        <f>if(Z704=PROSES!$E$29,T704,)</f>
        <v/>
      </c>
      <c r="H704" t="str">
        <f>if(X704=PROSES!$E$29,T704,)</f>
        <v/>
      </c>
      <c r="I704" t="str">
        <f t="shared" si="6"/>
        <v/>
      </c>
      <c r="J704" t="str">
        <f>if(and($K$3&gt;1,R704=PROSES!$C$2),,K704)</f>
        <v/>
      </c>
      <c r="K704" s="1" t="str">
        <f>if(and($L$3&gt;1,L704=PROSES!$B$2),,L704)</f>
        <v/>
      </c>
      <c r="L704" t="str">
        <f t="shared" si="7"/>
        <v/>
      </c>
      <c r="M704" t="str">
        <f>if(Z704=PROSES!$B$3,T704,)</f>
        <v/>
      </c>
      <c r="N704" t="str">
        <f>if(X704=PROSES!$B$3,T704,)</f>
        <v/>
      </c>
      <c r="O704" t="str">
        <f t="shared" si="8"/>
        <v/>
      </c>
      <c r="P704" t="str">
        <f>if(Z704=PROSES!$B$1,T704,)</f>
        <v/>
      </c>
      <c r="Q704" t="str">
        <f>if(X704=PROSES!$B$1,T704,)</f>
        <v/>
      </c>
      <c r="R704" t="str">
        <f t="shared" si="9"/>
        <v>MANDIRANCAN5ARJAWINANGUN BARU5</v>
      </c>
      <c r="S704" s="3"/>
      <c r="T704" s="1" t="s">
        <v>1387</v>
      </c>
      <c r="U704" s="1" t="s">
        <v>115</v>
      </c>
      <c r="V704" s="1" t="s">
        <v>115</v>
      </c>
      <c r="W704" s="1" t="s">
        <v>90</v>
      </c>
      <c r="X704" s="1" t="s">
        <v>1386</v>
      </c>
      <c r="Y704" s="1" t="s">
        <v>85</v>
      </c>
      <c r="Z704" s="1" t="s">
        <v>1060</v>
      </c>
      <c r="AA704" s="1" t="s">
        <v>85</v>
      </c>
      <c r="AD704" s="1">
        <v>0.0</v>
      </c>
      <c r="AE704" s="1">
        <v>1.0</v>
      </c>
      <c r="AG704" s="1">
        <v>30.757</v>
      </c>
      <c r="AH704" s="1">
        <v>1.0</v>
      </c>
      <c r="AI704" s="1" t="s">
        <v>64</v>
      </c>
      <c r="AJ704" s="1">
        <v>0.0</v>
      </c>
      <c r="AM704" s="1">
        <v>0.0</v>
      </c>
      <c r="AN704" s="1">
        <v>0.0</v>
      </c>
      <c r="AO704" s="1">
        <v>100.0</v>
      </c>
      <c r="AP704" s="1">
        <v>1.0</v>
      </c>
      <c r="AQ704" s="1">
        <v>1.62</v>
      </c>
      <c r="AR704" s="1">
        <v>1.62</v>
      </c>
      <c r="AS704" s="1">
        <v>8.715157</v>
      </c>
      <c r="AT704" s="1">
        <v>82.15014</v>
      </c>
      <c r="AU704" s="1">
        <v>1.190296</v>
      </c>
      <c r="AV704" s="1">
        <v>8.63349</v>
      </c>
      <c r="AW704" s="1">
        <v>5.803846</v>
      </c>
      <c r="AX704" s="1">
        <v>25.90047</v>
      </c>
      <c r="AY704" s="1">
        <v>0.0</v>
      </c>
      <c r="AZ704" s="1">
        <v>0.683587</v>
      </c>
      <c r="BA704" s="1">
        <v>-7.109503</v>
      </c>
    </row>
    <row r="705">
      <c r="A705">
        <f t="shared" si="2"/>
        <v>0</v>
      </c>
      <c r="B705" t="str">
        <f t="shared" si="3"/>
        <v/>
      </c>
      <c r="C705" t="str">
        <f>if(and(D$3&gt;1,E705=PROSES!$D$22),,D705)</f>
        <v/>
      </c>
      <c r="D705" s="1" t="str">
        <f>if(and(F$3&gt;1,F705=PROSES!$B$10),,F705)</f>
        <v/>
      </c>
      <c r="E705" t="str">
        <f t="shared" si="4"/>
        <v/>
      </c>
      <c r="F705" t="str">
        <f t="shared" si="5"/>
        <v/>
      </c>
      <c r="G705" s="1" t="str">
        <f>if(Z705=PROSES!$E$29,T705,)</f>
        <v/>
      </c>
      <c r="H705" t="str">
        <f>if(X705=PROSES!$E$29,T705,)</f>
        <v/>
      </c>
      <c r="I705" t="str">
        <f t="shared" si="6"/>
        <v/>
      </c>
      <c r="J705" t="str">
        <f>if(and($K$3&gt;1,R705=PROSES!$C$2),,K705)</f>
        <v/>
      </c>
      <c r="K705" s="1" t="str">
        <f>if(and($L$3&gt;1,L705=PROSES!$B$2),,L705)</f>
        <v/>
      </c>
      <c r="L705" t="str">
        <f t="shared" si="7"/>
        <v/>
      </c>
      <c r="M705" t="str">
        <f>if(Z705=PROSES!$B$3,T705,)</f>
        <v/>
      </c>
      <c r="N705" t="str">
        <f>if(X705=PROSES!$B$3,T705,)</f>
        <v/>
      </c>
      <c r="O705" t="str">
        <f t="shared" si="8"/>
        <v/>
      </c>
      <c r="P705" t="str">
        <f>if(Z705=PROSES!$B$1,T705,)</f>
        <v/>
      </c>
      <c r="Q705" t="str">
        <f>if(X705=PROSES!$B$1,T705,)</f>
        <v/>
      </c>
      <c r="R705" t="str">
        <f t="shared" si="9"/>
        <v>MANDIRANCAN7BANDUNG SELATAN7</v>
      </c>
      <c r="S705" s="3"/>
      <c r="T705" s="1" t="s">
        <v>1388</v>
      </c>
      <c r="U705" s="1" t="s">
        <v>75</v>
      </c>
      <c r="V705" s="1" t="s">
        <v>75</v>
      </c>
      <c r="W705" s="1" t="s">
        <v>233</v>
      </c>
      <c r="X705" s="1" t="s">
        <v>1389</v>
      </c>
      <c r="Y705" s="1" t="s">
        <v>236</v>
      </c>
      <c r="Z705" s="1" t="s">
        <v>235</v>
      </c>
      <c r="AA705" s="1" t="s">
        <v>236</v>
      </c>
      <c r="AD705" s="1">
        <v>0.0</v>
      </c>
      <c r="AE705" s="1">
        <v>1.0</v>
      </c>
      <c r="AG705" s="1">
        <v>119.3</v>
      </c>
      <c r="AH705" s="1">
        <v>1.0</v>
      </c>
      <c r="AI705" s="1" t="s">
        <v>64</v>
      </c>
      <c r="AJ705" s="1">
        <v>0.0</v>
      </c>
      <c r="AM705" s="1">
        <v>0.0</v>
      </c>
      <c r="AN705" s="1">
        <v>0.0</v>
      </c>
      <c r="AO705" s="1">
        <v>100.0</v>
      </c>
      <c r="AP705" s="1">
        <v>1.0</v>
      </c>
      <c r="AQ705" s="1">
        <v>1.98</v>
      </c>
      <c r="AR705" s="1">
        <v>1.98</v>
      </c>
      <c r="AS705" s="1">
        <v>33.76438</v>
      </c>
      <c r="AT705" s="1">
        <v>84.05775</v>
      </c>
      <c r="AU705" s="1">
        <v>3.49549</v>
      </c>
      <c r="AV705" s="1">
        <v>33.58295</v>
      </c>
      <c r="AW705" s="1">
        <v>21.39049</v>
      </c>
      <c r="AX705" s="1">
        <v>100.7489</v>
      </c>
      <c r="AY705" s="1">
        <v>0.0</v>
      </c>
      <c r="AZ705" s="1">
        <v>0.6862155</v>
      </c>
      <c r="BA705" s="1">
        <v>-8.9765</v>
      </c>
    </row>
    <row r="706">
      <c r="A706">
        <f t="shared" si="2"/>
        <v>0</v>
      </c>
      <c r="B706" t="str">
        <f t="shared" si="3"/>
        <v/>
      </c>
      <c r="C706" t="str">
        <f>if(and(D$3&gt;1,E706=PROSES!$D$22),,D706)</f>
        <v/>
      </c>
      <c r="D706" s="1" t="str">
        <f>if(and(F$3&gt;1,F706=PROSES!$B$10),,F706)</f>
        <v/>
      </c>
      <c r="E706" t="str">
        <f t="shared" si="4"/>
        <v/>
      </c>
      <c r="F706" t="str">
        <f t="shared" si="5"/>
        <v/>
      </c>
      <c r="G706" s="1" t="str">
        <f>if(Z706=PROSES!$E$29,T706,)</f>
        <v/>
      </c>
      <c r="H706" t="str">
        <f>if(X706=PROSES!$E$29,T706,)</f>
        <v/>
      </c>
      <c r="I706" t="str">
        <f t="shared" si="6"/>
        <v/>
      </c>
      <c r="J706" t="str">
        <f>if(and($K$3&gt;1,R706=PROSES!$C$2),,K706)</f>
        <v/>
      </c>
      <c r="K706" s="1" t="str">
        <f>if(and($L$3&gt;1,L706=PROSES!$B$2),,L706)</f>
        <v/>
      </c>
      <c r="L706" t="str">
        <f t="shared" si="7"/>
        <v/>
      </c>
      <c r="M706" t="str">
        <f>if(Z706=PROSES!$B$3,T706,)</f>
        <v/>
      </c>
      <c r="N706" t="str">
        <f>if(X706=PROSES!$B$3,T706,)</f>
        <v/>
      </c>
      <c r="O706" t="str">
        <f t="shared" si="8"/>
        <v/>
      </c>
      <c r="P706" t="str">
        <f>if(Z706=PROSES!$B$1,T706,)</f>
        <v/>
      </c>
      <c r="Q706" t="str">
        <f>if(X706=PROSES!$B$1,T706,)</f>
        <v/>
      </c>
      <c r="R706" t="str">
        <f t="shared" si="9"/>
        <v>MANDIRANCAN7PEMALANG7</v>
      </c>
      <c r="S706" s="3"/>
      <c r="T706" s="1" t="s">
        <v>1390</v>
      </c>
      <c r="U706" s="1" t="s">
        <v>424</v>
      </c>
      <c r="V706" s="1" t="s">
        <v>424</v>
      </c>
      <c r="W706" s="1" t="s">
        <v>233</v>
      </c>
      <c r="X706" s="1" t="s">
        <v>1389</v>
      </c>
      <c r="Y706" s="1" t="s">
        <v>236</v>
      </c>
      <c r="Z706" s="1" t="s">
        <v>427</v>
      </c>
      <c r="AA706" s="1" t="s">
        <v>78</v>
      </c>
      <c r="AD706" s="1">
        <v>0.0</v>
      </c>
      <c r="AE706" s="1">
        <v>1.0</v>
      </c>
      <c r="AG706" s="1">
        <v>149.89</v>
      </c>
      <c r="AH706" s="1">
        <v>1.0</v>
      </c>
      <c r="AI706" s="1" t="s">
        <v>64</v>
      </c>
      <c r="AJ706" s="1">
        <v>0.0</v>
      </c>
      <c r="AM706" s="1">
        <v>0.0</v>
      </c>
      <c r="AN706" s="1">
        <v>0.0</v>
      </c>
      <c r="AO706" s="1">
        <v>100.0</v>
      </c>
      <c r="AP706" s="1">
        <v>1.0</v>
      </c>
      <c r="AQ706" s="1">
        <v>1.98</v>
      </c>
      <c r="AR706" s="1">
        <v>1.98</v>
      </c>
      <c r="AS706" s="1">
        <v>42.42198</v>
      </c>
      <c r="AT706" s="1">
        <v>84.05775</v>
      </c>
      <c r="AU706" s="1">
        <v>4.391777</v>
      </c>
      <c r="AV706" s="1">
        <v>42.19404</v>
      </c>
      <c r="AW706" s="1">
        <v>26.87528</v>
      </c>
      <c r="AX706" s="1">
        <v>126.5821</v>
      </c>
      <c r="AY706" s="1">
        <v>0.0</v>
      </c>
      <c r="AZ706" s="1">
        <v>0.6862155</v>
      </c>
      <c r="BA706" s="1">
        <v>-8.9765</v>
      </c>
    </row>
    <row r="707">
      <c r="A707">
        <f t="shared" si="2"/>
        <v>0</v>
      </c>
      <c r="B707" t="str">
        <f t="shared" si="3"/>
        <v/>
      </c>
      <c r="C707" t="str">
        <f>if(and(D$3&gt;1,E707=PROSES!$D$22),,D707)</f>
        <v/>
      </c>
      <c r="D707" s="1" t="str">
        <f>if(and(F$3&gt;1,F707=PROSES!$B$10),,F707)</f>
        <v/>
      </c>
      <c r="E707" t="str">
        <f t="shared" si="4"/>
        <v/>
      </c>
      <c r="F707" t="str">
        <f t="shared" si="5"/>
        <v/>
      </c>
      <c r="G707" s="1" t="str">
        <f>if(Z707=PROSES!$E$29,T707,)</f>
        <v/>
      </c>
      <c r="H707" t="str">
        <f>if(X707=PROSES!$E$29,T707,)</f>
        <v/>
      </c>
      <c r="I707" t="str">
        <f t="shared" si="6"/>
        <v/>
      </c>
      <c r="J707" t="str">
        <f>if(and($K$3&gt;1,R707=PROSES!$C$2),,K707)</f>
        <v/>
      </c>
      <c r="K707" s="1" t="str">
        <f>if(and($L$3&gt;1,L707=PROSES!$B$2),,L707)</f>
        <v/>
      </c>
      <c r="L707" t="str">
        <f t="shared" si="7"/>
        <v/>
      </c>
      <c r="M707" t="str">
        <f>if(Z707=PROSES!$B$3,T707,)</f>
        <v/>
      </c>
      <c r="N707" t="str">
        <f>if(X707=PROSES!$B$3,T707,)</f>
        <v/>
      </c>
      <c r="O707" t="str">
        <f t="shared" si="8"/>
        <v/>
      </c>
      <c r="P707" t="str">
        <f>if(Z707=PROSES!$B$1,T707,)</f>
        <v/>
      </c>
      <c r="Q707" t="str">
        <f>if(X707=PROSES!$B$1,T707,)</f>
        <v/>
      </c>
      <c r="R707" t="str">
        <f t="shared" si="9"/>
        <v>MANDIRANCAN7PEMALANG7</v>
      </c>
      <c r="S707" s="3"/>
      <c r="T707" s="1" t="s">
        <v>1391</v>
      </c>
      <c r="U707" s="1" t="s">
        <v>424</v>
      </c>
      <c r="V707" s="1" t="s">
        <v>424</v>
      </c>
      <c r="W707" s="1" t="s">
        <v>233</v>
      </c>
      <c r="X707" s="1" t="s">
        <v>1389</v>
      </c>
      <c r="Y707" s="1" t="s">
        <v>236</v>
      </c>
      <c r="Z707" s="1" t="s">
        <v>427</v>
      </c>
      <c r="AA707" s="1" t="s">
        <v>78</v>
      </c>
      <c r="AD707" s="1">
        <v>0.0</v>
      </c>
      <c r="AE707" s="1">
        <v>1.0</v>
      </c>
      <c r="AG707" s="1">
        <v>149.89</v>
      </c>
      <c r="AH707" s="1">
        <v>1.0</v>
      </c>
      <c r="AI707" s="1" t="s">
        <v>64</v>
      </c>
      <c r="AJ707" s="1">
        <v>0.0</v>
      </c>
      <c r="AM707" s="1">
        <v>0.0</v>
      </c>
      <c r="AN707" s="1">
        <v>0.0</v>
      </c>
      <c r="AO707" s="1">
        <v>100.0</v>
      </c>
      <c r="AP707" s="1">
        <v>1.0</v>
      </c>
      <c r="AQ707" s="1">
        <v>1.98</v>
      </c>
      <c r="AR707" s="1">
        <v>1.98</v>
      </c>
      <c r="AS707" s="1">
        <v>42.42198</v>
      </c>
      <c r="AT707" s="1">
        <v>84.05775</v>
      </c>
      <c r="AU707" s="1">
        <v>4.391777</v>
      </c>
      <c r="AV707" s="1">
        <v>42.19404</v>
      </c>
      <c r="AW707" s="1">
        <v>26.87528</v>
      </c>
      <c r="AX707" s="1">
        <v>126.5821</v>
      </c>
      <c r="AY707" s="1">
        <v>0.0</v>
      </c>
      <c r="AZ707" s="1">
        <v>0.6862155</v>
      </c>
      <c r="BA707" s="1">
        <v>-8.9765</v>
      </c>
    </row>
    <row r="708">
      <c r="A708">
        <f t="shared" si="2"/>
        <v>0</v>
      </c>
      <c r="B708" t="str">
        <f t="shared" si="3"/>
        <v/>
      </c>
      <c r="C708" t="str">
        <f>if(and(D$3&gt;1,E708=PROSES!$D$22),,D708)</f>
        <v/>
      </c>
      <c r="D708" s="1" t="str">
        <f>if(and(F$3&gt;1,F708=PROSES!$B$10),,F708)</f>
        <v/>
      </c>
      <c r="E708" t="str">
        <f t="shared" si="4"/>
        <v/>
      </c>
      <c r="F708" t="str">
        <f t="shared" si="5"/>
        <v/>
      </c>
      <c r="G708" s="1" t="str">
        <f>if(Z708=PROSES!$E$29,T708,)</f>
        <v/>
      </c>
      <c r="H708" t="str">
        <f>if(X708=PROSES!$E$29,T708,)</f>
        <v/>
      </c>
      <c r="I708" t="str">
        <f t="shared" si="6"/>
        <v/>
      </c>
      <c r="J708" t="str">
        <f>if(and($K$3&gt;1,R708=PROSES!$C$2),,K708)</f>
        <v/>
      </c>
      <c r="K708" s="1" t="str">
        <f>if(and($L$3&gt;1,L708=PROSES!$B$2),,L708)</f>
        <v/>
      </c>
      <c r="L708" t="str">
        <f t="shared" si="7"/>
        <v/>
      </c>
      <c r="M708" t="str">
        <f>if(Z708=PROSES!$B$3,T708,)</f>
        <v/>
      </c>
      <c r="N708" t="str">
        <f>if(X708=PROSES!$B$3,T708,)</f>
        <v/>
      </c>
      <c r="O708" t="str">
        <f t="shared" si="8"/>
        <v/>
      </c>
      <c r="P708" t="str">
        <f>if(Z708=PROSES!$B$1,T708,)</f>
        <v/>
      </c>
      <c r="Q708" t="str">
        <f>if(X708=PROSES!$B$1,T708,)</f>
        <v/>
      </c>
      <c r="R708" t="str">
        <f t="shared" si="9"/>
        <v>MANDIRANCAN5SUNYARAGI5</v>
      </c>
      <c r="S708" s="3"/>
      <c r="T708" s="1" t="s">
        <v>1392</v>
      </c>
      <c r="U708" s="1" t="s">
        <v>115</v>
      </c>
      <c r="V708" s="1" t="s">
        <v>115</v>
      </c>
      <c r="W708" s="1" t="s">
        <v>90</v>
      </c>
      <c r="X708" s="1" t="s">
        <v>1386</v>
      </c>
      <c r="Y708" s="1" t="s">
        <v>85</v>
      </c>
      <c r="Z708" s="1" t="s">
        <v>1155</v>
      </c>
      <c r="AA708" s="1" t="s">
        <v>88</v>
      </c>
      <c r="AD708" s="1">
        <v>0.0</v>
      </c>
      <c r="AE708" s="1">
        <v>1.0</v>
      </c>
      <c r="AG708" s="1">
        <v>11.52</v>
      </c>
      <c r="AH708" s="1">
        <v>1.0</v>
      </c>
      <c r="AI708" s="1" t="s">
        <v>64</v>
      </c>
      <c r="AJ708" s="1">
        <v>0.0</v>
      </c>
      <c r="AM708" s="1">
        <v>0.0</v>
      </c>
      <c r="AN708" s="1">
        <v>0.0</v>
      </c>
      <c r="AO708" s="1">
        <v>100.0</v>
      </c>
      <c r="AP708" s="1">
        <v>1.0</v>
      </c>
      <c r="AQ708" s="1">
        <v>1.62</v>
      </c>
      <c r="AR708" s="1">
        <v>1.62</v>
      </c>
      <c r="AS708" s="1">
        <v>3.264252</v>
      </c>
      <c r="AT708" s="1">
        <v>82.15014</v>
      </c>
      <c r="AU708" s="1">
        <v>0.445824</v>
      </c>
      <c r="AV708" s="1">
        <v>3.233664</v>
      </c>
      <c r="AW708" s="1">
        <v>2.173824</v>
      </c>
      <c r="AX708" s="1">
        <v>9.700993</v>
      </c>
      <c r="AY708" s="1">
        <v>0.0</v>
      </c>
      <c r="AZ708" s="1">
        <v>0.683587</v>
      </c>
      <c r="BA708" s="1">
        <v>-7.109503</v>
      </c>
    </row>
    <row r="709">
      <c r="A709">
        <f t="shared" si="2"/>
        <v>0</v>
      </c>
      <c r="B709" t="str">
        <f t="shared" si="3"/>
        <v/>
      </c>
      <c r="C709" t="str">
        <f>if(and(D$3&gt;1,E709=PROSES!$D$22),,D709)</f>
        <v/>
      </c>
      <c r="D709" s="1" t="str">
        <f>if(and(F$3&gt;1,F709=PROSES!$B$10),,F709)</f>
        <v/>
      </c>
      <c r="E709" t="str">
        <f t="shared" si="4"/>
        <v/>
      </c>
      <c r="F709" t="str">
        <f t="shared" si="5"/>
        <v/>
      </c>
      <c r="G709" s="1" t="str">
        <f>if(Z709=PROSES!$E$29,T709,)</f>
        <v/>
      </c>
      <c r="H709" t="str">
        <f>if(X709=PROSES!$E$29,T709,)</f>
        <v/>
      </c>
      <c r="I709" t="str">
        <f t="shared" si="6"/>
        <v/>
      </c>
      <c r="J709" t="str">
        <f>if(and($K$3&gt;1,R709=PROSES!$C$2),,K709)</f>
        <v/>
      </c>
      <c r="K709" s="1" t="str">
        <f>if(and($L$3&gt;1,L709=PROSES!$B$2),,L709)</f>
        <v/>
      </c>
      <c r="L709" t="str">
        <f t="shared" si="7"/>
        <v/>
      </c>
      <c r="M709" t="str">
        <f>if(Z709=PROSES!$B$3,T709,)</f>
        <v/>
      </c>
      <c r="N709" t="str">
        <f>if(X709=PROSES!$B$3,T709,)</f>
        <v/>
      </c>
      <c r="O709" t="str">
        <f t="shared" si="8"/>
        <v/>
      </c>
      <c r="P709" t="str">
        <f>if(Z709=PROSES!$B$1,T709,)</f>
        <v/>
      </c>
      <c r="Q709" t="str">
        <f>if(X709=PROSES!$B$1,T709,)</f>
        <v/>
      </c>
      <c r="R709" t="str">
        <f t="shared" si="9"/>
        <v>MANDIRANCAN5SUNYARAGI5</v>
      </c>
      <c r="S709" s="3"/>
      <c r="T709" s="1" t="s">
        <v>1393</v>
      </c>
      <c r="U709" s="1" t="s">
        <v>115</v>
      </c>
      <c r="V709" s="1" t="s">
        <v>115</v>
      </c>
      <c r="W709" s="1" t="s">
        <v>90</v>
      </c>
      <c r="X709" s="1" t="s">
        <v>1386</v>
      </c>
      <c r="Y709" s="1" t="s">
        <v>88</v>
      </c>
      <c r="Z709" s="1" t="s">
        <v>1155</v>
      </c>
      <c r="AA709" s="1" t="s">
        <v>88</v>
      </c>
      <c r="AD709" s="1">
        <v>0.0</v>
      </c>
      <c r="AE709" s="1">
        <v>1.0</v>
      </c>
      <c r="AG709" s="1">
        <v>11.52</v>
      </c>
      <c r="AH709" s="1">
        <v>1.0</v>
      </c>
      <c r="AI709" s="1" t="s">
        <v>64</v>
      </c>
      <c r="AJ709" s="1">
        <v>0.0</v>
      </c>
      <c r="AM709" s="1">
        <v>0.0</v>
      </c>
      <c r="AN709" s="1">
        <v>0.0</v>
      </c>
      <c r="AO709" s="1">
        <v>100.0</v>
      </c>
      <c r="AP709" s="1">
        <v>1.0</v>
      </c>
      <c r="AQ709" s="1">
        <v>1.62</v>
      </c>
      <c r="AR709" s="1">
        <v>1.62</v>
      </c>
      <c r="AS709" s="1">
        <v>3.264252</v>
      </c>
      <c r="AT709" s="1">
        <v>82.15014</v>
      </c>
      <c r="AU709" s="1">
        <v>0.445824</v>
      </c>
      <c r="AV709" s="1">
        <v>3.233664</v>
      </c>
      <c r="AW709" s="1">
        <v>2.173824</v>
      </c>
      <c r="AX709" s="1">
        <v>9.700993</v>
      </c>
      <c r="AY709" s="1">
        <v>0.0</v>
      </c>
      <c r="AZ709" s="1">
        <v>0.683587</v>
      </c>
      <c r="BA709" s="1">
        <v>-7.109503</v>
      </c>
    </row>
    <row r="710">
      <c r="A710">
        <f t="shared" si="2"/>
        <v>0</v>
      </c>
      <c r="B710" t="str">
        <f t="shared" si="3"/>
        <v/>
      </c>
      <c r="C710" t="str">
        <f>if(and(D$3&gt;1,E710=PROSES!$D$22),,D710)</f>
        <v/>
      </c>
      <c r="D710" s="1" t="str">
        <f>if(and(F$3&gt;1,F710=PROSES!$B$10),,F710)</f>
        <v/>
      </c>
      <c r="E710" t="str">
        <f t="shared" si="4"/>
        <v/>
      </c>
      <c r="F710" t="str">
        <f t="shared" si="5"/>
        <v/>
      </c>
      <c r="G710" s="1" t="str">
        <f>if(Z710=PROSES!$E$29,T710,)</f>
        <v/>
      </c>
      <c r="H710" t="str">
        <f>if(X710=PROSES!$E$29,T710,)</f>
        <v/>
      </c>
      <c r="I710" t="str">
        <f t="shared" si="6"/>
        <v/>
      </c>
      <c r="J710" t="str">
        <f>if(and($K$3&gt;1,R710=PROSES!$C$2),,K710)</f>
        <v/>
      </c>
      <c r="K710" s="1" t="str">
        <f>if(and($L$3&gt;1,L710=PROSES!$B$2),,L710)</f>
        <v/>
      </c>
      <c r="L710" t="str">
        <f t="shared" si="7"/>
        <v/>
      </c>
      <c r="M710" t="str">
        <f>if(Z710=PROSES!$B$3,T710,)</f>
        <v/>
      </c>
      <c r="N710" t="str">
        <f>if(X710=PROSES!$B$3,T710,)</f>
        <v/>
      </c>
      <c r="O710" t="str">
        <f t="shared" si="8"/>
        <v/>
      </c>
      <c r="P710" t="str">
        <f>if(Z710=PROSES!$B$1,T710,)</f>
        <v/>
      </c>
      <c r="Q710" t="str">
        <f>if(X710=PROSES!$B$1,T710,)</f>
        <v/>
      </c>
      <c r="R710" t="str">
        <f t="shared" si="9"/>
        <v>MANDIRANCAN7NEW UJUNG BERUNG7</v>
      </c>
      <c r="S710" s="3"/>
      <c r="T710" s="1" t="s">
        <v>1394</v>
      </c>
      <c r="U710" s="1" t="s">
        <v>75</v>
      </c>
      <c r="V710" s="1" t="s">
        <v>75</v>
      </c>
      <c r="W710" s="1" t="s">
        <v>233</v>
      </c>
      <c r="X710" s="1" t="s">
        <v>1389</v>
      </c>
      <c r="Y710" s="1" t="s">
        <v>236</v>
      </c>
      <c r="Z710" s="1" t="s">
        <v>234</v>
      </c>
      <c r="AA710" s="1" t="s">
        <v>56</v>
      </c>
      <c r="AD710" s="1">
        <v>0.0</v>
      </c>
      <c r="AE710" s="1">
        <v>1.0</v>
      </c>
      <c r="AG710" s="1">
        <v>86.43</v>
      </c>
      <c r="AH710" s="1">
        <v>1.0</v>
      </c>
      <c r="AI710" s="1" t="s">
        <v>64</v>
      </c>
      <c r="AJ710" s="1">
        <v>0.0</v>
      </c>
      <c r="AM710" s="1">
        <v>0.0</v>
      </c>
      <c r="AN710" s="1">
        <v>0.0</v>
      </c>
      <c r="AO710" s="1">
        <v>100.0</v>
      </c>
      <c r="AP710" s="1">
        <v>1.0</v>
      </c>
      <c r="AQ710" s="1">
        <v>1.98</v>
      </c>
      <c r="AR710" s="1">
        <v>1.98</v>
      </c>
      <c r="AS710" s="1">
        <v>24.46148</v>
      </c>
      <c r="AT710" s="1">
        <v>84.05775</v>
      </c>
      <c r="AU710" s="1">
        <v>2.532399</v>
      </c>
      <c r="AV710" s="1">
        <v>24.33005</v>
      </c>
      <c r="AW710" s="1">
        <v>15.4969</v>
      </c>
      <c r="AX710" s="1">
        <v>72.99014</v>
      </c>
      <c r="AY710" s="1">
        <v>0.0</v>
      </c>
      <c r="AZ710" s="1">
        <v>0.6862155</v>
      </c>
      <c r="BA710" s="1">
        <v>-8.9765</v>
      </c>
    </row>
    <row r="711">
      <c r="A711">
        <f t="shared" si="2"/>
        <v>0</v>
      </c>
      <c r="B711" t="str">
        <f t="shared" si="3"/>
        <v/>
      </c>
      <c r="C711" t="str">
        <f>if(and(D$3&gt;1,E711=PROSES!$D$22),,D711)</f>
        <v/>
      </c>
      <c r="D711" s="1" t="str">
        <f>if(and(F$3&gt;1,F711=PROSES!$B$10),,F711)</f>
        <v/>
      </c>
      <c r="E711" t="str">
        <f t="shared" si="4"/>
        <v/>
      </c>
      <c r="F711" t="str">
        <f t="shared" si="5"/>
        <v/>
      </c>
      <c r="G711" s="1" t="str">
        <f>if(Z711=PROSES!$E$29,T711,)</f>
        <v/>
      </c>
      <c r="H711" t="str">
        <f>if(X711=PROSES!$E$29,T711,)</f>
        <v/>
      </c>
      <c r="I711" t="str">
        <f t="shared" si="6"/>
        <v/>
      </c>
      <c r="J711" t="str">
        <f>if(and($K$3&gt;1,R711=PROSES!$C$2),,K711)</f>
        <v/>
      </c>
      <c r="K711" s="1" t="str">
        <f>if(and($L$3&gt;1,L711=PROSES!$B$2),,L711)</f>
        <v/>
      </c>
      <c r="L711" t="str">
        <f t="shared" si="7"/>
        <v/>
      </c>
      <c r="M711" t="str">
        <f>if(Z711=PROSES!$B$3,T711,)</f>
        <v/>
      </c>
      <c r="N711" t="str">
        <f>if(X711=PROSES!$B$3,T711,)</f>
        <v/>
      </c>
      <c r="O711" t="str">
        <f t="shared" si="8"/>
        <v/>
      </c>
      <c r="P711" t="str">
        <f>if(Z711=PROSES!$B$1,T711,)</f>
        <v/>
      </c>
      <c r="Q711" t="str">
        <f>if(X711=PROSES!$B$1,T711,)</f>
        <v/>
      </c>
      <c r="R711" t="str">
        <f t="shared" si="9"/>
        <v>MEDARIKENTUNGAN</v>
      </c>
      <c r="S711" s="3"/>
      <c r="T711" s="1" t="s">
        <v>1395</v>
      </c>
      <c r="U711" s="1" t="s">
        <v>176</v>
      </c>
      <c r="V711" s="1" t="s">
        <v>176</v>
      </c>
      <c r="W711" s="1" t="s">
        <v>171</v>
      </c>
      <c r="X711" s="1" t="s">
        <v>1396</v>
      </c>
      <c r="Y711" s="1" t="s">
        <v>85</v>
      </c>
      <c r="Z711" s="1" t="s">
        <v>1175</v>
      </c>
      <c r="AA711" s="1">
        <v>1.0</v>
      </c>
      <c r="AD711" s="1">
        <v>0.0</v>
      </c>
      <c r="AE711" s="1">
        <v>1.0</v>
      </c>
      <c r="AG711" s="1">
        <v>10.638</v>
      </c>
      <c r="AH711" s="1">
        <v>1.0</v>
      </c>
      <c r="AI711" s="1" t="s">
        <v>64</v>
      </c>
      <c r="AJ711" s="1">
        <v>0.0</v>
      </c>
      <c r="AM711" s="1">
        <v>0.0</v>
      </c>
      <c r="AN711" s="1">
        <v>0.0</v>
      </c>
      <c r="AO711" s="1">
        <v>100.0</v>
      </c>
      <c r="AP711" s="1">
        <v>1.0</v>
      </c>
      <c r="AQ711" s="1">
        <v>0.58</v>
      </c>
      <c r="AR711" s="1">
        <v>0.58</v>
      </c>
      <c r="AS711" s="1">
        <v>4.463659</v>
      </c>
      <c r="AT711" s="1">
        <v>70.94324</v>
      </c>
      <c r="AU711" s="1">
        <v>1.457406</v>
      </c>
      <c r="AV711" s="1">
        <v>4.219031</v>
      </c>
      <c r="AW711" s="1">
        <v>3.053106</v>
      </c>
      <c r="AX711" s="1">
        <v>12.65709</v>
      </c>
      <c r="AY711" s="1">
        <v>0.0</v>
      </c>
      <c r="AZ711" s="1">
        <v>0.6412987</v>
      </c>
      <c r="BA711" s="1">
        <v>8.348166</v>
      </c>
    </row>
    <row r="712">
      <c r="A712">
        <f t="shared" si="2"/>
        <v>0</v>
      </c>
      <c r="B712" t="str">
        <f t="shared" si="3"/>
        <v/>
      </c>
      <c r="C712" t="str">
        <f>if(and(D$3&gt;1,E712=PROSES!$D$22),,D712)</f>
        <v/>
      </c>
      <c r="D712" s="1" t="str">
        <f>if(and(F$3&gt;1,F712=PROSES!$B$10),,F712)</f>
        <v/>
      </c>
      <c r="E712" t="str">
        <f t="shared" si="4"/>
        <v/>
      </c>
      <c r="F712" t="str">
        <f t="shared" si="5"/>
        <v/>
      </c>
      <c r="G712" s="1" t="str">
        <f>if(Z712=PROSES!$E$29,T712,)</f>
        <v/>
      </c>
      <c r="H712" t="str">
        <f>if(X712=PROSES!$E$29,T712,)</f>
        <v/>
      </c>
      <c r="I712" t="str">
        <f t="shared" si="6"/>
        <v/>
      </c>
      <c r="J712" t="str">
        <f>if(and($K$3&gt;1,R712=PROSES!$C$2),,K712)</f>
        <v/>
      </c>
      <c r="K712" s="1" t="str">
        <f>if(and($L$3&gt;1,L712=PROSES!$B$2),,L712)</f>
        <v/>
      </c>
      <c r="L712" t="str">
        <f t="shared" si="7"/>
        <v/>
      </c>
      <c r="M712" t="str">
        <f>if(Z712=PROSES!$B$3,T712,)</f>
        <v/>
      </c>
      <c r="N712" t="str">
        <f>if(X712=PROSES!$B$3,T712,)</f>
        <v/>
      </c>
      <c r="O712" t="str">
        <f t="shared" si="8"/>
        <v/>
      </c>
      <c r="P712" t="str">
        <f>if(Z712=PROSES!$B$1,T712,)</f>
        <v/>
      </c>
      <c r="Q712" t="str">
        <f>if(X712=PROSES!$B$1,T712,)</f>
        <v/>
      </c>
      <c r="R712" t="str">
        <f t="shared" si="9"/>
        <v>MENESRANGKAS BITUNG</v>
      </c>
      <c r="S712" s="3"/>
      <c r="T712" s="1" t="s">
        <v>1397</v>
      </c>
      <c r="U712" s="1" t="s">
        <v>58</v>
      </c>
      <c r="V712" s="1" t="s">
        <v>58</v>
      </c>
      <c r="W712" s="1" t="s">
        <v>122</v>
      </c>
      <c r="X712" s="1" t="s">
        <v>1398</v>
      </c>
      <c r="Y712" s="1" t="s">
        <v>249</v>
      </c>
      <c r="Z712" s="1" t="s">
        <v>445</v>
      </c>
      <c r="AA712" s="1" t="s">
        <v>249</v>
      </c>
      <c r="AD712" s="1">
        <v>1.0</v>
      </c>
      <c r="AE712" s="1">
        <v>1.0</v>
      </c>
      <c r="AG712" s="1">
        <v>51.39</v>
      </c>
      <c r="AH712" s="1">
        <v>1.0</v>
      </c>
      <c r="AI712" s="1" t="s">
        <v>64</v>
      </c>
      <c r="AJ712" s="1">
        <v>0.0</v>
      </c>
      <c r="AM712" s="1">
        <v>0.0</v>
      </c>
      <c r="AN712" s="1">
        <v>0.0</v>
      </c>
      <c r="AO712" s="1">
        <v>100.0</v>
      </c>
      <c r="AP712" s="1">
        <v>1.0</v>
      </c>
      <c r="AQ712" s="1">
        <v>0.44</v>
      </c>
      <c r="AR712" s="1">
        <v>0.44</v>
      </c>
      <c r="AS712" s="1">
        <v>22.81812</v>
      </c>
      <c r="AT712" s="1">
        <v>60.66966</v>
      </c>
      <c r="AU712" s="1">
        <v>11.17733</v>
      </c>
      <c r="AV712" s="1">
        <v>19.89307</v>
      </c>
      <c r="AW712" s="1">
        <v>18.88582</v>
      </c>
      <c r="AX712" s="1">
        <v>59.6792</v>
      </c>
      <c r="AY712" s="1">
        <v>0.0</v>
      </c>
      <c r="AZ712" s="1">
        <v>0.5920149</v>
      </c>
      <c r="BA712" s="1">
        <v>18.36523</v>
      </c>
    </row>
    <row r="713">
      <c r="A713">
        <f t="shared" si="2"/>
        <v>0</v>
      </c>
      <c r="B713" t="str">
        <f t="shared" si="3"/>
        <v/>
      </c>
      <c r="C713" t="str">
        <f>if(and(D$3&gt;1,E713=PROSES!$D$22),,D713)</f>
        <v/>
      </c>
      <c r="D713" s="1" t="str">
        <f>if(and(F$3&gt;1,F713=PROSES!$B$10),,F713)</f>
        <v/>
      </c>
      <c r="E713" t="str">
        <f t="shared" si="4"/>
        <v/>
      </c>
      <c r="F713" t="str">
        <f t="shared" si="5"/>
        <v/>
      </c>
      <c r="G713" s="1" t="str">
        <f>if(Z713=PROSES!$E$29,T713,)</f>
        <v/>
      </c>
      <c r="H713" t="str">
        <f>if(X713=PROSES!$E$29,T713,)</f>
        <v/>
      </c>
      <c r="I713" t="str">
        <f t="shared" si="6"/>
        <v/>
      </c>
      <c r="J713" t="str">
        <f>if(and($K$3&gt;1,R713=PROSES!$C$2),,K713)</f>
        <v/>
      </c>
      <c r="K713" s="1" t="str">
        <f>if(and($L$3&gt;1,L713=PROSES!$B$2),,L713)</f>
        <v/>
      </c>
      <c r="L713" t="str">
        <f t="shared" si="7"/>
        <v/>
      </c>
      <c r="M713" t="str">
        <f>if(Z713=PROSES!$B$3,T713,)</f>
        <v/>
      </c>
      <c r="N713" t="str">
        <f>if(X713=PROSES!$B$3,T713,)</f>
        <v/>
      </c>
      <c r="O713" t="str">
        <f t="shared" si="8"/>
        <v/>
      </c>
      <c r="P713" t="str">
        <f>if(Z713=PROSES!$B$1,T713,)</f>
        <v/>
      </c>
      <c r="Q713" t="str">
        <f>if(X713=PROSES!$B$1,T713,)</f>
        <v/>
      </c>
      <c r="R713" t="str">
        <f t="shared" si="9"/>
        <v>KEMAYORANMANGGA BESAR</v>
      </c>
      <c r="S713" s="3"/>
      <c r="T713" s="1" t="s">
        <v>1399</v>
      </c>
      <c r="U713" s="1" t="s">
        <v>58</v>
      </c>
      <c r="V713" s="1" t="s">
        <v>58</v>
      </c>
      <c r="W713" s="1" t="s">
        <v>1225</v>
      </c>
      <c r="X713" s="1" t="s">
        <v>92</v>
      </c>
      <c r="Y713" s="1" t="s">
        <v>61</v>
      </c>
      <c r="Z713" s="1" t="s">
        <v>1400</v>
      </c>
      <c r="AA713" s="1" t="s">
        <v>61</v>
      </c>
      <c r="AD713" s="1">
        <v>0.0</v>
      </c>
      <c r="AE713" s="1">
        <v>1.0</v>
      </c>
      <c r="AG713" s="1">
        <v>4.2</v>
      </c>
      <c r="AH713" s="1">
        <v>1.0</v>
      </c>
      <c r="AI713" s="1" t="s">
        <v>64</v>
      </c>
      <c r="AJ713" s="1">
        <v>0.0</v>
      </c>
      <c r="AM713" s="1">
        <v>0.0</v>
      </c>
      <c r="AN713" s="1">
        <v>0.0</v>
      </c>
      <c r="AO713" s="1">
        <v>100.0</v>
      </c>
      <c r="AP713" s="1">
        <v>1.0</v>
      </c>
      <c r="AQ713" s="1">
        <v>0.73</v>
      </c>
      <c r="AR713" s="1">
        <v>0.73</v>
      </c>
      <c r="AS713" s="1">
        <v>0.4939203</v>
      </c>
      <c r="AT713" s="1">
        <v>64.677</v>
      </c>
      <c r="AU713" s="1">
        <v>0.21126</v>
      </c>
      <c r="AV713" s="1">
        <v>0.44646</v>
      </c>
      <c r="AW713" s="1">
        <v>0.84126</v>
      </c>
      <c r="AX713" s="1">
        <v>1.33938</v>
      </c>
      <c r="AY713" s="1">
        <v>0.0</v>
      </c>
      <c r="AZ713" s="1">
        <v>0.7374991</v>
      </c>
      <c r="BA713" s="1">
        <v>-9.881892</v>
      </c>
    </row>
    <row r="714">
      <c r="A714">
        <f t="shared" si="2"/>
        <v>0</v>
      </c>
      <c r="B714" t="str">
        <f t="shared" si="3"/>
        <v/>
      </c>
      <c r="C714" t="str">
        <f>if(and(D$3&gt;1,E714=PROSES!$D$22),,D714)</f>
        <v/>
      </c>
      <c r="D714" s="1" t="str">
        <f>if(and(F$3&gt;1,F714=PROSES!$B$10),,F714)</f>
        <v/>
      </c>
      <c r="E714" t="str">
        <f t="shared" si="4"/>
        <v/>
      </c>
      <c r="F714" t="str">
        <f t="shared" si="5"/>
        <v/>
      </c>
      <c r="G714" s="1" t="str">
        <f>if(Z714=PROSES!$E$29,T714,)</f>
        <v/>
      </c>
      <c r="H714" t="str">
        <f>if(X714=PROSES!$E$29,T714,)</f>
        <v/>
      </c>
      <c r="I714" t="str">
        <f t="shared" si="6"/>
        <v/>
      </c>
      <c r="J714" t="str">
        <f>if(and($K$3&gt;1,R714=PROSES!$C$2),,K714)</f>
        <v/>
      </c>
      <c r="K714" s="1" t="str">
        <f>if(and($L$3&gt;1,L714=PROSES!$B$2),,L714)</f>
        <v/>
      </c>
      <c r="L714" t="str">
        <f t="shared" si="7"/>
        <v/>
      </c>
      <c r="M714" t="str">
        <f>if(Z714=PROSES!$B$3,T714,)</f>
        <v/>
      </c>
      <c r="N714" t="str">
        <f>if(X714=PROSES!$B$3,T714,)</f>
        <v/>
      </c>
      <c r="O714" t="str">
        <f t="shared" si="8"/>
        <v/>
      </c>
      <c r="P714" t="str">
        <f>if(Z714=PROSES!$B$1,T714,)</f>
        <v/>
      </c>
      <c r="Q714" t="str">
        <f>if(X714=PROSES!$B$1,T714,)</f>
        <v/>
      </c>
      <c r="R714" t="str">
        <f t="shared" si="9"/>
        <v>KEMAYORANMANGGA BESAR</v>
      </c>
      <c r="S714" s="3"/>
      <c r="T714" s="1" t="s">
        <v>1401</v>
      </c>
      <c r="U714" s="1" t="s">
        <v>58</v>
      </c>
      <c r="V714" s="1" t="s">
        <v>58</v>
      </c>
      <c r="W714" s="1" t="s">
        <v>1225</v>
      </c>
      <c r="X714" s="1" t="s">
        <v>92</v>
      </c>
      <c r="Y714" s="1" t="s">
        <v>66</v>
      </c>
      <c r="Z714" s="1" t="s">
        <v>1400</v>
      </c>
      <c r="AA714" s="1" t="s">
        <v>66</v>
      </c>
      <c r="AD714" s="1">
        <v>0.0</v>
      </c>
      <c r="AE714" s="1">
        <v>1.0</v>
      </c>
      <c r="AG714" s="1">
        <v>4.2</v>
      </c>
      <c r="AH714" s="1">
        <v>1.0</v>
      </c>
      <c r="AI714" s="1" t="s">
        <v>64</v>
      </c>
      <c r="AJ714" s="1">
        <v>0.0</v>
      </c>
      <c r="AM714" s="1">
        <v>0.0</v>
      </c>
      <c r="AN714" s="1">
        <v>0.0</v>
      </c>
      <c r="AO714" s="1">
        <v>100.0</v>
      </c>
      <c r="AP714" s="1">
        <v>1.0</v>
      </c>
      <c r="AQ714" s="1">
        <v>0.73</v>
      </c>
      <c r="AR714" s="1">
        <v>0.73</v>
      </c>
      <c r="AS714" s="1">
        <v>0.4939203</v>
      </c>
      <c r="AT714" s="1">
        <v>64.677</v>
      </c>
      <c r="AU714" s="1">
        <v>0.21126</v>
      </c>
      <c r="AV714" s="1">
        <v>0.44646</v>
      </c>
      <c r="AW714" s="1">
        <v>0.84126</v>
      </c>
      <c r="AX714" s="1">
        <v>1.33938</v>
      </c>
      <c r="AY714" s="1">
        <v>0.0</v>
      </c>
      <c r="AZ714" s="1">
        <v>0.7374991</v>
      </c>
      <c r="BA714" s="1">
        <v>-9.881892</v>
      </c>
    </row>
    <row r="715">
      <c r="A715">
        <f t="shared" si="2"/>
        <v>0</v>
      </c>
      <c r="B715" t="str">
        <f t="shared" si="3"/>
        <v/>
      </c>
      <c r="C715" t="str">
        <f>if(and(D$3&gt;1,E715=PROSES!$D$22),,D715)</f>
        <v/>
      </c>
      <c r="D715" s="1" t="str">
        <f>if(and(F$3&gt;1,F715=PROSES!$B$10),,F715)</f>
        <v/>
      </c>
      <c r="E715" t="str">
        <f t="shared" si="4"/>
        <v/>
      </c>
      <c r="F715" t="str">
        <f t="shared" si="5"/>
        <v/>
      </c>
      <c r="G715" s="1" t="str">
        <f>if(Z715=PROSES!$E$29,T715,)</f>
        <v/>
      </c>
      <c r="H715" t="str">
        <f>if(X715=PROSES!$E$29,T715,)</f>
        <v/>
      </c>
      <c r="I715" t="str">
        <f t="shared" si="6"/>
        <v/>
      </c>
      <c r="J715" t="str">
        <f>if(and($K$3&gt;1,R715=PROSES!$C$2),,K715)</f>
        <v/>
      </c>
      <c r="K715" s="1" t="str">
        <f>if(and($L$3&gt;1,L715=PROSES!$B$2),,L715)</f>
        <v/>
      </c>
      <c r="L715" t="str">
        <f t="shared" si="7"/>
        <v/>
      </c>
      <c r="M715" t="str">
        <f>if(Z715=PROSES!$B$3,T715,)</f>
        <v/>
      </c>
      <c r="N715" t="str">
        <f>if(X715=PROSES!$B$3,T715,)</f>
        <v/>
      </c>
      <c r="O715" t="str">
        <f t="shared" si="8"/>
        <v/>
      </c>
      <c r="P715" t="str">
        <f>if(Z715=PROSES!$B$1,T715,)</f>
        <v/>
      </c>
      <c r="Q715" t="str">
        <f>if(X715=PROSES!$B$1,T715,)</f>
        <v/>
      </c>
      <c r="R715" t="str">
        <f t="shared" si="9"/>
        <v>MANGGA BESARKETAPANG</v>
      </c>
      <c r="S715" s="3"/>
      <c r="T715" s="1" t="s">
        <v>1402</v>
      </c>
      <c r="U715" s="1" t="s">
        <v>58</v>
      </c>
      <c r="V715" s="1" t="s">
        <v>58</v>
      </c>
      <c r="W715" s="1" t="s">
        <v>983</v>
      </c>
      <c r="X715" s="1" t="s">
        <v>1400</v>
      </c>
      <c r="Y715" s="1" t="s">
        <v>61</v>
      </c>
      <c r="Z715" s="1" t="s">
        <v>104</v>
      </c>
      <c r="AA715" s="1" t="s">
        <v>66</v>
      </c>
      <c r="AD715" s="1">
        <v>0.0</v>
      </c>
      <c r="AE715" s="1">
        <v>1.0</v>
      </c>
      <c r="AG715" s="1">
        <v>3.0</v>
      </c>
      <c r="AH715" s="1">
        <v>1.0</v>
      </c>
      <c r="AI715" s="1" t="s">
        <v>64</v>
      </c>
      <c r="AJ715" s="1">
        <v>0.0</v>
      </c>
      <c r="AM715" s="1">
        <v>0.0</v>
      </c>
      <c r="AN715" s="1">
        <v>0.0</v>
      </c>
      <c r="AO715" s="1">
        <v>100.0</v>
      </c>
      <c r="AP715" s="1">
        <v>1.0</v>
      </c>
      <c r="AQ715" s="1">
        <v>0.8</v>
      </c>
      <c r="AR715" s="1">
        <v>0.8</v>
      </c>
      <c r="AS715" s="1">
        <v>0.4700915</v>
      </c>
      <c r="AT715" s="1">
        <v>81.55963</v>
      </c>
      <c r="AU715" s="1">
        <v>0.069</v>
      </c>
      <c r="AV715" s="1">
        <v>0.465</v>
      </c>
      <c r="AW715" s="1">
        <v>0.231</v>
      </c>
      <c r="AX715" s="1">
        <v>0.207</v>
      </c>
      <c r="AY715" s="1">
        <v>0.0</v>
      </c>
      <c r="AZ715" s="1">
        <v>0.2160176</v>
      </c>
      <c r="BA715" s="1">
        <v>-139.4346</v>
      </c>
    </row>
    <row r="716">
      <c r="A716">
        <f t="shared" si="2"/>
        <v>0</v>
      </c>
      <c r="B716" t="str">
        <f t="shared" si="3"/>
        <v/>
      </c>
      <c r="C716" t="str">
        <f>if(and(D$3&gt;1,E716=PROSES!$D$22),,D716)</f>
        <v/>
      </c>
      <c r="D716" s="1" t="str">
        <f>if(and(F$3&gt;1,F716=PROSES!$B$10),,F716)</f>
        <v/>
      </c>
      <c r="E716" t="str">
        <f t="shared" si="4"/>
        <v/>
      </c>
      <c r="F716" t="str">
        <f t="shared" si="5"/>
        <v/>
      </c>
      <c r="G716" s="1" t="str">
        <f>if(Z716=PROSES!$E$29,T716,)</f>
        <v/>
      </c>
      <c r="H716" t="str">
        <f>if(X716=PROSES!$E$29,T716,)</f>
        <v/>
      </c>
      <c r="I716" t="str">
        <f t="shared" si="6"/>
        <v/>
      </c>
      <c r="J716" t="str">
        <f>if(and($K$3&gt;1,R716=PROSES!$C$2),,K716)</f>
        <v/>
      </c>
      <c r="K716" s="1" t="str">
        <f>if(and($L$3&gt;1,L716=PROSES!$B$2),,L716)</f>
        <v/>
      </c>
      <c r="L716" t="str">
        <f t="shared" si="7"/>
        <v/>
      </c>
      <c r="M716" t="str">
        <f>if(Z716=PROSES!$B$3,T716,)</f>
        <v/>
      </c>
      <c r="N716" t="str">
        <f>if(X716=PROSES!$B$3,T716,)</f>
        <v/>
      </c>
      <c r="O716" t="str">
        <f t="shared" si="8"/>
        <v/>
      </c>
      <c r="P716" t="str">
        <f>if(Z716=PROSES!$B$1,T716,)</f>
        <v/>
      </c>
      <c r="Q716" t="str">
        <f>if(X716=PROSES!$B$1,T716,)</f>
        <v/>
      </c>
      <c r="R716" t="str">
        <f t="shared" si="9"/>
        <v>MANGGARAI</v>
      </c>
      <c r="S716" s="3"/>
      <c r="T716" s="1" t="s">
        <v>1403</v>
      </c>
      <c r="U716" s="1" t="s">
        <v>1404</v>
      </c>
      <c r="V716" s="1" t="s">
        <v>58</v>
      </c>
      <c r="W716" s="1" t="s">
        <v>205</v>
      </c>
      <c r="Y716" s="1" t="s">
        <v>785</v>
      </c>
      <c r="Z716" s="1" t="s">
        <v>984</v>
      </c>
      <c r="AA716" s="1" t="s">
        <v>61</v>
      </c>
      <c r="AD716" s="1">
        <v>0.0</v>
      </c>
      <c r="AE716" s="1">
        <v>1.0</v>
      </c>
      <c r="AG716" s="1">
        <v>5.465</v>
      </c>
      <c r="AH716" s="1">
        <v>1.0</v>
      </c>
      <c r="AI716" s="1" t="s">
        <v>64</v>
      </c>
      <c r="AJ716" s="1">
        <v>0.0</v>
      </c>
      <c r="AM716" s="1">
        <v>0.0</v>
      </c>
      <c r="AN716" s="1">
        <v>0.0</v>
      </c>
      <c r="AO716" s="1">
        <v>100.0</v>
      </c>
      <c r="AP716" s="1">
        <v>1.0</v>
      </c>
      <c r="AQ716" s="1">
        <v>0.92</v>
      </c>
      <c r="AR716" s="1">
        <v>0.92</v>
      </c>
      <c r="AS716" s="1">
        <v>0.6273223</v>
      </c>
      <c r="AT716" s="1">
        <v>72.87525</v>
      </c>
      <c r="AU716" s="1">
        <v>0.184717</v>
      </c>
      <c r="AV716" s="1">
        <v>0.5995106</v>
      </c>
      <c r="AW716" s="1">
        <v>1.004467</v>
      </c>
      <c r="AX716" s="1">
        <v>1.798532</v>
      </c>
      <c r="AY716" s="1">
        <v>0.0</v>
      </c>
      <c r="AZ716" s="1">
        <v>0.771778</v>
      </c>
      <c r="BA716" s="1">
        <v>-17.23499</v>
      </c>
    </row>
    <row r="717">
      <c r="A717">
        <f t="shared" si="2"/>
        <v>0</v>
      </c>
      <c r="B717" t="str">
        <f t="shared" si="3"/>
        <v/>
      </c>
      <c r="C717" t="str">
        <f>if(and(D$3&gt;1,E717=PROSES!$D$22),,D717)</f>
        <v/>
      </c>
      <c r="D717" s="1" t="str">
        <f>if(and(F$3&gt;1,F717=PROSES!$B$10),,F717)</f>
        <v/>
      </c>
      <c r="E717" t="str">
        <f t="shared" si="4"/>
        <v/>
      </c>
      <c r="F717" t="str">
        <f t="shared" si="5"/>
        <v/>
      </c>
      <c r="G717" s="1" t="str">
        <f>if(Z717=PROSES!$E$29,T717,)</f>
        <v/>
      </c>
      <c r="H717" t="str">
        <f>if(X717=PROSES!$E$29,T717,)</f>
        <v/>
      </c>
      <c r="I717" t="str">
        <f t="shared" si="6"/>
        <v/>
      </c>
      <c r="J717" t="str">
        <f>if(and($K$3&gt;1,R717=PROSES!$C$2),,K717)</f>
        <v/>
      </c>
      <c r="K717" s="1" t="str">
        <f>if(and($L$3&gt;1,L717=PROSES!$B$2),,L717)</f>
        <v/>
      </c>
      <c r="L717" t="str">
        <f t="shared" si="7"/>
        <v/>
      </c>
      <c r="M717" t="str">
        <f>if(Z717=PROSES!$B$3,T717,)</f>
        <v/>
      </c>
      <c r="N717" t="str">
        <f>if(X717=PROSES!$B$3,T717,)</f>
        <v/>
      </c>
      <c r="O717" t="str">
        <f t="shared" si="8"/>
        <v/>
      </c>
      <c r="P717" t="str">
        <f>if(Z717=PROSES!$B$1,T717,)</f>
        <v/>
      </c>
      <c r="Q717" t="str">
        <f>if(X717=PROSES!$B$1,T717,)</f>
        <v/>
      </c>
      <c r="R717" t="str">
        <f t="shared" si="9"/>
        <v>MANGGARAI</v>
      </c>
      <c r="S717" s="3"/>
      <c r="T717" s="1" t="s">
        <v>1405</v>
      </c>
      <c r="U717" s="1" t="s">
        <v>1406</v>
      </c>
      <c r="V717" s="1" t="s">
        <v>58</v>
      </c>
      <c r="W717" s="1" t="s">
        <v>205</v>
      </c>
      <c r="Y717" s="1" t="s">
        <v>785</v>
      </c>
      <c r="Z717" s="1" t="s">
        <v>984</v>
      </c>
      <c r="AA717" s="1" t="s">
        <v>66</v>
      </c>
      <c r="AD717" s="1">
        <v>0.0</v>
      </c>
      <c r="AE717" s="1">
        <v>1.0</v>
      </c>
      <c r="AG717" s="1">
        <v>5.465</v>
      </c>
      <c r="AH717" s="1">
        <v>1.0</v>
      </c>
      <c r="AI717" s="1" t="s">
        <v>64</v>
      </c>
      <c r="AJ717" s="1">
        <v>0.0</v>
      </c>
      <c r="AM717" s="1">
        <v>0.0</v>
      </c>
      <c r="AN717" s="1">
        <v>0.0</v>
      </c>
      <c r="AO717" s="1">
        <v>100.0</v>
      </c>
      <c r="AP717" s="1">
        <v>1.0</v>
      </c>
      <c r="AQ717" s="1">
        <v>0.92</v>
      </c>
      <c r="AR717" s="1">
        <v>0.92</v>
      </c>
      <c r="AS717" s="1">
        <v>0.6273223</v>
      </c>
      <c r="AT717" s="1">
        <v>72.87525</v>
      </c>
      <c r="AU717" s="1">
        <v>0.184717</v>
      </c>
      <c r="AV717" s="1">
        <v>0.5995106</v>
      </c>
      <c r="AW717" s="1">
        <v>1.004467</v>
      </c>
      <c r="AX717" s="1">
        <v>1.798532</v>
      </c>
      <c r="AY717" s="1">
        <v>0.0</v>
      </c>
      <c r="AZ717" s="1">
        <v>0.771778</v>
      </c>
      <c r="BA717" s="1">
        <v>-17.23499</v>
      </c>
    </row>
    <row r="718">
      <c r="A718">
        <f t="shared" si="2"/>
        <v>0</v>
      </c>
      <c r="B718" t="str">
        <f t="shared" si="3"/>
        <v/>
      </c>
      <c r="C718" t="str">
        <f>if(and(D$3&gt;1,E718=PROSES!$D$22),,D718)</f>
        <v/>
      </c>
      <c r="D718" s="1" t="str">
        <f>if(and(F$3&gt;1,F718=PROSES!$B$10),,F718)</f>
        <v/>
      </c>
      <c r="E718" t="str">
        <f t="shared" si="4"/>
        <v/>
      </c>
      <c r="F718" t="str">
        <f t="shared" si="5"/>
        <v/>
      </c>
      <c r="G718" s="1" t="str">
        <f>if(Z718=PROSES!$E$29,T718,)</f>
        <v/>
      </c>
      <c r="H718" t="str">
        <f>if(X718=PROSES!$E$29,T718,)</f>
        <v/>
      </c>
      <c r="I718" t="str">
        <f t="shared" si="6"/>
        <v/>
      </c>
      <c r="J718" t="str">
        <f>if(and($K$3&gt;1,R718=PROSES!$C$2),,K718)</f>
        <v/>
      </c>
      <c r="K718" s="1" t="str">
        <f>if(and($L$3&gt;1,L718=PROSES!$B$2),,L718)</f>
        <v/>
      </c>
      <c r="L718" t="str">
        <f t="shared" si="7"/>
        <v/>
      </c>
      <c r="M718" t="str">
        <f>if(Z718=PROSES!$B$3,T718,)</f>
        <v/>
      </c>
      <c r="N718" t="str">
        <f>if(X718=PROSES!$B$3,T718,)</f>
        <v/>
      </c>
      <c r="O718" t="str">
        <f t="shared" si="8"/>
        <v/>
      </c>
      <c r="P718" t="str">
        <f>if(Z718=PROSES!$B$1,T718,)</f>
        <v/>
      </c>
      <c r="Q718" t="str">
        <f>if(X718=PROSES!$B$1,T718,)</f>
        <v/>
      </c>
      <c r="R718" t="str">
        <f t="shared" si="9"/>
        <v>TARIK4MIWON4</v>
      </c>
      <c r="S718" s="3"/>
      <c r="T718" s="1" t="s">
        <v>1407</v>
      </c>
      <c r="U718" s="1" t="s">
        <v>82</v>
      </c>
      <c r="V718" s="1" t="s">
        <v>82</v>
      </c>
      <c r="W718" s="1" t="s">
        <v>749</v>
      </c>
      <c r="X718" s="1" t="s">
        <v>832</v>
      </c>
      <c r="Y718" s="1" t="s">
        <v>123</v>
      </c>
      <c r="Z718" s="1" t="s">
        <v>830</v>
      </c>
      <c r="AA718" s="1" t="s">
        <v>123</v>
      </c>
      <c r="AD718" s="1">
        <v>0.0</v>
      </c>
      <c r="AE718" s="1">
        <v>1.0</v>
      </c>
      <c r="AG718" s="1">
        <v>17.538</v>
      </c>
      <c r="AH718" s="1">
        <v>0.97</v>
      </c>
      <c r="AI718" s="1" t="s">
        <v>64</v>
      </c>
      <c r="AJ718" s="1">
        <v>0.0</v>
      </c>
      <c r="AM718" s="1">
        <v>0.0</v>
      </c>
      <c r="AN718" s="1">
        <v>0.0</v>
      </c>
      <c r="AO718" s="1">
        <v>100.0</v>
      </c>
      <c r="AP718" s="1">
        <v>1.0</v>
      </c>
      <c r="AQ718" s="1">
        <v>0.4268</v>
      </c>
      <c r="AR718" s="1">
        <v>0.4268</v>
      </c>
      <c r="AS718" s="1">
        <v>8.080051</v>
      </c>
      <c r="AT718" s="1">
        <v>62.32255</v>
      </c>
      <c r="AU718" s="1">
        <v>3.753132</v>
      </c>
      <c r="AV718" s="1">
        <v>7.155504</v>
      </c>
      <c r="AW718" s="1">
        <v>6.383832</v>
      </c>
      <c r="AX718" s="1">
        <v>21.46651</v>
      </c>
      <c r="AY718" s="1">
        <v>0.0</v>
      </c>
      <c r="AZ718" s="1">
        <v>0.6002764</v>
      </c>
      <c r="BA718" s="1">
        <v>17.26142</v>
      </c>
    </row>
    <row r="719">
      <c r="A719">
        <f t="shared" si="2"/>
        <v>0</v>
      </c>
      <c r="B719" t="str">
        <f t="shared" si="3"/>
        <v/>
      </c>
      <c r="C719" t="str">
        <f>if(and(D$3&gt;1,E719=PROSES!$D$22),,D719)</f>
        <v/>
      </c>
      <c r="D719" s="1" t="str">
        <f>if(and(F$3&gt;1,F719=PROSES!$B$10),,F719)</f>
        <v/>
      </c>
      <c r="E719" t="str">
        <f t="shared" si="4"/>
        <v/>
      </c>
      <c r="F719" t="str">
        <f t="shared" si="5"/>
        <v/>
      </c>
      <c r="G719" s="1" t="str">
        <f>if(Z719=PROSES!$E$29,T719,)</f>
        <v/>
      </c>
      <c r="H719" t="str">
        <f>if(X719=PROSES!$E$29,T719,)</f>
        <v/>
      </c>
      <c r="I719" t="str">
        <f t="shared" si="6"/>
        <v/>
      </c>
      <c r="J719" t="str">
        <f>if(and($K$3&gt;1,R719=PROSES!$C$2),,K719)</f>
        <v/>
      </c>
      <c r="K719" s="1" t="str">
        <f>if(and($L$3&gt;1,L719=PROSES!$B$2),,L719)</f>
        <v/>
      </c>
      <c r="L719" t="str">
        <f t="shared" si="7"/>
        <v/>
      </c>
      <c r="M719" t="str">
        <f>if(Z719=PROSES!$B$3,T719,)</f>
        <v/>
      </c>
      <c r="N719" t="str">
        <f>if(X719=PROSES!$B$3,T719,)</f>
        <v/>
      </c>
      <c r="O719" t="str">
        <f t="shared" si="8"/>
        <v/>
      </c>
      <c r="P719" t="str">
        <f>if(Z719=PROSES!$B$1,T719,)</f>
        <v/>
      </c>
      <c r="Q719" t="str">
        <f>if(X719=PROSES!$B$1,T719,)</f>
        <v/>
      </c>
      <c r="R719" t="str">
        <f t="shared" si="9"/>
        <v>BANARAN5MOJOAGUNG5</v>
      </c>
      <c r="S719" s="3"/>
      <c r="T719" s="1" t="s">
        <v>1408</v>
      </c>
      <c r="U719" s="1" t="s">
        <v>82</v>
      </c>
      <c r="V719" s="1" t="s">
        <v>82</v>
      </c>
      <c r="W719" s="1" t="s">
        <v>315</v>
      </c>
      <c r="X719" s="1" t="s">
        <v>378</v>
      </c>
      <c r="Y719" s="1" t="s">
        <v>85</v>
      </c>
      <c r="Z719" s="1" t="s">
        <v>1409</v>
      </c>
      <c r="AA719" s="1" t="s">
        <v>85</v>
      </c>
      <c r="AD719" s="1">
        <v>0.0</v>
      </c>
      <c r="AE719" s="1">
        <v>1.0</v>
      </c>
      <c r="AG719" s="1">
        <v>48.17</v>
      </c>
      <c r="AH719" s="1">
        <v>1.0</v>
      </c>
      <c r="AI719" s="1" t="s">
        <v>64</v>
      </c>
      <c r="AJ719" s="1">
        <v>0.0</v>
      </c>
      <c r="AM719" s="1">
        <v>0.0</v>
      </c>
      <c r="AN719" s="1">
        <v>0.0</v>
      </c>
      <c r="AO719" s="1">
        <v>100.0</v>
      </c>
      <c r="AP719" s="1">
        <v>1.0</v>
      </c>
      <c r="AQ719" s="1">
        <v>0.74</v>
      </c>
      <c r="AR719" s="1">
        <v>0.74</v>
      </c>
      <c r="AS719" s="1">
        <v>19.0793</v>
      </c>
      <c r="AT719" s="1">
        <v>77.04442</v>
      </c>
      <c r="AU719" s="1">
        <v>4.277496</v>
      </c>
      <c r="AV719" s="1">
        <v>18.59362</v>
      </c>
      <c r="AW719" s="1">
        <v>11.51263</v>
      </c>
      <c r="AX719" s="1">
        <v>55.78086</v>
      </c>
      <c r="AY719" s="1">
        <v>0.0</v>
      </c>
      <c r="AZ719" s="1">
        <v>0.6618785</v>
      </c>
      <c r="BA719" s="1">
        <v>1.945686</v>
      </c>
    </row>
    <row r="720">
      <c r="A720">
        <f t="shared" si="2"/>
        <v>0</v>
      </c>
      <c r="B720" t="str">
        <f t="shared" si="3"/>
        <v/>
      </c>
      <c r="C720" t="str">
        <f>if(and(D$3&gt;1,E720=PROSES!$D$22),,D720)</f>
        <v/>
      </c>
      <c r="D720" s="1" t="str">
        <f>if(and(F$3&gt;1,F720=PROSES!$B$10),,F720)</f>
        <v/>
      </c>
      <c r="E720" t="str">
        <f t="shared" si="4"/>
        <v/>
      </c>
      <c r="F720" t="str">
        <f t="shared" si="5"/>
        <v/>
      </c>
      <c r="G720" s="1" t="str">
        <f>if(Z720=PROSES!$E$29,T720,)</f>
        <v/>
      </c>
      <c r="H720" t="str">
        <f>if(X720=PROSES!$E$29,T720,)</f>
        <v/>
      </c>
      <c r="I720" t="str">
        <f t="shared" si="6"/>
        <v/>
      </c>
      <c r="J720" t="str">
        <f>if(and($K$3&gt;1,R720=PROSES!$C$2),,K720)</f>
        <v/>
      </c>
      <c r="K720" s="1" t="str">
        <f>if(and($L$3&gt;1,L720=PROSES!$B$2),,L720)</f>
        <v/>
      </c>
      <c r="L720" t="str">
        <f t="shared" si="7"/>
        <v/>
      </c>
      <c r="M720" t="str">
        <f>if(Z720=PROSES!$B$3,T720,)</f>
        <v/>
      </c>
      <c r="N720" t="str">
        <f>if(X720=PROSES!$B$3,T720,)</f>
        <v/>
      </c>
      <c r="O720" t="str">
        <f t="shared" si="8"/>
        <v/>
      </c>
      <c r="P720" t="str">
        <f>if(Z720=PROSES!$B$1,T720,)</f>
        <v/>
      </c>
      <c r="Q720" t="str">
        <f>if(X720=PROSES!$B$1,T720,)</f>
        <v/>
      </c>
      <c r="R720" t="str">
        <f t="shared" si="9"/>
        <v>BANARAN5MOJOAGUNG5</v>
      </c>
      <c r="S720" s="3"/>
      <c r="T720" s="1" t="s">
        <v>1410</v>
      </c>
      <c r="U720" s="1" t="s">
        <v>82</v>
      </c>
      <c r="V720" s="1" t="s">
        <v>82</v>
      </c>
      <c r="W720" s="1" t="s">
        <v>315</v>
      </c>
      <c r="X720" s="1" t="s">
        <v>378</v>
      </c>
      <c r="Y720" s="1" t="s">
        <v>85</v>
      </c>
      <c r="Z720" s="1" t="s">
        <v>1409</v>
      </c>
      <c r="AA720" s="1" t="s">
        <v>88</v>
      </c>
      <c r="AD720" s="1">
        <v>0.0</v>
      </c>
      <c r="AE720" s="1">
        <v>1.0</v>
      </c>
      <c r="AG720" s="1">
        <v>48.17</v>
      </c>
      <c r="AH720" s="1">
        <v>1.0</v>
      </c>
      <c r="AI720" s="1" t="s">
        <v>64</v>
      </c>
      <c r="AJ720" s="1">
        <v>0.0</v>
      </c>
      <c r="AM720" s="1">
        <v>0.0</v>
      </c>
      <c r="AN720" s="1">
        <v>0.0</v>
      </c>
      <c r="AO720" s="1">
        <v>100.0</v>
      </c>
      <c r="AP720" s="1">
        <v>1.0</v>
      </c>
      <c r="AQ720" s="1">
        <v>0.74</v>
      </c>
      <c r="AR720" s="1">
        <v>0.74</v>
      </c>
      <c r="AS720" s="1">
        <v>19.0793</v>
      </c>
      <c r="AT720" s="1">
        <v>77.04442</v>
      </c>
      <c r="AU720" s="1">
        <v>4.277496</v>
      </c>
      <c r="AV720" s="1">
        <v>18.59362</v>
      </c>
      <c r="AW720" s="1">
        <v>11.51263</v>
      </c>
      <c r="AX720" s="1">
        <v>55.78086</v>
      </c>
      <c r="AY720" s="1">
        <v>0.0</v>
      </c>
      <c r="AZ720" s="1">
        <v>0.6618785</v>
      </c>
      <c r="BA720" s="1">
        <v>1.945686</v>
      </c>
    </row>
    <row r="721">
      <c r="A721">
        <f t="shared" si="2"/>
        <v>0</v>
      </c>
      <c r="B721" t="str">
        <f t="shared" si="3"/>
        <v/>
      </c>
      <c r="C721" t="str">
        <f>if(and(D$3&gt;1,E721=PROSES!$D$22),,D721)</f>
        <v/>
      </c>
      <c r="D721" s="1" t="str">
        <f>if(and(F$3&gt;1,F721=PROSES!$B$10),,F721)</f>
        <v/>
      </c>
      <c r="E721" t="str">
        <f t="shared" si="4"/>
        <v/>
      </c>
      <c r="F721" t="str">
        <f t="shared" si="5"/>
        <v/>
      </c>
      <c r="G721" s="1" t="str">
        <f>if(Z721=PROSES!$E$29,T721,)</f>
        <v/>
      </c>
      <c r="H721" t="str">
        <f>if(X721=PROSES!$E$29,T721,)</f>
        <v/>
      </c>
      <c r="I721" t="str">
        <f t="shared" si="6"/>
        <v/>
      </c>
      <c r="J721" t="str">
        <f>if(and($K$3&gt;1,R721=PROSES!$C$2),,K721)</f>
        <v/>
      </c>
      <c r="K721" s="1" t="str">
        <f>if(and($L$3&gt;1,L721=PROSES!$B$2),,L721)</f>
        <v/>
      </c>
      <c r="L721" t="str">
        <f t="shared" si="7"/>
        <v/>
      </c>
      <c r="M721" t="str">
        <f>if(Z721=PROSES!$B$3,T721,)</f>
        <v/>
      </c>
      <c r="N721" t="str">
        <f>if(X721=PROSES!$B$3,T721,)</f>
        <v/>
      </c>
      <c r="O721" t="str">
        <f t="shared" si="8"/>
        <v/>
      </c>
      <c r="P721" t="str">
        <f>if(Z721=PROSES!$B$1,T721,)</f>
        <v/>
      </c>
      <c r="Q721" t="str">
        <f>if(X721=PROSES!$B$1,T721,)</f>
        <v/>
      </c>
      <c r="R721" t="str">
        <f t="shared" si="9"/>
        <v>M. KARANG LAMAM. KARANG BARU</v>
      </c>
      <c r="S721" s="3"/>
      <c r="T721" s="1" t="s">
        <v>1411</v>
      </c>
      <c r="U721" s="1" t="s">
        <v>58</v>
      </c>
      <c r="V721" s="1" t="s">
        <v>58</v>
      </c>
      <c r="W721" s="1" t="s">
        <v>282</v>
      </c>
      <c r="X721" s="1" t="s">
        <v>107</v>
      </c>
      <c r="Y721" s="1" t="s">
        <v>872</v>
      </c>
      <c r="Z721" s="1" t="s">
        <v>1412</v>
      </c>
      <c r="AA721" s="1" t="s">
        <v>872</v>
      </c>
      <c r="AD721" s="1">
        <v>0.0</v>
      </c>
      <c r="AE721" s="1">
        <v>1.0</v>
      </c>
      <c r="AG721" s="1">
        <v>0.7</v>
      </c>
      <c r="AH721" s="1">
        <v>1.0</v>
      </c>
      <c r="AI721" s="1" t="s">
        <v>64</v>
      </c>
      <c r="AJ721" s="1">
        <v>0.0</v>
      </c>
      <c r="AM721" s="1">
        <v>0.0</v>
      </c>
      <c r="AN721" s="1">
        <v>0.0</v>
      </c>
      <c r="AO721" s="1">
        <v>100.0</v>
      </c>
      <c r="AP721" s="1">
        <v>1.0</v>
      </c>
      <c r="AQ721" s="1">
        <v>1.56</v>
      </c>
      <c r="AR721" s="1">
        <v>1.56</v>
      </c>
      <c r="AS721" s="1">
        <v>0.1989314</v>
      </c>
      <c r="AT721" s="1">
        <v>81.68457</v>
      </c>
      <c r="AU721" s="1">
        <v>0.02877</v>
      </c>
      <c r="AV721" s="1">
        <v>0.19684</v>
      </c>
      <c r="AW721" s="1">
        <v>0.13377</v>
      </c>
      <c r="AX721" s="1">
        <v>0.59052</v>
      </c>
      <c r="AY721" s="1">
        <v>0.0</v>
      </c>
      <c r="AZ721" s="1">
        <v>0.6827177</v>
      </c>
      <c r="BA721" s="1">
        <v>-6.618521</v>
      </c>
    </row>
    <row r="722">
      <c r="A722">
        <f t="shared" si="2"/>
        <v>0</v>
      </c>
      <c r="B722" t="str">
        <f t="shared" si="3"/>
        <v/>
      </c>
      <c r="C722" t="str">
        <f>if(and(D$3&gt;1,E722=PROSES!$D$22),,D722)</f>
        <v/>
      </c>
      <c r="D722" s="1" t="str">
        <f>if(and(F$3&gt;1,F722=PROSES!$B$10),,F722)</f>
        <v/>
      </c>
      <c r="E722" t="str">
        <f t="shared" si="4"/>
        <v/>
      </c>
      <c r="F722" t="str">
        <f t="shared" si="5"/>
        <v/>
      </c>
      <c r="G722" s="1" t="str">
        <f>if(Z722=PROSES!$E$29,T722,)</f>
        <v/>
      </c>
      <c r="H722" t="str">
        <f>if(X722=PROSES!$E$29,T722,)</f>
        <v/>
      </c>
      <c r="I722" t="str">
        <f t="shared" si="6"/>
        <v/>
      </c>
      <c r="J722" t="str">
        <f>if(and($K$3&gt;1,R722=PROSES!$C$2),,K722)</f>
        <v/>
      </c>
      <c r="K722" s="1" t="str">
        <f>if(and($L$3&gt;1,L722=PROSES!$B$2),,L722)</f>
        <v/>
      </c>
      <c r="L722" t="str">
        <f t="shared" si="7"/>
        <v/>
      </c>
      <c r="M722" t="str">
        <f>if(Z722=PROSES!$B$3,T722,)</f>
        <v/>
      </c>
      <c r="N722" t="str">
        <f>if(X722=PROSES!$B$3,T722,)</f>
        <v/>
      </c>
      <c r="O722" t="str">
        <f t="shared" si="8"/>
        <v/>
      </c>
      <c r="P722" t="str">
        <f>if(Z722=PROSES!$B$1,T722,)</f>
        <v/>
      </c>
      <c r="Q722" t="str">
        <f>if(X722=PROSES!$B$1,T722,)</f>
        <v/>
      </c>
      <c r="R722" t="str">
        <f t="shared" si="9"/>
        <v>M. KARANG LAMAM. KARANG BARU</v>
      </c>
      <c r="S722" s="3"/>
      <c r="T722" s="1" t="s">
        <v>1413</v>
      </c>
      <c r="U722" s="1" t="s">
        <v>58</v>
      </c>
      <c r="V722" s="1" t="s">
        <v>58</v>
      </c>
      <c r="W722" s="1" t="s">
        <v>282</v>
      </c>
      <c r="X722" s="1" t="s">
        <v>107</v>
      </c>
      <c r="Y722" s="1" t="s">
        <v>108</v>
      </c>
      <c r="Z722" s="1" t="s">
        <v>1412</v>
      </c>
      <c r="AA722" s="1" t="s">
        <v>66</v>
      </c>
      <c r="AD722" s="1">
        <v>0.0</v>
      </c>
      <c r="AE722" s="1">
        <v>1.0</v>
      </c>
      <c r="AG722" s="1">
        <v>0.7</v>
      </c>
      <c r="AH722" s="1">
        <v>1.0</v>
      </c>
      <c r="AI722" s="1" t="s">
        <v>64</v>
      </c>
      <c r="AJ722" s="1">
        <v>0.0</v>
      </c>
      <c r="AM722" s="1">
        <v>0.0</v>
      </c>
      <c r="AN722" s="1">
        <v>0.0</v>
      </c>
      <c r="AO722" s="1">
        <v>100.0</v>
      </c>
      <c r="AP722" s="1">
        <v>1.0</v>
      </c>
      <c r="AQ722" s="1">
        <v>1.56</v>
      </c>
      <c r="AR722" s="1">
        <v>1.56</v>
      </c>
      <c r="AS722" s="1">
        <v>0.1989314</v>
      </c>
      <c r="AT722" s="1">
        <v>81.68457</v>
      </c>
      <c r="AU722" s="1">
        <v>0.02877</v>
      </c>
      <c r="AV722" s="1">
        <v>0.19684</v>
      </c>
      <c r="AW722" s="1">
        <v>0.13377</v>
      </c>
      <c r="AX722" s="1">
        <v>0.59052</v>
      </c>
      <c r="AY722" s="1">
        <v>0.0</v>
      </c>
      <c r="AZ722" s="1">
        <v>0.6827177</v>
      </c>
      <c r="BA722" s="1">
        <v>-6.618521</v>
      </c>
    </row>
    <row r="723">
      <c r="A723">
        <f t="shared" si="2"/>
        <v>0</v>
      </c>
      <c r="B723" t="str">
        <f t="shared" si="3"/>
        <v/>
      </c>
      <c r="C723" t="str">
        <f>if(and(D$3&gt;1,E723=PROSES!$D$22),,D723)</f>
        <v/>
      </c>
      <c r="D723" s="1" t="str">
        <f>if(and(F$3&gt;1,F723=PROSES!$B$10),,F723)</f>
        <v/>
      </c>
      <c r="E723" t="str">
        <f t="shared" si="4"/>
        <v/>
      </c>
      <c r="F723" t="str">
        <f t="shared" si="5"/>
        <v/>
      </c>
      <c r="G723" s="1" t="str">
        <f>if(Z723=PROSES!$E$29,T723,)</f>
        <v/>
      </c>
      <c r="H723" t="str">
        <f>if(X723=PROSES!$E$29,T723,)</f>
        <v/>
      </c>
      <c r="I723" t="str">
        <f t="shared" si="6"/>
        <v/>
      </c>
      <c r="J723" t="str">
        <f>if(and($K$3&gt;1,R723=PROSES!$C$2),,K723)</f>
        <v/>
      </c>
      <c r="K723" s="1" t="str">
        <f>if(and($L$3&gt;1,L723=PROSES!$B$2),,L723)</f>
        <v/>
      </c>
      <c r="L723" t="str">
        <f t="shared" si="7"/>
        <v/>
      </c>
      <c r="M723" t="str">
        <f>if(Z723=PROSES!$B$3,T723,)</f>
        <v/>
      </c>
      <c r="N723" t="str">
        <f>if(X723=PROSES!$B$3,T723,)</f>
        <v/>
      </c>
      <c r="O723" t="str">
        <f t="shared" si="8"/>
        <v/>
      </c>
      <c r="P723" t="str">
        <f>if(Z723=PROSES!$B$1,T723,)</f>
        <v/>
      </c>
      <c r="Q723" t="str">
        <f>if(X723=PROSES!$B$1,T723,)</f>
        <v/>
      </c>
      <c r="R723" t="str">
        <f t="shared" si="9"/>
        <v>M. KARANG LAMAANGKE</v>
      </c>
      <c r="S723" s="3"/>
      <c r="T723" s="1" t="s">
        <v>1414</v>
      </c>
      <c r="U723" s="1" t="s">
        <v>58</v>
      </c>
      <c r="V723" s="1" t="s">
        <v>58</v>
      </c>
      <c r="W723" s="1" t="s">
        <v>1415</v>
      </c>
      <c r="X723" s="1" t="s">
        <v>107</v>
      </c>
      <c r="Y723" s="1" t="s">
        <v>108</v>
      </c>
      <c r="Z723" s="1" t="s">
        <v>96</v>
      </c>
      <c r="AA723" s="1" t="s">
        <v>66</v>
      </c>
      <c r="AD723" s="1">
        <v>0.0</v>
      </c>
      <c r="AE723" s="1">
        <v>1.0</v>
      </c>
      <c r="AG723" s="1">
        <v>3.6</v>
      </c>
      <c r="AH723" s="1">
        <v>1.0</v>
      </c>
      <c r="AI723" s="1" t="s">
        <v>64</v>
      </c>
      <c r="AJ723" s="1">
        <v>0.0</v>
      </c>
      <c r="AM723" s="1">
        <v>0.0</v>
      </c>
      <c r="AN723" s="1">
        <v>0.0</v>
      </c>
      <c r="AO723" s="1">
        <v>100.0</v>
      </c>
      <c r="AP723" s="1">
        <v>1.0</v>
      </c>
      <c r="AQ723" s="1">
        <v>1.752</v>
      </c>
      <c r="AR723" s="1">
        <v>1.752</v>
      </c>
      <c r="AS723" s="1">
        <v>1.706411</v>
      </c>
      <c r="AT723" s="1">
        <v>80.87153</v>
      </c>
      <c r="AU723" s="1">
        <v>0.27072</v>
      </c>
      <c r="AV723" s="1">
        <v>1.6848</v>
      </c>
      <c r="AW723" s="1">
        <v>0.7992</v>
      </c>
      <c r="AX723" s="1">
        <v>5.0544</v>
      </c>
      <c r="AY723" s="1">
        <v>0.0</v>
      </c>
      <c r="AZ723" s="1">
        <v>0.6662698</v>
      </c>
      <c r="BA723" s="1">
        <v>0.2149505</v>
      </c>
    </row>
    <row r="724">
      <c r="A724">
        <f t="shared" si="2"/>
        <v>0</v>
      </c>
      <c r="B724" t="str">
        <f t="shared" si="3"/>
        <v/>
      </c>
      <c r="C724" t="str">
        <f>if(and(D$3&gt;1,E724=PROSES!$D$22),,D724)</f>
        <v/>
      </c>
      <c r="D724" s="1" t="str">
        <f>if(and(F$3&gt;1,F724=PROSES!$B$10),,F724)</f>
        <v/>
      </c>
      <c r="E724" t="str">
        <f t="shared" si="4"/>
        <v/>
      </c>
      <c r="F724" t="str">
        <f t="shared" si="5"/>
        <v/>
      </c>
      <c r="G724" s="1" t="str">
        <f>if(Z724=PROSES!$E$29,T724,)</f>
        <v/>
      </c>
      <c r="H724" t="str">
        <f>if(X724=PROSES!$E$29,T724,)</f>
        <v/>
      </c>
      <c r="I724" t="str">
        <f t="shared" si="6"/>
        <v/>
      </c>
      <c r="J724" t="str">
        <f>if(and($K$3&gt;1,R724=PROSES!$C$2),,K724)</f>
        <v/>
      </c>
      <c r="K724" s="1" t="str">
        <f>if(and($L$3&gt;1,L724=PROSES!$B$2),,L724)</f>
        <v/>
      </c>
      <c r="L724" t="str">
        <f t="shared" si="7"/>
        <v/>
      </c>
      <c r="M724" t="str">
        <f>if(Z724=PROSES!$B$3,T724,)</f>
        <v/>
      </c>
      <c r="N724" t="str">
        <f>if(X724=PROSES!$B$3,T724,)</f>
        <v/>
      </c>
      <c r="O724" t="str">
        <f t="shared" si="8"/>
        <v/>
      </c>
      <c r="P724" t="str">
        <f>if(Z724=PROSES!$B$1,T724,)</f>
        <v/>
      </c>
      <c r="Q724" t="str">
        <f>if(X724=PROSES!$B$1,T724,)</f>
        <v/>
      </c>
      <c r="R724" t="str">
        <f t="shared" si="9"/>
        <v>M. KARANG LAMAANGKE</v>
      </c>
      <c r="S724" s="3"/>
      <c r="T724" s="1" t="s">
        <v>1416</v>
      </c>
      <c r="U724" s="1" t="s">
        <v>58</v>
      </c>
      <c r="V724" s="1" t="s">
        <v>58</v>
      </c>
      <c r="W724" s="1" t="s">
        <v>1415</v>
      </c>
      <c r="X724" s="1" t="s">
        <v>107</v>
      </c>
      <c r="Y724" s="1" t="s">
        <v>108</v>
      </c>
      <c r="Z724" s="1" t="s">
        <v>96</v>
      </c>
      <c r="AA724" s="1" t="s">
        <v>66</v>
      </c>
      <c r="AD724" s="1">
        <v>0.0</v>
      </c>
      <c r="AE724" s="1">
        <v>1.0</v>
      </c>
      <c r="AG724" s="1">
        <v>3.6</v>
      </c>
      <c r="AH724" s="1">
        <v>1.0</v>
      </c>
      <c r="AI724" s="1" t="s">
        <v>64</v>
      </c>
      <c r="AJ724" s="1">
        <v>0.0</v>
      </c>
      <c r="AM724" s="1">
        <v>0.0</v>
      </c>
      <c r="AN724" s="1">
        <v>0.0</v>
      </c>
      <c r="AO724" s="1">
        <v>100.0</v>
      </c>
      <c r="AP724" s="1">
        <v>1.0</v>
      </c>
      <c r="AQ724" s="1">
        <v>1.752</v>
      </c>
      <c r="AR724" s="1">
        <v>1.752</v>
      </c>
      <c r="AS724" s="1">
        <v>1.706411</v>
      </c>
      <c r="AT724" s="1">
        <v>80.87153</v>
      </c>
      <c r="AU724" s="1">
        <v>0.27072</v>
      </c>
      <c r="AV724" s="1">
        <v>1.6848</v>
      </c>
      <c r="AW724" s="1">
        <v>0.7992</v>
      </c>
      <c r="AX724" s="1">
        <v>5.0544</v>
      </c>
      <c r="AY724" s="1">
        <v>0.0</v>
      </c>
      <c r="AZ724" s="1">
        <v>0.6662698</v>
      </c>
      <c r="BA724" s="1">
        <v>0.2149505</v>
      </c>
    </row>
    <row r="725">
      <c r="A725">
        <f t="shared" si="2"/>
        <v>0</v>
      </c>
      <c r="B725" t="str">
        <f t="shared" si="3"/>
        <v/>
      </c>
      <c r="C725" t="str">
        <f>if(and(D$3&gt;1,E725=PROSES!$D$22),,D725)</f>
        <v/>
      </c>
      <c r="D725" s="1" t="str">
        <f>if(and(F$3&gt;1,F725=PROSES!$B$10),,F725)</f>
        <v/>
      </c>
      <c r="E725" t="str">
        <f t="shared" si="4"/>
        <v/>
      </c>
      <c r="F725" t="str">
        <f t="shared" si="5"/>
        <v/>
      </c>
      <c r="G725" s="1" t="str">
        <f>if(Z725=PROSES!$E$29,T725,)</f>
        <v/>
      </c>
      <c r="H725" t="str">
        <f>if(X725=PROSES!$E$29,T725,)</f>
        <v/>
      </c>
      <c r="I725" t="str">
        <f t="shared" si="6"/>
        <v/>
      </c>
      <c r="J725" t="str">
        <f>if(and($K$3&gt;1,R725=PROSES!$C$2),,K725)</f>
        <v/>
      </c>
      <c r="K725" s="1" t="str">
        <f>if(and($L$3&gt;1,L725=PROSES!$B$2),,L725)</f>
        <v/>
      </c>
      <c r="L725" t="str">
        <f t="shared" si="7"/>
        <v/>
      </c>
      <c r="M725" t="str">
        <f>if(Z725=PROSES!$B$3,T725,)</f>
        <v/>
      </c>
      <c r="N725" t="str">
        <f>if(X725=PROSES!$B$3,T725,)</f>
        <v/>
      </c>
      <c r="O725" t="str">
        <f t="shared" si="8"/>
        <v/>
      </c>
      <c r="P725" t="str">
        <f>if(Z725=PROSES!$B$1,T725,)</f>
        <v/>
      </c>
      <c r="Q725" t="str">
        <f>if(X725=PROSES!$B$1,T725,)</f>
        <v/>
      </c>
      <c r="R725" t="str">
        <f t="shared" si="9"/>
        <v>M. KARANG LAMABUDI KEMULIAAN</v>
      </c>
      <c r="S725" s="3"/>
      <c r="T725" s="1" t="s">
        <v>1417</v>
      </c>
      <c r="U725" s="1" t="s">
        <v>58</v>
      </c>
      <c r="V725" s="1" t="s">
        <v>58</v>
      </c>
      <c r="W725" s="1" t="s">
        <v>205</v>
      </c>
      <c r="X725" s="1" t="s">
        <v>107</v>
      </c>
      <c r="Y725" s="1" t="s">
        <v>108</v>
      </c>
      <c r="Z725" s="1" t="s">
        <v>206</v>
      </c>
      <c r="AA725" s="1" t="s">
        <v>61</v>
      </c>
      <c r="AD725" s="1">
        <v>0.0</v>
      </c>
      <c r="AE725" s="1">
        <v>1.0</v>
      </c>
      <c r="AG725" s="1">
        <v>10.2</v>
      </c>
      <c r="AH725" s="1">
        <v>1.0</v>
      </c>
      <c r="AI725" s="1" t="s">
        <v>64</v>
      </c>
      <c r="AJ725" s="1">
        <v>0.0</v>
      </c>
      <c r="AM725" s="1">
        <v>0.0</v>
      </c>
      <c r="AN725" s="1">
        <v>0.0</v>
      </c>
      <c r="AO725" s="1">
        <v>100.0</v>
      </c>
      <c r="AP725" s="1">
        <v>1.0</v>
      </c>
      <c r="AQ725" s="1">
        <v>0.92</v>
      </c>
      <c r="AR725" s="1">
        <v>0.92</v>
      </c>
      <c r="AS725" s="1">
        <v>1.170848</v>
      </c>
      <c r="AT725" s="1">
        <v>72.87525</v>
      </c>
      <c r="AU725" s="1">
        <v>0.34476</v>
      </c>
      <c r="AV725" s="1">
        <v>1.11894</v>
      </c>
      <c r="AW725" s="1">
        <v>1.87476</v>
      </c>
      <c r="AX725" s="1">
        <v>3.35682</v>
      </c>
      <c r="AY725" s="1">
        <v>0.0</v>
      </c>
      <c r="AZ725" s="1">
        <v>0.771778</v>
      </c>
      <c r="BA725" s="1">
        <v>-17.23499</v>
      </c>
    </row>
    <row r="726">
      <c r="A726">
        <f t="shared" si="2"/>
        <v>0</v>
      </c>
      <c r="B726" t="str">
        <f t="shared" si="3"/>
        <v/>
      </c>
      <c r="C726" t="str">
        <f>if(and(D$3&gt;1,E726=PROSES!$D$22),,D726)</f>
        <v/>
      </c>
      <c r="D726" s="1" t="str">
        <f>if(and(F$3&gt;1,F726=PROSES!$B$10),,F726)</f>
        <v/>
      </c>
      <c r="E726" t="str">
        <f t="shared" si="4"/>
        <v/>
      </c>
      <c r="F726" t="str">
        <f t="shared" si="5"/>
        <v/>
      </c>
      <c r="G726" s="1" t="str">
        <f>if(Z726=PROSES!$E$29,T726,)</f>
        <v/>
      </c>
      <c r="H726" t="str">
        <f>if(X726=PROSES!$E$29,T726,)</f>
        <v/>
      </c>
      <c r="I726" t="str">
        <f t="shared" si="6"/>
        <v/>
      </c>
      <c r="J726" t="str">
        <f>if(and($K$3&gt;1,R726=PROSES!$C$2),,K726)</f>
        <v/>
      </c>
      <c r="K726" s="1" t="str">
        <f>if(and($L$3&gt;1,L726=PROSES!$B$2),,L726)</f>
        <v/>
      </c>
      <c r="L726" t="str">
        <f t="shared" si="7"/>
        <v/>
      </c>
      <c r="M726" t="str">
        <f>if(Z726=PROSES!$B$3,T726,)</f>
        <v/>
      </c>
      <c r="N726" t="str">
        <f>if(X726=PROSES!$B$3,T726,)</f>
        <v/>
      </c>
      <c r="O726" t="str">
        <f t="shared" si="8"/>
        <v/>
      </c>
      <c r="P726" t="str">
        <f>if(Z726=PROSES!$B$1,T726,)</f>
        <v/>
      </c>
      <c r="Q726" t="str">
        <f>if(X726=PROSES!$B$1,T726,)</f>
        <v/>
      </c>
      <c r="R726" t="str">
        <f t="shared" si="9"/>
        <v>M. KARANG LAMABUDI KEMULIAAN</v>
      </c>
      <c r="S726" s="3"/>
      <c r="T726" s="1" t="s">
        <v>1418</v>
      </c>
      <c r="U726" s="1" t="s">
        <v>58</v>
      </c>
      <c r="V726" s="1" t="s">
        <v>58</v>
      </c>
      <c r="W726" s="1" t="s">
        <v>205</v>
      </c>
      <c r="X726" s="1" t="s">
        <v>107</v>
      </c>
      <c r="Y726" s="1" t="s">
        <v>108</v>
      </c>
      <c r="Z726" s="1" t="s">
        <v>206</v>
      </c>
      <c r="AA726" s="1" t="s">
        <v>66</v>
      </c>
      <c r="AD726" s="1">
        <v>0.0</v>
      </c>
      <c r="AE726" s="1">
        <v>1.0</v>
      </c>
      <c r="AG726" s="1">
        <v>10.2</v>
      </c>
      <c r="AH726" s="1">
        <v>1.0</v>
      </c>
      <c r="AI726" s="1" t="s">
        <v>64</v>
      </c>
      <c r="AJ726" s="1">
        <v>0.0</v>
      </c>
      <c r="AM726" s="1">
        <v>0.0</v>
      </c>
      <c r="AN726" s="1">
        <v>0.0</v>
      </c>
      <c r="AO726" s="1">
        <v>100.0</v>
      </c>
      <c r="AP726" s="1">
        <v>1.0</v>
      </c>
      <c r="AQ726" s="1">
        <v>0.92</v>
      </c>
      <c r="AR726" s="1">
        <v>0.92</v>
      </c>
      <c r="AS726" s="1">
        <v>1.170848</v>
      </c>
      <c r="AT726" s="1">
        <v>72.87525</v>
      </c>
      <c r="AU726" s="1">
        <v>0.34476</v>
      </c>
      <c r="AV726" s="1">
        <v>1.11894</v>
      </c>
      <c r="AW726" s="1">
        <v>1.87476</v>
      </c>
      <c r="AX726" s="1">
        <v>3.35682</v>
      </c>
      <c r="AY726" s="1">
        <v>0.0</v>
      </c>
      <c r="AZ726" s="1">
        <v>0.771778</v>
      </c>
      <c r="BA726" s="1">
        <v>-17.23499</v>
      </c>
    </row>
    <row r="727">
      <c r="A727">
        <f t="shared" si="2"/>
        <v>0</v>
      </c>
      <c r="B727" t="str">
        <f t="shared" si="3"/>
        <v/>
      </c>
      <c r="C727" t="str">
        <f>if(and(D$3&gt;1,E727=PROSES!$D$22),,D727)</f>
        <v/>
      </c>
      <c r="D727" s="1" t="str">
        <f>if(and(F$3&gt;1,F727=PROSES!$B$10),,F727)</f>
        <v/>
      </c>
      <c r="E727" t="str">
        <f t="shared" si="4"/>
        <v/>
      </c>
      <c r="F727" t="str">
        <f t="shared" si="5"/>
        <v/>
      </c>
      <c r="G727" s="1" t="str">
        <f>if(Z727=PROSES!$E$29,T727,)</f>
        <v/>
      </c>
      <c r="H727" t="str">
        <f>if(X727=PROSES!$E$29,T727,)</f>
        <v/>
      </c>
      <c r="I727" t="str">
        <f t="shared" si="6"/>
        <v/>
      </c>
      <c r="J727" t="str">
        <f>if(and($K$3&gt;1,R727=PROSES!$C$2),,K727)</f>
        <v/>
      </c>
      <c r="K727" s="1" t="str">
        <f>if(and($L$3&gt;1,L727=PROSES!$B$2),,L727)</f>
        <v/>
      </c>
      <c r="L727" t="str">
        <f t="shared" si="7"/>
        <v/>
      </c>
      <c r="M727" t="str">
        <f>if(Z727=PROSES!$B$3,T727,)</f>
        <v/>
      </c>
      <c r="N727" t="str">
        <f>if(X727=PROSES!$B$3,T727,)</f>
        <v/>
      </c>
      <c r="O727" t="str">
        <f t="shared" si="8"/>
        <v/>
      </c>
      <c r="P727" t="str">
        <f>if(Z727=PROSES!$B$1,T727,)</f>
        <v/>
      </c>
      <c r="Q727" t="str">
        <f>if(X727=PROSES!$B$1,T727,)</f>
        <v/>
      </c>
      <c r="R727" t="str">
        <f t="shared" si="9"/>
        <v>M. KARANG LAMADURIKOSAMBI</v>
      </c>
      <c r="S727" s="3"/>
      <c r="T727" s="1" t="s">
        <v>1419</v>
      </c>
      <c r="U727" s="1" t="s">
        <v>58</v>
      </c>
      <c r="V727" s="1" t="s">
        <v>58</v>
      </c>
      <c r="W727" s="1" t="s">
        <v>282</v>
      </c>
      <c r="X727" s="1" t="s">
        <v>107</v>
      </c>
      <c r="Y727" s="1" t="s">
        <v>108</v>
      </c>
      <c r="Z727" s="1" t="s">
        <v>698</v>
      </c>
      <c r="AA727" s="1" t="s">
        <v>300</v>
      </c>
      <c r="AD727" s="1">
        <v>0.0</v>
      </c>
      <c r="AE727" s="1">
        <v>1.0</v>
      </c>
      <c r="AG727" s="1">
        <v>12.9</v>
      </c>
      <c r="AH727" s="1">
        <v>1.0</v>
      </c>
      <c r="AI727" s="1" t="s">
        <v>64</v>
      </c>
      <c r="AJ727" s="1">
        <v>0.0</v>
      </c>
      <c r="AM727" s="1">
        <v>0.0</v>
      </c>
      <c r="AN727" s="1">
        <v>0.0</v>
      </c>
      <c r="AO727" s="1">
        <v>100.0</v>
      </c>
      <c r="AP727" s="1">
        <v>1.0</v>
      </c>
      <c r="AQ727" s="1">
        <v>1.56</v>
      </c>
      <c r="AR727" s="1">
        <v>1.56</v>
      </c>
      <c r="AS727" s="1">
        <v>3.666021</v>
      </c>
      <c r="AT727" s="1">
        <v>81.68457</v>
      </c>
      <c r="AU727" s="1">
        <v>0.53019</v>
      </c>
      <c r="AV727" s="1">
        <v>3.62748</v>
      </c>
      <c r="AW727" s="1">
        <v>2.46519</v>
      </c>
      <c r="AX727" s="1">
        <v>10.88244</v>
      </c>
      <c r="AY727" s="1">
        <v>0.0</v>
      </c>
      <c r="AZ727" s="1">
        <v>0.6827177</v>
      </c>
      <c r="BA727" s="1">
        <v>-6.618521</v>
      </c>
    </row>
    <row r="728">
      <c r="A728">
        <f t="shared" si="2"/>
        <v>0</v>
      </c>
      <c r="B728" t="str">
        <f t="shared" si="3"/>
        <v/>
      </c>
      <c r="C728" t="str">
        <f>if(and(D$3&gt;1,E728=PROSES!$D$22),,D728)</f>
        <v/>
      </c>
      <c r="D728" s="1" t="str">
        <f>if(and(F$3&gt;1,F728=PROSES!$B$10),,F728)</f>
        <v/>
      </c>
      <c r="E728" t="str">
        <f t="shared" si="4"/>
        <v/>
      </c>
      <c r="F728" t="str">
        <f t="shared" si="5"/>
        <v/>
      </c>
      <c r="G728" s="1" t="str">
        <f>if(Z728=PROSES!$E$29,T728,)</f>
        <v/>
      </c>
      <c r="H728" t="str">
        <f>if(X728=PROSES!$E$29,T728,)</f>
        <v/>
      </c>
      <c r="I728" t="str">
        <f t="shared" si="6"/>
        <v/>
      </c>
      <c r="J728" t="str">
        <f>if(and($K$3&gt;1,R728=PROSES!$C$2),,K728)</f>
        <v/>
      </c>
      <c r="K728" s="1" t="str">
        <f>if(and($L$3&gt;1,L728=PROSES!$B$2),,L728)</f>
        <v/>
      </c>
      <c r="L728" t="str">
        <f t="shared" si="7"/>
        <v/>
      </c>
      <c r="M728" t="str">
        <f>if(Z728=PROSES!$B$3,T728,)</f>
        <v/>
      </c>
      <c r="N728" t="str">
        <f>if(X728=PROSES!$B$3,T728,)</f>
        <v/>
      </c>
      <c r="O728" t="str">
        <f t="shared" si="8"/>
        <v/>
      </c>
      <c r="P728" t="str">
        <f>if(Z728=PROSES!$B$1,T728,)</f>
        <v/>
      </c>
      <c r="Q728" t="str">
        <f>if(X728=PROSES!$B$1,T728,)</f>
        <v/>
      </c>
      <c r="R728" t="str">
        <f t="shared" si="9"/>
        <v>M. KARANG LAMADURIKOSAMBI</v>
      </c>
      <c r="S728" s="3"/>
      <c r="T728" s="1" t="s">
        <v>1420</v>
      </c>
      <c r="U728" s="1" t="s">
        <v>58</v>
      </c>
      <c r="V728" s="1" t="s">
        <v>58</v>
      </c>
      <c r="W728" s="1" t="s">
        <v>282</v>
      </c>
      <c r="X728" s="1" t="s">
        <v>107</v>
      </c>
      <c r="Y728" s="1" t="s">
        <v>108</v>
      </c>
      <c r="Z728" s="1" t="s">
        <v>698</v>
      </c>
      <c r="AA728" s="1" t="s">
        <v>300</v>
      </c>
      <c r="AD728" s="1">
        <v>0.0</v>
      </c>
      <c r="AE728" s="1">
        <v>1.0</v>
      </c>
      <c r="AG728" s="1">
        <v>12.9</v>
      </c>
      <c r="AH728" s="1">
        <v>1.0</v>
      </c>
      <c r="AI728" s="1" t="s">
        <v>64</v>
      </c>
      <c r="AJ728" s="1">
        <v>0.0</v>
      </c>
      <c r="AM728" s="1">
        <v>0.0</v>
      </c>
      <c r="AN728" s="1">
        <v>0.0</v>
      </c>
      <c r="AO728" s="1">
        <v>100.0</v>
      </c>
      <c r="AP728" s="1">
        <v>1.0</v>
      </c>
      <c r="AQ728" s="1">
        <v>1.56</v>
      </c>
      <c r="AR728" s="1">
        <v>1.56</v>
      </c>
      <c r="AS728" s="1">
        <v>3.666021</v>
      </c>
      <c r="AT728" s="1">
        <v>81.68457</v>
      </c>
      <c r="AU728" s="1">
        <v>0.53019</v>
      </c>
      <c r="AV728" s="1">
        <v>3.62748</v>
      </c>
      <c r="AW728" s="1">
        <v>2.46519</v>
      </c>
      <c r="AX728" s="1">
        <v>10.88244</v>
      </c>
      <c r="AY728" s="1">
        <v>0.0</v>
      </c>
      <c r="AZ728" s="1">
        <v>0.6827177</v>
      </c>
      <c r="BA728" s="1">
        <v>-6.618521</v>
      </c>
    </row>
    <row r="729">
      <c r="A729">
        <f t="shared" si="2"/>
        <v>0</v>
      </c>
      <c r="B729" t="str">
        <f t="shared" si="3"/>
        <v/>
      </c>
      <c r="C729" t="str">
        <f>if(and(D$3&gt;1,E729=PROSES!$D$22),,D729)</f>
        <v/>
      </c>
      <c r="D729" s="1" t="str">
        <f>if(and(F$3&gt;1,F729=PROSES!$B$10),,F729)</f>
        <v/>
      </c>
      <c r="E729" t="str">
        <f t="shared" si="4"/>
        <v/>
      </c>
      <c r="F729" t="str">
        <f t="shared" si="5"/>
        <v/>
      </c>
      <c r="G729" s="1" t="str">
        <f>if(Z729=PROSES!$E$29,T729,)</f>
        <v/>
      </c>
      <c r="H729" t="str">
        <f>if(X729=PROSES!$E$29,T729,)</f>
        <v/>
      </c>
      <c r="I729" t="str">
        <f t="shared" si="6"/>
        <v/>
      </c>
      <c r="J729" t="str">
        <f>if(and($K$3&gt;1,R729=PROSES!$C$2),,K729)</f>
        <v/>
      </c>
      <c r="K729" s="1" t="str">
        <f>if(and($L$3&gt;1,L729=PROSES!$B$2),,L729)</f>
        <v/>
      </c>
      <c r="L729" t="str">
        <f t="shared" si="7"/>
        <v/>
      </c>
      <c r="M729" t="str">
        <f>if(Z729=PROSES!$B$3,T729,)</f>
        <v/>
      </c>
      <c r="N729" t="str">
        <f>if(X729=PROSES!$B$3,T729,)</f>
        <v/>
      </c>
      <c r="O729" t="str">
        <f t="shared" si="8"/>
        <v/>
      </c>
      <c r="P729" t="str">
        <f>if(Z729=PROSES!$B$1,T729,)</f>
        <v/>
      </c>
      <c r="Q729" t="str">
        <f>if(X729=PROSES!$B$1,T729,)</f>
        <v/>
      </c>
      <c r="R729" t="str">
        <f t="shared" si="9"/>
        <v>M. KARANG BARUDURIKOSAMBI</v>
      </c>
      <c r="S729" s="3"/>
      <c r="T729" s="1" t="s">
        <v>1421</v>
      </c>
      <c r="U729" s="1" t="s">
        <v>58</v>
      </c>
      <c r="V729" s="1" t="s">
        <v>58</v>
      </c>
      <c r="W729" s="1" t="s">
        <v>282</v>
      </c>
      <c r="X729" s="1" t="s">
        <v>1412</v>
      </c>
      <c r="Y729" s="1" t="s">
        <v>66</v>
      </c>
      <c r="Z729" s="1" t="s">
        <v>698</v>
      </c>
      <c r="AA729" s="1" t="s">
        <v>61</v>
      </c>
      <c r="AD729" s="1">
        <v>0.0</v>
      </c>
      <c r="AE729" s="1">
        <v>1.0</v>
      </c>
      <c r="AG729" s="1">
        <v>12.9</v>
      </c>
      <c r="AH729" s="1">
        <v>1.0</v>
      </c>
      <c r="AI729" s="1" t="s">
        <v>64</v>
      </c>
      <c r="AJ729" s="1">
        <v>0.0</v>
      </c>
      <c r="AM729" s="1">
        <v>0.0</v>
      </c>
      <c r="AN729" s="1">
        <v>0.0</v>
      </c>
      <c r="AO729" s="1">
        <v>100.0</v>
      </c>
      <c r="AP729" s="1">
        <v>1.0</v>
      </c>
      <c r="AQ729" s="1">
        <v>1.56</v>
      </c>
      <c r="AR729" s="1">
        <v>1.56</v>
      </c>
      <c r="AS729" s="1">
        <v>3.666021</v>
      </c>
      <c r="AT729" s="1">
        <v>81.68457</v>
      </c>
      <c r="AU729" s="1">
        <v>0.53019</v>
      </c>
      <c r="AV729" s="1">
        <v>3.62748</v>
      </c>
      <c r="AW729" s="1">
        <v>2.46519</v>
      </c>
      <c r="AX729" s="1">
        <v>10.88244</v>
      </c>
      <c r="AY729" s="1">
        <v>0.0</v>
      </c>
      <c r="AZ729" s="1">
        <v>0.6827177</v>
      </c>
      <c r="BA729" s="1">
        <v>-6.618521</v>
      </c>
    </row>
    <row r="730">
      <c r="A730">
        <f t="shared" si="2"/>
        <v>0</v>
      </c>
      <c r="B730" t="str">
        <f t="shared" si="3"/>
        <v/>
      </c>
      <c r="C730" t="str">
        <f>if(and(D$3&gt;1,E730=PROSES!$D$22),,D730)</f>
        <v/>
      </c>
      <c r="D730" s="1" t="str">
        <f>if(and(F$3&gt;1,F730=PROSES!$B$10),,F730)</f>
        <v/>
      </c>
      <c r="E730" t="str">
        <f t="shared" si="4"/>
        <v/>
      </c>
      <c r="F730" t="str">
        <f t="shared" si="5"/>
        <v/>
      </c>
      <c r="G730" s="1" t="str">
        <f>if(Z730=PROSES!$E$29,T730,)</f>
        <v/>
      </c>
      <c r="H730" t="str">
        <f>if(X730=PROSES!$E$29,T730,)</f>
        <v/>
      </c>
      <c r="I730" t="str">
        <f t="shared" si="6"/>
        <v/>
      </c>
      <c r="J730" t="str">
        <f>if(and($K$3&gt;1,R730=PROSES!$C$2),,K730)</f>
        <v/>
      </c>
      <c r="K730" s="1" t="str">
        <f>if(and($L$3&gt;1,L730=PROSES!$B$2),,L730)</f>
        <v/>
      </c>
      <c r="L730" t="str">
        <f t="shared" si="7"/>
        <v/>
      </c>
      <c r="M730" t="str">
        <f>if(Z730=PROSES!$B$3,T730,)</f>
        <v/>
      </c>
      <c r="N730" t="str">
        <f>if(X730=PROSES!$B$3,T730,)</f>
        <v/>
      </c>
      <c r="O730" t="str">
        <f t="shared" si="8"/>
        <v/>
      </c>
      <c r="P730" t="str">
        <f>if(Z730=PROSES!$B$1,T730,)</f>
        <v/>
      </c>
      <c r="Q730" t="str">
        <f>if(X730=PROSES!$B$1,T730,)</f>
        <v/>
      </c>
      <c r="R730" t="str">
        <f t="shared" si="9"/>
        <v>PANTAI INDAH KAPUKM. KARANG BARU</v>
      </c>
      <c r="S730" s="3"/>
      <c r="T730" s="1" t="s">
        <v>1422</v>
      </c>
      <c r="U730" s="1" t="s">
        <v>58</v>
      </c>
      <c r="V730" s="1" t="s">
        <v>58</v>
      </c>
      <c r="W730" s="1" t="s">
        <v>761</v>
      </c>
      <c r="X730" s="1" t="s">
        <v>762</v>
      </c>
      <c r="Y730" s="1" t="s">
        <v>61</v>
      </c>
      <c r="Z730" s="1" t="s">
        <v>1412</v>
      </c>
      <c r="AA730" s="1" t="s">
        <v>66</v>
      </c>
      <c r="AD730" s="1">
        <v>0.0</v>
      </c>
      <c r="AE730" s="1">
        <v>1.0</v>
      </c>
      <c r="AG730" s="1">
        <v>4.7</v>
      </c>
      <c r="AH730" s="1">
        <v>1.0</v>
      </c>
      <c r="AI730" s="1" t="s">
        <v>64</v>
      </c>
      <c r="AJ730" s="1">
        <v>0.0</v>
      </c>
      <c r="AM730" s="1">
        <v>0.0</v>
      </c>
      <c r="AN730" s="1">
        <v>0.0</v>
      </c>
      <c r="AO730" s="1">
        <v>100.0</v>
      </c>
      <c r="AP730" s="1">
        <v>1.0</v>
      </c>
      <c r="AQ730" s="1">
        <v>3.12</v>
      </c>
      <c r="AR730" s="1">
        <v>3.12</v>
      </c>
      <c r="AS730" s="1">
        <v>5.866722</v>
      </c>
      <c r="AT730" s="1">
        <v>81.33759</v>
      </c>
      <c r="AU730" s="1">
        <v>0.8835999</v>
      </c>
      <c r="AV730" s="1">
        <v>5.799799</v>
      </c>
      <c r="AW730" s="1">
        <v>1.5886</v>
      </c>
      <c r="AX730" s="1">
        <v>17.3994</v>
      </c>
      <c r="AY730" s="1">
        <v>0.0</v>
      </c>
      <c r="AZ730" s="1">
        <v>0.6602781</v>
      </c>
      <c r="BA730" s="1">
        <v>5.184364</v>
      </c>
    </row>
    <row r="731">
      <c r="A731">
        <f t="shared" si="2"/>
        <v>0</v>
      </c>
      <c r="B731" t="str">
        <f t="shared" si="3"/>
        <v/>
      </c>
      <c r="C731" t="str">
        <f>if(and(D$3&gt;1,E731=PROSES!$D$22),,D731)</f>
        <v/>
      </c>
      <c r="D731" s="1" t="str">
        <f>if(and(F$3&gt;1,F731=PROSES!$B$10),,F731)</f>
        <v/>
      </c>
      <c r="E731" t="str">
        <f t="shared" si="4"/>
        <v/>
      </c>
      <c r="F731" t="str">
        <f t="shared" si="5"/>
        <v/>
      </c>
      <c r="G731" s="1" t="str">
        <f>if(Z731=PROSES!$E$29,T731,)</f>
        <v/>
      </c>
      <c r="H731" t="str">
        <f>if(X731=PROSES!$E$29,T731,)</f>
        <v/>
      </c>
      <c r="I731" t="str">
        <f t="shared" si="6"/>
        <v/>
      </c>
      <c r="J731" t="str">
        <f>if(and($K$3&gt;1,R731=PROSES!$C$2),,K731)</f>
        <v/>
      </c>
      <c r="K731" s="1" t="str">
        <f>if(and($L$3&gt;1,L731=PROSES!$B$2),,L731)</f>
        <v/>
      </c>
      <c r="L731" t="str">
        <f t="shared" si="7"/>
        <v/>
      </c>
      <c r="M731" t="str">
        <f>if(Z731=PROSES!$B$3,T731,)</f>
        <v/>
      </c>
      <c r="N731" t="str">
        <f>if(X731=PROSES!$B$3,T731,)</f>
        <v/>
      </c>
      <c r="O731" t="str">
        <f t="shared" si="8"/>
        <v/>
      </c>
      <c r="P731" t="str">
        <f>if(Z731=PROSES!$B$1,T731,)</f>
        <v/>
      </c>
      <c r="Q731" t="str">
        <f>if(X731=PROSES!$B$1,T731,)</f>
        <v/>
      </c>
      <c r="R731" t="str">
        <f t="shared" si="9"/>
        <v>MEKARSARI5PINAYUNGAN5</v>
      </c>
      <c r="S731" s="3"/>
      <c r="T731" s="1" t="s">
        <v>1423</v>
      </c>
      <c r="U731" s="1" t="s">
        <v>115</v>
      </c>
      <c r="V731" s="1" t="s">
        <v>115</v>
      </c>
      <c r="W731" s="1" t="s">
        <v>90</v>
      </c>
      <c r="X731" s="1" t="s">
        <v>481</v>
      </c>
      <c r="Y731" s="1" t="s">
        <v>85</v>
      </c>
      <c r="Z731" s="1" t="s">
        <v>1198</v>
      </c>
      <c r="AA731" s="1" t="s">
        <v>85</v>
      </c>
      <c r="AD731" s="1">
        <v>0.0</v>
      </c>
      <c r="AE731" s="1">
        <v>1.0</v>
      </c>
      <c r="AG731" s="1">
        <v>4.57</v>
      </c>
      <c r="AH731" s="1">
        <v>1.0</v>
      </c>
      <c r="AI731" s="1" t="s">
        <v>64</v>
      </c>
      <c r="AJ731" s="1">
        <v>0.0</v>
      </c>
      <c r="AM731" s="1">
        <v>0.0</v>
      </c>
      <c r="AN731" s="1">
        <v>0.0</v>
      </c>
      <c r="AO731" s="1">
        <v>100.0</v>
      </c>
      <c r="AP731" s="1">
        <v>1.0</v>
      </c>
      <c r="AQ731" s="1">
        <v>1.62</v>
      </c>
      <c r="AR731" s="1">
        <v>1.62</v>
      </c>
      <c r="AS731" s="1">
        <v>1.294933</v>
      </c>
      <c r="AT731" s="1">
        <v>82.15014</v>
      </c>
      <c r="AU731" s="1">
        <v>0.176859</v>
      </c>
      <c r="AV731" s="1">
        <v>1.282799</v>
      </c>
      <c r="AW731" s="1">
        <v>0.862359</v>
      </c>
      <c r="AX731" s="1">
        <v>3.848397</v>
      </c>
      <c r="AY731" s="1">
        <v>0.0</v>
      </c>
      <c r="AZ731" s="1">
        <v>0.683587</v>
      </c>
      <c r="BA731" s="1">
        <v>-7.109503</v>
      </c>
    </row>
    <row r="732">
      <c r="A732">
        <f t="shared" si="2"/>
        <v>0</v>
      </c>
      <c r="B732" t="str">
        <f t="shared" si="3"/>
        <v/>
      </c>
      <c r="C732" t="str">
        <f>if(and(D$3&gt;1,E732=PROSES!$D$22),,D732)</f>
        <v/>
      </c>
      <c r="D732" s="1" t="str">
        <f>if(and(F$3&gt;1,F732=PROSES!$B$10),,F732)</f>
        <v/>
      </c>
      <c r="E732" t="str">
        <f t="shared" si="4"/>
        <v/>
      </c>
      <c r="F732" t="str">
        <f t="shared" si="5"/>
        <v/>
      </c>
      <c r="G732" s="1" t="str">
        <f>if(Z732=PROSES!$E$29,T732,)</f>
        <v/>
      </c>
      <c r="H732" t="str">
        <f>if(X732=PROSES!$E$29,T732,)</f>
        <v/>
      </c>
      <c r="I732" t="str">
        <f t="shared" si="6"/>
        <v/>
      </c>
      <c r="J732" t="str">
        <f>if(and($K$3&gt;1,R732=PROSES!$C$2),,K732)</f>
        <v/>
      </c>
      <c r="K732" s="1" t="str">
        <f>if(and($L$3&gt;1,L732=PROSES!$B$2),,L732)</f>
        <v/>
      </c>
      <c r="L732" t="str">
        <f t="shared" si="7"/>
        <v/>
      </c>
      <c r="M732" t="str">
        <f>if(Z732=PROSES!$B$3,T732,)</f>
        <v/>
      </c>
      <c r="N732" t="str">
        <f>if(X732=PROSES!$B$3,T732,)</f>
        <v/>
      </c>
      <c r="O732" t="str">
        <f t="shared" si="8"/>
        <v/>
      </c>
      <c r="P732" t="str">
        <f>if(Z732=PROSES!$B$1,T732,)</f>
        <v/>
      </c>
      <c r="Q732" t="str">
        <f>if(X732=PROSES!$B$1,T732,)</f>
        <v/>
      </c>
      <c r="R732" t="str">
        <f t="shared" si="9"/>
        <v>MEKARSARI5PINAYUNGAN5</v>
      </c>
      <c r="S732" s="3"/>
      <c r="T732" s="1" t="s">
        <v>1424</v>
      </c>
      <c r="U732" s="1" t="s">
        <v>115</v>
      </c>
      <c r="V732" s="1" t="s">
        <v>115</v>
      </c>
      <c r="W732" s="1" t="s">
        <v>90</v>
      </c>
      <c r="X732" s="1" t="s">
        <v>481</v>
      </c>
      <c r="Y732" s="1" t="s">
        <v>88</v>
      </c>
      <c r="Z732" s="1" t="s">
        <v>1198</v>
      </c>
      <c r="AA732" s="1" t="s">
        <v>88</v>
      </c>
      <c r="AD732" s="1">
        <v>0.0</v>
      </c>
      <c r="AE732" s="1">
        <v>1.0</v>
      </c>
      <c r="AG732" s="1">
        <v>4.57</v>
      </c>
      <c r="AH732" s="1">
        <v>1.0</v>
      </c>
      <c r="AI732" s="1" t="s">
        <v>64</v>
      </c>
      <c r="AJ732" s="1">
        <v>0.0</v>
      </c>
      <c r="AM732" s="1">
        <v>0.0</v>
      </c>
      <c r="AN732" s="1">
        <v>0.0</v>
      </c>
      <c r="AO732" s="1">
        <v>100.0</v>
      </c>
      <c r="AP732" s="1">
        <v>1.0</v>
      </c>
      <c r="AQ732" s="1">
        <v>1.62</v>
      </c>
      <c r="AR732" s="1">
        <v>1.62</v>
      </c>
      <c r="AS732" s="1">
        <v>1.294933</v>
      </c>
      <c r="AT732" s="1">
        <v>82.15014</v>
      </c>
      <c r="AU732" s="1">
        <v>0.176859</v>
      </c>
      <c r="AV732" s="1">
        <v>1.282799</v>
      </c>
      <c r="AW732" s="1">
        <v>0.862359</v>
      </c>
      <c r="AX732" s="1">
        <v>3.848397</v>
      </c>
      <c r="AY732" s="1">
        <v>0.0</v>
      </c>
      <c r="AZ732" s="1">
        <v>0.683587</v>
      </c>
      <c r="BA732" s="1">
        <v>-7.109503</v>
      </c>
    </row>
    <row r="733">
      <c r="A733">
        <f t="shared" si="2"/>
        <v>0</v>
      </c>
      <c r="B733" t="str">
        <f t="shared" si="3"/>
        <v/>
      </c>
      <c r="C733" t="str">
        <f>if(and(D$3&gt;1,E733=PROSES!$D$22),,D733)</f>
        <v/>
      </c>
      <c r="D733" s="1" t="str">
        <f>if(and(F$3&gt;1,F733=PROSES!$B$10),,F733)</f>
        <v/>
      </c>
      <c r="E733" t="str">
        <f t="shared" si="4"/>
        <v/>
      </c>
      <c r="F733" t="str">
        <f t="shared" si="5"/>
        <v/>
      </c>
      <c r="G733" s="1" t="str">
        <f>if(Z733=PROSES!$E$29,T733,)</f>
        <v/>
      </c>
      <c r="H733" t="str">
        <f>if(X733=PROSES!$E$29,T733,)</f>
        <v/>
      </c>
      <c r="I733" t="str">
        <f t="shared" si="6"/>
        <v/>
      </c>
      <c r="J733" t="str">
        <f>if(and($K$3&gt;1,R733=PROSES!$C$2),,K733)</f>
        <v/>
      </c>
      <c r="K733" s="1" t="str">
        <f>if(and($L$3&gt;1,L733=PROSES!$B$2),,L733)</f>
        <v/>
      </c>
      <c r="L733" t="str">
        <f t="shared" si="7"/>
        <v/>
      </c>
      <c r="M733" t="str">
        <f>if(Z733=PROSES!$B$3,T733,)</f>
        <v/>
      </c>
      <c r="N733" t="str">
        <f>if(X733=PROSES!$B$3,T733,)</f>
        <v/>
      </c>
      <c r="O733" t="str">
        <f t="shared" si="8"/>
        <v/>
      </c>
      <c r="P733" t="str">
        <f>if(Z733=PROSES!$B$1,T733,)</f>
        <v/>
      </c>
      <c r="Q733" t="str">
        <f>if(X733=PROSES!$B$1,T733,)</f>
        <v/>
      </c>
      <c r="R733" t="str">
        <f t="shared" si="9"/>
        <v>MALIGI5INDOLIBERTY5</v>
      </c>
      <c r="S733" s="3"/>
      <c r="T733" s="1" t="s">
        <v>1425</v>
      </c>
      <c r="U733" s="1" t="s">
        <v>115</v>
      </c>
      <c r="V733" s="1" t="s">
        <v>115</v>
      </c>
      <c r="W733" s="1" t="s">
        <v>720</v>
      </c>
      <c r="X733" s="1" t="s">
        <v>1260</v>
      </c>
      <c r="Y733" s="1" t="s">
        <v>85</v>
      </c>
      <c r="Z733" s="1" t="s">
        <v>1010</v>
      </c>
      <c r="AA733" s="1">
        <v>5.0</v>
      </c>
      <c r="AD733" s="1">
        <v>0.0</v>
      </c>
      <c r="AE733" s="1">
        <v>1.0</v>
      </c>
      <c r="AG733" s="1">
        <v>2.7</v>
      </c>
      <c r="AH733" s="1">
        <v>1.0</v>
      </c>
      <c r="AI733" s="1" t="s">
        <v>64</v>
      </c>
      <c r="AJ733" s="1">
        <v>0.0</v>
      </c>
      <c r="AM733" s="1">
        <v>0.0</v>
      </c>
      <c r="AN733" s="1">
        <v>0.0</v>
      </c>
      <c r="AO733" s="1">
        <v>100.0</v>
      </c>
      <c r="AP733" s="1">
        <v>1.0</v>
      </c>
      <c r="AQ733" s="1">
        <v>0.6</v>
      </c>
      <c r="AR733" s="1">
        <v>0.6</v>
      </c>
      <c r="AS733" s="1">
        <v>1.132908</v>
      </c>
      <c r="AT733" s="1">
        <v>70.94324</v>
      </c>
      <c r="AU733" s="1">
        <v>0.3699</v>
      </c>
      <c r="AV733" s="1">
        <v>1.07082</v>
      </c>
      <c r="AW733" s="1">
        <v>0.7749</v>
      </c>
      <c r="AX733" s="1">
        <v>3.21246</v>
      </c>
      <c r="AY733" s="1">
        <v>0.0</v>
      </c>
      <c r="AZ733" s="1">
        <v>0.6412987</v>
      </c>
      <c r="BA733" s="1">
        <v>8.348166</v>
      </c>
    </row>
    <row r="734">
      <c r="A734">
        <f t="shared" si="2"/>
        <v>0</v>
      </c>
      <c r="B734" t="str">
        <f t="shared" si="3"/>
        <v/>
      </c>
      <c r="C734" t="str">
        <f>if(and(D$3&gt;1,E734=PROSES!$D$22),,D734)</f>
        <v/>
      </c>
      <c r="D734" s="1" t="str">
        <f>if(and(F$3&gt;1,F734=PROSES!$B$10),,F734)</f>
        <v/>
      </c>
      <c r="E734" t="str">
        <f t="shared" si="4"/>
        <v/>
      </c>
      <c r="F734" t="str">
        <f t="shared" si="5"/>
        <v/>
      </c>
      <c r="G734" s="1" t="str">
        <f>if(Z734=PROSES!$E$29,T734,)</f>
        <v/>
      </c>
      <c r="H734" t="str">
        <f>if(X734=PROSES!$E$29,T734,)</f>
        <v/>
      </c>
      <c r="I734" t="str">
        <f t="shared" si="6"/>
        <v/>
      </c>
      <c r="J734" t="str">
        <f>if(and($K$3&gt;1,R734=PROSES!$C$2),,K734)</f>
        <v/>
      </c>
      <c r="K734" s="1" t="str">
        <f>if(and($L$3&gt;1,L734=PROSES!$B$2),,L734)</f>
        <v/>
      </c>
      <c r="L734" t="str">
        <f t="shared" si="7"/>
        <v/>
      </c>
      <c r="M734" t="str">
        <f>if(Z734=PROSES!$B$3,T734,)</f>
        <v/>
      </c>
      <c r="N734" t="str">
        <f>if(X734=PROSES!$B$3,T734,)</f>
        <v/>
      </c>
      <c r="O734" t="str">
        <f t="shared" si="8"/>
        <v/>
      </c>
      <c r="P734" t="str">
        <f>if(Z734=PROSES!$B$1,T734,)</f>
        <v/>
      </c>
      <c r="Q734" t="str">
        <f>if(X734=PROSES!$B$1,T734,)</f>
        <v/>
      </c>
      <c r="R734" t="str">
        <f t="shared" si="9"/>
        <v>MLIWANG5HOLCIM SEMEN DWIMA AGUNG</v>
      </c>
      <c r="S734" s="3"/>
      <c r="T734" s="1" t="s">
        <v>1426</v>
      </c>
      <c r="U734" s="1" t="s">
        <v>82</v>
      </c>
      <c r="V734" s="1" t="s">
        <v>82</v>
      </c>
      <c r="W734" s="1" t="s">
        <v>103</v>
      </c>
      <c r="X734" s="1" t="s">
        <v>1181</v>
      </c>
      <c r="Y734" s="1" t="s">
        <v>85</v>
      </c>
      <c r="Z734" s="1" t="s">
        <v>1427</v>
      </c>
      <c r="AA734" s="1" t="s">
        <v>85</v>
      </c>
      <c r="AD734" s="1">
        <v>0.0</v>
      </c>
      <c r="AE734" s="1">
        <v>1.0</v>
      </c>
      <c r="AG734" s="1">
        <v>0.86</v>
      </c>
      <c r="AH734" s="1">
        <v>1.0</v>
      </c>
      <c r="AI734" s="1" t="s">
        <v>64</v>
      </c>
      <c r="AJ734" s="1">
        <v>0.0</v>
      </c>
      <c r="AM734" s="1">
        <v>0.0</v>
      </c>
      <c r="AN734" s="1">
        <v>0.0</v>
      </c>
      <c r="AO734" s="1">
        <v>100.0</v>
      </c>
      <c r="AP734" s="1">
        <v>1.0</v>
      </c>
      <c r="AQ734" s="1">
        <v>0.55</v>
      </c>
      <c r="AR734" s="1">
        <v>0.55</v>
      </c>
      <c r="AS734" s="1">
        <v>0.1359589</v>
      </c>
      <c r="AT734" s="1">
        <v>56.61149</v>
      </c>
      <c r="AU734" s="1">
        <v>0.07482</v>
      </c>
      <c r="AV734" s="1">
        <v>0.11352</v>
      </c>
      <c r="AW734" s="1">
        <v>0.20382</v>
      </c>
      <c r="AX734" s="1">
        <v>0.34056</v>
      </c>
      <c r="AY734" s="1">
        <v>0.0</v>
      </c>
      <c r="AZ734" s="1">
        <v>0.6402146</v>
      </c>
      <c r="BA734" s="1">
        <v>3.784061</v>
      </c>
    </row>
    <row r="735">
      <c r="A735">
        <f t="shared" si="2"/>
        <v>0</v>
      </c>
      <c r="B735" t="str">
        <f t="shared" si="3"/>
        <v/>
      </c>
      <c r="C735" t="str">
        <f>if(and(D$3&gt;1,E735=PROSES!$D$22),,D735)</f>
        <v/>
      </c>
      <c r="D735" s="1" t="str">
        <f>if(and(F$3&gt;1,F735=PROSES!$B$10),,F735)</f>
        <v/>
      </c>
      <c r="E735" t="str">
        <f t="shared" si="4"/>
        <v/>
      </c>
      <c r="F735" t="str">
        <f t="shared" si="5"/>
        <v/>
      </c>
      <c r="G735" s="1" t="str">
        <f>if(Z735=PROSES!$E$29,T735,)</f>
        <v/>
      </c>
      <c r="H735" t="str">
        <f>if(X735=PROSES!$E$29,T735,)</f>
        <v/>
      </c>
      <c r="I735" t="str">
        <f t="shared" si="6"/>
        <v/>
      </c>
      <c r="J735" t="str">
        <f>if(and($K$3&gt;1,R735=PROSES!$C$2),,K735)</f>
        <v/>
      </c>
      <c r="K735" s="1" t="str">
        <f>if(and($L$3&gt;1,L735=PROSES!$B$2),,L735)</f>
        <v/>
      </c>
      <c r="L735" t="str">
        <f t="shared" si="7"/>
        <v/>
      </c>
      <c r="M735" t="str">
        <f>if(Z735=PROSES!$B$3,T735,)</f>
        <v/>
      </c>
      <c r="N735" t="str">
        <f>if(X735=PROSES!$B$3,T735,)</f>
        <v/>
      </c>
      <c r="O735" t="str">
        <f t="shared" si="8"/>
        <v/>
      </c>
      <c r="P735" t="str">
        <f>if(Z735=PROSES!$B$1,T735,)</f>
        <v/>
      </c>
      <c r="Q735" t="str">
        <f>if(X735=PROSES!$B$1,T735,)</f>
        <v/>
      </c>
      <c r="R735" t="str">
        <f t="shared" si="9"/>
        <v>MLIWANG5HOLCIM SEMEN DWIMA AGUNG</v>
      </c>
      <c r="S735" s="3"/>
      <c r="T735" s="1" t="s">
        <v>1428</v>
      </c>
      <c r="U735" s="1" t="s">
        <v>82</v>
      </c>
      <c r="V735" s="1" t="s">
        <v>82</v>
      </c>
      <c r="W735" s="1" t="s">
        <v>103</v>
      </c>
      <c r="X735" s="1" t="s">
        <v>1181</v>
      </c>
      <c r="Y735" s="1" t="s">
        <v>85</v>
      </c>
      <c r="Z735" s="1" t="s">
        <v>1427</v>
      </c>
      <c r="AA735" s="1" t="s">
        <v>85</v>
      </c>
      <c r="AD735" s="1">
        <v>0.0</v>
      </c>
      <c r="AE735" s="1">
        <v>1.0</v>
      </c>
      <c r="AG735" s="1">
        <v>0.86</v>
      </c>
      <c r="AH735" s="1">
        <v>1.0</v>
      </c>
      <c r="AI735" s="1" t="s">
        <v>64</v>
      </c>
      <c r="AJ735" s="1">
        <v>0.0</v>
      </c>
      <c r="AM735" s="1">
        <v>0.0</v>
      </c>
      <c r="AN735" s="1">
        <v>0.0</v>
      </c>
      <c r="AO735" s="1">
        <v>100.0</v>
      </c>
      <c r="AP735" s="1">
        <v>1.0</v>
      </c>
      <c r="AQ735" s="1">
        <v>0.55</v>
      </c>
      <c r="AR735" s="1">
        <v>0.55</v>
      </c>
      <c r="AS735" s="1">
        <v>0.1359589</v>
      </c>
      <c r="AT735" s="1">
        <v>56.61149</v>
      </c>
      <c r="AU735" s="1">
        <v>0.07482</v>
      </c>
      <c r="AV735" s="1">
        <v>0.11352</v>
      </c>
      <c r="AW735" s="1">
        <v>0.20382</v>
      </c>
      <c r="AX735" s="1">
        <v>0.34056</v>
      </c>
      <c r="AY735" s="1">
        <v>0.0</v>
      </c>
      <c r="AZ735" s="1">
        <v>0.6402146</v>
      </c>
      <c r="BA735" s="1">
        <v>3.784061</v>
      </c>
    </row>
    <row r="736">
      <c r="A736">
        <f t="shared" si="2"/>
        <v>0</v>
      </c>
      <c r="B736" t="str">
        <f t="shared" si="3"/>
        <v/>
      </c>
      <c r="C736" t="str">
        <f>if(and(D$3&gt;1,E736=PROSES!$D$22),,D736)</f>
        <v/>
      </c>
      <c r="D736" s="1" t="str">
        <f>if(and(F$3&gt;1,F736=PROSES!$B$10),,F736)</f>
        <v/>
      </c>
      <c r="E736" t="str">
        <f t="shared" si="4"/>
        <v/>
      </c>
      <c r="F736" t="str">
        <f t="shared" si="5"/>
        <v/>
      </c>
      <c r="G736" s="1" t="str">
        <f>if(Z736=PROSES!$E$29,T736,)</f>
        <v/>
      </c>
      <c r="H736" t="str">
        <f>if(X736=PROSES!$E$29,T736,)</f>
        <v/>
      </c>
      <c r="I736" t="str">
        <f t="shared" si="6"/>
        <v/>
      </c>
      <c r="J736" t="str">
        <f>if(and($K$3&gt;1,R736=PROSES!$C$2),,K736)</f>
        <v/>
      </c>
      <c r="K736" s="1" t="str">
        <f>if(and($L$3&gt;1,L736=PROSES!$B$2),,L736)</f>
        <v/>
      </c>
      <c r="L736" t="str">
        <f t="shared" si="7"/>
        <v/>
      </c>
      <c r="M736" t="str">
        <f>if(Z736=PROSES!$B$3,T736,)</f>
        <v/>
      </c>
      <c r="N736" t="str">
        <f>if(X736=PROSES!$B$3,T736,)</f>
        <v/>
      </c>
      <c r="O736" t="str">
        <f t="shared" si="8"/>
        <v/>
      </c>
      <c r="P736" t="str">
        <f>if(Z736=PROSES!$B$1,T736,)</f>
        <v/>
      </c>
      <c r="Q736" t="str">
        <f>if(X736=PROSES!$B$1,T736,)</f>
        <v/>
      </c>
      <c r="R736" t="str">
        <f t="shared" si="9"/>
        <v>MAJENANG</v>
      </c>
      <c r="S736" s="3"/>
      <c r="T736" s="1" t="s">
        <v>1429</v>
      </c>
      <c r="U736" s="1" t="s">
        <v>176</v>
      </c>
      <c r="V736" s="1" t="s">
        <v>176</v>
      </c>
      <c r="W736" s="1" t="s">
        <v>171</v>
      </c>
      <c r="X736" s="1" t="s">
        <v>173</v>
      </c>
      <c r="Y736" s="1">
        <v>1.0</v>
      </c>
      <c r="AA736" s="1" t="s">
        <v>1430</v>
      </c>
      <c r="AD736" s="1">
        <v>0.0</v>
      </c>
      <c r="AE736" s="1">
        <v>1.0</v>
      </c>
      <c r="AG736" s="1">
        <v>32.407</v>
      </c>
      <c r="AH736" s="1">
        <v>1.0</v>
      </c>
      <c r="AI736" s="1" t="s">
        <v>64</v>
      </c>
      <c r="AJ736" s="1">
        <v>0.0</v>
      </c>
      <c r="AM736" s="1">
        <v>0.0</v>
      </c>
      <c r="AN736" s="1">
        <v>0.0</v>
      </c>
      <c r="AO736" s="1">
        <v>100.0</v>
      </c>
      <c r="AP736" s="1">
        <v>1.0</v>
      </c>
      <c r="AQ736" s="1">
        <v>0.58</v>
      </c>
      <c r="AR736" s="1">
        <v>0.58</v>
      </c>
      <c r="AS736" s="1">
        <v>13.59784</v>
      </c>
      <c r="AT736" s="1">
        <v>70.94324</v>
      </c>
      <c r="AU736" s="1">
        <v>4.439759</v>
      </c>
      <c r="AV736" s="1">
        <v>12.85262</v>
      </c>
      <c r="AW736" s="1">
        <v>9.30081</v>
      </c>
      <c r="AX736" s="1">
        <v>38.55785</v>
      </c>
      <c r="AY736" s="1">
        <v>0.0</v>
      </c>
      <c r="AZ736" s="1">
        <v>0.6412987</v>
      </c>
      <c r="BA736" s="1">
        <v>8.348166</v>
      </c>
    </row>
    <row r="737">
      <c r="A737">
        <f t="shared" si="2"/>
        <v>0</v>
      </c>
      <c r="B737" t="str">
        <f t="shared" si="3"/>
        <v/>
      </c>
      <c r="C737" t="str">
        <f>if(and(D$3&gt;1,E737=PROSES!$D$22),,D737)</f>
        <v/>
      </c>
      <c r="D737" s="1" t="str">
        <f>if(and(F$3&gt;1,F737=PROSES!$B$10),,F737)</f>
        <v/>
      </c>
      <c r="E737" t="str">
        <f t="shared" si="4"/>
        <v/>
      </c>
      <c r="F737" t="str">
        <f t="shared" si="5"/>
        <v/>
      </c>
      <c r="G737" s="1" t="str">
        <f>if(Z737=PROSES!$E$29,T737,)</f>
        <v/>
      </c>
      <c r="H737" t="str">
        <f>if(X737=PROSES!$E$29,T737,)</f>
        <v/>
      </c>
      <c r="I737" t="str">
        <f t="shared" si="6"/>
        <v/>
      </c>
      <c r="J737" t="str">
        <f>if(and($K$3&gt;1,R737=PROSES!$C$2),,K737)</f>
        <v/>
      </c>
      <c r="K737" s="1" t="str">
        <f>if(and($L$3&gt;1,L737=PROSES!$B$2),,L737)</f>
        <v/>
      </c>
      <c r="L737" t="str">
        <f t="shared" si="7"/>
        <v/>
      </c>
      <c r="M737" t="str">
        <f>if(Z737=PROSES!$B$3,T737,)</f>
        <v/>
      </c>
      <c r="N737" t="str">
        <f>if(X737=PROSES!$B$3,T737,)</f>
        <v/>
      </c>
      <c r="O737" t="str">
        <f t="shared" si="8"/>
        <v/>
      </c>
      <c r="P737" t="str">
        <f>if(Z737=PROSES!$B$1,T737,)</f>
        <v/>
      </c>
      <c r="Q737" t="str">
        <f>if(X737=PROSES!$B$1,T737,)</f>
        <v/>
      </c>
      <c r="R737" t="str">
        <f t="shared" si="9"/>
        <v>SINAR TAMBANG ARTHA LESTARI</v>
      </c>
      <c r="S737" s="3"/>
      <c r="T737" s="1" t="s">
        <v>1431</v>
      </c>
      <c r="U737" s="1" t="s">
        <v>176</v>
      </c>
      <c r="V737" s="1" t="s">
        <v>176</v>
      </c>
      <c r="W737" s="1" t="s">
        <v>572</v>
      </c>
      <c r="Y737" s="1" t="s">
        <v>1430</v>
      </c>
      <c r="Z737" s="1" t="s">
        <v>1432</v>
      </c>
      <c r="AA737" s="1">
        <v>2.0</v>
      </c>
      <c r="AD737" s="1">
        <v>0.0</v>
      </c>
      <c r="AE737" s="1">
        <v>1.0</v>
      </c>
      <c r="AG737" s="1">
        <v>14.228</v>
      </c>
      <c r="AH737" s="1">
        <v>1.0</v>
      </c>
      <c r="AI737" s="1" t="s">
        <v>64</v>
      </c>
      <c r="AJ737" s="1">
        <v>0.0</v>
      </c>
      <c r="AM737" s="1">
        <v>0.0</v>
      </c>
      <c r="AN737" s="1">
        <v>0.0</v>
      </c>
      <c r="AO737" s="1">
        <v>100.0</v>
      </c>
      <c r="AP737" s="1">
        <v>1.0</v>
      </c>
      <c r="AQ737" s="1">
        <v>1.5</v>
      </c>
      <c r="AR737" s="1">
        <v>1.5</v>
      </c>
      <c r="AS737" s="1">
        <v>3.911021</v>
      </c>
      <c r="AT737" s="1">
        <v>81.69598</v>
      </c>
      <c r="AU737" s="1">
        <v>0.5648516</v>
      </c>
      <c r="AV737" s="1">
        <v>3.870016</v>
      </c>
      <c r="AW737" s="1">
        <v>2.699052</v>
      </c>
      <c r="AX737" s="1">
        <v>11.61005</v>
      </c>
      <c r="AY737" s="1">
        <v>0.0</v>
      </c>
      <c r="AZ737" s="1">
        <v>0.6842953</v>
      </c>
      <c r="BA737" s="1">
        <v>-7.111392</v>
      </c>
    </row>
    <row r="738">
      <c r="A738">
        <f t="shared" si="2"/>
        <v>0</v>
      </c>
      <c r="B738" t="str">
        <f t="shared" si="3"/>
        <v/>
      </c>
      <c r="C738" t="str">
        <f>if(and(D$3&gt;1,E738=PROSES!$D$22),,D738)</f>
        <v/>
      </c>
      <c r="D738" s="1" t="str">
        <f>if(and(F$3&gt;1,F738=PROSES!$B$10),,F738)</f>
        <v/>
      </c>
      <c r="E738" t="str">
        <f t="shared" si="4"/>
        <v/>
      </c>
      <c r="F738" t="str">
        <f t="shared" si="5"/>
        <v/>
      </c>
      <c r="G738" s="1" t="str">
        <f>if(Z738=PROSES!$E$29,T738,)</f>
        <v/>
      </c>
      <c r="H738" t="str">
        <f>if(X738=PROSES!$E$29,T738,)</f>
        <v/>
      </c>
      <c r="I738" t="str">
        <f t="shared" si="6"/>
        <v/>
      </c>
      <c r="J738" t="str">
        <f>if(and($K$3&gt;1,R738=PROSES!$C$2),,K738)</f>
        <v/>
      </c>
      <c r="K738" s="1" t="str">
        <f>if(and($L$3&gt;1,L738=PROSES!$B$2),,L738)</f>
        <v/>
      </c>
      <c r="L738" t="str">
        <f t="shared" si="7"/>
        <v/>
      </c>
      <c r="M738" t="str">
        <f>if(Z738=PROSES!$B$3,T738,)</f>
        <v/>
      </c>
      <c r="N738" t="str">
        <f>if(X738=PROSES!$B$3,T738,)</f>
        <v/>
      </c>
      <c r="O738" t="str">
        <f t="shared" si="8"/>
        <v/>
      </c>
      <c r="P738" t="str">
        <f>if(Z738=PROSES!$B$1,T738,)</f>
        <v/>
      </c>
      <c r="Q738" t="str">
        <f>if(X738=PROSES!$B$1,T738,)</f>
        <v/>
      </c>
      <c r="R738" t="str">
        <f t="shared" si="9"/>
        <v>MAJENANG</v>
      </c>
      <c r="S738" s="3"/>
      <c r="T738" s="1" t="s">
        <v>1433</v>
      </c>
      <c r="U738" s="1" t="s">
        <v>176</v>
      </c>
      <c r="V738" s="1" t="s">
        <v>176</v>
      </c>
      <c r="W738" s="1" t="s">
        <v>171</v>
      </c>
      <c r="X738" s="1" t="s">
        <v>173</v>
      </c>
      <c r="Y738" s="1">
        <v>1.0</v>
      </c>
      <c r="AA738" s="1" t="s">
        <v>1434</v>
      </c>
      <c r="AD738" s="1">
        <v>0.0</v>
      </c>
      <c r="AE738" s="1">
        <v>1.0</v>
      </c>
      <c r="AG738" s="1">
        <v>32.407</v>
      </c>
      <c r="AH738" s="1">
        <v>1.0</v>
      </c>
      <c r="AI738" s="1" t="s">
        <v>64</v>
      </c>
      <c r="AJ738" s="1">
        <v>0.0</v>
      </c>
      <c r="AM738" s="1">
        <v>0.0</v>
      </c>
      <c r="AN738" s="1">
        <v>0.0</v>
      </c>
      <c r="AO738" s="1">
        <v>100.0</v>
      </c>
      <c r="AP738" s="1">
        <v>1.0</v>
      </c>
      <c r="AQ738" s="1">
        <v>0.58</v>
      </c>
      <c r="AR738" s="1">
        <v>0.58</v>
      </c>
      <c r="AS738" s="1">
        <v>13.59784</v>
      </c>
      <c r="AT738" s="1">
        <v>70.94324</v>
      </c>
      <c r="AU738" s="1">
        <v>4.439759</v>
      </c>
      <c r="AV738" s="1">
        <v>12.85262</v>
      </c>
      <c r="AW738" s="1">
        <v>9.30081</v>
      </c>
      <c r="AX738" s="1">
        <v>38.55785</v>
      </c>
      <c r="AY738" s="1">
        <v>0.0</v>
      </c>
      <c r="AZ738" s="1">
        <v>0.6412987</v>
      </c>
      <c r="BA738" s="1">
        <v>8.348166</v>
      </c>
    </row>
    <row r="739">
      <c r="A739">
        <f t="shared" si="2"/>
        <v>0</v>
      </c>
      <c r="B739" t="str">
        <f t="shared" si="3"/>
        <v/>
      </c>
      <c r="C739" t="str">
        <f>if(and(D$3&gt;1,E739=PROSES!$D$22),,D739)</f>
        <v/>
      </c>
      <c r="D739" s="1" t="str">
        <f>if(and(F$3&gt;1,F739=PROSES!$B$10),,F739)</f>
        <v/>
      </c>
      <c r="E739" t="str">
        <f t="shared" si="4"/>
        <v/>
      </c>
      <c r="F739" t="str">
        <f t="shared" si="5"/>
        <v/>
      </c>
      <c r="G739" s="1" t="str">
        <f>if(Z739=PROSES!$E$29,T739,)</f>
        <v/>
      </c>
      <c r="H739" t="str">
        <f>if(X739=PROSES!$E$29,T739,)</f>
        <v/>
      </c>
      <c r="I739" t="str">
        <f t="shared" si="6"/>
        <v/>
      </c>
      <c r="J739" t="str">
        <f>if(and($K$3&gt;1,R739=PROSES!$C$2),,K739)</f>
        <v/>
      </c>
      <c r="K739" s="1" t="str">
        <f>if(and($L$3&gt;1,L739=PROSES!$B$2),,L739)</f>
        <v/>
      </c>
      <c r="L739" t="str">
        <f t="shared" si="7"/>
        <v/>
      </c>
      <c r="M739" t="str">
        <f>if(Z739=PROSES!$B$3,T739,)</f>
        <v/>
      </c>
      <c r="N739" t="str">
        <f>if(X739=PROSES!$B$3,T739,)</f>
        <v/>
      </c>
      <c r="O739" t="str">
        <f t="shared" si="8"/>
        <v/>
      </c>
      <c r="P739" t="str">
        <f>if(Z739=PROSES!$B$1,T739,)</f>
        <v/>
      </c>
      <c r="Q739" t="str">
        <f>if(X739=PROSES!$B$1,T739,)</f>
        <v/>
      </c>
      <c r="R739" t="str">
        <f t="shared" si="9"/>
        <v>SINAR TAMBANG ARTHA LESTARI</v>
      </c>
      <c r="S739" s="3"/>
      <c r="T739" s="1" t="s">
        <v>1435</v>
      </c>
      <c r="U739" s="1" t="s">
        <v>176</v>
      </c>
      <c r="V739" s="1" t="s">
        <v>176</v>
      </c>
      <c r="W739" s="1" t="s">
        <v>572</v>
      </c>
      <c r="Y739" s="1" t="s">
        <v>1434</v>
      </c>
      <c r="Z739" s="1" t="s">
        <v>1432</v>
      </c>
      <c r="AA739" s="1">
        <v>2.0</v>
      </c>
      <c r="AD739" s="1">
        <v>0.0</v>
      </c>
      <c r="AE739" s="1">
        <v>1.0</v>
      </c>
      <c r="AG739" s="1">
        <v>14.228</v>
      </c>
      <c r="AH739" s="1">
        <v>1.0</v>
      </c>
      <c r="AI739" s="1" t="s">
        <v>64</v>
      </c>
      <c r="AJ739" s="1">
        <v>0.0</v>
      </c>
      <c r="AM739" s="1">
        <v>0.0</v>
      </c>
      <c r="AN739" s="1">
        <v>0.0</v>
      </c>
      <c r="AO739" s="1">
        <v>100.0</v>
      </c>
      <c r="AP739" s="1">
        <v>1.0</v>
      </c>
      <c r="AQ739" s="1">
        <v>1.5</v>
      </c>
      <c r="AR739" s="1">
        <v>1.5</v>
      </c>
      <c r="AS739" s="1">
        <v>3.911021</v>
      </c>
      <c r="AT739" s="1">
        <v>81.69598</v>
      </c>
      <c r="AU739" s="1">
        <v>0.5648516</v>
      </c>
      <c r="AV739" s="1">
        <v>3.870016</v>
      </c>
      <c r="AW739" s="1">
        <v>2.699052</v>
      </c>
      <c r="AX739" s="1">
        <v>11.61005</v>
      </c>
      <c r="AY739" s="1">
        <v>0.0</v>
      </c>
      <c r="AZ739" s="1">
        <v>0.6842953</v>
      </c>
      <c r="BA739" s="1">
        <v>-7.111392</v>
      </c>
    </row>
    <row r="740">
      <c r="A740">
        <f t="shared" si="2"/>
        <v>0</v>
      </c>
      <c r="B740" t="str">
        <f t="shared" si="3"/>
        <v/>
      </c>
      <c r="C740" t="str">
        <f>if(and(D$3&gt;1,E740=PROSES!$D$22),,D740)</f>
        <v/>
      </c>
      <c r="D740" s="1" t="str">
        <f>if(and(F$3&gt;1,F740=PROSES!$B$10),,F740)</f>
        <v/>
      </c>
      <c r="E740" t="str">
        <f t="shared" si="4"/>
        <v/>
      </c>
      <c r="F740" t="str">
        <f t="shared" si="5"/>
        <v/>
      </c>
      <c r="G740" s="1" t="str">
        <f>if(Z740=PROSES!$E$29,T740,)</f>
        <v/>
      </c>
      <c r="H740" t="str">
        <f>if(X740=PROSES!$E$29,T740,)</f>
        <v/>
      </c>
      <c r="I740" t="str">
        <f t="shared" si="6"/>
        <v/>
      </c>
      <c r="J740" t="str">
        <f>if(and($K$3&gt;1,R740=PROSES!$C$2),,K740)</f>
        <v/>
      </c>
      <c r="K740" s="1" t="str">
        <f>if(and($L$3&gt;1,L740=PROSES!$B$2),,L740)</f>
        <v/>
      </c>
      <c r="L740" t="str">
        <f t="shared" si="7"/>
        <v/>
      </c>
      <c r="M740" t="str">
        <f>if(Z740=PROSES!$B$3,T740,)</f>
        <v/>
      </c>
      <c r="N740" t="str">
        <f>if(X740=PROSES!$B$3,T740,)</f>
        <v/>
      </c>
      <c r="O740" t="str">
        <f t="shared" si="8"/>
        <v/>
      </c>
      <c r="P740" t="str">
        <f>if(Z740=PROSES!$B$1,T740,)</f>
        <v/>
      </c>
      <c r="Q740" t="str">
        <f>if(X740=PROSES!$B$1,T740,)</f>
        <v/>
      </c>
      <c r="R740" t="str">
        <f t="shared" si="9"/>
        <v>MANISREJO4CARUBAN4</v>
      </c>
      <c r="S740" s="3"/>
      <c r="T740" s="1" t="s">
        <v>1436</v>
      </c>
      <c r="U740" s="1" t="s">
        <v>82</v>
      </c>
      <c r="V740" s="1" t="s">
        <v>82</v>
      </c>
      <c r="W740" s="1" t="s">
        <v>122</v>
      </c>
      <c r="X740" s="1" t="s">
        <v>1437</v>
      </c>
      <c r="Y740" s="1" t="s">
        <v>118</v>
      </c>
      <c r="Z740" s="1" t="s">
        <v>1438</v>
      </c>
      <c r="AA740" s="1" t="s">
        <v>123</v>
      </c>
      <c r="AD740" s="1">
        <v>0.0</v>
      </c>
      <c r="AE740" s="1">
        <v>1.0</v>
      </c>
      <c r="AG740" s="1">
        <v>16.858</v>
      </c>
      <c r="AH740" s="1">
        <v>0.97</v>
      </c>
      <c r="AI740" s="1" t="s">
        <v>64</v>
      </c>
      <c r="AJ740" s="1">
        <v>0.0</v>
      </c>
      <c r="AM740" s="1">
        <v>0.0</v>
      </c>
      <c r="AN740" s="1">
        <v>0.0</v>
      </c>
      <c r="AO740" s="1">
        <v>100.0</v>
      </c>
      <c r="AP740" s="1">
        <v>1.0</v>
      </c>
      <c r="AQ740" s="1">
        <v>0.4268</v>
      </c>
      <c r="AR740" s="1">
        <v>0.4268</v>
      </c>
      <c r="AS740" s="1">
        <v>7.485269</v>
      </c>
      <c r="AT740" s="1">
        <v>60.66966</v>
      </c>
      <c r="AU740" s="1">
        <v>3.666615</v>
      </c>
      <c r="AV740" s="1">
        <v>6.525732</v>
      </c>
      <c r="AW740" s="1">
        <v>6.195315</v>
      </c>
      <c r="AX740" s="1">
        <v>19.57719</v>
      </c>
      <c r="AY740" s="1">
        <v>0.0</v>
      </c>
      <c r="AZ740" s="1">
        <v>0.5920149</v>
      </c>
      <c r="BA740" s="1">
        <v>18.36523</v>
      </c>
    </row>
    <row r="741">
      <c r="A741">
        <f t="shared" si="2"/>
        <v>0</v>
      </c>
      <c r="B741" t="str">
        <f t="shared" si="3"/>
        <v/>
      </c>
      <c r="C741" t="str">
        <f>if(and(D$3&gt;1,E741=PROSES!$D$22),,D741)</f>
        <v/>
      </c>
      <c r="D741" s="1" t="str">
        <f>if(and(F$3&gt;1,F741=PROSES!$B$10),,F741)</f>
        <v/>
      </c>
      <c r="E741" t="str">
        <f t="shared" si="4"/>
        <v/>
      </c>
      <c r="F741" t="str">
        <f t="shared" si="5"/>
        <v/>
      </c>
      <c r="G741" s="1" t="str">
        <f>if(Z741=PROSES!$E$29,T741,)</f>
        <v/>
      </c>
      <c r="H741" t="str">
        <f>if(X741=PROSES!$E$29,T741,)</f>
        <v/>
      </c>
      <c r="I741" t="str">
        <f t="shared" si="6"/>
        <v/>
      </c>
      <c r="J741" t="str">
        <f>if(and($K$3&gt;1,R741=PROSES!$C$2),,K741)</f>
        <v/>
      </c>
      <c r="K741" s="1" t="str">
        <f>if(and($L$3&gt;1,L741=PROSES!$B$2),,L741)</f>
        <v/>
      </c>
      <c r="L741" t="str">
        <f t="shared" si="7"/>
        <v/>
      </c>
      <c r="M741" t="str">
        <f>if(Z741=PROSES!$B$3,T741,)</f>
        <v/>
      </c>
      <c r="N741" t="str">
        <f>if(X741=PROSES!$B$3,T741,)</f>
        <v/>
      </c>
      <c r="O741" t="str">
        <f t="shared" si="8"/>
        <v/>
      </c>
      <c r="P741" t="str">
        <f>if(Z741=PROSES!$B$1,T741,)</f>
        <v/>
      </c>
      <c r="Q741" t="str">
        <f>if(X741=PROSES!$B$1,T741,)</f>
        <v/>
      </c>
      <c r="R741" t="str">
        <f t="shared" si="9"/>
        <v>MANISREJO4MRANGGEN4</v>
      </c>
      <c r="S741" s="3"/>
      <c r="T741" s="1" t="s">
        <v>1439</v>
      </c>
      <c r="U741" s="1" t="s">
        <v>82</v>
      </c>
      <c r="V741" s="1" t="s">
        <v>82</v>
      </c>
      <c r="W741" s="1" t="s">
        <v>122</v>
      </c>
      <c r="X741" s="1" t="s">
        <v>1437</v>
      </c>
      <c r="Y741" s="1" t="s">
        <v>123</v>
      </c>
      <c r="Z741" s="1" t="s">
        <v>1440</v>
      </c>
      <c r="AA741" s="1" t="s">
        <v>123</v>
      </c>
      <c r="AD741" s="1">
        <v>0.0</v>
      </c>
      <c r="AE741" s="1">
        <v>1.0</v>
      </c>
      <c r="AG741" s="1">
        <v>22.92</v>
      </c>
      <c r="AH741" s="1">
        <v>0.97</v>
      </c>
      <c r="AI741" s="1" t="s">
        <v>64</v>
      </c>
      <c r="AJ741" s="1">
        <v>0.0</v>
      </c>
      <c r="AM741" s="1">
        <v>0.0</v>
      </c>
      <c r="AN741" s="1">
        <v>0.0</v>
      </c>
      <c r="AO741" s="1">
        <v>100.0</v>
      </c>
      <c r="AP741" s="1">
        <v>1.0</v>
      </c>
      <c r="AQ741" s="1">
        <v>0.4268</v>
      </c>
      <c r="AR741" s="1">
        <v>0.4268</v>
      </c>
      <c r="AS741" s="1">
        <v>10.17691</v>
      </c>
      <c r="AT741" s="1">
        <v>60.66966</v>
      </c>
      <c r="AU741" s="1">
        <v>4.9851</v>
      </c>
      <c r="AV741" s="1">
        <v>8.872333</v>
      </c>
      <c r="AW741" s="1">
        <v>8.4231</v>
      </c>
      <c r="AX741" s="1">
        <v>26.61699</v>
      </c>
      <c r="AY741" s="1">
        <v>0.0</v>
      </c>
      <c r="AZ741" s="1">
        <v>0.5920149</v>
      </c>
      <c r="BA741" s="1">
        <v>18.36523</v>
      </c>
    </row>
    <row r="742">
      <c r="A742">
        <f t="shared" si="2"/>
        <v>0</v>
      </c>
      <c r="B742" t="str">
        <f t="shared" si="3"/>
        <v/>
      </c>
      <c r="C742" t="str">
        <f>if(and(D$3&gt;1,E742=PROSES!$D$22),,D742)</f>
        <v/>
      </c>
      <c r="D742" s="1" t="str">
        <f>if(and(F$3&gt;1,F742=PROSES!$B$10),,F742)</f>
        <v/>
      </c>
      <c r="E742" t="str">
        <f t="shared" si="4"/>
        <v/>
      </c>
      <c r="F742" t="str">
        <f t="shared" si="5"/>
        <v/>
      </c>
      <c r="G742" s="1" t="str">
        <f>if(Z742=PROSES!$E$29,T742,)</f>
        <v/>
      </c>
      <c r="H742" t="str">
        <f>if(X742=PROSES!$E$29,T742,)</f>
        <v/>
      </c>
      <c r="I742" t="str">
        <f t="shared" si="6"/>
        <v/>
      </c>
      <c r="J742" t="str">
        <f>if(and($K$3&gt;1,R742=PROSES!$C$2),,K742)</f>
        <v/>
      </c>
      <c r="K742" s="1" t="str">
        <f>if(and($L$3&gt;1,L742=PROSES!$B$2),,L742)</f>
        <v/>
      </c>
      <c r="L742" t="str">
        <f t="shared" si="7"/>
        <v/>
      </c>
      <c r="M742" t="str">
        <f>if(Z742=PROSES!$B$3,T742,)</f>
        <v/>
      </c>
      <c r="N742" t="str">
        <f>if(X742=PROSES!$B$3,T742,)</f>
        <v/>
      </c>
      <c r="O742" t="str">
        <f t="shared" si="8"/>
        <v/>
      </c>
      <c r="P742" t="str">
        <f>if(Z742=PROSES!$B$1,T742,)</f>
        <v/>
      </c>
      <c r="Q742" t="str">
        <f>if(X742=PROSES!$B$1,T742,)</f>
        <v/>
      </c>
      <c r="R742" t="str">
        <f t="shared" si="9"/>
        <v>MANISREJO4MRANGGEN4</v>
      </c>
      <c r="S742" s="3"/>
      <c r="T742" s="1" t="s">
        <v>1441</v>
      </c>
      <c r="U742" s="1" t="s">
        <v>82</v>
      </c>
      <c r="V742" s="1" t="s">
        <v>82</v>
      </c>
      <c r="W742" s="1" t="s">
        <v>122</v>
      </c>
      <c r="X742" s="1" t="s">
        <v>1437</v>
      </c>
      <c r="Y742" s="1" t="s">
        <v>123</v>
      </c>
      <c r="Z742" s="1" t="s">
        <v>1440</v>
      </c>
      <c r="AA742" s="1" t="s">
        <v>118</v>
      </c>
      <c r="AD742" s="1">
        <v>0.0</v>
      </c>
      <c r="AE742" s="1">
        <v>1.0</v>
      </c>
      <c r="AG742" s="1">
        <v>22.92</v>
      </c>
      <c r="AH742" s="1">
        <v>0.97</v>
      </c>
      <c r="AI742" s="1" t="s">
        <v>64</v>
      </c>
      <c r="AJ742" s="1">
        <v>0.0</v>
      </c>
      <c r="AM742" s="1">
        <v>0.0</v>
      </c>
      <c r="AN742" s="1">
        <v>0.0</v>
      </c>
      <c r="AO742" s="1">
        <v>100.0</v>
      </c>
      <c r="AP742" s="1">
        <v>1.0</v>
      </c>
      <c r="AQ742" s="1">
        <v>0.4268</v>
      </c>
      <c r="AR742" s="1">
        <v>0.4268</v>
      </c>
      <c r="AS742" s="1">
        <v>10.17691</v>
      </c>
      <c r="AT742" s="1">
        <v>60.66966</v>
      </c>
      <c r="AU742" s="1">
        <v>4.9851</v>
      </c>
      <c r="AV742" s="1">
        <v>8.872333</v>
      </c>
      <c r="AW742" s="1">
        <v>8.4231</v>
      </c>
      <c r="AX742" s="1">
        <v>26.61699</v>
      </c>
      <c r="AY742" s="1">
        <v>0.0</v>
      </c>
      <c r="AZ742" s="1">
        <v>0.5920149</v>
      </c>
      <c r="BA742" s="1">
        <v>18.36523</v>
      </c>
    </row>
    <row r="743">
      <c r="A743">
        <f t="shared" si="2"/>
        <v>0</v>
      </c>
      <c r="B743" t="str">
        <f t="shared" si="3"/>
        <v/>
      </c>
      <c r="C743" t="str">
        <f>if(and(D$3&gt;1,E743=PROSES!$D$22),,D743)</f>
        <v/>
      </c>
      <c r="D743" s="1" t="str">
        <f>if(and(F$3&gt;1,F743=PROSES!$B$10),,F743)</f>
        <v/>
      </c>
      <c r="E743" t="str">
        <f t="shared" si="4"/>
        <v/>
      </c>
      <c r="F743" t="str">
        <f t="shared" si="5"/>
        <v/>
      </c>
      <c r="G743" s="1" t="str">
        <f>if(Z743=PROSES!$E$29,T743,)</f>
        <v/>
      </c>
      <c r="H743" t="str">
        <f>if(X743=PROSES!$E$29,T743,)</f>
        <v/>
      </c>
      <c r="I743" t="str">
        <f t="shared" si="6"/>
        <v/>
      </c>
      <c r="J743" t="str">
        <f>if(and($K$3&gt;1,R743=PROSES!$C$2),,K743)</f>
        <v/>
      </c>
      <c r="K743" s="1" t="str">
        <f>if(and($L$3&gt;1,L743=PROSES!$B$2),,L743)</f>
        <v/>
      </c>
      <c r="L743" t="str">
        <f t="shared" si="7"/>
        <v/>
      </c>
      <c r="M743" t="str">
        <f>if(Z743=PROSES!$B$3,T743,)</f>
        <v/>
      </c>
      <c r="N743" t="str">
        <f>if(X743=PROSES!$B$3,T743,)</f>
        <v/>
      </c>
      <c r="O743" t="str">
        <f t="shared" si="8"/>
        <v/>
      </c>
      <c r="P743" t="str">
        <f>if(Z743=PROSES!$B$1,T743,)</f>
        <v/>
      </c>
      <c r="Q743" t="str">
        <f>if(X743=PROSES!$B$1,T743,)</f>
        <v/>
      </c>
      <c r="R743" t="str">
        <f t="shared" si="9"/>
        <v>MANISREJO5NGAWI</v>
      </c>
      <c r="S743" s="3"/>
      <c r="T743" s="1" t="s">
        <v>1442</v>
      </c>
      <c r="U743" s="1" t="s">
        <v>82</v>
      </c>
      <c r="V743" s="1" t="s">
        <v>82</v>
      </c>
      <c r="W743" s="1" t="s">
        <v>141</v>
      </c>
      <c r="X743" s="1" t="s">
        <v>377</v>
      </c>
      <c r="Y743" s="1" t="s">
        <v>85</v>
      </c>
      <c r="Z743" s="1" t="s">
        <v>1443</v>
      </c>
      <c r="AA743" s="1" t="s">
        <v>88</v>
      </c>
      <c r="AD743" s="1">
        <v>0.0</v>
      </c>
      <c r="AE743" s="1">
        <v>1.0</v>
      </c>
      <c r="AG743" s="1">
        <v>32.288</v>
      </c>
      <c r="AH743" s="1">
        <v>1.0</v>
      </c>
      <c r="AI743" s="1" t="s">
        <v>64</v>
      </c>
      <c r="AJ743" s="1">
        <v>0.0</v>
      </c>
      <c r="AM743" s="1">
        <v>0.0</v>
      </c>
      <c r="AN743" s="1">
        <v>0.0</v>
      </c>
      <c r="AO743" s="1">
        <v>100.0</v>
      </c>
      <c r="AP743" s="1">
        <v>1.0</v>
      </c>
      <c r="AQ743" s="1">
        <v>0.645</v>
      </c>
      <c r="AR743" s="1">
        <v>0.645</v>
      </c>
      <c r="AS743" s="1">
        <v>13.56011</v>
      </c>
      <c r="AT743" s="1">
        <v>70.96105</v>
      </c>
      <c r="AU743" s="1">
        <v>4.423456</v>
      </c>
      <c r="AV743" s="1">
        <v>12.81834</v>
      </c>
      <c r="AW743" s="1">
        <v>9.266656</v>
      </c>
      <c r="AX743" s="1">
        <v>38.45501</v>
      </c>
      <c r="AY743" s="1">
        <v>0.0</v>
      </c>
      <c r="AZ743" s="1">
        <v>0.6413451</v>
      </c>
      <c r="BA743" s="1">
        <v>8.340887</v>
      </c>
    </row>
    <row r="744">
      <c r="A744">
        <f t="shared" si="2"/>
        <v>0</v>
      </c>
      <c r="B744" t="str">
        <f t="shared" si="3"/>
        <v/>
      </c>
      <c r="C744" t="str">
        <f>if(and(D$3&gt;1,E744=PROSES!$D$22),,D744)</f>
        <v/>
      </c>
      <c r="D744" s="1" t="str">
        <f>if(and(F$3&gt;1,F744=PROSES!$B$10),,F744)</f>
        <v/>
      </c>
      <c r="E744" t="str">
        <f t="shared" si="4"/>
        <v/>
      </c>
      <c r="F744" t="str">
        <f t="shared" si="5"/>
        <v/>
      </c>
      <c r="G744" s="1" t="str">
        <f>if(Z744=PROSES!$E$29,T744,)</f>
        <v/>
      </c>
      <c r="H744" t="str">
        <f>if(X744=PROSES!$E$29,T744,)</f>
        <v/>
      </c>
      <c r="I744" t="str">
        <f t="shared" si="6"/>
        <v/>
      </c>
      <c r="J744" t="str">
        <f>if(and($K$3&gt;1,R744=PROSES!$C$2),,K744)</f>
        <v/>
      </c>
      <c r="K744" s="1" t="str">
        <f>if(and($L$3&gt;1,L744=PROSES!$B$2),,L744)</f>
        <v/>
      </c>
      <c r="L744" t="str">
        <f t="shared" si="7"/>
        <v/>
      </c>
      <c r="M744" t="str">
        <f>if(Z744=PROSES!$B$3,T744,)</f>
        <v/>
      </c>
      <c r="N744" t="str">
        <f>if(X744=PROSES!$B$3,T744,)</f>
        <v/>
      </c>
      <c r="O744" t="str">
        <f t="shared" si="8"/>
        <v/>
      </c>
      <c r="P744" t="str">
        <f>if(Z744=PROSES!$B$1,T744,)</f>
        <v/>
      </c>
      <c r="Q744" t="str">
        <f>if(X744=PROSES!$B$1,T744,)</f>
        <v/>
      </c>
      <c r="R744" t="str">
        <f t="shared" si="9"/>
        <v>MANISREJO5NGAWI</v>
      </c>
      <c r="S744" s="3"/>
      <c r="T744" s="1" t="s">
        <v>1444</v>
      </c>
      <c r="U744" s="1" t="s">
        <v>82</v>
      </c>
      <c r="V744" s="1" t="s">
        <v>82</v>
      </c>
      <c r="W744" s="1" t="s">
        <v>166</v>
      </c>
      <c r="X744" s="1" t="s">
        <v>377</v>
      </c>
      <c r="Y744" s="1" t="s">
        <v>85</v>
      </c>
      <c r="Z744" s="1" t="s">
        <v>1443</v>
      </c>
      <c r="AA744" s="1" t="s">
        <v>85</v>
      </c>
      <c r="AD744" s="1">
        <v>0.0</v>
      </c>
      <c r="AE744" s="1">
        <v>1.0</v>
      </c>
      <c r="AG744" s="1">
        <v>32.288</v>
      </c>
      <c r="AH744" s="1">
        <v>1.0</v>
      </c>
      <c r="AI744" s="1" t="s">
        <v>64</v>
      </c>
      <c r="AJ744" s="1">
        <v>0.0</v>
      </c>
      <c r="AM744" s="1">
        <v>0.0</v>
      </c>
      <c r="AN744" s="1">
        <v>0.0</v>
      </c>
      <c r="AO744" s="1">
        <v>100.0</v>
      </c>
      <c r="AP744" s="1">
        <v>1.0</v>
      </c>
      <c r="AQ744" s="1">
        <v>0.645</v>
      </c>
      <c r="AR744" s="1">
        <v>0.645</v>
      </c>
      <c r="AS744" s="1">
        <v>13.56011</v>
      </c>
      <c r="AT744" s="1">
        <v>70.96105</v>
      </c>
      <c r="AU744" s="1">
        <v>4.423456</v>
      </c>
      <c r="AV744" s="1">
        <v>12.81834</v>
      </c>
      <c r="AW744" s="1">
        <v>9.266656</v>
      </c>
      <c r="AX744" s="1">
        <v>38.45501</v>
      </c>
      <c r="AY744" s="1">
        <v>0.0</v>
      </c>
      <c r="AZ744" s="1">
        <v>0.6413451</v>
      </c>
      <c r="BA744" s="1">
        <v>8.340887</v>
      </c>
    </row>
    <row r="745">
      <c r="A745">
        <f t="shared" si="2"/>
        <v>0</v>
      </c>
      <c r="B745" t="str">
        <f t="shared" si="3"/>
        <v/>
      </c>
      <c r="C745" t="str">
        <f>if(and(D$3&gt;1,E745=PROSES!$D$22),,D745)</f>
        <v/>
      </c>
      <c r="D745" s="1" t="str">
        <f>if(and(F$3&gt;1,F745=PROSES!$B$10),,F745)</f>
        <v/>
      </c>
      <c r="E745" t="str">
        <f t="shared" si="4"/>
        <v/>
      </c>
      <c r="F745" t="str">
        <f t="shared" si="5"/>
        <v/>
      </c>
      <c r="G745" s="1" t="str">
        <f>if(Z745=PROSES!$E$29,T745,)</f>
        <v/>
      </c>
      <c r="H745" t="str">
        <f>if(X745=PROSES!$E$29,T745,)</f>
        <v/>
      </c>
      <c r="I745" t="str">
        <f t="shared" si="6"/>
        <v/>
      </c>
      <c r="J745" t="str">
        <f>if(and($K$3&gt;1,R745=PROSES!$C$2),,K745)</f>
        <v/>
      </c>
      <c r="K745" s="1" t="str">
        <f>if(and($L$3&gt;1,L745=PROSES!$B$2),,L745)</f>
        <v/>
      </c>
      <c r="L745" t="str">
        <f t="shared" si="7"/>
        <v/>
      </c>
      <c r="M745" t="str">
        <f>if(Z745=PROSES!$B$3,T745,)</f>
        <v/>
      </c>
      <c r="N745" t="str">
        <f>if(X745=PROSES!$B$3,T745,)</f>
        <v/>
      </c>
      <c r="O745" t="str">
        <f t="shared" si="8"/>
        <v/>
      </c>
      <c r="P745" t="str">
        <f>if(Z745=PROSES!$B$1,T745,)</f>
        <v/>
      </c>
      <c r="Q745" t="str">
        <f>if(X745=PROSES!$B$1,T745,)</f>
        <v/>
      </c>
      <c r="R745" t="str">
        <f t="shared" si="9"/>
        <v>MANISREJO4NGANJUK4</v>
      </c>
      <c r="S745" s="3"/>
      <c r="T745" s="1" t="s">
        <v>1445</v>
      </c>
      <c r="U745" s="1" t="s">
        <v>82</v>
      </c>
      <c r="V745" s="1" t="s">
        <v>82</v>
      </c>
      <c r="W745" s="1" t="s">
        <v>122</v>
      </c>
      <c r="X745" s="1" t="s">
        <v>1437</v>
      </c>
      <c r="Y745" s="1" t="s">
        <v>118</v>
      </c>
      <c r="Z745" s="1" t="s">
        <v>1276</v>
      </c>
      <c r="AA745" s="1" t="s">
        <v>123</v>
      </c>
      <c r="AD745" s="1">
        <v>0.0</v>
      </c>
      <c r="AE745" s="1">
        <v>1.0</v>
      </c>
      <c r="AG745" s="1">
        <v>56.3</v>
      </c>
      <c r="AH745" s="1">
        <v>0.97</v>
      </c>
      <c r="AI745" s="1" t="s">
        <v>64</v>
      </c>
      <c r="AJ745" s="1">
        <v>0.0</v>
      </c>
      <c r="AM745" s="1">
        <v>0.0</v>
      </c>
      <c r="AN745" s="1">
        <v>0.0</v>
      </c>
      <c r="AO745" s="1">
        <v>100.0</v>
      </c>
      <c r="AP745" s="1">
        <v>1.0</v>
      </c>
      <c r="AQ745" s="1">
        <v>0.4268</v>
      </c>
      <c r="AR745" s="1">
        <v>0.4268</v>
      </c>
      <c r="AS745" s="1">
        <v>24.99826</v>
      </c>
      <c r="AT745" s="1">
        <v>60.66966</v>
      </c>
      <c r="AU745" s="1">
        <v>12.24525</v>
      </c>
      <c r="AV745" s="1">
        <v>21.79373</v>
      </c>
      <c r="AW745" s="1">
        <v>20.69025</v>
      </c>
      <c r="AX745" s="1">
        <v>65.38119</v>
      </c>
      <c r="AY745" s="1">
        <v>0.0</v>
      </c>
      <c r="AZ745" s="1">
        <v>0.5920149</v>
      </c>
      <c r="BA745" s="1">
        <v>18.36523</v>
      </c>
    </row>
    <row r="746">
      <c r="A746">
        <f t="shared" si="2"/>
        <v>0</v>
      </c>
      <c r="B746" t="str">
        <f t="shared" si="3"/>
        <v/>
      </c>
      <c r="C746" t="str">
        <f>if(and(D$3&gt;1,E746=PROSES!$D$22),,D746)</f>
        <v/>
      </c>
      <c r="D746" s="1" t="str">
        <f>if(and(F$3&gt;1,F746=PROSES!$B$10),,F746)</f>
        <v/>
      </c>
      <c r="E746" t="str">
        <f t="shared" si="4"/>
        <v/>
      </c>
      <c r="F746" t="str">
        <f t="shared" si="5"/>
        <v/>
      </c>
      <c r="G746" s="1" t="str">
        <f>if(Z746=PROSES!$E$29,T746,)</f>
        <v/>
      </c>
      <c r="H746" t="str">
        <f>if(X746=PROSES!$E$29,T746,)</f>
        <v/>
      </c>
      <c r="I746" t="str">
        <f t="shared" si="6"/>
        <v/>
      </c>
      <c r="J746" t="str">
        <f>if(and($K$3&gt;1,R746=PROSES!$C$2),,K746)</f>
        <v/>
      </c>
      <c r="K746" s="1" t="str">
        <f>if(and($L$3&gt;1,L746=PROSES!$B$2),,L746)</f>
        <v/>
      </c>
      <c r="L746" t="str">
        <f t="shared" si="7"/>
        <v/>
      </c>
      <c r="M746" t="str">
        <f>if(Z746=PROSES!$B$3,T746,)</f>
        <v/>
      </c>
      <c r="N746" t="str">
        <f>if(X746=PROSES!$B$3,T746,)</f>
        <v/>
      </c>
      <c r="O746" t="str">
        <f t="shared" si="8"/>
        <v/>
      </c>
      <c r="P746" t="str">
        <f>if(Z746=PROSES!$B$1,T746,)</f>
        <v/>
      </c>
      <c r="Q746" t="str">
        <f>if(X746=PROSES!$B$1,T746,)</f>
        <v/>
      </c>
      <c r="R746" t="str">
        <f t="shared" si="9"/>
        <v>MANYAR4MASPION STEEL BAR4</v>
      </c>
      <c r="S746" s="3"/>
      <c r="T746" s="1" t="s">
        <v>1446</v>
      </c>
      <c r="U746" s="1" t="s">
        <v>82</v>
      </c>
      <c r="V746" s="1" t="s">
        <v>82</v>
      </c>
      <c r="W746" s="1" t="s">
        <v>215</v>
      </c>
      <c r="X746" s="1" t="s">
        <v>1447</v>
      </c>
      <c r="Y746" s="1" t="s">
        <v>123</v>
      </c>
      <c r="Z746" s="1" t="s">
        <v>1448</v>
      </c>
      <c r="AA746" s="1" t="s">
        <v>123</v>
      </c>
      <c r="AD746" s="1">
        <v>0.0</v>
      </c>
      <c r="AE746" s="1">
        <v>1.0</v>
      </c>
      <c r="AG746" s="1">
        <v>1.41</v>
      </c>
      <c r="AH746" s="1">
        <v>1.0</v>
      </c>
      <c r="AI746" s="1" t="s">
        <v>64</v>
      </c>
      <c r="AJ746" s="1">
        <v>0.0</v>
      </c>
      <c r="AM746" s="1">
        <v>0.0</v>
      </c>
      <c r="AN746" s="1">
        <v>0.0</v>
      </c>
      <c r="AO746" s="1">
        <v>100.0</v>
      </c>
      <c r="AP746" s="1">
        <v>1.0</v>
      </c>
      <c r="AQ746" s="1">
        <v>0.44</v>
      </c>
      <c r="AR746" s="1">
        <v>0.44</v>
      </c>
      <c r="AS746" s="1">
        <v>0.6249383</v>
      </c>
      <c r="AT746" s="1">
        <v>60.53732</v>
      </c>
      <c r="AU746" s="1">
        <v>0.30738</v>
      </c>
      <c r="AV746" s="1">
        <v>0.544119</v>
      </c>
      <c r="AW746" s="1">
        <v>0.51888</v>
      </c>
      <c r="AX746" s="1">
        <v>1.632357</v>
      </c>
      <c r="AY746" s="1">
        <v>0.0</v>
      </c>
      <c r="AZ746" s="1">
        <v>0.5913117</v>
      </c>
      <c r="BA746" s="1">
        <v>18.4643</v>
      </c>
    </row>
    <row r="747">
      <c r="A747">
        <f t="shared" si="2"/>
        <v>0</v>
      </c>
      <c r="B747" t="str">
        <f t="shared" si="3"/>
        <v/>
      </c>
      <c r="C747" t="str">
        <f>if(and(D$3&gt;1,E747=PROSES!$D$22),,D747)</f>
        <v/>
      </c>
      <c r="D747" s="1" t="str">
        <f>if(and(F$3&gt;1,F747=PROSES!$B$10),,F747)</f>
        <v/>
      </c>
      <c r="E747" t="str">
        <f t="shared" si="4"/>
        <v/>
      </c>
      <c r="F747" t="str">
        <f t="shared" si="5"/>
        <v/>
      </c>
      <c r="G747" s="1" t="str">
        <f>if(Z747=PROSES!$E$29,T747,)</f>
        <v/>
      </c>
      <c r="H747" t="str">
        <f>if(X747=PROSES!$E$29,T747,)</f>
        <v/>
      </c>
      <c r="I747" t="str">
        <f t="shared" si="6"/>
        <v/>
      </c>
      <c r="J747" t="str">
        <f>if(and($K$3&gt;1,R747=PROSES!$C$2),,K747)</f>
        <v/>
      </c>
      <c r="K747" s="1" t="str">
        <f>if(and($L$3&gt;1,L747=PROSES!$B$2),,L747)</f>
        <v/>
      </c>
      <c r="L747" t="str">
        <f t="shared" si="7"/>
        <v/>
      </c>
      <c r="M747" t="str">
        <f>if(Z747=PROSES!$B$3,T747,)</f>
        <v/>
      </c>
      <c r="N747" t="str">
        <f>if(X747=PROSES!$B$3,T747,)</f>
        <v/>
      </c>
      <c r="O747" t="str">
        <f t="shared" si="8"/>
        <v/>
      </c>
      <c r="P747" t="str">
        <f>if(Z747=PROSES!$B$1,T747,)</f>
        <v/>
      </c>
      <c r="Q747" t="str">
        <f>if(X747=PROSES!$B$1,T747,)</f>
        <v/>
      </c>
      <c r="R747" t="str">
        <f t="shared" si="9"/>
        <v>MANYAR4MASPION STEEL BAR4</v>
      </c>
      <c r="S747" s="3"/>
      <c r="T747" s="1" t="s">
        <v>1449</v>
      </c>
      <c r="U747" s="1" t="s">
        <v>82</v>
      </c>
      <c r="V747" s="1" t="s">
        <v>82</v>
      </c>
      <c r="W747" s="1" t="s">
        <v>215</v>
      </c>
      <c r="X747" s="1" t="s">
        <v>1447</v>
      </c>
      <c r="Y747" s="1" t="s">
        <v>123</v>
      </c>
      <c r="Z747" s="1" t="s">
        <v>1448</v>
      </c>
      <c r="AA747" s="1" t="s">
        <v>123</v>
      </c>
      <c r="AD747" s="1">
        <v>0.0</v>
      </c>
      <c r="AE747" s="1">
        <v>1.0</v>
      </c>
      <c r="AG747" s="1">
        <v>1.41</v>
      </c>
      <c r="AH747" s="1">
        <v>1.0</v>
      </c>
      <c r="AI747" s="1" t="s">
        <v>64</v>
      </c>
      <c r="AJ747" s="1">
        <v>0.0</v>
      </c>
      <c r="AM747" s="1">
        <v>0.0</v>
      </c>
      <c r="AN747" s="1">
        <v>0.0</v>
      </c>
      <c r="AO747" s="1">
        <v>100.0</v>
      </c>
      <c r="AP747" s="1">
        <v>1.0</v>
      </c>
      <c r="AQ747" s="1">
        <v>0.44</v>
      </c>
      <c r="AR747" s="1">
        <v>0.44</v>
      </c>
      <c r="AS747" s="1">
        <v>0.6249383</v>
      </c>
      <c r="AT747" s="1">
        <v>60.53732</v>
      </c>
      <c r="AU747" s="1">
        <v>0.30738</v>
      </c>
      <c r="AV747" s="1">
        <v>0.544119</v>
      </c>
      <c r="AW747" s="1">
        <v>0.51888</v>
      </c>
      <c r="AX747" s="1">
        <v>1.632357</v>
      </c>
      <c r="AY747" s="1">
        <v>0.0</v>
      </c>
      <c r="AZ747" s="1">
        <v>0.5913117</v>
      </c>
      <c r="BA747" s="1">
        <v>18.4643</v>
      </c>
    </row>
    <row r="748">
      <c r="A748">
        <f t="shared" si="2"/>
        <v>0</v>
      </c>
      <c r="B748" t="str">
        <f t="shared" si="3"/>
        <v/>
      </c>
      <c r="C748" t="str">
        <f>if(and(D$3&gt;1,E748=PROSES!$D$22),,D748)</f>
        <v/>
      </c>
      <c r="D748" s="1" t="str">
        <f>if(and(F$3&gt;1,F748=PROSES!$B$10),,F748)</f>
        <v/>
      </c>
      <c r="E748" t="str">
        <f t="shared" si="4"/>
        <v/>
      </c>
      <c r="F748" t="str">
        <f t="shared" si="5"/>
        <v/>
      </c>
      <c r="G748" s="1" t="str">
        <f>if(Z748=PROSES!$E$29,T748,)</f>
        <v/>
      </c>
      <c r="H748" t="str">
        <f>if(X748=PROSES!$E$29,T748,)</f>
        <v/>
      </c>
      <c r="I748" t="str">
        <f t="shared" si="6"/>
        <v/>
      </c>
      <c r="J748" t="str">
        <f>if(and($K$3&gt;1,R748=PROSES!$C$2),,K748)</f>
        <v/>
      </c>
      <c r="K748" s="1" t="str">
        <f>if(and($L$3&gt;1,L748=PROSES!$B$2),,L748)</f>
        <v/>
      </c>
      <c r="L748" t="str">
        <f t="shared" si="7"/>
        <v/>
      </c>
      <c r="M748" t="str">
        <f>if(Z748=PROSES!$B$3,T748,)</f>
        <v/>
      </c>
      <c r="N748" t="str">
        <f>if(X748=PROSES!$B$3,T748,)</f>
        <v/>
      </c>
      <c r="O748" t="str">
        <f t="shared" si="8"/>
        <v/>
      </c>
      <c r="P748" t="str">
        <f>if(Z748=PROSES!$B$1,T748,)</f>
        <v/>
      </c>
      <c r="Q748" t="str">
        <f>if(X748=PROSES!$B$1,T748,)</f>
        <v/>
      </c>
      <c r="R748" t="str">
        <f t="shared" si="9"/>
        <v>MOJOSONGOJAJAR</v>
      </c>
      <c r="S748" s="3"/>
      <c r="T748" s="1" t="s">
        <v>1450</v>
      </c>
      <c r="U748" s="1" t="s">
        <v>176</v>
      </c>
      <c r="V748" s="1" t="s">
        <v>176</v>
      </c>
      <c r="W748" s="1" t="s">
        <v>171</v>
      </c>
      <c r="X748" s="1" t="s">
        <v>413</v>
      </c>
      <c r="Y748" s="1">
        <v>-2.0</v>
      </c>
      <c r="Z748" s="1" t="s">
        <v>188</v>
      </c>
      <c r="AA748" s="1">
        <v>1.0</v>
      </c>
      <c r="AD748" s="1">
        <v>0.0</v>
      </c>
      <c r="AE748" s="1">
        <v>1.0</v>
      </c>
      <c r="AG748" s="1">
        <v>19.03</v>
      </c>
      <c r="AH748" s="1">
        <v>1.0</v>
      </c>
      <c r="AI748" s="1" t="s">
        <v>64</v>
      </c>
      <c r="AJ748" s="1">
        <v>0.0</v>
      </c>
      <c r="AM748" s="1">
        <v>0.0</v>
      </c>
      <c r="AN748" s="1">
        <v>0.0</v>
      </c>
      <c r="AO748" s="1">
        <v>100.0</v>
      </c>
      <c r="AP748" s="1">
        <v>1.0</v>
      </c>
      <c r="AQ748" s="1">
        <v>0.58</v>
      </c>
      <c r="AR748" s="1">
        <v>0.58</v>
      </c>
      <c r="AS748" s="1">
        <v>7.984907</v>
      </c>
      <c r="AT748" s="1">
        <v>70.94324</v>
      </c>
      <c r="AU748" s="1">
        <v>2.60711</v>
      </c>
      <c r="AV748" s="1">
        <v>7.547298</v>
      </c>
      <c r="AW748" s="1">
        <v>5.46161</v>
      </c>
      <c r="AX748" s="1">
        <v>22.6419</v>
      </c>
      <c r="AY748" s="1">
        <v>0.0</v>
      </c>
      <c r="AZ748" s="1">
        <v>0.6412987</v>
      </c>
      <c r="BA748" s="1">
        <v>8.348166</v>
      </c>
    </row>
    <row r="749">
      <c r="A749">
        <f t="shared" si="2"/>
        <v>0</v>
      </c>
      <c r="B749" t="str">
        <f t="shared" si="3"/>
        <v/>
      </c>
      <c r="C749" t="str">
        <f>if(and(D$3&gt;1,E749=PROSES!$D$22),,D749)</f>
        <v/>
      </c>
      <c r="D749" s="1" t="str">
        <f>if(and(F$3&gt;1,F749=PROSES!$B$10),,F749)</f>
        <v/>
      </c>
      <c r="E749" t="str">
        <f t="shared" si="4"/>
        <v/>
      </c>
      <c r="F749" t="str">
        <f t="shared" si="5"/>
        <v/>
      </c>
      <c r="G749" s="1" t="str">
        <f>if(Z749=PROSES!$E$29,T749,)</f>
        <v/>
      </c>
      <c r="H749" t="str">
        <f>if(X749=PROSES!$E$29,T749,)</f>
        <v/>
      </c>
      <c r="I749" t="str">
        <f t="shared" si="6"/>
        <v/>
      </c>
      <c r="J749" t="str">
        <f>if(and($K$3&gt;1,R749=PROSES!$C$2),,K749)</f>
        <v/>
      </c>
      <c r="K749" s="1" t="str">
        <f>if(and($L$3&gt;1,L749=PROSES!$B$2),,L749)</f>
        <v/>
      </c>
      <c r="L749" t="str">
        <f t="shared" si="7"/>
        <v/>
      </c>
      <c r="M749" t="str">
        <f>if(Z749=PROSES!$B$3,T749,)</f>
        <v/>
      </c>
      <c r="N749" t="str">
        <f>if(X749=PROSES!$B$3,T749,)</f>
        <v/>
      </c>
      <c r="O749" t="str">
        <f t="shared" si="8"/>
        <v/>
      </c>
      <c r="P749" t="str">
        <f>if(Z749=PROSES!$B$1,T749,)</f>
        <v/>
      </c>
      <c r="Q749" t="str">
        <f>if(X749=PROSES!$B$1,T749,)</f>
        <v/>
      </c>
      <c r="R749" t="str">
        <f t="shared" si="9"/>
        <v>MOJOSONGOBANYUDONO</v>
      </c>
      <c r="S749" s="3"/>
      <c r="T749" s="1" t="s">
        <v>1451</v>
      </c>
      <c r="U749" s="1" t="s">
        <v>176</v>
      </c>
      <c r="V749" s="1" t="s">
        <v>176</v>
      </c>
      <c r="W749" s="1" t="s">
        <v>171</v>
      </c>
      <c r="X749" s="1" t="s">
        <v>413</v>
      </c>
      <c r="Y749" s="1">
        <v>2.0</v>
      </c>
      <c r="Z749" s="1" t="s">
        <v>186</v>
      </c>
      <c r="AA749" s="1" t="s">
        <v>1452</v>
      </c>
      <c r="AD749" s="1">
        <v>0.0</v>
      </c>
      <c r="AE749" s="1">
        <v>1.0</v>
      </c>
      <c r="AG749" s="1">
        <v>10.38</v>
      </c>
      <c r="AH749" s="1">
        <v>1.0</v>
      </c>
      <c r="AI749" s="1" t="s">
        <v>64</v>
      </c>
      <c r="AJ749" s="1">
        <v>0.0</v>
      </c>
      <c r="AM749" s="1">
        <v>0.0</v>
      </c>
      <c r="AN749" s="1">
        <v>0.0</v>
      </c>
      <c r="AO749" s="1">
        <v>100.0</v>
      </c>
      <c r="AP749" s="1">
        <v>1.0</v>
      </c>
      <c r="AQ749" s="1">
        <v>0.58</v>
      </c>
      <c r="AR749" s="1">
        <v>0.58</v>
      </c>
      <c r="AS749" s="1">
        <v>4.355403</v>
      </c>
      <c r="AT749" s="1">
        <v>70.94324</v>
      </c>
      <c r="AU749" s="1">
        <v>1.42206</v>
      </c>
      <c r="AV749" s="1">
        <v>4.116708</v>
      </c>
      <c r="AW749" s="1">
        <v>2.97906</v>
      </c>
      <c r="AX749" s="1">
        <v>12.35012</v>
      </c>
      <c r="AY749" s="1">
        <v>0.0</v>
      </c>
      <c r="AZ749" s="1">
        <v>0.6412987</v>
      </c>
      <c r="BA749" s="1">
        <v>8.348166</v>
      </c>
    </row>
    <row r="750">
      <c r="A750">
        <f t="shared" si="2"/>
        <v>0</v>
      </c>
      <c r="B750" t="str">
        <f t="shared" si="3"/>
        <v/>
      </c>
      <c r="C750" t="str">
        <f>if(and(D$3&gt;1,E750=PROSES!$D$22),,D750)</f>
        <v/>
      </c>
      <c r="D750" s="1" t="str">
        <f>if(and(F$3&gt;1,F750=PROSES!$B$10),,F750)</f>
        <v/>
      </c>
      <c r="E750" t="str">
        <f t="shared" si="4"/>
        <v/>
      </c>
      <c r="F750" t="str">
        <f t="shared" si="5"/>
        <v/>
      </c>
      <c r="G750" s="1" t="str">
        <f>if(Z750=PROSES!$E$29,T750,)</f>
        <v/>
      </c>
      <c r="H750" t="str">
        <f>if(X750=PROSES!$E$29,T750,)</f>
        <v/>
      </c>
      <c r="I750" t="str">
        <f t="shared" si="6"/>
        <v/>
      </c>
      <c r="J750" t="str">
        <f>if(and($K$3&gt;1,R750=PROSES!$C$2),,K750)</f>
        <v/>
      </c>
      <c r="K750" s="1" t="str">
        <f>if(and($L$3&gt;1,L750=PROSES!$B$2),,L750)</f>
        <v/>
      </c>
      <c r="L750" t="str">
        <f t="shared" si="7"/>
        <v/>
      </c>
      <c r="M750" t="str">
        <f>if(Z750=PROSES!$B$3,T750,)</f>
        <v/>
      </c>
      <c r="N750" t="str">
        <f>if(X750=PROSES!$B$3,T750,)</f>
        <v/>
      </c>
      <c r="O750" t="str">
        <f t="shared" si="8"/>
        <v/>
      </c>
      <c r="P750" t="str">
        <f>if(Z750=PROSES!$B$1,T750,)</f>
        <v/>
      </c>
      <c r="Q750" t="str">
        <f>if(X750=PROSES!$B$1,T750,)</f>
        <v/>
      </c>
      <c r="R750" t="str">
        <f t="shared" si="9"/>
        <v>MAMPANG DUAABADI GUNA PAPAN</v>
      </c>
      <c r="S750" s="3"/>
      <c r="T750" s="1" t="s">
        <v>1453</v>
      </c>
      <c r="U750" s="1" t="s">
        <v>58</v>
      </c>
      <c r="V750" s="1" t="s">
        <v>58</v>
      </c>
      <c r="W750" s="1" t="s">
        <v>812</v>
      </c>
      <c r="X750" s="1" t="s">
        <v>814</v>
      </c>
      <c r="Y750" s="1" t="s">
        <v>61</v>
      </c>
      <c r="Z750" s="1" t="s">
        <v>1454</v>
      </c>
      <c r="AA750" s="1" t="s">
        <v>66</v>
      </c>
      <c r="AD750" s="1">
        <v>0.0</v>
      </c>
      <c r="AE750" s="1">
        <v>1.0</v>
      </c>
      <c r="AG750" s="1">
        <v>1.9</v>
      </c>
      <c r="AH750" s="1">
        <v>1.0</v>
      </c>
      <c r="AI750" s="1" t="s">
        <v>64</v>
      </c>
      <c r="AJ750" s="1">
        <v>0.0</v>
      </c>
      <c r="AM750" s="1">
        <v>0.0</v>
      </c>
      <c r="AN750" s="1">
        <v>0.0</v>
      </c>
      <c r="AO750" s="1">
        <v>100.0</v>
      </c>
      <c r="AP750" s="1">
        <v>1.0</v>
      </c>
      <c r="AQ750" s="1">
        <v>0.464</v>
      </c>
      <c r="AR750" s="1">
        <v>0.464</v>
      </c>
      <c r="AS750" s="1">
        <v>0.4461724</v>
      </c>
      <c r="AT750" s="1">
        <v>54.0085</v>
      </c>
      <c r="AU750" s="1">
        <v>0.2622</v>
      </c>
      <c r="AV750" s="1">
        <v>0.361</v>
      </c>
      <c r="AW750" s="1">
        <v>0.5472</v>
      </c>
      <c r="AX750" s="1">
        <v>1.083</v>
      </c>
      <c r="AY750" s="1">
        <v>0.0</v>
      </c>
      <c r="AZ750" s="1">
        <v>0.5799062</v>
      </c>
      <c r="BA750" s="1">
        <v>14.45052</v>
      </c>
    </row>
    <row r="751">
      <c r="A751">
        <f t="shared" si="2"/>
        <v>0</v>
      </c>
      <c r="B751" t="str">
        <f t="shared" si="3"/>
        <v/>
      </c>
      <c r="C751" t="str">
        <f>if(and(D$3&gt;1,E751=PROSES!$D$22),,D751)</f>
        <v/>
      </c>
      <c r="D751" s="1" t="str">
        <f>if(and(F$3&gt;1,F751=PROSES!$B$10),,F751)</f>
        <v/>
      </c>
      <c r="E751" t="str">
        <f t="shared" si="4"/>
        <v/>
      </c>
      <c r="F751" t="str">
        <f t="shared" si="5"/>
        <v/>
      </c>
      <c r="G751" s="1" t="str">
        <f>if(Z751=PROSES!$E$29,T751,)</f>
        <v/>
      </c>
      <c r="H751" t="str">
        <f>if(X751=PROSES!$E$29,T751,)</f>
        <v/>
      </c>
      <c r="I751" t="str">
        <f t="shared" si="6"/>
        <v/>
      </c>
      <c r="J751" t="str">
        <f>if(and($K$3&gt;1,R751=PROSES!$C$2),,K751)</f>
        <v/>
      </c>
      <c r="K751" s="1" t="str">
        <f>if(and($L$3&gt;1,L751=PROSES!$B$2),,L751)</f>
        <v/>
      </c>
      <c r="L751" t="str">
        <f t="shared" si="7"/>
        <v/>
      </c>
      <c r="M751" t="str">
        <f>if(Z751=PROSES!$B$3,T751,)</f>
        <v/>
      </c>
      <c r="N751" t="str">
        <f>if(X751=PROSES!$B$3,T751,)</f>
        <v/>
      </c>
      <c r="O751" t="str">
        <f t="shared" si="8"/>
        <v/>
      </c>
      <c r="P751" t="str">
        <f>if(Z751=PROSES!$B$1,T751,)</f>
        <v/>
      </c>
      <c r="Q751" t="str">
        <f>if(X751=PROSES!$B$1,T751,)</f>
        <v/>
      </c>
      <c r="R751" t="str">
        <f t="shared" si="9"/>
        <v>DURENTIGAMAMPANG DUA</v>
      </c>
      <c r="S751" s="3"/>
      <c r="T751" s="1" t="s">
        <v>1455</v>
      </c>
      <c r="U751" s="1" t="s">
        <v>58</v>
      </c>
      <c r="V751" s="1" t="s">
        <v>58</v>
      </c>
      <c r="W751" s="1" t="s">
        <v>59</v>
      </c>
      <c r="X751" s="1" t="s">
        <v>746</v>
      </c>
      <c r="Y751" s="1" t="s">
        <v>61</v>
      </c>
      <c r="Z751" s="1" t="s">
        <v>814</v>
      </c>
      <c r="AA751" s="1" t="s">
        <v>63</v>
      </c>
      <c r="AD751" s="1">
        <v>0.0</v>
      </c>
      <c r="AE751" s="1">
        <v>1.0</v>
      </c>
      <c r="AG751" s="1">
        <v>3.3</v>
      </c>
      <c r="AH751" s="1">
        <v>1.0</v>
      </c>
      <c r="AI751" s="1" t="s">
        <v>64</v>
      </c>
      <c r="AJ751" s="1">
        <v>0.0</v>
      </c>
      <c r="AM751" s="1">
        <v>0.0</v>
      </c>
      <c r="AN751" s="1">
        <v>0.0</v>
      </c>
      <c r="AO751" s="1">
        <v>100.0</v>
      </c>
      <c r="AP751" s="1">
        <v>1.0</v>
      </c>
      <c r="AQ751" s="1">
        <v>2.73</v>
      </c>
      <c r="AR751" s="1">
        <v>2.73</v>
      </c>
      <c r="AS751" s="1">
        <v>0.8769715</v>
      </c>
      <c r="AT751" s="1">
        <v>76.21999</v>
      </c>
      <c r="AU751" s="1">
        <v>0.20889</v>
      </c>
      <c r="AV751" s="1">
        <v>0.85173</v>
      </c>
      <c r="AW751" s="1">
        <v>0.70389</v>
      </c>
      <c r="AX751" s="1">
        <v>2.55519</v>
      </c>
      <c r="AY751" s="1">
        <v>0.0</v>
      </c>
      <c r="AZ751" s="1">
        <v>0.6742607</v>
      </c>
      <c r="BA751" s="1">
        <v>-2.423059</v>
      </c>
    </row>
    <row r="752">
      <c r="A752">
        <f t="shared" si="2"/>
        <v>0</v>
      </c>
      <c r="B752" t="str">
        <f t="shared" si="3"/>
        <v/>
      </c>
      <c r="C752" t="str">
        <f>if(and(D$3&gt;1,E752=PROSES!$D$22),,D752)</f>
        <v/>
      </c>
      <c r="D752" s="1" t="str">
        <f>if(and(F$3&gt;1,F752=PROSES!$B$10),,F752)</f>
        <v/>
      </c>
      <c r="E752" t="str">
        <f t="shared" si="4"/>
        <v/>
      </c>
      <c r="F752" t="str">
        <f t="shared" si="5"/>
        <v/>
      </c>
      <c r="G752" s="1" t="str">
        <f>if(Z752=PROSES!$E$29,T752,)</f>
        <v/>
      </c>
      <c r="H752" t="str">
        <f>if(X752=PROSES!$E$29,T752,)</f>
        <v/>
      </c>
      <c r="I752" t="str">
        <f t="shared" si="6"/>
        <v/>
      </c>
      <c r="J752" t="str">
        <f>if(and($K$3&gt;1,R752=PROSES!$C$2),,K752)</f>
        <v/>
      </c>
      <c r="K752" s="1" t="str">
        <f>if(and($L$3&gt;1,L752=PROSES!$B$2),,L752)</f>
        <v/>
      </c>
      <c r="L752" t="str">
        <f t="shared" si="7"/>
        <v/>
      </c>
      <c r="M752" t="str">
        <f>if(Z752=PROSES!$B$3,T752,)</f>
        <v/>
      </c>
      <c r="N752" t="str">
        <f>if(X752=PROSES!$B$3,T752,)</f>
        <v/>
      </c>
      <c r="O752" t="str">
        <f t="shared" si="8"/>
        <v/>
      </c>
      <c r="P752" t="str">
        <f>if(Z752=PROSES!$B$1,T752,)</f>
        <v/>
      </c>
      <c r="Q752" t="str">
        <f>if(X752=PROSES!$B$1,T752,)</f>
        <v/>
      </c>
      <c r="R752" t="str">
        <f t="shared" si="9"/>
        <v>DURENTIGAMAMPANG DUA</v>
      </c>
      <c r="S752" s="3"/>
      <c r="T752" s="1" t="s">
        <v>1456</v>
      </c>
      <c r="U752" s="1" t="s">
        <v>58</v>
      </c>
      <c r="V752" s="1" t="s">
        <v>58</v>
      </c>
      <c r="W752" s="1" t="s">
        <v>59</v>
      </c>
      <c r="X752" s="1" t="s">
        <v>746</v>
      </c>
      <c r="Y752" s="1" t="s">
        <v>66</v>
      </c>
      <c r="Z752" s="1" t="s">
        <v>814</v>
      </c>
      <c r="AA752" s="1" t="s">
        <v>63</v>
      </c>
      <c r="AD752" s="1">
        <v>0.0</v>
      </c>
      <c r="AE752" s="1">
        <v>1.0</v>
      </c>
      <c r="AG752" s="1">
        <v>3.3</v>
      </c>
      <c r="AH752" s="1">
        <v>1.0</v>
      </c>
      <c r="AI752" s="1" t="s">
        <v>64</v>
      </c>
      <c r="AJ752" s="1">
        <v>0.0</v>
      </c>
      <c r="AM752" s="1">
        <v>0.0</v>
      </c>
      <c r="AN752" s="1">
        <v>0.0</v>
      </c>
      <c r="AO752" s="1">
        <v>100.0</v>
      </c>
      <c r="AP752" s="1">
        <v>1.0</v>
      </c>
      <c r="AQ752" s="1">
        <v>2.73</v>
      </c>
      <c r="AR752" s="1">
        <v>2.73</v>
      </c>
      <c r="AS752" s="1">
        <v>0.8769715</v>
      </c>
      <c r="AT752" s="1">
        <v>76.21999</v>
      </c>
      <c r="AU752" s="1">
        <v>0.20889</v>
      </c>
      <c r="AV752" s="1">
        <v>0.85173</v>
      </c>
      <c r="AW752" s="1">
        <v>0.70389</v>
      </c>
      <c r="AX752" s="1">
        <v>2.55519</v>
      </c>
      <c r="AY752" s="1">
        <v>0.0</v>
      </c>
      <c r="AZ752" s="1">
        <v>0.6742607</v>
      </c>
      <c r="BA752" s="1">
        <v>-2.423059</v>
      </c>
    </row>
    <row r="753">
      <c r="A753">
        <f t="shared" si="2"/>
        <v>0</v>
      </c>
      <c r="B753" t="str">
        <f t="shared" si="3"/>
        <v/>
      </c>
      <c r="C753" t="str">
        <f>if(and(D$3&gt;1,E753=PROSES!$D$22),,D753)</f>
        <v/>
      </c>
      <c r="D753" s="1" t="str">
        <f>if(and(F$3&gt;1,F753=PROSES!$B$10),,F753)</f>
        <v/>
      </c>
      <c r="E753" t="str">
        <f t="shared" si="4"/>
        <v/>
      </c>
      <c r="F753" t="str">
        <f t="shared" si="5"/>
        <v/>
      </c>
      <c r="G753" s="1" t="str">
        <f>if(Z753=PROSES!$E$29,T753,)</f>
        <v/>
      </c>
      <c r="H753" t="str">
        <f>if(X753=PROSES!$E$29,T753,)</f>
        <v/>
      </c>
      <c r="I753" t="str">
        <f t="shared" si="6"/>
        <v/>
      </c>
      <c r="J753" t="str">
        <f>if(and($K$3&gt;1,R753=PROSES!$C$2),,K753)</f>
        <v/>
      </c>
      <c r="K753" s="1" t="str">
        <f>if(and($L$3&gt;1,L753=PROSES!$B$2),,L753)</f>
        <v/>
      </c>
      <c r="L753" t="str">
        <f t="shared" si="7"/>
        <v/>
      </c>
      <c r="M753" t="str">
        <f>if(Z753=PROSES!$B$3,T753,)</f>
        <v/>
      </c>
      <c r="N753" t="str">
        <f>if(X753=PROSES!$B$3,T753,)</f>
        <v/>
      </c>
      <c r="O753" t="str">
        <f t="shared" si="8"/>
        <v/>
      </c>
      <c r="P753" t="str">
        <f>if(Z753=PROSES!$B$1,T753,)</f>
        <v/>
      </c>
      <c r="Q753" t="str">
        <f>if(X753=PROSES!$B$1,T753,)</f>
        <v/>
      </c>
      <c r="R753" t="str">
        <f t="shared" si="9"/>
        <v>MAMPANG DUA</v>
      </c>
      <c r="S753" s="3"/>
      <c r="T753" s="1" t="s">
        <v>1457</v>
      </c>
      <c r="U753" s="1" t="s">
        <v>1105</v>
      </c>
      <c r="V753" s="1" t="s">
        <v>58</v>
      </c>
      <c r="W753" s="1" t="s">
        <v>1458</v>
      </c>
      <c r="X753" s="1" t="s">
        <v>814</v>
      </c>
      <c r="Y753" s="1" t="s">
        <v>63</v>
      </c>
      <c r="AA753" s="1" t="s">
        <v>1459</v>
      </c>
      <c r="AD753" s="1">
        <v>0.0</v>
      </c>
      <c r="AE753" s="1">
        <v>1.0</v>
      </c>
      <c r="AG753" s="1">
        <v>4.4</v>
      </c>
      <c r="AH753" s="1">
        <v>1.0</v>
      </c>
      <c r="AI753" s="1" t="s">
        <v>64</v>
      </c>
      <c r="AJ753" s="1">
        <v>0.0</v>
      </c>
      <c r="AM753" s="1">
        <v>0.0</v>
      </c>
      <c r="AN753" s="1">
        <v>0.0</v>
      </c>
      <c r="AO753" s="1">
        <v>100.0</v>
      </c>
      <c r="AP753" s="1">
        <v>1.0</v>
      </c>
      <c r="AQ753" s="1">
        <v>0.842</v>
      </c>
      <c r="AR753" s="1">
        <v>0.842</v>
      </c>
      <c r="AS753" s="1">
        <v>0.547514</v>
      </c>
      <c r="AT753" s="1">
        <v>55.32145</v>
      </c>
      <c r="AU753" s="1">
        <v>0.31152</v>
      </c>
      <c r="AV753" s="1">
        <v>0.450252</v>
      </c>
      <c r="AW753" s="1">
        <v>0.47388</v>
      </c>
      <c r="AX753" s="1">
        <v>0.320496</v>
      </c>
      <c r="AY753" s="1">
        <v>0.0</v>
      </c>
      <c r="AZ753" s="1">
        <v>0.1265355</v>
      </c>
      <c r="BA753" s="1">
        <v>-93.95284</v>
      </c>
    </row>
    <row r="754">
      <c r="A754">
        <f t="shared" si="2"/>
        <v>0</v>
      </c>
      <c r="B754" t="str">
        <f t="shared" si="3"/>
        <v/>
      </c>
      <c r="C754" t="str">
        <f>if(and(D$3&gt;1,E754=PROSES!$D$22),,D754)</f>
        <v/>
      </c>
      <c r="D754" s="1" t="str">
        <f>if(and(F$3&gt;1,F754=PROSES!$B$10),,F754)</f>
        <v/>
      </c>
      <c r="E754" t="str">
        <f t="shared" si="4"/>
        <v/>
      </c>
      <c r="F754" t="str">
        <f t="shared" si="5"/>
        <v/>
      </c>
      <c r="G754" s="1" t="str">
        <f>if(Z754=PROSES!$E$29,T754,)</f>
        <v/>
      </c>
      <c r="H754" t="str">
        <f>if(X754=PROSES!$E$29,T754,)</f>
        <v/>
      </c>
      <c r="I754" t="str">
        <f t="shared" si="6"/>
        <v/>
      </c>
      <c r="J754" t="str">
        <f>if(and($K$3&gt;1,R754=PROSES!$C$2),,K754)</f>
        <v/>
      </c>
      <c r="K754" s="1" t="str">
        <f>if(and($L$3&gt;1,L754=PROSES!$B$2),,L754)</f>
        <v/>
      </c>
      <c r="L754" t="str">
        <f t="shared" si="7"/>
        <v/>
      </c>
      <c r="M754" t="str">
        <f>if(Z754=PROSES!$B$3,T754,)</f>
        <v/>
      </c>
      <c r="N754" t="str">
        <f>if(X754=PROSES!$B$3,T754,)</f>
        <v/>
      </c>
      <c r="O754" t="str">
        <f t="shared" si="8"/>
        <v/>
      </c>
      <c r="P754" t="str">
        <f>if(Z754=PROSES!$B$1,T754,)</f>
        <v/>
      </c>
      <c r="Q754" t="str">
        <f>if(X754=PROSES!$B$1,T754,)</f>
        <v/>
      </c>
      <c r="R754" t="str">
        <f t="shared" si="9"/>
        <v>MAMPANG DUA</v>
      </c>
      <c r="S754" s="3"/>
      <c r="T754" s="1" t="s">
        <v>1460</v>
      </c>
      <c r="U754" s="1" t="s">
        <v>1108</v>
      </c>
      <c r="V754" s="1" t="s">
        <v>58</v>
      </c>
      <c r="W754" s="1" t="s">
        <v>1458</v>
      </c>
      <c r="X754" s="1" t="s">
        <v>814</v>
      </c>
      <c r="Y754" s="1" t="s">
        <v>63</v>
      </c>
      <c r="AA754" s="1" t="s">
        <v>1461</v>
      </c>
      <c r="AD754" s="1">
        <v>0.0</v>
      </c>
      <c r="AE754" s="1">
        <v>1.0</v>
      </c>
      <c r="AG754" s="1">
        <v>4.4</v>
      </c>
      <c r="AH754" s="1">
        <v>1.0</v>
      </c>
      <c r="AI754" s="1" t="s">
        <v>64</v>
      </c>
      <c r="AJ754" s="1">
        <v>0.0</v>
      </c>
      <c r="AM754" s="1">
        <v>0.0</v>
      </c>
      <c r="AN754" s="1">
        <v>0.0</v>
      </c>
      <c r="AO754" s="1">
        <v>100.0</v>
      </c>
      <c r="AP754" s="1">
        <v>1.0</v>
      </c>
      <c r="AQ754" s="1">
        <v>0.842</v>
      </c>
      <c r="AR754" s="1">
        <v>0.842</v>
      </c>
      <c r="AS754" s="1">
        <v>0.547514</v>
      </c>
      <c r="AT754" s="1">
        <v>55.32145</v>
      </c>
      <c r="AU754" s="1">
        <v>0.31152</v>
      </c>
      <c r="AV754" s="1">
        <v>0.450252</v>
      </c>
      <c r="AW754" s="1">
        <v>0.47388</v>
      </c>
      <c r="AX754" s="1">
        <v>0.320496</v>
      </c>
      <c r="AY754" s="1">
        <v>0.0</v>
      </c>
      <c r="AZ754" s="1">
        <v>0.1265355</v>
      </c>
      <c r="BA754" s="1">
        <v>-93.95284</v>
      </c>
    </row>
    <row r="755">
      <c r="A755">
        <f t="shared" si="2"/>
        <v>0</v>
      </c>
      <c r="B755" t="str">
        <f t="shared" si="3"/>
        <v/>
      </c>
      <c r="C755" t="str">
        <f>if(and(D$3&gt;1,E755=PROSES!$D$22),,D755)</f>
        <v/>
      </c>
      <c r="D755" s="1" t="str">
        <f>if(and(F$3&gt;1,F755=PROSES!$B$10),,F755)</f>
        <v/>
      </c>
      <c r="E755" t="str">
        <f t="shared" si="4"/>
        <v/>
      </c>
      <c r="F755" t="str">
        <f t="shared" si="5"/>
        <v/>
      </c>
      <c r="G755" s="1" t="str">
        <f>if(Z755=PROSES!$E$29,T755,)</f>
        <v/>
      </c>
      <c r="H755" t="str">
        <f>if(X755=PROSES!$E$29,T755,)</f>
        <v/>
      </c>
      <c r="I755" t="str">
        <f t="shared" si="6"/>
        <v/>
      </c>
      <c r="J755" t="str">
        <f>if(and($K$3&gt;1,R755=PROSES!$C$2),,K755)</f>
        <v/>
      </c>
      <c r="K755" s="1" t="str">
        <f>if(and($L$3&gt;1,L755=PROSES!$B$2),,L755)</f>
        <v/>
      </c>
      <c r="L755" t="str">
        <f t="shared" si="7"/>
        <v/>
      </c>
      <c r="M755" t="str">
        <f>if(Z755=PROSES!$B$3,T755,)</f>
        <v/>
      </c>
      <c r="N755" t="str">
        <f>if(X755=PROSES!$B$3,T755,)</f>
        <v/>
      </c>
      <c r="O755" t="str">
        <f t="shared" si="8"/>
        <v/>
      </c>
      <c r="P755" t="str">
        <f>if(Z755=PROSES!$B$1,T755,)</f>
        <v/>
      </c>
      <c r="Q755" t="str">
        <f>if(X755=PROSES!$B$1,T755,)</f>
        <v/>
      </c>
      <c r="R755" t="str">
        <f t="shared" si="9"/>
        <v>MASPION4BUDURAN4</v>
      </c>
      <c r="S755" s="3"/>
      <c r="T755" s="1" t="s">
        <v>1462</v>
      </c>
      <c r="U755" s="1" t="s">
        <v>82</v>
      </c>
      <c r="V755" s="1" t="s">
        <v>82</v>
      </c>
      <c r="W755" s="1" t="s">
        <v>545</v>
      </c>
      <c r="X755" s="1" t="s">
        <v>1463</v>
      </c>
      <c r="Y755" s="1" t="s">
        <v>123</v>
      </c>
      <c r="Z755" s="1" t="s">
        <v>216</v>
      </c>
      <c r="AA755" s="1" t="s">
        <v>123</v>
      </c>
      <c r="AD755" s="1">
        <v>0.0</v>
      </c>
      <c r="AE755" s="1">
        <v>1.0</v>
      </c>
      <c r="AG755" s="1">
        <v>7.297</v>
      </c>
      <c r="AH755" s="1">
        <v>1.0</v>
      </c>
      <c r="AI755" s="1" t="s">
        <v>64</v>
      </c>
      <c r="AJ755" s="1">
        <v>0.0</v>
      </c>
      <c r="AM755" s="1">
        <v>0.0</v>
      </c>
      <c r="AN755" s="1">
        <v>0.0</v>
      </c>
      <c r="AO755" s="1">
        <v>100.0</v>
      </c>
      <c r="AP755" s="1">
        <v>1.0</v>
      </c>
      <c r="AQ755" s="1">
        <v>0.74</v>
      </c>
      <c r="AR755" s="1">
        <v>0.74</v>
      </c>
      <c r="AS755" s="1">
        <v>3.361851</v>
      </c>
      <c r="AT755" s="1">
        <v>62.32255</v>
      </c>
      <c r="AU755" s="1">
        <v>1.561558</v>
      </c>
      <c r="AV755" s="1">
        <v>2.977176</v>
      </c>
      <c r="AW755" s="1">
        <v>2.656108</v>
      </c>
      <c r="AX755" s="1">
        <v>8.931528</v>
      </c>
      <c r="AY755" s="1">
        <v>0.0</v>
      </c>
      <c r="AZ755" s="1">
        <v>0.6002764</v>
      </c>
      <c r="BA755" s="1">
        <v>17.26142</v>
      </c>
    </row>
    <row r="756">
      <c r="A756">
        <f t="shared" si="2"/>
        <v>0</v>
      </c>
      <c r="B756" t="str">
        <f t="shared" si="3"/>
        <v/>
      </c>
      <c r="C756" t="str">
        <f>if(and(D$3&gt;1,E756=PROSES!$D$22),,D756)</f>
        <v/>
      </c>
      <c r="D756" s="1" t="str">
        <f>if(and(F$3&gt;1,F756=PROSES!$B$10),,F756)</f>
        <v/>
      </c>
      <c r="E756" t="str">
        <f t="shared" si="4"/>
        <v/>
      </c>
      <c r="F756" t="str">
        <f t="shared" si="5"/>
        <v/>
      </c>
      <c r="G756" s="1" t="str">
        <f>if(Z756=PROSES!$E$29,T756,)</f>
        <v/>
      </c>
      <c r="H756" t="str">
        <f>if(X756=PROSES!$E$29,T756,)</f>
        <v/>
      </c>
      <c r="I756" t="str">
        <f t="shared" si="6"/>
        <v/>
      </c>
      <c r="J756" t="str">
        <f>if(and($K$3&gt;1,R756=PROSES!$C$2),,K756)</f>
        <v/>
      </c>
      <c r="K756" s="1" t="str">
        <f>if(and($L$3&gt;1,L756=PROSES!$B$2),,L756)</f>
        <v/>
      </c>
      <c r="L756" t="str">
        <f t="shared" si="7"/>
        <v/>
      </c>
      <c r="M756" t="str">
        <f>if(Z756=PROSES!$B$3,T756,)</f>
        <v/>
      </c>
      <c r="N756" t="str">
        <f>if(X756=PROSES!$B$3,T756,)</f>
        <v/>
      </c>
      <c r="O756" t="str">
        <f t="shared" si="8"/>
        <v/>
      </c>
      <c r="P756" t="str">
        <f>if(Z756=PROSES!$B$1,T756,)</f>
        <v/>
      </c>
      <c r="Q756" t="str">
        <f>if(X756=PROSES!$B$1,T756,)</f>
        <v/>
      </c>
      <c r="R756" t="str">
        <f t="shared" si="9"/>
        <v>PURWODADI</v>
      </c>
      <c r="S756" s="3"/>
      <c r="T756" s="1" t="s">
        <v>1464</v>
      </c>
      <c r="U756" s="1" t="s">
        <v>176</v>
      </c>
      <c r="V756" s="1" t="s">
        <v>176</v>
      </c>
      <c r="W756" s="1" t="s">
        <v>166</v>
      </c>
      <c r="X756" s="1" t="s">
        <v>1465</v>
      </c>
      <c r="Y756" s="1">
        <v>1.0</v>
      </c>
      <c r="AA756" s="1" t="s">
        <v>1466</v>
      </c>
      <c r="AD756" s="1">
        <v>0.0</v>
      </c>
      <c r="AE756" s="1">
        <v>1.0</v>
      </c>
      <c r="AG756" s="1">
        <v>44.688</v>
      </c>
      <c r="AH756" s="1">
        <v>0.9</v>
      </c>
      <c r="AI756" s="1" t="s">
        <v>64</v>
      </c>
      <c r="AJ756" s="1">
        <v>0.0</v>
      </c>
      <c r="AM756" s="1">
        <v>0.0</v>
      </c>
      <c r="AN756" s="1">
        <v>0.0</v>
      </c>
      <c r="AO756" s="1">
        <v>100.0</v>
      </c>
      <c r="AP756" s="1">
        <v>1.0</v>
      </c>
      <c r="AQ756" s="1">
        <v>0.5804999</v>
      </c>
      <c r="AR756" s="1">
        <v>0.5804999</v>
      </c>
      <c r="AS756" s="1">
        <v>18.76779</v>
      </c>
      <c r="AT756" s="1">
        <v>70.96105</v>
      </c>
      <c r="AU756" s="1">
        <v>6.122256</v>
      </c>
      <c r="AV756" s="1">
        <v>17.74114</v>
      </c>
      <c r="AW756" s="1">
        <v>12.82546</v>
      </c>
      <c r="AX756" s="1">
        <v>53.22341</v>
      </c>
      <c r="AY756" s="1">
        <v>0.0</v>
      </c>
      <c r="AZ756" s="1">
        <v>0.6413451</v>
      </c>
      <c r="BA756" s="1">
        <v>8.340887</v>
      </c>
    </row>
    <row r="757">
      <c r="A757">
        <f t="shared" si="2"/>
        <v>0</v>
      </c>
      <c r="B757" t="str">
        <f t="shared" si="3"/>
        <v/>
      </c>
      <c r="C757" t="str">
        <f>if(and(D$3&gt;1,E757=PROSES!$D$22),,D757)</f>
        <v/>
      </c>
      <c r="D757" s="1" t="str">
        <f>if(and(F$3&gt;1,F757=PROSES!$B$10),,F757)</f>
        <v/>
      </c>
      <c r="E757" t="str">
        <f t="shared" si="4"/>
        <v/>
      </c>
      <c r="F757" t="str">
        <f t="shared" si="5"/>
        <v/>
      </c>
      <c r="G757" s="1" t="str">
        <f>if(Z757=PROSES!$E$29,T757,)</f>
        <v/>
      </c>
      <c r="H757" t="str">
        <f>if(X757=PROSES!$E$29,T757,)</f>
        <v/>
      </c>
      <c r="I757" t="str">
        <f t="shared" si="6"/>
        <v/>
      </c>
      <c r="J757" t="str">
        <f>if(and($K$3&gt;1,R757=PROSES!$C$2),,K757)</f>
        <v/>
      </c>
      <c r="K757" s="1" t="str">
        <f>if(and($L$3&gt;1,L757=PROSES!$B$2),,L757)</f>
        <v/>
      </c>
      <c r="L757" t="str">
        <f t="shared" si="7"/>
        <v/>
      </c>
      <c r="M757" t="str">
        <f>if(Z757=PROSES!$B$3,T757,)</f>
        <v/>
      </c>
      <c r="N757" t="str">
        <f>if(X757=PROSES!$B$3,T757,)</f>
        <v/>
      </c>
      <c r="O757" t="str">
        <f t="shared" si="8"/>
        <v/>
      </c>
      <c r="P757" t="str">
        <f>if(Z757=PROSES!$B$1,T757,)</f>
        <v/>
      </c>
      <c r="Q757" t="str">
        <f>if(X757=PROSES!$B$1,T757,)</f>
        <v/>
      </c>
      <c r="R757" t="str">
        <f t="shared" si="9"/>
        <v>PURWODADI</v>
      </c>
      <c r="S757" s="3"/>
      <c r="T757" s="1" t="s">
        <v>1467</v>
      </c>
      <c r="U757" s="1" t="s">
        <v>176</v>
      </c>
      <c r="V757" s="1" t="s">
        <v>176</v>
      </c>
      <c r="W757" s="1" t="s">
        <v>166</v>
      </c>
      <c r="X757" s="1" t="s">
        <v>1465</v>
      </c>
      <c r="Y757" s="1">
        <v>1.0</v>
      </c>
      <c r="AA757" s="1" t="s">
        <v>1468</v>
      </c>
      <c r="AD757" s="1">
        <v>0.0</v>
      </c>
      <c r="AE757" s="1">
        <v>1.0</v>
      </c>
      <c r="AG757" s="1">
        <v>44.688</v>
      </c>
      <c r="AH757" s="1">
        <v>0.9</v>
      </c>
      <c r="AI757" s="1" t="s">
        <v>64</v>
      </c>
      <c r="AJ757" s="1">
        <v>0.0</v>
      </c>
      <c r="AM757" s="1">
        <v>0.0</v>
      </c>
      <c r="AN757" s="1">
        <v>0.0</v>
      </c>
      <c r="AO757" s="1">
        <v>100.0</v>
      </c>
      <c r="AP757" s="1">
        <v>1.0</v>
      </c>
      <c r="AQ757" s="1">
        <v>0.5804999</v>
      </c>
      <c r="AR757" s="1">
        <v>0.5804999</v>
      </c>
      <c r="AS757" s="1">
        <v>18.76779</v>
      </c>
      <c r="AT757" s="1">
        <v>70.96105</v>
      </c>
      <c r="AU757" s="1">
        <v>6.122256</v>
      </c>
      <c r="AV757" s="1">
        <v>17.74114</v>
      </c>
      <c r="AW757" s="1">
        <v>12.82546</v>
      </c>
      <c r="AX757" s="1">
        <v>53.22341</v>
      </c>
      <c r="AY757" s="1">
        <v>0.0</v>
      </c>
      <c r="AZ757" s="1">
        <v>0.6413451</v>
      </c>
      <c r="BA757" s="1">
        <v>8.340887</v>
      </c>
    </row>
    <row r="758">
      <c r="A758">
        <f t="shared" si="2"/>
        <v>0</v>
      </c>
      <c r="B758" t="str">
        <f t="shared" si="3"/>
        <v/>
      </c>
      <c r="C758" t="str">
        <f>if(and(D$3&gt;1,E758=PROSES!$D$22),,D758)</f>
        <v/>
      </c>
      <c r="D758" s="1" t="str">
        <f>if(and(F$3&gt;1,F758=PROSES!$B$10),,F758)</f>
        <v/>
      </c>
      <c r="E758" t="str">
        <f t="shared" si="4"/>
        <v/>
      </c>
      <c r="F758" t="str">
        <f t="shared" si="5"/>
        <v/>
      </c>
      <c r="G758" s="1" t="str">
        <f>if(Z758=PROSES!$E$29,T758,)</f>
        <v/>
      </c>
      <c r="H758" t="str">
        <f>if(X758=PROSES!$E$29,T758,)</f>
        <v/>
      </c>
      <c r="I758" t="str">
        <f t="shared" si="6"/>
        <v/>
      </c>
      <c r="J758" t="str">
        <f>if(and($K$3&gt;1,R758=PROSES!$C$2),,K758)</f>
        <v/>
      </c>
      <c r="K758" s="1" t="str">
        <f>if(and($L$3&gt;1,L758=PROSES!$B$2),,L758)</f>
        <v/>
      </c>
      <c r="L758" t="str">
        <f t="shared" si="7"/>
        <v/>
      </c>
      <c r="M758" t="str">
        <f>if(Z758=PROSES!$B$3,T758,)</f>
        <v/>
      </c>
      <c r="N758" t="str">
        <f>if(X758=PROSES!$B$3,T758,)</f>
        <v/>
      </c>
      <c r="O758" t="str">
        <f t="shared" si="8"/>
        <v/>
      </c>
      <c r="P758" t="str">
        <f>if(Z758=PROSES!$B$1,T758,)</f>
        <v/>
      </c>
      <c r="Q758" t="str">
        <f>if(X758=PROSES!$B$1,T758,)</f>
        <v/>
      </c>
      <c r="R758" t="str">
        <f t="shared" si="9"/>
        <v>UNGARAN</v>
      </c>
      <c r="S758" s="3"/>
      <c r="T758" s="1" t="s">
        <v>1469</v>
      </c>
      <c r="U758" s="1" t="s">
        <v>176</v>
      </c>
      <c r="V758" s="1" t="s">
        <v>176</v>
      </c>
      <c r="W758" s="1" t="s">
        <v>141</v>
      </c>
      <c r="X758" s="1" t="s">
        <v>1470</v>
      </c>
      <c r="Y758" s="1">
        <v>2.0</v>
      </c>
      <c r="AA758" s="1" t="s">
        <v>1471</v>
      </c>
      <c r="AD758" s="1">
        <v>0.0</v>
      </c>
      <c r="AE758" s="1">
        <v>1.0</v>
      </c>
      <c r="AG758" s="1">
        <v>15.93</v>
      </c>
      <c r="AH758" s="1">
        <v>0.9</v>
      </c>
      <c r="AI758" s="1" t="s">
        <v>64</v>
      </c>
      <c r="AJ758" s="1">
        <v>0.0</v>
      </c>
      <c r="AM758" s="1">
        <v>0.0</v>
      </c>
      <c r="AN758" s="1">
        <v>0.0</v>
      </c>
      <c r="AO758" s="1">
        <v>100.0</v>
      </c>
      <c r="AP758" s="1">
        <v>1.0</v>
      </c>
      <c r="AQ758" s="1">
        <v>0.5804999</v>
      </c>
      <c r="AR758" s="1">
        <v>0.5804999</v>
      </c>
      <c r="AS758" s="1">
        <v>6.690183</v>
      </c>
      <c r="AT758" s="1">
        <v>70.96105</v>
      </c>
      <c r="AU758" s="1">
        <v>2.18241</v>
      </c>
      <c r="AV758" s="1">
        <v>6.32421</v>
      </c>
      <c r="AW758" s="1">
        <v>4.57191</v>
      </c>
      <c r="AX758" s="1">
        <v>18.97263</v>
      </c>
      <c r="AY758" s="1">
        <v>0.0</v>
      </c>
      <c r="AZ758" s="1">
        <v>0.6413451</v>
      </c>
      <c r="BA758" s="1">
        <v>8.340887</v>
      </c>
    </row>
    <row r="759">
      <c r="A759">
        <f t="shared" si="2"/>
        <v>0</v>
      </c>
      <c r="B759" t="str">
        <f t="shared" si="3"/>
        <v/>
      </c>
      <c r="C759" t="str">
        <f>if(and(D$3&gt;1,E759=PROSES!$D$22),,D759)</f>
        <v/>
      </c>
      <c r="D759" s="1" t="str">
        <f>if(and(F$3&gt;1,F759=PROSES!$B$10),,F759)</f>
        <v/>
      </c>
      <c r="E759" t="str">
        <f t="shared" si="4"/>
        <v/>
      </c>
      <c r="F759" t="str">
        <f t="shared" si="5"/>
        <v/>
      </c>
      <c r="G759" s="1" t="str">
        <f>if(Z759=PROSES!$E$29,T759,)</f>
        <v/>
      </c>
      <c r="H759" t="str">
        <f>if(X759=PROSES!$E$29,T759,)</f>
        <v/>
      </c>
      <c r="I759" t="str">
        <f t="shared" si="6"/>
        <v/>
      </c>
      <c r="J759" t="str">
        <f>if(and($K$3&gt;1,R759=PROSES!$C$2),,K759)</f>
        <v/>
      </c>
      <c r="K759" s="1" t="str">
        <f>if(and($L$3&gt;1,L759=PROSES!$B$2),,L759)</f>
        <v/>
      </c>
      <c r="L759" t="str">
        <f t="shared" si="7"/>
        <v/>
      </c>
      <c r="M759" t="str">
        <f>if(Z759=PROSES!$B$3,T759,)</f>
        <v/>
      </c>
      <c r="N759" t="str">
        <f>if(X759=PROSES!$B$3,T759,)</f>
        <v/>
      </c>
      <c r="O759" t="str">
        <f t="shared" si="8"/>
        <v/>
      </c>
      <c r="P759" t="str">
        <f>if(Z759=PROSES!$B$1,T759,)</f>
        <v/>
      </c>
      <c r="Q759" t="str">
        <f>if(X759=PROSES!$B$1,T759,)</f>
        <v/>
      </c>
      <c r="R759" t="str">
        <f t="shared" si="9"/>
        <v>MRANGGEN</v>
      </c>
      <c r="S759" s="3"/>
      <c r="T759" s="1" t="s">
        <v>1472</v>
      </c>
      <c r="U759" s="1" t="s">
        <v>176</v>
      </c>
      <c r="V759" s="1" t="s">
        <v>176</v>
      </c>
      <c r="W759" s="1" t="s">
        <v>1473</v>
      </c>
      <c r="Y759" s="1" t="s">
        <v>1471</v>
      </c>
      <c r="Z759" s="1" t="s">
        <v>1474</v>
      </c>
      <c r="AA759" s="1" t="s">
        <v>935</v>
      </c>
      <c r="AD759" s="1">
        <v>0.0</v>
      </c>
      <c r="AE759" s="1">
        <v>1.0</v>
      </c>
      <c r="AG759" s="1">
        <v>4.27</v>
      </c>
      <c r="AH759" s="1">
        <v>1.0</v>
      </c>
      <c r="AI759" s="1" t="s">
        <v>64</v>
      </c>
      <c r="AJ759" s="1">
        <v>0.0</v>
      </c>
      <c r="AM759" s="1">
        <v>0.0</v>
      </c>
      <c r="AN759" s="1">
        <v>0.0</v>
      </c>
      <c r="AO759" s="1">
        <v>100.0</v>
      </c>
      <c r="AP759" s="1">
        <v>1.0</v>
      </c>
      <c r="AQ759" s="1">
        <v>2.702</v>
      </c>
      <c r="AR759" s="1">
        <v>2.702</v>
      </c>
      <c r="AS759" s="1">
        <v>0.6058474</v>
      </c>
      <c r="AT759" s="1">
        <v>67.4112</v>
      </c>
      <c r="AU759" s="1">
        <v>0.232715</v>
      </c>
      <c r="AV759" s="1">
        <v>0.55937</v>
      </c>
      <c r="AW759" s="1">
        <v>0.873215</v>
      </c>
      <c r="AX759" s="1">
        <v>1.679391</v>
      </c>
      <c r="AY759" s="1">
        <v>0.0</v>
      </c>
      <c r="AZ759" s="1">
        <v>0.7098749</v>
      </c>
      <c r="BA759" s="1">
        <v>-7.174896</v>
      </c>
    </row>
    <row r="760">
      <c r="A760">
        <f t="shared" si="2"/>
        <v>0</v>
      </c>
      <c r="B760" t="str">
        <f t="shared" si="3"/>
        <v/>
      </c>
      <c r="C760" t="str">
        <f>if(and(D$3&gt;1,E760=PROSES!$D$22),,D760)</f>
        <v/>
      </c>
      <c r="D760" s="1" t="str">
        <f>if(and(F$3&gt;1,F760=PROSES!$B$10),,F760)</f>
        <v/>
      </c>
      <c r="E760" t="str">
        <f t="shared" si="4"/>
        <v/>
      </c>
      <c r="F760" t="str">
        <f t="shared" si="5"/>
        <v/>
      </c>
      <c r="G760" s="1" t="str">
        <f>if(Z760=PROSES!$E$29,T760,)</f>
        <v/>
      </c>
      <c r="H760" t="str">
        <f>if(X760=PROSES!$E$29,T760,)</f>
        <v/>
      </c>
      <c r="I760" t="str">
        <f t="shared" si="6"/>
        <v/>
      </c>
      <c r="J760" t="str">
        <f>if(and($K$3&gt;1,R760=PROSES!$C$2),,K760)</f>
        <v/>
      </c>
      <c r="K760" s="1" t="str">
        <f>if(and($L$3&gt;1,L760=PROSES!$B$2),,L760)</f>
        <v/>
      </c>
      <c r="L760" t="str">
        <f t="shared" si="7"/>
        <v/>
      </c>
      <c r="M760" t="str">
        <f>if(Z760=PROSES!$B$3,T760,)</f>
        <v/>
      </c>
      <c r="N760" t="str">
        <f>if(X760=PROSES!$B$3,T760,)</f>
        <v/>
      </c>
      <c r="O760" t="str">
        <f t="shared" si="8"/>
        <v/>
      </c>
      <c r="P760" t="str">
        <f>if(Z760=PROSES!$B$1,T760,)</f>
        <v/>
      </c>
      <c r="Q760" t="str">
        <f>if(X760=PROSES!$B$1,T760,)</f>
        <v/>
      </c>
      <c r="R760" t="str">
        <f t="shared" si="9"/>
        <v>UNGARAN</v>
      </c>
      <c r="S760" s="3"/>
      <c r="T760" s="1" t="s">
        <v>1475</v>
      </c>
      <c r="U760" s="1" t="s">
        <v>176</v>
      </c>
      <c r="V760" s="1" t="s">
        <v>176</v>
      </c>
      <c r="W760" s="1" t="s">
        <v>141</v>
      </c>
      <c r="X760" s="1" t="s">
        <v>1470</v>
      </c>
      <c r="Y760" s="1">
        <v>2.0</v>
      </c>
      <c r="AA760" s="1" t="s">
        <v>1476</v>
      </c>
      <c r="AD760" s="1">
        <v>0.0</v>
      </c>
      <c r="AE760" s="1">
        <v>1.0</v>
      </c>
      <c r="AG760" s="1">
        <v>15.93</v>
      </c>
      <c r="AH760" s="1">
        <v>0.9</v>
      </c>
      <c r="AI760" s="1" t="s">
        <v>64</v>
      </c>
      <c r="AJ760" s="1">
        <v>0.0</v>
      </c>
      <c r="AM760" s="1">
        <v>0.0</v>
      </c>
      <c r="AN760" s="1">
        <v>0.0</v>
      </c>
      <c r="AO760" s="1">
        <v>100.0</v>
      </c>
      <c r="AP760" s="1">
        <v>1.0</v>
      </c>
      <c r="AQ760" s="1">
        <v>0.5804999</v>
      </c>
      <c r="AR760" s="1">
        <v>0.5804999</v>
      </c>
      <c r="AS760" s="1">
        <v>6.690183</v>
      </c>
      <c r="AT760" s="1">
        <v>70.96105</v>
      </c>
      <c r="AU760" s="1">
        <v>2.18241</v>
      </c>
      <c r="AV760" s="1">
        <v>6.32421</v>
      </c>
      <c r="AW760" s="1">
        <v>4.57191</v>
      </c>
      <c r="AX760" s="1">
        <v>18.97263</v>
      </c>
      <c r="AY760" s="1">
        <v>0.0</v>
      </c>
      <c r="AZ760" s="1">
        <v>0.6413451</v>
      </c>
      <c r="BA760" s="1">
        <v>8.340887</v>
      </c>
    </row>
    <row r="761">
      <c r="A761">
        <f t="shared" si="2"/>
        <v>0</v>
      </c>
      <c r="B761" t="str">
        <f t="shared" si="3"/>
        <v/>
      </c>
      <c r="C761" t="str">
        <f>if(and(D$3&gt;1,E761=PROSES!$D$22),,D761)</f>
        <v/>
      </c>
      <c r="D761" s="1" t="str">
        <f>if(and(F$3&gt;1,F761=PROSES!$B$10),,F761)</f>
        <v/>
      </c>
      <c r="E761" t="str">
        <f t="shared" si="4"/>
        <v/>
      </c>
      <c r="F761" t="str">
        <f t="shared" si="5"/>
        <v/>
      </c>
      <c r="G761" s="1" t="str">
        <f>if(Z761=PROSES!$E$29,T761,)</f>
        <v/>
      </c>
      <c r="H761" t="str">
        <f>if(X761=PROSES!$E$29,T761,)</f>
        <v/>
      </c>
      <c r="I761" t="str">
        <f t="shared" si="6"/>
        <v/>
      </c>
      <c r="J761" t="str">
        <f>if(and($K$3&gt;1,R761=PROSES!$C$2),,K761)</f>
        <v/>
      </c>
      <c r="K761" s="1" t="str">
        <f>if(and($L$3&gt;1,L761=PROSES!$B$2),,L761)</f>
        <v/>
      </c>
      <c r="L761" t="str">
        <f t="shared" si="7"/>
        <v/>
      </c>
      <c r="M761" t="str">
        <f>if(Z761=PROSES!$B$3,T761,)</f>
        <v/>
      </c>
      <c r="N761" t="str">
        <f>if(X761=PROSES!$B$3,T761,)</f>
        <v/>
      </c>
      <c r="O761" t="str">
        <f t="shared" si="8"/>
        <v/>
      </c>
      <c r="P761" t="str">
        <f>if(Z761=PROSES!$B$1,T761,)</f>
        <v/>
      </c>
      <c r="Q761" t="str">
        <f>if(X761=PROSES!$B$1,T761,)</f>
        <v/>
      </c>
      <c r="R761" t="str">
        <f t="shared" si="9"/>
        <v>MRANGGEN</v>
      </c>
      <c r="S761" s="3"/>
      <c r="T761" s="1" t="s">
        <v>1477</v>
      </c>
      <c r="U761" s="1" t="s">
        <v>176</v>
      </c>
      <c r="V761" s="1" t="s">
        <v>176</v>
      </c>
      <c r="W761" s="1" t="s">
        <v>1473</v>
      </c>
      <c r="Y761" s="1" t="s">
        <v>1476</v>
      </c>
      <c r="Z761" s="1" t="s">
        <v>1474</v>
      </c>
      <c r="AA761" s="1" t="s">
        <v>935</v>
      </c>
      <c r="AD761" s="1">
        <v>0.0</v>
      </c>
      <c r="AE761" s="1">
        <v>1.0</v>
      </c>
      <c r="AG761" s="1">
        <v>4.27</v>
      </c>
      <c r="AH761" s="1">
        <v>1.0</v>
      </c>
      <c r="AI761" s="1" t="s">
        <v>64</v>
      </c>
      <c r="AJ761" s="1">
        <v>0.0</v>
      </c>
      <c r="AM761" s="1">
        <v>0.0</v>
      </c>
      <c r="AN761" s="1">
        <v>0.0</v>
      </c>
      <c r="AO761" s="1">
        <v>100.0</v>
      </c>
      <c r="AP761" s="1">
        <v>1.0</v>
      </c>
      <c r="AQ761" s="1">
        <v>2.702</v>
      </c>
      <c r="AR761" s="1">
        <v>2.702</v>
      </c>
      <c r="AS761" s="1">
        <v>0.6058474</v>
      </c>
      <c r="AT761" s="1">
        <v>67.4112</v>
      </c>
      <c r="AU761" s="1">
        <v>0.232715</v>
      </c>
      <c r="AV761" s="1">
        <v>0.55937</v>
      </c>
      <c r="AW761" s="1">
        <v>0.873215</v>
      </c>
      <c r="AX761" s="1">
        <v>1.679391</v>
      </c>
      <c r="AY761" s="1">
        <v>0.0</v>
      </c>
      <c r="AZ761" s="1">
        <v>0.7098749</v>
      </c>
      <c r="BA761" s="1">
        <v>-7.174896</v>
      </c>
    </row>
    <row r="762">
      <c r="A762">
        <f t="shared" si="2"/>
        <v>0</v>
      </c>
      <c r="B762" t="str">
        <f t="shared" si="3"/>
        <v/>
      </c>
      <c r="C762" t="str">
        <f>if(and(D$3&gt;1,E762=PROSES!$D$22),,D762)</f>
        <v/>
      </c>
      <c r="D762" s="1" t="str">
        <f>if(and(F$3&gt;1,F762=PROSES!$B$10),,F762)</f>
        <v/>
      </c>
      <c r="E762" t="str">
        <f t="shared" si="4"/>
        <v/>
      </c>
      <c r="F762" t="str">
        <f t="shared" si="5"/>
        <v/>
      </c>
      <c r="G762" s="1" t="str">
        <f>if(Z762=PROSES!$E$29,T762,)</f>
        <v/>
      </c>
      <c r="H762" t="str">
        <f>if(X762=PROSES!$E$29,T762,)</f>
        <v/>
      </c>
      <c r="I762" t="str">
        <f t="shared" si="6"/>
        <v/>
      </c>
      <c r="J762" t="str">
        <f>if(and($K$3&gt;1,R762=PROSES!$C$2),,K762)</f>
        <v/>
      </c>
      <c r="K762" s="1" t="str">
        <f>if(and($L$3&gt;1,L762=PROSES!$B$2),,L762)</f>
        <v/>
      </c>
      <c r="L762" t="str">
        <f t="shared" si="7"/>
        <v/>
      </c>
      <c r="M762" t="str">
        <f>if(Z762=PROSES!$B$3,T762,)</f>
        <v/>
      </c>
      <c r="N762" t="str">
        <f>if(X762=PROSES!$B$3,T762,)</f>
        <v/>
      </c>
      <c r="O762" t="str">
        <f t="shared" si="8"/>
        <v/>
      </c>
      <c r="P762" t="str">
        <f>if(Z762=PROSES!$B$1,T762,)</f>
        <v/>
      </c>
      <c r="Q762" t="str">
        <f>if(X762=PROSES!$B$1,T762,)</f>
        <v/>
      </c>
      <c r="R762" t="str">
        <f t="shared" si="9"/>
        <v>MRANGGEN4MAGETAN4</v>
      </c>
      <c r="S762" s="3"/>
      <c r="T762" s="1" t="s">
        <v>1478</v>
      </c>
      <c r="U762" s="1" t="s">
        <v>82</v>
      </c>
      <c r="V762" s="1" t="s">
        <v>82</v>
      </c>
      <c r="W762" s="1" t="s">
        <v>215</v>
      </c>
      <c r="X762" s="1" t="s">
        <v>1440</v>
      </c>
      <c r="Y762" s="1" t="s">
        <v>123</v>
      </c>
      <c r="Z762" s="1" t="s">
        <v>1479</v>
      </c>
      <c r="AA762" s="1" t="s">
        <v>123</v>
      </c>
      <c r="AD762" s="1">
        <v>0.0</v>
      </c>
      <c r="AE762" s="1">
        <v>1.0</v>
      </c>
      <c r="AG762" s="1">
        <v>14.4</v>
      </c>
      <c r="AH762" s="1">
        <v>0.97</v>
      </c>
      <c r="AI762" s="1" t="s">
        <v>64</v>
      </c>
      <c r="AJ762" s="1">
        <v>0.0</v>
      </c>
      <c r="AM762" s="1">
        <v>0.0</v>
      </c>
      <c r="AN762" s="1">
        <v>0.0</v>
      </c>
      <c r="AO762" s="1">
        <v>100.0</v>
      </c>
      <c r="AP762" s="1">
        <v>1.0</v>
      </c>
      <c r="AQ762" s="1">
        <v>0.4268</v>
      </c>
      <c r="AR762" s="1">
        <v>0.4268</v>
      </c>
      <c r="AS762" s="1">
        <v>6.382349</v>
      </c>
      <c r="AT762" s="1">
        <v>60.53732</v>
      </c>
      <c r="AU762" s="1">
        <v>3.1392</v>
      </c>
      <c r="AV762" s="1">
        <v>5.55696</v>
      </c>
      <c r="AW762" s="1">
        <v>5.2992</v>
      </c>
      <c r="AX762" s="1">
        <v>16.67088</v>
      </c>
      <c r="AY762" s="1">
        <v>0.0</v>
      </c>
      <c r="AZ762" s="1">
        <v>0.5913117</v>
      </c>
      <c r="BA762" s="1">
        <v>18.4643</v>
      </c>
    </row>
    <row r="763">
      <c r="A763">
        <f t="shared" si="2"/>
        <v>0</v>
      </c>
      <c r="B763" t="str">
        <f t="shared" si="3"/>
        <v/>
      </c>
      <c r="C763" t="str">
        <f>if(and(D$3&gt;1,E763=PROSES!$D$22),,D763)</f>
        <v/>
      </c>
      <c r="D763" s="1" t="str">
        <f>if(and(F$3&gt;1,F763=PROSES!$B$10),,F763)</f>
        <v/>
      </c>
      <c r="E763" t="str">
        <f t="shared" si="4"/>
        <v/>
      </c>
      <c r="F763" t="str">
        <f t="shared" si="5"/>
        <v/>
      </c>
      <c r="G763" s="1" t="str">
        <f>if(Z763=PROSES!$E$29,T763,)</f>
        <v/>
      </c>
      <c r="H763" t="str">
        <f>if(X763=PROSES!$E$29,T763,)</f>
        <v/>
      </c>
      <c r="I763" t="str">
        <f t="shared" si="6"/>
        <v/>
      </c>
      <c r="J763" t="str">
        <f>if(and($K$3&gt;1,R763=PROSES!$C$2),,K763)</f>
        <v/>
      </c>
      <c r="K763" s="1" t="str">
        <f>if(and($L$3&gt;1,L763=PROSES!$B$2),,L763)</f>
        <v/>
      </c>
      <c r="L763" t="str">
        <f t="shared" si="7"/>
        <v/>
      </c>
      <c r="M763" t="str">
        <f>if(Z763=PROSES!$B$3,T763,)</f>
        <v/>
      </c>
      <c r="N763" t="str">
        <f>if(X763=PROSES!$B$3,T763,)</f>
        <v/>
      </c>
      <c r="O763" t="str">
        <f t="shared" si="8"/>
        <v/>
      </c>
      <c r="P763" t="str">
        <f>if(Z763=PROSES!$B$1,T763,)</f>
        <v/>
      </c>
      <c r="Q763" t="str">
        <f>if(X763=PROSES!$B$1,T763,)</f>
        <v/>
      </c>
      <c r="R763" t="str">
        <f t="shared" si="9"/>
        <v>MRANGGEN4MAGETAN4</v>
      </c>
      <c r="S763" s="3"/>
      <c r="T763" s="1" t="s">
        <v>1480</v>
      </c>
      <c r="U763" s="1" t="s">
        <v>82</v>
      </c>
      <c r="V763" s="1" t="s">
        <v>82</v>
      </c>
      <c r="W763" s="1" t="s">
        <v>215</v>
      </c>
      <c r="X763" s="1" t="s">
        <v>1440</v>
      </c>
      <c r="Y763" s="1" t="s">
        <v>118</v>
      </c>
      <c r="Z763" s="1" t="s">
        <v>1479</v>
      </c>
      <c r="AA763" s="1" t="s">
        <v>118</v>
      </c>
      <c r="AD763" s="1">
        <v>0.0</v>
      </c>
      <c r="AE763" s="1">
        <v>1.0</v>
      </c>
      <c r="AG763" s="1">
        <v>14.4</v>
      </c>
      <c r="AH763" s="1">
        <v>0.97</v>
      </c>
      <c r="AI763" s="1" t="s">
        <v>64</v>
      </c>
      <c r="AJ763" s="1">
        <v>0.0</v>
      </c>
      <c r="AM763" s="1">
        <v>0.0</v>
      </c>
      <c r="AN763" s="1">
        <v>0.0</v>
      </c>
      <c r="AO763" s="1">
        <v>100.0</v>
      </c>
      <c r="AP763" s="1">
        <v>1.0</v>
      </c>
      <c r="AQ763" s="1">
        <v>0.4268</v>
      </c>
      <c r="AR763" s="1">
        <v>0.4268</v>
      </c>
      <c r="AS763" s="1">
        <v>6.382349</v>
      </c>
      <c r="AT763" s="1">
        <v>60.53732</v>
      </c>
      <c r="AU763" s="1">
        <v>3.1392</v>
      </c>
      <c r="AV763" s="1">
        <v>5.55696</v>
      </c>
      <c r="AW763" s="1">
        <v>5.2992</v>
      </c>
      <c r="AX763" s="1">
        <v>16.67088</v>
      </c>
      <c r="AY763" s="1">
        <v>0.0</v>
      </c>
      <c r="AZ763" s="1">
        <v>0.5913117</v>
      </c>
      <c r="BA763" s="1">
        <v>18.4643</v>
      </c>
    </row>
    <row r="764">
      <c r="A764">
        <f t="shared" si="2"/>
        <v>0</v>
      </c>
      <c r="B764" t="str">
        <f t="shared" si="3"/>
        <v/>
      </c>
      <c r="C764" t="str">
        <f>if(and(D$3&gt;1,E764=PROSES!$D$22),,D764)</f>
        <v/>
      </c>
      <c r="D764" s="1" t="str">
        <f>if(and(F$3&gt;1,F764=PROSES!$B$10),,F764)</f>
        <v/>
      </c>
      <c r="E764" t="str">
        <f t="shared" si="4"/>
        <v/>
      </c>
      <c r="F764" t="str">
        <f t="shared" si="5"/>
        <v/>
      </c>
      <c r="G764" s="1" t="str">
        <f>if(Z764=PROSES!$E$29,T764,)</f>
        <v/>
      </c>
      <c r="H764" t="str">
        <f>if(X764=PROSES!$E$29,T764,)</f>
        <v/>
      </c>
      <c r="I764" t="str">
        <f t="shared" si="6"/>
        <v/>
      </c>
      <c r="J764" t="str">
        <f>if(and($K$3&gt;1,R764=PROSES!$C$2),,K764)</f>
        <v/>
      </c>
      <c r="K764" s="1" t="str">
        <f>if(and($L$3&gt;1,L764=PROSES!$B$2),,L764)</f>
        <v/>
      </c>
      <c r="L764" t="str">
        <f t="shared" si="7"/>
        <v/>
      </c>
      <c r="M764" t="str">
        <f>if(Z764=PROSES!$B$3,T764,)</f>
        <v/>
      </c>
      <c r="N764" t="str">
        <f>if(X764=PROSES!$B$3,T764,)</f>
        <v/>
      </c>
      <c r="O764" t="str">
        <f t="shared" si="8"/>
        <v/>
      </c>
      <c r="P764" t="str">
        <f>if(Z764=PROSES!$B$1,T764,)</f>
        <v/>
      </c>
      <c r="Q764" t="str">
        <f>if(X764=PROSES!$B$1,T764,)</f>
        <v/>
      </c>
      <c r="R764" t="str">
        <f t="shared" si="9"/>
        <v>MRANGGEN</v>
      </c>
      <c r="S764" s="3"/>
      <c r="T764" s="1" t="s">
        <v>1481</v>
      </c>
      <c r="U764" s="1" t="s">
        <v>176</v>
      </c>
      <c r="V764" s="1" t="s">
        <v>176</v>
      </c>
      <c r="W764" s="1" t="s">
        <v>1473</v>
      </c>
      <c r="Y764" s="1" t="s">
        <v>1466</v>
      </c>
      <c r="Z764" s="1" t="s">
        <v>1474</v>
      </c>
      <c r="AA764" s="1" t="s">
        <v>935</v>
      </c>
      <c r="AD764" s="1">
        <v>0.0</v>
      </c>
      <c r="AE764" s="1">
        <v>1.0</v>
      </c>
      <c r="AG764" s="1">
        <v>4.237</v>
      </c>
      <c r="AH764" s="1">
        <v>1.0</v>
      </c>
      <c r="AI764" s="1" t="s">
        <v>64</v>
      </c>
      <c r="AJ764" s="1">
        <v>0.0</v>
      </c>
      <c r="AM764" s="1">
        <v>0.0</v>
      </c>
      <c r="AN764" s="1">
        <v>0.0</v>
      </c>
      <c r="AO764" s="1">
        <v>100.0</v>
      </c>
      <c r="AP764" s="1">
        <v>1.0</v>
      </c>
      <c r="AQ764" s="1">
        <v>2.702</v>
      </c>
      <c r="AR764" s="1">
        <v>2.702</v>
      </c>
      <c r="AS764" s="1">
        <v>0.6011652</v>
      </c>
      <c r="AT764" s="1">
        <v>67.4112</v>
      </c>
      <c r="AU764" s="1">
        <v>0.2309165</v>
      </c>
      <c r="AV764" s="1">
        <v>0.555047</v>
      </c>
      <c r="AW764" s="1">
        <v>0.8664665</v>
      </c>
      <c r="AX764" s="1">
        <v>1.666412</v>
      </c>
      <c r="AY764" s="1">
        <v>0.0</v>
      </c>
      <c r="AZ764" s="1">
        <v>0.7098749</v>
      </c>
      <c r="BA764" s="1">
        <v>-7.174896</v>
      </c>
    </row>
    <row r="765">
      <c r="A765">
        <f t="shared" si="2"/>
        <v>0</v>
      </c>
      <c r="B765" t="str">
        <f t="shared" si="3"/>
        <v/>
      </c>
      <c r="C765" t="str">
        <f>if(and(D$3&gt;1,E765=PROSES!$D$22),,D765)</f>
        <v/>
      </c>
      <c r="D765" s="1" t="str">
        <f>if(and(F$3&gt;1,F765=PROSES!$B$10),,F765)</f>
        <v/>
      </c>
      <c r="E765" t="str">
        <f t="shared" si="4"/>
        <v/>
      </c>
      <c r="F765" t="str">
        <f t="shared" si="5"/>
        <v/>
      </c>
      <c r="G765" s="1" t="str">
        <f>if(Z765=PROSES!$E$29,T765,)</f>
        <v/>
      </c>
      <c r="H765" t="str">
        <f>if(X765=PROSES!$E$29,T765,)</f>
        <v/>
      </c>
      <c r="I765" t="str">
        <f t="shared" si="6"/>
        <v/>
      </c>
      <c r="J765" t="str">
        <f>if(and($K$3&gt;1,R765=PROSES!$C$2),,K765)</f>
        <v/>
      </c>
      <c r="K765" s="1" t="str">
        <f>if(and($L$3&gt;1,L765=PROSES!$B$2),,L765)</f>
        <v/>
      </c>
      <c r="L765" t="str">
        <f t="shared" si="7"/>
        <v/>
      </c>
      <c r="M765" t="str">
        <f>if(Z765=PROSES!$B$3,T765,)</f>
        <v/>
      </c>
      <c r="N765" t="str">
        <f>if(X765=PROSES!$B$3,T765,)</f>
        <v/>
      </c>
      <c r="O765" t="str">
        <f t="shared" si="8"/>
        <v/>
      </c>
      <c r="P765" t="str">
        <f>if(Z765=PROSES!$B$1,T765,)</f>
        <v/>
      </c>
      <c r="Q765" t="str">
        <f>if(X765=PROSES!$B$1,T765,)</f>
        <v/>
      </c>
      <c r="R765" t="str">
        <f t="shared" si="9"/>
        <v>MRANGGEN</v>
      </c>
      <c r="S765" s="3"/>
      <c r="T765" s="1" t="s">
        <v>1482</v>
      </c>
      <c r="U765" s="1" t="s">
        <v>176</v>
      </c>
      <c r="V765" s="1" t="s">
        <v>176</v>
      </c>
      <c r="W765" s="1" t="s">
        <v>1473</v>
      </c>
      <c r="Y765" s="1" t="s">
        <v>1468</v>
      </c>
      <c r="Z765" s="1" t="s">
        <v>1474</v>
      </c>
      <c r="AA765" s="1" t="s">
        <v>935</v>
      </c>
      <c r="AD765" s="1">
        <v>0.0</v>
      </c>
      <c r="AE765" s="1">
        <v>1.0</v>
      </c>
      <c r="AG765" s="1">
        <v>4.237</v>
      </c>
      <c r="AH765" s="1">
        <v>1.0</v>
      </c>
      <c r="AI765" s="1" t="s">
        <v>64</v>
      </c>
      <c r="AJ765" s="1">
        <v>0.0</v>
      </c>
      <c r="AM765" s="1">
        <v>0.0</v>
      </c>
      <c r="AN765" s="1">
        <v>0.0</v>
      </c>
      <c r="AO765" s="1">
        <v>100.0</v>
      </c>
      <c r="AP765" s="1">
        <v>1.0</v>
      </c>
      <c r="AQ765" s="1">
        <v>2.702</v>
      </c>
      <c r="AR765" s="1">
        <v>2.702</v>
      </c>
      <c r="AS765" s="1">
        <v>0.6011652</v>
      </c>
      <c r="AT765" s="1">
        <v>67.4112</v>
      </c>
      <c r="AU765" s="1">
        <v>0.2309165</v>
      </c>
      <c r="AV765" s="1">
        <v>0.555047</v>
      </c>
      <c r="AW765" s="1">
        <v>0.8664665</v>
      </c>
      <c r="AX765" s="1">
        <v>1.666412</v>
      </c>
      <c r="AY765" s="1">
        <v>0.0</v>
      </c>
      <c r="AZ765" s="1">
        <v>0.7098749</v>
      </c>
      <c r="BA765" s="1">
        <v>-7.174896</v>
      </c>
    </row>
    <row r="766">
      <c r="A766">
        <f t="shared" si="2"/>
        <v>0</v>
      </c>
      <c r="B766" t="str">
        <f t="shared" si="3"/>
        <v/>
      </c>
      <c r="C766" t="str">
        <f>if(and(D$3&gt;1,E766=PROSES!$D$22),,D766)</f>
        <v/>
      </c>
      <c r="D766" s="1" t="str">
        <f>if(and(F$3&gt;1,F766=PROSES!$B$10),,F766)</f>
        <v/>
      </c>
      <c r="E766" t="str">
        <f t="shared" si="4"/>
        <v/>
      </c>
      <c r="F766" t="str">
        <f t="shared" si="5"/>
        <v/>
      </c>
      <c r="G766" s="1" t="str">
        <f>if(Z766=PROSES!$E$29,T766,)</f>
        <v/>
      </c>
      <c r="H766" t="str">
        <f>if(X766=PROSES!$E$29,T766,)</f>
        <v/>
      </c>
      <c r="I766" t="str">
        <f t="shared" si="6"/>
        <v/>
      </c>
      <c r="J766" t="str">
        <f>if(and($K$3&gt;1,R766=PROSES!$C$2),,K766)</f>
        <v/>
      </c>
      <c r="K766" s="1" t="str">
        <f>if(and($L$3&gt;1,L766=PROSES!$B$2),,L766)</f>
        <v/>
      </c>
      <c r="L766" t="str">
        <f t="shared" si="7"/>
        <v/>
      </c>
      <c r="M766" t="str">
        <f>if(Z766=PROSES!$B$3,T766,)</f>
        <v/>
      </c>
      <c r="N766" t="str">
        <f>if(X766=PROSES!$B$3,T766,)</f>
        <v/>
      </c>
      <c r="O766" t="str">
        <f t="shared" si="8"/>
        <v/>
      </c>
      <c r="P766" t="str">
        <f>if(Z766=PROSES!$B$1,T766,)</f>
        <v/>
      </c>
      <c r="Q766" t="str">
        <f>if(X766=PROSES!$B$1,T766,)</f>
        <v/>
      </c>
      <c r="R766" t="str">
        <f t="shared" si="9"/>
        <v>MRICARAWALO</v>
      </c>
      <c r="S766" s="3"/>
      <c r="T766" s="1" t="s">
        <v>1483</v>
      </c>
      <c r="U766" s="1" t="s">
        <v>176</v>
      </c>
      <c r="V766" s="1" t="s">
        <v>176</v>
      </c>
      <c r="W766" s="1" t="s">
        <v>816</v>
      </c>
      <c r="X766" s="1" t="s">
        <v>1484</v>
      </c>
      <c r="Y766" s="1" t="s">
        <v>1485</v>
      </c>
      <c r="Z766" s="1" t="s">
        <v>1085</v>
      </c>
      <c r="AA766" s="1">
        <v>1.0</v>
      </c>
      <c r="AD766" s="1">
        <v>0.0</v>
      </c>
      <c r="AE766" s="1">
        <v>1.0</v>
      </c>
      <c r="AG766" s="1">
        <v>55.506</v>
      </c>
      <c r="AH766" s="1">
        <v>1.0</v>
      </c>
      <c r="AI766" s="1" t="s">
        <v>64</v>
      </c>
      <c r="AJ766" s="1">
        <v>0.0</v>
      </c>
      <c r="AM766" s="1">
        <v>0.0</v>
      </c>
      <c r="AN766" s="1">
        <v>0.0</v>
      </c>
      <c r="AO766" s="1">
        <v>100.0</v>
      </c>
      <c r="AP766" s="1">
        <v>1.0</v>
      </c>
      <c r="AQ766" s="1">
        <v>1.16</v>
      </c>
      <c r="AR766" s="1">
        <v>1.16</v>
      </c>
      <c r="AS766" s="1">
        <v>11.97084</v>
      </c>
      <c r="AT766" s="1">
        <v>71.48104</v>
      </c>
      <c r="AU766" s="1">
        <v>3.802161</v>
      </c>
      <c r="AV766" s="1">
        <v>11.35098</v>
      </c>
      <c r="AW766" s="1">
        <v>12.12806</v>
      </c>
      <c r="AX766" s="1">
        <v>34.05293</v>
      </c>
      <c r="AY766" s="1">
        <v>0.0</v>
      </c>
      <c r="AZ766" s="1">
        <v>0.673318</v>
      </c>
      <c r="BA766" s="1">
        <v>-1.621461</v>
      </c>
    </row>
    <row r="767">
      <c r="A767">
        <f t="shared" si="2"/>
        <v>0</v>
      </c>
      <c r="B767" t="str">
        <f t="shared" si="3"/>
        <v/>
      </c>
      <c r="C767" t="str">
        <f>if(and(D$3&gt;1,E767=PROSES!$D$22),,D767)</f>
        <v/>
      </c>
      <c r="D767" s="1" t="str">
        <f>if(and(F$3&gt;1,F767=PROSES!$B$10),,F767)</f>
        <v/>
      </c>
      <c r="E767" t="str">
        <f t="shared" si="4"/>
        <v/>
      </c>
      <c r="F767" t="str">
        <f t="shared" si="5"/>
        <v/>
      </c>
      <c r="G767" s="1" t="str">
        <f>if(Z767=PROSES!$E$29,T767,)</f>
        <v/>
      </c>
      <c r="H767" t="str">
        <f>if(X767=PROSES!$E$29,T767,)</f>
        <v/>
      </c>
      <c r="I767" t="str">
        <f t="shared" si="6"/>
        <v/>
      </c>
      <c r="J767" t="str">
        <f>if(and($K$3&gt;1,R767=PROSES!$C$2),,K767)</f>
        <v/>
      </c>
      <c r="K767" s="1" t="str">
        <f>if(and($L$3&gt;1,L767=PROSES!$B$2),,L767)</f>
        <v/>
      </c>
      <c r="L767" t="str">
        <f t="shared" si="7"/>
        <v/>
      </c>
      <c r="M767" t="str">
        <f>if(Z767=PROSES!$B$3,T767,)</f>
        <v/>
      </c>
      <c r="N767" t="str">
        <f>if(X767=PROSES!$B$3,T767,)</f>
        <v/>
      </c>
      <c r="O767" t="str">
        <f t="shared" si="8"/>
        <v/>
      </c>
      <c r="P767" t="str">
        <f>if(Z767=PROSES!$B$1,T767,)</f>
        <v/>
      </c>
      <c r="Q767" t="str">
        <f>if(X767=PROSES!$B$1,T767,)</f>
        <v/>
      </c>
      <c r="R767" t="str">
        <f t="shared" si="9"/>
        <v>MRICAWONOSOBO</v>
      </c>
      <c r="S767" s="3"/>
      <c r="T767" s="1" t="s">
        <v>1486</v>
      </c>
      <c r="U767" s="1" t="s">
        <v>176</v>
      </c>
      <c r="V767" s="1" t="s">
        <v>176</v>
      </c>
      <c r="W767" s="1" t="s">
        <v>816</v>
      </c>
      <c r="X767" s="1" t="s">
        <v>1484</v>
      </c>
      <c r="Y767" s="1" t="s">
        <v>1485</v>
      </c>
      <c r="Z767" s="1" t="s">
        <v>796</v>
      </c>
      <c r="AA767" s="1">
        <v>1.0</v>
      </c>
      <c r="AD767" s="1">
        <v>0.0</v>
      </c>
      <c r="AE767" s="1">
        <v>1.0</v>
      </c>
      <c r="AG767" s="1">
        <v>35.541</v>
      </c>
      <c r="AH767" s="1">
        <v>1.0</v>
      </c>
      <c r="AI767" s="1" t="s">
        <v>64</v>
      </c>
      <c r="AJ767" s="1">
        <v>0.0</v>
      </c>
      <c r="AM767" s="1">
        <v>0.0</v>
      </c>
      <c r="AN767" s="1">
        <v>0.0</v>
      </c>
      <c r="AO767" s="1">
        <v>100.0</v>
      </c>
      <c r="AP767" s="1">
        <v>1.0</v>
      </c>
      <c r="AQ767" s="1">
        <v>1.16</v>
      </c>
      <c r="AR767" s="1">
        <v>1.16</v>
      </c>
      <c r="AS767" s="1">
        <v>7.665041</v>
      </c>
      <c r="AT767" s="1">
        <v>71.48104</v>
      </c>
      <c r="AU767" s="1">
        <v>2.434558</v>
      </c>
      <c r="AV767" s="1">
        <v>7.268135</v>
      </c>
      <c r="AW767" s="1">
        <v>7.765709</v>
      </c>
      <c r="AX767" s="1">
        <v>21.8044</v>
      </c>
      <c r="AY767" s="1">
        <v>0.0</v>
      </c>
      <c r="AZ767" s="1">
        <v>0.673318</v>
      </c>
      <c r="BA767" s="1">
        <v>-1.621461</v>
      </c>
    </row>
    <row r="768">
      <c r="A768">
        <f t="shared" si="2"/>
        <v>0</v>
      </c>
      <c r="B768" t="str">
        <f t="shared" si="3"/>
        <v/>
      </c>
      <c r="C768" t="str">
        <f>if(and(D$3&gt;1,E768=PROSES!$D$22),,D768)</f>
        <v/>
      </c>
      <c r="D768" s="1" t="str">
        <f>if(and(F$3&gt;1,F768=PROSES!$B$10),,F768)</f>
        <v/>
      </c>
      <c r="E768" t="str">
        <f t="shared" si="4"/>
        <v/>
      </c>
      <c r="F768" t="str">
        <f t="shared" si="5"/>
        <v/>
      </c>
      <c r="G768" s="1" t="str">
        <f>if(Z768=PROSES!$E$29,T768,)</f>
        <v/>
      </c>
      <c r="H768" t="str">
        <f>if(X768=PROSES!$E$29,T768,)</f>
        <v/>
      </c>
      <c r="I768" t="str">
        <f t="shared" si="6"/>
        <v/>
      </c>
      <c r="J768" t="str">
        <f>if(and($K$3&gt;1,R768=PROSES!$C$2),,K768)</f>
        <v/>
      </c>
      <c r="K768" s="1" t="str">
        <f>if(and($L$3&gt;1,L768=PROSES!$B$2),,L768)</f>
        <v/>
      </c>
      <c r="L768" t="str">
        <f t="shared" si="7"/>
        <v/>
      </c>
      <c r="M768" t="str">
        <f>if(Z768=PROSES!$B$3,T768,)</f>
        <v/>
      </c>
      <c r="N768" t="str">
        <f>if(X768=PROSES!$B$3,T768,)</f>
        <v/>
      </c>
      <c r="O768" t="str">
        <f t="shared" si="8"/>
        <v/>
      </c>
      <c r="P768" t="str">
        <f>if(Z768=PROSES!$B$1,T768,)</f>
        <v/>
      </c>
      <c r="Q768" t="str">
        <f>if(X768=PROSES!$B$1,T768,)</f>
        <v/>
      </c>
      <c r="R768" t="str">
        <f t="shared" si="9"/>
        <v>MRICAWONOSOBO</v>
      </c>
      <c r="S768" s="3"/>
      <c r="T768" s="1" t="s">
        <v>1487</v>
      </c>
      <c r="U768" s="1" t="s">
        <v>176</v>
      </c>
      <c r="V768" s="1" t="s">
        <v>176</v>
      </c>
      <c r="W768" s="1" t="s">
        <v>816</v>
      </c>
      <c r="X768" s="1" t="s">
        <v>1484</v>
      </c>
      <c r="Y768" s="1" t="s">
        <v>1485</v>
      </c>
      <c r="Z768" s="1" t="s">
        <v>796</v>
      </c>
      <c r="AA768" s="1">
        <v>2.0</v>
      </c>
      <c r="AD768" s="1">
        <v>0.0</v>
      </c>
      <c r="AE768" s="1">
        <v>1.0</v>
      </c>
      <c r="AG768" s="1">
        <v>35.541</v>
      </c>
      <c r="AH768" s="1">
        <v>1.0</v>
      </c>
      <c r="AI768" s="1" t="s">
        <v>64</v>
      </c>
      <c r="AJ768" s="1">
        <v>0.0</v>
      </c>
      <c r="AM768" s="1">
        <v>0.0</v>
      </c>
      <c r="AN768" s="1">
        <v>0.0</v>
      </c>
      <c r="AO768" s="1">
        <v>100.0</v>
      </c>
      <c r="AP768" s="1">
        <v>1.0</v>
      </c>
      <c r="AQ768" s="1">
        <v>1.16</v>
      </c>
      <c r="AR768" s="1">
        <v>1.16</v>
      </c>
      <c r="AS768" s="1">
        <v>7.665041</v>
      </c>
      <c r="AT768" s="1">
        <v>71.48104</v>
      </c>
      <c r="AU768" s="1">
        <v>2.434558</v>
      </c>
      <c r="AV768" s="1">
        <v>7.268135</v>
      </c>
      <c r="AW768" s="1">
        <v>7.765709</v>
      </c>
      <c r="AX768" s="1">
        <v>21.8044</v>
      </c>
      <c r="AY768" s="1">
        <v>0.0</v>
      </c>
      <c r="AZ768" s="1">
        <v>0.673318</v>
      </c>
      <c r="BA768" s="1">
        <v>-1.621461</v>
      </c>
    </row>
    <row r="769">
      <c r="A769">
        <f t="shared" si="2"/>
        <v>0</v>
      </c>
      <c r="B769" t="str">
        <f t="shared" si="3"/>
        <v/>
      </c>
      <c r="C769" t="str">
        <f>if(and(D$3&gt;1,E769=PROSES!$D$22),,D769)</f>
        <v/>
      </c>
      <c r="D769" s="1" t="str">
        <f>if(and(F$3&gt;1,F769=PROSES!$B$10),,F769)</f>
        <v/>
      </c>
      <c r="E769" t="str">
        <f t="shared" si="4"/>
        <v/>
      </c>
      <c r="F769" t="str">
        <f t="shared" si="5"/>
        <v/>
      </c>
      <c r="G769" s="1" t="str">
        <f>if(Z769=PROSES!$E$29,T769,)</f>
        <v/>
      </c>
      <c r="H769" t="str">
        <f>if(X769=PROSES!$E$29,T769,)</f>
        <v/>
      </c>
      <c r="I769" t="str">
        <f t="shared" si="6"/>
        <v/>
      </c>
      <c r="J769" t="str">
        <f>if(and($K$3&gt;1,R769=PROSES!$C$2),,K769)</f>
        <v/>
      </c>
      <c r="K769" s="1" t="str">
        <f>if(and($L$3&gt;1,L769=PROSES!$B$2),,L769)</f>
        <v/>
      </c>
      <c r="L769" t="str">
        <f t="shared" si="7"/>
        <v/>
      </c>
      <c r="M769" t="str">
        <f>if(Z769=PROSES!$B$3,T769,)</f>
        <v/>
      </c>
      <c r="N769" t="str">
        <f>if(X769=PROSES!$B$3,T769,)</f>
        <v/>
      </c>
      <c r="O769" t="str">
        <f t="shared" si="8"/>
        <v/>
      </c>
      <c r="P769" t="str">
        <f>if(Z769=PROSES!$B$1,T769,)</f>
        <v/>
      </c>
      <c r="Q769" t="str">
        <f>if(X769=PROSES!$B$1,T769,)</f>
        <v/>
      </c>
      <c r="R769" t="str">
        <f t="shared" si="9"/>
        <v>MITSUBISHI CHEMICALCILEGONLAMA</v>
      </c>
      <c r="S769" s="3"/>
      <c r="T769" s="1" t="s">
        <v>1488</v>
      </c>
      <c r="U769" s="1" t="s">
        <v>115</v>
      </c>
      <c r="V769" s="1" t="s">
        <v>115</v>
      </c>
      <c r="W769" s="1" t="s">
        <v>220</v>
      </c>
      <c r="X769" s="1" t="s">
        <v>1489</v>
      </c>
      <c r="Y769" s="1" t="s">
        <v>66</v>
      </c>
      <c r="Z769" s="1" t="s">
        <v>657</v>
      </c>
      <c r="AA769" s="1" t="s">
        <v>66</v>
      </c>
      <c r="AD769" s="1">
        <v>0.0</v>
      </c>
      <c r="AE769" s="1">
        <v>1.0</v>
      </c>
      <c r="AG769" s="1">
        <v>7.0</v>
      </c>
      <c r="AH769" s="1">
        <v>1.0</v>
      </c>
      <c r="AI769" s="1" t="s">
        <v>64</v>
      </c>
      <c r="AJ769" s="1">
        <v>0.0</v>
      </c>
      <c r="AM769" s="1">
        <v>0.0</v>
      </c>
      <c r="AN769" s="1">
        <v>0.0</v>
      </c>
      <c r="AO769" s="1">
        <v>100.0</v>
      </c>
      <c r="AP769" s="1">
        <v>1.0</v>
      </c>
      <c r="AQ769" s="1">
        <v>0.78</v>
      </c>
      <c r="AR769" s="1">
        <v>0.78</v>
      </c>
      <c r="AS769" s="1">
        <v>2.901861</v>
      </c>
      <c r="AT769" s="1">
        <v>78.54912</v>
      </c>
      <c r="AU769" s="1">
        <v>0.5761</v>
      </c>
      <c r="AV769" s="1">
        <v>2.8441</v>
      </c>
      <c r="AW769" s="1">
        <v>1.6261</v>
      </c>
      <c r="AX769" s="1">
        <v>8.5323</v>
      </c>
      <c r="AY769" s="1">
        <v>0.0</v>
      </c>
      <c r="AZ769" s="1">
        <v>0.6644356</v>
      </c>
      <c r="BA769" s="1">
        <v>0.9922302</v>
      </c>
    </row>
    <row r="770">
      <c r="A770">
        <f t="shared" si="2"/>
        <v>0</v>
      </c>
      <c r="B770" t="str">
        <f t="shared" si="3"/>
        <v/>
      </c>
      <c r="C770" t="str">
        <f>if(and(D$3&gt;1,E770=PROSES!$D$22),,D770)</f>
        <v/>
      </c>
      <c r="D770" s="1" t="str">
        <f>if(and(F$3&gt;1,F770=PROSES!$B$10),,F770)</f>
        <v/>
      </c>
      <c r="E770" t="str">
        <f t="shared" si="4"/>
        <v/>
      </c>
      <c r="F770" t="str">
        <f t="shared" si="5"/>
        <v/>
      </c>
      <c r="G770" s="1" t="str">
        <f>if(Z770=PROSES!$E$29,T770,)</f>
        <v/>
      </c>
      <c r="H770" t="str">
        <f>if(X770=PROSES!$E$29,T770,)</f>
        <v/>
      </c>
      <c r="I770" t="str">
        <f t="shared" si="6"/>
        <v/>
      </c>
      <c r="J770" t="str">
        <f>if(and($K$3&gt;1,R770=PROSES!$C$2),,K770)</f>
        <v/>
      </c>
      <c r="K770" s="1" t="str">
        <f>if(and($L$3&gt;1,L770=PROSES!$B$2),,L770)</f>
        <v/>
      </c>
      <c r="L770" t="str">
        <f t="shared" si="7"/>
        <v/>
      </c>
      <c r="M770" t="str">
        <f>if(Z770=PROSES!$B$3,T770,)</f>
        <v/>
      </c>
      <c r="N770" t="str">
        <f>if(X770=PROSES!$B$3,T770,)</f>
        <v/>
      </c>
      <c r="O770" t="str">
        <f t="shared" si="8"/>
        <v/>
      </c>
      <c r="P770" t="str">
        <f>if(Z770=PROSES!$B$1,T770,)</f>
        <v/>
      </c>
      <c r="Q770" t="str">
        <f>if(X770=PROSES!$B$1,T770,)</f>
        <v/>
      </c>
      <c r="R770" t="str">
        <f t="shared" si="9"/>
        <v>CILEGONLAMAMITSUI</v>
      </c>
      <c r="S770" s="3"/>
      <c r="T770" s="1" t="s">
        <v>1490</v>
      </c>
      <c r="U770" s="1" t="s">
        <v>58</v>
      </c>
      <c r="V770" s="1" t="s">
        <v>58</v>
      </c>
      <c r="W770" s="1" t="s">
        <v>220</v>
      </c>
      <c r="X770" s="1" t="s">
        <v>657</v>
      </c>
      <c r="Y770" s="1" t="s">
        <v>66</v>
      </c>
      <c r="Z770" s="1" t="s">
        <v>1491</v>
      </c>
      <c r="AA770" s="1" t="s">
        <v>61</v>
      </c>
      <c r="AD770" s="1">
        <v>0.0</v>
      </c>
      <c r="AE770" s="1">
        <v>1.0</v>
      </c>
      <c r="AG770" s="1">
        <v>4.1</v>
      </c>
      <c r="AH770" s="1">
        <v>1.0</v>
      </c>
      <c r="AI770" s="1" t="s">
        <v>64</v>
      </c>
      <c r="AJ770" s="1">
        <v>0.0</v>
      </c>
      <c r="AM770" s="1">
        <v>0.0</v>
      </c>
      <c r="AN770" s="1">
        <v>0.0</v>
      </c>
      <c r="AO770" s="1">
        <v>100.0</v>
      </c>
      <c r="AP770" s="1">
        <v>1.0</v>
      </c>
      <c r="AQ770" s="1">
        <v>0.78</v>
      </c>
      <c r="AR770" s="1">
        <v>0.78</v>
      </c>
      <c r="AS770" s="1">
        <v>1.699661</v>
      </c>
      <c r="AT770" s="1">
        <v>78.54912</v>
      </c>
      <c r="AU770" s="1">
        <v>0.33743</v>
      </c>
      <c r="AV770" s="1">
        <v>1.66583</v>
      </c>
      <c r="AW770" s="1">
        <v>0.95243</v>
      </c>
      <c r="AX770" s="1">
        <v>4.99749</v>
      </c>
      <c r="AY770" s="1">
        <v>0.0</v>
      </c>
      <c r="AZ770" s="1">
        <v>0.6644356</v>
      </c>
      <c r="BA770" s="1">
        <v>0.9922302</v>
      </c>
    </row>
    <row r="771">
      <c r="A771">
        <f t="shared" si="2"/>
        <v>0</v>
      </c>
      <c r="B771" t="str">
        <f t="shared" si="3"/>
        <v/>
      </c>
      <c r="C771" t="str">
        <f>if(and(D$3&gt;1,E771=PROSES!$D$22),,D771)</f>
        <v/>
      </c>
      <c r="D771" s="1" t="str">
        <f>if(and(F$3&gt;1,F771=PROSES!$B$10),,F771)</f>
        <v/>
      </c>
      <c r="E771" t="str">
        <f t="shared" si="4"/>
        <v/>
      </c>
      <c r="F771" t="str">
        <f t="shared" si="5"/>
        <v/>
      </c>
      <c r="G771" s="1" t="str">
        <f>if(Z771=PROSES!$E$29,T771,)</f>
        <v/>
      </c>
      <c r="H771" t="str">
        <f>if(X771=PROSES!$E$29,T771,)</f>
        <v/>
      </c>
      <c r="I771" t="str">
        <f t="shared" si="6"/>
        <v/>
      </c>
      <c r="J771" t="str">
        <f>if(and($K$3&gt;1,R771=PROSES!$C$2),,K771)</f>
        <v/>
      </c>
      <c r="K771" s="1" t="str">
        <f>if(and($L$3&gt;1,L771=PROSES!$B$2),,L771)</f>
        <v/>
      </c>
      <c r="L771" t="str">
        <f t="shared" si="7"/>
        <v/>
      </c>
      <c r="M771" t="str">
        <f>if(Z771=PROSES!$B$3,T771,)</f>
        <v/>
      </c>
      <c r="N771" t="str">
        <f>if(X771=PROSES!$B$3,T771,)</f>
        <v/>
      </c>
      <c r="O771" t="str">
        <f t="shared" si="8"/>
        <v/>
      </c>
      <c r="P771" t="str">
        <f>if(Z771=PROSES!$B$1,T771,)</f>
        <v/>
      </c>
      <c r="Q771" t="str">
        <f>if(X771=PROSES!$B$1,T771,)</f>
        <v/>
      </c>
      <c r="R771" t="str">
        <f t="shared" si="9"/>
        <v>MUARA TAWAR7CIBINONG7</v>
      </c>
      <c r="S771" s="3"/>
      <c r="T771" s="1" t="s">
        <v>1492</v>
      </c>
      <c r="U771" s="1" t="s">
        <v>75</v>
      </c>
      <c r="V771" s="1" t="s">
        <v>75</v>
      </c>
      <c r="W771" s="1" t="s">
        <v>233</v>
      </c>
      <c r="X771" s="1" t="s">
        <v>484</v>
      </c>
      <c r="Y771" s="1" t="s">
        <v>236</v>
      </c>
      <c r="Z771" s="1" t="s">
        <v>277</v>
      </c>
      <c r="AA771" s="1" t="s">
        <v>276</v>
      </c>
      <c r="AD771" s="1">
        <v>0.0</v>
      </c>
      <c r="AE771" s="1">
        <v>1.0</v>
      </c>
      <c r="AG771" s="1">
        <v>53.0</v>
      </c>
      <c r="AH771" s="1">
        <v>1.0</v>
      </c>
      <c r="AI771" s="1" t="s">
        <v>64</v>
      </c>
      <c r="AJ771" s="1">
        <v>0.0</v>
      </c>
      <c r="AM771" s="1">
        <v>0.0</v>
      </c>
      <c r="AN771" s="1">
        <v>0.0</v>
      </c>
      <c r="AO771" s="1">
        <v>100.0</v>
      </c>
      <c r="AP771" s="1">
        <v>1.0</v>
      </c>
      <c r="AQ771" s="1">
        <v>1.98</v>
      </c>
      <c r="AR771" s="1">
        <v>1.98</v>
      </c>
      <c r="AS771" s="1">
        <v>15.0001</v>
      </c>
      <c r="AT771" s="1">
        <v>84.05775</v>
      </c>
      <c r="AU771" s="1">
        <v>1.5529</v>
      </c>
      <c r="AV771" s="1">
        <v>14.9195</v>
      </c>
      <c r="AW771" s="1">
        <v>9.5029</v>
      </c>
      <c r="AX771" s="1">
        <v>44.7585</v>
      </c>
      <c r="AY771" s="1">
        <v>0.0</v>
      </c>
      <c r="AZ771" s="1">
        <v>0.6862155</v>
      </c>
      <c r="BA771" s="1">
        <v>-8.9765</v>
      </c>
    </row>
    <row r="772">
      <c r="A772">
        <f t="shared" si="2"/>
        <v>0</v>
      </c>
      <c r="B772" t="str">
        <f t="shared" si="3"/>
        <v/>
      </c>
      <c r="C772" t="str">
        <f>if(and(D$3&gt;1,E772=PROSES!$D$22),,D772)</f>
        <v/>
      </c>
      <c r="D772" s="1" t="str">
        <f>if(and(F$3&gt;1,F772=PROSES!$B$10),,F772)</f>
        <v/>
      </c>
      <c r="E772" t="str">
        <f t="shared" si="4"/>
        <v/>
      </c>
      <c r="F772" t="str">
        <f t="shared" si="5"/>
        <v/>
      </c>
      <c r="G772" s="1" t="str">
        <f>if(Z772=PROSES!$E$29,T772,)</f>
        <v/>
      </c>
      <c r="H772" t="str">
        <f>if(X772=PROSES!$E$29,T772,)</f>
        <v/>
      </c>
      <c r="I772" t="str">
        <f t="shared" si="6"/>
        <v/>
      </c>
      <c r="J772" t="str">
        <f>if(and($K$3&gt;1,R772=PROSES!$C$2),,K772)</f>
        <v/>
      </c>
      <c r="K772" s="1" t="str">
        <f>if(and($L$3&gt;1,L772=PROSES!$B$2),,L772)</f>
        <v/>
      </c>
      <c r="L772" t="str">
        <f t="shared" si="7"/>
        <v/>
      </c>
      <c r="M772" t="str">
        <f>if(Z772=PROSES!$B$3,T772,)</f>
        <v/>
      </c>
      <c r="N772" t="str">
        <f>if(X772=PROSES!$B$3,T772,)</f>
        <v/>
      </c>
      <c r="O772" t="str">
        <f t="shared" si="8"/>
        <v/>
      </c>
      <c r="P772" t="str">
        <f>if(Z772=PROSES!$B$1,T772,)</f>
        <v/>
      </c>
      <c r="Q772" t="str">
        <f>if(X772=PROSES!$B$1,T772,)</f>
        <v/>
      </c>
      <c r="R772" t="str">
        <f t="shared" si="9"/>
        <v>CAWANG7MUARA TAWAR7</v>
      </c>
      <c r="S772" s="3"/>
      <c r="T772" s="1" t="s">
        <v>1493</v>
      </c>
      <c r="U772" s="1" t="s">
        <v>75</v>
      </c>
      <c r="V772" s="1" t="s">
        <v>75</v>
      </c>
      <c r="W772" s="1" t="s">
        <v>233</v>
      </c>
      <c r="X772" s="1" t="s">
        <v>279</v>
      </c>
      <c r="Y772" s="1" t="s">
        <v>280</v>
      </c>
      <c r="Z772" s="1" t="s">
        <v>484</v>
      </c>
      <c r="AA772" s="1" t="s">
        <v>236</v>
      </c>
      <c r="AD772" s="1">
        <v>0.0</v>
      </c>
      <c r="AE772" s="1">
        <v>1.0</v>
      </c>
      <c r="AG772" s="1">
        <v>48.0</v>
      </c>
      <c r="AH772" s="1">
        <v>1.0</v>
      </c>
      <c r="AI772" s="1" t="s">
        <v>64</v>
      </c>
      <c r="AJ772" s="1">
        <v>0.0</v>
      </c>
      <c r="AM772" s="1">
        <v>0.0</v>
      </c>
      <c r="AN772" s="1">
        <v>0.0</v>
      </c>
      <c r="AO772" s="1">
        <v>100.0</v>
      </c>
      <c r="AP772" s="1">
        <v>1.0</v>
      </c>
      <c r="AQ772" s="1">
        <v>1.98</v>
      </c>
      <c r="AR772" s="1">
        <v>1.98</v>
      </c>
      <c r="AS772" s="1">
        <v>13.585</v>
      </c>
      <c r="AT772" s="1">
        <v>84.05775</v>
      </c>
      <c r="AU772" s="1">
        <v>1.4064</v>
      </c>
      <c r="AV772" s="1">
        <v>13.512</v>
      </c>
      <c r="AW772" s="1">
        <v>8.6064</v>
      </c>
      <c r="AX772" s="1">
        <v>40.536</v>
      </c>
      <c r="AY772" s="1">
        <v>0.0</v>
      </c>
      <c r="AZ772" s="1">
        <v>0.6862155</v>
      </c>
      <c r="BA772" s="1">
        <v>-8.9765</v>
      </c>
    </row>
    <row r="773">
      <c r="A773">
        <f t="shared" si="2"/>
        <v>0</v>
      </c>
      <c r="B773" t="str">
        <f t="shared" si="3"/>
        <v/>
      </c>
      <c r="C773" t="str">
        <f>if(and(D$3&gt;1,E773=PROSES!$D$22),,D773)</f>
        <v/>
      </c>
      <c r="D773" s="1" t="str">
        <f>if(and(F$3&gt;1,F773=PROSES!$B$10),,F773)</f>
        <v/>
      </c>
      <c r="E773" t="str">
        <f t="shared" si="4"/>
        <v/>
      </c>
      <c r="F773" t="str">
        <f t="shared" si="5"/>
        <v/>
      </c>
      <c r="G773" s="1" t="str">
        <f>if(Z773=PROSES!$E$29,T773,)</f>
        <v/>
      </c>
      <c r="H773" t="str">
        <f>if(X773=PROSES!$E$29,T773,)</f>
        <v/>
      </c>
      <c r="I773" t="str">
        <f t="shared" si="6"/>
        <v/>
      </c>
      <c r="J773" t="str">
        <f>if(and($K$3&gt;1,R773=PROSES!$C$2),,K773)</f>
        <v/>
      </c>
      <c r="K773" s="1" t="str">
        <f>if(and($L$3&gt;1,L773=PROSES!$B$2),,L773)</f>
        <v/>
      </c>
      <c r="L773" t="str">
        <f t="shared" si="7"/>
        <v/>
      </c>
      <c r="M773" t="str">
        <f>if(Z773=PROSES!$B$3,T773,)</f>
        <v/>
      </c>
      <c r="N773" t="str">
        <f>if(X773=PROSES!$B$3,T773,)</f>
        <v/>
      </c>
      <c r="O773" t="str">
        <f t="shared" si="8"/>
        <v/>
      </c>
      <c r="P773" t="str">
        <f>if(Z773=PROSES!$B$1,T773,)</f>
        <v/>
      </c>
      <c r="Q773" t="str">
        <f>if(X773=PROSES!$B$1,T773,)</f>
        <v/>
      </c>
      <c r="R773" t="str">
        <f t="shared" si="9"/>
        <v>NGIMBANG5BABAT5</v>
      </c>
      <c r="S773" s="3"/>
      <c r="T773" s="1" t="s">
        <v>1494</v>
      </c>
      <c r="U773" s="1" t="s">
        <v>82</v>
      </c>
      <c r="V773" s="1" t="s">
        <v>82</v>
      </c>
      <c r="W773" s="1" t="s">
        <v>90</v>
      </c>
      <c r="X773" s="1" t="s">
        <v>1495</v>
      </c>
      <c r="Y773" s="1" t="s">
        <v>108</v>
      </c>
      <c r="Z773" s="1" t="s">
        <v>155</v>
      </c>
      <c r="AA773" s="1" t="s">
        <v>85</v>
      </c>
      <c r="AD773" s="1">
        <v>0.0</v>
      </c>
      <c r="AE773" s="1">
        <v>1.0</v>
      </c>
      <c r="AG773" s="1">
        <v>19.3504</v>
      </c>
      <c r="AH773" s="1">
        <v>1.0</v>
      </c>
      <c r="AI773" s="1" t="s">
        <v>64</v>
      </c>
      <c r="AJ773" s="1">
        <v>0.0</v>
      </c>
      <c r="AM773" s="1">
        <v>0.0</v>
      </c>
      <c r="AN773" s="1">
        <v>0.0</v>
      </c>
      <c r="AO773" s="1">
        <v>100.0</v>
      </c>
      <c r="AP773" s="1">
        <v>1.0</v>
      </c>
      <c r="AQ773" s="1">
        <v>1.62</v>
      </c>
      <c r="AR773" s="1">
        <v>1.62</v>
      </c>
      <c r="AS773" s="1">
        <v>5.483037</v>
      </c>
      <c r="AT773" s="1">
        <v>82.15014</v>
      </c>
      <c r="AU773" s="1">
        <v>0.7488605</v>
      </c>
      <c r="AV773" s="1">
        <v>5.431657</v>
      </c>
      <c r="AW773" s="1">
        <v>3.651421</v>
      </c>
      <c r="AX773" s="1">
        <v>16.29497</v>
      </c>
      <c r="AY773" s="1">
        <v>0.0</v>
      </c>
      <c r="AZ773" s="1">
        <v>0.683587</v>
      </c>
      <c r="BA773" s="1">
        <v>-7.109503</v>
      </c>
    </row>
    <row r="774">
      <c r="A774">
        <f t="shared" si="2"/>
        <v>0</v>
      </c>
      <c r="B774" t="str">
        <f t="shared" si="3"/>
        <v/>
      </c>
      <c r="C774" t="str">
        <f>if(and(D$3&gt;1,E774=PROSES!$D$22),,D774)</f>
        <v/>
      </c>
      <c r="D774" s="1" t="str">
        <f>if(and(F$3&gt;1,F774=PROSES!$B$10),,F774)</f>
        <v/>
      </c>
      <c r="E774" t="str">
        <f t="shared" si="4"/>
        <v/>
      </c>
      <c r="F774" t="str">
        <f t="shared" si="5"/>
        <v/>
      </c>
      <c r="G774" s="1" t="str">
        <f>if(Z774=PROSES!$E$29,T774,)</f>
        <v/>
      </c>
      <c r="H774" t="str">
        <f>if(X774=PROSES!$E$29,T774,)</f>
        <v/>
      </c>
      <c r="I774" t="str">
        <f t="shared" si="6"/>
        <v/>
      </c>
      <c r="J774" t="str">
        <f>if(and($K$3&gt;1,R774=PROSES!$C$2),,K774)</f>
        <v/>
      </c>
      <c r="K774" s="1" t="str">
        <f>if(and($L$3&gt;1,L774=PROSES!$B$2),,L774)</f>
        <v/>
      </c>
      <c r="L774" t="str">
        <f t="shared" si="7"/>
        <v/>
      </c>
      <c r="M774" t="str">
        <f>if(Z774=PROSES!$B$3,T774,)</f>
        <v/>
      </c>
      <c r="N774" t="str">
        <f>if(X774=PROSES!$B$3,T774,)</f>
        <v/>
      </c>
      <c r="O774" t="str">
        <f t="shared" si="8"/>
        <v/>
      </c>
      <c r="P774" t="str">
        <f>if(Z774=PROSES!$B$1,T774,)</f>
        <v/>
      </c>
      <c r="Q774" t="str">
        <f>if(X774=PROSES!$B$1,T774,)</f>
        <v/>
      </c>
      <c r="R774" t="str">
        <f t="shared" si="9"/>
        <v>NGIMBANG5BABAT5</v>
      </c>
      <c r="S774" s="3"/>
      <c r="T774" s="1" t="s">
        <v>1496</v>
      </c>
      <c r="U774" s="1" t="s">
        <v>82</v>
      </c>
      <c r="V774" s="1" t="s">
        <v>82</v>
      </c>
      <c r="W774" s="1" t="s">
        <v>90</v>
      </c>
      <c r="X774" s="1" t="s">
        <v>1495</v>
      </c>
      <c r="Y774" s="1" t="s">
        <v>872</v>
      </c>
      <c r="Z774" s="1" t="s">
        <v>155</v>
      </c>
      <c r="AA774" s="1" t="s">
        <v>88</v>
      </c>
      <c r="AD774" s="1">
        <v>0.0</v>
      </c>
      <c r="AE774" s="1">
        <v>1.0</v>
      </c>
      <c r="AG774" s="1">
        <v>19.3504</v>
      </c>
      <c r="AH774" s="1">
        <v>1.0</v>
      </c>
      <c r="AI774" s="1" t="s">
        <v>64</v>
      </c>
      <c r="AJ774" s="1">
        <v>0.0</v>
      </c>
      <c r="AM774" s="1">
        <v>0.0</v>
      </c>
      <c r="AN774" s="1">
        <v>0.0</v>
      </c>
      <c r="AO774" s="1">
        <v>100.0</v>
      </c>
      <c r="AP774" s="1">
        <v>1.0</v>
      </c>
      <c r="AQ774" s="1">
        <v>1.62</v>
      </c>
      <c r="AR774" s="1">
        <v>1.62</v>
      </c>
      <c r="AS774" s="1">
        <v>5.483037</v>
      </c>
      <c r="AT774" s="1">
        <v>82.15014</v>
      </c>
      <c r="AU774" s="1">
        <v>0.7488605</v>
      </c>
      <c r="AV774" s="1">
        <v>5.431657</v>
      </c>
      <c r="AW774" s="1">
        <v>3.651421</v>
      </c>
      <c r="AX774" s="1">
        <v>16.29497</v>
      </c>
      <c r="AY774" s="1">
        <v>0.0</v>
      </c>
      <c r="AZ774" s="1">
        <v>0.683587</v>
      </c>
      <c r="BA774" s="1">
        <v>-7.109503</v>
      </c>
    </row>
    <row r="775">
      <c r="A775">
        <f t="shared" si="2"/>
        <v>0</v>
      </c>
      <c r="B775" t="str">
        <f t="shared" si="3"/>
        <v/>
      </c>
      <c r="C775" t="str">
        <f>if(and(D$3&gt;1,E775=PROSES!$D$22),,D775)</f>
        <v/>
      </c>
      <c r="D775" s="1" t="str">
        <f>if(and(F$3&gt;1,F775=PROSES!$B$10),,F775)</f>
        <v/>
      </c>
      <c r="E775" t="str">
        <f t="shared" si="4"/>
        <v/>
      </c>
      <c r="F775" t="str">
        <f t="shared" si="5"/>
        <v/>
      </c>
      <c r="G775" s="1" t="str">
        <f>if(Z775=PROSES!$E$29,T775,)</f>
        <v/>
      </c>
      <c r="H775" t="str">
        <f>if(X775=PROSES!$E$29,T775,)</f>
        <v/>
      </c>
      <c r="I775" t="str">
        <f t="shared" si="6"/>
        <v/>
      </c>
      <c r="J775" t="str">
        <f>if(and($K$3&gt;1,R775=PROSES!$C$2),,K775)</f>
        <v/>
      </c>
      <c r="K775" s="1" t="str">
        <f>if(and($L$3&gt;1,L775=PROSES!$B$2),,L775)</f>
        <v/>
      </c>
      <c r="L775" t="str">
        <f t="shared" si="7"/>
        <v/>
      </c>
      <c r="M775" t="str">
        <f>if(Z775=PROSES!$B$3,T775,)</f>
        <v/>
      </c>
      <c r="N775" t="str">
        <f>if(X775=PROSES!$B$3,T775,)</f>
        <v/>
      </c>
      <c r="O775" t="str">
        <f t="shared" si="8"/>
        <v/>
      </c>
      <c r="P775" t="str">
        <f>if(Z775=PROSES!$B$1,T775,)</f>
        <v/>
      </c>
      <c r="Q775" t="str">
        <f>if(X775=PROSES!$B$1,T775,)</f>
        <v/>
      </c>
      <c r="R775" t="str">
        <f t="shared" si="9"/>
        <v>NGIMBANG5MLIWANG5</v>
      </c>
      <c r="S775" s="3"/>
      <c r="T775" s="1" t="s">
        <v>1497</v>
      </c>
      <c r="U775" s="1" t="s">
        <v>82</v>
      </c>
      <c r="V775" s="1" t="s">
        <v>82</v>
      </c>
      <c r="W775" s="1" t="s">
        <v>90</v>
      </c>
      <c r="X775" s="1" t="s">
        <v>1495</v>
      </c>
      <c r="Y775" s="1" t="s">
        <v>108</v>
      </c>
      <c r="Z775" s="1" t="s">
        <v>1181</v>
      </c>
      <c r="AA775" s="1" t="s">
        <v>85</v>
      </c>
      <c r="AD775" s="1">
        <v>0.0</v>
      </c>
      <c r="AE775" s="1">
        <v>1.0</v>
      </c>
      <c r="AG775" s="1">
        <v>69.88025</v>
      </c>
      <c r="AH775" s="1">
        <v>1.0</v>
      </c>
      <c r="AI775" s="1" t="s">
        <v>64</v>
      </c>
      <c r="AJ775" s="1">
        <v>0.0</v>
      </c>
      <c r="AM775" s="1">
        <v>0.0</v>
      </c>
      <c r="AN775" s="1">
        <v>0.0</v>
      </c>
      <c r="AO775" s="1">
        <v>100.0</v>
      </c>
      <c r="AP775" s="1">
        <v>1.0</v>
      </c>
      <c r="AQ775" s="1">
        <v>1.62</v>
      </c>
      <c r="AR775" s="1">
        <v>1.62</v>
      </c>
      <c r="AS775" s="1">
        <v>19.80093</v>
      </c>
      <c r="AT775" s="1">
        <v>82.15014</v>
      </c>
      <c r="AU775" s="1">
        <v>2.704365</v>
      </c>
      <c r="AV775" s="1">
        <v>19.61539</v>
      </c>
      <c r="AW775" s="1">
        <v>13.1864</v>
      </c>
      <c r="AX775" s="1">
        <v>58.84616</v>
      </c>
      <c r="AY775" s="1">
        <v>0.0</v>
      </c>
      <c r="AZ775" s="1">
        <v>0.683587</v>
      </c>
      <c r="BA775" s="1">
        <v>-7.109503</v>
      </c>
    </row>
    <row r="776">
      <c r="A776">
        <f t="shared" si="2"/>
        <v>0</v>
      </c>
      <c r="B776" t="str">
        <f t="shared" si="3"/>
        <v/>
      </c>
      <c r="C776" t="str">
        <f>if(and(D$3&gt;1,E776=PROSES!$D$22),,D776)</f>
        <v/>
      </c>
      <c r="D776" s="1" t="str">
        <f>if(and(F$3&gt;1,F776=PROSES!$B$10),,F776)</f>
        <v/>
      </c>
      <c r="E776" t="str">
        <f t="shared" si="4"/>
        <v/>
      </c>
      <c r="F776" t="str">
        <f t="shared" si="5"/>
        <v/>
      </c>
      <c r="G776" s="1" t="str">
        <f>if(Z776=PROSES!$E$29,T776,)</f>
        <v/>
      </c>
      <c r="H776" t="str">
        <f>if(X776=PROSES!$E$29,T776,)</f>
        <v/>
      </c>
      <c r="I776" t="str">
        <f t="shared" si="6"/>
        <v/>
      </c>
      <c r="J776" t="str">
        <f>if(and($K$3&gt;1,R776=PROSES!$C$2),,K776)</f>
        <v/>
      </c>
      <c r="K776" s="1" t="str">
        <f>if(and($L$3&gt;1,L776=PROSES!$B$2),,L776)</f>
        <v/>
      </c>
      <c r="L776" t="str">
        <f t="shared" si="7"/>
        <v/>
      </c>
      <c r="M776" t="str">
        <f>if(Z776=PROSES!$B$3,T776,)</f>
        <v/>
      </c>
      <c r="N776" t="str">
        <f>if(X776=PROSES!$B$3,T776,)</f>
        <v/>
      </c>
      <c r="O776" t="str">
        <f t="shared" si="8"/>
        <v/>
      </c>
      <c r="P776" t="str">
        <f>if(Z776=PROSES!$B$1,T776,)</f>
        <v/>
      </c>
      <c r="Q776" t="str">
        <f>if(X776=PROSES!$B$1,T776,)</f>
        <v/>
      </c>
      <c r="R776" t="str">
        <f t="shared" si="9"/>
        <v>NGIMBANG5MLIWANG5</v>
      </c>
      <c r="S776" s="3"/>
      <c r="T776" s="1" t="s">
        <v>1498</v>
      </c>
      <c r="U776" s="1" t="s">
        <v>82</v>
      </c>
      <c r="V776" s="1" t="s">
        <v>82</v>
      </c>
      <c r="W776" s="1" t="s">
        <v>90</v>
      </c>
      <c r="X776" s="1" t="s">
        <v>1495</v>
      </c>
      <c r="Y776" s="1" t="s">
        <v>872</v>
      </c>
      <c r="Z776" s="1" t="s">
        <v>1181</v>
      </c>
      <c r="AA776" s="1" t="s">
        <v>85</v>
      </c>
      <c r="AD776" s="1">
        <v>0.0</v>
      </c>
      <c r="AE776" s="1">
        <v>1.0</v>
      </c>
      <c r="AG776" s="1">
        <v>69.88025</v>
      </c>
      <c r="AH776" s="1">
        <v>1.0</v>
      </c>
      <c r="AI776" s="1" t="s">
        <v>64</v>
      </c>
      <c r="AJ776" s="1">
        <v>0.0</v>
      </c>
      <c r="AM776" s="1">
        <v>0.0</v>
      </c>
      <c r="AN776" s="1">
        <v>0.0</v>
      </c>
      <c r="AO776" s="1">
        <v>100.0</v>
      </c>
      <c r="AP776" s="1">
        <v>1.0</v>
      </c>
      <c r="AQ776" s="1">
        <v>1.62</v>
      </c>
      <c r="AR776" s="1">
        <v>1.62</v>
      </c>
      <c r="AS776" s="1">
        <v>19.80093</v>
      </c>
      <c r="AT776" s="1">
        <v>82.15014</v>
      </c>
      <c r="AU776" s="1">
        <v>2.704365</v>
      </c>
      <c r="AV776" s="1">
        <v>19.61539</v>
      </c>
      <c r="AW776" s="1">
        <v>13.1864</v>
      </c>
      <c r="AX776" s="1">
        <v>58.84616</v>
      </c>
      <c r="AY776" s="1">
        <v>0.0</v>
      </c>
      <c r="AZ776" s="1">
        <v>0.683587</v>
      </c>
      <c r="BA776" s="1">
        <v>-7.109503</v>
      </c>
    </row>
    <row r="777">
      <c r="A777">
        <f t="shared" si="2"/>
        <v>0</v>
      </c>
      <c r="B777" t="str">
        <f t="shared" si="3"/>
        <v/>
      </c>
      <c r="C777" t="str">
        <f>if(and(D$3&gt;1,E777=PROSES!$D$22),,D777)</f>
        <v/>
      </c>
      <c r="D777" s="1" t="str">
        <f>if(and(F$3&gt;1,F777=PROSES!$B$10),,F777)</f>
        <v/>
      </c>
      <c r="E777" t="str">
        <f t="shared" si="4"/>
        <v/>
      </c>
      <c r="F777" t="str">
        <f t="shared" si="5"/>
        <v/>
      </c>
      <c r="G777" s="1" t="str">
        <f>if(Z777=PROSES!$E$29,T777,)</f>
        <v/>
      </c>
      <c r="H777" t="str">
        <f>if(X777=PROSES!$E$29,T777,)</f>
        <v/>
      </c>
      <c r="I777" t="str">
        <f t="shared" si="6"/>
        <v/>
      </c>
      <c r="J777" t="str">
        <f>if(and($K$3&gt;1,R777=PROSES!$C$2),,K777)</f>
        <v/>
      </c>
      <c r="K777" s="1" t="str">
        <f>if(and($L$3&gt;1,L777=PROSES!$B$2),,L777)</f>
        <v/>
      </c>
      <c r="L777" t="str">
        <f t="shared" si="7"/>
        <v/>
      </c>
      <c r="M777" t="str">
        <f>if(Z777=PROSES!$B$3,T777,)</f>
        <v/>
      </c>
      <c r="N777" t="str">
        <f>if(X777=PROSES!$B$3,T777,)</f>
        <v/>
      </c>
      <c r="O777" t="str">
        <f t="shared" si="8"/>
        <v/>
      </c>
      <c r="P777" t="str">
        <f>if(Z777=PROSES!$B$1,T777,)</f>
        <v/>
      </c>
      <c r="Q777" t="str">
        <f>if(X777=PROSES!$B$1,T777,)</f>
        <v/>
      </c>
      <c r="R777" t="str">
        <f t="shared" si="9"/>
        <v>NGIMBANG7</v>
      </c>
      <c r="S777" s="3"/>
      <c r="T777" s="1" t="s">
        <v>1499</v>
      </c>
      <c r="U777" s="1" t="s">
        <v>75</v>
      </c>
      <c r="V777" s="1" t="s">
        <v>75</v>
      </c>
      <c r="W777" s="1" t="s">
        <v>233</v>
      </c>
      <c r="Y777" s="1" t="s">
        <v>1368</v>
      </c>
      <c r="Z777" s="1" t="s">
        <v>1500</v>
      </c>
      <c r="AA777" s="1" t="s">
        <v>78</v>
      </c>
      <c r="AD777" s="1">
        <v>0.0</v>
      </c>
      <c r="AE777" s="1">
        <v>1.0</v>
      </c>
      <c r="AG777" s="1">
        <v>50.981</v>
      </c>
      <c r="AH777" s="1">
        <v>1.0</v>
      </c>
      <c r="AI777" s="1" t="s">
        <v>64</v>
      </c>
      <c r="AJ777" s="1">
        <v>0.0</v>
      </c>
      <c r="AM777" s="1">
        <v>0.0</v>
      </c>
      <c r="AN777" s="1">
        <v>0.0</v>
      </c>
      <c r="AO777" s="1">
        <v>100.0</v>
      </c>
      <c r="AP777" s="1">
        <v>1.0</v>
      </c>
      <c r="AQ777" s="1">
        <v>1.98</v>
      </c>
      <c r="AR777" s="1">
        <v>1.98</v>
      </c>
      <c r="AS777" s="1">
        <v>14.42868</v>
      </c>
      <c r="AT777" s="1">
        <v>84.05775</v>
      </c>
      <c r="AU777" s="1">
        <v>1.493743</v>
      </c>
      <c r="AV777" s="1">
        <v>14.35115</v>
      </c>
      <c r="AW777" s="1">
        <v>9.140893</v>
      </c>
      <c r="AX777" s="1">
        <v>43.05346</v>
      </c>
      <c r="AY777" s="1">
        <v>0.0</v>
      </c>
      <c r="AZ777" s="1">
        <v>0.6862155</v>
      </c>
      <c r="BA777" s="1">
        <v>-8.9765</v>
      </c>
    </row>
    <row r="778">
      <c r="A778">
        <f t="shared" si="2"/>
        <v>0</v>
      </c>
      <c r="B778" t="str">
        <f t="shared" si="3"/>
        <v/>
      </c>
      <c r="C778" t="str">
        <f>if(and(D$3&gt;1,E778=PROSES!$D$22),,D778)</f>
        <v/>
      </c>
      <c r="D778" s="1" t="str">
        <f>if(and(F$3&gt;1,F778=PROSES!$B$10),,F778)</f>
        <v/>
      </c>
      <c r="E778" t="str">
        <f t="shared" si="4"/>
        <v/>
      </c>
      <c r="F778" t="str">
        <f t="shared" si="5"/>
        <v/>
      </c>
      <c r="G778" s="1" t="str">
        <f>if(Z778=PROSES!$E$29,T778,)</f>
        <v/>
      </c>
      <c r="H778" t="str">
        <f>if(X778=PROSES!$E$29,T778,)</f>
        <v/>
      </c>
      <c r="I778" t="str">
        <f t="shared" si="6"/>
        <v/>
      </c>
      <c r="J778" t="str">
        <f>if(and($K$3&gt;1,R778=PROSES!$C$2),,K778)</f>
        <v/>
      </c>
      <c r="K778" s="1" t="str">
        <f>if(and($L$3&gt;1,L778=PROSES!$B$2),,L778)</f>
        <v/>
      </c>
      <c r="L778" t="str">
        <f t="shared" si="7"/>
        <v/>
      </c>
      <c r="M778" t="str">
        <f>if(Z778=PROSES!$B$3,T778,)</f>
        <v/>
      </c>
      <c r="N778" t="str">
        <f>if(X778=PROSES!$B$3,T778,)</f>
        <v/>
      </c>
      <c r="O778" t="str">
        <f t="shared" si="8"/>
        <v/>
      </c>
      <c r="P778" t="str">
        <f>if(Z778=PROSES!$B$1,T778,)</f>
        <v/>
      </c>
      <c r="Q778" t="str">
        <f>if(X778=PROSES!$B$1,T778,)</f>
        <v/>
      </c>
      <c r="R778" t="str">
        <f t="shared" si="9"/>
        <v>NEW BALARAJA5MILLENIUM</v>
      </c>
      <c r="S778" s="3"/>
      <c r="T778" s="1" t="s">
        <v>1501</v>
      </c>
      <c r="U778" s="1" t="s">
        <v>58</v>
      </c>
      <c r="V778" s="1" t="s">
        <v>58</v>
      </c>
      <c r="W778" s="1" t="s">
        <v>1502</v>
      </c>
      <c r="X778" s="1" t="s">
        <v>333</v>
      </c>
      <c r="Y778" s="7">
        <v>43501.0</v>
      </c>
      <c r="Z778" s="1" t="s">
        <v>580</v>
      </c>
      <c r="AA778" s="7">
        <v>43501.0</v>
      </c>
      <c r="AD778" s="1">
        <v>0.0</v>
      </c>
      <c r="AE778" s="1">
        <v>1.0</v>
      </c>
      <c r="AG778" s="1">
        <v>11.9</v>
      </c>
      <c r="AH778" s="1">
        <v>1.0</v>
      </c>
      <c r="AI778" s="1" t="s">
        <v>64</v>
      </c>
      <c r="AJ778" s="1">
        <v>0.0</v>
      </c>
      <c r="AM778" s="1">
        <v>0.0</v>
      </c>
      <c r="AN778" s="1">
        <v>0.0</v>
      </c>
      <c r="AO778" s="1">
        <v>100.0</v>
      </c>
      <c r="AP778" s="1">
        <v>1.0</v>
      </c>
      <c r="AQ778" s="1">
        <v>2.73</v>
      </c>
      <c r="AR778" s="1">
        <v>2.73</v>
      </c>
      <c r="AS778" s="1">
        <v>3.378222</v>
      </c>
      <c r="AT778" s="1">
        <v>81.41035</v>
      </c>
      <c r="AU778" s="1">
        <v>0.50456</v>
      </c>
      <c r="AV778" s="1">
        <v>3.34033</v>
      </c>
      <c r="AW778" s="1">
        <v>1.9992</v>
      </c>
      <c r="AX778" s="1">
        <v>9.633049</v>
      </c>
      <c r="AY778" s="1">
        <v>0.0</v>
      </c>
      <c r="AZ778" s="1">
        <v>0.6381845</v>
      </c>
      <c r="BA778" s="1">
        <v>-4.771598</v>
      </c>
    </row>
    <row r="779">
      <c r="A779">
        <f t="shared" si="2"/>
        <v>0</v>
      </c>
      <c r="B779" t="str">
        <f t="shared" si="3"/>
        <v/>
      </c>
      <c r="C779" t="str">
        <f>if(and(D$3&gt;1,E779=PROSES!$D$22),,D779)</f>
        <v/>
      </c>
      <c r="D779" s="1" t="str">
        <f>if(and(F$3&gt;1,F779=PROSES!$B$10),,F779)</f>
        <v/>
      </c>
      <c r="E779" t="str">
        <f t="shared" si="4"/>
        <v/>
      </c>
      <c r="F779" t="str">
        <f t="shared" si="5"/>
        <v/>
      </c>
      <c r="G779" s="1" t="str">
        <f>if(Z779=PROSES!$E$29,T779,)</f>
        <v/>
      </c>
      <c r="H779" t="str">
        <f>if(X779=PROSES!$E$29,T779,)</f>
        <v/>
      </c>
      <c r="I779" t="str">
        <f t="shared" si="6"/>
        <v/>
      </c>
      <c r="J779" t="str">
        <f>if(and($K$3&gt;1,R779=PROSES!$C$2),,K779)</f>
        <v/>
      </c>
      <c r="K779" s="1" t="str">
        <f>if(and($L$3&gt;1,L779=PROSES!$B$2),,L779)</f>
        <v/>
      </c>
      <c r="L779" t="str">
        <f t="shared" si="7"/>
        <v/>
      </c>
      <c r="M779" t="str">
        <f>if(Z779=PROSES!$B$3,T779,)</f>
        <v/>
      </c>
      <c r="N779" t="str">
        <f>if(X779=PROSES!$B$3,T779,)</f>
        <v/>
      </c>
      <c r="O779" t="str">
        <f t="shared" si="8"/>
        <v/>
      </c>
      <c r="P779" t="str">
        <f>if(Z779=PROSES!$B$1,T779,)</f>
        <v/>
      </c>
      <c r="Q779" t="str">
        <f>if(X779=PROSES!$B$1,T779,)</f>
        <v/>
      </c>
      <c r="R779" t="str">
        <f t="shared" si="9"/>
        <v>NEW BALARAJA5MILLENIUM</v>
      </c>
      <c r="S779" s="3"/>
      <c r="T779" s="1" t="s">
        <v>1503</v>
      </c>
      <c r="U779" s="1" t="s">
        <v>58</v>
      </c>
      <c r="V779" s="1" t="s">
        <v>58</v>
      </c>
      <c r="W779" s="1" t="s">
        <v>1502</v>
      </c>
      <c r="X779" s="1" t="s">
        <v>333</v>
      </c>
      <c r="Y779" s="7">
        <v>43470.0</v>
      </c>
      <c r="Z779" s="1" t="s">
        <v>580</v>
      </c>
      <c r="AA779" s="7">
        <v>43470.0</v>
      </c>
      <c r="AD779" s="1">
        <v>0.0</v>
      </c>
      <c r="AE779" s="1">
        <v>1.0</v>
      </c>
      <c r="AG779" s="1">
        <v>11.9</v>
      </c>
      <c r="AH779" s="1">
        <v>1.0</v>
      </c>
      <c r="AI779" s="1" t="s">
        <v>64</v>
      </c>
      <c r="AJ779" s="1">
        <v>0.0</v>
      </c>
      <c r="AM779" s="1">
        <v>0.0</v>
      </c>
      <c r="AN779" s="1">
        <v>0.0</v>
      </c>
      <c r="AO779" s="1">
        <v>100.0</v>
      </c>
      <c r="AP779" s="1">
        <v>1.0</v>
      </c>
      <c r="AQ779" s="1">
        <v>2.73</v>
      </c>
      <c r="AR779" s="1">
        <v>2.73</v>
      </c>
      <c r="AS779" s="1">
        <v>3.378222</v>
      </c>
      <c r="AT779" s="1">
        <v>81.41035</v>
      </c>
      <c r="AU779" s="1">
        <v>0.50456</v>
      </c>
      <c r="AV779" s="1">
        <v>3.34033</v>
      </c>
      <c r="AW779" s="1">
        <v>1.9992</v>
      </c>
      <c r="AX779" s="1">
        <v>9.633049</v>
      </c>
      <c r="AY779" s="1">
        <v>0.0</v>
      </c>
      <c r="AZ779" s="1">
        <v>0.6381845</v>
      </c>
      <c r="BA779" s="1">
        <v>-4.771598</v>
      </c>
    </row>
    <row r="780">
      <c r="A780">
        <f t="shared" si="2"/>
        <v>0</v>
      </c>
      <c r="B780" t="str">
        <f t="shared" si="3"/>
        <v/>
      </c>
      <c r="C780" t="str">
        <f>if(and(D$3&gt;1,E780=PROSES!$D$22),,D780)</f>
        <v/>
      </c>
      <c r="D780" s="1" t="str">
        <f>if(and(F$3&gt;1,F780=PROSES!$B$10),,F780)</f>
        <v/>
      </c>
      <c r="E780" t="str">
        <f t="shared" si="4"/>
        <v/>
      </c>
      <c r="F780" t="str">
        <f t="shared" si="5"/>
        <v/>
      </c>
      <c r="G780" s="1" t="str">
        <f>if(Z780=PROSES!$E$29,T780,)</f>
        <v/>
      </c>
      <c r="H780" t="str">
        <f>if(X780=PROSES!$E$29,T780,)</f>
        <v/>
      </c>
      <c r="I780" t="str">
        <f t="shared" si="6"/>
        <v/>
      </c>
      <c r="J780" t="str">
        <f>if(and($K$3&gt;1,R780=PROSES!$C$2),,K780)</f>
        <v/>
      </c>
      <c r="K780" s="1" t="str">
        <f>if(and($L$3&gt;1,L780=PROSES!$B$2),,L780)</f>
        <v/>
      </c>
      <c r="L780" t="str">
        <f t="shared" si="7"/>
        <v/>
      </c>
      <c r="M780" t="str">
        <f>if(Z780=PROSES!$B$3,T780,)</f>
        <v/>
      </c>
      <c r="N780" t="str">
        <f>if(X780=PROSES!$B$3,T780,)</f>
        <v/>
      </c>
      <c r="O780" t="str">
        <f t="shared" si="8"/>
        <v/>
      </c>
      <c r="P780" t="str">
        <f>if(Z780=PROSES!$B$1,T780,)</f>
        <v/>
      </c>
      <c r="Q780" t="str">
        <f>if(X780=PROSES!$B$1,T780,)</f>
        <v/>
      </c>
      <c r="R780" t="str">
        <f t="shared" si="9"/>
        <v>NEW BALARAJA5LAUTAN STEEL</v>
      </c>
      <c r="S780" s="3"/>
      <c r="T780" s="1" t="s">
        <v>1504</v>
      </c>
      <c r="U780" s="1" t="s">
        <v>58</v>
      </c>
      <c r="V780" s="1" t="s">
        <v>58</v>
      </c>
      <c r="W780" s="1" t="s">
        <v>153</v>
      </c>
      <c r="X780" s="1" t="s">
        <v>333</v>
      </c>
      <c r="Y780" s="7">
        <v>43470.0</v>
      </c>
      <c r="Z780" s="1" t="s">
        <v>1340</v>
      </c>
      <c r="AA780" s="7">
        <v>43501.0</v>
      </c>
      <c r="AD780" s="1">
        <v>0.0</v>
      </c>
      <c r="AE780" s="1">
        <v>1.0</v>
      </c>
      <c r="AG780" s="1">
        <v>10.6</v>
      </c>
      <c r="AH780" s="1">
        <v>1.0</v>
      </c>
      <c r="AI780" s="1" t="s">
        <v>64</v>
      </c>
      <c r="AJ780" s="1">
        <v>0.0</v>
      </c>
      <c r="AM780" s="1">
        <v>0.0</v>
      </c>
      <c r="AN780" s="1">
        <v>0.0</v>
      </c>
      <c r="AO780" s="1">
        <v>100.0</v>
      </c>
      <c r="AP780" s="1">
        <v>1.0</v>
      </c>
      <c r="AQ780" s="1">
        <v>2.73</v>
      </c>
      <c r="AR780" s="1">
        <v>2.73</v>
      </c>
      <c r="AS780" s="1">
        <v>2.984705</v>
      </c>
      <c r="AT780" s="1">
        <v>82.244</v>
      </c>
      <c r="AU780" s="1">
        <v>0.4028</v>
      </c>
      <c r="AV780" s="1">
        <v>2.9574</v>
      </c>
      <c r="AW780" s="1">
        <v>1.7808</v>
      </c>
      <c r="AX780" s="1">
        <v>8.5807</v>
      </c>
      <c r="AY780" s="1">
        <v>0.0</v>
      </c>
      <c r="AZ780" s="1">
        <v>0.6465942</v>
      </c>
      <c r="BA780" s="1">
        <v>-6.013103</v>
      </c>
    </row>
    <row r="781">
      <c r="A781">
        <f t="shared" si="2"/>
        <v>0</v>
      </c>
      <c r="B781" t="str">
        <f t="shared" si="3"/>
        <v/>
      </c>
      <c r="C781" t="str">
        <f>if(and(D$3&gt;1,E781=PROSES!$D$22),,D781)</f>
        <v/>
      </c>
      <c r="D781" s="1" t="str">
        <f>if(and(F$3&gt;1,F781=PROSES!$B$10),,F781)</f>
        <v/>
      </c>
      <c r="E781" t="str">
        <f t="shared" si="4"/>
        <v/>
      </c>
      <c r="F781" t="str">
        <f t="shared" si="5"/>
        <v/>
      </c>
      <c r="G781" s="1" t="str">
        <f>if(Z781=PROSES!$E$29,T781,)</f>
        <v/>
      </c>
      <c r="H781" t="str">
        <f>if(X781=PROSES!$E$29,T781,)</f>
        <v/>
      </c>
      <c r="I781" t="str">
        <f t="shared" si="6"/>
        <v/>
      </c>
      <c r="J781" t="str">
        <f>if(and($K$3&gt;1,R781=PROSES!$C$2),,K781)</f>
        <v/>
      </c>
      <c r="K781" s="1" t="str">
        <f>if(and($L$3&gt;1,L781=PROSES!$B$2),,L781)</f>
        <v/>
      </c>
      <c r="L781" t="str">
        <f t="shared" si="7"/>
        <v/>
      </c>
      <c r="M781" t="str">
        <f>if(Z781=PROSES!$B$3,T781,)</f>
        <v/>
      </c>
      <c r="N781" t="str">
        <f>if(X781=PROSES!$B$3,T781,)</f>
        <v/>
      </c>
      <c r="O781" t="str">
        <f t="shared" si="8"/>
        <v/>
      </c>
      <c r="P781" t="str">
        <f>if(Z781=PROSES!$B$1,T781,)</f>
        <v/>
      </c>
      <c r="Q781" t="str">
        <f>if(X781=PROSES!$B$1,T781,)</f>
        <v/>
      </c>
      <c r="R781" t="str">
        <f t="shared" si="9"/>
        <v>NEW BALARAJA5LAUTAN STEEL</v>
      </c>
      <c r="S781" s="3"/>
      <c r="T781" s="1" t="s">
        <v>1505</v>
      </c>
      <c r="U781" s="1" t="s">
        <v>58</v>
      </c>
      <c r="V781" s="1" t="s">
        <v>58</v>
      </c>
      <c r="W781" s="1" t="s">
        <v>153</v>
      </c>
      <c r="X781" s="1" t="s">
        <v>333</v>
      </c>
      <c r="Y781" s="7">
        <v>43470.0</v>
      </c>
      <c r="Z781" s="1" t="s">
        <v>1340</v>
      </c>
      <c r="AA781" s="7">
        <v>43501.0</v>
      </c>
      <c r="AD781" s="1">
        <v>0.0</v>
      </c>
      <c r="AE781" s="1">
        <v>1.0</v>
      </c>
      <c r="AG781" s="1">
        <v>10.6</v>
      </c>
      <c r="AH781" s="1">
        <v>1.0</v>
      </c>
      <c r="AI781" s="1" t="s">
        <v>64</v>
      </c>
      <c r="AJ781" s="1">
        <v>0.0</v>
      </c>
      <c r="AM781" s="1">
        <v>0.0</v>
      </c>
      <c r="AN781" s="1">
        <v>0.0</v>
      </c>
      <c r="AO781" s="1">
        <v>100.0</v>
      </c>
      <c r="AP781" s="1">
        <v>1.0</v>
      </c>
      <c r="AQ781" s="1">
        <v>2.73</v>
      </c>
      <c r="AR781" s="1">
        <v>2.73</v>
      </c>
      <c r="AS781" s="1">
        <v>2.984705</v>
      </c>
      <c r="AT781" s="1">
        <v>82.244</v>
      </c>
      <c r="AU781" s="1">
        <v>0.4028</v>
      </c>
      <c r="AV781" s="1">
        <v>2.9574</v>
      </c>
      <c r="AW781" s="1">
        <v>1.7808</v>
      </c>
      <c r="AX781" s="1">
        <v>8.5807</v>
      </c>
      <c r="AY781" s="1">
        <v>0.0</v>
      </c>
      <c r="AZ781" s="1">
        <v>0.6465942</v>
      </c>
      <c r="BA781" s="1">
        <v>-6.013103</v>
      </c>
    </row>
    <row r="782">
      <c r="A782">
        <f t="shared" si="2"/>
        <v>0</v>
      </c>
      <c r="B782" t="str">
        <f t="shared" si="3"/>
        <v/>
      </c>
      <c r="C782" t="str">
        <f>if(and(D$3&gt;1,E782=PROSES!$D$22),,D782)</f>
        <v/>
      </c>
      <c r="D782" s="1" t="str">
        <f>if(and(F$3&gt;1,F782=PROSES!$B$10),,F782)</f>
        <v/>
      </c>
      <c r="E782" t="str">
        <f t="shared" si="4"/>
        <v/>
      </c>
      <c r="F782" t="str">
        <f t="shared" si="5"/>
        <v/>
      </c>
      <c r="G782" s="1" t="str">
        <f>if(Z782=PROSES!$E$29,T782,)</f>
        <v/>
      </c>
      <c r="H782" t="str">
        <f>if(X782=PROSES!$E$29,T782,)</f>
        <v/>
      </c>
      <c r="I782" t="str">
        <f t="shared" si="6"/>
        <v/>
      </c>
      <c r="J782" t="str">
        <f>if(and($K$3&gt;1,R782=PROSES!$C$2),,K782)</f>
        <v/>
      </c>
      <c r="K782" s="1" t="str">
        <f>if(and($L$3&gt;1,L782=PROSES!$B$2),,L782)</f>
        <v/>
      </c>
      <c r="L782" t="str">
        <f t="shared" si="7"/>
        <v/>
      </c>
      <c r="M782" t="str">
        <f>if(Z782=PROSES!$B$3,T782,)</f>
        <v/>
      </c>
      <c r="N782" t="str">
        <f>if(X782=PROSES!$B$3,T782,)</f>
        <v/>
      </c>
      <c r="O782" t="str">
        <f t="shared" si="8"/>
        <v/>
      </c>
      <c r="P782" t="str">
        <f>if(Z782=PROSES!$B$1,T782,)</f>
        <v/>
      </c>
      <c r="Q782" t="str">
        <f>if(X782=PROSES!$B$1,T782,)</f>
        <v/>
      </c>
      <c r="R782" t="str">
        <f t="shared" si="9"/>
        <v>KEMBANGAN5NEW SENAYAN</v>
      </c>
      <c r="S782" s="3"/>
      <c r="T782" s="1" t="s">
        <v>1506</v>
      </c>
      <c r="U782" s="1" t="s">
        <v>58</v>
      </c>
      <c r="V782" s="1" t="s">
        <v>58</v>
      </c>
      <c r="W782" s="1" t="s">
        <v>205</v>
      </c>
      <c r="X782" s="1" t="s">
        <v>734</v>
      </c>
      <c r="Y782" s="7">
        <v>43470.0</v>
      </c>
      <c r="Z782" s="1" t="s">
        <v>1507</v>
      </c>
      <c r="AA782" s="7">
        <v>43501.0</v>
      </c>
      <c r="AD782" s="1">
        <v>0.0</v>
      </c>
      <c r="AE782" s="1">
        <v>1.0</v>
      </c>
      <c r="AG782" s="1">
        <v>10.0</v>
      </c>
      <c r="AH782" s="1">
        <v>1.0</v>
      </c>
      <c r="AI782" s="1" t="s">
        <v>64</v>
      </c>
      <c r="AJ782" s="1">
        <v>0.0</v>
      </c>
      <c r="AM782" s="1">
        <v>0.0</v>
      </c>
      <c r="AN782" s="1">
        <v>0.0</v>
      </c>
      <c r="AO782" s="1">
        <v>100.0</v>
      </c>
      <c r="AP782" s="1">
        <v>1.0</v>
      </c>
      <c r="AQ782" s="1">
        <v>0.92</v>
      </c>
      <c r="AR782" s="1">
        <v>0.92</v>
      </c>
      <c r="AS782" s="1">
        <v>1.147891</v>
      </c>
      <c r="AT782" s="1">
        <v>72.87525</v>
      </c>
      <c r="AU782" s="1">
        <v>0.338</v>
      </c>
      <c r="AV782" s="1">
        <v>1.097</v>
      </c>
      <c r="AW782" s="1">
        <v>1.838</v>
      </c>
      <c r="AX782" s="1">
        <v>3.291</v>
      </c>
      <c r="AY782" s="1">
        <v>0.0</v>
      </c>
      <c r="AZ782" s="1">
        <v>0.771778</v>
      </c>
      <c r="BA782" s="1">
        <v>-17.23499</v>
      </c>
    </row>
    <row r="783">
      <c r="A783">
        <f t="shared" si="2"/>
        <v>0</v>
      </c>
      <c r="B783" t="str">
        <f t="shared" si="3"/>
        <v/>
      </c>
      <c r="C783" t="str">
        <f>if(and(D$3&gt;1,E783=PROSES!$D$22),,D783)</f>
        <v/>
      </c>
      <c r="D783" s="1" t="str">
        <f>if(and(F$3&gt;1,F783=PROSES!$B$10),,F783)</f>
        <v/>
      </c>
      <c r="E783" t="str">
        <f t="shared" si="4"/>
        <v/>
      </c>
      <c r="F783" t="str">
        <f t="shared" si="5"/>
        <v/>
      </c>
      <c r="G783" s="1" t="str">
        <f>if(Z783=PROSES!$E$29,T783,)</f>
        <v/>
      </c>
      <c r="H783" t="str">
        <f>if(X783=PROSES!$E$29,T783,)</f>
        <v/>
      </c>
      <c r="I783" t="str">
        <f t="shared" si="6"/>
        <v/>
      </c>
      <c r="J783" t="str">
        <f>if(and($K$3&gt;1,R783=PROSES!$C$2),,K783)</f>
        <v/>
      </c>
      <c r="K783" s="1" t="str">
        <f>if(and($L$3&gt;1,L783=PROSES!$B$2),,L783)</f>
        <v/>
      </c>
      <c r="L783" t="str">
        <f t="shared" si="7"/>
        <v/>
      </c>
      <c r="M783" t="str">
        <f>if(Z783=PROSES!$B$3,T783,)</f>
        <v/>
      </c>
      <c r="N783" t="str">
        <f>if(X783=PROSES!$B$3,T783,)</f>
        <v/>
      </c>
      <c r="O783" t="str">
        <f t="shared" si="8"/>
        <v/>
      </c>
      <c r="P783" t="str">
        <f>if(Z783=PROSES!$B$1,T783,)</f>
        <v/>
      </c>
      <c r="Q783" t="str">
        <f>if(X783=PROSES!$B$1,T783,)</f>
        <v/>
      </c>
      <c r="R783" t="str">
        <f t="shared" si="9"/>
        <v>NEW SENAYANKEMBANGAN5</v>
      </c>
      <c r="S783" s="3"/>
      <c r="T783" s="1" t="s">
        <v>1508</v>
      </c>
      <c r="U783" s="1" t="s">
        <v>58</v>
      </c>
      <c r="V783" s="1" t="s">
        <v>58</v>
      </c>
      <c r="W783" s="1" t="s">
        <v>205</v>
      </c>
      <c r="X783" s="1" t="s">
        <v>1507</v>
      </c>
      <c r="Y783" s="7">
        <v>43501.0</v>
      </c>
      <c r="Z783" s="1" t="s">
        <v>734</v>
      </c>
      <c r="AA783" s="7">
        <v>43470.0</v>
      </c>
      <c r="AD783" s="1">
        <v>0.0</v>
      </c>
      <c r="AE783" s="1">
        <v>1.0</v>
      </c>
      <c r="AG783" s="1">
        <v>10.0</v>
      </c>
      <c r="AH783" s="1">
        <v>1.0</v>
      </c>
      <c r="AI783" s="1" t="s">
        <v>64</v>
      </c>
      <c r="AJ783" s="1">
        <v>0.0</v>
      </c>
      <c r="AM783" s="1">
        <v>0.0</v>
      </c>
      <c r="AN783" s="1">
        <v>0.0</v>
      </c>
      <c r="AO783" s="1">
        <v>100.0</v>
      </c>
      <c r="AP783" s="1">
        <v>1.0</v>
      </c>
      <c r="AQ783" s="1">
        <v>0.92</v>
      </c>
      <c r="AR783" s="1">
        <v>0.92</v>
      </c>
      <c r="AS783" s="1">
        <v>1.147891</v>
      </c>
      <c r="AT783" s="1">
        <v>72.87525</v>
      </c>
      <c r="AU783" s="1">
        <v>0.338</v>
      </c>
      <c r="AV783" s="1">
        <v>1.097</v>
      </c>
      <c r="AW783" s="1">
        <v>1.838</v>
      </c>
      <c r="AX783" s="1">
        <v>3.291</v>
      </c>
      <c r="AY783" s="1">
        <v>0.0</v>
      </c>
      <c r="AZ783" s="1">
        <v>0.771778</v>
      </c>
      <c r="BA783" s="1">
        <v>-17.23499</v>
      </c>
    </row>
    <row r="784">
      <c r="A784">
        <f t="shared" si="2"/>
        <v>0</v>
      </c>
      <c r="B784" t="str">
        <f t="shared" si="3"/>
        <v/>
      </c>
      <c r="C784" t="str">
        <f>if(and(D$3&gt;1,E784=PROSES!$D$22),,D784)</f>
        <v/>
      </c>
      <c r="D784" s="1" t="str">
        <f>if(and(F$3&gt;1,F784=PROSES!$B$10),,F784)</f>
        <v/>
      </c>
      <c r="E784" t="str">
        <f t="shared" si="4"/>
        <v/>
      </c>
      <c r="F784" t="str">
        <f t="shared" si="5"/>
        <v/>
      </c>
      <c r="G784" s="1" t="str">
        <f>if(Z784=PROSES!$E$29,T784,)</f>
        <v/>
      </c>
      <c r="H784" t="str">
        <f>if(X784=PROSES!$E$29,T784,)</f>
        <v/>
      </c>
      <c r="I784" t="str">
        <f t="shared" si="6"/>
        <v/>
      </c>
      <c r="J784" t="str">
        <f>if(and($K$3&gt;1,R784=PROSES!$C$2),,K784)</f>
        <v/>
      </c>
      <c r="K784" s="1" t="str">
        <f>if(and($L$3&gt;1,L784=PROSES!$B$2),,L784)</f>
        <v/>
      </c>
      <c r="L784" t="str">
        <f t="shared" si="7"/>
        <v/>
      </c>
      <c r="M784" t="str">
        <f>if(Z784=PROSES!$B$3,T784,)</f>
        <v/>
      </c>
      <c r="N784" t="str">
        <f>if(X784=PROSES!$B$3,T784,)</f>
        <v/>
      </c>
      <c r="O784" t="str">
        <f t="shared" si="8"/>
        <v/>
      </c>
      <c r="P784" t="str">
        <f>if(Z784=PROSES!$B$1,T784,)</f>
        <v/>
      </c>
      <c r="Q784" t="str">
        <f>if(X784=PROSES!$B$1,T784,)</f>
        <v/>
      </c>
      <c r="R784" t="str">
        <f t="shared" si="9"/>
        <v>SIMPANG5NGAGEL5</v>
      </c>
      <c r="S784" s="3"/>
      <c r="T784" s="1" t="s">
        <v>1509</v>
      </c>
      <c r="U784" s="1" t="s">
        <v>82</v>
      </c>
      <c r="V784" s="1" t="s">
        <v>82</v>
      </c>
      <c r="W784" s="1" t="s">
        <v>205</v>
      </c>
      <c r="X784" s="1" t="s">
        <v>1510</v>
      </c>
      <c r="Y784" s="1" t="s">
        <v>85</v>
      </c>
      <c r="Z784" s="1" t="s">
        <v>1511</v>
      </c>
      <c r="AA784" s="1" t="s">
        <v>85</v>
      </c>
      <c r="AD784" s="1">
        <v>0.0</v>
      </c>
      <c r="AE784" s="1">
        <v>1.0</v>
      </c>
      <c r="AG784" s="1">
        <v>3.86</v>
      </c>
      <c r="AH784" s="1">
        <v>1.0</v>
      </c>
      <c r="AI784" s="1" t="s">
        <v>64</v>
      </c>
      <c r="AJ784" s="1">
        <v>0.0</v>
      </c>
      <c r="AM784" s="1">
        <v>0.0</v>
      </c>
      <c r="AN784" s="1">
        <v>0.0</v>
      </c>
      <c r="AO784" s="1">
        <v>100.0</v>
      </c>
      <c r="AP784" s="1">
        <v>1.0</v>
      </c>
      <c r="AQ784" s="1">
        <v>0.92</v>
      </c>
      <c r="AR784" s="1">
        <v>0.92</v>
      </c>
      <c r="AS784" s="1">
        <v>0.4430858</v>
      </c>
      <c r="AT784" s="1">
        <v>72.87525</v>
      </c>
      <c r="AU784" s="1">
        <v>0.130468</v>
      </c>
      <c r="AV784" s="1">
        <v>0.423442</v>
      </c>
      <c r="AW784" s="1">
        <v>0.7094679</v>
      </c>
      <c r="AX784" s="1">
        <v>1.270326</v>
      </c>
      <c r="AY784" s="1">
        <v>0.0</v>
      </c>
      <c r="AZ784" s="1">
        <v>0.771778</v>
      </c>
      <c r="BA784" s="1">
        <v>-17.23499</v>
      </c>
    </row>
    <row r="785">
      <c r="A785">
        <f t="shared" si="2"/>
        <v>0</v>
      </c>
      <c r="B785" t="str">
        <f t="shared" si="3"/>
        <v/>
      </c>
      <c r="C785" t="str">
        <f>if(and(D$3&gt;1,E785=PROSES!$D$22),,D785)</f>
        <v/>
      </c>
      <c r="D785" s="1" t="str">
        <f>if(and(F$3&gt;1,F785=PROSES!$B$10),,F785)</f>
        <v/>
      </c>
      <c r="E785" t="str">
        <f t="shared" si="4"/>
        <v/>
      </c>
      <c r="F785" t="str">
        <f t="shared" si="5"/>
        <v/>
      </c>
      <c r="G785" s="1" t="str">
        <f>if(Z785=PROSES!$E$29,T785,)</f>
        <v/>
      </c>
      <c r="H785" t="str">
        <f>if(X785=PROSES!$E$29,T785,)</f>
        <v/>
      </c>
      <c r="I785" t="str">
        <f t="shared" si="6"/>
        <v/>
      </c>
      <c r="J785" t="str">
        <f>if(and($K$3&gt;1,R785=PROSES!$C$2),,K785)</f>
        <v/>
      </c>
      <c r="K785" s="1" t="str">
        <f>if(and($L$3&gt;1,L785=PROSES!$B$2),,L785)</f>
        <v/>
      </c>
      <c r="L785" t="str">
        <f t="shared" si="7"/>
        <v/>
      </c>
      <c r="M785" t="str">
        <f>if(Z785=PROSES!$B$3,T785,)</f>
        <v/>
      </c>
      <c r="N785" t="str">
        <f>if(X785=PROSES!$B$3,T785,)</f>
        <v/>
      </c>
      <c r="O785" t="str">
        <f t="shared" si="8"/>
        <v/>
      </c>
      <c r="P785" t="str">
        <f>if(Z785=PROSES!$B$1,T785,)</f>
        <v/>
      </c>
      <c r="Q785" t="str">
        <f>if(X785=PROSES!$B$1,T785,)</f>
        <v/>
      </c>
      <c r="R785" t="str">
        <f t="shared" si="9"/>
        <v>SIMPANG5NGAGEL5</v>
      </c>
      <c r="S785" s="3"/>
      <c r="T785" s="1" t="s">
        <v>1512</v>
      </c>
      <c r="U785" s="1" t="s">
        <v>82</v>
      </c>
      <c r="V785" s="1" t="s">
        <v>82</v>
      </c>
      <c r="W785" s="1" t="s">
        <v>205</v>
      </c>
      <c r="X785" s="1" t="s">
        <v>1510</v>
      </c>
      <c r="Y785" s="1" t="s">
        <v>88</v>
      </c>
      <c r="Z785" s="1" t="s">
        <v>1511</v>
      </c>
      <c r="AA785" s="1" t="s">
        <v>88</v>
      </c>
      <c r="AD785" s="1">
        <v>0.0</v>
      </c>
      <c r="AE785" s="1">
        <v>1.0</v>
      </c>
      <c r="AG785" s="1">
        <v>3.86</v>
      </c>
      <c r="AH785" s="1">
        <v>1.0</v>
      </c>
      <c r="AI785" s="1" t="s">
        <v>64</v>
      </c>
      <c r="AJ785" s="1">
        <v>0.0</v>
      </c>
      <c r="AM785" s="1">
        <v>0.0</v>
      </c>
      <c r="AN785" s="1">
        <v>0.0</v>
      </c>
      <c r="AO785" s="1">
        <v>100.0</v>
      </c>
      <c r="AP785" s="1">
        <v>1.0</v>
      </c>
      <c r="AQ785" s="1">
        <v>0.92</v>
      </c>
      <c r="AR785" s="1">
        <v>0.92</v>
      </c>
      <c r="AS785" s="1">
        <v>0.4430858</v>
      </c>
      <c r="AT785" s="1">
        <v>72.87525</v>
      </c>
      <c r="AU785" s="1">
        <v>0.130468</v>
      </c>
      <c r="AV785" s="1">
        <v>0.423442</v>
      </c>
      <c r="AW785" s="1">
        <v>0.7094679</v>
      </c>
      <c r="AX785" s="1">
        <v>1.270326</v>
      </c>
      <c r="AY785" s="1">
        <v>0.0</v>
      </c>
      <c r="AZ785" s="1">
        <v>0.771778</v>
      </c>
      <c r="BA785" s="1">
        <v>-17.23499</v>
      </c>
    </row>
    <row r="786">
      <c r="A786">
        <f t="shared" si="2"/>
        <v>0</v>
      </c>
      <c r="B786" t="str">
        <f t="shared" si="3"/>
        <v/>
      </c>
      <c r="C786" t="str">
        <f>if(and(D$3&gt;1,E786=PROSES!$D$22),,D786)</f>
        <v/>
      </c>
      <c r="D786" s="1" t="str">
        <f>if(and(F$3&gt;1,F786=PROSES!$B$10),,F786)</f>
        <v/>
      </c>
      <c r="E786" t="str">
        <f t="shared" si="4"/>
        <v/>
      </c>
      <c r="F786" t="str">
        <f t="shared" si="5"/>
        <v/>
      </c>
      <c r="G786" s="1" t="str">
        <f>if(Z786=PROSES!$E$29,T786,)</f>
        <v/>
      </c>
      <c r="H786" t="str">
        <f>if(X786=PROSES!$E$29,T786,)</f>
        <v/>
      </c>
      <c r="I786" t="str">
        <f t="shared" si="6"/>
        <v/>
      </c>
      <c r="J786" t="str">
        <f>if(and($K$3&gt;1,R786=PROSES!$C$2),,K786)</f>
        <v/>
      </c>
      <c r="K786" s="1" t="str">
        <f>if(and($L$3&gt;1,L786=PROSES!$B$2),,L786)</f>
        <v/>
      </c>
      <c r="L786" t="str">
        <f t="shared" si="7"/>
        <v/>
      </c>
      <c r="M786" t="str">
        <f>if(Z786=PROSES!$B$3,T786,)</f>
        <v/>
      </c>
      <c r="N786" t="str">
        <f>if(X786=PROSES!$B$3,T786,)</f>
        <v/>
      </c>
      <c r="O786" t="str">
        <f t="shared" si="8"/>
        <v/>
      </c>
      <c r="P786" t="str">
        <f>if(Z786=PROSES!$B$1,T786,)</f>
        <v/>
      </c>
      <c r="Q786" t="str">
        <f>if(X786=PROSES!$B$1,T786,)</f>
        <v/>
      </c>
      <c r="R786" t="str">
        <f t="shared" si="9"/>
        <v>NEGARA5ASARI5</v>
      </c>
      <c r="S786" s="3"/>
      <c r="T786" s="1" t="s">
        <v>1513</v>
      </c>
      <c r="U786" s="1" t="s">
        <v>140</v>
      </c>
      <c r="V786" s="1" t="s">
        <v>140</v>
      </c>
      <c r="W786" s="1" t="s">
        <v>825</v>
      </c>
      <c r="X786" s="1" t="s">
        <v>887</v>
      </c>
      <c r="Y786" s="1" t="s">
        <v>85</v>
      </c>
      <c r="Z786" s="1" t="s">
        <v>142</v>
      </c>
      <c r="AA786" s="1" t="s">
        <v>85</v>
      </c>
      <c r="AD786" s="1">
        <v>0.0</v>
      </c>
      <c r="AE786" s="1">
        <v>1.0</v>
      </c>
      <c r="AG786" s="1">
        <v>44.4</v>
      </c>
      <c r="AH786" s="1">
        <v>1.0</v>
      </c>
      <c r="AI786" s="1" t="s">
        <v>64</v>
      </c>
      <c r="AJ786" s="1">
        <v>0.0</v>
      </c>
      <c r="AM786" s="1">
        <v>0.0</v>
      </c>
      <c r="AN786" s="1">
        <v>0.0</v>
      </c>
      <c r="AO786" s="1">
        <v>100.0</v>
      </c>
      <c r="AP786" s="1">
        <v>1.0</v>
      </c>
      <c r="AQ786" s="1">
        <v>1.2</v>
      </c>
      <c r="AR786" s="1">
        <v>1.2</v>
      </c>
      <c r="AS786" s="1">
        <v>29.71502</v>
      </c>
      <c r="AT786" s="1">
        <v>81.30194</v>
      </c>
      <c r="AU786" s="1">
        <v>4.493724</v>
      </c>
      <c r="AV786" s="1">
        <v>29.37326</v>
      </c>
      <c r="AW786" s="1">
        <v>0.0</v>
      </c>
      <c r="AX786" s="1">
        <v>0.0</v>
      </c>
      <c r="AY786" s="1">
        <v>0.0</v>
      </c>
      <c r="AZ786" s="1">
        <v>0.3333333</v>
      </c>
      <c r="BA786" s="1">
        <v>180.0</v>
      </c>
    </row>
    <row r="787">
      <c r="A787">
        <f t="shared" si="2"/>
        <v>0</v>
      </c>
      <c r="B787" t="str">
        <f t="shared" si="3"/>
        <v/>
      </c>
      <c r="C787" t="str">
        <f>if(and(D$3&gt;1,E787=PROSES!$D$22),,D787)</f>
        <v/>
      </c>
      <c r="D787" s="1" t="str">
        <f>if(and(F$3&gt;1,F787=PROSES!$B$10),,F787)</f>
        <v/>
      </c>
      <c r="E787" t="str">
        <f t="shared" si="4"/>
        <v/>
      </c>
      <c r="F787" t="str">
        <f t="shared" si="5"/>
        <v/>
      </c>
      <c r="G787" s="1" t="str">
        <f>if(Z787=PROSES!$E$29,T787,)</f>
        <v/>
      </c>
      <c r="H787" t="str">
        <f>if(X787=PROSES!$E$29,T787,)</f>
        <v/>
      </c>
      <c r="I787" t="str">
        <f t="shared" si="6"/>
        <v/>
      </c>
      <c r="J787" t="str">
        <f>if(and($K$3&gt;1,R787=PROSES!$C$2),,K787)</f>
        <v/>
      </c>
      <c r="K787" s="1" t="str">
        <f>if(and($L$3&gt;1,L787=PROSES!$B$2),,L787)</f>
        <v/>
      </c>
      <c r="L787" t="str">
        <f t="shared" si="7"/>
        <v/>
      </c>
      <c r="M787" t="str">
        <f>if(Z787=PROSES!$B$3,T787,)</f>
        <v/>
      </c>
      <c r="N787" t="str">
        <f>if(X787=PROSES!$B$3,T787,)</f>
        <v/>
      </c>
      <c r="O787" t="str">
        <f t="shared" si="8"/>
        <v/>
      </c>
      <c r="P787" t="str">
        <f>if(Z787=PROSES!$B$1,T787,)</f>
        <v/>
      </c>
      <c r="Q787" t="str">
        <f>if(X787=PROSES!$B$1,T787,)</f>
        <v/>
      </c>
      <c r="R787" t="str">
        <f t="shared" si="9"/>
        <v>NEGARA5ASARI5</v>
      </c>
      <c r="S787" s="3"/>
      <c r="T787" s="1" t="s">
        <v>1514</v>
      </c>
      <c r="U787" s="1" t="s">
        <v>140</v>
      </c>
      <c r="V787" s="1" t="s">
        <v>140</v>
      </c>
      <c r="W787" s="1" t="s">
        <v>825</v>
      </c>
      <c r="X787" s="1" t="s">
        <v>887</v>
      </c>
      <c r="Y787" s="1" t="s">
        <v>88</v>
      </c>
      <c r="Z787" s="1" t="s">
        <v>142</v>
      </c>
      <c r="AA787" s="1" t="s">
        <v>88</v>
      </c>
      <c r="AD787" s="1">
        <v>0.0</v>
      </c>
      <c r="AE787" s="1">
        <v>1.0</v>
      </c>
      <c r="AG787" s="1">
        <v>44.4</v>
      </c>
      <c r="AH787" s="1">
        <v>1.0</v>
      </c>
      <c r="AI787" s="1" t="s">
        <v>64</v>
      </c>
      <c r="AJ787" s="1">
        <v>0.0</v>
      </c>
      <c r="AM787" s="1">
        <v>0.0</v>
      </c>
      <c r="AN787" s="1">
        <v>0.0</v>
      </c>
      <c r="AO787" s="1">
        <v>100.0</v>
      </c>
      <c r="AP787" s="1">
        <v>1.0</v>
      </c>
      <c r="AQ787" s="1">
        <v>1.2</v>
      </c>
      <c r="AR787" s="1">
        <v>1.2</v>
      </c>
      <c r="AS787" s="1">
        <v>29.71502</v>
      </c>
      <c r="AT787" s="1">
        <v>81.30194</v>
      </c>
      <c r="AU787" s="1">
        <v>4.493724</v>
      </c>
      <c r="AV787" s="1">
        <v>29.37326</v>
      </c>
      <c r="AW787" s="1">
        <v>0.0</v>
      </c>
      <c r="AX787" s="1">
        <v>0.0</v>
      </c>
      <c r="AY787" s="1">
        <v>0.0</v>
      </c>
      <c r="AZ787" s="1">
        <v>0.3333333</v>
      </c>
      <c r="BA787" s="1">
        <v>180.0</v>
      </c>
    </row>
    <row r="788">
      <c r="A788">
        <f t="shared" si="2"/>
        <v>0</v>
      </c>
      <c r="B788" t="str">
        <f t="shared" si="3"/>
        <v/>
      </c>
      <c r="C788" t="str">
        <f>if(and(D$3&gt;1,E788=PROSES!$D$22),,D788)</f>
        <v/>
      </c>
      <c r="D788" s="1" t="str">
        <f>if(and(F$3&gt;1,F788=PROSES!$B$10),,F788)</f>
        <v/>
      </c>
      <c r="E788" t="str">
        <f t="shared" si="4"/>
        <v/>
      </c>
      <c r="F788" t="str">
        <f t="shared" si="5"/>
        <v/>
      </c>
      <c r="G788" s="1" t="str">
        <f>if(Z788=PROSES!$E$29,T788,)</f>
        <v/>
      </c>
      <c r="H788" t="str">
        <f>if(X788=PROSES!$E$29,T788,)</f>
        <v/>
      </c>
      <c r="I788" t="str">
        <f t="shared" si="6"/>
        <v/>
      </c>
      <c r="J788" t="str">
        <f>if(and($K$3&gt;1,R788=PROSES!$C$2),,K788)</f>
        <v/>
      </c>
      <c r="K788" s="1" t="str">
        <f>if(and($L$3&gt;1,L788=PROSES!$B$2),,L788)</f>
        <v/>
      </c>
      <c r="L788" t="str">
        <f t="shared" si="7"/>
        <v/>
      </c>
      <c r="M788" t="str">
        <f>if(Z788=PROSES!$B$3,T788,)</f>
        <v/>
      </c>
      <c r="N788" t="str">
        <f>if(X788=PROSES!$B$3,T788,)</f>
        <v/>
      </c>
      <c r="O788" t="str">
        <f t="shared" si="8"/>
        <v/>
      </c>
      <c r="P788" t="str">
        <f>if(Z788=PROSES!$B$1,T788,)</f>
        <v/>
      </c>
      <c r="Q788" t="str">
        <f>if(X788=PROSES!$B$1,T788,)</f>
        <v/>
      </c>
      <c r="R788" t="str">
        <f t="shared" si="9"/>
        <v>SRAGENNGAWI</v>
      </c>
      <c r="S788" s="3"/>
      <c r="T788" s="1" t="s">
        <v>1515</v>
      </c>
      <c r="U788" s="1" t="s">
        <v>75</v>
      </c>
      <c r="V788" s="1" t="s">
        <v>75</v>
      </c>
      <c r="W788" s="1" t="s">
        <v>478</v>
      </c>
      <c r="X788" s="1" t="s">
        <v>1379</v>
      </c>
      <c r="Y788" s="1">
        <v>1.0</v>
      </c>
      <c r="Z788" s="1" t="s">
        <v>1443</v>
      </c>
      <c r="AA788" s="1" t="s">
        <v>88</v>
      </c>
      <c r="AD788" s="1">
        <v>0.0</v>
      </c>
      <c r="AE788" s="1">
        <v>1.0</v>
      </c>
      <c r="AG788" s="1">
        <v>37.924</v>
      </c>
      <c r="AH788" s="1">
        <v>1.0</v>
      </c>
      <c r="AI788" s="1" t="s">
        <v>64</v>
      </c>
      <c r="AJ788" s="1">
        <v>0.0</v>
      </c>
      <c r="AM788" s="1">
        <v>0.0</v>
      </c>
      <c r="AN788" s="1">
        <v>0.0</v>
      </c>
      <c r="AO788" s="1">
        <v>100.0</v>
      </c>
      <c r="AP788" s="1">
        <v>1.0</v>
      </c>
      <c r="AQ788" s="1">
        <v>0.81</v>
      </c>
      <c r="AR788" s="1">
        <v>0.81</v>
      </c>
      <c r="AS788" s="1">
        <v>15.49867</v>
      </c>
      <c r="AT788" s="1">
        <v>79.097</v>
      </c>
      <c r="AU788" s="1">
        <v>2.931525</v>
      </c>
      <c r="AV788" s="1">
        <v>15.2189</v>
      </c>
      <c r="AW788" s="1">
        <v>8.620125</v>
      </c>
      <c r="AX788" s="1">
        <v>45.6567</v>
      </c>
      <c r="AY788" s="1">
        <v>0.0</v>
      </c>
      <c r="AZ788" s="1">
        <v>0.6659672</v>
      </c>
      <c r="BA788" s="1">
        <v>0.3169677</v>
      </c>
    </row>
    <row r="789">
      <c r="A789">
        <f t="shared" si="2"/>
        <v>0</v>
      </c>
      <c r="B789" t="str">
        <f t="shared" si="3"/>
        <v/>
      </c>
      <c r="C789" t="str">
        <f>if(and(D$3&gt;1,E789=PROSES!$D$22),,D789)</f>
        <v/>
      </c>
      <c r="D789" s="1" t="str">
        <f>if(and(F$3&gt;1,F789=PROSES!$B$10),,F789)</f>
        <v/>
      </c>
      <c r="E789" t="str">
        <f t="shared" si="4"/>
        <v/>
      </c>
      <c r="F789" t="str">
        <f t="shared" si="5"/>
        <v/>
      </c>
      <c r="G789" s="1" t="str">
        <f>if(Z789=PROSES!$E$29,T789,)</f>
        <v/>
      </c>
      <c r="H789" t="str">
        <f>if(X789=PROSES!$E$29,T789,)</f>
        <v/>
      </c>
      <c r="I789" t="str">
        <f t="shared" si="6"/>
        <v/>
      </c>
      <c r="J789" t="str">
        <f>if(and($K$3&gt;1,R789=PROSES!$C$2),,K789)</f>
        <v/>
      </c>
      <c r="K789" s="1" t="str">
        <f>if(and($L$3&gt;1,L789=PROSES!$B$2),,L789)</f>
        <v/>
      </c>
      <c r="L789" t="str">
        <f t="shared" si="7"/>
        <v/>
      </c>
      <c r="M789" t="str">
        <f>if(Z789=PROSES!$B$3,T789,)</f>
        <v/>
      </c>
      <c r="N789" t="str">
        <f>if(X789=PROSES!$B$3,T789,)</f>
        <v/>
      </c>
      <c r="O789" t="str">
        <f t="shared" si="8"/>
        <v/>
      </c>
      <c r="P789" t="str">
        <f>if(Z789=PROSES!$B$1,T789,)</f>
        <v/>
      </c>
      <c r="Q789" t="str">
        <f>if(X789=PROSES!$B$1,T789,)</f>
        <v/>
      </c>
      <c r="R789" t="str">
        <f t="shared" si="9"/>
        <v>SRAGENNGAWI</v>
      </c>
      <c r="S789" s="3"/>
      <c r="T789" s="1" t="s">
        <v>1516</v>
      </c>
      <c r="U789" s="1" t="s">
        <v>75</v>
      </c>
      <c r="V789" s="1" t="s">
        <v>75</v>
      </c>
      <c r="W789" s="1" t="s">
        <v>478</v>
      </c>
      <c r="X789" s="1" t="s">
        <v>1379</v>
      </c>
      <c r="Y789" s="1">
        <v>1.0</v>
      </c>
      <c r="Z789" s="1" t="s">
        <v>1443</v>
      </c>
      <c r="AA789" s="1" t="s">
        <v>88</v>
      </c>
      <c r="AD789" s="1">
        <v>0.0</v>
      </c>
      <c r="AE789" s="1">
        <v>1.0</v>
      </c>
      <c r="AG789" s="1">
        <v>37.924</v>
      </c>
      <c r="AH789" s="1">
        <v>1.0</v>
      </c>
      <c r="AI789" s="1" t="s">
        <v>64</v>
      </c>
      <c r="AJ789" s="1">
        <v>0.0</v>
      </c>
      <c r="AM789" s="1">
        <v>0.0</v>
      </c>
      <c r="AN789" s="1">
        <v>0.0</v>
      </c>
      <c r="AO789" s="1">
        <v>100.0</v>
      </c>
      <c r="AP789" s="1">
        <v>1.0</v>
      </c>
      <c r="AQ789" s="1">
        <v>0.81</v>
      </c>
      <c r="AR789" s="1">
        <v>0.81</v>
      </c>
      <c r="AS789" s="1">
        <v>15.49867</v>
      </c>
      <c r="AT789" s="1">
        <v>79.097</v>
      </c>
      <c r="AU789" s="1">
        <v>2.931525</v>
      </c>
      <c r="AV789" s="1">
        <v>15.2189</v>
      </c>
      <c r="AW789" s="1">
        <v>8.620125</v>
      </c>
      <c r="AX789" s="1">
        <v>45.6567</v>
      </c>
      <c r="AY789" s="1">
        <v>0.0</v>
      </c>
      <c r="AZ789" s="1">
        <v>0.6659672</v>
      </c>
      <c r="BA789" s="1">
        <v>0.3169677</v>
      </c>
    </row>
    <row r="790">
      <c r="A790">
        <f t="shared" si="2"/>
        <v>0</v>
      </c>
      <c r="B790" t="str">
        <f t="shared" si="3"/>
        <v/>
      </c>
      <c r="C790" t="str">
        <f>if(and(D$3&gt;1,E790=PROSES!$D$22),,D790)</f>
        <v/>
      </c>
      <c r="D790" s="1" t="str">
        <f>if(and(F$3&gt;1,F790=PROSES!$B$10),,F790)</f>
        <v/>
      </c>
      <c r="E790" t="str">
        <f t="shared" si="4"/>
        <v/>
      </c>
      <c r="F790" t="str">
        <f t="shared" si="5"/>
        <v/>
      </c>
      <c r="G790" s="1" t="str">
        <f>if(Z790=PROSES!$E$29,T790,)</f>
        <v/>
      </c>
      <c r="H790" t="str">
        <f>if(X790=PROSES!$E$29,T790,)</f>
        <v/>
      </c>
      <c r="I790" t="str">
        <f t="shared" si="6"/>
        <v/>
      </c>
      <c r="J790" t="str">
        <f>if(and($K$3&gt;1,R790=PROSES!$C$2),,K790)</f>
        <v/>
      </c>
      <c r="K790" s="1" t="str">
        <f>if(and($L$3&gt;1,L790=PROSES!$B$2),,L790)</f>
        <v/>
      </c>
      <c r="L790" t="str">
        <f t="shared" si="7"/>
        <v/>
      </c>
      <c r="M790" t="str">
        <f>if(Z790=PROSES!$B$3,T790,)</f>
        <v/>
      </c>
      <c r="N790" t="str">
        <f>if(X790=PROSES!$B$3,T790,)</f>
        <v/>
      </c>
      <c r="O790" t="str">
        <f t="shared" si="8"/>
        <v/>
      </c>
      <c r="P790" t="str">
        <f>if(Z790=PROSES!$B$1,T790,)</f>
        <v/>
      </c>
      <c r="Q790" t="str">
        <f>if(X790=PROSES!$B$1,T790,)</f>
        <v/>
      </c>
      <c r="R790" t="str">
        <f t="shared" si="9"/>
        <v>NGANJUK4CARUBAN4</v>
      </c>
      <c r="S790" s="3"/>
      <c r="T790" s="1" t="s">
        <v>1517</v>
      </c>
      <c r="U790" s="1" t="s">
        <v>82</v>
      </c>
      <c r="V790" s="1" t="s">
        <v>82</v>
      </c>
      <c r="W790" s="1" t="s">
        <v>122</v>
      </c>
      <c r="X790" s="1" t="s">
        <v>1276</v>
      </c>
      <c r="Y790" s="1" t="s">
        <v>123</v>
      </c>
      <c r="Z790" s="1" t="s">
        <v>1438</v>
      </c>
      <c r="AA790" s="1" t="s">
        <v>123</v>
      </c>
      <c r="AD790" s="1">
        <v>0.0</v>
      </c>
      <c r="AE790" s="1">
        <v>1.0</v>
      </c>
      <c r="AG790" s="1">
        <v>39.442</v>
      </c>
      <c r="AH790" s="1">
        <v>0.97</v>
      </c>
      <c r="AI790" s="1" t="s">
        <v>64</v>
      </c>
      <c r="AJ790" s="1">
        <v>0.0</v>
      </c>
      <c r="AM790" s="1">
        <v>0.0</v>
      </c>
      <c r="AN790" s="1">
        <v>0.0</v>
      </c>
      <c r="AO790" s="1">
        <v>100.0</v>
      </c>
      <c r="AP790" s="1">
        <v>1.0</v>
      </c>
      <c r="AQ790" s="1">
        <v>0.4268</v>
      </c>
      <c r="AR790" s="1">
        <v>0.4268</v>
      </c>
      <c r="AS790" s="1">
        <v>17.51299</v>
      </c>
      <c r="AT790" s="1">
        <v>60.66966</v>
      </c>
      <c r="AU790" s="1">
        <v>8.578635</v>
      </c>
      <c r="AV790" s="1">
        <v>15.268</v>
      </c>
      <c r="AW790" s="1">
        <v>14.49494</v>
      </c>
      <c r="AX790" s="1">
        <v>45.80399</v>
      </c>
      <c r="AY790" s="1">
        <v>0.0</v>
      </c>
      <c r="AZ790" s="1">
        <v>0.5920149</v>
      </c>
      <c r="BA790" s="1">
        <v>18.36523</v>
      </c>
    </row>
    <row r="791">
      <c r="A791">
        <f t="shared" si="2"/>
        <v>0</v>
      </c>
      <c r="B791" t="str">
        <f t="shared" si="3"/>
        <v/>
      </c>
      <c r="C791" t="str">
        <f>if(and(D$3&gt;1,E791=PROSES!$D$22),,D791)</f>
        <v/>
      </c>
      <c r="D791" s="1" t="str">
        <f>if(and(F$3&gt;1,F791=PROSES!$B$10),,F791)</f>
        <v/>
      </c>
      <c r="E791" t="str">
        <f t="shared" si="4"/>
        <v/>
      </c>
      <c r="F791" t="str">
        <f t="shared" si="5"/>
        <v/>
      </c>
      <c r="G791" s="1" t="str">
        <f>if(Z791=PROSES!$E$29,T791,)</f>
        <v/>
      </c>
      <c r="H791" t="str">
        <f>if(X791=PROSES!$E$29,T791,)</f>
        <v/>
      </c>
      <c r="I791" t="str">
        <f t="shared" si="6"/>
        <v/>
      </c>
      <c r="J791" t="str">
        <f>if(and($K$3&gt;1,R791=PROSES!$C$2),,K791)</f>
        <v/>
      </c>
      <c r="K791" s="1" t="str">
        <f>if(and($L$3&gt;1,L791=PROSES!$B$2),,L791)</f>
        <v/>
      </c>
      <c r="L791" t="str">
        <f t="shared" si="7"/>
        <v/>
      </c>
      <c r="M791" t="str">
        <f>if(Z791=PROSES!$B$3,T791,)</f>
        <v/>
      </c>
      <c r="N791" t="str">
        <f>if(X791=PROSES!$B$3,T791,)</f>
        <v/>
      </c>
      <c r="O791" t="str">
        <f t="shared" si="8"/>
        <v/>
      </c>
      <c r="P791" t="str">
        <f>if(Z791=PROSES!$B$1,T791,)</f>
        <v/>
      </c>
      <c r="Q791" t="str">
        <f>if(X791=PROSES!$B$1,T791,)</f>
        <v/>
      </c>
      <c r="R791" t="str">
        <f t="shared" si="9"/>
        <v>NEW PRIOKPLUMPANG 40 kA</v>
      </c>
      <c r="S791" s="3"/>
      <c r="T791" s="1" t="s">
        <v>1518</v>
      </c>
      <c r="U791" s="1" t="s">
        <v>58</v>
      </c>
      <c r="V791" s="1" t="s">
        <v>58</v>
      </c>
      <c r="W791" s="1" t="s">
        <v>59</v>
      </c>
      <c r="X791" s="1" t="s">
        <v>871</v>
      </c>
      <c r="Y791" s="1" t="s">
        <v>108</v>
      </c>
      <c r="Z791" s="1" t="s">
        <v>1191</v>
      </c>
      <c r="AA791" s="7">
        <v>43529.0</v>
      </c>
      <c r="AD791" s="1">
        <v>0.0</v>
      </c>
      <c r="AE791" s="1">
        <v>1.0</v>
      </c>
      <c r="AG791" s="1">
        <v>5.7</v>
      </c>
      <c r="AH791" s="1">
        <v>1.0</v>
      </c>
      <c r="AI791" s="1" t="s">
        <v>64</v>
      </c>
      <c r="AJ791" s="1">
        <v>0.0</v>
      </c>
      <c r="AM791" s="1">
        <v>0.0</v>
      </c>
      <c r="AN791" s="1">
        <v>0.0</v>
      </c>
      <c r="AO791" s="1">
        <v>100.0</v>
      </c>
      <c r="AP791" s="1">
        <v>1.0</v>
      </c>
      <c r="AQ791" s="1">
        <v>2.73</v>
      </c>
      <c r="AR791" s="1">
        <v>2.73</v>
      </c>
      <c r="AS791" s="1">
        <v>1.514769</v>
      </c>
      <c r="AT791" s="1">
        <v>76.21999</v>
      </c>
      <c r="AU791" s="1">
        <v>0.36081</v>
      </c>
      <c r="AV791" s="1">
        <v>1.47117</v>
      </c>
      <c r="AW791" s="1">
        <v>1.21581</v>
      </c>
      <c r="AX791" s="1">
        <v>4.41351</v>
      </c>
      <c r="AY791" s="1">
        <v>0.0</v>
      </c>
      <c r="AZ791" s="1">
        <v>0.6742607</v>
      </c>
      <c r="BA791" s="1">
        <v>-2.423059</v>
      </c>
    </row>
    <row r="792">
      <c r="A792">
        <f t="shared" si="2"/>
        <v>0</v>
      </c>
      <c r="B792" t="str">
        <f t="shared" si="3"/>
        <v/>
      </c>
      <c r="C792" t="str">
        <f>if(and(D$3&gt;1,E792=PROSES!$D$22),,D792)</f>
        <v/>
      </c>
      <c r="D792" s="1" t="str">
        <f>if(and(F$3&gt;1,F792=PROSES!$B$10),,F792)</f>
        <v/>
      </c>
      <c r="E792" t="str">
        <f t="shared" si="4"/>
        <v/>
      </c>
      <c r="F792" t="str">
        <f t="shared" si="5"/>
        <v/>
      </c>
      <c r="G792" s="1" t="str">
        <f>if(Z792=PROSES!$E$29,T792,)</f>
        <v/>
      </c>
      <c r="H792" t="str">
        <f>if(X792=PROSES!$E$29,T792,)</f>
        <v/>
      </c>
      <c r="I792" t="str">
        <f t="shared" si="6"/>
        <v/>
      </c>
      <c r="J792" t="str">
        <f>if(and($K$3&gt;1,R792=PROSES!$C$2),,K792)</f>
        <v/>
      </c>
      <c r="K792" s="1" t="str">
        <f>if(and($L$3&gt;1,L792=PROSES!$B$2),,L792)</f>
        <v/>
      </c>
      <c r="L792" t="str">
        <f t="shared" si="7"/>
        <v/>
      </c>
      <c r="M792" t="str">
        <f>if(Z792=PROSES!$B$3,T792,)</f>
        <v/>
      </c>
      <c r="N792" t="str">
        <f>if(X792=PROSES!$B$3,T792,)</f>
        <v/>
      </c>
      <c r="O792" t="str">
        <f t="shared" si="8"/>
        <v/>
      </c>
      <c r="P792" t="str">
        <f>if(Z792=PROSES!$B$1,T792,)</f>
        <v/>
      </c>
      <c r="Q792" t="str">
        <f>if(X792=PROSES!$B$1,T792,)</f>
        <v/>
      </c>
      <c r="R792" t="str">
        <f t="shared" si="9"/>
        <v>NEW PRIOKPLUMPANG 40 kA</v>
      </c>
      <c r="S792" s="3"/>
      <c r="T792" s="1" t="s">
        <v>1519</v>
      </c>
      <c r="U792" s="1" t="s">
        <v>58</v>
      </c>
      <c r="V792" s="1" t="s">
        <v>58</v>
      </c>
      <c r="W792" s="1" t="s">
        <v>59</v>
      </c>
      <c r="X792" s="1" t="s">
        <v>871</v>
      </c>
      <c r="Y792" s="1" t="s">
        <v>108</v>
      </c>
      <c r="Z792" s="1" t="s">
        <v>1191</v>
      </c>
      <c r="AA792" s="7">
        <v>43560.0</v>
      </c>
      <c r="AD792" s="1">
        <v>0.0</v>
      </c>
      <c r="AE792" s="1">
        <v>1.0</v>
      </c>
      <c r="AG792" s="1">
        <v>5.7</v>
      </c>
      <c r="AH792" s="1">
        <v>1.0</v>
      </c>
      <c r="AI792" s="1" t="s">
        <v>64</v>
      </c>
      <c r="AJ792" s="1">
        <v>0.0</v>
      </c>
      <c r="AM792" s="1">
        <v>0.0</v>
      </c>
      <c r="AN792" s="1">
        <v>0.0</v>
      </c>
      <c r="AO792" s="1">
        <v>100.0</v>
      </c>
      <c r="AP792" s="1">
        <v>1.0</v>
      </c>
      <c r="AQ792" s="1">
        <v>2.73</v>
      </c>
      <c r="AR792" s="1">
        <v>2.73</v>
      </c>
      <c r="AS792" s="1">
        <v>1.514769</v>
      </c>
      <c r="AT792" s="1">
        <v>76.21999</v>
      </c>
      <c r="AU792" s="1">
        <v>0.36081</v>
      </c>
      <c r="AV792" s="1">
        <v>1.47117</v>
      </c>
      <c r="AW792" s="1">
        <v>1.21581</v>
      </c>
      <c r="AX792" s="1">
        <v>4.41351</v>
      </c>
      <c r="AY792" s="1">
        <v>0.0</v>
      </c>
      <c r="AZ792" s="1">
        <v>0.6742607</v>
      </c>
      <c r="BA792" s="1">
        <v>-2.423059</v>
      </c>
    </row>
    <row r="793">
      <c r="A793">
        <f t="shared" si="2"/>
        <v>0</v>
      </c>
      <c r="B793" t="str">
        <f t="shared" si="3"/>
        <v/>
      </c>
      <c r="C793" t="str">
        <f>if(and(D$3&gt;1,E793=PROSES!$D$22),,D793)</f>
        <v/>
      </c>
      <c r="D793" s="1" t="str">
        <f>if(and(F$3&gt;1,F793=PROSES!$B$10),,F793)</f>
        <v/>
      </c>
      <c r="E793" t="str">
        <f t="shared" si="4"/>
        <v/>
      </c>
      <c r="F793" t="str">
        <f t="shared" si="5"/>
        <v/>
      </c>
      <c r="G793" s="1" t="str">
        <f>if(Z793=PROSES!$E$29,T793,)</f>
        <v/>
      </c>
      <c r="H793" t="str">
        <f>if(X793=PROSES!$E$29,T793,)</f>
        <v/>
      </c>
      <c r="I793" t="str">
        <f t="shared" si="6"/>
        <v/>
      </c>
      <c r="J793" t="str">
        <f>if(and($K$3&gt;1,R793=PROSES!$C$2),,K793)</f>
        <v/>
      </c>
      <c r="K793" s="1" t="str">
        <f>if(and($L$3&gt;1,L793=PROSES!$B$2),,L793)</f>
        <v/>
      </c>
      <c r="L793" t="str">
        <f t="shared" si="7"/>
        <v/>
      </c>
      <c r="M793" t="str">
        <f>if(Z793=PROSES!$B$3,T793,)</f>
        <v/>
      </c>
      <c r="N793" t="str">
        <f>if(X793=PROSES!$B$3,T793,)</f>
        <v/>
      </c>
      <c r="O793" t="str">
        <f t="shared" si="8"/>
        <v/>
      </c>
      <c r="P793" t="str">
        <f>if(Z793=PROSES!$B$1,T793,)</f>
        <v/>
      </c>
      <c r="Q793" t="str">
        <f>if(X793=PROSES!$B$1,T793,)</f>
        <v/>
      </c>
      <c r="R793" t="str">
        <f t="shared" si="9"/>
        <v>NEW PRIOKPRIOK TIMUR5</v>
      </c>
      <c r="S793" s="3"/>
      <c r="T793" s="1" t="s">
        <v>1520</v>
      </c>
      <c r="U793" s="1" t="s">
        <v>58</v>
      </c>
      <c r="V793" s="1" t="s">
        <v>58</v>
      </c>
      <c r="W793" s="1" t="s">
        <v>1521</v>
      </c>
      <c r="X793" s="1" t="s">
        <v>871</v>
      </c>
      <c r="Y793" s="1" t="s">
        <v>108</v>
      </c>
      <c r="Z793" s="1" t="s">
        <v>1522</v>
      </c>
      <c r="AA793" s="1" t="s">
        <v>108</v>
      </c>
      <c r="AD793" s="1">
        <v>0.0</v>
      </c>
      <c r="AE793" s="1">
        <v>1.0</v>
      </c>
      <c r="AG793" s="1">
        <v>0.06</v>
      </c>
      <c r="AH793" s="1">
        <v>1.0</v>
      </c>
      <c r="AI793" s="1" t="s">
        <v>64</v>
      </c>
      <c r="AJ793" s="1">
        <v>0.0</v>
      </c>
      <c r="AM793" s="1">
        <v>0.0</v>
      </c>
      <c r="AN793" s="1">
        <v>0.0</v>
      </c>
      <c r="AO793" s="1">
        <v>100.0</v>
      </c>
      <c r="AP793" s="1">
        <v>1.0</v>
      </c>
      <c r="AQ793" s="1">
        <v>2.5</v>
      </c>
      <c r="AR793" s="1">
        <v>2.5</v>
      </c>
      <c r="AS793" s="1">
        <v>0.00169706</v>
      </c>
      <c r="AT793" s="1">
        <v>45.0</v>
      </c>
      <c r="AU793" s="1">
        <v>0.0012</v>
      </c>
      <c r="AV793" s="1">
        <v>0.0012</v>
      </c>
      <c r="AW793" s="1">
        <v>0.0102</v>
      </c>
      <c r="AX793" s="1">
        <v>0.0102</v>
      </c>
      <c r="AY793" s="1">
        <v>0.0</v>
      </c>
      <c r="AZ793" s="1">
        <v>2.5</v>
      </c>
      <c r="BA793" s="1">
        <v>0.0</v>
      </c>
    </row>
    <row r="794">
      <c r="A794">
        <f t="shared" si="2"/>
        <v>0</v>
      </c>
      <c r="B794" t="str">
        <f t="shared" si="3"/>
        <v/>
      </c>
      <c r="C794" t="str">
        <f>if(and(D$3&gt;1,E794=PROSES!$D$22),,D794)</f>
        <v/>
      </c>
      <c r="D794" s="1" t="str">
        <f>if(and(F$3&gt;1,F794=PROSES!$B$10),,F794)</f>
        <v/>
      </c>
      <c r="E794" t="str">
        <f t="shared" si="4"/>
        <v/>
      </c>
      <c r="F794" t="str">
        <f t="shared" si="5"/>
        <v/>
      </c>
      <c r="G794" s="1" t="str">
        <f>if(Z794=PROSES!$E$29,T794,)</f>
        <v/>
      </c>
      <c r="H794" t="str">
        <f>if(X794=PROSES!$E$29,T794,)</f>
        <v/>
      </c>
      <c r="I794" t="str">
        <f t="shared" si="6"/>
        <v/>
      </c>
      <c r="J794" t="str">
        <f>if(and($K$3&gt;1,R794=PROSES!$C$2),,K794)</f>
        <v/>
      </c>
      <c r="K794" s="1" t="str">
        <f>if(and($L$3&gt;1,L794=PROSES!$B$2),,L794)</f>
        <v/>
      </c>
      <c r="L794" t="str">
        <f t="shared" si="7"/>
        <v/>
      </c>
      <c r="M794" t="str">
        <f>if(Z794=PROSES!$B$3,T794,)</f>
        <v/>
      </c>
      <c r="N794" t="str">
        <f>if(X794=PROSES!$B$3,T794,)</f>
        <v/>
      </c>
      <c r="O794" t="str">
        <f t="shared" si="8"/>
        <v/>
      </c>
      <c r="P794" t="str">
        <f>if(Z794=PROSES!$B$1,T794,)</f>
        <v/>
      </c>
      <c r="Q794" t="str">
        <f>if(X794=PROSES!$B$1,T794,)</f>
        <v/>
      </c>
      <c r="R794" t="str">
        <f t="shared" si="9"/>
        <v>NEW PRIOKPRIOK TIMUR5</v>
      </c>
      <c r="S794" s="3"/>
      <c r="T794" s="1" t="s">
        <v>1523</v>
      </c>
      <c r="U794" s="1" t="s">
        <v>58</v>
      </c>
      <c r="V794" s="1" t="s">
        <v>58</v>
      </c>
      <c r="W794" s="1" t="s">
        <v>1521</v>
      </c>
      <c r="X794" s="1" t="s">
        <v>871</v>
      </c>
      <c r="Y794" s="1" t="s">
        <v>108</v>
      </c>
      <c r="Z794" s="1" t="s">
        <v>1522</v>
      </c>
      <c r="AA794" s="1" t="s">
        <v>108</v>
      </c>
      <c r="AD794" s="1">
        <v>0.0</v>
      </c>
      <c r="AE794" s="1">
        <v>1.0</v>
      </c>
      <c r="AG794" s="1">
        <v>0.06</v>
      </c>
      <c r="AH794" s="1">
        <v>1.0</v>
      </c>
      <c r="AI794" s="1" t="s">
        <v>64</v>
      </c>
      <c r="AJ794" s="1">
        <v>0.0</v>
      </c>
      <c r="AM794" s="1">
        <v>0.0</v>
      </c>
      <c r="AN794" s="1">
        <v>0.0</v>
      </c>
      <c r="AO794" s="1">
        <v>100.0</v>
      </c>
      <c r="AP794" s="1">
        <v>1.0</v>
      </c>
      <c r="AQ794" s="1">
        <v>2.5</v>
      </c>
      <c r="AR794" s="1">
        <v>2.5</v>
      </c>
      <c r="AS794" s="1">
        <v>0.00169706</v>
      </c>
      <c r="AT794" s="1">
        <v>45.0</v>
      </c>
      <c r="AU794" s="1">
        <v>0.0012</v>
      </c>
      <c r="AV794" s="1">
        <v>0.0012</v>
      </c>
      <c r="AW794" s="1">
        <v>0.0102</v>
      </c>
      <c r="AX794" s="1">
        <v>0.0102</v>
      </c>
      <c r="AY794" s="1">
        <v>0.0</v>
      </c>
      <c r="AZ794" s="1">
        <v>2.5</v>
      </c>
      <c r="BA794" s="1">
        <v>0.0</v>
      </c>
    </row>
    <row r="795">
      <c r="A795">
        <f t="shared" si="2"/>
        <v>0</v>
      </c>
      <c r="B795" t="str">
        <f t="shared" si="3"/>
        <v/>
      </c>
      <c r="C795" t="str">
        <f>if(and(D$3&gt;1,E795=PROSES!$D$22),,D795)</f>
        <v/>
      </c>
      <c r="D795" s="1" t="str">
        <f>if(and(F$3&gt;1,F795=PROSES!$B$10),,F795)</f>
        <v/>
      </c>
      <c r="E795" t="str">
        <f t="shared" si="4"/>
        <v/>
      </c>
      <c r="F795" t="str">
        <f t="shared" si="5"/>
        <v/>
      </c>
      <c r="G795" s="1" t="str">
        <f>if(Z795=PROSES!$E$29,T795,)</f>
        <v/>
      </c>
      <c r="H795" t="str">
        <f>if(X795=PROSES!$E$29,T795,)</f>
        <v/>
      </c>
      <c r="I795" t="str">
        <f t="shared" si="6"/>
        <v/>
      </c>
      <c r="J795" t="str">
        <f>if(and($K$3&gt;1,R795=PROSES!$C$2),,K795)</f>
        <v/>
      </c>
      <c r="K795" s="1" t="str">
        <f>if(and($L$3&gt;1,L795=PROSES!$B$2),,L795)</f>
        <v/>
      </c>
      <c r="L795" t="str">
        <f t="shared" si="7"/>
        <v/>
      </c>
      <c r="M795" t="str">
        <f>if(Z795=PROSES!$B$3,T795,)</f>
        <v/>
      </c>
      <c r="N795" t="str">
        <f>if(X795=PROSES!$B$3,T795,)</f>
        <v/>
      </c>
      <c r="O795" t="str">
        <f t="shared" si="8"/>
        <v/>
      </c>
      <c r="P795" t="str">
        <f>if(Z795=PROSES!$B$1,T795,)</f>
        <v/>
      </c>
      <c r="Q795" t="str">
        <f>if(X795=PROSES!$B$1,T795,)</f>
        <v/>
      </c>
      <c r="R795" t="str">
        <f t="shared" si="9"/>
        <v>PELABUHAN RATU 5NEW PELABUHAN RATU</v>
      </c>
      <c r="S795" s="3"/>
      <c r="T795" s="1" t="s">
        <v>1524</v>
      </c>
      <c r="U795" s="1" t="s">
        <v>58</v>
      </c>
      <c r="V795" s="1" t="s">
        <v>58</v>
      </c>
      <c r="W795" s="1" t="s">
        <v>990</v>
      </c>
      <c r="X795" s="1" t="s">
        <v>1525</v>
      </c>
      <c r="Y795" s="1" t="s">
        <v>61</v>
      </c>
      <c r="Z795" s="1" t="s">
        <v>1526</v>
      </c>
      <c r="AA795" s="1" t="s">
        <v>61</v>
      </c>
      <c r="AD795" s="1">
        <v>1.0</v>
      </c>
      <c r="AE795" s="1">
        <v>1.0</v>
      </c>
      <c r="AG795" s="1">
        <v>28.7</v>
      </c>
      <c r="AH795" s="1">
        <v>1.0</v>
      </c>
      <c r="AI795" s="1" t="s">
        <v>880</v>
      </c>
      <c r="AJ795" s="1">
        <v>0.0</v>
      </c>
      <c r="AM795" s="1">
        <v>0.0</v>
      </c>
      <c r="AN795" s="1">
        <v>0.0</v>
      </c>
      <c r="AO795" s="1">
        <v>100.0</v>
      </c>
      <c r="AP795" s="1">
        <v>1.0</v>
      </c>
      <c r="AQ795" s="1">
        <v>1.88</v>
      </c>
      <c r="AR795" s="1">
        <v>1.88</v>
      </c>
      <c r="AS795" s="1">
        <v>5.978006</v>
      </c>
      <c r="AT795" s="1">
        <v>77.24146</v>
      </c>
      <c r="AU795" s="1">
        <v>1.3202</v>
      </c>
      <c r="AV795" s="1">
        <v>5.830405</v>
      </c>
      <c r="AW795" s="1">
        <v>5.6252</v>
      </c>
      <c r="AX795" s="1">
        <v>17.49121</v>
      </c>
      <c r="AY795" s="1">
        <v>0.0</v>
      </c>
      <c r="AZ795" s="1">
        <v>0.6931021</v>
      </c>
      <c r="BA795" s="1">
        <v>-7.504862</v>
      </c>
    </row>
    <row r="796">
      <c r="A796">
        <f t="shared" si="2"/>
        <v>0</v>
      </c>
      <c r="B796" t="str">
        <f t="shared" si="3"/>
        <v/>
      </c>
      <c r="C796" t="str">
        <f>if(and(D$3&gt;1,E796=PROSES!$D$22),,D796)</f>
        <v/>
      </c>
      <c r="D796" s="1" t="str">
        <f>if(and(F$3&gt;1,F796=PROSES!$B$10),,F796)</f>
        <v/>
      </c>
      <c r="E796" t="str">
        <f t="shared" si="4"/>
        <v/>
      </c>
      <c r="F796" t="str">
        <f t="shared" si="5"/>
        <v/>
      </c>
      <c r="G796" s="1" t="str">
        <f>if(Z796=PROSES!$E$29,T796,)</f>
        <v/>
      </c>
      <c r="H796" t="str">
        <f>if(X796=PROSES!$E$29,T796,)</f>
        <v/>
      </c>
      <c r="I796" t="str">
        <f t="shared" si="6"/>
        <v/>
      </c>
      <c r="J796" t="str">
        <f>if(and($K$3&gt;1,R796=PROSES!$C$2),,K796)</f>
        <v/>
      </c>
      <c r="K796" s="1" t="str">
        <f>if(and($L$3&gt;1,L796=PROSES!$B$2),,L796)</f>
        <v/>
      </c>
      <c r="L796" t="str">
        <f t="shared" si="7"/>
        <v/>
      </c>
      <c r="M796" t="str">
        <f>if(Z796=PROSES!$B$3,T796,)</f>
        <v/>
      </c>
      <c r="N796" t="str">
        <f>if(X796=PROSES!$B$3,T796,)</f>
        <v/>
      </c>
      <c r="O796" t="str">
        <f t="shared" si="8"/>
        <v/>
      </c>
      <c r="P796" t="str">
        <f>if(Z796=PROSES!$B$1,T796,)</f>
        <v/>
      </c>
      <c r="Q796" t="str">
        <f>if(X796=PROSES!$B$1,T796,)</f>
        <v/>
      </c>
      <c r="R796" t="str">
        <f t="shared" si="9"/>
        <v>PELABUHAN RATU 5NEW PELABUHAN RATU</v>
      </c>
      <c r="S796" s="3"/>
      <c r="T796" s="1" t="s">
        <v>1527</v>
      </c>
      <c r="U796" s="1" t="s">
        <v>58</v>
      </c>
      <c r="V796" s="1" t="s">
        <v>58</v>
      </c>
      <c r="W796" s="1" t="s">
        <v>990</v>
      </c>
      <c r="X796" s="1" t="s">
        <v>1525</v>
      </c>
      <c r="Y796" s="1" t="s">
        <v>66</v>
      </c>
      <c r="Z796" s="1" t="s">
        <v>1526</v>
      </c>
      <c r="AA796" s="1" t="s">
        <v>66</v>
      </c>
      <c r="AD796" s="1">
        <v>1.0</v>
      </c>
      <c r="AE796" s="1">
        <v>1.0</v>
      </c>
      <c r="AG796" s="1">
        <v>28.7</v>
      </c>
      <c r="AH796" s="1">
        <v>1.0</v>
      </c>
      <c r="AI796" s="1" t="s">
        <v>880</v>
      </c>
      <c r="AJ796" s="1">
        <v>0.0</v>
      </c>
      <c r="AM796" s="1">
        <v>0.0</v>
      </c>
      <c r="AN796" s="1">
        <v>0.0</v>
      </c>
      <c r="AO796" s="1">
        <v>100.0</v>
      </c>
      <c r="AP796" s="1">
        <v>1.0</v>
      </c>
      <c r="AQ796" s="1">
        <v>1.88</v>
      </c>
      <c r="AR796" s="1">
        <v>1.88</v>
      </c>
      <c r="AS796" s="1">
        <v>5.978006</v>
      </c>
      <c r="AT796" s="1">
        <v>77.24146</v>
      </c>
      <c r="AU796" s="1">
        <v>1.3202</v>
      </c>
      <c r="AV796" s="1">
        <v>5.830405</v>
      </c>
      <c r="AW796" s="1">
        <v>5.6252</v>
      </c>
      <c r="AX796" s="1">
        <v>17.49121</v>
      </c>
      <c r="AY796" s="1">
        <v>0.0</v>
      </c>
      <c r="AZ796" s="1">
        <v>0.6931021</v>
      </c>
      <c r="BA796" s="1">
        <v>-7.504862</v>
      </c>
    </row>
    <row r="797">
      <c r="A797">
        <f t="shared" si="2"/>
        <v>0</v>
      </c>
      <c r="B797" t="str">
        <f t="shared" si="3"/>
        <v/>
      </c>
      <c r="C797" t="str">
        <f>if(and(D$3&gt;1,E797=PROSES!$D$22),,D797)</f>
        <v/>
      </c>
      <c r="D797" s="1" t="str">
        <f>if(and(F$3&gt;1,F797=PROSES!$B$10),,F797)</f>
        <v/>
      </c>
      <c r="E797" t="str">
        <f t="shared" si="4"/>
        <v/>
      </c>
      <c r="F797" t="str">
        <f t="shared" si="5"/>
        <v/>
      </c>
      <c r="G797" s="1" t="str">
        <f>if(Z797=PROSES!$E$29,T797,)</f>
        <v/>
      </c>
      <c r="H797" t="str">
        <f>if(X797=PROSES!$E$29,T797,)</f>
        <v/>
      </c>
      <c r="I797" t="str">
        <f t="shared" si="6"/>
        <v/>
      </c>
      <c r="J797" t="str">
        <f>if(and($K$3&gt;1,R797=PROSES!$C$2),,K797)</f>
        <v/>
      </c>
      <c r="K797" s="1" t="str">
        <f>if(and($L$3&gt;1,L797=PROSES!$B$2),,L797)</f>
        <v/>
      </c>
      <c r="L797" t="str">
        <f t="shared" si="7"/>
        <v/>
      </c>
      <c r="M797" t="str">
        <f>if(Z797=PROSES!$B$3,T797,)</f>
        <v/>
      </c>
      <c r="N797" t="str">
        <f>if(X797=PROSES!$B$3,T797,)</f>
        <v/>
      </c>
      <c r="O797" t="str">
        <f t="shared" si="8"/>
        <v/>
      </c>
      <c r="P797" t="str">
        <f>if(Z797=PROSES!$B$1,T797,)</f>
        <v/>
      </c>
      <c r="Q797" t="str">
        <f>if(X797=PROSES!$B$1,T797,)</f>
        <v/>
      </c>
      <c r="R797" t="str">
        <f t="shared" si="9"/>
        <v>NUSA DUA5</v>
      </c>
      <c r="S797" s="3"/>
      <c r="T797" s="1" t="s">
        <v>1528</v>
      </c>
      <c r="U797" s="1" t="s">
        <v>140</v>
      </c>
      <c r="V797" s="1" t="s">
        <v>140</v>
      </c>
      <c r="W797" s="1" t="s">
        <v>399</v>
      </c>
      <c r="X797" s="1" t="s">
        <v>1529</v>
      </c>
      <c r="Y797" s="1" t="s">
        <v>85</v>
      </c>
      <c r="AA797" s="1" t="s">
        <v>337</v>
      </c>
      <c r="AD797" s="1">
        <v>0.0</v>
      </c>
      <c r="AE797" s="1">
        <v>1.0</v>
      </c>
      <c r="AG797" s="1">
        <v>7.2</v>
      </c>
      <c r="AH797" s="1">
        <v>1.0</v>
      </c>
      <c r="AI797" s="1" t="s">
        <v>64</v>
      </c>
      <c r="AJ797" s="1">
        <v>0.0</v>
      </c>
      <c r="AM797" s="1">
        <v>0.0</v>
      </c>
      <c r="AN797" s="1">
        <v>0.0</v>
      </c>
      <c r="AO797" s="1">
        <v>100.0</v>
      </c>
      <c r="AP797" s="1">
        <v>1.0</v>
      </c>
      <c r="AQ797" s="1">
        <v>0.973</v>
      </c>
      <c r="AR797" s="1">
        <v>0.973</v>
      </c>
      <c r="AS797" s="1">
        <v>2.936697</v>
      </c>
      <c r="AT797" s="1">
        <v>71.90399</v>
      </c>
      <c r="AU797" s="1">
        <v>0.912168</v>
      </c>
      <c r="AV797" s="1">
        <v>2.79144</v>
      </c>
      <c r="AW797" s="1">
        <v>2.232</v>
      </c>
      <c r="AX797" s="1">
        <v>5.16456</v>
      </c>
      <c r="AY797" s="1">
        <v>0.0</v>
      </c>
      <c r="AZ797" s="1">
        <v>0.3082202</v>
      </c>
      <c r="BA797" s="1">
        <v>-10.98501</v>
      </c>
    </row>
    <row r="798">
      <c r="A798">
        <f t="shared" si="2"/>
        <v>0</v>
      </c>
      <c r="B798" t="str">
        <f t="shared" si="3"/>
        <v/>
      </c>
      <c r="C798" t="str">
        <f>if(and(D$3&gt;1,E798=PROSES!$D$22),,D798)</f>
        <v/>
      </c>
      <c r="D798" s="1" t="str">
        <f>if(and(F$3&gt;1,F798=PROSES!$B$10),,F798)</f>
        <v/>
      </c>
      <c r="E798" t="str">
        <f t="shared" si="4"/>
        <v/>
      </c>
      <c r="F798" t="str">
        <f t="shared" si="5"/>
        <v/>
      </c>
      <c r="G798" s="1" t="str">
        <f>if(Z798=PROSES!$E$29,T798,)</f>
        <v/>
      </c>
      <c r="H798" t="str">
        <f>if(X798=PROSES!$E$29,T798,)</f>
        <v/>
      </c>
      <c r="I798" t="str">
        <f t="shared" si="6"/>
        <v/>
      </c>
      <c r="J798" t="str">
        <f>if(and($K$3&gt;1,R798=PROSES!$C$2),,K798)</f>
        <v/>
      </c>
      <c r="K798" s="1" t="str">
        <f>if(and($L$3&gt;1,L798=PROSES!$B$2),,L798)</f>
        <v/>
      </c>
      <c r="L798" t="str">
        <f t="shared" si="7"/>
        <v/>
      </c>
      <c r="M798" t="str">
        <f>if(Z798=PROSES!$B$3,T798,)</f>
        <v/>
      </c>
      <c r="N798" t="str">
        <f>if(X798=PROSES!$B$3,T798,)</f>
        <v/>
      </c>
      <c r="O798" t="str">
        <f t="shared" si="8"/>
        <v/>
      </c>
      <c r="P798" t="str">
        <f>if(Z798=PROSES!$B$1,T798,)</f>
        <v/>
      </c>
      <c r="Q798" t="str">
        <f>if(X798=PROSES!$B$1,T798,)</f>
        <v/>
      </c>
      <c r="R798" t="str">
        <f t="shared" si="9"/>
        <v>NUSA DUA5</v>
      </c>
      <c r="S798" s="3"/>
      <c r="T798" s="1" t="s">
        <v>1530</v>
      </c>
      <c r="U798" s="1" t="s">
        <v>140</v>
      </c>
      <c r="V798" s="1" t="s">
        <v>140</v>
      </c>
      <c r="W798" s="1" t="s">
        <v>399</v>
      </c>
      <c r="X798" s="1" t="s">
        <v>1529</v>
      </c>
      <c r="Y798" s="1" t="s">
        <v>85</v>
      </c>
      <c r="AA798" s="1" t="s">
        <v>1531</v>
      </c>
      <c r="AD798" s="1">
        <v>0.0</v>
      </c>
      <c r="AE798" s="1">
        <v>1.0</v>
      </c>
      <c r="AG798" s="1">
        <v>13.0</v>
      </c>
      <c r="AH798" s="1">
        <v>1.0</v>
      </c>
      <c r="AI798" s="1" t="s">
        <v>64</v>
      </c>
      <c r="AJ798" s="1">
        <v>0.0</v>
      </c>
      <c r="AM798" s="1">
        <v>0.0</v>
      </c>
      <c r="AN798" s="1">
        <v>0.0</v>
      </c>
      <c r="AO798" s="1">
        <v>100.0</v>
      </c>
      <c r="AP798" s="1">
        <v>1.0</v>
      </c>
      <c r="AQ798" s="1">
        <v>0.973</v>
      </c>
      <c r="AR798" s="1">
        <v>0.973</v>
      </c>
      <c r="AS798" s="1">
        <v>5.302369</v>
      </c>
      <c r="AT798" s="1">
        <v>71.90399</v>
      </c>
      <c r="AU798" s="1">
        <v>1.64697</v>
      </c>
      <c r="AV798" s="1">
        <v>5.0401</v>
      </c>
      <c r="AW798" s="1">
        <v>4.03</v>
      </c>
      <c r="AX798" s="1">
        <v>9.3249</v>
      </c>
      <c r="AY798" s="1">
        <v>0.0</v>
      </c>
      <c r="AZ798" s="1">
        <v>0.3082202</v>
      </c>
      <c r="BA798" s="1">
        <v>-10.98501</v>
      </c>
    </row>
    <row r="799">
      <c r="A799">
        <f t="shared" si="2"/>
        <v>0</v>
      </c>
      <c r="B799" t="str">
        <f t="shared" si="3"/>
        <v/>
      </c>
      <c r="C799" t="str">
        <f>if(and(D$3&gt;1,E799=PROSES!$D$22),,D799)</f>
        <v/>
      </c>
      <c r="D799" s="1" t="str">
        <f>if(and(F$3&gt;1,F799=PROSES!$B$10),,F799)</f>
        <v/>
      </c>
      <c r="E799" t="str">
        <f t="shared" si="4"/>
        <v/>
      </c>
      <c r="F799" t="str">
        <f t="shared" si="5"/>
        <v/>
      </c>
      <c r="G799" s="1" t="str">
        <f>if(Z799=PROSES!$E$29,T799,)</f>
        <v/>
      </c>
      <c r="H799" t="str">
        <f>if(X799=PROSES!$E$29,T799,)</f>
        <v/>
      </c>
      <c r="I799" t="str">
        <f t="shared" si="6"/>
        <v/>
      </c>
      <c r="J799" t="str">
        <f>if(and($K$3&gt;1,R799=PROSES!$C$2),,K799)</f>
        <v/>
      </c>
      <c r="K799" s="1" t="str">
        <f>if(and($L$3&gt;1,L799=PROSES!$B$2),,L799)</f>
        <v/>
      </c>
      <c r="L799" t="str">
        <f t="shared" si="7"/>
        <v/>
      </c>
      <c r="M799" t="str">
        <f>if(Z799=PROSES!$B$3,T799,)</f>
        <v/>
      </c>
      <c r="N799" t="str">
        <f>if(X799=PROSES!$B$3,T799,)</f>
        <v/>
      </c>
      <c r="O799" t="str">
        <f t="shared" si="8"/>
        <v/>
      </c>
      <c r="P799" t="str">
        <f>if(Z799=PROSES!$B$1,T799,)</f>
        <v/>
      </c>
      <c r="Q799" t="str">
        <f>if(X799=PROSES!$B$1,T799,)</f>
        <v/>
      </c>
      <c r="R799" t="str">
        <f t="shared" si="9"/>
        <v>CANDRA ASRI 5NIPPON SHOKUBAI INDONESIA</v>
      </c>
      <c r="S799" s="3"/>
      <c r="T799" s="1" t="s">
        <v>1532</v>
      </c>
      <c r="U799" s="1" t="s">
        <v>58</v>
      </c>
      <c r="V799" s="1" t="s">
        <v>58</v>
      </c>
      <c r="W799" s="1" t="s">
        <v>1533</v>
      </c>
      <c r="X799" s="1" t="s">
        <v>132</v>
      </c>
      <c r="Y799" s="1" t="s">
        <v>61</v>
      </c>
      <c r="Z799" s="1" t="s">
        <v>1534</v>
      </c>
      <c r="AA799" s="1" t="s">
        <v>61</v>
      </c>
      <c r="AD799" s="1">
        <v>0.0</v>
      </c>
      <c r="AE799" s="1">
        <v>1.0</v>
      </c>
      <c r="AG799" s="1">
        <v>0.31</v>
      </c>
      <c r="AH799" s="1">
        <v>1.0</v>
      </c>
      <c r="AI799" s="1" t="s">
        <v>64</v>
      </c>
      <c r="AJ799" s="1">
        <v>0.0</v>
      </c>
      <c r="AM799" s="1">
        <v>0.0</v>
      </c>
      <c r="AN799" s="1">
        <v>0.0</v>
      </c>
      <c r="AO799" s="1">
        <v>100.0</v>
      </c>
      <c r="AP799" s="1">
        <v>1.0</v>
      </c>
      <c r="AQ799" s="1">
        <v>0.667</v>
      </c>
      <c r="AR799" s="1">
        <v>0.667</v>
      </c>
      <c r="AS799" s="1">
        <v>0.0648967</v>
      </c>
      <c r="AT799" s="1">
        <v>77.02589</v>
      </c>
      <c r="AU799" s="1">
        <v>0.01457</v>
      </c>
      <c r="AV799" s="1">
        <v>0.06324</v>
      </c>
      <c r="AW799" s="1">
        <v>0.06107</v>
      </c>
      <c r="AX799" s="1">
        <v>0.18972</v>
      </c>
      <c r="AY799" s="1">
        <v>0.0</v>
      </c>
      <c r="AZ799" s="1">
        <v>0.6921613</v>
      </c>
      <c r="BA799" s="1">
        <v>-7.2117</v>
      </c>
    </row>
    <row r="800">
      <c r="A800">
        <f t="shared" si="2"/>
        <v>0</v>
      </c>
      <c r="B800" t="str">
        <f t="shared" si="3"/>
        <v/>
      </c>
      <c r="C800" t="str">
        <f>if(and(D$3&gt;1,E800=PROSES!$D$22),,D800)</f>
        <v/>
      </c>
      <c r="D800" s="1" t="str">
        <f>if(and(F$3&gt;1,F800=PROSES!$B$10),,F800)</f>
        <v/>
      </c>
      <c r="E800" t="str">
        <f t="shared" si="4"/>
        <v/>
      </c>
      <c r="F800" t="str">
        <f t="shared" si="5"/>
        <v/>
      </c>
      <c r="G800" s="1" t="str">
        <f>if(Z800=PROSES!$E$29,T800,)</f>
        <v/>
      </c>
      <c r="H800" t="str">
        <f>if(X800=PROSES!$E$29,T800,)</f>
        <v/>
      </c>
      <c r="I800" t="str">
        <f t="shared" si="6"/>
        <v/>
      </c>
      <c r="J800" t="str">
        <f>if(and($K$3&gt;1,R800=PROSES!$C$2),,K800)</f>
        <v/>
      </c>
      <c r="K800" s="1" t="str">
        <f>if(and($L$3&gt;1,L800=PROSES!$B$2),,L800)</f>
        <v/>
      </c>
      <c r="L800" t="str">
        <f t="shared" si="7"/>
        <v/>
      </c>
      <c r="M800" t="str">
        <f>if(Z800=PROSES!$B$3,T800,)</f>
        <v/>
      </c>
      <c r="N800" t="str">
        <f>if(X800=PROSES!$B$3,T800,)</f>
        <v/>
      </c>
      <c r="O800" t="str">
        <f t="shared" si="8"/>
        <v/>
      </c>
      <c r="P800" t="str">
        <f>if(Z800=PROSES!$B$1,T800,)</f>
        <v/>
      </c>
      <c r="Q800" t="str">
        <f>if(X800=PROSES!$B$1,T800,)</f>
        <v/>
      </c>
      <c r="R800" t="str">
        <f t="shared" si="9"/>
        <v>PACITAN5PONOROGO5</v>
      </c>
      <c r="S800" s="3"/>
      <c r="T800" s="1" t="s">
        <v>1535</v>
      </c>
      <c r="U800" s="1" t="s">
        <v>82</v>
      </c>
      <c r="V800" s="1" t="s">
        <v>82</v>
      </c>
      <c r="W800" s="1" t="s">
        <v>807</v>
      </c>
      <c r="X800" s="1" t="s">
        <v>1536</v>
      </c>
      <c r="Y800" s="1" t="s">
        <v>88</v>
      </c>
      <c r="Z800" s="1" t="s">
        <v>1537</v>
      </c>
      <c r="AA800" s="1" t="s">
        <v>85</v>
      </c>
      <c r="AD800" s="1">
        <v>0.0</v>
      </c>
      <c r="AE800" s="1">
        <v>1.0</v>
      </c>
      <c r="AG800" s="1">
        <v>62.0</v>
      </c>
      <c r="AH800" s="1">
        <v>1.0</v>
      </c>
      <c r="AI800" s="1" t="s">
        <v>64</v>
      </c>
      <c r="AJ800" s="1">
        <v>0.0</v>
      </c>
      <c r="AM800" s="1">
        <v>0.0</v>
      </c>
      <c r="AN800" s="1">
        <v>0.0</v>
      </c>
      <c r="AO800" s="1">
        <v>100.0</v>
      </c>
      <c r="AP800" s="1">
        <v>1.0</v>
      </c>
      <c r="AQ800" s="1">
        <v>2.73</v>
      </c>
      <c r="AR800" s="1">
        <v>2.73</v>
      </c>
      <c r="AS800" s="1">
        <v>17.62589</v>
      </c>
      <c r="AT800" s="1">
        <v>82.725</v>
      </c>
      <c r="AU800" s="1">
        <v>2.232</v>
      </c>
      <c r="AV800" s="1">
        <v>17.484</v>
      </c>
      <c r="AW800" s="1">
        <v>9.858</v>
      </c>
      <c r="AX800" s="1">
        <v>50.84</v>
      </c>
      <c r="AY800" s="1">
        <v>0.0</v>
      </c>
      <c r="AZ800" s="1">
        <v>0.6470905</v>
      </c>
      <c r="BA800" s="1">
        <v>-5.602889</v>
      </c>
    </row>
    <row r="801">
      <c r="A801">
        <f t="shared" si="2"/>
        <v>0</v>
      </c>
      <c r="B801" t="str">
        <f t="shared" si="3"/>
        <v/>
      </c>
      <c r="C801" t="str">
        <f>if(and(D$3&gt;1,E801=PROSES!$D$22),,D801)</f>
        <v/>
      </c>
      <c r="D801" s="1" t="str">
        <f>if(and(F$3&gt;1,F801=PROSES!$B$10),,F801)</f>
        <v/>
      </c>
      <c r="E801" t="str">
        <f t="shared" si="4"/>
        <v/>
      </c>
      <c r="F801" t="str">
        <f t="shared" si="5"/>
        <v/>
      </c>
      <c r="G801" s="1" t="str">
        <f>if(Z801=PROSES!$E$29,T801,)</f>
        <v/>
      </c>
      <c r="H801" t="str">
        <f>if(X801=PROSES!$E$29,T801,)</f>
        <v/>
      </c>
      <c r="I801" t="str">
        <f t="shared" si="6"/>
        <v/>
      </c>
      <c r="J801" t="str">
        <f>if(and($K$3&gt;1,R801=PROSES!$C$2),,K801)</f>
        <v/>
      </c>
      <c r="K801" s="1" t="str">
        <f>if(and($L$3&gt;1,L801=PROSES!$B$2),,L801)</f>
        <v/>
      </c>
      <c r="L801" t="str">
        <f t="shared" si="7"/>
        <v/>
      </c>
      <c r="M801" t="str">
        <f>if(Z801=PROSES!$B$3,T801,)</f>
        <v/>
      </c>
      <c r="N801" t="str">
        <f>if(X801=PROSES!$B$3,T801,)</f>
        <v/>
      </c>
      <c r="O801" t="str">
        <f t="shared" si="8"/>
        <v/>
      </c>
      <c r="P801" t="str">
        <f>if(Z801=PROSES!$B$1,T801,)</f>
        <v/>
      </c>
      <c r="Q801" t="str">
        <f>if(X801=PROSES!$B$1,T801,)</f>
        <v/>
      </c>
      <c r="R801" t="str">
        <f t="shared" si="9"/>
        <v>PACITAN5PONOROGO5</v>
      </c>
      <c r="S801" s="3"/>
      <c r="T801" s="1" t="s">
        <v>1538</v>
      </c>
      <c r="U801" s="1" t="s">
        <v>82</v>
      </c>
      <c r="V801" s="1" t="s">
        <v>82</v>
      </c>
      <c r="W801" s="1" t="s">
        <v>807</v>
      </c>
      <c r="X801" s="1" t="s">
        <v>1536</v>
      </c>
      <c r="Y801" s="1" t="s">
        <v>88</v>
      </c>
      <c r="Z801" s="1" t="s">
        <v>1537</v>
      </c>
      <c r="AA801" s="1" t="s">
        <v>85</v>
      </c>
      <c r="AD801" s="1">
        <v>0.0</v>
      </c>
      <c r="AE801" s="1">
        <v>1.0</v>
      </c>
      <c r="AG801" s="1">
        <v>62.0</v>
      </c>
      <c r="AH801" s="1">
        <v>1.0</v>
      </c>
      <c r="AI801" s="1" t="s">
        <v>64</v>
      </c>
      <c r="AJ801" s="1">
        <v>0.0</v>
      </c>
      <c r="AM801" s="1">
        <v>0.0</v>
      </c>
      <c r="AN801" s="1">
        <v>0.0</v>
      </c>
      <c r="AO801" s="1">
        <v>100.0</v>
      </c>
      <c r="AP801" s="1">
        <v>1.0</v>
      </c>
      <c r="AQ801" s="1">
        <v>2.73</v>
      </c>
      <c r="AR801" s="1">
        <v>2.73</v>
      </c>
      <c r="AS801" s="1">
        <v>17.62589</v>
      </c>
      <c r="AT801" s="1">
        <v>82.725</v>
      </c>
      <c r="AU801" s="1">
        <v>2.232</v>
      </c>
      <c r="AV801" s="1">
        <v>17.484</v>
      </c>
      <c r="AW801" s="1">
        <v>9.858</v>
      </c>
      <c r="AX801" s="1">
        <v>50.84</v>
      </c>
      <c r="AY801" s="1">
        <v>0.0</v>
      </c>
      <c r="AZ801" s="1">
        <v>0.6470905</v>
      </c>
      <c r="BA801" s="1">
        <v>-5.602889</v>
      </c>
    </row>
    <row r="802">
      <c r="A802">
        <f t="shared" si="2"/>
        <v>0</v>
      </c>
      <c r="B802" t="str">
        <f t="shared" si="3"/>
        <v/>
      </c>
      <c r="C802" t="str">
        <f>if(and(D$3&gt;1,E802=PROSES!$D$22),,D802)</f>
        <v/>
      </c>
      <c r="D802" s="1" t="str">
        <f>if(and(F$3&gt;1,F802=PROSES!$B$10),,F802)</f>
        <v/>
      </c>
      <c r="E802" t="str">
        <f t="shared" si="4"/>
        <v/>
      </c>
      <c r="F802" t="str">
        <f t="shared" si="5"/>
        <v/>
      </c>
      <c r="G802" s="1" t="str">
        <f>if(Z802=PROSES!$E$29,T802,)</f>
        <v/>
      </c>
      <c r="H802" t="str">
        <f>if(X802=PROSES!$E$29,T802,)</f>
        <v/>
      </c>
      <c r="I802" t="str">
        <f t="shared" si="6"/>
        <v/>
      </c>
      <c r="J802" t="str">
        <f>if(and($K$3&gt;1,R802=PROSES!$C$2),,K802)</f>
        <v/>
      </c>
      <c r="K802" s="1" t="str">
        <f>if(and($L$3&gt;1,L802=PROSES!$B$2),,L802)</f>
        <v/>
      </c>
      <c r="L802" t="str">
        <f t="shared" si="7"/>
        <v/>
      </c>
      <c r="M802" t="str">
        <f>if(Z802=PROSES!$B$3,T802,)</f>
        <v/>
      </c>
      <c r="N802" t="str">
        <f>if(X802=PROSES!$B$3,T802,)</f>
        <v/>
      </c>
      <c r="O802" t="str">
        <f t="shared" si="8"/>
        <v/>
      </c>
      <c r="P802" t="str">
        <f>if(Z802=PROSES!$B$1,T802,)</f>
        <v/>
      </c>
      <c r="Q802" t="str">
        <f>if(X802=PROSES!$B$1,T802,)</f>
        <v/>
      </c>
      <c r="R802" t="str">
        <f t="shared" si="9"/>
        <v>PAKIS5PURWOSARI5</v>
      </c>
      <c r="S802" s="3"/>
      <c r="T802" s="1" t="s">
        <v>1539</v>
      </c>
      <c r="U802" s="1" t="s">
        <v>82</v>
      </c>
      <c r="V802" s="1" t="s">
        <v>82</v>
      </c>
      <c r="W802" s="1" t="s">
        <v>90</v>
      </c>
      <c r="X802" s="1" t="s">
        <v>1113</v>
      </c>
      <c r="Y802" s="1" t="s">
        <v>88</v>
      </c>
      <c r="Z802" s="1" t="s">
        <v>1540</v>
      </c>
      <c r="AA802" s="1" t="s">
        <v>85</v>
      </c>
      <c r="AD802" s="1">
        <v>0.0</v>
      </c>
      <c r="AE802" s="1">
        <v>1.0</v>
      </c>
      <c r="AG802" s="1">
        <v>31.2905</v>
      </c>
      <c r="AH802" s="1">
        <v>1.0</v>
      </c>
      <c r="AI802" s="1" t="s">
        <v>64</v>
      </c>
      <c r="AJ802" s="1">
        <v>0.0</v>
      </c>
      <c r="AM802" s="1">
        <v>0.0</v>
      </c>
      <c r="AN802" s="1">
        <v>0.0</v>
      </c>
      <c r="AO802" s="1">
        <v>100.0</v>
      </c>
      <c r="AP802" s="1">
        <v>1.0</v>
      </c>
      <c r="AQ802" s="1">
        <v>1.62</v>
      </c>
      <c r="AR802" s="1">
        <v>1.62</v>
      </c>
      <c r="AS802" s="1">
        <v>8.866326</v>
      </c>
      <c r="AT802" s="1">
        <v>82.15014</v>
      </c>
      <c r="AU802" s="1">
        <v>1.210942</v>
      </c>
      <c r="AV802" s="1">
        <v>8.783243</v>
      </c>
      <c r="AW802" s="1">
        <v>5.904518</v>
      </c>
      <c r="AX802" s="1">
        <v>26.34973</v>
      </c>
      <c r="AY802" s="1">
        <v>0.0</v>
      </c>
      <c r="AZ802" s="1">
        <v>0.683587</v>
      </c>
      <c r="BA802" s="1">
        <v>-7.109503</v>
      </c>
    </row>
    <row r="803">
      <c r="A803">
        <f t="shared" si="2"/>
        <v>0</v>
      </c>
      <c r="B803" t="str">
        <f t="shared" si="3"/>
        <v/>
      </c>
      <c r="C803" t="str">
        <f>if(and(D$3&gt;1,E803=PROSES!$D$22),,D803)</f>
        <v/>
      </c>
      <c r="D803" s="1" t="str">
        <f>if(and(F$3&gt;1,F803=PROSES!$B$10),,F803)</f>
        <v/>
      </c>
      <c r="E803" t="str">
        <f t="shared" si="4"/>
        <v/>
      </c>
      <c r="F803" t="str">
        <f t="shared" si="5"/>
        <v/>
      </c>
      <c r="G803" s="1" t="str">
        <f>if(Z803=PROSES!$E$29,T803,)</f>
        <v/>
      </c>
      <c r="H803" t="str">
        <f>if(X803=PROSES!$E$29,T803,)</f>
        <v/>
      </c>
      <c r="I803" t="str">
        <f t="shared" si="6"/>
        <v/>
      </c>
      <c r="J803" t="str">
        <f>if(and($K$3&gt;1,R803=PROSES!$C$2),,K803)</f>
        <v/>
      </c>
      <c r="K803" s="1" t="str">
        <f>if(and($L$3&gt;1,L803=PROSES!$B$2),,L803)</f>
        <v/>
      </c>
      <c r="L803" t="str">
        <f t="shared" si="7"/>
        <v/>
      </c>
      <c r="M803" t="str">
        <f>if(Z803=PROSES!$B$3,T803,)</f>
        <v/>
      </c>
      <c r="N803" t="str">
        <f>if(X803=PROSES!$B$3,T803,)</f>
        <v/>
      </c>
      <c r="O803" t="str">
        <f t="shared" si="8"/>
        <v/>
      </c>
      <c r="P803" t="str">
        <f>if(Z803=PROSES!$B$1,T803,)</f>
        <v/>
      </c>
      <c r="Q803" t="str">
        <f>if(X803=PROSES!$B$1,T803,)</f>
        <v/>
      </c>
      <c r="R803" t="str">
        <f t="shared" si="9"/>
        <v>PAKIS5PURWOSARI5</v>
      </c>
      <c r="S803" s="3"/>
      <c r="T803" s="1" t="s">
        <v>1541</v>
      </c>
      <c r="U803" s="1" t="s">
        <v>82</v>
      </c>
      <c r="V803" s="1" t="s">
        <v>82</v>
      </c>
      <c r="W803" s="1" t="s">
        <v>90</v>
      </c>
      <c r="X803" s="1" t="s">
        <v>1113</v>
      </c>
      <c r="Y803" s="1" t="s">
        <v>88</v>
      </c>
      <c r="Z803" s="1" t="s">
        <v>1540</v>
      </c>
      <c r="AA803" s="1" t="s">
        <v>85</v>
      </c>
      <c r="AD803" s="1">
        <v>0.0</v>
      </c>
      <c r="AE803" s="1">
        <v>1.0</v>
      </c>
      <c r="AG803" s="1">
        <v>31.2905</v>
      </c>
      <c r="AH803" s="1">
        <v>1.0</v>
      </c>
      <c r="AI803" s="1" t="s">
        <v>64</v>
      </c>
      <c r="AJ803" s="1">
        <v>0.0</v>
      </c>
      <c r="AM803" s="1">
        <v>0.0</v>
      </c>
      <c r="AN803" s="1">
        <v>0.0</v>
      </c>
      <c r="AO803" s="1">
        <v>100.0</v>
      </c>
      <c r="AP803" s="1">
        <v>1.0</v>
      </c>
      <c r="AQ803" s="1">
        <v>1.62</v>
      </c>
      <c r="AR803" s="1">
        <v>1.62</v>
      </c>
      <c r="AS803" s="1">
        <v>8.866326</v>
      </c>
      <c r="AT803" s="1">
        <v>82.15014</v>
      </c>
      <c r="AU803" s="1">
        <v>1.210942</v>
      </c>
      <c r="AV803" s="1">
        <v>8.783243</v>
      </c>
      <c r="AW803" s="1">
        <v>5.904518</v>
      </c>
      <c r="AX803" s="1">
        <v>26.34973</v>
      </c>
      <c r="AY803" s="1">
        <v>0.0</v>
      </c>
      <c r="AZ803" s="1">
        <v>0.683587</v>
      </c>
      <c r="BA803" s="1">
        <v>-7.109503</v>
      </c>
    </row>
    <row r="804">
      <c r="A804">
        <f t="shared" si="2"/>
        <v>0</v>
      </c>
      <c r="B804" t="str">
        <f t="shared" si="3"/>
        <v/>
      </c>
      <c r="C804" t="str">
        <f>if(and(D$3&gt;1,E804=PROSES!$D$22),,D804)</f>
        <v/>
      </c>
      <c r="D804" s="1" t="str">
        <f>if(and(F$3&gt;1,F804=PROSES!$B$10),,F804)</f>
        <v/>
      </c>
      <c r="E804" t="str">
        <f t="shared" si="4"/>
        <v/>
      </c>
      <c r="F804" t="str">
        <f t="shared" si="5"/>
        <v/>
      </c>
      <c r="G804" s="1" t="str">
        <f>if(Z804=PROSES!$E$29,T804,)</f>
        <v/>
      </c>
      <c r="H804" t="str">
        <f>if(X804=PROSES!$E$29,T804,)</f>
        <v/>
      </c>
      <c r="I804" t="str">
        <f t="shared" si="6"/>
        <v/>
      </c>
      <c r="J804" t="str">
        <f>if(and($K$3&gt;1,R804=PROSES!$C$2),,K804)</f>
        <v/>
      </c>
      <c r="K804" s="1" t="str">
        <f>if(and($L$3&gt;1,L804=PROSES!$B$2),,L804)</f>
        <v/>
      </c>
      <c r="L804" t="str">
        <f t="shared" si="7"/>
        <v/>
      </c>
      <c r="M804" t="str">
        <f>if(Z804=PROSES!$B$3,T804,)</f>
        <v/>
      </c>
      <c r="N804" t="str">
        <f>if(X804=PROSES!$B$3,T804,)</f>
        <v/>
      </c>
      <c r="O804" t="str">
        <f t="shared" si="8"/>
        <v/>
      </c>
      <c r="P804" t="str">
        <f>if(Z804=PROSES!$B$1,T804,)</f>
        <v/>
      </c>
      <c r="Q804" t="str">
        <f>if(X804=PROSES!$B$1,T804,)</f>
        <v/>
      </c>
      <c r="R804" t="str">
        <f t="shared" si="9"/>
        <v>GONDANGREJOPALUR</v>
      </c>
      <c r="S804" s="3"/>
      <c r="T804" s="1" t="s">
        <v>1542</v>
      </c>
      <c r="U804" s="1" t="s">
        <v>176</v>
      </c>
      <c r="V804" s="1" t="s">
        <v>176</v>
      </c>
      <c r="W804" s="1" t="s">
        <v>171</v>
      </c>
      <c r="X804" s="1" t="s">
        <v>1019</v>
      </c>
      <c r="Y804" s="1">
        <v>1.0</v>
      </c>
      <c r="Z804" s="1" t="s">
        <v>1376</v>
      </c>
      <c r="AA804" s="1">
        <v>1.0</v>
      </c>
      <c r="AD804" s="1">
        <v>0.0</v>
      </c>
      <c r="AE804" s="1">
        <v>1.0</v>
      </c>
      <c r="AG804" s="1">
        <v>10.8</v>
      </c>
      <c r="AH804" s="1">
        <v>1.0</v>
      </c>
      <c r="AI804" s="1" t="s">
        <v>64</v>
      </c>
      <c r="AJ804" s="1">
        <v>0.0</v>
      </c>
      <c r="AM804" s="1">
        <v>0.0</v>
      </c>
      <c r="AN804" s="1">
        <v>0.0</v>
      </c>
      <c r="AO804" s="1">
        <v>100.0</v>
      </c>
      <c r="AP804" s="1">
        <v>1.0</v>
      </c>
      <c r="AQ804" s="1">
        <v>0.58</v>
      </c>
      <c r="AR804" s="1">
        <v>0.58</v>
      </c>
      <c r="AS804" s="1">
        <v>4.531634</v>
      </c>
      <c r="AT804" s="1">
        <v>70.94324</v>
      </c>
      <c r="AU804" s="1">
        <v>1.4796</v>
      </c>
      <c r="AV804" s="1">
        <v>4.28328</v>
      </c>
      <c r="AW804" s="1">
        <v>3.0996</v>
      </c>
      <c r="AX804" s="1">
        <v>12.84984</v>
      </c>
      <c r="AY804" s="1">
        <v>0.0</v>
      </c>
      <c r="AZ804" s="1">
        <v>0.6412987</v>
      </c>
      <c r="BA804" s="1">
        <v>8.348166</v>
      </c>
    </row>
    <row r="805">
      <c r="A805">
        <f t="shared" si="2"/>
        <v>0</v>
      </c>
      <c r="B805" t="str">
        <f t="shared" si="3"/>
        <v/>
      </c>
      <c r="C805" t="str">
        <f>if(and(D$3&gt;1,E805=PROSES!$D$22),,D805)</f>
        <v/>
      </c>
      <c r="D805" s="1" t="str">
        <f>if(and(F$3&gt;1,F805=PROSES!$B$10),,F805)</f>
        <v/>
      </c>
      <c r="E805" t="str">
        <f t="shared" si="4"/>
        <v/>
      </c>
      <c r="F805" t="str">
        <f t="shared" si="5"/>
        <v/>
      </c>
      <c r="G805" s="1" t="str">
        <f>if(Z805=PROSES!$E$29,T805,)</f>
        <v/>
      </c>
      <c r="H805" t="str">
        <f>if(X805=PROSES!$E$29,T805,)</f>
        <v/>
      </c>
      <c r="I805" t="str">
        <f t="shared" si="6"/>
        <v/>
      </c>
      <c r="J805" t="str">
        <f>if(and($K$3&gt;1,R805=PROSES!$C$2),,K805)</f>
        <v/>
      </c>
      <c r="K805" s="1" t="str">
        <f>if(and($L$3&gt;1,L805=PROSES!$B$2),,L805)</f>
        <v/>
      </c>
      <c r="L805" t="str">
        <f t="shared" si="7"/>
        <v/>
      </c>
      <c r="M805" t="str">
        <f>if(Z805=PROSES!$B$3,T805,)</f>
        <v/>
      </c>
      <c r="N805" t="str">
        <f>if(X805=PROSES!$B$3,T805,)</f>
        <v/>
      </c>
      <c r="O805" t="str">
        <f t="shared" si="8"/>
        <v/>
      </c>
      <c r="P805" t="str">
        <f>if(Z805=PROSES!$B$1,T805,)</f>
        <v/>
      </c>
      <c r="Q805" t="str">
        <f>if(X805=PROSES!$B$1,T805,)</f>
        <v/>
      </c>
      <c r="R805" t="str">
        <f t="shared" si="9"/>
        <v>GONDANGREJOPALUR</v>
      </c>
      <c r="S805" s="3"/>
      <c r="T805" s="1" t="s">
        <v>1543</v>
      </c>
      <c r="U805" s="1" t="s">
        <v>176</v>
      </c>
      <c r="V805" s="1" t="s">
        <v>176</v>
      </c>
      <c r="W805" s="1" t="s">
        <v>171</v>
      </c>
      <c r="X805" s="1" t="s">
        <v>1019</v>
      </c>
      <c r="Y805" s="1">
        <v>2.0</v>
      </c>
      <c r="Z805" s="1" t="s">
        <v>1376</v>
      </c>
      <c r="AA805" s="1">
        <v>1.0</v>
      </c>
      <c r="AD805" s="1">
        <v>0.0</v>
      </c>
      <c r="AE805" s="1">
        <v>1.0</v>
      </c>
      <c r="AG805" s="1">
        <v>10.8</v>
      </c>
      <c r="AH805" s="1">
        <v>1.0</v>
      </c>
      <c r="AI805" s="1" t="s">
        <v>64</v>
      </c>
      <c r="AJ805" s="1">
        <v>0.0</v>
      </c>
      <c r="AM805" s="1">
        <v>0.0</v>
      </c>
      <c r="AN805" s="1">
        <v>0.0</v>
      </c>
      <c r="AO805" s="1">
        <v>100.0</v>
      </c>
      <c r="AP805" s="1">
        <v>1.0</v>
      </c>
      <c r="AQ805" s="1">
        <v>0.58</v>
      </c>
      <c r="AR805" s="1">
        <v>0.58</v>
      </c>
      <c r="AS805" s="1">
        <v>4.531634</v>
      </c>
      <c r="AT805" s="1">
        <v>70.94324</v>
      </c>
      <c r="AU805" s="1">
        <v>1.4796</v>
      </c>
      <c r="AV805" s="1">
        <v>4.28328</v>
      </c>
      <c r="AW805" s="1">
        <v>3.0996</v>
      </c>
      <c r="AX805" s="1">
        <v>12.84984</v>
      </c>
      <c r="AY805" s="1">
        <v>0.0</v>
      </c>
      <c r="AZ805" s="1">
        <v>0.6412987</v>
      </c>
      <c r="BA805" s="1">
        <v>8.348166</v>
      </c>
    </row>
    <row r="806">
      <c r="A806">
        <f t="shared" si="2"/>
        <v>0</v>
      </c>
      <c r="B806" t="str">
        <f t="shared" si="3"/>
        <v/>
      </c>
      <c r="C806" t="str">
        <f>if(and(D$3&gt;1,E806=PROSES!$D$22),,D806)</f>
        <v/>
      </c>
      <c r="D806" s="1" t="str">
        <f>if(and(F$3&gt;1,F806=PROSES!$B$10),,F806)</f>
        <v/>
      </c>
      <c r="E806" t="str">
        <f t="shared" si="4"/>
        <v/>
      </c>
      <c r="F806" t="str">
        <f t="shared" si="5"/>
        <v/>
      </c>
      <c r="G806" s="1" t="str">
        <f>if(Z806=PROSES!$E$29,T806,)</f>
        <v/>
      </c>
      <c r="H806" t="str">
        <f>if(X806=PROSES!$E$29,T806,)</f>
        <v/>
      </c>
      <c r="I806" t="str">
        <f t="shared" si="6"/>
        <v/>
      </c>
      <c r="J806" t="str">
        <f>if(and($K$3&gt;1,R806=PROSES!$C$2),,K806)</f>
        <v/>
      </c>
      <c r="K806" s="1" t="str">
        <f>if(and($L$3&gt;1,L806=PROSES!$B$2),,L806)</f>
        <v/>
      </c>
      <c r="L806" t="str">
        <f t="shared" si="7"/>
        <v/>
      </c>
      <c r="M806" t="str">
        <f>if(Z806=PROSES!$B$3,T806,)</f>
        <v/>
      </c>
      <c r="N806" t="str">
        <f>if(X806=PROSES!$B$3,T806,)</f>
        <v/>
      </c>
      <c r="O806" t="str">
        <f t="shared" si="8"/>
        <v/>
      </c>
      <c r="P806" t="str">
        <f>if(Z806=PROSES!$B$1,T806,)</f>
        <v/>
      </c>
      <c r="Q806" t="str">
        <f>if(X806=PROSES!$B$1,T806,)</f>
        <v/>
      </c>
      <c r="R806" t="str">
        <f t="shared" si="9"/>
        <v>PALURSRAGEN</v>
      </c>
      <c r="S806" s="3"/>
      <c r="T806" s="1" t="s">
        <v>1544</v>
      </c>
      <c r="U806" s="1" t="s">
        <v>176</v>
      </c>
      <c r="V806" s="1" t="s">
        <v>176</v>
      </c>
      <c r="W806" s="1" t="s">
        <v>171</v>
      </c>
      <c r="X806" s="1" t="s">
        <v>1376</v>
      </c>
      <c r="Y806" s="1">
        <v>1.0</v>
      </c>
      <c r="Z806" s="1" t="s">
        <v>1379</v>
      </c>
      <c r="AA806" s="1">
        <v>2.0</v>
      </c>
      <c r="AD806" s="1">
        <v>0.0</v>
      </c>
      <c r="AE806" s="1">
        <v>1.0</v>
      </c>
      <c r="AG806" s="1">
        <v>23.634</v>
      </c>
      <c r="AH806" s="1">
        <v>1.0</v>
      </c>
      <c r="AI806" s="1" t="s">
        <v>64</v>
      </c>
      <c r="AJ806" s="1">
        <v>0.0</v>
      </c>
      <c r="AM806" s="1">
        <v>0.0</v>
      </c>
      <c r="AN806" s="1">
        <v>0.0</v>
      </c>
      <c r="AO806" s="1">
        <v>100.0</v>
      </c>
      <c r="AP806" s="1">
        <v>1.0</v>
      </c>
      <c r="AQ806" s="1">
        <v>0.58</v>
      </c>
      <c r="AR806" s="1">
        <v>0.58</v>
      </c>
      <c r="AS806" s="1">
        <v>9.916725</v>
      </c>
      <c r="AT806" s="1">
        <v>70.94324</v>
      </c>
      <c r="AU806" s="1">
        <v>3.237858</v>
      </c>
      <c r="AV806" s="1">
        <v>9.373245</v>
      </c>
      <c r="AW806" s="1">
        <v>6.782958</v>
      </c>
      <c r="AX806" s="1">
        <v>28.11973</v>
      </c>
      <c r="AY806" s="1">
        <v>0.0</v>
      </c>
      <c r="AZ806" s="1">
        <v>0.6412987</v>
      </c>
      <c r="BA806" s="1">
        <v>8.348166</v>
      </c>
    </row>
    <row r="807">
      <c r="A807">
        <f t="shared" si="2"/>
        <v>0</v>
      </c>
      <c r="B807" t="str">
        <f t="shared" si="3"/>
        <v/>
      </c>
      <c r="C807" t="str">
        <f>if(and(D$3&gt;1,E807=PROSES!$D$22),,D807)</f>
        <v/>
      </c>
      <c r="D807" s="1" t="str">
        <f>if(and(F$3&gt;1,F807=PROSES!$B$10),,F807)</f>
        <v/>
      </c>
      <c r="E807" t="str">
        <f t="shared" si="4"/>
        <v/>
      </c>
      <c r="F807" t="str">
        <f t="shared" si="5"/>
        <v/>
      </c>
      <c r="G807" s="1" t="str">
        <f>if(Z807=PROSES!$E$29,T807,)</f>
        <v/>
      </c>
      <c r="H807" t="str">
        <f>if(X807=PROSES!$E$29,T807,)</f>
        <v/>
      </c>
      <c r="I807" t="str">
        <f t="shared" si="6"/>
        <v/>
      </c>
      <c r="J807" t="str">
        <f>if(and($K$3&gt;1,R807=PROSES!$C$2),,K807)</f>
        <v/>
      </c>
      <c r="K807" s="1" t="str">
        <f>if(and($L$3&gt;1,L807=PROSES!$B$2),,L807)</f>
        <v/>
      </c>
      <c r="L807" t="str">
        <f t="shared" si="7"/>
        <v/>
      </c>
      <c r="M807" t="str">
        <f>if(Z807=PROSES!$B$3,T807,)</f>
        <v/>
      </c>
      <c r="N807" t="str">
        <f>if(X807=PROSES!$B$3,T807,)</f>
        <v/>
      </c>
      <c r="O807" t="str">
        <f t="shared" si="8"/>
        <v/>
      </c>
      <c r="P807" t="str">
        <f>if(Z807=PROSES!$B$1,T807,)</f>
        <v/>
      </c>
      <c r="Q807" t="str">
        <f>if(X807=PROSES!$B$1,T807,)</f>
        <v/>
      </c>
      <c r="R807" t="str">
        <f t="shared" si="9"/>
        <v>PAMEKASAN54GULUK</v>
      </c>
      <c r="S807" s="3"/>
      <c r="T807" s="1" t="s">
        <v>1545</v>
      </c>
      <c r="U807" s="1" t="s">
        <v>82</v>
      </c>
      <c r="V807" s="1" t="s">
        <v>82</v>
      </c>
      <c r="W807" s="1" t="s">
        <v>166</v>
      </c>
      <c r="X807" s="1" t="s">
        <v>1546</v>
      </c>
      <c r="Y807" s="1" t="s">
        <v>85</v>
      </c>
      <c r="Z807" s="1" t="s">
        <v>979</v>
      </c>
      <c r="AA807" s="1" t="s">
        <v>85</v>
      </c>
      <c r="AD807" s="1">
        <v>0.0</v>
      </c>
      <c r="AE807" s="1">
        <v>1.0</v>
      </c>
      <c r="AG807" s="1">
        <v>27.843</v>
      </c>
      <c r="AH807" s="1">
        <v>1.0</v>
      </c>
      <c r="AI807" s="1" t="s">
        <v>64</v>
      </c>
      <c r="AJ807" s="1">
        <v>0.0</v>
      </c>
      <c r="AM807" s="1">
        <v>0.0</v>
      </c>
      <c r="AN807" s="1">
        <v>0.0</v>
      </c>
      <c r="AO807" s="1">
        <v>100.0</v>
      </c>
      <c r="AP807" s="1">
        <v>1.0</v>
      </c>
      <c r="AQ807" s="1">
        <v>0.645</v>
      </c>
      <c r="AR807" s="1">
        <v>0.645</v>
      </c>
      <c r="AS807" s="1">
        <v>11.69333</v>
      </c>
      <c r="AT807" s="1">
        <v>70.96105</v>
      </c>
      <c r="AU807" s="1">
        <v>3.814491</v>
      </c>
      <c r="AV807" s="1">
        <v>11.05367</v>
      </c>
      <c r="AW807" s="1">
        <v>7.990941</v>
      </c>
      <c r="AX807" s="1">
        <v>33.16101</v>
      </c>
      <c r="AY807" s="1">
        <v>0.0</v>
      </c>
      <c r="AZ807" s="1">
        <v>0.6413451</v>
      </c>
      <c r="BA807" s="1">
        <v>8.340887</v>
      </c>
    </row>
    <row r="808">
      <c r="A808">
        <f t="shared" si="2"/>
        <v>0</v>
      </c>
      <c r="B808" t="str">
        <f t="shared" si="3"/>
        <v/>
      </c>
      <c r="C808" t="str">
        <f>if(and(D$3&gt;1,E808=PROSES!$D$22),,D808)</f>
        <v/>
      </c>
      <c r="D808" s="1" t="str">
        <f>if(and(F$3&gt;1,F808=PROSES!$B$10),,F808)</f>
        <v/>
      </c>
      <c r="E808" t="str">
        <f t="shared" si="4"/>
        <v/>
      </c>
      <c r="F808" t="str">
        <f t="shared" si="5"/>
        <v/>
      </c>
      <c r="G808" s="1" t="str">
        <f>if(Z808=PROSES!$E$29,T808,)</f>
        <v/>
      </c>
      <c r="H808" t="str">
        <f>if(X808=PROSES!$E$29,T808,)</f>
        <v/>
      </c>
      <c r="I808" t="str">
        <f t="shared" si="6"/>
        <v/>
      </c>
      <c r="J808" t="str">
        <f>if(and($K$3&gt;1,R808=PROSES!$C$2),,K808)</f>
        <v/>
      </c>
      <c r="K808" s="1" t="str">
        <f>if(and($L$3&gt;1,L808=PROSES!$B$2),,L808)</f>
        <v/>
      </c>
      <c r="L808" t="str">
        <f t="shared" si="7"/>
        <v/>
      </c>
      <c r="M808" t="str">
        <f>if(Z808=PROSES!$B$3,T808,)</f>
        <v/>
      </c>
      <c r="N808" t="str">
        <f>if(X808=PROSES!$B$3,T808,)</f>
        <v/>
      </c>
      <c r="O808" t="str">
        <f t="shared" si="8"/>
        <v/>
      </c>
      <c r="P808" t="str">
        <f>if(Z808=PROSES!$B$1,T808,)</f>
        <v/>
      </c>
      <c r="Q808" t="str">
        <f>if(X808=PROSES!$B$1,T808,)</f>
        <v/>
      </c>
      <c r="R808" t="str">
        <f t="shared" si="9"/>
        <v>PUNCAK AM IIGORDA</v>
      </c>
      <c r="S808" s="3"/>
      <c r="T808" s="1" t="s">
        <v>1547</v>
      </c>
      <c r="U808" s="1" t="s">
        <v>58</v>
      </c>
      <c r="V808" s="1" t="s">
        <v>58</v>
      </c>
      <c r="W808" s="1" t="s">
        <v>90</v>
      </c>
      <c r="X808" s="1" t="s">
        <v>1230</v>
      </c>
      <c r="Y808" s="1" t="s">
        <v>66</v>
      </c>
      <c r="Z808" s="1" t="s">
        <v>1548</v>
      </c>
      <c r="AA808" s="1" t="s">
        <v>66</v>
      </c>
      <c r="AD808" s="1">
        <v>0.0</v>
      </c>
      <c r="AE808" s="1">
        <v>1.0</v>
      </c>
      <c r="AG808" s="1">
        <v>1.767</v>
      </c>
      <c r="AH808" s="1">
        <v>1.0</v>
      </c>
      <c r="AI808" s="1" t="s">
        <v>64</v>
      </c>
      <c r="AJ808" s="1">
        <v>0.0</v>
      </c>
      <c r="AM808" s="1">
        <v>0.0</v>
      </c>
      <c r="AN808" s="1">
        <v>0.0</v>
      </c>
      <c r="AO808" s="1">
        <v>100.0</v>
      </c>
      <c r="AP808" s="1">
        <v>1.0</v>
      </c>
      <c r="AQ808" s="1">
        <v>1.62</v>
      </c>
      <c r="AR808" s="1">
        <v>1.62</v>
      </c>
      <c r="AS808" s="1">
        <v>0.5006887</v>
      </c>
      <c r="AT808" s="1">
        <v>82.15014</v>
      </c>
      <c r="AU808" s="1">
        <v>0.0683829</v>
      </c>
      <c r="AV808" s="1">
        <v>0.4959969</v>
      </c>
      <c r="AW808" s="1">
        <v>0.3334329</v>
      </c>
      <c r="AX808" s="1">
        <v>1.487991</v>
      </c>
      <c r="AY808" s="1">
        <v>0.0</v>
      </c>
      <c r="AZ808" s="1">
        <v>0.683587</v>
      </c>
      <c r="BA808" s="1">
        <v>-7.109503</v>
      </c>
    </row>
    <row r="809">
      <c r="A809">
        <f t="shared" si="2"/>
        <v>0</v>
      </c>
      <c r="B809" t="str">
        <f t="shared" si="3"/>
        <v/>
      </c>
      <c r="C809" t="str">
        <f>if(and(D$3&gt;1,E809=PROSES!$D$22),,D809)</f>
        <v/>
      </c>
      <c r="D809" s="1" t="str">
        <f>if(and(F$3&gt;1,F809=PROSES!$B$10),,F809)</f>
        <v/>
      </c>
      <c r="E809" t="str">
        <f t="shared" si="4"/>
        <v/>
      </c>
      <c r="F809" t="str">
        <f t="shared" si="5"/>
        <v/>
      </c>
      <c r="G809" s="1" t="str">
        <f>if(Z809=PROSES!$E$29,T809,)</f>
        <v/>
      </c>
      <c r="H809" t="str">
        <f>if(X809=PROSES!$E$29,T809,)</f>
        <v/>
      </c>
      <c r="I809" t="str">
        <f t="shared" si="6"/>
        <v/>
      </c>
      <c r="J809" t="str">
        <f>if(and($K$3&gt;1,R809=PROSES!$C$2),,K809)</f>
        <v/>
      </c>
      <c r="K809" s="1" t="str">
        <f>if(and($L$3&gt;1,L809=PROSES!$B$2),,L809)</f>
        <v/>
      </c>
      <c r="L809" t="str">
        <f t="shared" si="7"/>
        <v/>
      </c>
      <c r="M809" t="str">
        <f>if(Z809=PROSES!$B$3,T809,)</f>
        <v/>
      </c>
      <c r="N809" t="str">
        <f>if(X809=PROSES!$B$3,T809,)</f>
        <v/>
      </c>
      <c r="O809" t="str">
        <f t="shared" si="8"/>
        <v/>
      </c>
      <c r="P809" t="str">
        <f>if(Z809=PROSES!$B$1,T809,)</f>
        <v/>
      </c>
      <c r="Q809" t="str">
        <f>if(X809=PROSES!$B$1,T809,)</f>
        <v/>
      </c>
      <c r="R809" t="str">
        <f t="shared" si="9"/>
        <v>PANDEANLAMPERSIMPANGLIMA</v>
      </c>
      <c r="S809" s="3"/>
      <c r="T809" s="1" t="s">
        <v>1549</v>
      </c>
      <c r="U809" s="1" t="s">
        <v>176</v>
      </c>
      <c r="V809" s="1" t="s">
        <v>176</v>
      </c>
      <c r="W809" s="1" t="s">
        <v>103</v>
      </c>
      <c r="X809" s="1" t="s">
        <v>1550</v>
      </c>
      <c r="Y809" s="1">
        <v>2.0</v>
      </c>
      <c r="Z809" s="1" t="s">
        <v>1551</v>
      </c>
      <c r="AA809" s="1">
        <v>1.0</v>
      </c>
      <c r="AD809" s="1">
        <v>0.0</v>
      </c>
      <c r="AE809" s="1">
        <v>1.0</v>
      </c>
      <c r="AG809" s="1">
        <v>3.185</v>
      </c>
      <c r="AH809" s="1">
        <v>1.0</v>
      </c>
      <c r="AI809" s="1" t="s">
        <v>64</v>
      </c>
      <c r="AJ809" s="1">
        <v>0.0</v>
      </c>
      <c r="AM809" s="1">
        <v>0.0</v>
      </c>
      <c r="AN809" s="1">
        <v>0.0</v>
      </c>
      <c r="AO809" s="1">
        <v>100.0</v>
      </c>
      <c r="AP809" s="1">
        <v>1.0</v>
      </c>
      <c r="AQ809" s="1">
        <v>0.55</v>
      </c>
      <c r="AR809" s="1">
        <v>0.55</v>
      </c>
      <c r="AS809" s="1">
        <v>0.5035222</v>
      </c>
      <c r="AT809" s="1">
        <v>56.61149</v>
      </c>
      <c r="AU809" s="1">
        <v>0.277095</v>
      </c>
      <c r="AV809" s="1">
        <v>0.42042</v>
      </c>
      <c r="AW809" s="1">
        <v>0.754845</v>
      </c>
      <c r="AX809" s="1">
        <v>1.26126</v>
      </c>
      <c r="AY809" s="1">
        <v>0.0</v>
      </c>
      <c r="AZ809" s="1">
        <v>0.6402146</v>
      </c>
      <c r="BA809" s="1">
        <v>3.784061</v>
      </c>
    </row>
    <row r="810">
      <c r="A810">
        <f t="shared" si="2"/>
        <v>0</v>
      </c>
      <c r="B810" t="str">
        <f t="shared" si="3"/>
        <v/>
      </c>
      <c r="C810" t="str">
        <f>if(and(D$3&gt;1,E810=PROSES!$D$22),,D810)</f>
        <v/>
      </c>
      <c r="D810" s="1" t="str">
        <f>if(and(F$3&gt;1,F810=PROSES!$B$10),,F810)</f>
        <v/>
      </c>
      <c r="E810" t="str">
        <f t="shared" si="4"/>
        <v/>
      </c>
      <c r="F810" t="str">
        <f t="shared" si="5"/>
        <v/>
      </c>
      <c r="G810" s="1" t="str">
        <f>if(Z810=PROSES!$E$29,T810,)</f>
        <v/>
      </c>
      <c r="H810" t="str">
        <f>if(X810=PROSES!$E$29,T810,)</f>
        <v/>
      </c>
      <c r="I810" t="str">
        <f t="shared" si="6"/>
        <v/>
      </c>
      <c r="J810" t="str">
        <f>if(and($K$3&gt;1,R810=PROSES!$C$2),,K810)</f>
        <v/>
      </c>
      <c r="K810" s="1" t="str">
        <f>if(and($L$3&gt;1,L810=PROSES!$B$2),,L810)</f>
        <v/>
      </c>
      <c r="L810" t="str">
        <f t="shared" si="7"/>
        <v/>
      </c>
      <c r="M810" t="str">
        <f>if(Z810=PROSES!$B$3,T810,)</f>
        <v/>
      </c>
      <c r="N810" t="str">
        <f>if(X810=PROSES!$B$3,T810,)</f>
        <v/>
      </c>
      <c r="O810" t="str">
        <f t="shared" si="8"/>
        <v/>
      </c>
      <c r="P810" t="str">
        <f>if(Z810=PROSES!$B$1,T810,)</f>
        <v/>
      </c>
      <c r="Q810" t="str">
        <f>if(X810=PROSES!$B$1,T810,)</f>
        <v/>
      </c>
      <c r="R810" t="str">
        <f t="shared" si="9"/>
        <v>PANDEANLAMPERSRONDOL</v>
      </c>
      <c r="S810" s="3"/>
      <c r="T810" s="1" t="s">
        <v>1552</v>
      </c>
      <c r="U810" s="1" t="s">
        <v>176</v>
      </c>
      <c r="V810" s="1" t="s">
        <v>176</v>
      </c>
      <c r="W810" s="1" t="s">
        <v>171</v>
      </c>
      <c r="X810" s="1" t="s">
        <v>1550</v>
      </c>
      <c r="Y810" s="1">
        <v>2.0</v>
      </c>
      <c r="Z810" s="1" t="s">
        <v>1553</v>
      </c>
      <c r="AA810" s="1">
        <v>1.0</v>
      </c>
      <c r="AD810" s="1">
        <v>0.0</v>
      </c>
      <c r="AE810" s="1">
        <v>1.0</v>
      </c>
      <c r="AG810" s="1">
        <v>8.045</v>
      </c>
      <c r="AH810" s="1">
        <v>1.0</v>
      </c>
      <c r="AI810" s="1" t="s">
        <v>64</v>
      </c>
      <c r="AJ810" s="1">
        <v>0.0</v>
      </c>
      <c r="AM810" s="1">
        <v>0.0</v>
      </c>
      <c r="AN810" s="1">
        <v>0.0</v>
      </c>
      <c r="AO810" s="1">
        <v>100.0</v>
      </c>
      <c r="AP810" s="1">
        <v>1.0</v>
      </c>
      <c r="AQ810" s="1">
        <v>0.58</v>
      </c>
      <c r="AR810" s="1">
        <v>0.58</v>
      </c>
      <c r="AS810" s="1">
        <v>3.375648</v>
      </c>
      <c r="AT810" s="1">
        <v>70.94324</v>
      </c>
      <c r="AU810" s="1">
        <v>1.102165</v>
      </c>
      <c r="AV810" s="1">
        <v>3.190647</v>
      </c>
      <c r="AW810" s="1">
        <v>2.308915</v>
      </c>
      <c r="AX810" s="1">
        <v>9.571941</v>
      </c>
      <c r="AY810" s="1">
        <v>0.0</v>
      </c>
      <c r="AZ810" s="1">
        <v>0.6412987</v>
      </c>
      <c r="BA810" s="1">
        <v>8.348166</v>
      </c>
    </row>
    <row r="811">
      <c r="A811">
        <f t="shared" si="2"/>
        <v>0</v>
      </c>
      <c r="B811" t="str">
        <f t="shared" si="3"/>
        <v/>
      </c>
      <c r="C811" t="str">
        <f>if(and(D$3&gt;1,E811=PROSES!$D$22),,D811)</f>
        <v/>
      </c>
      <c r="D811" s="1" t="str">
        <f>if(and(F$3&gt;1,F811=PROSES!$B$10),,F811)</f>
        <v/>
      </c>
      <c r="E811" t="str">
        <f t="shared" si="4"/>
        <v/>
      </c>
      <c r="F811" t="str">
        <f t="shared" si="5"/>
        <v/>
      </c>
      <c r="G811" s="1" t="str">
        <f>if(Z811=PROSES!$E$29,T811,)</f>
        <v/>
      </c>
      <c r="H811" t="str">
        <f>if(X811=PROSES!$E$29,T811,)</f>
        <v/>
      </c>
      <c r="I811" t="str">
        <f t="shared" si="6"/>
        <v/>
      </c>
      <c r="J811" t="str">
        <f>if(and($K$3&gt;1,R811=PROSES!$C$2),,K811)</f>
        <v/>
      </c>
      <c r="K811" s="1" t="str">
        <f>if(and($L$3&gt;1,L811=PROSES!$B$2),,L811)</f>
        <v/>
      </c>
      <c r="L811" t="str">
        <f t="shared" si="7"/>
        <v/>
      </c>
      <c r="M811" t="str">
        <f>if(Z811=PROSES!$B$3,T811,)</f>
        <v/>
      </c>
      <c r="N811" t="str">
        <f>if(X811=PROSES!$B$3,T811,)</f>
        <v/>
      </c>
      <c r="O811" t="str">
        <f t="shared" si="8"/>
        <v/>
      </c>
      <c r="P811" t="str">
        <f>if(Z811=PROSES!$B$1,T811,)</f>
        <v/>
      </c>
      <c r="Q811" t="str">
        <f>if(X811=PROSES!$B$1,T811,)</f>
        <v/>
      </c>
      <c r="R811" t="str">
        <f t="shared" si="9"/>
        <v>PANDEANLAMPERSRONDOL</v>
      </c>
      <c r="S811" s="3"/>
      <c r="T811" s="1" t="s">
        <v>1554</v>
      </c>
      <c r="U811" s="1" t="s">
        <v>176</v>
      </c>
      <c r="V811" s="1" t="s">
        <v>176</v>
      </c>
      <c r="W811" s="1" t="s">
        <v>171</v>
      </c>
      <c r="X811" s="1" t="s">
        <v>1550</v>
      </c>
      <c r="Y811" s="1">
        <v>2.0</v>
      </c>
      <c r="Z811" s="1" t="s">
        <v>1553</v>
      </c>
      <c r="AA811" s="1">
        <v>2.0</v>
      </c>
      <c r="AD811" s="1">
        <v>0.0</v>
      </c>
      <c r="AE811" s="1">
        <v>1.0</v>
      </c>
      <c r="AG811" s="1">
        <v>8.045</v>
      </c>
      <c r="AH811" s="1">
        <v>1.0</v>
      </c>
      <c r="AI811" s="1" t="s">
        <v>64</v>
      </c>
      <c r="AJ811" s="1">
        <v>0.0</v>
      </c>
      <c r="AM811" s="1">
        <v>0.0</v>
      </c>
      <c r="AN811" s="1">
        <v>0.0</v>
      </c>
      <c r="AO811" s="1">
        <v>100.0</v>
      </c>
      <c r="AP811" s="1">
        <v>1.0</v>
      </c>
      <c r="AQ811" s="1">
        <v>0.58</v>
      </c>
      <c r="AR811" s="1">
        <v>0.58</v>
      </c>
      <c r="AS811" s="1">
        <v>3.375648</v>
      </c>
      <c r="AT811" s="1">
        <v>70.94324</v>
      </c>
      <c r="AU811" s="1">
        <v>1.102165</v>
      </c>
      <c r="AV811" s="1">
        <v>3.190647</v>
      </c>
      <c r="AW811" s="1">
        <v>2.308915</v>
      </c>
      <c r="AX811" s="1">
        <v>9.571941</v>
      </c>
      <c r="AY811" s="1">
        <v>0.0</v>
      </c>
      <c r="AZ811" s="1">
        <v>0.6412987</v>
      </c>
      <c r="BA811" s="1">
        <v>8.348166</v>
      </c>
    </row>
    <row r="812">
      <c r="A812">
        <f t="shared" si="2"/>
        <v>0</v>
      </c>
      <c r="B812" t="str">
        <f t="shared" si="3"/>
        <v/>
      </c>
      <c r="C812" t="str">
        <f>if(and(D$3&gt;1,E812=PROSES!$D$22),,D812)</f>
        <v/>
      </c>
      <c r="D812" s="1" t="str">
        <f>if(and(F$3&gt;1,F812=PROSES!$B$10),,F812)</f>
        <v/>
      </c>
      <c r="E812" t="str">
        <f t="shared" si="4"/>
        <v/>
      </c>
      <c r="F812" t="str">
        <f t="shared" si="5"/>
        <v/>
      </c>
      <c r="G812" s="1" t="str">
        <f>if(Z812=PROSES!$E$29,T812,)</f>
        <v/>
      </c>
      <c r="H812" t="str">
        <f>if(X812=PROSES!$E$29,T812,)</f>
        <v/>
      </c>
      <c r="I812" t="str">
        <f t="shared" si="6"/>
        <v/>
      </c>
      <c r="J812" t="str">
        <f>if(and($K$3&gt;1,R812=PROSES!$C$2),,K812)</f>
        <v/>
      </c>
      <c r="K812" s="1" t="str">
        <f>if(and($L$3&gt;1,L812=PROSES!$B$2),,L812)</f>
        <v/>
      </c>
      <c r="L812" t="str">
        <f t="shared" si="7"/>
        <v/>
      </c>
      <c r="M812" t="str">
        <f>if(Z812=PROSES!$B$3,T812,)</f>
        <v/>
      </c>
      <c r="N812" t="str">
        <f>if(X812=PROSES!$B$3,T812,)</f>
        <v/>
      </c>
      <c r="O812" t="str">
        <f t="shared" si="8"/>
        <v/>
      </c>
      <c r="P812" t="str">
        <f>if(Z812=PROSES!$B$1,T812,)</f>
        <v/>
      </c>
      <c r="Q812" t="str">
        <f>if(X812=PROSES!$B$1,T812,)</f>
        <v/>
      </c>
      <c r="R812" t="str">
        <f t="shared" si="9"/>
        <v>PATIJEKULO5</v>
      </c>
      <c r="S812" s="3"/>
      <c r="T812" s="1" t="s">
        <v>1555</v>
      </c>
      <c r="U812" s="1" t="s">
        <v>176</v>
      </c>
      <c r="V812" s="1" t="s">
        <v>176</v>
      </c>
      <c r="W812" s="1" t="s">
        <v>807</v>
      </c>
      <c r="X812" s="1" t="s">
        <v>1556</v>
      </c>
      <c r="Y812" s="1">
        <v>2.0</v>
      </c>
      <c r="Z812" s="1" t="s">
        <v>1283</v>
      </c>
      <c r="AA812" s="1">
        <v>2.0</v>
      </c>
      <c r="AD812" s="1">
        <v>0.0</v>
      </c>
      <c r="AE812" s="1">
        <v>1.0</v>
      </c>
      <c r="AG812" s="1">
        <v>21.651</v>
      </c>
      <c r="AH812" s="1">
        <v>1.0</v>
      </c>
      <c r="AI812" s="1" t="s">
        <v>64</v>
      </c>
      <c r="AJ812" s="1">
        <v>0.0</v>
      </c>
      <c r="AM812" s="1">
        <v>0.0</v>
      </c>
      <c r="AN812" s="1">
        <v>0.0</v>
      </c>
      <c r="AO812" s="1">
        <v>100.0</v>
      </c>
      <c r="AP812" s="1">
        <v>1.0</v>
      </c>
      <c r="AQ812" s="1">
        <v>2.73</v>
      </c>
      <c r="AR812" s="1">
        <v>2.73</v>
      </c>
      <c r="AS812" s="1">
        <v>6.155132</v>
      </c>
      <c r="AT812" s="1">
        <v>82.725</v>
      </c>
      <c r="AU812" s="1">
        <v>0.7794359</v>
      </c>
      <c r="AV812" s="1">
        <v>6.105582</v>
      </c>
      <c r="AW812" s="1">
        <v>3.442509</v>
      </c>
      <c r="AX812" s="1">
        <v>17.75382</v>
      </c>
      <c r="AY812" s="1">
        <v>0.0</v>
      </c>
      <c r="AZ812" s="1">
        <v>0.6470905</v>
      </c>
      <c r="BA812" s="1">
        <v>-5.602889</v>
      </c>
    </row>
    <row r="813">
      <c r="A813">
        <f t="shared" si="2"/>
        <v>0</v>
      </c>
      <c r="B813" t="str">
        <f t="shared" si="3"/>
        <v/>
      </c>
      <c r="C813" t="str">
        <f>if(and(D$3&gt;1,E813=PROSES!$D$22),,D813)</f>
        <v/>
      </c>
      <c r="D813" s="1" t="str">
        <f>if(and(F$3&gt;1,F813=PROSES!$B$10),,F813)</f>
        <v/>
      </c>
      <c r="E813" t="str">
        <f t="shared" si="4"/>
        <v/>
      </c>
      <c r="F813" t="str">
        <f t="shared" si="5"/>
        <v/>
      </c>
      <c r="G813" s="1" t="str">
        <f>if(Z813=PROSES!$E$29,T813,)</f>
        <v/>
      </c>
      <c r="H813" t="str">
        <f>if(X813=PROSES!$E$29,T813,)</f>
        <v/>
      </c>
      <c r="I813" t="str">
        <f t="shared" si="6"/>
        <v/>
      </c>
      <c r="J813" t="str">
        <f>if(and($K$3&gt;1,R813=PROSES!$C$2),,K813)</f>
        <v/>
      </c>
      <c r="K813" s="1" t="str">
        <f>if(and($L$3&gt;1,L813=PROSES!$B$2),,L813)</f>
        <v/>
      </c>
      <c r="L813" t="str">
        <f t="shared" si="7"/>
        <v/>
      </c>
      <c r="M813" t="str">
        <f>if(Z813=PROSES!$B$3,T813,)</f>
        <v/>
      </c>
      <c r="N813" t="str">
        <f>if(X813=PROSES!$B$3,T813,)</f>
        <v/>
      </c>
      <c r="O813" t="str">
        <f t="shared" si="8"/>
        <v/>
      </c>
      <c r="P813" t="str">
        <f>if(Z813=PROSES!$B$1,T813,)</f>
        <v/>
      </c>
      <c r="Q813" t="str">
        <f>if(X813=PROSES!$B$1,T813,)</f>
        <v/>
      </c>
      <c r="R813" t="str">
        <f t="shared" si="9"/>
        <v>JEKULO5PATI</v>
      </c>
      <c r="S813" s="3"/>
      <c r="T813" s="1" t="s">
        <v>1557</v>
      </c>
      <c r="U813" s="1" t="s">
        <v>176</v>
      </c>
      <c r="V813" s="1" t="s">
        <v>176</v>
      </c>
      <c r="W813" s="1" t="s">
        <v>807</v>
      </c>
      <c r="X813" s="1" t="s">
        <v>1283</v>
      </c>
      <c r="Y813" s="1">
        <v>2.0</v>
      </c>
      <c r="Z813" s="1" t="s">
        <v>1556</v>
      </c>
      <c r="AA813" s="1">
        <v>2.0</v>
      </c>
      <c r="AD813" s="1">
        <v>0.0</v>
      </c>
      <c r="AE813" s="1">
        <v>1.0</v>
      </c>
      <c r="AG813" s="1">
        <v>21.651</v>
      </c>
      <c r="AH813" s="1">
        <v>1.0</v>
      </c>
      <c r="AI813" s="1" t="s">
        <v>64</v>
      </c>
      <c r="AJ813" s="1">
        <v>0.0</v>
      </c>
      <c r="AM813" s="1">
        <v>0.0</v>
      </c>
      <c r="AN813" s="1">
        <v>0.0</v>
      </c>
      <c r="AO813" s="1">
        <v>100.0</v>
      </c>
      <c r="AP813" s="1">
        <v>1.0</v>
      </c>
      <c r="AQ813" s="1">
        <v>2.73</v>
      </c>
      <c r="AR813" s="1">
        <v>2.73</v>
      </c>
      <c r="AS813" s="1">
        <v>6.155132</v>
      </c>
      <c r="AT813" s="1">
        <v>82.725</v>
      </c>
      <c r="AU813" s="1">
        <v>0.7794359</v>
      </c>
      <c r="AV813" s="1">
        <v>6.105582</v>
      </c>
      <c r="AW813" s="1">
        <v>3.442509</v>
      </c>
      <c r="AX813" s="1">
        <v>17.75382</v>
      </c>
      <c r="AY813" s="1">
        <v>0.0</v>
      </c>
      <c r="AZ813" s="1">
        <v>0.6470905</v>
      </c>
      <c r="BA813" s="1">
        <v>-5.602889</v>
      </c>
    </row>
    <row r="814">
      <c r="A814">
        <f t="shared" si="2"/>
        <v>0</v>
      </c>
      <c r="B814" t="str">
        <f t="shared" si="3"/>
        <v/>
      </c>
      <c r="C814" t="str">
        <f>if(and(D$3&gt;1,E814=PROSES!$D$22),,D814)</f>
        <v/>
      </c>
      <c r="D814" s="1" t="str">
        <f>if(and(F$3&gt;1,F814=PROSES!$B$10),,F814)</f>
        <v/>
      </c>
      <c r="E814" t="str">
        <f t="shared" si="4"/>
        <v/>
      </c>
      <c r="F814" t="str">
        <f t="shared" si="5"/>
        <v/>
      </c>
      <c r="G814" s="1" t="str">
        <f>if(Z814=PROSES!$E$29,T814,)</f>
        <v/>
      </c>
      <c r="H814" t="str">
        <f>if(X814=PROSES!$E$29,T814,)</f>
        <v/>
      </c>
      <c r="I814" t="str">
        <f t="shared" si="6"/>
        <v/>
      </c>
      <c r="J814" t="str">
        <f>if(and($K$3&gt;1,R814=PROSES!$C$2),,K814)</f>
        <v/>
      </c>
      <c r="K814" s="1" t="str">
        <f>if(and($L$3&gt;1,L814=PROSES!$B$2),,L814)</f>
        <v/>
      </c>
      <c r="L814" t="str">
        <f t="shared" si="7"/>
        <v/>
      </c>
      <c r="M814" t="str">
        <f>if(Z814=PROSES!$B$3,T814,)</f>
        <v/>
      </c>
      <c r="N814" t="str">
        <f>if(X814=PROSES!$B$3,T814,)</f>
        <v/>
      </c>
      <c r="O814" t="str">
        <f t="shared" si="8"/>
        <v/>
      </c>
      <c r="P814" t="str">
        <f>if(Z814=PROSES!$B$1,T814,)</f>
        <v/>
      </c>
      <c r="Q814" t="str">
        <f>if(X814=PROSES!$B$1,T814,)</f>
        <v/>
      </c>
      <c r="R814" t="str">
        <f t="shared" si="9"/>
        <v>PATUHA5LAGADAR5</v>
      </c>
      <c r="S814" s="3"/>
      <c r="T814" s="1" t="s">
        <v>1558</v>
      </c>
      <c r="U814" s="1" t="s">
        <v>115</v>
      </c>
      <c r="V814" s="1" t="s">
        <v>115</v>
      </c>
      <c r="W814" s="1" t="s">
        <v>572</v>
      </c>
      <c r="X814" s="1" t="s">
        <v>1559</v>
      </c>
      <c r="Y814" s="1" t="s">
        <v>88</v>
      </c>
      <c r="Z814" s="1" t="s">
        <v>526</v>
      </c>
      <c r="AA814" s="1" t="s">
        <v>88</v>
      </c>
      <c r="AD814" s="1">
        <v>0.0</v>
      </c>
      <c r="AE814" s="1">
        <v>1.0</v>
      </c>
      <c r="AG814" s="1">
        <v>35.8</v>
      </c>
      <c r="AH814" s="1">
        <v>1.0</v>
      </c>
      <c r="AI814" s="1" t="s">
        <v>64</v>
      </c>
      <c r="AJ814" s="1">
        <v>0.0</v>
      </c>
      <c r="AM814" s="1">
        <v>0.0</v>
      </c>
      <c r="AN814" s="1">
        <v>0.0</v>
      </c>
      <c r="AO814" s="1">
        <v>100.0</v>
      </c>
      <c r="AP814" s="1">
        <v>1.0</v>
      </c>
      <c r="AQ814" s="1">
        <v>1.5</v>
      </c>
      <c r="AR814" s="1">
        <v>1.5</v>
      </c>
      <c r="AS814" s="1">
        <v>9.840775</v>
      </c>
      <c r="AT814" s="1">
        <v>81.69598</v>
      </c>
      <c r="AU814" s="1">
        <v>1.42126</v>
      </c>
      <c r="AV814" s="1">
        <v>9.7376</v>
      </c>
      <c r="AW814" s="1">
        <v>6.79126</v>
      </c>
      <c r="AX814" s="1">
        <v>29.2128</v>
      </c>
      <c r="AY814" s="1">
        <v>0.0</v>
      </c>
      <c r="AZ814" s="1">
        <v>0.6842953</v>
      </c>
      <c r="BA814" s="1">
        <v>-7.111392</v>
      </c>
    </row>
    <row r="815">
      <c r="A815">
        <f t="shared" si="2"/>
        <v>0</v>
      </c>
      <c r="B815" t="str">
        <f t="shared" si="3"/>
        <v/>
      </c>
      <c r="C815" t="str">
        <f>if(and(D$3&gt;1,E815=PROSES!$D$22),,D815)</f>
        <v/>
      </c>
      <c r="D815" s="1" t="str">
        <f>if(and(F$3&gt;1,F815=PROSES!$B$10),,F815)</f>
        <v/>
      </c>
      <c r="E815" t="str">
        <f t="shared" si="4"/>
        <v/>
      </c>
      <c r="F815" t="str">
        <f t="shared" si="5"/>
        <v/>
      </c>
      <c r="G815" s="1" t="str">
        <f>if(Z815=PROSES!$E$29,T815,)</f>
        <v/>
      </c>
      <c r="H815" t="str">
        <f>if(X815=PROSES!$E$29,T815,)</f>
        <v/>
      </c>
      <c r="I815" t="str">
        <f t="shared" si="6"/>
        <v/>
      </c>
      <c r="J815" t="str">
        <f>if(and($K$3&gt;1,R815=PROSES!$C$2),,K815)</f>
        <v/>
      </c>
      <c r="K815" s="1" t="str">
        <f>if(and($L$3&gt;1,L815=PROSES!$B$2),,L815)</f>
        <v/>
      </c>
      <c r="L815" t="str">
        <f t="shared" si="7"/>
        <v/>
      </c>
      <c r="M815" t="str">
        <f>if(Z815=PROSES!$B$3,T815,)</f>
        <v/>
      </c>
      <c r="N815" t="str">
        <f>if(X815=PROSES!$B$3,T815,)</f>
        <v/>
      </c>
      <c r="O815" t="str">
        <f t="shared" si="8"/>
        <v/>
      </c>
      <c r="P815" t="str">
        <f>if(Z815=PROSES!$B$1,T815,)</f>
        <v/>
      </c>
      <c r="Q815" t="str">
        <f>if(X815=PROSES!$B$1,T815,)</f>
        <v/>
      </c>
      <c r="R815" t="str">
        <f t="shared" si="9"/>
        <v>PATUHA5LAGADAR5</v>
      </c>
      <c r="S815" s="3"/>
      <c r="T815" s="1" t="s">
        <v>1560</v>
      </c>
      <c r="U815" s="1" t="s">
        <v>115</v>
      </c>
      <c r="V815" s="1" t="s">
        <v>115</v>
      </c>
      <c r="W815" s="1" t="s">
        <v>572</v>
      </c>
      <c r="X815" s="1" t="s">
        <v>1559</v>
      </c>
      <c r="Y815" s="1" t="s">
        <v>85</v>
      </c>
      <c r="Z815" s="1" t="s">
        <v>526</v>
      </c>
      <c r="AA815" s="1" t="s">
        <v>88</v>
      </c>
      <c r="AD815" s="1">
        <v>0.0</v>
      </c>
      <c r="AE815" s="1">
        <v>1.0</v>
      </c>
      <c r="AG815" s="1">
        <v>35.8</v>
      </c>
      <c r="AH815" s="1">
        <v>1.0</v>
      </c>
      <c r="AI815" s="1" t="s">
        <v>64</v>
      </c>
      <c r="AJ815" s="1">
        <v>0.0</v>
      </c>
      <c r="AM815" s="1">
        <v>0.0</v>
      </c>
      <c r="AN815" s="1">
        <v>0.0</v>
      </c>
      <c r="AO815" s="1">
        <v>100.0</v>
      </c>
      <c r="AP815" s="1">
        <v>1.0</v>
      </c>
      <c r="AQ815" s="1">
        <v>1.5</v>
      </c>
      <c r="AR815" s="1">
        <v>1.5</v>
      </c>
      <c r="AS815" s="1">
        <v>9.840775</v>
      </c>
      <c r="AT815" s="1">
        <v>81.69598</v>
      </c>
      <c r="AU815" s="1">
        <v>1.42126</v>
      </c>
      <c r="AV815" s="1">
        <v>9.7376</v>
      </c>
      <c r="AW815" s="1">
        <v>6.79126</v>
      </c>
      <c r="AX815" s="1">
        <v>29.2128</v>
      </c>
      <c r="AY815" s="1">
        <v>0.0</v>
      </c>
      <c r="AZ815" s="1">
        <v>0.6842953</v>
      </c>
      <c r="BA815" s="1">
        <v>-7.111392</v>
      </c>
    </row>
    <row r="816">
      <c r="A816">
        <f t="shared" si="2"/>
        <v>0</v>
      </c>
      <c r="B816" t="str">
        <f t="shared" si="3"/>
        <v/>
      </c>
      <c r="C816" t="str">
        <f>if(and(D$3&gt;1,E816=PROSES!$D$22),,D816)</f>
        <v/>
      </c>
      <c r="D816" s="1" t="str">
        <f>if(and(F$3&gt;1,F816=PROSES!$B$10),,F816)</f>
        <v/>
      </c>
      <c r="E816" t="str">
        <f t="shared" si="4"/>
        <v/>
      </c>
      <c r="F816" t="str">
        <f t="shared" si="5"/>
        <v/>
      </c>
      <c r="G816" s="1" t="str">
        <f>if(Z816=PROSES!$E$29,T816,)</f>
        <v/>
      </c>
      <c r="H816" t="str">
        <f>if(X816=PROSES!$E$29,T816,)</f>
        <v/>
      </c>
      <c r="I816" t="str">
        <f t="shared" si="6"/>
        <v/>
      </c>
      <c r="J816" t="str">
        <f>if(and($K$3&gt;1,R816=PROSES!$C$2),,K816)</f>
        <v/>
      </c>
      <c r="K816" s="1" t="str">
        <f>if(and($L$3&gt;1,L816=PROSES!$B$2),,L816)</f>
        <v/>
      </c>
      <c r="L816" t="str">
        <f t="shared" si="7"/>
        <v/>
      </c>
      <c r="M816" t="str">
        <f>if(Z816=PROSES!$B$3,T816,)</f>
        <v/>
      </c>
      <c r="N816" t="str">
        <f>if(X816=PROSES!$B$3,T816,)</f>
        <v/>
      </c>
      <c r="O816" t="str">
        <f t="shared" si="8"/>
        <v/>
      </c>
      <c r="P816" t="str">
        <f>if(Z816=PROSES!$B$1,T816,)</f>
        <v/>
      </c>
      <c r="Q816" t="str">
        <f>if(X816=PROSES!$B$1,T816,)</f>
        <v/>
      </c>
      <c r="R816" t="str">
        <f t="shared" si="9"/>
        <v>PADANGSAMBIAN5PESANGGARAN GIS</v>
      </c>
      <c r="S816" s="3"/>
      <c r="T816" s="1" t="s">
        <v>1561</v>
      </c>
      <c r="U816" s="1" t="s">
        <v>140</v>
      </c>
      <c r="V816" s="1" t="s">
        <v>140</v>
      </c>
      <c r="W816" s="1" t="s">
        <v>825</v>
      </c>
      <c r="X816" s="1" t="s">
        <v>1099</v>
      </c>
      <c r="Y816" s="1" t="s">
        <v>85</v>
      </c>
      <c r="Z816" s="1" t="s">
        <v>1562</v>
      </c>
      <c r="AA816" s="1" t="s">
        <v>66</v>
      </c>
      <c r="AD816" s="1">
        <v>0.0</v>
      </c>
      <c r="AE816" s="1">
        <v>1.0</v>
      </c>
      <c r="AG816" s="1">
        <v>7.76</v>
      </c>
      <c r="AH816" s="1">
        <v>1.0</v>
      </c>
      <c r="AI816" s="1" t="s">
        <v>64</v>
      </c>
      <c r="AJ816" s="1">
        <v>0.0</v>
      </c>
      <c r="AM816" s="1">
        <v>0.0</v>
      </c>
      <c r="AN816" s="1">
        <v>0.0</v>
      </c>
      <c r="AO816" s="1">
        <v>100.0</v>
      </c>
      <c r="AP816" s="1">
        <v>1.0</v>
      </c>
      <c r="AQ816" s="1">
        <v>1.2</v>
      </c>
      <c r="AR816" s="1">
        <v>1.2</v>
      </c>
      <c r="AS816" s="1">
        <v>5.193435</v>
      </c>
      <c r="AT816" s="1">
        <v>81.30194</v>
      </c>
      <c r="AU816" s="1">
        <v>0.7853896</v>
      </c>
      <c r="AV816" s="1">
        <v>5.133706</v>
      </c>
      <c r="AW816" s="1">
        <v>0.0</v>
      </c>
      <c r="AX816" s="1">
        <v>0.0</v>
      </c>
      <c r="AY816" s="1">
        <v>0.0</v>
      </c>
      <c r="AZ816" s="1">
        <v>0.3333333</v>
      </c>
      <c r="BA816" s="1">
        <v>180.0</v>
      </c>
    </row>
    <row r="817">
      <c r="A817">
        <f t="shared" si="2"/>
        <v>0</v>
      </c>
      <c r="B817" t="str">
        <f t="shared" si="3"/>
        <v/>
      </c>
      <c r="C817" t="str">
        <f>if(and(D$3&gt;1,E817=PROSES!$D$22),,D817)</f>
        <v/>
      </c>
      <c r="D817" s="1" t="str">
        <f>if(and(F$3&gt;1,F817=PROSES!$B$10),,F817)</f>
        <v/>
      </c>
      <c r="E817" t="str">
        <f t="shared" si="4"/>
        <v/>
      </c>
      <c r="F817" t="str">
        <f t="shared" si="5"/>
        <v/>
      </c>
      <c r="G817" s="1" t="str">
        <f>if(Z817=PROSES!$E$29,T817,)</f>
        <v/>
      </c>
      <c r="H817" t="str">
        <f>if(X817=PROSES!$E$29,T817,)</f>
        <v/>
      </c>
      <c r="I817" t="str">
        <f t="shared" si="6"/>
        <v/>
      </c>
      <c r="J817" t="str">
        <f>if(and($K$3&gt;1,R817=PROSES!$C$2),,K817)</f>
        <v/>
      </c>
      <c r="K817" s="1" t="str">
        <f>if(and($L$3&gt;1,L817=PROSES!$B$2),,L817)</f>
        <v/>
      </c>
      <c r="L817" t="str">
        <f t="shared" si="7"/>
        <v/>
      </c>
      <c r="M817" t="str">
        <f>if(Z817=PROSES!$B$3,T817,)</f>
        <v/>
      </c>
      <c r="N817" t="str">
        <f>if(X817=PROSES!$B$3,T817,)</f>
        <v/>
      </c>
      <c r="O817" t="str">
        <f t="shared" si="8"/>
        <v/>
      </c>
      <c r="P817" t="str">
        <f>if(Z817=PROSES!$B$1,T817,)</f>
        <v/>
      </c>
      <c r="Q817" t="str">
        <f>if(X817=PROSES!$B$1,T817,)</f>
        <v/>
      </c>
      <c r="R817" t="str">
        <f t="shared" si="9"/>
        <v>GONDANGWETAN5PROBOLINGGO5</v>
      </c>
      <c r="S817" s="3"/>
      <c r="T817" s="1" t="s">
        <v>1563</v>
      </c>
      <c r="U817" s="1" t="s">
        <v>82</v>
      </c>
      <c r="V817" s="1" t="s">
        <v>82</v>
      </c>
      <c r="W817" s="1" t="s">
        <v>210</v>
      </c>
      <c r="X817" s="1" t="s">
        <v>357</v>
      </c>
      <c r="Y817" s="1" t="s">
        <v>88</v>
      </c>
      <c r="Z817" s="1" t="s">
        <v>1251</v>
      </c>
      <c r="AA817" s="1" t="s">
        <v>85</v>
      </c>
      <c r="AD817" s="1">
        <v>0.0</v>
      </c>
      <c r="AE817" s="1">
        <v>1.0</v>
      </c>
      <c r="AG817" s="1">
        <v>33.827</v>
      </c>
      <c r="AH817" s="1">
        <v>1.0</v>
      </c>
      <c r="AI817" s="1" t="s">
        <v>64</v>
      </c>
      <c r="AJ817" s="1">
        <v>0.0</v>
      </c>
      <c r="AM817" s="1">
        <v>0.0</v>
      </c>
      <c r="AN817" s="1">
        <v>0.0</v>
      </c>
      <c r="AO817" s="1">
        <v>100.0</v>
      </c>
      <c r="AP817" s="1">
        <v>1.0</v>
      </c>
      <c r="AQ817" s="1">
        <v>0.6</v>
      </c>
      <c r="AR817" s="1">
        <v>0.6</v>
      </c>
      <c r="AS817" s="1">
        <v>14.10938</v>
      </c>
      <c r="AT817" s="1">
        <v>73.681</v>
      </c>
      <c r="AU817" s="1">
        <v>3.964525</v>
      </c>
      <c r="AV817" s="1">
        <v>13.54095</v>
      </c>
      <c r="AW817" s="1">
        <v>9.038574</v>
      </c>
      <c r="AX817" s="1">
        <v>40.62284</v>
      </c>
      <c r="AY817" s="1">
        <v>0.0</v>
      </c>
      <c r="AZ817" s="1">
        <v>0.650941</v>
      </c>
      <c r="BA817" s="1">
        <v>5.70712</v>
      </c>
    </row>
    <row r="818">
      <c r="A818">
        <f t="shared" si="2"/>
        <v>0</v>
      </c>
      <c r="B818" t="str">
        <f t="shared" si="3"/>
        <v/>
      </c>
      <c r="C818" t="str">
        <f>if(and(D$3&gt;1,E818=PROSES!$D$22),,D818)</f>
        <v/>
      </c>
      <c r="D818" s="1" t="str">
        <f>if(and(F$3&gt;1,F818=PROSES!$B$10),,F818)</f>
        <v/>
      </c>
      <c r="E818" t="str">
        <f t="shared" si="4"/>
        <v/>
      </c>
      <c r="F818" t="str">
        <f t="shared" si="5"/>
        <v/>
      </c>
      <c r="G818" s="1" t="str">
        <f>if(Z818=PROSES!$E$29,T818,)</f>
        <v/>
      </c>
      <c r="H818" t="str">
        <f>if(X818=PROSES!$E$29,T818,)</f>
        <v/>
      </c>
      <c r="I818" t="str">
        <f t="shared" si="6"/>
        <v/>
      </c>
      <c r="J818" t="str">
        <f>if(and($K$3&gt;1,R818=PROSES!$C$2),,K818)</f>
        <v/>
      </c>
      <c r="K818" s="1" t="str">
        <f>if(and($L$3&gt;1,L818=PROSES!$B$2),,L818)</f>
        <v/>
      </c>
      <c r="L818" t="str">
        <f t="shared" si="7"/>
        <v/>
      </c>
      <c r="M818" t="str">
        <f>if(Z818=PROSES!$B$3,T818,)</f>
        <v/>
      </c>
      <c r="N818" t="str">
        <f>if(X818=PROSES!$B$3,T818,)</f>
        <v/>
      </c>
      <c r="O818" t="str">
        <f t="shared" si="8"/>
        <v/>
      </c>
      <c r="P818" t="str">
        <f>if(Z818=PROSES!$B$1,T818,)</f>
        <v/>
      </c>
      <c r="Q818" t="str">
        <f>if(X818=PROSES!$B$1,T818,)</f>
        <v/>
      </c>
      <c r="R818" t="str">
        <f t="shared" si="9"/>
        <v>GONDANGWETAN5PROBOLINGGO5</v>
      </c>
      <c r="S818" s="3"/>
      <c r="T818" s="1" t="s">
        <v>1564</v>
      </c>
      <c r="U818" s="1" t="s">
        <v>82</v>
      </c>
      <c r="V818" s="1" t="s">
        <v>82</v>
      </c>
      <c r="W818" s="1" t="s">
        <v>210</v>
      </c>
      <c r="X818" s="1" t="s">
        <v>357</v>
      </c>
      <c r="Y818" s="1" t="s">
        <v>88</v>
      </c>
      <c r="Z818" s="1" t="s">
        <v>1251</v>
      </c>
      <c r="AA818" s="1" t="s">
        <v>88</v>
      </c>
      <c r="AD818" s="1">
        <v>0.0</v>
      </c>
      <c r="AE818" s="1">
        <v>1.0</v>
      </c>
      <c r="AG818" s="1">
        <v>33.827</v>
      </c>
      <c r="AH818" s="1">
        <v>1.0</v>
      </c>
      <c r="AI818" s="1" t="s">
        <v>64</v>
      </c>
      <c r="AJ818" s="1">
        <v>0.0</v>
      </c>
      <c r="AM818" s="1">
        <v>0.0</v>
      </c>
      <c r="AN818" s="1">
        <v>0.0</v>
      </c>
      <c r="AO818" s="1">
        <v>100.0</v>
      </c>
      <c r="AP818" s="1">
        <v>1.0</v>
      </c>
      <c r="AQ818" s="1">
        <v>0.6</v>
      </c>
      <c r="AR818" s="1">
        <v>0.6</v>
      </c>
      <c r="AS818" s="1">
        <v>14.10938</v>
      </c>
      <c r="AT818" s="1">
        <v>73.681</v>
      </c>
      <c r="AU818" s="1">
        <v>3.964525</v>
      </c>
      <c r="AV818" s="1">
        <v>13.54095</v>
      </c>
      <c r="AW818" s="1">
        <v>9.038574</v>
      </c>
      <c r="AX818" s="1">
        <v>40.62284</v>
      </c>
      <c r="AY818" s="1">
        <v>0.0</v>
      </c>
      <c r="AZ818" s="1">
        <v>0.650941</v>
      </c>
      <c r="BA818" s="1">
        <v>5.70712</v>
      </c>
    </row>
    <row r="819">
      <c r="A819">
        <f t="shared" si="2"/>
        <v>0</v>
      </c>
      <c r="B819" t="str">
        <f t="shared" si="3"/>
        <v/>
      </c>
      <c r="C819" t="str">
        <f>if(and(D$3&gt;1,E819=PROSES!$D$22),,D819)</f>
        <v/>
      </c>
      <c r="D819" s="1" t="str">
        <f>if(and(F$3&gt;1,F819=PROSES!$B$10),,F819)</f>
        <v/>
      </c>
      <c r="E819" t="str">
        <f t="shared" si="4"/>
        <v/>
      </c>
      <c r="F819" t="str">
        <f t="shared" si="5"/>
        <v/>
      </c>
      <c r="G819" s="1" t="str">
        <f>if(Z819=PROSES!$E$29,T819,)</f>
        <v/>
      </c>
      <c r="H819" t="str">
        <f>if(X819=PROSES!$E$29,T819,)</f>
        <v/>
      </c>
      <c r="I819" t="str">
        <f t="shared" si="6"/>
        <v/>
      </c>
      <c r="J819" t="str">
        <f>if(and($K$3&gt;1,R819=PROSES!$C$2),,K819)</f>
        <v/>
      </c>
      <c r="K819" s="1" t="str">
        <f>if(and($L$3&gt;1,L819=PROSES!$B$2),,L819)</f>
        <v/>
      </c>
      <c r="L819" t="str">
        <f t="shared" si="7"/>
        <v/>
      </c>
      <c r="M819" t="str">
        <f>if(Z819=PROSES!$B$3,T819,)</f>
        <v/>
      </c>
      <c r="N819" t="str">
        <f>if(X819=PROSES!$B$3,T819,)</f>
        <v/>
      </c>
      <c r="O819" t="str">
        <f t="shared" si="8"/>
        <v/>
      </c>
      <c r="P819" t="str">
        <f>if(Z819=PROSES!$B$1,T819,)</f>
        <v/>
      </c>
      <c r="Q819" t="str">
        <f>if(X819=PROSES!$B$1,T819,)</f>
        <v/>
      </c>
      <c r="R819" t="str">
        <f t="shared" si="9"/>
        <v>PROBOLINGGO5LUMAJANG5</v>
      </c>
      <c r="S819" s="3"/>
      <c r="T819" s="1" t="s">
        <v>1565</v>
      </c>
      <c r="U819" s="1" t="s">
        <v>82</v>
      </c>
      <c r="V819" s="1" t="s">
        <v>82</v>
      </c>
      <c r="W819" s="1" t="s">
        <v>1566</v>
      </c>
      <c r="X819" s="1" t="s">
        <v>1251</v>
      </c>
      <c r="Y819" s="1" t="s">
        <v>85</v>
      </c>
      <c r="Z819" s="1" t="s">
        <v>1314</v>
      </c>
      <c r="AA819" s="1" t="s">
        <v>85</v>
      </c>
      <c r="AD819" s="1">
        <v>0.0</v>
      </c>
      <c r="AE819" s="1">
        <v>1.0</v>
      </c>
      <c r="AG819" s="1">
        <v>47.105</v>
      </c>
      <c r="AH819" s="1">
        <v>1.0</v>
      </c>
      <c r="AI819" s="1" t="s">
        <v>64</v>
      </c>
      <c r="AJ819" s="1">
        <v>0.0</v>
      </c>
      <c r="AM819" s="1">
        <v>0.0</v>
      </c>
      <c r="AN819" s="1">
        <v>0.0</v>
      </c>
      <c r="AO819" s="1">
        <v>100.0</v>
      </c>
      <c r="AP819" s="1">
        <v>1.0</v>
      </c>
      <c r="AQ819" s="1">
        <v>1.473</v>
      </c>
      <c r="AR819" s="1">
        <v>1.473</v>
      </c>
      <c r="AS819" s="1">
        <v>34.72903</v>
      </c>
      <c r="AT819" s="1">
        <v>83.238</v>
      </c>
      <c r="AU819" s="1">
        <v>4.089185</v>
      </c>
      <c r="AV819" s="1">
        <v>34.48745</v>
      </c>
      <c r="AW819" s="1">
        <v>11.15493</v>
      </c>
      <c r="AX819" s="1">
        <v>103.4624</v>
      </c>
      <c r="AY819" s="1">
        <v>0.0</v>
      </c>
      <c r="AZ819" s="1">
        <v>0.6654937</v>
      </c>
      <c r="BA819" s="1">
        <v>0.9130578</v>
      </c>
    </row>
    <row r="820">
      <c r="A820">
        <f t="shared" si="2"/>
        <v>0</v>
      </c>
      <c r="B820" t="str">
        <f t="shared" si="3"/>
        <v/>
      </c>
      <c r="C820" t="str">
        <f>if(and(D$3&gt;1,E820=PROSES!$D$22),,D820)</f>
        <v/>
      </c>
      <c r="D820" s="1" t="str">
        <f>if(and(F$3&gt;1,F820=PROSES!$B$10),,F820)</f>
        <v/>
      </c>
      <c r="E820" t="str">
        <f t="shared" si="4"/>
        <v/>
      </c>
      <c r="F820" t="str">
        <f t="shared" si="5"/>
        <v/>
      </c>
      <c r="G820" s="1" t="str">
        <f>if(Z820=PROSES!$E$29,T820,)</f>
        <v/>
      </c>
      <c r="H820" t="str">
        <f>if(X820=PROSES!$E$29,T820,)</f>
        <v/>
      </c>
      <c r="I820" t="str">
        <f t="shared" si="6"/>
        <v/>
      </c>
      <c r="J820" t="str">
        <f>if(and($K$3&gt;1,R820=PROSES!$C$2),,K820)</f>
        <v/>
      </c>
      <c r="K820" s="1" t="str">
        <f>if(and($L$3&gt;1,L820=PROSES!$B$2),,L820)</f>
        <v/>
      </c>
      <c r="L820" t="str">
        <f t="shared" si="7"/>
        <v/>
      </c>
      <c r="M820" t="str">
        <f>if(Z820=PROSES!$B$3,T820,)</f>
        <v/>
      </c>
      <c r="N820" t="str">
        <f>if(X820=PROSES!$B$3,T820,)</f>
        <v/>
      </c>
      <c r="O820" t="str">
        <f t="shared" si="8"/>
        <v/>
      </c>
      <c r="P820" t="str">
        <f>if(Z820=PROSES!$B$1,T820,)</f>
        <v/>
      </c>
      <c r="Q820" t="str">
        <f>if(X820=PROSES!$B$1,T820,)</f>
        <v/>
      </c>
      <c r="R820" t="str">
        <f t="shared" si="9"/>
        <v>PROBOLINGGO5LUMAJANG5</v>
      </c>
      <c r="S820" s="3"/>
      <c r="T820" s="1" t="s">
        <v>1567</v>
      </c>
      <c r="U820" s="1" t="s">
        <v>82</v>
      </c>
      <c r="V820" s="1" t="s">
        <v>82</v>
      </c>
      <c r="W820" s="1" t="s">
        <v>1566</v>
      </c>
      <c r="X820" s="1" t="s">
        <v>1251</v>
      </c>
      <c r="Y820" s="1" t="s">
        <v>88</v>
      </c>
      <c r="Z820" s="1" t="s">
        <v>1314</v>
      </c>
      <c r="AA820" s="1" t="s">
        <v>88</v>
      </c>
      <c r="AD820" s="1">
        <v>0.0</v>
      </c>
      <c r="AE820" s="1">
        <v>1.0</v>
      </c>
      <c r="AG820" s="1">
        <v>56.435</v>
      </c>
      <c r="AH820" s="1">
        <v>1.0</v>
      </c>
      <c r="AI820" s="1" t="s">
        <v>64</v>
      </c>
      <c r="AJ820" s="1">
        <v>0.0</v>
      </c>
      <c r="AM820" s="1">
        <v>0.0</v>
      </c>
      <c r="AN820" s="1">
        <v>0.0</v>
      </c>
      <c r="AO820" s="1">
        <v>100.0</v>
      </c>
      <c r="AP820" s="1">
        <v>1.0</v>
      </c>
      <c r="AQ820" s="1">
        <v>1.473</v>
      </c>
      <c r="AR820" s="1">
        <v>1.473</v>
      </c>
      <c r="AS820" s="1">
        <v>41.60775</v>
      </c>
      <c r="AT820" s="1">
        <v>83.238</v>
      </c>
      <c r="AU820" s="1">
        <v>4.899123</v>
      </c>
      <c r="AV820" s="1">
        <v>41.31832</v>
      </c>
      <c r="AW820" s="1">
        <v>13.36437</v>
      </c>
      <c r="AX820" s="1">
        <v>123.955</v>
      </c>
      <c r="AY820" s="1">
        <v>0.0</v>
      </c>
      <c r="AZ820" s="1">
        <v>0.6654937</v>
      </c>
      <c r="BA820" s="1">
        <v>0.9130578</v>
      </c>
    </row>
    <row r="821">
      <c r="A821">
        <f t="shared" si="2"/>
        <v>0</v>
      </c>
      <c r="B821" t="str">
        <f t="shared" si="3"/>
        <v/>
      </c>
      <c r="C821" t="str">
        <f>if(and(D$3&gt;1,E821=PROSES!$D$22),,D821)</f>
        <v/>
      </c>
      <c r="D821" s="1" t="str">
        <f>if(and(F$3&gt;1,F821=PROSES!$B$10),,F821)</f>
        <v/>
      </c>
      <c r="E821" t="str">
        <f t="shared" si="4"/>
        <v/>
      </c>
      <c r="F821" t="str">
        <f t="shared" si="5"/>
        <v/>
      </c>
      <c r="G821" s="1" t="str">
        <f>if(Z821=PROSES!$E$29,T821,)</f>
        <v/>
      </c>
      <c r="H821" t="str">
        <f>if(X821=PROSES!$E$29,T821,)</f>
        <v/>
      </c>
      <c r="I821" t="str">
        <f t="shared" si="6"/>
        <v/>
      </c>
      <c r="J821" t="str">
        <f>if(and($K$3&gt;1,R821=PROSES!$C$2),,K821)</f>
        <v/>
      </c>
      <c r="K821" s="1" t="str">
        <f>if(and($L$3&gt;1,L821=PROSES!$B$2),,L821)</f>
        <v/>
      </c>
      <c r="L821" t="str">
        <f t="shared" si="7"/>
        <v/>
      </c>
      <c r="M821" t="str">
        <f>if(Z821=PROSES!$B$3,T821,)</f>
        <v/>
      </c>
      <c r="N821" t="str">
        <f>if(X821=PROSES!$B$3,T821,)</f>
        <v/>
      </c>
      <c r="O821" t="str">
        <f t="shared" si="8"/>
        <v/>
      </c>
      <c r="P821" t="str">
        <f>if(Z821=PROSES!$B$1,T821,)</f>
        <v/>
      </c>
      <c r="Q821" t="str">
        <f>if(X821=PROSES!$B$1,T821,)</f>
        <v/>
      </c>
      <c r="R821" t="str">
        <f t="shared" si="9"/>
        <v>LAMONGAN5PACIRAN</v>
      </c>
      <c r="S821" s="3"/>
      <c r="T821" s="1" t="s">
        <v>1568</v>
      </c>
      <c r="U821" s="1" t="s">
        <v>82</v>
      </c>
      <c r="V821" s="1" t="s">
        <v>82</v>
      </c>
      <c r="W821" s="1" t="s">
        <v>90</v>
      </c>
      <c r="X821" s="1" t="s">
        <v>1331</v>
      </c>
      <c r="Y821" s="1" t="s">
        <v>85</v>
      </c>
      <c r="Z821" s="1" t="s">
        <v>1569</v>
      </c>
      <c r="AA821" s="1" t="s">
        <v>85</v>
      </c>
      <c r="AD821" s="1">
        <v>0.0</v>
      </c>
      <c r="AE821" s="1">
        <v>1.0</v>
      </c>
      <c r="AG821" s="1">
        <v>32.06</v>
      </c>
      <c r="AH821" s="1">
        <v>1.0</v>
      </c>
      <c r="AI821" s="1" t="s">
        <v>64</v>
      </c>
      <c r="AJ821" s="1">
        <v>0.0</v>
      </c>
      <c r="AM821" s="1">
        <v>0.0</v>
      </c>
      <c r="AN821" s="1">
        <v>0.0</v>
      </c>
      <c r="AO821" s="1">
        <v>100.0</v>
      </c>
      <c r="AP821" s="1">
        <v>1.0</v>
      </c>
      <c r="AQ821" s="1">
        <v>1.62</v>
      </c>
      <c r="AR821" s="1">
        <v>1.62</v>
      </c>
      <c r="AS821" s="1">
        <v>9.084369</v>
      </c>
      <c r="AT821" s="1">
        <v>82.15014</v>
      </c>
      <c r="AU821" s="1">
        <v>1.240722</v>
      </c>
      <c r="AV821" s="1">
        <v>8.999243</v>
      </c>
      <c r="AW821" s="1">
        <v>6.049722</v>
      </c>
      <c r="AX821" s="1">
        <v>26.99773</v>
      </c>
      <c r="AY821" s="1">
        <v>0.0</v>
      </c>
      <c r="AZ821" s="1">
        <v>0.683587</v>
      </c>
      <c r="BA821" s="1">
        <v>-7.109503</v>
      </c>
    </row>
    <row r="822">
      <c r="A822">
        <f t="shared" si="2"/>
        <v>0</v>
      </c>
      <c r="B822" t="str">
        <f t="shared" si="3"/>
        <v/>
      </c>
      <c r="C822" t="str">
        <f>if(and(D$3&gt;1,E822=PROSES!$D$22),,D822)</f>
        <v/>
      </c>
      <c r="D822" s="1" t="str">
        <f>if(and(F$3&gt;1,F822=PROSES!$B$10),,F822)</f>
        <v/>
      </c>
      <c r="E822" t="str">
        <f t="shared" si="4"/>
        <v/>
      </c>
      <c r="F822" t="str">
        <f t="shared" si="5"/>
        <v/>
      </c>
      <c r="G822" s="1" t="str">
        <f>if(Z822=PROSES!$E$29,T822,)</f>
        <v/>
      </c>
      <c r="H822" t="str">
        <f>if(X822=PROSES!$E$29,T822,)</f>
        <v/>
      </c>
      <c r="I822" t="str">
        <f t="shared" si="6"/>
        <v/>
      </c>
      <c r="J822" t="str">
        <f>if(and($K$3&gt;1,R822=PROSES!$C$2),,K822)</f>
        <v/>
      </c>
      <c r="K822" s="1" t="str">
        <f>if(and($L$3&gt;1,L822=PROSES!$B$2),,L822)</f>
        <v/>
      </c>
      <c r="L822" t="str">
        <f t="shared" si="7"/>
        <v/>
      </c>
      <c r="M822" t="str">
        <f>if(Z822=PROSES!$B$3,T822,)</f>
        <v/>
      </c>
      <c r="N822" t="str">
        <f>if(X822=PROSES!$B$3,T822,)</f>
        <v/>
      </c>
      <c r="O822" t="str">
        <f t="shared" si="8"/>
        <v/>
      </c>
      <c r="P822" t="str">
        <f>if(Z822=PROSES!$B$1,T822,)</f>
        <v/>
      </c>
      <c r="Q822" t="str">
        <f>if(X822=PROSES!$B$1,T822,)</f>
        <v/>
      </c>
      <c r="R822" t="str">
        <f t="shared" si="9"/>
        <v>LAMONGAN5PACIRAN</v>
      </c>
      <c r="S822" s="3"/>
      <c r="T822" s="1" t="s">
        <v>1570</v>
      </c>
      <c r="U822" s="1" t="s">
        <v>82</v>
      </c>
      <c r="V822" s="1" t="s">
        <v>82</v>
      </c>
      <c r="W822" s="1" t="s">
        <v>90</v>
      </c>
      <c r="X822" s="1" t="s">
        <v>1331</v>
      </c>
      <c r="Y822" s="1" t="s">
        <v>88</v>
      </c>
      <c r="Z822" s="1" t="s">
        <v>1569</v>
      </c>
      <c r="AA822" s="1" t="s">
        <v>88</v>
      </c>
      <c r="AD822" s="1">
        <v>0.0</v>
      </c>
      <c r="AE822" s="1">
        <v>1.0</v>
      </c>
      <c r="AG822" s="1">
        <v>32.06</v>
      </c>
      <c r="AH822" s="1">
        <v>1.0</v>
      </c>
      <c r="AI822" s="1" t="s">
        <v>64</v>
      </c>
      <c r="AJ822" s="1">
        <v>0.0</v>
      </c>
      <c r="AM822" s="1">
        <v>0.0</v>
      </c>
      <c r="AN822" s="1">
        <v>0.0</v>
      </c>
      <c r="AO822" s="1">
        <v>100.0</v>
      </c>
      <c r="AP822" s="1">
        <v>1.0</v>
      </c>
      <c r="AQ822" s="1">
        <v>1.62</v>
      </c>
      <c r="AR822" s="1">
        <v>1.62</v>
      </c>
      <c r="AS822" s="1">
        <v>9.084369</v>
      </c>
      <c r="AT822" s="1">
        <v>82.15014</v>
      </c>
      <c r="AU822" s="1">
        <v>1.240722</v>
      </c>
      <c r="AV822" s="1">
        <v>8.999243</v>
      </c>
      <c r="AW822" s="1">
        <v>6.049722</v>
      </c>
      <c r="AX822" s="1">
        <v>26.99773</v>
      </c>
      <c r="AY822" s="1">
        <v>0.0</v>
      </c>
      <c r="AZ822" s="1">
        <v>0.683587</v>
      </c>
      <c r="BA822" s="1">
        <v>-7.109503</v>
      </c>
    </row>
    <row r="823">
      <c r="A823">
        <f t="shared" si="2"/>
        <v>0</v>
      </c>
      <c r="B823" t="str">
        <f t="shared" si="3"/>
        <v/>
      </c>
      <c r="C823" t="str">
        <f>if(and(D$3&gt;1,E823=PROSES!$D$22),,D823)</f>
        <v/>
      </c>
      <c r="D823" s="1" t="str">
        <f>if(and(F$3&gt;1,F823=PROSES!$B$10),,F823)</f>
        <v/>
      </c>
      <c r="E823" t="str">
        <f t="shared" si="4"/>
        <v/>
      </c>
      <c r="F823" t="str">
        <f t="shared" si="5"/>
        <v/>
      </c>
      <c r="G823" s="1" t="str">
        <f>if(Z823=PROSES!$E$29,T823,)</f>
        <v/>
      </c>
      <c r="H823" t="str">
        <f>if(X823=PROSES!$E$29,T823,)</f>
        <v/>
      </c>
      <c r="I823" t="str">
        <f t="shared" si="6"/>
        <v/>
      </c>
      <c r="J823" t="str">
        <f>if(and($K$3&gt;1,R823=PROSES!$C$2),,K823)</f>
        <v/>
      </c>
      <c r="K823" s="1" t="str">
        <f>if(and($L$3&gt;1,L823=PROSES!$B$2),,L823)</f>
        <v/>
      </c>
      <c r="L823" t="str">
        <f t="shared" si="7"/>
        <v/>
      </c>
      <c r="M823" t="str">
        <f>if(Z823=PROSES!$B$3,T823,)</f>
        <v/>
      </c>
      <c r="N823" t="str">
        <f>if(X823=PROSES!$B$3,T823,)</f>
        <v/>
      </c>
      <c r="O823" t="str">
        <f t="shared" si="8"/>
        <v/>
      </c>
      <c r="P823" t="str">
        <f>if(Z823=PROSES!$B$1,T823,)</f>
        <v/>
      </c>
      <c r="Q823" t="str">
        <f>if(X823=PROSES!$B$1,T823,)</f>
        <v/>
      </c>
      <c r="R823" t="str">
        <f t="shared" si="9"/>
        <v>PONDOK KELAPATAMBUN5</v>
      </c>
      <c r="S823" s="3"/>
      <c r="T823" s="1" t="s">
        <v>1571</v>
      </c>
      <c r="U823" s="1" t="s">
        <v>75</v>
      </c>
      <c r="V823" s="1" t="s">
        <v>75</v>
      </c>
      <c r="W823" s="1" t="s">
        <v>90</v>
      </c>
      <c r="X823" s="1" t="s">
        <v>301</v>
      </c>
      <c r="Y823" s="1" t="s">
        <v>66</v>
      </c>
      <c r="Z823" s="1" t="s">
        <v>1572</v>
      </c>
      <c r="AA823" s="1" t="s">
        <v>61</v>
      </c>
      <c r="AD823" s="1">
        <v>0.0</v>
      </c>
      <c r="AE823" s="1">
        <v>1.0</v>
      </c>
      <c r="AG823" s="1">
        <v>13.98</v>
      </c>
      <c r="AH823" s="1">
        <v>1.0</v>
      </c>
      <c r="AI823" s="1" t="s">
        <v>64</v>
      </c>
      <c r="AJ823" s="1">
        <v>0.0</v>
      </c>
      <c r="AM823" s="1">
        <v>0.0</v>
      </c>
      <c r="AN823" s="1">
        <v>0.0</v>
      </c>
      <c r="AO823" s="1">
        <v>100.0</v>
      </c>
      <c r="AP823" s="1">
        <v>1.0</v>
      </c>
      <c r="AQ823" s="1">
        <v>1.62</v>
      </c>
      <c r="AR823" s="1">
        <v>1.62</v>
      </c>
      <c r="AS823" s="1">
        <v>3.961306</v>
      </c>
      <c r="AT823" s="1">
        <v>82.15014</v>
      </c>
      <c r="AU823" s="1">
        <v>0.541026</v>
      </c>
      <c r="AV823" s="1">
        <v>3.924186</v>
      </c>
      <c r="AW823" s="1">
        <v>2.638026</v>
      </c>
      <c r="AX823" s="1">
        <v>11.77256</v>
      </c>
      <c r="AY823" s="1">
        <v>0.0</v>
      </c>
      <c r="AZ823" s="1">
        <v>0.683587</v>
      </c>
      <c r="BA823" s="1">
        <v>-7.109503</v>
      </c>
    </row>
    <row r="824">
      <c r="A824">
        <f t="shared" si="2"/>
        <v>0</v>
      </c>
      <c r="B824" t="str">
        <f t="shared" si="3"/>
        <v/>
      </c>
      <c r="C824" t="str">
        <f>if(and(D$3&gt;1,E824=PROSES!$D$22),,D824)</f>
        <v/>
      </c>
      <c r="D824" s="1" t="str">
        <f>if(and(F$3&gt;1,F824=PROSES!$B$10),,F824)</f>
        <v/>
      </c>
      <c r="E824" t="str">
        <f t="shared" si="4"/>
        <v/>
      </c>
      <c r="F824" t="str">
        <f t="shared" si="5"/>
        <v/>
      </c>
      <c r="G824" s="1" t="str">
        <f>if(Z824=PROSES!$E$29,T824,)</f>
        <v/>
      </c>
      <c r="H824" t="str">
        <f>if(X824=PROSES!$E$29,T824,)</f>
        <v/>
      </c>
      <c r="I824" t="str">
        <f t="shared" si="6"/>
        <v/>
      </c>
      <c r="J824" t="str">
        <f>if(and($K$3&gt;1,R824=PROSES!$C$2),,K824)</f>
        <v/>
      </c>
      <c r="K824" s="1" t="str">
        <f>if(and($L$3&gt;1,L824=PROSES!$B$2),,L824)</f>
        <v/>
      </c>
      <c r="L824" t="str">
        <f t="shared" si="7"/>
        <v/>
      </c>
      <c r="M824" t="str">
        <f>if(Z824=PROSES!$B$3,T824,)</f>
        <v/>
      </c>
      <c r="N824" t="str">
        <f>if(X824=PROSES!$B$3,T824,)</f>
        <v/>
      </c>
      <c r="O824" t="str">
        <f t="shared" si="8"/>
        <v/>
      </c>
      <c r="P824" t="str">
        <f>if(Z824=PROSES!$B$1,T824,)</f>
        <v/>
      </c>
      <c r="Q824" t="str">
        <f>if(X824=PROSES!$B$1,T824,)</f>
        <v/>
      </c>
      <c r="R824" t="str">
        <f t="shared" si="9"/>
        <v>PONDOK KELAPATAMBUN5</v>
      </c>
      <c r="S824" s="3"/>
      <c r="T824" s="1" t="s">
        <v>1573</v>
      </c>
      <c r="U824" s="1" t="s">
        <v>75</v>
      </c>
      <c r="V824" s="1" t="s">
        <v>75</v>
      </c>
      <c r="W824" s="1" t="s">
        <v>90</v>
      </c>
      <c r="X824" s="1" t="s">
        <v>301</v>
      </c>
      <c r="Y824" s="1" t="s">
        <v>66</v>
      </c>
      <c r="Z824" s="1" t="s">
        <v>1572</v>
      </c>
      <c r="AA824" s="1" t="s">
        <v>61</v>
      </c>
      <c r="AD824" s="1">
        <v>0.0</v>
      </c>
      <c r="AE824" s="1">
        <v>1.0</v>
      </c>
      <c r="AG824" s="1">
        <v>13.8</v>
      </c>
      <c r="AH824" s="1">
        <v>1.0</v>
      </c>
      <c r="AI824" s="1" t="s">
        <v>64</v>
      </c>
      <c r="AJ824" s="1">
        <v>0.0</v>
      </c>
      <c r="AM824" s="1">
        <v>0.0</v>
      </c>
      <c r="AN824" s="1">
        <v>0.0</v>
      </c>
      <c r="AO824" s="1">
        <v>100.0</v>
      </c>
      <c r="AP824" s="1">
        <v>1.0</v>
      </c>
      <c r="AQ824" s="1">
        <v>1.62</v>
      </c>
      <c r="AR824" s="1">
        <v>1.62</v>
      </c>
      <c r="AS824" s="1">
        <v>3.910302</v>
      </c>
      <c r="AT824" s="1">
        <v>82.15014</v>
      </c>
      <c r="AU824" s="1">
        <v>0.53406</v>
      </c>
      <c r="AV824" s="1">
        <v>3.87366</v>
      </c>
      <c r="AW824" s="1">
        <v>2.60406</v>
      </c>
      <c r="AX824" s="1">
        <v>11.62098</v>
      </c>
      <c r="AY824" s="1">
        <v>0.0</v>
      </c>
      <c r="AZ824" s="1">
        <v>0.683587</v>
      </c>
      <c r="BA824" s="1">
        <v>-7.109503</v>
      </c>
    </row>
    <row r="825">
      <c r="A825">
        <f t="shared" si="2"/>
        <v>0</v>
      </c>
      <c r="B825" t="str">
        <f t="shared" si="3"/>
        <v/>
      </c>
      <c r="C825" t="str">
        <f>if(and(D$3&gt;1,E825=PROSES!$D$22),,D825)</f>
        <v/>
      </c>
      <c r="D825" s="1" t="str">
        <f>if(and(F$3&gt;1,F825=PROSES!$B$10),,F825)</f>
        <v/>
      </c>
      <c r="E825" t="str">
        <f t="shared" si="4"/>
        <v/>
      </c>
      <c r="F825" t="str">
        <f t="shared" si="5"/>
        <v/>
      </c>
      <c r="G825" s="1" t="str">
        <f>if(Z825=PROSES!$E$29,T825,)</f>
        <v/>
      </c>
      <c r="H825" t="str">
        <f>if(X825=PROSES!$E$29,T825,)</f>
        <v/>
      </c>
      <c r="I825" t="str">
        <f t="shared" si="6"/>
        <v/>
      </c>
      <c r="J825" t="str">
        <f>if(and($K$3&gt;1,R825=PROSES!$C$2),,K825)</f>
        <v/>
      </c>
      <c r="K825" s="1" t="str">
        <f>if(and($L$3&gt;1,L825=PROSES!$B$2),,L825)</f>
        <v/>
      </c>
      <c r="L825" t="str">
        <f t="shared" si="7"/>
        <v/>
      </c>
      <c r="M825" t="str">
        <f>if(Z825=PROSES!$B$3,T825,)</f>
        <v/>
      </c>
      <c r="N825" t="str">
        <f>if(X825=PROSES!$B$3,T825,)</f>
        <v/>
      </c>
      <c r="O825" t="str">
        <f t="shared" si="8"/>
        <v/>
      </c>
      <c r="P825" t="str">
        <f>if(Z825=PROSES!$B$1,T825,)</f>
        <v/>
      </c>
      <c r="Q825" t="str">
        <f>if(X825=PROSES!$B$1,T825,)</f>
        <v/>
      </c>
      <c r="R825" t="str">
        <f t="shared" si="9"/>
        <v>PADALARANG5BANDUNG UTARA5</v>
      </c>
      <c r="S825" s="3"/>
      <c r="T825" s="1" t="s">
        <v>1574</v>
      </c>
      <c r="U825" s="1" t="s">
        <v>115</v>
      </c>
      <c r="V825" s="1" t="s">
        <v>115</v>
      </c>
      <c r="W825" s="1" t="s">
        <v>171</v>
      </c>
      <c r="X825" s="1" t="s">
        <v>710</v>
      </c>
      <c r="Y825" s="1" t="s">
        <v>88</v>
      </c>
      <c r="Z825" s="1" t="s">
        <v>790</v>
      </c>
      <c r="AA825" s="1" t="s">
        <v>85</v>
      </c>
      <c r="AD825" s="1">
        <v>0.0</v>
      </c>
      <c r="AE825" s="1">
        <v>1.0</v>
      </c>
      <c r="AG825" s="1">
        <v>12.5</v>
      </c>
      <c r="AH825" s="1">
        <v>1.0</v>
      </c>
      <c r="AI825" s="1" t="s">
        <v>64</v>
      </c>
      <c r="AJ825" s="1">
        <v>0.0</v>
      </c>
      <c r="AM825" s="1">
        <v>0.0</v>
      </c>
      <c r="AN825" s="1">
        <v>0.0</v>
      </c>
      <c r="AO825" s="1">
        <v>100.0</v>
      </c>
      <c r="AP825" s="1">
        <v>1.0</v>
      </c>
      <c r="AQ825" s="1">
        <v>0.58</v>
      </c>
      <c r="AR825" s="1">
        <v>0.58</v>
      </c>
      <c r="AS825" s="1">
        <v>5.244946</v>
      </c>
      <c r="AT825" s="1">
        <v>70.94324</v>
      </c>
      <c r="AU825" s="1">
        <v>1.7125</v>
      </c>
      <c r="AV825" s="1">
        <v>4.9575</v>
      </c>
      <c r="AW825" s="1">
        <v>3.5875</v>
      </c>
      <c r="AX825" s="1">
        <v>14.8725</v>
      </c>
      <c r="AY825" s="1">
        <v>0.0</v>
      </c>
      <c r="AZ825" s="1">
        <v>0.6412987</v>
      </c>
      <c r="BA825" s="1">
        <v>8.348166</v>
      </c>
    </row>
    <row r="826">
      <c r="A826">
        <f t="shared" si="2"/>
        <v>0</v>
      </c>
      <c r="B826" t="str">
        <f t="shared" si="3"/>
        <v/>
      </c>
      <c r="C826" t="str">
        <f>if(and(D$3&gt;1,E826=PROSES!$D$22),,D826)</f>
        <v/>
      </c>
      <c r="D826" s="1" t="str">
        <f>if(and(F$3&gt;1,F826=PROSES!$B$10),,F826)</f>
        <v/>
      </c>
      <c r="E826" t="str">
        <f t="shared" si="4"/>
        <v/>
      </c>
      <c r="F826" t="str">
        <f t="shared" si="5"/>
        <v/>
      </c>
      <c r="G826" s="1" t="str">
        <f>if(Z826=PROSES!$E$29,T826,)</f>
        <v/>
      </c>
      <c r="H826" t="str">
        <f>if(X826=PROSES!$E$29,T826,)</f>
        <v/>
      </c>
      <c r="I826" t="str">
        <f t="shared" si="6"/>
        <v/>
      </c>
      <c r="J826" t="str">
        <f>if(and($K$3&gt;1,R826=PROSES!$C$2),,K826)</f>
        <v/>
      </c>
      <c r="K826" s="1" t="str">
        <f>if(and($L$3&gt;1,L826=PROSES!$B$2),,L826)</f>
        <v/>
      </c>
      <c r="L826" t="str">
        <f t="shared" si="7"/>
        <v/>
      </c>
      <c r="M826" t="str">
        <f>if(Z826=PROSES!$B$3,T826,)</f>
        <v/>
      </c>
      <c r="N826" t="str">
        <f>if(X826=PROSES!$B$3,T826,)</f>
        <v/>
      </c>
      <c r="O826" t="str">
        <f t="shared" si="8"/>
        <v/>
      </c>
      <c r="P826" t="str">
        <f>if(Z826=PROSES!$B$1,T826,)</f>
        <v/>
      </c>
      <c r="Q826" t="str">
        <f>if(X826=PROSES!$B$1,T826,)</f>
        <v/>
      </c>
      <c r="R826" t="str">
        <f t="shared" si="9"/>
        <v>PADALARANG5BANDUNG UTARA5</v>
      </c>
      <c r="S826" s="3"/>
      <c r="T826" s="1" t="s">
        <v>1575</v>
      </c>
      <c r="U826" s="1" t="s">
        <v>115</v>
      </c>
      <c r="V826" s="1" t="s">
        <v>115</v>
      </c>
      <c r="W826" s="1" t="s">
        <v>171</v>
      </c>
      <c r="X826" s="1" t="s">
        <v>710</v>
      </c>
      <c r="Y826" s="1" t="s">
        <v>88</v>
      </c>
      <c r="Z826" s="1" t="s">
        <v>790</v>
      </c>
      <c r="AA826" s="1" t="s">
        <v>85</v>
      </c>
      <c r="AD826" s="1">
        <v>0.0</v>
      </c>
      <c r="AE826" s="1">
        <v>1.0</v>
      </c>
      <c r="AG826" s="1">
        <v>12.5</v>
      </c>
      <c r="AH826" s="1">
        <v>1.0</v>
      </c>
      <c r="AI826" s="1" t="s">
        <v>64</v>
      </c>
      <c r="AJ826" s="1">
        <v>0.0</v>
      </c>
      <c r="AM826" s="1">
        <v>0.0</v>
      </c>
      <c r="AN826" s="1">
        <v>0.0</v>
      </c>
      <c r="AO826" s="1">
        <v>100.0</v>
      </c>
      <c r="AP826" s="1">
        <v>1.0</v>
      </c>
      <c r="AQ826" s="1">
        <v>0.58</v>
      </c>
      <c r="AR826" s="1">
        <v>0.58</v>
      </c>
      <c r="AS826" s="1">
        <v>5.244946</v>
      </c>
      <c r="AT826" s="1">
        <v>70.94324</v>
      </c>
      <c r="AU826" s="1">
        <v>1.7125</v>
      </c>
      <c r="AV826" s="1">
        <v>4.9575</v>
      </c>
      <c r="AW826" s="1">
        <v>3.5875</v>
      </c>
      <c r="AX826" s="1">
        <v>14.8725</v>
      </c>
      <c r="AY826" s="1">
        <v>0.0</v>
      </c>
      <c r="AZ826" s="1">
        <v>0.6412987</v>
      </c>
      <c r="BA826" s="1">
        <v>8.348166</v>
      </c>
    </row>
    <row r="827">
      <c r="A827">
        <f t="shared" si="2"/>
        <v>0</v>
      </c>
      <c r="B827" t="str">
        <f t="shared" si="3"/>
        <v/>
      </c>
      <c r="C827" t="str">
        <f>if(and(D$3&gt;1,E827=PROSES!$D$22),,D827)</f>
        <v/>
      </c>
      <c r="D827" s="1" t="str">
        <f>if(and(F$3&gt;1,F827=PROSES!$B$10),,F827)</f>
        <v/>
      </c>
      <c r="E827" t="str">
        <f t="shared" si="4"/>
        <v/>
      </c>
      <c r="F827" t="str">
        <f t="shared" si="5"/>
        <v/>
      </c>
      <c r="G827" s="1" t="str">
        <f>if(Z827=PROSES!$E$29,T827,)</f>
        <v/>
      </c>
      <c r="H827" t="str">
        <f>if(X827=PROSES!$E$29,T827,)</f>
        <v/>
      </c>
      <c r="I827" t="str">
        <f t="shared" si="6"/>
        <v/>
      </c>
      <c r="J827" t="str">
        <f>if(and($K$3&gt;1,R827=PROSES!$C$2),,K827)</f>
        <v/>
      </c>
      <c r="K827" s="1" t="str">
        <f>if(and($L$3&gt;1,L827=PROSES!$B$2),,L827)</f>
        <v/>
      </c>
      <c r="L827" t="str">
        <f t="shared" si="7"/>
        <v/>
      </c>
      <c r="M827" t="str">
        <f>if(Z827=PROSES!$B$3,T827,)</f>
        <v/>
      </c>
      <c r="N827" t="str">
        <f>if(X827=PROSES!$B$3,T827,)</f>
        <v/>
      </c>
      <c r="O827" t="str">
        <f t="shared" si="8"/>
        <v/>
      </c>
      <c r="P827" t="str">
        <f>if(Z827=PROSES!$B$1,T827,)</f>
        <v/>
      </c>
      <c r="Q827" t="str">
        <f>if(X827=PROSES!$B$1,T827,)</f>
        <v/>
      </c>
      <c r="R827" t="str">
        <f t="shared" si="9"/>
        <v>CIBABAT5PADALARANG5</v>
      </c>
      <c r="S827" s="3"/>
      <c r="T827" s="1" t="s">
        <v>1576</v>
      </c>
      <c r="U827" s="1" t="s">
        <v>115</v>
      </c>
      <c r="V827" s="1" t="s">
        <v>115</v>
      </c>
      <c r="W827" s="1" t="s">
        <v>134</v>
      </c>
      <c r="X827" s="1" t="s">
        <v>490</v>
      </c>
      <c r="Y827" s="1" t="s">
        <v>85</v>
      </c>
      <c r="Z827" s="1" t="s">
        <v>710</v>
      </c>
      <c r="AA827" s="1" t="s">
        <v>88</v>
      </c>
      <c r="AD827" s="1">
        <v>0.0</v>
      </c>
      <c r="AE827" s="1">
        <v>1.0</v>
      </c>
      <c r="AG827" s="1">
        <v>9.05</v>
      </c>
      <c r="AH827" s="1">
        <v>1.0</v>
      </c>
      <c r="AI827" s="1" t="s">
        <v>64</v>
      </c>
      <c r="AJ827" s="1">
        <v>0.0</v>
      </c>
      <c r="AM827" s="1">
        <v>0.0</v>
      </c>
      <c r="AN827" s="1">
        <v>0.0</v>
      </c>
      <c r="AO827" s="1">
        <v>100.0</v>
      </c>
      <c r="AP827" s="1">
        <v>1.0</v>
      </c>
      <c r="AQ827" s="1">
        <v>1.2</v>
      </c>
      <c r="AR827" s="1">
        <v>1.2</v>
      </c>
      <c r="AS827" s="1">
        <v>2.564989</v>
      </c>
      <c r="AT827" s="1">
        <v>78.06761</v>
      </c>
      <c r="AU827" s="1">
        <v>0.53033</v>
      </c>
      <c r="AV827" s="1">
        <v>2.509565</v>
      </c>
      <c r="AW827" s="1">
        <v>1.88783</v>
      </c>
      <c r="AX827" s="1">
        <v>7.528695</v>
      </c>
      <c r="AY827" s="1">
        <v>0.0</v>
      </c>
      <c r="AZ827" s="1">
        <v>0.6756974</v>
      </c>
      <c r="BA827" s="1">
        <v>-3.202028</v>
      </c>
    </row>
    <row r="828">
      <c r="A828">
        <f t="shared" si="2"/>
        <v>0</v>
      </c>
      <c r="B828" t="str">
        <f t="shared" si="3"/>
        <v/>
      </c>
      <c r="C828" t="str">
        <f>if(and(D$3&gt;1,E828=PROSES!$D$22),,D828)</f>
        <v/>
      </c>
      <c r="D828" s="1" t="str">
        <f>if(and(F$3&gt;1,F828=PROSES!$B$10),,F828)</f>
        <v/>
      </c>
      <c r="E828" t="str">
        <f t="shared" si="4"/>
        <v/>
      </c>
      <c r="F828" t="str">
        <f t="shared" si="5"/>
        <v/>
      </c>
      <c r="G828" s="1" t="str">
        <f>if(Z828=PROSES!$E$29,T828,)</f>
        <v/>
      </c>
      <c r="H828" t="str">
        <f>if(X828=PROSES!$E$29,T828,)</f>
        <v/>
      </c>
      <c r="I828" t="str">
        <f t="shared" si="6"/>
        <v/>
      </c>
      <c r="J828" t="str">
        <f>if(and($K$3&gt;1,R828=PROSES!$C$2),,K828)</f>
        <v/>
      </c>
      <c r="K828" s="1" t="str">
        <f>if(and($L$3&gt;1,L828=PROSES!$B$2),,L828)</f>
        <v/>
      </c>
      <c r="L828" t="str">
        <f t="shared" si="7"/>
        <v/>
      </c>
      <c r="M828" t="str">
        <f>if(Z828=PROSES!$B$3,T828,)</f>
        <v/>
      </c>
      <c r="N828" t="str">
        <f>if(X828=PROSES!$B$3,T828,)</f>
        <v/>
      </c>
      <c r="O828" t="str">
        <f t="shared" si="8"/>
        <v/>
      </c>
      <c r="P828" t="str">
        <f>if(Z828=PROSES!$B$1,T828,)</f>
        <v/>
      </c>
      <c r="Q828" t="str">
        <f>if(X828=PROSES!$B$1,T828,)</f>
        <v/>
      </c>
      <c r="R828" t="str">
        <f t="shared" si="9"/>
        <v>CIBABAT BARU5PADALARANG5</v>
      </c>
      <c r="S828" s="3"/>
      <c r="T828" s="1" t="s">
        <v>1577</v>
      </c>
      <c r="U828" s="1" t="s">
        <v>115</v>
      </c>
      <c r="V828" s="1" t="s">
        <v>115</v>
      </c>
      <c r="W828" s="1" t="s">
        <v>134</v>
      </c>
      <c r="X828" s="1" t="s">
        <v>491</v>
      </c>
      <c r="Y828" s="1" t="s">
        <v>88</v>
      </c>
      <c r="Z828" s="1" t="s">
        <v>710</v>
      </c>
      <c r="AA828" s="1" t="s">
        <v>88</v>
      </c>
      <c r="AD828" s="1">
        <v>0.0</v>
      </c>
      <c r="AE828" s="1">
        <v>1.0</v>
      </c>
      <c r="AG828" s="1">
        <v>5.05</v>
      </c>
      <c r="AH828" s="1">
        <v>1.0</v>
      </c>
      <c r="AI828" s="1" t="s">
        <v>64</v>
      </c>
      <c r="AJ828" s="1">
        <v>0.0</v>
      </c>
      <c r="AM828" s="1">
        <v>0.0</v>
      </c>
      <c r="AN828" s="1">
        <v>0.0</v>
      </c>
      <c r="AO828" s="1">
        <v>100.0</v>
      </c>
      <c r="AP828" s="1">
        <v>1.0</v>
      </c>
      <c r="AQ828" s="1">
        <v>1.2</v>
      </c>
      <c r="AR828" s="1">
        <v>1.2</v>
      </c>
      <c r="AS828" s="1">
        <v>1.431292</v>
      </c>
      <c r="AT828" s="1">
        <v>78.06761</v>
      </c>
      <c r="AU828" s="1">
        <v>0.29593</v>
      </c>
      <c r="AV828" s="1">
        <v>1.400365</v>
      </c>
      <c r="AW828" s="1">
        <v>1.05343</v>
      </c>
      <c r="AX828" s="1">
        <v>4.201095</v>
      </c>
      <c r="AY828" s="1">
        <v>0.0</v>
      </c>
      <c r="AZ828" s="1">
        <v>0.6756974</v>
      </c>
      <c r="BA828" s="1">
        <v>-3.202028</v>
      </c>
    </row>
    <row r="829">
      <c r="A829">
        <f t="shared" si="2"/>
        <v>0</v>
      </c>
      <c r="B829" t="str">
        <f t="shared" si="3"/>
        <v/>
      </c>
      <c r="C829" t="str">
        <f>if(and(D$3&gt;1,E829=PROSES!$D$22),,D829)</f>
        <v/>
      </c>
      <c r="D829" s="1" t="str">
        <f>if(and(F$3&gt;1,F829=PROSES!$B$10),,F829)</f>
        <v/>
      </c>
      <c r="E829" t="str">
        <f t="shared" si="4"/>
        <v/>
      </c>
      <c r="F829" t="str">
        <f t="shared" si="5"/>
        <v/>
      </c>
      <c r="G829" s="1" t="str">
        <f>if(Z829=PROSES!$E$29,T829,)</f>
        <v/>
      </c>
      <c r="H829" t="str">
        <f>if(X829=PROSES!$E$29,T829,)</f>
        <v/>
      </c>
      <c r="I829" t="str">
        <f t="shared" si="6"/>
        <v/>
      </c>
      <c r="J829" t="str">
        <f>if(and($K$3&gt;1,R829=PROSES!$C$2),,K829)</f>
        <v/>
      </c>
      <c r="K829" s="1" t="str">
        <f>if(and($L$3&gt;1,L829=PROSES!$B$2),,L829)</f>
        <v/>
      </c>
      <c r="L829" t="str">
        <f t="shared" si="7"/>
        <v/>
      </c>
      <c r="M829" t="str">
        <f>if(Z829=PROSES!$B$3,T829,)</f>
        <v/>
      </c>
      <c r="N829" t="str">
        <f>if(X829=PROSES!$B$3,T829,)</f>
        <v/>
      </c>
      <c r="O829" t="str">
        <f t="shared" si="8"/>
        <v/>
      </c>
      <c r="P829" t="str">
        <f>if(Z829=PROSES!$B$1,T829,)</f>
        <v/>
      </c>
      <c r="Q829" t="str">
        <f>if(X829=PROSES!$B$1,T829,)</f>
        <v/>
      </c>
      <c r="R829" t="str">
        <f t="shared" si="9"/>
        <v>PADALARANG5LAGADAR5</v>
      </c>
      <c r="S829" s="3"/>
      <c r="T829" s="1" t="s">
        <v>1578</v>
      </c>
      <c r="U829" s="1" t="s">
        <v>115</v>
      </c>
      <c r="V829" s="1" t="s">
        <v>115</v>
      </c>
      <c r="W829" s="1" t="s">
        <v>304</v>
      </c>
      <c r="X829" s="1" t="s">
        <v>710</v>
      </c>
      <c r="Y829" s="1" t="s">
        <v>85</v>
      </c>
      <c r="Z829" s="1" t="s">
        <v>526</v>
      </c>
      <c r="AA829" s="1" t="s">
        <v>88</v>
      </c>
      <c r="AD829" s="1">
        <v>0.0</v>
      </c>
      <c r="AE829" s="1">
        <v>1.0</v>
      </c>
      <c r="AG829" s="1">
        <v>10.8</v>
      </c>
      <c r="AH829" s="1">
        <v>1.0</v>
      </c>
      <c r="AI829" s="1" t="s">
        <v>64</v>
      </c>
      <c r="AJ829" s="1">
        <v>0.0</v>
      </c>
      <c r="AM829" s="1">
        <v>0.0</v>
      </c>
      <c r="AN829" s="1">
        <v>0.0</v>
      </c>
      <c r="AO829" s="1">
        <v>100.0</v>
      </c>
      <c r="AP829" s="1">
        <v>1.0</v>
      </c>
      <c r="AQ829" s="1">
        <v>0.58</v>
      </c>
      <c r="AR829" s="1">
        <v>0.58</v>
      </c>
      <c r="AS829" s="1">
        <v>4.697349</v>
      </c>
      <c r="AT829" s="1">
        <v>71.59837</v>
      </c>
      <c r="AU829" s="1">
        <v>1.48284</v>
      </c>
      <c r="AV829" s="1">
        <v>4.45716</v>
      </c>
      <c r="AW829" s="1">
        <v>3.10284</v>
      </c>
      <c r="AX829" s="1">
        <v>13.37148</v>
      </c>
      <c r="AY829" s="1">
        <v>0.0</v>
      </c>
      <c r="AZ829" s="1">
        <v>0.642939</v>
      </c>
      <c r="BA829" s="1">
        <v>8.101665</v>
      </c>
    </row>
    <row r="830">
      <c r="A830">
        <f t="shared" si="2"/>
        <v>0</v>
      </c>
      <c r="B830" t="str">
        <f t="shared" si="3"/>
        <v/>
      </c>
      <c r="C830" t="str">
        <f>if(and(D$3&gt;1,E830=PROSES!$D$22),,D830)</f>
        <v/>
      </c>
      <c r="D830" s="1" t="str">
        <f>if(and(F$3&gt;1,F830=PROSES!$B$10),,F830)</f>
        <v/>
      </c>
      <c r="E830" t="str">
        <f t="shared" si="4"/>
        <v/>
      </c>
      <c r="F830" t="str">
        <f t="shared" si="5"/>
        <v/>
      </c>
      <c r="G830" s="1" t="str">
        <f>if(Z830=PROSES!$E$29,T830,)</f>
        <v/>
      </c>
      <c r="H830" t="str">
        <f>if(X830=PROSES!$E$29,T830,)</f>
        <v/>
      </c>
      <c r="I830" t="str">
        <f t="shared" si="6"/>
        <v/>
      </c>
      <c r="J830" t="str">
        <f>if(and($K$3&gt;1,R830=PROSES!$C$2),,K830)</f>
        <v/>
      </c>
      <c r="K830" s="1" t="str">
        <f>if(and($L$3&gt;1,L830=PROSES!$B$2),,L830)</f>
        <v/>
      </c>
      <c r="L830" t="str">
        <f t="shared" si="7"/>
        <v/>
      </c>
      <c r="M830" t="str">
        <f>if(Z830=PROSES!$B$3,T830,)</f>
        <v/>
      </c>
      <c r="N830" t="str">
        <f>if(X830=PROSES!$B$3,T830,)</f>
        <v/>
      </c>
      <c r="O830" t="str">
        <f t="shared" si="8"/>
        <v/>
      </c>
      <c r="P830" t="str">
        <f>if(Z830=PROSES!$B$1,T830,)</f>
        <v/>
      </c>
      <c r="Q830" t="str">
        <f>if(X830=PROSES!$B$1,T830,)</f>
        <v/>
      </c>
      <c r="R830" t="str">
        <f t="shared" si="9"/>
        <v>PADALARANG5LAGADAR5</v>
      </c>
      <c r="S830" s="3"/>
      <c r="T830" s="1" t="s">
        <v>1579</v>
      </c>
      <c r="U830" s="1" t="s">
        <v>115</v>
      </c>
      <c r="V830" s="1" t="s">
        <v>115</v>
      </c>
      <c r="W830" s="1" t="s">
        <v>304</v>
      </c>
      <c r="X830" s="1" t="s">
        <v>710</v>
      </c>
      <c r="Y830" s="1" t="s">
        <v>85</v>
      </c>
      <c r="Z830" s="1" t="s">
        <v>526</v>
      </c>
      <c r="AA830" s="1" t="s">
        <v>88</v>
      </c>
      <c r="AD830" s="1">
        <v>0.0</v>
      </c>
      <c r="AE830" s="1">
        <v>1.0</v>
      </c>
      <c r="AG830" s="1">
        <v>10.8</v>
      </c>
      <c r="AH830" s="1">
        <v>1.0</v>
      </c>
      <c r="AI830" s="1" t="s">
        <v>64</v>
      </c>
      <c r="AJ830" s="1">
        <v>0.0</v>
      </c>
      <c r="AM830" s="1">
        <v>0.0</v>
      </c>
      <c r="AN830" s="1">
        <v>0.0</v>
      </c>
      <c r="AO830" s="1">
        <v>100.0</v>
      </c>
      <c r="AP830" s="1">
        <v>1.0</v>
      </c>
      <c r="AQ830" s="1">
        <v>0.58</v>
      </c>
      <c r="AR830" s="1">
        <v>0.58</v>
      </c>
      <c r="AS830" s="1">
        <v>4.697349</v>
      </c>
      <c r="AT830" s="1">
        <v>71.59837</v>
      </c>
      <c r="AU830" s="1">
        <v>1.48284</v>
      </c>
      <c r="AV830" s="1">
        <v>4.45716</v>
      </c>
      <c r="AW830" s="1">
        <v>3.10284</v>
      </c>
      <c r="AX830" s="1">
        <v>13.37148</v>
      </c>
      <c r="AY830" s="1">
        <v>0.0</v>
      </c>
      <c r="AZ830" s="1">
        <v>0.642939</v>
      </c>
      <c r="BA830" s="1">
        <v>8.101665</v>
      </c>
    </row>
    <row r="831">
      <c r="A831">
        <f t="shared" si="2"/>
        <v>0</v>
      </c>
      <c r="B831" t="str">
        <f t="shared" si="3"/>
        <v/>
      </c>
      <c r="C831" t="str">
        <f>if(and(D$3&gt;1,E831=PROSES!$D$22),,D831)</f>
        <v/>
      </c>
      <c r="D831" s="1" t="str">
        <f>if(and(F$3&gt;1,F831=PROSES!$B$10),,F831)</f>
        <v/>
      </c>
      <c r="E831" t="str">
        <f t="shared" si="4"/>
        <v/>
      </c>
      <c r="F831" t="str">
        <f t="shared" si="5"/>
        <v/>
      </c>
      <c r="G831" s="1" t="str">
        <f>if(Z831=PROSES!$E$29,T831,)</f>
        <v/>
      </c>
      <c r="H831" t="str">
        <f>if(X831=PROSES!$E$29,T831,)</f>
        <v/>
      </c>
      <c r="I831" t="str">
        <f t="shared" si="6"/>
        <v/>
      </c>
      <c r="J831" t="str">
        <f>if(and($K$3&gt;1,R831=PROSES!$C$2),,K831)</f>
        <v/>
      </c>
      <c r="K831" s="1" t="str">
        <f>if(and($L$3&gt;1,L831=PROSES!$B$2),,L831)</f>
        <v/>
      </c>
      <c r="L831" t="str">
        <f t="shared" si="7"/>
        <v/>
      </c>
      <c r="M831" t="str">
        <f>if(Z831=PROSES!$B$3,T831,)</f>
        <v/>
      </c>
      <c r="N831" t="str">
        <f>if(X831=PROSES!$B$3,T831,)</f>
        <v/>
      </c>
      <c r="O831" t="str">
        <f t="shared" si="8"/>
        <v/>
      </c>
      <c r="P831" t="str">
        <f>if(Z831=PROSES!$B$1,T831,)</f>
        <v/>
      </c>
      <c r="Q831" t="str">
        <f>if(X831=PROSES!$B$1,T831,)</f>
        <v/>
      </c>
      <c r="R831" t="str">
        <f t="shared" si="9"/>
        <v>PEDAN5KENTUNGAN</v>
      </c>
      <c r="S831" s="3"/>
      <c r="T831" s="1" t="s">
        <v>1580</v>
      </c>
      <c r="U831" s="1" t="s">
        <v>176</v>
      </c>
      <c r="V831" s="1" t="s">
        <v>176</v>
      </c>
      <c r="W831" s="1" t="s">
        <v>90</v>
      </c>
      <c r="X831" s="1" t="s">
        <v>1581</v>
      </c>
      <c r="Y831" s="1">
        <v>1.0</v>
      </c>
      <c r="Z831" s="1" t="s">
        <v>1175</v>
      </c>
      <c r="AA831" s="1">
        <v>2.0</v>
      </c>
      <c r="AD831" s="1">
        <v>0.0</v>
      </c>
      <c r="AE831" s="1">
        <v>1.0</v>
      </c>
      <c r="AG831" s="1">
        <v>38.068</v>
      </c>
      <c r="AH831" s="1">
        <v>1.0</v>
      </c>
      <c r="AI831" s="1" t="s">
        <v>64</v>
      </c>
      <c r="AJ831" s="1">
        <v>0.0</v>
      </c>
      <c r="AM831" s="1">
        <v>0.0</v>
      </c>
      <c r="AN831" s="1">
        <v>0.0</v>
      </c>
      <c r="AO831" s="1">
        <v>100.0</v>
      </c>
      <c r="AP831" s="1">
        <v>1.0</v>
      </c>
      <c r="AQ831" s="1">
        <v>1.62</v>
      </c>
      <c r="AR831" s="1">
        <v>1.62</v>
      </c>
      <c r="AS831" s="1">
        <v>10.78677</v>
      </c>
      <c r="AT831" s="1">
        <v>82.15014</v>
      </c>
      <c r="AU831" s="1">
        <v>1.473232</v>
      </c>
      <c r="AV831" s="1">
        <v>10.68569</v>
      </c>
      <c r="AW831" s="1">
        <v>7.183432</v>
      </c>
      <c r="AX831" s="1">
        <v>32.05706</v>
      </c>
      <c r="AY831" s="1">
        <v>0.0</v>
      </c>
      <c r="AZ831" s="1">
        <v>0.683587</v>
      </c>
      <c r="BA831" s="1">
        <v>-7.109503</v>
      </c>
    </row>
    <row r="832">
      <c r="A832">
        <f t="shared" si="2"/>
        <v>0</v>
      </c>
      <c r="B832" t="str">
        <f t="shared" si="3"/>
        <v/>
      </c>
      <c r="C832" t="str">
        <f>if(and(D$3&gt;1,E832=PROSES!$D$22),,D832)</f>
        <v/>
      </c>
      <c r="D832" s="1" t="str">
        <f>if(and(F$3&gt;1,F832=PROSES!$B$10),,F832)</f>
        <v/>
      </c>
      <c r="E832" t="str">
        <f t="shared" si="4"/>
        <v/>
      </c>
      <c r="F832" t="str">
        <f t="shared" si="5"/>
        <v/>
      </c>
      <c r="G832" s="1" t="str">
        <f>if(Z832=PROSES!$E$29,T832,)</f>
        <v/>
      </c>
      <c r="H832" t="str">
        <f>if(X832=PROSES!$E$29,T832,)</f>
        <v/>
      </c>
      <c r="I832" t="str">
        <f t="shared" si="6"/>
        <v/>
      </c>
      <c r="J832" t="str">
        <f>if(and($K$3&gt;1,R832=PROSES!$C$2),,K832)</f>
        <v/>
      </c>
      <c r="K832" s="1" t="str">
        <f>if(and($L$3&gt;1,L832=PROSES!$B$2),,L832)</f>
        <v/>
      </c>
      <c r="L832" t="str">
        <f t="shared" si="7"/>
        <v/>
      </c>
      <c r="M832" t="str">
        <f>if(Z832=PROSES!$B$3,T832,)</f>
        <v/>
      </c>
      <c r="N832" t="str">
        <f>if(X832=PROSES!$B$3,T832,)</f>
        <v/>
      </c>
      <c r="O832" t="str">
        <f t="shared" si="8"/>
        <v/>
      </c>
      <c r="P832" t="str">
        <f>if(Z832=PROSES!$B$1,T832,)</f>
        <v/>
      </c>
      <c r="Q832" t="str">
        <f>if(X832=PROSES!$B$1,T832,)</f>
        <v/>
      </c>
      <c r="R832" t="str">
        <f t="shared" si="9"/>
        <v>PEDAN5KENTUNGAN</v>
      </c>
      <c r="S832" s="3"/>
      <c r="T832" s="1" t="s">
        <v>1582</v>
      </c>
      <c r="U832" s="1" t="s">
        <v>176</v>
      </c>
      <c r="V832" s="1" t="s">
        <v>176</v>
      </c>
      <c r="W832" s="1" t="s">
        <v>90</v>
      </c>
      <c r="X832" s="1" t="s">
        <v>1581</v>
      </c>
      <c r="Y832" s="1">
        <v>2.0</v>
      </c>
      <c r="Z832" s="1" t="s">
        <v>1175</v>
      </c>
      <c r="AA832" s="1">
        <v>2.0</v>
      </c>
      <c r="AD832" s="1">
        <v>0.0</v>
      </c>
      <c r="AE832" s="1">
        <v>1.0</v>
      </c>
      <c r="AG832" s="1">
        <v>38.068</v>
      </c>
      <c r="AH832" s="1">
        <v>1.0</v>
      </c>
      <c r="AI832" s="1" t="s">
        <v>64</v>
      </c>
      <c r="AJ832" s="1">
        <v>0.0</v>
      </c>
      <c r="AM832" s="1">
        <v>0.0</v>
      </c>
      <c r="AN832" s="1">
        <v>0.0</v>
      </c>
      <c r="AO832" s="1">
        <v>100.0</v>
      </c>
      <c r="AP832" s="1">
        <v>1.0</v>
      </c>
      <c r="AQ832" s="1">
        <v>1.62</v>
      </c>
      <c r="AR832" s="1">
        <v>1.62</v>
      </c>
      <c r="AS832" s="1">
        <v>10.78677</v>
      </c>
      <c r="AT832" s="1">
        <v>82.15014</v>
      </c>
      <c r="AU832" s="1">
        <v>1.473232</v>
      </c>
      <c r="AV832" s="1">
        <v>10.68569</v>
      </c>
      <c r="AW832" s="1">
        <v>7.183432</v>
      </c>
      <c r="AX832" s="1">
        <v>32.05706</v>
      </c>
      <c r="AY832" s="1">
        <v>0.0</v>
      </c>
      <c r="AZ832" s="1">
        <v>0.683587</v>
      </c>
      <c r="BA832" s="1">
        <v>-7.109503</v>
      </c>
    </row>
    <row r="833">
      <c r="A833">
        <f t="shared" si="2"/>
        <v>0</v>
      </c>
      <c r="B833" t="str">
        <f t="shared" si="3"/>
        <v/>
      </c>
      <c r="C833" t="str">
        <f>if(and(D$3&gt;1,E833=PROSES!$D$22),,D833)</f>
        <v/>
      </c>
      <c r="D833" s="1" t="str">
        <f>if(and(F$3&gt;1,F833=PROSES!$B$10),,F833)</f>
        <v/>
      </c>
      <c r="E833" t="str">
        <f t="shared" si="4"/>
        <v/>
      </c>
      <c r="F833" t="str">
        <f t="shared" si="5"/>
        <v/>
      </c>
      <c r="G833" s="1" t="str">
        <f>if(Z833=PROSES!$E$29,T833,)</f>
        <v/>
      </c>
      <c r="H833" t="str">
        <f>if(X833=PROSES!$E$29,T833,)</f>
        <v/>
      </c>
      <c r="I833" t="str">
        <f t="shared" si="6"/>
        <v/>
      </c>
      <c r="J833" t="str">
        <f>if(and($K$3&gt;1,R833=PROSES!$C$2),,K833)</f>
        <v/>
      </c>
      <c r="K833" s="1" t="str">
        <f>if(and($L$3&gt;1,L833=PROSES!$B$2),,L833)</f>
        <v/>
      </c>
      <c r="L833" t="str">
        <f t="shared" si="7"/>
        <v/>
      </c>
      <c r="M833" t="str">
        <f>if(Z833=PROSES!$B$3,T833,)</f>
        <v/>
      </c>
      <c r="N833" t="str">
        <f>if(X833=PROSES!$B$3,T833,)</f>
        <v/>
      </c>
      <c r="O833" t="str">
        <f t="shared" si="8"/>
        <v/>
      </c>
      <c r="P833" t="str">
        <f>if(Z833=PROSES!$B$1,T833,)</f>
        <v/>
      </c>
      <c r="Q833" t="str">
        <f>if(X833=PROSES!$B$1,T833,)</f>
        <v/>
      </c>
      <c r="R833" t="str">
        <f t="shared" si="9"/>
        <v>TANJUNG JATI 5.6</v>
      </c>
      <c r="S833" s="3"/>
      <c r="T833" s="1" t="s">
        <v>1583</v>
      </c>
      <c r="U833" s="1" t="s">
        <v>75</v>
      </c>
      <c r="V833" s="1" t="s">
        <v>75</v>
      </c>
      <c r="W833" s="1" t="s">
        <v>1584</v>
      </c>
      <c r="X833" s="1" t="s">
        <v>1585</v>
      </c>
      <c r="Y833" s="1" t="s">
        <v>78</v>
      </c>
      <c r="AA833" s="1" t="s">
        <v>1586</v>
      </c>
      <c r="AD833" s="1">
        <v>0.0</v>
      </c>
      <c r="AE833" s="1">
        <v>1.0</v>
      </c>
      <c r="AG833" s="1">
        <v>142.406</v>
      </c>
      <c r="AH833" s="1">
        <v>1.0</v>
      </c>
      <c r="AI833" s="1" t="s">
        <v>64</v>
      </c>
      <c r="AJ833" s="1">
        <v>0.0</v>
      </c>
      <c r="AM833" s="1">
        <v>0.0</v>
      </c>
      <c r="AN833" s="1">
        <v>0.0</v>
      </c>
      <c r="AO833" s="1">
        <v>100.0</v>
      </c>
      <c r="AP833" s="1">
        <v>1.0</v>
      </c>
      <c r="AQ833" s="1">
        <v>3.24</v>
      </c>
      <c r="AR833" s="1">
        <v>3.24</v>
      </c>
      <c r="AS833" s="1">
        <v>38.70083</v>
      </c>
      <c r="AT833" s="1">
        <v>86.30794</v>
      </c>
      <c r="AU833" s="1">
        <v>2.492105</v>
      </c>
      <c r="AV833" s="1">
        <v>38.62051</v>
      </c>
      <c r="AW833" s="1">
        <v>23.85301</v>
      </c>
      <c r="AX833" s="1">
        <v>115.8615</v>
      </c>
      <c r="AY833" s="1">
        <v>0.0</v>
      </c>
      <c r="AZ833" s="1">
        <v>0.6902545</v>
      </c>
      <c r="BA833" s="1">
        <v>-11.76665</v>
      </c>
    </row>
    <row r="834">
      <c r="A834">
        <f t="shared" si="2"/>
        <v>0</v>
      </c>
      <c r="B834" t="str">
        <f t="shared" si="3"/>
        <v/>
      </c>
      <c r="C834" t="str">
        <f>if(and(D$3&gt;1,E834=PROSES!$D$22),,D834)</f>
        <v/>
      </c>
      <c r="D834" s="1" t="str">
        <f>if(and(F$3&gt;1,F834=PROSES!$B$10),,F834)</f>
        <v/>
      </c>
      <c r="E834" t="str">
        <f t="shared" si="4"/>
        <v/>
      </c>
      <c r="F834" t="str">
        <f t="shared" si="5"/>
        <v/>
      </c>
      <c r="G834" s="1" t="str">
        <f>if(Z834=PROSES!$E$29,T834,)</f>
        <v/>
      </c>
      <c r="H834" t="str">
        <f>if(X834=PROSES!$E$29,T834,)</f>
        <v/>
      </c>
      <c r="I834" t="str">
        <f t="shared" si="6"/>
        <v/>
      </c>
      <c r="J834" t="str">
        <f>if(and($K$3&gt;1,R834=PROSES!$C$2),,K834)</f>
        <v/>
      </c>
      <c r="K834" s="1" t="str">
        <f>if(and($L$3&gt;1,L834=PROSES!$B$2),,L834)</f>
        <v/>
      </c>
      <c r="L834" t="str">
        <f t="shared" si="7"/>
        <v/>
      </c>
      <c r="M834" t="str">
        <f>if(Z834=PROSES!$B$3,T834,)</f>
        <v/>
      </c>
      <c r="N834" t="str">
        <f>if(X834=PROSES!$B$3,T834,)</f>
        <v/>
      </c>
      <c r="O834" t="str">
        <f t="shared" si="8"/>
        <v/>
      </c>
      <c r="P834" t="str">
        <f>if(Z834=PROSES!$B$1,T834,)</f>
        <v/>
      </c>
      <c r="Q834" t="str">
        <f>if(X834=PROSES!$B$1,T834,)</f>
        <v/>
      </c>
      <c r="R834" t="str">
        <f t="shared" si="9"/>
        <v>PEDAN7</v>
      </c>
      <c r="S834" s="3"/>
      <c r="T834" s="1" t="s">
        <v>1587</v>
      </c>
      <c r="U834" s="1" t="s">
        <v>75</v>
      </c>
      <c r="V834" s="1" t="s">
        <v>75</v>
      </c>
      <c r="W834" s="1" t="s">
        <v>233</v>
      </c>
      <c r="X834" s="1" t="s">
        <v>1349</v>
      </c>
      <c r="Y834" s="1" t="s">
        <v>78</v>
      </c>
      <c r="AA834" s="1" t="s">
        <v>1586</v>
      </c>
      <c r="AD834" s="1">
        <v>0.0</v>
      </c>
      <c r="AE834" s="1">
        <v>1.0</v>
      </c>
      <c r="AG834" s="1">
        <v>70.552</v>
      </c>
      <c r="AH834" s="1">
        <v>1.0</v>
      </c>
      <c r="AI834" s="1" t="s">
        <v>64</v>
      </c>
      <c r="AJ834" s="1">
        <v>0.0</v>
      </c>
      <c r="AM834" s="1">
        <v>0.0</v>
      </c>
      <c r="AN834" s="1">
        <v>0.0</v>
      </c>
      <c r="AO834" s="1">
        <v>100.0</v>
      </c>
      <c r="AP834" s="1">
        <v>1.0</v>
      </c>
      <c r="AQ834" s="1">
        <v>1.98</v>
      </c>
      <c r="AR834" s="1">
        <v>1.98</v>
      </c>
      <c r="AS834" s="1">
        <v>19.96768</v>
      </c>
      <c r="AT834" s="1">
        <v>84.05775</v>
      </c>
      <c r="AU834" s="1">
        <v>2.067174</v>
      </c>
      <c r="AV834" s="1">
        <v>19.86039</v>
      </c>
      <c r="AW834" s="1">
        <v>12.64997</v>
      </c>
      <c r="AX834" s="1">
        <v>59.58117</v>
      </c>
      <c r="AY834" s="1">
        <v>0.0</v>
      </c>
      <c r="AZ834" s="1">
        <v>0.6862155</v>
      </c>
      <c r="BA834" s="1">
        <v>-8.9765</v>
      </c>
    </row>
    <row r="835">
      <c r="A835">
        <f t="shared" si="2"/>
        <v>0</v>
      </c>
      <c r="B835" t="str">
        <f t="shared" si="3"/>
        <v/>
      </c>
      <c r="C835" t="str">
        <f>if(and(D$3&gt;1,E835=PROSES!$D$22),,D835)</f>
        <v/>
      </c>
      <c r="D835" s="1" t="str">
        <f>if(and(F$3&gt;1,F835=PROSES!$B$10),,F835)</f>
        <v/>
      </c>
      <c r="E835" t="str">
        <f t="shared" si="4"/>
        <v/>
      </c>
      <c r="F835" t="str">
        <f t="shared" si="5"/>
        <v/>
      </c>
      <c r="G835" s="1" t="str">
        <f>if(Z835=PROSES!$E$29,T835,)</f>
        <v/>
      </c>
      <c r="H835" t="str">
        <f>if(X835=PROSES!$E$29,T835,)</f>
        <v/>
      </c>
      <c r="I835" t="str">
        <f t="shared" si="6"/>
        <v/>
      </c>
      <c r="J835" t="str">
        <f>if(and($K$3&gt;1,R835=PROSES!$C$2),,K835)</f>
        <v/>
      </c>
      <c r="K835" s="1" t="str">
        <f>if(and($L$3&gt;1,L835=PROSES!$B$2),,L835)</f>
        <v/>
      </c>
      <c r="L835" t="str">
        <f t="shared" si="7"/>
        <v/>
      </c>
      <c r="M835" t="str">
        <f>if(Z835=PROSES!$B$3,T835,)</f>
        <v/>
      </c>
      <c r="N835" t="str">
        <f>if(X835=PROSES!$B$3,T835,)</f>
        <v/>
      </c>
      <c r="O835" t="str">
        <f t="shared" si="8"/>
        <v/>
      </c>
      <c r="P835" t="str">
        <f>if(Z835=PROSES!$B$1,T835,)</f>
        <v/>
      </c>
      <c r="Q835" t="str">
        <f>if(X835=PROSES!$B$1,T835,)</f>
        <v/>
      </c>
      <c r="R835" t="str">
        <f t="shared" si="9"/>
        <v>PEDAN5JAJAR</v>
      </c>
      <c r="S835" s="3"/>
      <c r="T835" s="1" t="s">
        <v>1588</v>
      </c>
      <c r="U835" s="1" t="s">
        <v>176</v>
      </c>
      <c r="V835" s="1" t="s">
        <v>176</v>
      </c>
      <c r="W835" s="1" t="s">
        <v>90</v>
      </c>
      <c r="X835" s="1" t="s">
        <v>1581</v>
      </c>
      <c r="Y835" s="1">
        <v>1.0</v>
      </c>
      <c r="Z835" s="1" t="s">
        <v>188</v>
      </c>
      <c r="AA835" s="1">
        <v>2.0</v>
      </c>
      <c r="AD835" s="1">
        <v>0.0</v>
      </c>
      <c r="AE835" s="1">
        <v>1.0</v>
      </c>
      <c r="AG835" s="1">
        <v>18.473</v>
      </c>
      <c r="AH835" s="1">
        <v>1.0</v>
      </c>
      <c r="AI835" s="1" t="s">
        <v>64</v>
      </c>
      <c r="AJ835" s="1">
        <v>0.0</v>
      </c>
      <c r="AM835" s="1">
        <v>0.0</v>
      </c>
      <c r="AN835" s="1">
        <v>0.0</v>
      </c>
      <c r="AO835" s="1">
        <v>100.0</v>
      </c>
      <c r="AP835" s="1">
        <v>1.0</v>
      </c>
      <c r="AQ835" s="1">
        <v>1.62</v>
      </c>
      <c r="AR835" s="1">
        <v>1.62</v>
      </c>
      <c r="AS835" s="1">
        <v>5.234421</v>
      </c>
      <c r="AT835" s="1">
        <v>82.15014</v>
      </c>
      <c r="AU835" s="1">
        <v>0.7149051</v>
      </c>
      <c r="AV835" s="1">
        <v>5.185371</v>
      </c>
      <c r="AW835" s="1">
        <v>3.485855</v>
      </c>
      <c r="AX835" s="1">
        <v>15.55611</v>
      </c>
      <c r="AY835" s="1">
        <v>0.0</v>
      </c>
      <c r="AZ835" s="1">
        <v>0.683587</v>
      </c>
      <c r="BA835" s="1">
        <v>-7.109503</v>
      </c>
    </row>
    <row r="836">
      <c r="A836">
        <f t="shared" si="2"/>
        <v>0</v>
      </c>
      <c r="B836" t="str">
        <f t="shared" si="3"/>
        <v/>
      </c>
      <c r="C836" t="str">
        <f>if(and(D$3&gt;1,E836=PROSES!$D$22),,D836)</f>
        <v/>
      </c>
      <c r="D836" s="1" t="str">
        <f>if(and(F$3&gt;1,F836=PROSES!$B$10),,F836)</f>
        <v/>
      </c>
      <c r="E836" t="str">
        <f t="shared" si="4"/>
        <v/>
      </c>
      <c r="F836" t="str">
        <f t="shared" si="5"/>
        <v/>
      </c>
      <c r="G836" s="1" t="str">
        <f>if(Z836=PROSES!$E$29,T836,)</f>
        <v/>
      </c>
      <c r="H836" t="str">
        <f>if(X836=PROSES!$E$29,T836,)</f>
        <v/>
      </c>
      <c r="I836" t="str">
        <f t="shared" si="6"/>
        <v/>
      </c>
      <c r="J836" t="str">
        <f>if(and($K$3&gt;1,R836=PROSES!$C$2),,K836)</f>
        <v/>
      </c>
      <c r="K836" s="1" t="str">
        <f>if(and($L$3&gt;1,L836=PROSES!$B$2),,L836)</f>
        <v/>
      </c>
      <c r="L836" t="str">
        <f t="shared" si="7"/>
        <v/>
      </c>
      <c r="M836" t="str">
        <f>if(Z836=PROSES!$B$3,T836,)</f>
        <v/>
      </c>
      <c r="N836" t="str">
        <f>if(X836=PROSES!$B$3,T836,)</f>
        <v/>
      </c>
      <c r="O836" t="str">
        <f t="shared" si="8"/>
        <v/>
      </c>
      <c r="P836" t="str">
        <f>if(Z836=PROSES!$B$1,T836,)</f>
        <v/>
      </c>
      <c r="Q836" t="str">
        <f>if(X836=PROSES!$B$1,T836,)</f>
        <v/>
      </c>
      <c r="R836" t="str">
        <f t="shared" si="9"/>
        <v>PEDAN5JAJAR</v>
      </c>
      <c r="S836" s="3"/>
      <c r="T836" s="1" t="s">
        <v>1589</v>
      </c>
      <c r="U836" s="1" t="s">
        <v>176</v>
      </c>
      <c r="V836" s="1" t="s">
        <v>176</v>
      </c>
      <c r="W836" s="1" t="s">
        <v>90</v>
      </c>
      <c r="X836" s="1" t="s">
        <v>1581</v>
      </c>
      <c r="Y836" s="1">
        <v>2.0</v>
      </c>
      <c r="Z836" s="1" t="s">
        <v>188</v>
      </c>
      <c r="AA836" s="1">
        <v>2.0</v>
      </c>
      <c r="AD836" s="1">
        <v>0.0</v>
      </c>
      <c r="AE836" s="1">
        <v>1.0</v>
      </c>
      <c r="AG836" s="1">
        <v>18.473</v>
      </c>
      <c r="AH836" s="1">
        <v>1.0</v>
      </c>
      <c r="AI836" s="1" t="s">
        <v>64</v>
      </c>
      <c r="AJ836" s="1">
        <v>0.0</v>
      </c>
      <c r="AM836" s="1">
        <v>0.0</v>
      </c>
      <c r="AN836" s="1">
        <v>0.0</v>
      </c>
      <c r="AO836" s="1">
        <v>100.0</v>
      </c>
      <c r="AP836" s="1">
        <v>1.0</v>
      </c>
      <c r="AQ836" s="1">
        <v>1.62</v>
      </c>
      <c r="AR836" s="1">
        <v>1.62</v>
      </c>
      <c r="AS836" s="1">
        <v>5.234421</v>
      </c>
      <c r="AT836" s="1">
        <v>82.15014</v>
      </c>
      <c r="AU836" s="1">
        <v>0.7149051</v>
      </c>
      <c r="AV836" s="1">
        <v>5.185371</v>
      </c>
      <c r="AW836" s="1">
        <v>3.485855</v>
      </c>
      <c r="AX836" s="1">
        <v>15.55611</v>
      </c>
      <c r="AY836" s="1">
        <v>0.0</v>
      </c>
      <c r="AZ836" s="1">
        <v>0.683587</v>
      </c>
      <c r="BA836" s="1">
        <v>-7.109503</v>
      </c>
    </row>
    <row r="837">
      <c r="A837">
        <f t="shared" si="2"/>
        <v>0</v>
      </c>
      <c r="B837" t="str">
        <f t="shared" si="3"/>
        <v/>
      </c>
      <c r="C837" t="str">
        <f>if(and(D$3&gt;1,E837=PROSES!$D$22),,D837)</f>
        <v/>
      </c>
      <c r="D837" s="1" t="str">
        <f>if(and(F$3&gt;1,F837=PROSES!$B$10),,F837)</f>
        <v/>
      </c>
      <c r="E837" t="str">
        <f t="shared" si="4"/>
        <v/>
      </c>
      <c r="F837" t="str">
        <f t="shared" si="5"/>
        <v/>
      </c>
      <c r="G837" s="1" t="str">
        <f>if(Z837=PROSES!$E$29,T837,)</f>
        <v/>
      </c>
      <c r="H837" t="str">
        <f>if(X837=PROSES!$E$29,T837,)</f>
        <v/>
      </c>
      <c r="I837" t="str">
        <f t="shared" si="6"/>
        <v/>
      </c>
      <c r="J837" t="str">
        <f>if(and($K$3&gt;1,R837=PROSES!$C$2),,K837)</f>
        <v/>
      </c>
      <c r="K837" s="1" t="str">
        <f>if(and($L$3&gt;1,L837=PROSES!$B$2),,L837)</f>
        <v/>
      </c>
      <c r="L837" t="str">
        <f t="shared" si="7"/>
        <v/>
      </c>
      <c r="M837" t="str">
        <f>if(Z837=PROSES!$B$3,T837,)</f>
        <v/>
      </c>
      <c r="N837" t="str">
        <f>if(X837=PROSES!$B$3,T837,)</f>
        <v/>
      </c>
      <c r="O837" t="str">
        <f t="shared" si="8"/>
        <v/>
      </c>
      <c r="P837" t="str">
        <f>if(Z837=PROSES!$B$1,T837,)</f>
        <v/>
      </c>
      <c r="Q837" t="str">
        <f>if(X837=PROSES!$B$1,T837,)</f>
        <v/>
      </c>
      <c r="R837" t="str">
        <f t="shared" si="9"/>
        <v>KEDIRI7</v>
      </c>
      <c r="S837" s="3"/>
      <c r="T837" s="1" t="s">
        <v>1590</v>
      </c>
      <c r="U837" s="1" t="s">
        <v>1350</v>
      </c>
      <c r="V837" s="1" t="s">
        <v>75</v>
      </c>
      <c r="W837" s="1" t="s">
        <v>562</v>
      </c>
      <c r="Y837" s="1" t="s">
        <v>785</v>
      </c>
      <c r="Z837" s="1" t="s">
        <v>1366</v>
      </c>
      <c r="AA837" s="1" t="s">
        <v>78</v>
      </c>
      <c r="AD837" s="1">
        <v>0.0</v>
      </c>
      <c r="AE837" s="1">
        <v>1.0</v>
      </c>
      <c r="AG837" s="1">
        <v>204.5</v>
      </c>
      <c r="AH837" s="1">
        <v>1.0</v>
      </c>
      <c r="AI837" s="1" t="s">
        <v>64</v>
      </c>
      <c r="AJ837" s="1">
        <v>0.0</v>
      </c>
      <c r="AM837" s="1">
        <v>0.0</v>
      </c>
      <c r="AN837" s="1">
        <v>0.0</v>
      </c>
      <c r="AO837" s="1">
        <v>100.0</v>
      </c>
      <c r="AP837" s="1">
        <v>1.0</v>
      </c>
      <c r="AQ837" s="1">
        <v>2.4</v>
      </c>
      <c r="AR837" s="1">
        <v>2.4</v>
      </c>
      <c r="AS837" s="1">
        <v>57.65256</v>
      </c>
      <c r="AT837" s="1">
        <v>84.89205</v>
      </c>
      <c r="AU837" s="1">
        <v>5.13295</v>
      </c>
      <c r="AV837" s="1">
        <v>57.4236</v>
      </c>
      <c r="AW837" s="1">
        <v>35.80795</v>
      </c>
      <c r="AX837" s="1">
        <v>172.2708</v>
      </c>
      <c r="AY837" s="1">
        <v>0.0</v>
      </c>
      <c r="AZ837" s="1">
        <v>0.6872964</v>
      </c>
      <c r="BA837" s="1">
        <v>-9.846326</v>
      </c>
    </row>
    <row r="838">
      <c r="A838">
        <f t="shared" si="2"/>
        <v>0</v>
      </c>
      <c r="B838" t="str">
        <f t="shared" si="3"/>
        <v/>
      </c>
      <c r="C838" t="str">
        <f>if(and(D$3&gt;1,E838=PROSES!$D$22),,D838)</f>
        <v/>
      </c>
      <c r="D838" s="1" t="str">
        <f>if(and(F$3&gt;1,F838=PROSES!$B$10),,F838)</f>
        <v/>
      </c>
      <c r="E838" t="str">
        <f t="shared" si="4"/>
        <v/>
      </c>
      <c r="F838" t="str">
        <f t="shared" si="5"/>
        <v/>
      </c>
      <c r="G838" s="1" t="str">
        <f>if(Z838=PROSES!$E$29,T838,)</f>
        <v/>
      </c>
      <c r="H838" t="str">
        <f>if(X838=PROSES!$E$29,T838,)</f>
        <v/>
      </c>
      <c r="I838" t="str">
        <f t="shared" si="6"/>
        <v/>
      </c>
      <c r="J838" t="str">
        <f>if(and($K$3&gt;1,R838=PROSES!$C$2),,K838)</f>
        <v/>
      </c>
      <c r="K838" s="1" t="str">
        <f>if(and($L$3&gt;1,L838=PROSES!$B$2),,L838)</f>
        <v/>
      </c>
      <c r="L838" t="str">
        <f t="shared" si="7"/>
        <v/>
      </c>
      <c r="M838" t="str">
        <f>if(Z838=PROSES!$B$3,T838,)</f>
        <v/>
      </c>
      <c r="N838" t="str">
        <f>if(X838=PROSES!$B$3,T838,)</f>
        <v/>
      </c>
      <c r="O838" t="str">
        <f t="shared" si="8"/>
        <v/>
      </c>
      <c r="P838" t="str">
        <f>if(Z838=PROSES!$B$1,T838,)</f>
        <v/>
      </c>
      <c r="Q838" t="str">
        <f>if(X838=PROSES!$B$1,T838,)</f>
        <v/>
      </c>
      <c r="R838" t="str">
        <f t="shared" si="9"/>
        <v>KEDIRI7</v>
      </c>
      <c r="S838" s="3"/>
      <c r="T838" s="1" t="s">
        <v>1591</v>
      </c>
      <c r="U838" s="1" t="s">
        <v>1348</v>
      </c>
      <c r="V838" s="1" t="s">
        <v>75</v>
      </c>
      <c r="W838" s="1" t="s">
        <v>562</v>
      </c>
      <c r="Y838" s="1" t="s">
        <v>785</v>
      </c>
      <c r="Z838" s="1" t="s">
        <v>1366</v>
      </c>
      <c r="AA838" s="1" t="s">
        <v>78</v>
      </c>
      <c r="AD838" s="1">
        <v>0.0</v>
      </c>
      <c r="AE838" s="1">
        <v>1.0</v>
      </c>
      <c r="AG838" s="1">
        <v>204.5</v>
      </c>
      <c r="AH838" s="1">
        <v>1.0</v>
      </c>
      <c r="AI838" s="1" t="s">
        <v>64</v>
      </c>
      <c r="AJ838" s="1">
        <v>0.0</v>
      </c>
      <c r="AM838" s="1">
        <v>0.0</v>
      </c>
      <c r="AN838" s="1">
        <v>0.0</v>
      </c>
      <c r="AO838" s="1">
        <v>100.0</v>
      </c>
      <c r="AP838" s="1">
        <v>1.0</v>
      </c>
      <c r="AQ838" s="1">
        <v>2.4</v>
      </c>
      <c r="AR838" s="1">
        <v>2.4</v>
      </c>
      <c r="AS838" s="1">
        <v>57.65256</v>
      </c>
      <c r="AT838" s="1">
        <v>84.89205</v>
      </c>
      <c r="AU838" s="1">
        <v>5.13295</v>
      </c>
      <c r="AV838" s="1">
        <v>57.4236</v>
      </c>
      <c r="AW838" s="1">
        <v>35.80795</v>
      </c>
      <c r="AX838" s="1">
        <v>172.2708</v>
      </c>
      <c r="AY838" s="1">
        <v>0.0</v>
      </c>
      <c r="AZ838" s="1">
        <v>0.6872964</v>
      </c>
      <c r="BA838" s="1">
        <v>-9.846326</v>
      </c>
    </row>
    <row r="839">
      <c r="A839">
        <f t="shared" si="2"/>
        <v>0</v>
      </c>
      <c r="B839" t="str">
        <f t="shared" si="3"/>
        <v/>
      </c>
      <c r="C839" t="str">
        <f>if(and(D$3&gt;1,E839=PROSES!$D$22),,D839)</f>
        <v/>
      </c>
      <c r="D839" s="1" t="str">
        <f>if(and(F$3&gt;1,F839=PROSES!$B$10),,F839)</f>
        <v/>
      </c>
      <c r="E839" t="str">
        <f t="shared" si="4"/>
        <v/>
      </c>
      <c r="F839" t="str">
        <f t="shared" si="5"/>
        <v/>
      </c>
      <c r="G839" s="1" t="str">
        <f>if(Z839=PROSES!$E$29,T839,)</f>
        <v/>
      </c>
      <c r="H839" t="str">
        <f>if(X839=PROSES!$E$29,T839,)</f>
        <v/>
      </c>
      <c r="I839" t="str">
        <f t="shared" si="6"/>
        <v/>
      </c>
      <c r="J839" t="str">
        <f>if(and($K$3&gt;1,R839=PROSES!$C$2),,K839)</f>
        <v/>
      </c>
      <c r="K839" s="1" t="str">
        <f>if(and($L$3&gt;1,L839=PROSES!$B$2),,L839)</f>
        <v/>
      </c>
      <c r="L839" t="str">
        <f t="shared" si="7"/>
        <v/>
      </c>
      <c r="M839" t="str">
        <f>if(Z839=PROSES!$B$3,T839,)</f>
        <v/>
      </c>
      <c r="N839" t="str">
        <f>if(X839=PROSES!$B$3,T839,)</f>
        <v/>
      </c>
      <c r="O839" t="str">
        <f t="shared" si="8"/>
        <v/>
      </c>
      <c r="P839" t="str">
        <f>if(Z839=PROSES!$B$1,T839,)</f>
        <v/>
      </c>
      <c r="Q839" t="str">
        <f>if(X839=PROSES!$B$1,T839,)</f>
        <v/>
      </c>
      <c r="R839" t="str">
        <f t="shared" si="9"/>
        <v>PEDAN5KLATEN</v>
      </c>
      <c r="S839" s="3"/>
      <c r="T839" s="1" t="s">
        <v>1592</v>
      </c>
      <c r="U839" s="1" t="s">
        <v>176</v>
      </c>
      <c r="V839" s="1" t="s">
        <v>176</v>
      </c>
      <c r="W839" s="1" t="s">
        <v>685</v>
      </c>
      <c r="X839" s="1" t="s">
        <v>1581</v>
      </c>
      <c r="Y839" s="1">
        <v>1.0</v>
      </c>
      <c r="Z839" s="1" t="s">
        <v>178</v>
      </c>
      <c r="AA839" s="1">
        <v>2.0</v>
      </c>
      <c r="AD839" s="1">
        <v>0.0</v>
      </c>
      <c r="AE839" s="1">
        <v>1.0</v>
      </c>
      <c r="AG839" s="1">
        <v>12.736</v>
      </c>
      <c r="AH839" s="1">
        <v>0.875</v>
      </c>
      <c r="AI839" s="1" t="s">
        <v>64</v>
      </c>
      <c r="AJ839" s="1">
        <v>0.0</v>
      </c>
      <c r="AM839" s="1">
        <v>0.0</v>
      </c>
      <c r="AN839" s="1">
        <v>0.0</v>
      </c>
      <c r="AO839" s="1">
        <v>100.0</v>
      </c>
      <c r="AP839" s="1">
        <v>1.0</v>
      </c>
      <c r="AQ839" s="1">
        <v>1.05</v>
      </c>
      <c r="AR839" s="1">
        <v>1.05</v>
      </c>
      <c r="AS839" s="1">
        <v>3.608812</v>
      </c>
      <c r="AT839" s="1">
        <v>82.15014</v>
      </c>
      <c r="AU839" s="1">
        <v>0.4928832</v>
      </c>
      <c r="AV839" s="1">
        <v>3.574995</v>
      </c>
      <c r="AW839" s="1">
        <v>2.403283</v>
      </c>
      <c r="AX839" s="1">
        <v>10.72499</v>
      </c>
      <c r="AY839" s="1">
        <v>0.0</v>
      </c>
      <c r="AZ839" s="1">
        <v>0.683587</v>
      </c>
      <c r="BA839" s="1">
        <v>-7.109503</v>
      </c>
    </row>
    <row r="840">
      <c r="A840">
        <f t="shared" si="2"/>
        <v>0</v>
      </c>
      <c r="B840" t="str">
        <f t="shared" si="3"/>
        <v/>
      </c>
      <c r="C840" t="str">
        <f>if(and(D$3&gt;1,E840=PROSES!$D$22),,D840)</f>
        <v/>
      </c>
      <c r="D840" s="1" t="str">
        <f>if(and(F$3&gt;1,F840=PROSES!$B$10),,F840)</f>
        <v/>
      </c>
      <c r="E840" t="str">
        <f t="shared" si="4"/>
        <v/>
      </c>
      <c r="F840" t="str">
        <f t="shared" si="5"/>
        <v/>
      </c>
      <c r="G840" s="1" t="str">
        <f>if(Z840=PROSES!$E$29,T840,)</f>
        <v/>
      </c>
      <c r="H840" t="str">
        <f>if(X840=PROSES!$E$29,T840,)</f>
        <v/>
      </c>
      <c r="I840" t="str">
        <f t="shared" si="6"/>
        <v/>
      </c>
      <c r="J840" t="str">
        <f>if(and($K$3&gt;1,R840=PROSES!$C$2),,K840)</f>
        <v/>
      </c>
      <c r="K840" s="1" t="str">
        <f>if(and($L$3&gt;1,L840=PROSES!$B$2),,L840)</f>
        <v/>
      </c>
      <c r="L840" t="str">
        <f t="shared" si="7"/>
        <v/>
      </c>
      <c r="M840" t="str">
        <f>if(Z840=PROSES!$B$3,T840,)</f>
        <v/>
      </c>
      <c r="N840" t="str">
        <f>if(X840=PROSES!$B$3,T840,)</f>
        <v/>
      </c>
      <c r="O840" t="str">
        <f t="shared" si="8"/>
        <v/>
      </c>
      <c r="P840" t="str">
        <f>if(Z840=PROSES!$B$1,T840,)</f>
        <v/>
      </c>
      <c r="Q840" t="str">
        <f>if(X840=PROSES!$B$1,T840,)</f>
        <v/>
      </c>
      <c r="R840" t="str">
        <f t="shared" si="9"/>
        <v>PEDAN5KLATEN</v>
      </c>
      <c r="S840" s="3"/>
      <c r="T840" s="1" t="s">
        <v>1593</v>
      </c>
      <c r="U840" s="1" t="s">
        <v>176</v>
      </c>
      <c r="V840" s="1" t="s">
        <v>176</v>
      </c>
      <c r="W840" s="1" t="s">
        <v>685</v>
      </c>
      <c r="X840" s="1" t="s">
        <v>1581</v>
      </c>
      <c r="Y840" s="1">
        <v>2.0</v>
      </c>
      <c r="Z840" s="1" t="s">
        <v>178</v>
      </c>
      <c r="AA840" s="1">
        <v>2.0</v>
      </c>
      <c r="AD840" s="1">
        <v>0.0</v>
      </c>
      <c r="AE840" s="1">
        <v>1.0</v>
      </c>
      <c r="AG840" s="1">
        <v>12.736</v>
      </c>
      <c r="AH840" s="1">
        <v>0.875</v>
      </c>
      <c r="AI840" s="1" t="s">
        <v>64</v>
      </c>
      <c r="AJ840" s="1">
        <v>0.0</v>
      </c>
      <c r="AM840" s="1">
        <v>0.0</v>
      </c>
      <c r="AN840" s="1">
        <v>0.0</v>
      </c>
      <c r="AO840" s="1">
        <v>100.0</v>
      </c>
      <c r="AP840" s="1">
        <v>1.0</v>
      </c>
      <c r="AQ840" s="1">
        <v>1.05</v>
      </c>
      <c r="AR840" s="1">
        <v>1.05</v>
      </c>
      <c r="AS840" s="1">
        <v>3.608812</v>
      </c>
      <c r="AT840" s="1">
        <v>82.15014</v>
      </c>
      <c r="AU840" s="1">
        <v>0.4928832</v>
      </c>
      <c r="AV840" s="1">
        <v>3.574995</v>
      </c>
      <c r="AW840" s="1">
        <v>2.403283</v>
      </c>
      <c r="AX840" s="1">
        <v>10.72499</v>
      </c>
      <c r="AY840" s="1">
        <v>0.0</v>
      </c>
      <c r="AZ840" s="1">
        <v>0.683587</v>
      </c>
      <c r="BA840" s="1">
        <v>-7.109503</v>
      </c>
    </row>
    <row r="841">
      <c r="A841">
        <f t="shared" si="2"/>
        <v>0</v>
      </c>
      <c r="B841" t="str">
        <f t="shared" si="3"/>
        <v/>
      </c>
      <c r="C841" t="str">
        <f>if(and(D$3&gt;1,E841=PROSES!$D$22),,D841)</f>
        <v/>
      </c>
      <c r="D841" s="1" t="str">
        <f>if(and(F$3&gt;1,F841=PROSES!$B$10),,F841)</f>
        <v/>
      </c>
      <c r="E841" t="str">
        <f t="shared" si="4"/>
        <v/>
      </c>
      <c r="F841" t="str">
        <f t="shared" si="5"/>
        <v/>
      </c>
      <c r="G841" s="1" t="str">
        <f>if(Z841=PROSES!$E$29,T841,)</f>
        <v/>
      </c>
      <c r="H841" t="str">
        <f>if(X841=PROSES!$E$29,T841,)</f>
        <v/>
      </c>
      <c r="I841" t="str">
        <f t="shared" si="6"/>
        <v/>
      </c>
      <c r="J841" t="str">
        <f>if(and($K$3&gt;1,R841=PROSES!$C$2),,K841)</f>
        <v/>
      </c>
      <c r="K841" s="1" t="str">
        <f>if(and($L$3&gt;1,L841=PROSES!$B$2),,L841)</f>
        <v/>
      </c>
      <c r="L841" t="str">
        <f t="shared" si="7"/>
        <v/>
      </c>
      <c r="M841" t="str">
        <f>if(Z841=PROSES!$B$3,T841,)</f>
        <v/>
      </c>
      <c r="N841" t="str">
        <f>if(X841=PROSES!$B$3,T841,)</f>
        <v/>
      </c>
      <c r="O841" t="str">
        <f t="shared" si="8"/>
        <v/>
      </c>
      <c r="P841" t="str">
        <f>if(Z841=PROSES!$B$1,T841,)</f>
        <v/>
      </c>
      <c r="Q841" t="str">
        <f>if(X841=PROSES!$B$1,T841,)</f>
        <v/>
      </c>
      <c r="R841" t="str">
        <f t="shared" si="9"/>
        <v>PEDAN7KESUGIHAN7</v>
      </c>
      <c r="S841" s="3"/>
      <c r="T841" s="1" t="s">
        <v>1594</v>
      </c>
      <c r="U841" s="1" t="s">
        <v>1364</v>
      </c>
      <c r="V841" s="1" t="s">
        <v>75</v>
      </c>
      <c r="W841" s="1" t="s">
        <v>562</v>
      </c>
      <c r="X841" s="1" t="s">
        <v>1349</v>
      </c>
      <c r="Y841" s="1" t="s">
        <v>56</v>
      </c>
      <c r="Z841" s="1" t="s">
        <v>77</v>
      </c>
      <c r="AA841" s="1" t="s">
        <v>56</v>
      </c>
      <c r="AD841" s="1">
        <v>0.0</v>
      </c>
      <c r="AE841" s="1">
        <v>1.0</v>
      </c>
      <c r="AG841" s="1">
        <v>196.0</v>
      </c>
      <c r="AH841" s="1">
        <v>1.0</v>
      </c>
      <c r="AI841" s="1" t="s">
        <v>64</v>
      </c>
      <c r="AJ841" s="1">
        <v>0.0</v>
      </c>
      <c r="AM841" s="1">
        <v>0.0</v>
      </c>
      <c r="AN841" s="1">
        <v>0.0</v>
      </c>
      <c r="AO841" s="1">
        <v>100.0</v>
      </c>
      <c r="AP841" s="1">
        <v>1.0</v>
      </c>
      <c r="AQ841" s="1">
        <v>2.4</v>
      </c>
      <c r="AR841" s="1">
        <v>2.4</v>
      </c>
      <c r="AS841" s="1">
        <v>55.25624</v>
      </c>
      <c r="AT841" s="1">
        <v>84.89205</v>
      </c>
      <c r="AU841" s="1">
        <v>4.9196</v>
      </c>
      <c r="AV841" s="1">
        <v>55.0368</v>
      </c>
      <c r="AW841" s="1">
        <v>34.3196</v>
      </c>
      <c r="AX841" s="1">
        <v>165.1104</v>
      </c>
      <c r="AY841" s="1">
        <v>0.0</v>
      </c>
      <c r="AZ841" s="1">
        <v>0.6872964</v>
      </c>
      <c r="BA841" s="1">
        <v>-9.846326</v>
      </c>
    </row>
    <row r="842">
      <c r="A842">
        <f t="shared" si="2"/>
        <v>0</v>
      </c>
      <c r="B842" t="str">
        <f t="shared" si="3"/>
        <v/>
      </c>
      <c r="C842" t="str">
        <f>if(and(D$3&gt;1,E842=PROSES!$D$22),,D842)</f>
        <v/>
      </c>
      <c r="D842" s="1" t="str">
        <f>if(and(F$3&gt;1,F842=PROSES!$B$10),,F842)</f>
        <v/>
      </c>
      <c r="E842" t="str">
        <f t="shared" si="4"/>
        <v/>
      </c>
      <c r="F842" t="str">
        <f t="shared" si="5"/>
        <v/>
      </c>
      <c r="G842" s="1" t="str">
        <f>if(Z842=PROSES!$E$29,T842,)</f>
        <v/>
      </c>
      <c r="H842" t="str">
        <f>if(X842=PROSES!$E$29,T842,)</f>
        <v/>
      </c>
      <c r="I842" t="str">
        <f t="shared" si="6"/>
        <v/>
      </c>
      <c r="J842" t="str">
        <f>if(and($K$3&gt;1,R842=PROSES!$C$2),,K842)</f>
        <v/>
      </c>
      <c r="K842" s="1" t="str">
        <f>if(and($L$3&gt;1,L842=PROSES!$B$2),,L842)</f>
        <v/>
      </c>
      <c r="L842" t="str">
        <f t="shared" si="7"/>
        <v/>
      </c>
      <c r="M842" t="str">
        <f>if(Z842=PROSES!$B$3,T842,)</f>
        <v/>
      </c>
      <c r="N842" t="str">
        <f>if(X842=PROSES!$B$3,T842,)</f>
        <v/>
      </c>
      <c r="O842" t="str">
        <f t="shared" si="8"/>
        <v/>
      </c>
      <c r="P842" t="str">
        <f>if(Z842=PROSES!$B$1,T842,)</f>
        <v/>
      </c>
      <c r="Q842" t="str">
        <f>if(X842=PROSES!$B$1,T842,)</f>
        <v/>
      </c>
      <c r="R842" t="str">
        <f t="shared" si="9"/>
        <v>KESUGIHAN7PEDAN7</v>
      </c>
      <c r="S842" s="3"/>
      <c r="T842" s="1" t="s">
        <v>1595</v>
      </c>
      <c r="U842" s="1" t="s">
        <v>75</v>
      </c>
      <c r="V842" s="1" t="s">
        <v>75</v>
      </c>
      <c r="W842" s="1" t="s">
        <v>562</v>
      </c>
      <c r="X842" s="1" t="s">
        <v>77</v>
      </c>
      <c r="Y842" s="1" t="s">
        <v>56</v>
      </c>
      <c r="Z842" s="1" t="s">
        <v>1349</v>
      </c>
      <c r="AA842" s="1" t="s">
        <v>56</v>
      </c>
      <c r="AD842" s="1">
        <v>0.0</v>
      </c>
      <c r="AE842" s="1">
        <v>1.0</v>
      </c>
      <c r="AG842" s="1">
        <v>196.0</v>
      </c>
      <c r="AH842" s="1">
        <v>1.0</v>
      </c>
      <c r="AI842" s="1" t="s">
        <v>64</v>
      </c>
      <c r="AJ842" s="1">
        <v>0.0</v>
      </c>
      <c r="AM842" s="1">
        <v>0.0</v>
      </c>
      <c r="AN842" s="1">
        <v>0.0</v>
      </c>
      <c r="AO842" s="1">
        <v>100.0</v>
      </c>
      <c r="AP842" s="1">
        <v>1.0</v>
      </c>
      <c r="AQ842" s="1">
        <v>2.4</v>
      </c>
      <c r="AR842" s="1">
        <v>2.4</v>
      </c>
      <c r="AS842" s="1">
        <v>55.25624</v>
      </c>
      <c r="AT842" s="1">
        <v>84.89205</v>
      </c>
      <c r="AU842" s="1">
        <v>4.9196</v>
      </c>
      <c r="AV842" s="1">
        <v>55.0368</v>
      </c>
      <c r="AW842" s="1">
        <v>34.3196</v>
      </c>
      <c r="AX842" s="1">
        <v>165.1104</v>
      </c>
      <c r="AY842" s="1">
        <v>0.0</v>
      </c>
      <c r="AZ842" s="1">
        <v>0.6872964</v>
      </c>
      <c r="BA842" s="1">
        <v>-9.846326</v>
      </c>
    </row>
    <row r="843">
      <c r="A843">
        <f t="shared" si="2"/>
        <v>0</v>
      </c>
      <c r="B843" t="str">
        <f t="shared" si="3"/>
        <v/>
      </c>
      <c r="C843" t="str">
        <f>if(and(D$3&gt;1,E843=PROSES!$D$22),,D843)</f>
        <v/>
      </c>
      <c r="D843" s="1" t="str">
        <f>if(and(F$3&gt;1,F843=PROSES!$B$10),,F843)</f>
        <v/>
      </c>
      <c r="E843" t="str">
        <f t="shared" si="4"/>
        <v/>
      </c>
      <c r="F843" t="str">
        <f t="shared" si="5"/>
        <v/>
      </c>
      <c r="G843" s="1" t="str">
        <f>if(Z843=PROSES!$E$29,T843,)</f>
        <v/>
      </c>
      <c r="H843" t="str">
        <f>if(X843=PROSES!$E$29,T843,)</f>
        <v/>
      </c>
      <c r="I843" t="str">
        <f t="shared" si="6"/>
        <v/>
      </c>
      <c r="J843" t="str">
        <f>if(and($K$3&gt;1,R843=PROSES!$C$2),,K843)</f>
        <v/>
      </c>
      <c r="K843" s="1" t="str">
        <f>if(and($L$3&gt;1,L843=PROSES!$B$2),,L843)</f>
        <v/>
      </c>
      <c r="L843" t="str">
        <f t="shared" si="7"/>
        <v/>
      </c>
      <c r="M843" t="str">
        <f>if(Z843=PROSES!$B$3,T843,)</f>
        <v/>
      </c>
      <c r="N843" t="str">
        <f>if(X843=PROSES!$B$3,T843,)</f>
        <v/>
      </c>
      <c r="O843" t="str">
        <f t="shared" si="8"/>
        <v/>
      </c>
      <c r="P843" t="str">
        <f>if(Z843=PROSES!$B$1,T843,)</f>
        <v/>
      </c>
      <c r="Q843" t="str">
        <f>if(X843=PROSES!$B$1,T843,)</f>
        <v/>
      </c>
      <c r="R843" t="str">
        <f t="shared" si="9"/>
        <v>PEDAN5WONOSARI</v>
      </c>
      <c r="S843" s="3"/>
      <c r="T843" s="1" t="s">
        <v>1596</v>
      </c>
      <c r="U843" s="1" t="s">
        <v>176</v>
      </c>
      <c r="V843" s="1" t="s">
        <v>176</v>
      </c>
      <c r="W843" s="1" t="s">
        <v>171</v>
      </c>
      <c r="X843" s="1" t="s">
        <v>1581</v>
      </c>
      <c r="Y843" s="1">
        <v>1.0</v>
      </c>
      <c r="Z843" s="1" t="s">
        <v>1597</v>
      </c>
      <c r="AA843" s="1">
        <v>1.0</v>
      </c>
      <c r="AD843" s="1">
        <v>0.0</v>
      </c>
      <c r="AE843" s="1">
        <v>1.0</v>
      </c>
      <c r="AG843" s="1">
        <v>11.057</v>
      </c>
      <c r="AH843" s="1">
        <v>1.0</v>
      </c>
      <c r="AI843" s="1" t="s">
        <v>64</v>
      </c>
      <c r="AJ843" s="1">
        <v>0.0</v>
      </c>
      <c r="AM843" s="1">
        <v>0.0</v>
      </c>
      <c r="AN843" s="1">
        <v>0.0</v>
      </c>
      <c r="AO843" s="1">
        <v>100.0</v>
      </c>
      <c r="AP843" s="1">
        <v>1.0</v>
      </c>
      <c r="AQ843" s="1">
        <v>0.58</v>
      </c>
      <c r="AR843" s="1">
        <v>0.58</v>
      </c>
      <c r="AS843" s="1">
        <v>4.63947</v>
      </c>
      <c r="AT843" s="1">
        <v>70.94324</v>
      </c>
      <c r="AU843" s="1">
        <v>1.514809</v>
      </c>
      <c r="AV843" s="1">
        <v>4.385206</v>
      </c>
      <c r="AW843" s="1">
        <v>3.173359</v>
      </c>
      <c r="AX843" s="1">
        <v>13.15562</v>
      </c>
      <c r="AY843" s="1">
        <v>0.0</v>
      </c>
      <c r="AZ843" s="1">
        <v>0.6412987</v>
      </c>
      <c r="BA843" s="1">
        <v>8.348166</v>
      </c>
    </row>
    <row r="844">
      <c r="A844">
        <f t="shared" si="2"/>
        <v>0</v>
      </c>
      <c r="B844" t="str">
        <f t="shared" si="3"/>
        <v/>
      </c>
      <c r="C844" t="str">
        <f>if(and(D$3&gt;1,E844=PROSES!$D$22),,D844)</f>
        <v/>
      </c>
      <c r="D844" s="1" t="str">
        <f>if(and(F$3&gt;1,F844=PROSES!$B$10),,F844)</f>
        <v/>
      </c>
      <c r="E844" t="str">
        <f t="shared" si="4"/>
        <v/>
      </c>
      <c r="F844" t="str">
        <f t="shared" si="5"/>
        <v/>
      </c>
      <c r="G844" s="1" t="str">
        <f>if(Z844=PROSES!$E$29,T844,)</f>
        <v/>
      </c>
      <c r="H844" t="str">
        <f>if(X844=PROSES!$E$29,T844,)</f>
        <v/>
      </c>
      <c r="I844" t="str">
        <f t="shared" si="6"/>
        <v/>
      </c>
      <c r="J844" t="str">
        <f>if(and($K$3&gt;1,R844=PROSES!$C$2),,K844)</f>
        <v/>
      </c>
      <c r="K844" s="1" t="str">
        <f>if(and($L$3&gt;1,L844=PROSES!$B$2),,L844)</f>
        <v/>
      </c>
      <c r="L844" t="str">
        <f t="shared" si="7"/>
        <v/>
      </c>
      <c r="M844" t="str">
        <f>if(Z844=PROSES!$B$3,T844,)</f>
        <v/>
      </c>
      <c r="N844" t="str">
        <f>if(X844=PROSES!$B$3,T844,)</f>
        <v/>
      </c>
      <c r="O844" t="str">
        <f t="shared" si="8"/>
        <v/>
      </c>
      <c r="P844" t="str">
        <f>if(Z844=PROSES!$B$1,T844,)</f>
        <v/>
      </c>
      <c r="Q844" t="str">
        <f>if(X844=PROSES!$B$1,T844,)</f>
        <v/>
      </c>
      <c r="R844" t="str">
        <f t="shared" si="9"/>
        <v>PEDAN5WONOSARI</v>
      </c>
      <c r="S844" s="3"/>
      <c r="T844" s="1" t="s">
        <v>1598</v>
      </c>
      <c r="U844" s="1" t="s">
        <v>176</v>
      </c>
      <c r="V844" s="1" t="s">
        <v>176</v>
      </c>
      <c r="W844" s="1" t="s">
        <v>171</v>
      </c>
      <c r="X844" s="1" t="s">
        <v>1581</v>
      </c>
      <c r="Y844" s="1">
        <v>1.0</v>
      </c>
      <c r="Z844" s="1" t="s">
        <v>1597</v>
      </c>
      <c r="AA844" s="1">
        <v>1.0</v>
      </c>
      <c r="AD844" s="1">
        <v>0.0</v>
      </c>
      <c r="AE844" s="1">
        <v>1.0</v>
      </c>
      <c r="AG844" s="1">
        <v>11.057</v>
      </c>
      <c r="AH844" s="1">
        <v>1.0</v>
      </c>
      <c r="AI844" s="1" t="s">
        <v>64</v>
      </c>
      <c r="AJ844" s="1">
        <v>0.0</v>
      </c>
      <c r="AM844" s="1">
        <v>0.0</v>
      </c>
      <c r="AN844" s="1">
        <v>0.0</v>
      </c>
      <c r="AO844" s="1">
        <v>100.0</v>
      </c>
      <c r="AP844" s="1">
        <v>1.0</v>
      </c>
      <c r="AQ844" s="1">
        <v>0.58</v>
      </c>
      <c r="AR844" s="1">
        <v>0.58</v>
      </c>
      <c r="AS844" s="1">
        <v>4.63947</v>
      </c>
      <c r="AT844" s="1">
        <v>70.94324</v>
      </c>
      <c r="AU844" s="1">
        <v>1.514809</v>
      </c>
      <c r="AV844" s="1">
        <v>4.385206</v>
      </c>
      <c r="AW844" s="1">
        <v>3.173359</v>
      </c>
      <c r="AX844" s="1">
        <v>13.15562</v>
      </c>
      <c r="AY844" s="1">
        <v>0.0</v>
      </c>
      <c r="AZ844" s="1">
        <v>0.6412987</v>
      </c>
      <c r="BA844" s="1">
        <v>8.348166</v>
      </c>
    </row>
    <row r="845">
      <c r="A845">
        <f t="shared" si="2"/>
        <v>0</v>
      </c>
      <c r="B845" t="str">
        <f t="shared" si="3"/>
        <v/>
      </c>
      <c r="C845" t="str">
        <f>if(and(D$3&gt;1,E845=PROSES!$D$22),,D845)</f>
        <v/>
      </c>
      <c r="D845" s="1" t="str">
        <f>if(and(F$3&gt;1,F845=PROSES!$B$10),,F845)</f>
        <v/>
      </c>
      <c r="E845" t="str">
        <f t="shared" si="4"/>
        <v/>
      </c>
      <c r="F845" t="str">
        <f t="shared" si="5"/>
        <v/>
      </c>
      <c r="G845" s="1" t="str">
        <f>if(Z845=PROSES!$E$29,T845,)</f>
        <v/>
      </c>
      <c r="H845" t="str">
        <f>if(X845=PROSES!$E$29,T845,)</f>
        <v/>
      </c>
      <c r="I845" t="str">
        <f t="shared" si="6"/>
        <v/>
      </c>
      <c r="J845" t="str">
        <f>if(and($K$3&gt;1,R845=PROSES!$C$2),,K845)</f>
        <v/>
      </c>
      <c r="K845" s="1" t="str">
        <f>if(and($L$3&gt;1,L845=PROSES!$B$2),,L845)</f>
        <v/>
      </c>
      <c r="L845" t="str">
        <f t="shared" si="7"/>
        <v/>
      </c>
      <c r="M845" t="str">
        <f>if(Z845=PROSES!$B$3,T845,)</f>
        <v/>
      </c>
      <c r="N845" t="str">
        <f>if(X845=PROSES!$B$3,T845,)</f>
        <v/>
      </c>
      <c r="O845" t="str">
        <f t="shared" si="8"/>
        <v/>
      </c>
      <c r="P845" t="str">
        <f>if(Z845=PROSES!$B$1,T845,)</f>
        <v/>
      </c>
      <c r="Q845" t="str">
        <f>if(X845=PROSES!$B$1,T845,)</f>
        <v/>
      </c>
      <c r="R845" t="str">
        <f t="shared" si="9"/>
        <v>PEKALONGANPEMALANG</v>
      </c>
      <c r="S845" s="3"/>
      <c r="T845" s="1" t="s">
        <v>1599</v>
      </c>
      <c r="U845" s="1" t="s">
        <v>176</v>
      </c>
      <c r="V845" s="1" t="s">
        <v>176</v>
      </c>
      <c r="W845" s="1" t="s">
        <v>171</v>
      </c>
      <c r="X845" s="1" t="s">
        <v>190</v>
      </c>
      <c r="Y845" s="1">
        <v>1.0</v>
      </c>
      <c r="Z845" s="1" t="s">
        <v>1600</v>
      </c>
      <c r="AA845" s="1">
        <v>1.0</v>
      </c>
      <c r="AD845" s="1">
        <v>0.0</v>
      </c>
      <c r="AE845" s="1">
        <v>1.0</v>
      </c>
      <c r="AG845" s="1">
        <v>30.721</v>
      </c>
      <c r="AH845" s="1">
        <v>1.0</v>
      </c>
      <c r="AI845" s="1" t="s">
        <v>64</v>
      </c>
      <c r="AJ845" s="1">
        <v>0.0</v>
      </c>
      <c r="AM845" s="1">
        <v>0.0</v>
      </c>
      <c r="AN845" s="1">
        <v>0.0</v>
      </c>
      <c r="AO845" s="1">
        <v>100.0</v>
      </c>
      <c r="AP845" s="1">
        <v>1.0</v>
      </c>
      <c r="AQ845" s="1">
        <v>0.58</v>
      </c>
      <c r="AR845" s="1">
        <v>0.58</v>
      </c>
      <c r="AS845" s="1">
        <v>12.8904</v>
      </c>
      <c r="AT845" s="1">
        <v>70.94324</v>
      </c>
      <c r="AU845" s="1">
        <v>4.208777</v>
      </c>
      <c r="AV845" s="1">
        <v>12.18395</v>
      </c>
      <c r="AW845" s="1">
        <v>8.816927</v>
      </c>
      <c r="AX845" s="1">
        <v>36.55185</v>
      </c>
      <c r="AY845" s="1">
        <v>0.0</v>
      </c>
      <c r="AZ845" s="1">
        <v>0.6412987</v>
      </c>
      <c r="BA845" s="1">
        <v>8.348166</v>
      </c>
    </row>
    <row r="846">
      <c r="A846">
        <f t="shared" si="2"/>
        <v>0</v>
      </c>
      <c r="B846" t="str">
        <f t="shared" si="3"/>
        <v/>
      </c>
      <c r="C846" t="str">
        <f>if(and(D$3&gt;1,E846=PROSES!$D$22),,D846)</f>
        <v/>
      </c>
      <c r="D846" s="1" t="str">
        <f>if(and(F$3&gt;1,F846=PROSES!$B$10),,F846)</f>
        <v/>
      </c>
      <c r="E846" t="str">
        <f t="shared" si="4"/>
        <v/>
      </c>
      <c r="F846" t="str">
        <f t="shared" si="5"/>
        <v/>
      </c>
      <c r="G846" s="1" t="str">
        <f>if(Z846=PROSES!$E$29,T846,)</f>
        <v/>
      </c>
      <c r="H846" t="str">
        <f>if(X846=PROSES!$E$29,T846,)</f>
        <v/>
      </c>
      <c r="I846" t="str">
        <f t="shared" si="6"/>
        <v/>
      </c>
      <c r="J846" t="str">
        <f>if(and($K$3&gt;1,R846=PROSES!$C$2),,K846)</f>
        <v/>
      </c>
      <c r="K846" s="1" t="str">
        <f>if(and($L$3&gt;1,L846=PROSES!$B$2),,L846)</f>
        <v/>
      </c>
      <c r="L846" t="str">
        <f t="shared" si="7"/>
        <v/>
      </c>
      <c r="M846" t="str">
        <f>if(Z846=PROSES!$B$3,T846,)</f>
        <v/>
      </c>
      <c r="N846" t="str">
        <f>if(X846=PROSES!$B$3,T846,)</f>
        <v/>
      </c>
      <c r="O846" t="str">
        <f t="shared" si="8"/>
        <v/>
      </c>
      <c r="P846" t="str">
        <f>if(Z846=PROSES!$B$1,T846,)</f>
        <v/>
      </c>
      <c r="Q846" t="str">
        <f>if(X846=PROSES!$B$1,T846,)</f>
        <v/>
      </c>
      <c r="R846" t="str">
        <f t="shared" si="9"/>
        <v>PEKALONGANPEMALANG</v>
      </c>
      <c r="S846" s="3"/>
      <c r="T846" s="1" t="s">
        <v>1601</v>
      </c>
      <c r="U846" s="1" t="s">
        <v>176</v>
      </c>
      <c r="V846" s="1" t="s">
        <v>176</v>
      </c>
      <c r="W846" s="1" t="s">
        <v>171</v>
      </c>
      <c r="X846" s="1" t="s">
        <v>190</v>
      </c>
      <c r="Y846" s="1">
        <v>2.0</v>
      </c>
      <c r="Z846" s="1" t="s">
        <v>1600</v>
      </c>
      <c r="AA846" s="1">
        <v>1.0</v>
      </c>
      <c r="AD846" s="1">
        <v>0.0</v>
      </c>
      <c r="AE846" s="1">
        <v>1.0</v>
      </c>
      <c r="AG846" s="1">
        <v>30.721</v>
      </c>
      <c r="AH846" s="1">
        <v>1.0</v>
      </c>
      <c r="AI846" s="1" t="s">
        <v>64</v>
      </c>
      <c r="AJ846" s="1">
        <v>0.0</v>
      </c>
      <c r="AM846" s="1">
        <v>0.0</v>
      </c>
      <c r="AN846" s="1">
        <v>0.0</v>
      </c>
      <c r="AO846" s="1">
        <v>100.0</v>
      </c>
      <c r="AP846" s="1">
        <v>1.0</v>
      </c>
      <c r="AQ846" s="1">
        <v>0.58</v>
      </c>
      <c r="AR846" s="1">
        <v>0.58</v>
      </c>
      <c r="AS846" s="1">
        <v>12.8904</v>
      </c>
      <c r="AT846" s="1">
        <v>70.94324</v>
      </c>
      <c r="AU846" s="1">
        <v>4.208777</v>
      </c>
      <c r="AV846" s="1">
        <v>12.18395</v>
      </c>
      <c r="AW846" s="1">
        <v>8.816927</v>
      </c>
      <c r="AX846" s="1">
        <v>36.55185</v>
      </c>
      <c r="AY846" s="1">
        <v>0.0</v>
      </c>
      <c r="AZ846" s="1">
        <v>0.6412987</v>
      </c>
      <c r="BA846" s="1">
        <v>8.348166</v>
      </c>
    </row>
    <row r="847">
      <c r="A847">
        <f t="shared" si="2"/>
        <v>0</v>
      </c>
      <c r="B847" t="str">
        <f t="shared" si="3"/>
        <v/>
      </c>
      <c r="C847" t="str">
        <f>if(and(D$3&gt;1,E847=PROSES!$D$22),,D847)</f>
        <v/>
      </c>
      <c r="D847" s="1" t="str">
        <f>if(and(F$3&gt;1,F847=PROSES!$B$10),,F847)</f>
        <v/>
      </c>
      <c r="E847" t="str">
        <f t="shared" si="4"/>
        <v/>
      </c>
      <c r="F847" t="str">
        <f t="shared" si="5"/>
        <v/>
      </c>
      <c r="G847" s="1" t="str">
        <f>if(Z847=PROSES!$E$29,T847,)</f>
        <v/>
      </c>
      <c r="H847" t="str">
        <f>if(X847=PROSES!$E$29,T847,)</f>
        <v/>
      </c>
      <c r="I847" t="str">
        <f t="shared" si="6"/>
        <v/>
      </c>
      <c r="J847" t="str">
        <f>if(and($K$3&gt;1,R847=PROSES!$C$2),,K847)</f>
        <v/>
      </c>
      <c r="K847" s="1" t="str">
        <f>if(and($L$3&gt;1,L847=PROSES!$B$2),,L847)</f>
        <v/>
      </c>
      <c r="L847" t="str">
        <f t="shared" si="7"/>
        <v/>
      </c>
      <c r="M847" t="str">
        <f>if(Z847=PROSES!$B$3,T847,)</f>
        <v/>
      </c>
      <c r="N847" t="str">
        <f>if(X847=PROSES!$B$3,T847,)</f>
        <v/>
      </c>
      <c r="O847" t="str">
        <f t="shared" si="8"/>
        <v/>
      </c>
      <c r="P847" t="str">
        <f>if(Z847=PROSES!$B$1,T847,)</f>
        <v/>
      </c>
      <c r="Q847" t="str">
        <f>if(X847=PROSES!$B$1,T847,)</f>
        <v/>
      </c>
      <c r="R847" t="str">
        <f t="shared" si="9"/>
        <v>PEMALANGKEBASEN</v>
      </c>
      <c r="S847" s="3"/>
      <c r="T847" s="1" t="s">
        <v>1602</v>
      </c>
      <c r="U847" s="1" t="s">
        <v>176</v>
      </c>
      <c r="V847" s="1" t="s">
        <v>176</v>
      </c>
      <c r="W847" s="1" t="s">
        <v>171</v>
      </c>
      <c r="X847" s="1" t="s">
        <v>1600</v>
      </c>
      <c r="Y847" s="1">
        <v>1.0</v>
      </c>
      <c r="Z847" s="1" t="s">
        <v>1168</v>
      </c>
      <c r="AA847" s="1">
        <v>1.0</v>
      </c>
      <c r="AD847" s="1">
        <v>0.0</v>
      </c>
      <c r="AE847" s="1">
        <v>1.0</v>
      </c>
      <c r="AG847" s="1">
        <v>28.269</v>
      </c>
      <c r="AH847" s="1">
        <v>1.0</v>
      </c>
      <c r="AI847" s="1" t="s">
        <v>64</v>
      </c>
      <c r="AJ847" s="1">
        <v>0.0</v>
      </c>
      <c r="AM847" s="1">
        <v>0.0</v>
      </c>
      <c r="AN847" s="1">
        <v>0.0</v>
      </c>
      <c r="AO847" s="1">
        <v>100.0</v>
      </c>
      <c r="AP847" s="1">
        <v>1.0</v>
      </c>
      <c r="AQ847" s="1">
        <v>0.58</v>
      </c>
      <c r="AR847" s="1">
        <v>0.58</v>
      </c>
      <c r="AS847" s="1">
        <v>11.86155</v>
      </c>
      <c r="AT847" s="1">
        <v>70.94324</v>
      </c>
      <c r="AU847" s="1">
        <v>3.872853</v>
      </c>
      <c r="AV847" s="1">
        <v>11.21148</v>
      </c>
      <c r="AW847" s="1">
        <v>8.113203</v>
      </c>
      <c r="AX847" s="1">
        <v>33.63446</v>
      </c>
      <c r="AY847" s="1">
        <v>0.0</v>
      </c>
      <c r="AZ847" s="1">
        <v>0.6412987</v>
      </c>
      <c r="BA847" s="1">
        <v>8.348166</v>
      </c>
    </row>
    <row r="848">
      <c r="A848">
        <f t="shared" si="2"/>
        <v>0</v>
      </c>
      <c r="B848" t="str">
        <f t="shared" si="3"/>
        <v/>
      </c>
      <c r="C848" t="str">
        <f>if(and(D$3&gt;1,E848=PROSES!$D$22),,D848)</f>
        <v/>
      </c>
      <c r="D848" s="1" t="str">
        <f>if(and(F$3&gt;1,F848=PROSES!$B$10),,F848)</f>
        <v/>
      </c>
      <c r="E848" t="str">
        <f t="shared" si="4"/>
        <v/>
      </c>
      <c r="F848" t="str">
        <f t="shared" si="5"/>
        <v/>
      </c>
      <c r="G848" s="1" t="str">
        <f>if(Z848=PROSES!$E$29,T848,)</f>
        <v/>
      </c>
      <c r="H848" t="str">
        <f>if(X848=PROSES!$E$29,T848,)</f>
        <v/>
      </c>
      <c r="I848" t="str">
        <f t="shared" si="6"/>
        <v/>
      </c>
      <c r="J848" t="str">
        <f>if(and($K$3&gt;1,R848=PROSES!$C$2),,K848)</f>
        <v/>
      </c>
      <c r="K848" s="1" t="str">
        <f>if(and($L$3&gt;1,L848=PROSES!$B$2),,L848)</f>
        <v/>
      </c>
      <c r="L848" t="str">
        <f t="shared" si="7"/>
        <v/>
      </c>
      <c r="M848" t="str">
        <f>if(Z848=PROSES!$B$3,T848,)</f>
        <v/>
      </c>
      <c r="N848" t="str">
        <f>if(X848=PROSES!$B$3,T848,)</f>
        <v/>
      </c>
      <c r="O848" t="str">
        <f t="shared" si="8"/>
        <v/>
      </c>
      <c r="P848" t="str">
        <f>if(Z848=PROSES!$B$1,T848,)</f>
        <v/>
      </c>
      <c r="Q848" t="str">
        <f>if(X848=PROSES!$B$1,T848,)</f>
        <v/>
      </c>
      <c r="R848" t="str">
        <f t="shared" si="9"/>
        <v>PEMALANGKEBASEN</v>
      </c>
      <c r="S848" s="3"/>
      <c r="T848" s="1" t="s">
        <v>1603</v>
      </c>
      <c r="U848" s="1" t="s">
        <v>176</v>
      </c>
      <c r="V848" s="1" t="s">
        <v>176</v>
      </c>
      <c r="W848" s="1" t="s">
        <v>171</v>
      </c>
      <c r="X848" s="1" t="s">
        <v>1600</v>
      </c>
      <c r="Y848" s="1">
        <v>2.0</v>
      </c>
      <c r="Z848" s="1" t="s">
        <v>1168</v>
      </c>
      <c r="AA848" s="1">
        <v>2.0</v>
      </c>
      <c r="AD848" s="1">
        <v>0.0</v>
      </c>
      <c r="AE848" s="1">
        <v>1.0</v>
      </c>
      <c r="AG848" s="1">
        <v>28.269</v>
      </c>
      <c r="AH848" s="1">
        <v>1.0</v>
      </c>
      <c r="AI848" s="1" t="s">
        <v>64</v>
      </c>
      <c r="AJ848" s="1">
        <v>0.0</v>
      </c>
      <c r="AM848" s="1">
        <v>0.0</v>
      </c>
      <c r="AN848" s="1">
        <v>0.0</v>
      </c>
      <c r="AO848" s="1">
        <v>100.0</v>
      </c>
      <c r="AP848" s="1">
        <v>1.0</v>
      </c>
      <c r="AQ848" s="1">
        <v>0.58</v>
      </c>
      <c r="AR848" s="1">
        <v>0.58</v>
      </c>
      <c r="AS848" s="1">
        <v>11.86155</v>
      </c>
      <c r="AT848" s="1">
        <v>70.94324</v>
      </c>
      <c r="AU848" s="1">
        <v>3.872853</v>
      </c>
      <c r="AV848" s="1">
        <v>11.21148</v>
      </c>
      <c r="AW848" s="1">
        <v>8.113203</v>
      </c>
      <c r="AX848" s="1">
        <v>33.63446</v>
      </c>
      <c r="AY848" s="1">
        <v>0.0</v>
      </c>
      <c r="AZ848" s="1">
        <v>0.6412987</v>
      </c>
      <c r="BA848" s="1">
        <v>8.348166</v>
      </c>
    </row>
    <row r="849">
      <c r="A849">
        <f t="shared" si="2"/>
        <v>0</v>
      </c>
      <c r="B849" t="str">
        <f t="shared" si="3"/>
        <v/>
      </c>
      <c r="C849" t="str">
        <f>if(and(D$3&gt;1,E849=PROSES!$D$22),,D849)</f>
        <v/>
      </c>
      <c r="D849" s="1" t="str">
        <f>if(and(F$3&gt;1,F849=PROSES!$B$10),,F849)</f>
        <v/>
      </c>
      <c r="E849" t="str">
        <f t="shared" si="4"/>
        <v/>
      </c>
      <c r="F849" t="str">
        <f t="shared" si="5"/>
        <v/>
      </c>
      <c r="G849" s="1" t="str">
        <f>if(Z849=PROSES!$E$29,T849,)</f>
        <v/>
      </c>
      <c r="H849" t="str">
        <f>if(X849=PROSES!$E$29,T849,)</f>
        <v/>
      </c>
      <c r="I849" t="str">
        <f t="shared" si="6"/>
        <v/>
      </c>
      <c r="J849" t="str">
        <f>if(and($K$3&gt;1,R849=PROSES!$C$2),,K849)</f>
        <v/>
      </c>
      <c r="K849" s="1" t="str">
        <f>if(and($L$3&gt;1,L849=PROSES!$B$2),,L849)</f>
        <v/>
      </c>
      <c r="L849" t="str">
        <f t="shared" si="7"/>
        <v/>
      </c>
      <c r="M849" t="str">
        <f>if(Z849=PROSES!$B$3,T849,)</f>
        <v/>
      </c>
      <c r="N849" t="str">
        <f>if(X849=PROSES!$B$3,T849,)</f>
        <v/>
      </c>
      <c r="O849" t="str">
        <f t="shared" si="8"/>
        <v/>
      </c>
      <c r="P849" t="str">
        <f>if(Z849=PROSES!$B$1,T849,)</f>
        <v/>
      </c>
      <c r="Q849" t="str">
        <f>if(X849=PROSES!$B$1,T849,)</f>
        <v/>
      </c>
      <c r="R849" t="str">
        <f t="shared" si="9"/>
        <v>PENIMITSUI</v>
      </c>
      <c r="S849" s="3"/>
      <c r="T849" s="1" t="s">
        <v>1604</v>
      </c>
      <c r="U849" s="1" t="s">
        <v>58</v>
      </c>
      <c r="V849" s="1" t="s">
        <v>58</v>
      </c>
      <c r="W849" s="1" t="s">
        <v>220</v>
      </c>
      <c r="X849" s="1" t="s">
        <v>1605</v>
      </c>
      <c r="Y849" s="1" t="s">
        <v>66</v>
      </c>
      <c r="Z849" s="1" t="s">
        <v>1491</v>
      </c>
      <c r="AA849" s="1" t="s">
        <v>61</v>
      </c>
      <c r="AD849" s="1">
        <v>0.0</v>
      </c>
      <c r="AE849" s="1">
        <v>1.0</v>
      </c>
      <c r="AG849" s="1">
        <v>0.4</v>
      </c>
      <c r="AH849" s="1">
        <v>1.0</v>
      </c>
      <c r="AI849" s="1" t="s">
        <v>64</v>
      </c>
      <c r="AJ849" s="1">
        <v>0.0</v>
      </c>
      <c r="AM849" s="1">
        <v>0.0</v>
      </c>
      <c r="AN849" s="1">
        <v>0.0</v>
      </c>
      <c r="AO849" s="1">
        <v>100.0</v>
      </c>
      <c r="AP849" s="1">
        <v>1.0</v>
      </c>
      <c r="AQ849" s="1">
        <v>0.78</v>
      </c>
      <c r="AR849" s="1">
        <v>0.78</v>
      </c>
      <c r="AS849" s="1">
        <v>0.1658206</v>
      </c>
      <c r="AT849" s="1">
        <v>78.54912</v>
      </c>
      <c r="AU849" s="1">
        <v>0.03292</v>
      </c>
      <c r="AV849" s="1">
        <v>0.16252</v>
      </c>
      <c r="AW849" s="1">
        <v>0.09292</v>
      </c>
      <c r="AX849" s="1">
        <v>0.48756</v>
      </c>
      <c r="AY849" s="1">
        <v>0.0</v>
      </c>
      <c r="AZ849" s="1">
        <v>0.6644356</v>
      </c>
      <c r="BA849" s="1">
        <v>0.9922302</v>
      </c>
    </row>
    <row r="850">
      <c r="A850" s="8">
        <f t="shared" si="2"/>
        <v>0</v>
      </c>
      <c r="B850" s="8" t="str">
        <f t="shared" si="3"/>
        <v/>
      </c>
      <c r="C850" s="8" t="str">
        <f>if(and(D$3&gt;1,E850=PROSES!$D$22),,D850)</f>
        <v/>
      </c>
      <c r="D850" s="9" t="str">
        <f>if(and(F$3&gt;1,F850=PROSES!$B$10),,F850)</f>
        <v/>
      </c>
      <c r="E850" s="8" t="str">
        <f t="shared" si="4"/>
        <v/>
      </c>
      <c r="F850" s="8" t="str">
        <f t="shared" si="5"/>
        <v/>
      </c>
      <c r="G850" s="9" t="str">
        <f>if(Z850=PROSES!$E$29,T850,)</f>
        <v/>
      </c>
      <c r="H850" s="8" t="str">
        <f>if(X850=PROSES!$E$29,T850,)</f>
        <v/>
      </c>
      <c r="I850" s="8" t="str">
        <f t="shared" si="6"/>
        <v/>
      </c>
      <c r="J850" s="8" t="str">
        <f>if(and($K$3&gt;1,R850=PROSES!$C$2),,K850)</f>
        <v/>
      </c>
      <c r="K850" s="9" t="str">
        <f>if(and($L$3&gt;1,L850=PROSES!$B$2),,L850)</f>
        <v/>
      </c>
      <c r="L850" s="8" t="str">
        <f t="shared" si="7"/>
        <v/>
      </c>
      <c r="M850" s="8" t="str">
        <f>if(Z850=PROSES!$B$3,T850,)</f>
        <v/>
      </c>
      <c r="N850" s="8" t="str">
        <f>if(X850=PROSES!$B$3,T850,)</f>
        <v/>
      </c>
      <c r="O850" s="8" t="str">
        <f t="shared" si="8"/>
        <v/>
      </c>
      <c r="P850" s="8" t="str">
        <f>if(Z850=PROSES!$B$1,T850,)</f>
        <v/>
      </c>
      <c r="Q850" s="8" t="str">
        <f>if(X850=PROSES!$B$1,T850,)</f>
        <v/>
      </c>
      <c r="R850" s="8" t="str">
        <f t="shared" si="9"/>
        <v>PERAK5INDOFOOD SUKSES MAKMUR5</v>
      </c>
      <c r="S850" s="9"/>
      <c r="T850" s="1" t="s">
        <v>1606</v>
      </c>
      <c r="U850" s="1" t="s">
        <v>82</v>
      </c>
      <c r="V850" s="1" t="s">
        <v>82</v>
      </c>
      <c r="W850" s="1" t="s">
        <v>1607</v>
      </c>
      <c r="X850" s="1" t="s">
        <v>1608</v>
      </c>
      <c r="Y850" s="1" t="s">
        <v>85</v>
      </c>
      <c r="Z850" s="1" t="s">
        <v>1609</v>
      </c>
      <c r="AA850" s="1" t="s">
        <v>85</v>
      </c>
      <c r="AD850" s="1">
        <v>0.0</v>
      </c>
      <c r="AE850" s="1">
        <v>1.0</v>
      </c>
      <c r="AG850" s="1">
        <v>1.1</v>
      </c>
      <c r="AH850" s="1">
        <v>1.0</v>
      </c>
      <c r="AI850" s="1" t="s">
        <v>64</v>
      </c>
      <c r="AJ850" s="1">
        <v>0.0</v>
      </c>
      <c r="AM850" s="1">
        <v>0.0</v>
      </c>
      <c r="AN850" s="1">
        <v>0.0</v>
      </c>
      <c r="AO850" s="1">
        <v>100.0</v>
      </c>
      <c r="AP850" s="1">
        <v>1.0</v>
      </c>
      <c r="AQ850" s="1">
        <v>0.4</v>
      </c>
      <c r="AR850" s="1">
        <v>0.4</v>
      </c>
      <c r="AS850" s="1">
        <v>0.1384799</v>
      </c>
      <c r="AT850" s="1">
        <v>63.33318</v>
      </c>
      <c r="AU850" s="1">
        <v>0.06215</v>
      </c>
      <c r="AV850" s="1">
        <v>0.12375</v>
      </c>
      <c r="AW850" s="1">
        <v>0.22715</v>
      </c>
      <c r="AX850" s="1">
        <v>0.37125</v>
      </c>
      <c r="AY850" s="1">
        <v>0.0</v>
      </c>
      <c r="AZ850" s="1">
        <v>0.7160076</v>
      </c>
      <c r="BA850" s="1">
        <v>-7.023246</v>
      </c>
    </row>
    <row r="851">
      <c r="A851">
        <f t="shared" si="2"/>
        <v>0</v>
      </c>
      <c r="B851" t="str">
        <f t="shared" si="3"/>
        <v/>
      </c>
      <c r="C851" t="str">
        <f>if(and(D$3&gt;1,E851=PROSES!$D$22),,D851)</f>
        <v/>
      </c>
      <c r="D851" s="1" t="str">
        <f>if(and(F$3&gt;1,F851=PROSES!$B$10),,F851)</f>
        <v/>
      </c>
      <c r="E851" t="str">
        <f t="shared" si="4"/>
        <v/>
      </c>
      <c r="F851" t="str">
        <f t="shared" si="5"/>
        <v/>
      </c>
      <c r="G851" s="1" t="str">
        <f>if(Z851=PROSES!$E$29,T851,)</f>
        <v/>
      </c>
      <c r="H851" t="str">
        <f>if(X851=PROSES!$E$29,T851,)</f>
        <v/>
      </c>
      <c r="I851" t="str">
        <f t="shared" si="6"/>
        <v/>
      </c>
      <c r="J851" t="str">
        <f>if(and($K$3&gt;1,R851=PROSES!$C$2),,K851)</f>
        <v/>
      </c>
      <c r="K851" s="1" t="str">
        <f>if(and($L$3&gt;1,L851=PROSES!$B$2),,L851)</f>
        <v/>
      </c>
      <c r="L851" t="str">
        <f t="shared" si="7"/>
        <v/>
      </c>
      <c r="M851" t="str">
        <f>if(Z851=PROSES!$B$3,T851,)</f>
        <v/>
      </c>
      <c r="N851" t="str">
        <f>if(X851=PROSES!$B$3,T851,)</f>
        <v/>
      </c>
      <c r="O851" t="str">
        <f t="shared" si="8"/>
        <v/>
      </c>
      <c r="P851" t="str">
        <f>if(Z851=PROSES!$B$1,T851,)</f>
        <v/>
      </c>
      <c r="Q851" t="str">
        <f>if(X851=PROSES!$B$1,T851,)</f>
        <v/>
      </c>
      <c r="R851" t="str">
        <f t="shared" si="9"/>
        <v>TANDES5PERAK5</v>
      </c>
      <c r="S851" s="3"/>
      <c r="T851" s="1" t="s">
        <v>1610</v>
      </c>
      <c r="U851" s="1" t="s">
        <v>82</v>
      </c>
      <c r="V851" s="1" t="s">
        <v>82</v>
      </c>
      <c r="W851" s="1" t="s">
        <v>315</v>
      </c>
      <c r="X851" s="1" t="s">
        <v>952</v>
      </c>
      <c r="Y851" s="1" t="s">
        <v>88</v>
      </c>
      <c r="Z851" s="1" t="s">
        <v>1608</v>
      </c>
      <c r="AA851" s="1" t="s">
        <v>85</v>
      </c>
      <c r="AD851" s="1">
        <v>1.0</v>
      </c>
      <c r="AE851" s="1">
        <v>1.0</v>
      </c>
      <c r="AG851" s="1">
        <v>8.85</v>
      </c>
      <c r="AH851" s="1">
        <v>1.0</v>
      </c>
      <c r="AI851" s="1" t="s">
        <v>64</v>
      </c>
      <c r="AJ851" s="1">
        <v>0.0</v>
      </c>
      <c r="AM851" s="1">
        <v>0.0</v>
      </c>
      <c r="AN851" s="1">
        <v>0.0</v>
      </c>
      <c r="AO851" s="1">
        <v>100.0</v>
      </c>
      <c r="AP851" s="1">
        <v>1.0</v>
      </c>
      <c r="AQ851" s="1">
        <v>0.74</v>
      </c>
      <c r="AR851" s="1">
        <v>0.74</v>
      </c>
      <c r="AS851" s="1">
        <v>3.505331</v>
      </c>
      <c r="AT851" s="1">
        <v>77.04442</v>
      </c>
      <c r="AU851" s="1">
        <v>0.78588</v>
      </c>
      <c r="AV851" s="1">
        <v>3.4161</v>
      </c>
      <c r="AW851" s="1">
        <v>2.11515</v>
      </c>
      <c r="AX851" s="1">
        <v>10.2483</v>
      </c>
      <c r="AY851" s="1">
        <v>0.0</v>
      </c>
      <c r="AZ851" s="1">
        <v>0.6618785</v>
      </c>
      <c r="BA851" s="1">
        <v>1.945686</v>
      </c>
    </row>
    <row r="852">
      <c r="A852">
        <f t="shared" si="2"/>
        <v>0</v>
      </c>
      <c r="B852" t="str">
        <f t="shared" si="3"/>
        <v/>
      </c>
      <c r="C852" t="str">
        <f>if(and(D$3&gt;1,E852=PROSES!$D$22),,D852)</f>
        <v/>
      </c>
      <c r="D852" s="1" t="str">
        <f>if(and(F$3&gt;1,F852=PROSES!$B$10),,F852)</f>
        <v/>
      </c>
      <c r="E852" t="str">
        <f t="shared" si="4"/>
        <v/>
      </c>
      <c r="F852" t="str">
        <f t="shared" si="5"/>
        <v/>
      </c>
      <c r="G852" s="1" t="str">
        <f>if(Z852=PROSES!$E$29,T852,)</f>
        <v/>
      </c>
      <c r="H852" t="str">
        <f>if(X852=PROSES!$E$29,T852,)</f>
        <v/>
      </c>
      <c r="I852" t="str">
        <f t="shared" si="6"/>
        <v/>
      </c>
      <c r="J852" t="str">
        <f>if(and($K$3&gt;1,R852=PROSES!$C$2),,K852)</f>
        <v/>
      </c>
      <c r="K852" s="1" t="str">
        <f>if(and($L$3&gt;1,L852=PROSES!$B$2),,L852)</f>
        <v/>
      </c>
      <c r="L852" t="str">
        <f t="shared" si="7"/>
        <v/>
      </c>
      <c r="M852" t="str">
        <f>if(Z852=PROSES!$B$3,T852,)</f>
        <v/>
      </c>
      <c r="N852" t="str">
        <f>if(X852=PROSES!$B$3,T852,)</f>
        <v/>
      </c>
      <c r="O852" t="str">
        <f t="shared" si="8"/>
        <v/>
      </c>
      <c r="P852" t="str">
        <f>if(Z852=PROSES!$B$1,T852,)</f>
        <v/>
      </c>
      <c r="Q852" t="str">
        <f>if(X852=PROSES!$B$1,T852,)</f>
        <v/>
      </c>
      <c r="R852" t="str">
        <f t="shared" si="9"/>
        <v>TANDES5PERAK5</v>
      </c>
      <c r="S852" s="3"/>
      <c r="T852" s="1" t="s">
        <v>1611</v>
      </c>
      <c r="U852" s="1" t="s">
        <v>82</v>
      </c>
      <c r="V852" s="1" t="s">
        <v>82</v>
      </c>
      <c r="W852" s="1" t="s">
        <v>1203</v>
      </c>
      <c r="X852" s="1" t="s">
        <v>952</v>
      </c>
      <c r="Y852" s="1" t="s">
        <v>88</v>
      </c>
      <c r="Z852" s="1" t="s">
        <v>1608</v>
      </c>
      <c r="AA852" s="1" t="s">
        <v>88</v>
      </c>
      <c r="AD852" s="1">
        <v>0.0</v>
      </c>
      <c r="AE852" s="1">
        <v>1.0</v>
      </c>
      <c r="AG852" s="1">
        <v>8.85</v>
      </c>
      <c r="AH852" s="1">
        <v>1.0</v>
      </c>
      <c r="AI852" s="1" t="s">
        <v>64</v>
      </c>
      <c r="AJ852" s="1">
        <v>0.0</v>
      </c>
      <c r="AM852" s="1">
        <v>0.0</v>
      </c>
      <c r="AN852" s="1">
        <v>0.0</v>
      </c>
      <c r="AO852" s="1">
        <v>100.0</v>
      </c>
      <c r="AP852" s="1">
        <v>1.0</v>
      </c>
      <c r="AQ852" s="1">
        <v>0.74</v>
      </c>
      <c r="AR852" s="1">
        <v>0.74</v>
      </c>
      <c r="AS852" s="1">
        <v>3.505331</v>
      </c>
      <c r="AT852" s="1">
        <v>77.04442</v>
      </c>
      <c r="AU852" s="1">
        <v>0.78588</v>
      </c>
      <c r="AV852" s="1">
        <v>3.4161</v>
      </c>
      <c r="AW852" s="1">
        <v>2.11515</v>
      </c>
      <c r="AX852" s="1">
        <v>10.2483</v>
      </c>
      <c r="AY852" s="1">
        <v>0.0</v>
      </c>
      <c r="AZ852" s="1">
        <v>0.6618785</v>
      </c>
      <c r="BA852" s="1">
        <v>1.945686</v>
      </c>
    </row>
    <row r="853">
      <c r="A853" s="8">
        <f t="shared" si="2"/>
        <v>0</v>
      </c>
      <c r="B853" s="8" t="str">
        <f t="shared" si="3"/>
        <v/>
      </c>
      <c r="C853" s="8" t="str">
        <f>if(and(D$3&gt;1,E853=PROSES!$D$22),,D853)</f>
        <v/>
      </c>
      <c r="D853" s="9" t="str">
        <f>if(and(F$3&gt;1,F853=PROSES!$B$10),,F853)</f>
        <v/>
      </c>
      <c r="E853" s="8" t="str">
        <f t="shared" si="4"/>
        <v/>
      </c>
      <c r="F853" s="8" t="str">
        <f t="shared" si="5"/>
        <v/>
      </c>
      <c r="G853" s="9" t="str">
        <f>if(Z853=PROSES!$E$29,T853,)</f>
        <v/>
      </c>
      <c r="H853" s="8" t="str">
        <f>if(X853=PROSES!$E$29,T853,)</f>
        <v/>
      </c>
      <c r="I853" s="8" t="str">
        <f t="shared" si="6"/>
        <v/>
      </c>
      <c r="J853" s="8" t="str">
        <f>if(and($K$3&gt;1,R853=PROSES!$C$2),,K853)</f>
        <v/>
      </c>
      <c r="K853" s="9" t="str">
        <f>if(and($L$3&gt;1,L853=PROSES!$B$2),,L853)</f>
        <v/>
      </c>
      <c r="L853" s="8" t="str">
        <f t="shared" si="7"/>
        <v/>
      </c>
      <c r="M853" s="8" t="str">
        <f>if(Z853=PROSES!$B$3,T853,)</f>
        <v/>
      </c>
      <c r="N853" s="8" t="str">
        <f>if(X853=PROSES!$B$3,T853,)</f>
        <v/>
      </c>
      <c r="O853" s="8" t="str">
        <f t="shared" si="8"/>
        <v/>
      </c>
      <c r="P853" s="8" t="str">
        <f>if(Z853=PROSES!$B$1,T853,)</f>
        <v/>
      </c>
      <c r="Q853" s="8" t="str">
        <f>if(X853=PROSES!$B$1,T853,)</f>
        <v/>
      </c>
      <c r="R853" s="8" t="str">
        <f t="shared" si="9"/>
        <v>PERAK5UJUNG5</v>
      </c>
      <c r="S853" s="9"/>
      <c r="T853" s="1" t="s">
        <v>1612</v>
      </c>
      <c r="U853" s="1" t="s">
        <v>82</v>
      </c>
      <c r="V853" s="1" t="s">
        <v>82</v>
      </c>
      <c r="W853" s="1" t="s">
        <v>765</v>
      </c>
      <c r="X853" s="1" t="s">
        <v>1608</v>
      </c>
      <c r="Y853" s="1" t="s">
        <v>85</v>
      </c>
      <c r="Z853" s="1" t="s">
        <v>1141</v>
      </c>
      <c r="AA853" s="1" t="s">
        <v>85</v>
      </c>
      <c r="AD853" s="1">
        <v>1.0</v>
      </c>
      <c r="AE853" s="1">
        <v>1.0</v>
      </c>
      <c r="AG853" s="1">
        <v>2.845</v>
      </c>
      <c r="AH853" s="1">
        <v>1.0</v>
      </c>
      <c r="AI853" s="1" t="s">
        <v>64</v>
      </c>
      <c r="AJ853" s="1">
        <v>0.0</v>
      </c>
      <c r="AM853" s="1">
        <v>0.0</v>
      </c>
      <c r="AN853" s="1">
        <v>0.0</v>
      </c>
      <c r="AO853" s="1">
        <v>100.0</v>
      </c>
      <c r="AP853" s="1">
        <v>1.0</v>
      </c>
      <c r="AQ853" s="1">
        <v>0.74</v>
      </c>
      <c r="AR853" s="1">
        <v>0.74</v>
      </c>
      <c r="AS853" s="1">
        <v>1.121291</v>
      </c>
      <c r="AT853" s="1">
        <v>75.63232</v>
      </c>
      <c r="AU853" s="1">
        <v>0.278241</v>
      </c>
      <c r="AV853" s="1">
        <v>1.086221</v>
      </c>
      <c r="AW853" s="1">
        <v>0.9547819</v>
      </c>
      <c r="AX853" s="1">
        <v>3.49622</v>
      </c>
      <c r="AY853" s="1">
        <v>0.0</v>
      </c>
      <c r="AZ853" s="1">
        <v>0.7441298</v>
      </c>
      <c r="BA853" s="1">
        <v>-1.31295</v>
      </c>
    </row>
    <row r="854">
      <c r="A854">
        <f t="shared" si="2"/>
        <v>0</v>
      </c>
      <c r="B854" t="str">
        <f t="shared" si="3"/>
        <v/>
      </c>
      <c r="C854" t="str">
        <f>if(and(D$3&gt;1,E854=PROSES!$D$22),,D854)</f>
        <v/>
      </c>
      <c r="D854" s="1" t="str">
        <f>if(and(F$3&gt;1,F854=PROSES!$B$10),,F854)</f>
        <v/>
      </c>
      <c r="E854" t="str">
        <f t="shared" si="4"/>
        <v/>
      </c>
      <c r="F854" t="str">
        <f t="shared" si="5"/>
        <v/>
      </c>
      <c r="G854" s="1" t="str">
        <f>if(Z854=PROSES!$E$29,T854,)</f>
        <v/>
      </c>
      <c r="H854" t="str">
        <f>if(X854=PROSES!$E$29,T854,)</f>
        <v/>
      </c>
      <c r="I854" t="str">
        <f t="shared" si="6"/>
        <v/>
      </c>
      <c r="J854" t="str">
        <f>if(and($K$3&gt;1,R854=PROSES!$C$2),,K854)</f>
        <v/>
      </c>
      <c r="K854" s="1" t="str">
        <f>if(and($L$3&gt;1,L854=PROSES!$B$2),,L854)</f>
        <v/>
      </c>
      <c r="L854" t="str">
        <f t="shared" si="7"/>
        <v/>
      </c>
      <c r="M854" t="str">
        <f>if(Z854=PROSES!$B$3,T854,)</f>
        <v/>
      </c>
      <c r="N854" t="str">
        <f>if(X854=PROSES!$B$3,T854,)</f>
        <v/>
      </c>
      <c r="O854" t="str">
        <f t="shared" si="8"/>
        <v/>
      </c>
      <c r="P854" t="str">
        <f>if(Z854=PROSES!$B$1,T854,)</f>
        <v/>
      </c>
      <c r="Q854" t="str">
        <f>if(X854=PROSES!$B$1,T854,)</f>
        <v/>
      </c>
      <c r="R854" t="str">
        <f t="shared" si="9"/>
        <v>PERAK5UJUNG5</v>
      </c>
      <c r="S854" s="3"/>
      <c r="T854" s="1" t="s">
        <v>1613</v>
      </c>
      <c r="U854" s="1" t="s">
        <v>82</v>
      </c>
      <c r="V854" s="1" t="s">
        <v>82</v>
      </c>
      <c r="W854" s="1" t="s">
        <v>765</v>
      </c>
      <c r="X854" s="1" t="s">
        <v>1608</v>
      </c>
      <c r="Y854" s="1" t="s">
        <v>88</v>
      </c>
      <c r="Z854" s="1" t="s">
        <v>1141</v>
      </c>
      <c r="AA854" s="1" t="s">
        <v>85</v>
      </c>
      <c r="AD854" s="1">
        <v>0.0</v>
      </c>
      <c r="AE854" s="1">
        <v>1.0</v>
      </c>
      <c r="AG854" s="1">
        <v>2.845</v>
      </c>
      <c r="AH854" s="1">
        <v>1.0</v>
      </c>
      <c r="AI854" s="1" t="s">
        <v>64</v>
      </c>
      <c r="AJ854" s="1">
        <v>0.0</v>
      </c>
      <c r="AM854" s="1">
        <v>0.0</v>
      </c>
      <c r="AN854" s="1">
        <v>0.0</v>
      </c>
      <c r="AO854" s="1">
        <v>100.0</v>
      </c>
      <c r="AP854" s="1">
        <v>1.0</v>
      </c>
      <c r="AQ854" s="1">
        <v>0.74</v>
      </c>
      <c r="AR854" s="1">
        <v>0.74</v>
      </c>
      <c r="AS854" s="1">
        <v>1.121291</v>
      </c>
      <c r="AT854" s="1">
        <v>75.63232</v>
      </c>
      <c r="AU854" s="1">
        <v>0.278241</v>
      </c>
      <c r="AV854" s="1">
        <v>1.086221</v>
      </c>
      <c r="AW854" s="1">
        <v>0.9547819</v>
      </c>
      <c r="AX854" s="1">
        <v>3.49622</v>
      </c>
      <c r="AY854" s="1">
        <v>0.0</v>
      </c>
      <c r="AZ854" s="1">
        <v>0.7441298</v>
      </c>
      <c r="BA854" s="1">
        <v>-1.31295</v>
      </c>
    </row>
    <row r="855">
      <c r="A855">
        <f t="shared" si="2"/>
        <v>0</v>
      </c>
      <c r="B855" t="str">
        <f t="shared" si="3"/>
        <v/>
      </c>
      <c r="C855" t="str">
        <f>if(and(D$3&gt;1,E855=PROSES!$D$22),,D855)</f>
        <v/>
      </c>
      <c r="D855" s="1" t="str">
        <f>if(and(F$3&gt;1,F855=PROSES!$B$10),,F855)</f>
        <v/>
      </c>
      <c r="E855" t="str">
        <f t="shared" si="4"/>
        <v/>
      </c>
      <c r="F855" t="str">
        <f t="shared" si="5"/>
        <v/>
      </c>
      <c r="G855" s="1" t="str">
        <f>if(Z855=PROSES!$E$29,T855,)</f>
        <v/>
      </c>
      <c r="H855" t="str">
        <f>if(X855=PROSES!$E$29,T855,)</f>
        <v/>
      </c>
      <c r="I855" t="str">
        <f t="shared" si="6"/>
        <v/>
      </c>
      <c r="J855" t="str">
        <f>if(and($K$3&gt;1,R855=PROSES!$C$2),,K855)</f>
        <v/>
      </c>
      <c r="K855" s="1" t="str">
        <f>if(and($L$3&gt;1,L855=PROSES!$B$2),,L855)</f>
        <v/>
      </c>
      <c r="L855" t="str">
        <f t="shared" si="7"/>
        <v/>
      </c>
      <c r="M855" t="str">
        <f>if(Z855=PROSES!$B$3,T855,)</f>
        <v/>
      </c>
      <c r="N855" t="str">
        <f>if(X855=PROSES!$B$3,T855,)</f>
        <v/>
      </c>
      <c r="O855" t="str">
        <f t="shared" si="8"/>
        <v/>
      </c>
      <c r="P855" t="str">
        <f>if(Z855=PROSES!$B$1,T855,)</f>
        <v/>
      </c>
      <c r="Q855" t="str">
        <f>if(X855=PROSES!$B$1,T855,)</f>
        <v/>
      </c>
      <c r="R855" t="str">
        <f t="shared" si="9"/>
        <v>PULOGADUNG GISPULOGADUNG KONVENSIONAL</v>
      </c>
      <c r="S855" s="3"/>
      <c r="T855" s="1" t="s">
        <v>1614</v>
      </c>
      <c r="U855" s="1" t="s">
        <v>58</v>
      </c>
      <c r="V855" s="1" t="s">
        <v>58</v>
      </c>
      <c r="W855" s="1" t="s">
        <v>282</v>
      </c>
      <c r="X855" s="1" t="s">
        <v>1615</v>
      </c>
      <c r="Y855" s="1" t="s">
        <v>61</v>
      </c>
      <c r="Z855" s="1" t="s">
        <v>1616</v>
      </c>
      <c r="AA855" s="1" t="s">
        <v>555</v>
      </c>
      <c r="AD855" s="1">
        <v>1.0</v>
      </c>
      <c r="AE855" s="1">
        <v>1.0</v>
      </c>
      <c r="AG855" s="1">
        <v>0.25</v>
      </c>
      <c r="AH855" s="1">
        <v>1.0</v>
      </c>
      <c r="AI855" s="1" t="s">
        <v>64</v>
      </c>
      <c r="AJ855" s="1">
        <v>0.0</v>
      </c>
      <c r="AM855" s="1">
        <v>0.0</v>
      </c>
      <c r="AN855" s="1">
        <v>0.0</v>
      </c>
      <c r="AO855" s="1">
        <v>100.0</v>
      </c>
      <c r="AP855" s="1">
        <v>1.0</v>
      </c>
      <c r="AQ855" s="1">
        <v>1.56</v>
      </c>
      <c r="AR855" s="1">
        <v>1.56</v>
      </c>
      <c r="AS855" s="1">
        <v>0.07104693</v>
      </c>
      <c r="AT855" s="1">
        <v>81.68457</v>
      </c>
      <c r="AU855" s="1">
        <v>0.010275</v>
      </c>
      <c r="AV855" s="1">
        <v>0.0703</v>
      </c>
      <c r="AW855" s="1">
        <v>0.047775</v>
      </c>
      <c r="AX855" s="1">
        <v>0.2109</v>
      </c>
      <c r="AY855" s="1">
        <v>0.0</v>
      </c>
      <c r="AZ855" s="1">
        <v>0.6827177</v>
      </c>
      <c r="BA855" s="1">
        <v>-6.618521</v>
      </c>
    </row>
    <row r="856">
      <c r="A856">
        <f t="shared" si="2"/>
        <v>0</v>
      </c>
      <c r="B856" t="str">
        <f t="shared" si="3"/>
        <v/>
      </c>
      <c r="C856" t="str">
        <f>if(and(D$3&gt;1,E856=PROSES!$D$22),,D856)</f>
        <v/>
      </c>
      <c r="D856" s="1" t="str">
        <f>if(and(F$3&gt;1,F856=PROSES!$B$10),,F856)</f>
        <v/>
      </c>
      <c r="E856" t="str">
        <f t="shared" si="4"/>
        <v/>
      </c>
      <c r="F856" t="str">
        <f t="shared" si="5"/>
        <v/>
      </c>
      <c r="G856" s="1" t="str">
        <f>if(Z856=PROSES!$E$29,T856,)</f>
        <v/>
      </c>
      <c r="H856" t="str">
        <f>if(X856=PROSES!$E$29,T856,)</f>
        <v/>
      </c>
      <c r="I856" t="str">
        <f t="shared" si="6"/>
        <v/>
      </c>
      <c r="J856" t="str">
        <f>if(and($K$3&gt;1,R856=PROSES!$C$2),,K856)</f>
        <v/>
      </c>
      <c r="K856" s="1" t="str">
        <f>if(and($L$3&gt;1,L856=PROSES!$B$2),,L856)</f>
        <v/>
      </c>
      <c r="L856" t="str">
        <f t="shared" si="7"/>
        <v/>
      </c>
      <c r="M856" t="str">
        <f>if(Z856=PROSES!$B$3,T856,)</f>
        <v/>
      </c>
      <c r="N856" t="str">
        <f>if(X856=PROSES!$B$3,T856,)</f>
        <v/>
      </c>
      <c r="O856" t="str">
        <f t="shared" si="8"/>
        <v/>
      </c>
      <c r="P856" t="str">
        <f>if(Z856=PROSES!$B$1,T856,)</f>
        <v/>
      </c>
      <c r="Q856" t="str">
        <f>if(X856=PROSES!$B$1,T856,)</f>
        <v/>
      </c>
      <c r="R856" t="str">
        <f t="shared" si="9"/>
        <v>CAWANG4PULOGADUNG</v>
      </c>
      <c r="S856" s="3"/>
      <c r="T856" s="1" t="s">
        <v>1617</v>
      </c>
      <c r="U856" s="1" t="s">
        <v>58</v>
      </c>
      <c r="V856" s="1" t="s">
        <v>58</v>
      </c>
      <c r="W856" s="1" t="s">
        <v>304</v>
      </c>
      <c r="X856" s="1" t="s">
        <v>742</v>
      </c>
      <c r="Y856" s="1" t="s">
        <v>538</v>
      </c>
      <c r="Z856" s="1" t="s">
        <v>1618</v>
      </c>
      <c r="AA856" s="1" t="s">
        <v>249</v>
      </c>
      <c r="AD856" s="1">
        <v>0.0</v>
      </c>
      <c r="AE856" s="1">
        <v>1.0</v>
      </c>
      <c r="AG856" s="1">
        <v>12.6</v>
      </c>
      <c r="AH856" s="1">
        <v>1.0</v>
      </c>
      <c r="AI856" s="1" t="s">
        <v>64</v>
      </c>
      <c r="AJ856" s="1">
        <v>0.0</v>
      </c>
      <c r="AM856" s="1">
        <v>0.0</v>
      </c>
      <c r="AN856" s="1">
        <v>0.0</v>
      </c>
      <c r="AO856" s="1">
        <v>100.0</v>
      </c>
      <c r="AP856" s="1">
        <v>1.0</v>
      </c>
      <c r="AQ856" s="1">
        <v>0.58</v>
      </c>
      <c r="AR856" s="1">
        <v>0.58</v>
      </c>
      <c r="AS856" s="1">
        <v>5.480241</v>
      </c>
      <c r="AT856" s="1">
        <v>71.59837</v>
      </c>
      <c r="AU856" s="1">
        <v>1.72998</v>
      </c>
      <c r="AV856" s="1">
        <v>5.20002</v>
      </c>
      <c r="AW856" s="1">
        <v>3.61998</v>
      </c>
      <c r="AX856" s="1">
        <v>15.60006</v>
      </c>
      <c r="AY856" s="1">
        <v>0.0</v>
      </c>
      <c r="AZ856" s="1">
        <v>0.642939</v>
      </c>
      <c r="BA856" s="1">
        <v>8.101665</v>
      </c>
    </row>
    <row r="857">
      <c r="A857">
        <f t="shared" si="2"/>
        <v>0</v>
      </c>
      <c r="B857" t="str">
        <f t="shared" si="3"/>
        <v/>
      </c>
      <c r="C857" t="str">
        <f>if(and(D$3&gt;1,E857=PROSES!$D$22),,D857)</f>
        <v/>
      </c>
      <c r="D857" s="1" t="str">
        <f>if(and(F$3&gt;1,F857=PROSES!$B$10),,F857)</f>
        <v/>
      </c>
      <c r="E857" t="str">
        <f t="shared" si="4"/>
        <v/>
      </c>
      <c r="F857" t="str">
        <f t="shared" si="5"/>
        <v/>
      </c>
      <c r="G857" s="1" t="str">
        <f>if(Z857=PROSES!$E$29,T857,)</f>
        <v/>
      </c>
      <c r="H857" t="str">
        <f>if(X857=PROSES!$E$29,T857,)</f>
        <v/>
      </c>
      <c r="I857" t="str">
        <f t="shared" si="6"/>
        <v/>
      </c>
      <c r="J857" t="str">
        <f>if(and($K$3&gt;1,R857=PROSES!$C$2),,K857)</f>
        <v/>
      </c>
      <c r="K857" s="1" t="str">
        <f>if(and($L$3&gt;1,L857=PROSES!$B$2),,L857)</f>
        <v/>
      </c>
      <c r="L857" t="str">
        <f t="shared" si="7"/>
        <v/>
      </c>
      <c r="M857" t="str">
        <f>if(Z857=PROSES!$B$3,T857,)</f>
        <v/>
      </c>
      <c r="N857" t="str">
        <f>if(X857=PROSES!$B$3,T857,)</f>
        <v/>
      </c>
      <c r="O857" t="str">
        <f t="shared" si="8"/>
        <v/>
      </c>
      <c r="P857" t="str">
        <f>if(Z857=PROSES!$B$1,T857,)</f>
        <v/>
      </c>
      <c r="Q857" t="str">
        <f>if(X857=PROSES!$B$1,T857,)</f>
        <v/>
      </c>
      <c r="R857" t="str">
        <f t="shared" si="9"/>
        <v>CAWANG4PULOGADUNG</v>
      </c>
      <c r="S857" s="3"/>
      <c r="T857" s="1" t="s">
        <v>1619</v>
      </c>
      <c r="U857" s="1" t="s">
        <v>58</v>
      </c>
      <c r="V857" s="1" t="s">
        <v>58</v>
      </c>
      <c r="W857" s="1" t="s">
        <v>304</v>
      </c>
      <c r="X857" s="1" t="s">
        <v>742</v>
      </c>
      <c r="Y857" s="1" t="s">
        <v>540</v>
      </c>
      <c r="Z857" s="1" t="s">
        <v>1618</v>
      </c>
      <c r="AA857" s="1" t="s">
        <v>249</v>
      </c>
      <c r="AD857" s="1">
        <v>0.0</v>
      </c>
      <c r="AE857" s="1">
        <v>1.0</v>
      </c>
      <c r="AG857" s="1">
        <v>12.6</v>
      </c>
      <c r="AH857" s="1">
        <v>1.0</v>
      </c>
      <c r="AI857" s="1" t="s">
        <v>64</v>
      </c>
      <c r="AJ857" s="1">
        <v>0.0</v>
      </c>
      <c r="AM857" s="1">
        <v>0.0</v>
      </c>
      <c r="AN857" s="1">
        <v>0.0</v>
      </c>
      <c r="AO857" s="1">
        <v>100.0</v>
      </c>
      <c r="AP857" s="1">
        <v>1.0</v>
      </c>
      <c r="AQ857" s="1">
        <v>0.58</v>
      </c>
      <c r="AR857" s="1">
        <v>0.58</v>
      </c>
      <c r="AS857" s="1">
        <v>5.480241</v>
      </c>
      <c r="AT857" s="1">
        <v>71.59837</v>
      </c>
      <c r="AU857" s="1">
        <v>1.72998</v>
      </c>
      <c r="AV857" s="1">
        <v>5.20002</v>
      </c>
      <c r="AW857" s="1">
        <v>3.61998</v>
      </c>
      <c r="AX857" s="1">
        <v>15.60006</v>
      </c>
      <c r="AY857" s="1">
        <v>0.0</v>
      </c>
      <c r="AZ857" s="1">
        <v>0.642939</v>
      </c>
      <c r="BA857" s="1">
        <v>8.101665</v>
      </c>
    </row>
    <row r="858">
      <c r="A858">
        <f t="shared" si="2"/>
        <v>0</v>
      </c>
      <c r="B858" t="str">
        <f t="shared" si="3"/>
        <v/>
      </c>
      <c r="C858" t="str">
        <f>if(and(D$3&gt;1,E858=PROSES!$D$22),,D858)</f>
        <v/>
      </c>
      <c r="D858" s="1" t="str">
        <f>if(and(F$3&gt;1,F858=PROSES!$B$10),,F858)</f>
        <v/>
      </c>
      <c r="E858" t="str">
        <f t="shared" si="4"/>
        <v/>
      </c>
      <c r="F858" t="str">
        <f t="shared" si="5"/>
        <v/>
      </c>
      <c r="G858" s="1" t="str">
        <f>if(Z858=PROSES!$E$29,T858,)</f>
        <v/>
      </c>
      <c r="H858" t="str">
        <f>if(X858=PROSES!$E$29,T858,)</f>
        <v/>
      </c>
      <c r="I858" t="str">
        <f t="shared" si="6"/>
        <v/>
      </c>
      <c r="J858" t="str">
        <f>if(and($K$3&gt;1,R858=PROSES!$C$2),,K858)</f>
        <v/>
      </c>
      <c r="K858" s="1" t="str">
        <f>if(and($L$3&gt;1,L858=PROSES!$B$2),,L858)</f>
        <v/>
      </c>
      <c r="L858" t="str">
        <f t="shared" si="7"/>
        <v/>
      </c>
      <c r="M858" t="str">
        <f>if(Z858=PROSES!$B$3,T858,)</f>
        <v/>
      </c>
      <c r="N858" t="str">
        <f>if(X858=PROSES!$B$3,T858,)</f>
        <v/>
      </c>
      <c r="O858" t="str">
        <f t="shared" si="8"/>
        <v/>
      </c>
      <c r="P858" t="str">
        <f>if(Z858=PROSES!$B$1,T858,)</f>
        <v/>
      </c>
      <c r="Q858" t="str">
        <f>if(X858=PROSES!$B$1,T858,)</f>
        <v/>
      </c>
      <c r="R858" t="str">
        <f t="shared" si="9"/>
        <v>PULOGADUNGGAMBIRLAMA</v>
      </c>
      <c r="S858" s="3"/>
      <c r="T858" s="1" t="s">
        <v>1620</v>
      </c>
      <c r="U858" s="1" t="s">
        <v>58</v>
      </c>
      <c r="V858" s="1" t="s">
        <v>58</v>
      </c>
      <c r="W858" s="1" t="s">
        <v>1621</v>
      </c>
      <c r="X858" s="1" t="s">
        <v>1618</v>
      </c>
      <c r="Y858" s="1" t="s">
        <v>249</v>
      </c>
      <c r="Z858" s="1" t="s">
        <v>1622</v>
      </c>
      <c r="AA858" s="1" t="s">
        <v>252</v>
      </c>
      <c r="AD858" s="1">
        <v>0.0</v>
      </c>
      <c r="AE858" s="1">
        <v>1.0</v>
      </c>
      <c r="AG858" s="1">
        <v>11.5</v>
      </c>
      <c r="AH858" s="1">
        <v>1.0</v>
      </c>
      <c r="AI858" s="1" t="s">
        <v>64</v>
      </c>
      <c r="AJ858" s="1">
        <v>0.0</v>
      </c>
      <c r="AM858" s="1">
        <v>0.0</v>
      </c>
      <c r="AN858" s="1">
        <v>0.0</v>
      </c>
      <c r="AO858" s="1">
        <v>100.0</v>
      </c>
      <c r="AP858" s="1">
        <v>1.0</v>
      </c>
      <c r="AQ858" s="1">
        <v>0.5</v>
      </c>
      <c r="AR858" s="1">
        <v>0.5</v>
      </c>
      <c r="AS858" s="1">
        <v>1.742231</v>
      </c>
      <c r="AT858" s="1">
        <v>56.96028</v>
      </c>
      <c r="AU858" s="1">
        <v>0.9499</v>
      </c>
      <c r="AV858" s="1">
        <v>1.4605</v>
      </c>
      <c r="AW858" s="1">
        <v>2.6749</v>
      </c>
      <c r="AX858" s="1">
        <v>4.3815</v>
      </c>
      <c r="AY858" s="1">
        <v>0.0</v>
      </c>
      <c r="AZ858" s="1">
        <v>0.6490383</v>
      </c>
      <c r="BA858" s="1">
        <v>2.475695</v>
      </c>
    </row>
    <row r="859">
      <c r="A859">
        <f t="shared" si="2"/>
        <v>0</v>
      </c>
      <c r="B859" t="str">
        <f t="shared" si="3"/>
        <v/>
      </c>
      <c r="C859" t="str">
        <f>if(and(D$3&gt;1,E859=PROSES!$D$22),,D859)</f>
        <v/>
      </c>
      <c r="D859" s="1" t="str">
        <f>if(and(F$3&gt;1,F859=PROSES!$B$10),,F859)</f>
        <v/>
      </c>
      <c r="E859" t="str">
        <f t="shared" si="4"/>
        <v/>
      </c>
      <c r="F859" t="str">
        <f t="shared" si="5"/>
        <v/>
      </c>
      <c r="G859" s="1" t="str">
        <f>if(Z859=PROSES!$E$29,T859,)</f>
        <v/>
      </c>
      <c r="H859" t="str">
        <f>if(X859=PROSES!$E$29,T859,)</f>
        <v/>
      </c>
      <c r="I859" t="str">
        <f t="shared" si="6"/>
        <v/>
      </c>
      <c r="J859" t="str">
        <f>if(and($K$3&gt;1,R859=PROSES!$C$2),,K859)</f>
        <v/>
      </c>
      <c r="K859" s="1" t="str">
        <f>if(and($L$3&gt;1,L859=PROSES!$B$2),,L859)</f>
        <v/>
      </c>
      <c r="L859" t="str">
        <f t="shared" si="7"/>
        <v/>
      </c>
      <c r="M859" t="str">
        <f>if(Z859=PROSES!$B$3,T859,)</f>
        <v/>
      </c>
      <c r="N859" t="str">
        <f>if(X859=PROSES!$B$3,T859,)</f>
        <v/>
      </c>
      <c r="O859" t="str">
        <f t="shared" si="8"/>
        <v/>
      </c>
      <c r="P859" t="str">
        <f>if(Z859=PROSES!$B$1,T859,)</f>
        <v/>
      </c>
      <c r="Q859" t="str">
        <f>if(X859=PROSES!$B$1,T859,)</f>
        <v/>
      </c>
      <c r="R859" t="str">
        <f t="shared" si="9"/>
        <v>PULOGADUNG KONVENSIONALPULOGADUNG GIS BARU</v>
      </c>
      <c r="S859" s="3"/>
      <c r="T859" s="1" t="s">
        <v>1623</v>
      </c>
      <c r="U859" s="1" t="s">
        <v>58</v>
      </c>
      <c r="V859" s="1" t="s">
        <v>58</v>
      </c>
      <c r="W859" s="1" t="s">
        <v>297</v>
      </c>
      <c r="X859" s="1" t="s">
        <v>1616</v>
      </c>
      <c r="Y859" s="1" t="s">
        <v>66</v>
      </c>
      <c r="Z859" s="1" t="s">
        <v>298</v>
      </c>
      <c r="AA859" s="1" t="s">
        <v>66</v>
      </c>
      <c r="AD859" s="1">
        <v>0.0</v>
      </c>
      <c r="AE859" s="1">
        <v>1.0</v>
      </c>
      <c r="AG859" s="1">
        <v>0.4</v>
      </c>
      <c r="AH859" s="1">
        <v>1.0</v>
      </c>
      <c r="AI859" s="1" t="s">
        <v>64</v>
      </c>
      <c r="AJ859" s="1">
        <v>0.0</v>
      </c>
      <c r="AM859" s="1">
        <v>0.0</v>
      </c>
      <c r="AN859" s="1">
        <v>0.0</v>
      </c>
      <c r="AO859" s="1">
        <v>100.0</v>
      </c>
      <c r="AP859" s="1">
        <v>1.0</v>
      </c>
      <c r="AQ859" s="1">
        <v>1.636</v>
      </c>
      <c r="AR859" s="1">
        <v>1.636</v>
      </c>
      <c r="AS859" s="1">
        <v>0.07405068</v>
      </c>
      <c r="AT859" s="1">
        <v>84.26477</v>
      </c>
      <c r="AU859" s="1">
        <v>0.0074</v>
      </c>
      <c r="AV859" s="1">
        <v>0.07368001</v>
      </c>
      <c r="AW859" s="1">
        <v>0.0672</v>
      </c>
      <c r="AX859" s="1">
        <v>0.2212</v>
      </c>
      <c r="AY859" s="1">
        <v>0.0</v>
      </c>
      <c r="AZ859" s="1">
        <v>0.7165352</v>
      </c>
      <c r="BA859" s="1">
        <v>-16.33087</v>
      </c>
    </row>
    <row r="860">
      <c r="A860">
        <f t="shared" si="2"/>
        <v>0</v>
      </c>
      <c r="B860" t="str">
        <f t="shared" si="3"/>
        <v/>
      </c>
      <c r="C860" t="str">
        <f>if(and(D$3&gt;1,E860=PROSES!$D$22),,D860)</f>
        <v/>
      </c>
      <c r="D860" s="1" t="str">
        <f>if(and(F$3&gt;1,F860=PROSES!$B$10),,F860)</f>
        <v/>
      </c>
      <c r="E860" t="str">
        <f t="shared" si="4"/>
        <v/>
      </c>
      <c r="F860" t="str">
        <f t="shared" si="5"/>
        <v/>
      </c>
      <c r="G860" s="1" t="str">
        <f>if(Z860=PROSES!$E$29,T860,)</f>
        <v/>
      </c>
      <c r="H860" t="str">
        <f>if(X860=PROSES!$E$29,T860,)</f>
        <v/>
      </c>
      <c r="I860" t="str">
        <f t="shared" si="6"/>
        <v/>
      </c>
      <c r="J860" t="str">
        <f>if(and($K$3&gt;1,R860=PROSES!$C$2),,K860)</f>
        <v/>
      </c>
      <c r="K860" s="1" t="str">
        <f>if(and($L$3&gt;1,L860=PROSES!$B$2),,L860)</f>
        <v/>
      </c>
      <c r="L860" t="str">
        <f t="shared" si="7"/>
        <v/>
      </c>
      <c r="M860" t="str">
        <f>if(Z860=PROSES!$B$3,T860,)</f>
        <v/>
      </c>
      <c r="N860" t="str">
        <f>if(X860=PROSES!$B$3,T860,)</f>
        <v/>
      </c>
      <c r="O860" t="str">
        <f t="shared" si="8"/>
        <v/>
      </c>
      <c r="P860" t="str">
        <f>if(Z860=PROSES!$B$1,T860,)</f>
        <v/>
      </c>
      <c r="Q860" t="str">
        <f>if(X860=PROSES!$B$1,T860,)</f>
        <v/>
      </c>
      <c r="R860" t="str">
        <f t="shared" si="9"/>
        <v>PULOGADUNG KONVENSIONALPULOGADUNG GIS BARU</v>
      </c>
      <c r="S860" s="3"/>
      <c r="T860" s="1" t="s">
        <v>1624</v>
      </c>
      <c r="U860" s="1" t="s">
        <v>58</v>
      </c>
      <c r="V860" s="1" t="s">
        <v>58</v>
      </c>
      <c r="W860" s="1" t="s">
        <v>297</v>
      </c>
      <c r="X860" s="1" t="s">
        <v>1616</v>
      </c>
      <c r="Y860" s="1" t="s">
        <v>66</v>
      </c>
      <c r="Z860" s="1" t="s">
        <v>298</v>
      </c>
      <c r="AA860" s="1" t="s">
        <v>66</v>
      </c>
      <c r="AD860" s="1">
        <v>0.0</v>
      </c>
      <c r="AE860" s="1">
        <v>1.0</v>
      </c>
      <c r="AG860" s="1">
        <v>0.4</v>
      </c>
      <c r="AH860" s="1">
        <v>1.0</v>
      </c>
      <c r="AI860" s="1" t="s">
        <v>64</v>
      </c>
      <c r="AJ860" s="1">
        <v>0.0</v>
      </c>
      <c r="AM860" s="1">
        <v>0.0</v>
      </c>
      <c r="AN860" s="1">
        <v>0.0</v>
      </c>
      <c r="AO860" s="1">
        <v>100.0</v>
      </c>
      <c r="AP860" s="1">
        <v>1.0</v>
      </c>
      <c r="AQ860" s="1">
        <v>1.636</v>
      </c>
      <c r="AR860" s="1">
        <v>1.636</v>
      </c>
      <c r="AS860" s="1">
        <v>0.07405068</v>
      </c>
      <c r="AT860" s="1">
        <v>84.26477</v>
      </c>
      <c r="AU860" s="1">
        <v>0.0074</v>
      </c>
      <c r="AV860" s="1">
        <v>0.07368001</v>
      </c>
      <c r="AW860" s="1">
        <v>0.0672</v>
      </c>
      <c r="AX860" s="1">
        <v>0.2212</v>
      </c>
      <c r="AY860" s="1">
        <v>0.0</v>
      </c>
      <c r="AZ860" s="1">
        <v>0.7165352</v>
      </c>
      <c r="BA860" s="1">
        <v>-16.33087</v>
      </c>
    </row>
    <row r="861">
      <c r="A861">
        <f t="shared" si="2"/>
        <v>0</v>
      </c>
      <c r="B861" t="str">
        <f t="shared" si="3"/>
        <v/>
      </c>
      <c r="C861" t="str">
        <f>if(and(D$3&gt;1,E861=PROSES!$D$22),,D861)</f>
        <v/>
      </c>
      <c r="D861" s="1" t="str">
        <f>if(and(F$3&gt;1,F861=PROSES!$B$10),,F861)</f>
        <v/>
      </c>
      <c r="E861" t="str">
        <f t="shared" si="4"/>
        <v/>
      </c>
      <c r="F861" t="str">
        <f t="shared" si="5"/>
        <v/>
      </c>
      <c r="G861" s="1" t="str">
        <f>if(Z861=PROSES!$E$29,T861,)</f>
        <v/>
      </c>
      <c r="H861" t="str">
        <f>if(X861=PROSES!$E$29,T861,)</f>
        <v/>
      </c>
      <c r="I861" t="str">
        <f t="shared" si="6"/>
        <v/>
      </c>
      <c r="J861" t="str">
        <f>if(and($K$3&gt;1,R861=PROSES!$C$2),,K861)</f>
        <v/>
      </c>
      <c r="K861" s="1" t="str">
        <f>if(and($L$3&gt;1,L861=PROSES!$B$2),,L861)</f>
        <v/>
      </c>
      <c r="L861" t="str">
        <f t="shared" si="7"/>
        <v/>
      </c>
      <c r="M861" t="str">
        <f>if(Z861=PROSES!$B$3,T861,)</f>
        <v/>
      </c>
      <c r="N861" t="str">
        <f>if(X861=PROSES!$B$3,T861,)</f>
        <v/>
      </c>
      <c r="O861" t="str">
        <f t="shared" si="8"/>
        <v/>
      </c>
      <c r="P861" t="str">
        <f>if(Z861=PROSES!$B$1,T861,)</f>
        <v/>
      </c>
      <c r="Q861" t="str">
        <f>if(X861=PROSES!$B$1,T861,)</f>
        <v/>
      </c>
      <c r="R861" t="str">
        <f t="shared" si="9"/>
        <v>PULOGADUNG KONVENSIONALPENGGILINGAN</v>
      </c>
      <c r="S861" s="3"/>
      <c r="T861" s="1" t="s">
        <v>1625</v>
      </c>
      <c r="U861" s="1" t="s">
        <v>58</v>
      </c>
      <c r="V861" s="1" t="s">
        <v>58</v>
      </c>
      <c r="W861" s="1" t="s">
        <v>282</v>
      </c>
      <c r="X861" s="1" t="s">
        <v>1616</v>
      </c>
      <c r="Y861" s="1" t="s">
        <v>66</v>
      </c>
      <c r="Z861" s="1" t="s">
        <v>1626</v>
      </c>
      <c r="AA861" s="1" t="s">
        <v>66</v>
      </c>
      <c r="AD861" s="1">
        <v>1.0</v>
      </c>
      <c r="AE861" s="1">
        <v>1.0</v>
      </c>
      <c r="AG861" s="1">
        <v>4.3</v>
      </c>
      <c r="AH861" s="1">
        <v>1.0</v>
      </c>
      <c r="AI861" s="1" t="s">
        <v>64</v>
      </c>
      <c r="AJ861" s="1">
        <v>0.0</v>
      </c>
      <c r="AM861" s="1">
        <v>0.0</v>
      </c>
      <c r="AN861" s="1">
        <v>0.0</v>
      </c>
      <c r="AO861" s="1">
        <v>100.0</v>
      </c>
      <c r="AP861" s="1">
        <v>1.0</v>
      </c>
      <c r="AQ861" s="1">
        <v>1.56</v>
      </c>
      <c r="AR861" s="1">
        <v>1.56</v>
      </c>
      <c r="AS861" s="1">
        <v>1.222007</v>
      </c>
      <c r="AT861" s="1">
        <v>81.68457</v>
      </c>
      <c r="AU861" s="1">
        <v>0.17673</v>
      </c>
      <c r="AV861" s="1">
        <v>1.20916</v>
      </c>
      <c r="AW861" s="1">
        <v>0.82173</v>
      </c>
      <c r="AX861" s="1">
        <v>3.62748</v>
      </c>
      <c r="AY861" s="1">
        <v>0.0</v>
      </c>
      <c r="AZ861" s="1">
        <v>0.6827177</v>
      </c>
      <c r="BA861" s="1">
        <v>-6.618521</v>
      </c>
    </row>
    <row r="862">
      <c r="A862">
        <f t="shared" si="2"/>
        <v>0</v>
      </c>
      <c r="B862" t="str">
        <f t="shared" si="3"/>
        <v/>
      </c>
      <c r="C862" t="str">
        <f>if(and(D$3&gt;1,E862=PROSES!$D$22),,D862)</f>
        <v/>
      </c>
      <c r="D862" s="1" t="str">
        <f>if(and(F$3&gt;1,F862=PROSES!$B$10),,F862)</f>
        <v/>
      </c>
      <c r="E862" t="str">
        <f t="shared" si="4"/>
        <v/>
      </c>
      <c r="F862" t="str">
        <f t="shared" si="5"/>
        <v/>
      </c>
      <c r="G862" s="1" t="str">
        <f>if(Z862=PROSES!$E$29,T862,)</f>
        <v/>
      </c>
      <c r="H862" t="str">
        <f>if(X862=PROSES!$E$29,T862,)</f>
        <v/>
      </c>
      <c r="I862" t="str">
        <f t="shared" si="6"/>
        <v/>
      </c>
      <c r="J862" t="str">
        <f>if(and($K$3&gt;1,R862=PROSES!$C$2),,K862)</f>
        <v/>
      </c>
      <c r="K862" s="1" t="str">
        <f>if(and($L$3&gt;1,L862=PROSES!$B$2),,L862)</f>
        <v/>
      </c>
      <c r="L862" t="str">
        <f t="shared" si="7"/>
        <v/>
      </c>
      <c r="M862" t="str">
        <f>if(Z862=PROSES!$B$3,T862,)</f>
        <v/>
      </c>
      <c r="N862" t="str">
        <f>if(X862=PROSES!$B$3,T862,)</f>
        <v/>
      </c>
      <c r="O862" t="str">
        <f t="shared" si="8"/>
        <v/>
      </c>
      <c r="P862" t="str">
        <f>if(Z862=PROSES!$B$1,T862,)</f>
        <v/>
      </c>
      <c r="Q862" t="str">
        <f>if(X862=PROSES!$B$1,T862,)</f>
        <v/>
      </c>
      <c r="R862" t="str">
        <f t="shared" si="9"/>
        <v>BEKASI</v>
      </c>
      <c r="S862" s="3"/>
      <c r="T862" s="1" t="s">
        <v>1627</v>
      </c>
      <c r="U862" s="1" t="s">
        <v>58</v>
      </c>
      <c r="V862" s="1" t="s">
        <v>58</v>
      </c>
      <c r="W862" s="1" t="s">
        <v>282</v>
      </c>
      <c r="Y862" s="1" t="s">
        <v>1628</v>
      </c>
      <c r="Z862" s="1" t="s">
        <v>283</v>
      </c>
      <c r="AA862" s="1" t="s">
        <v>66</v>
      </c>
      <c r="AD862" s="1">
        <v>1.0</v>
      </c>
      <c r="AE862" s="1">
        <v>1.0</v>
      </c>
      <c r="AG862" s="1">
        <v>4.3</v>
      </c>
      <c r="AH862" s="1">
        <v>1.0</v>
      </c>
      <c r="AI862" s="1" t="s">
        <v>64</v>
      </c>
      <c r="AJ862" s="1">
        <v>0.0</v>
      </c>
      <c r="AM862" s="1">
        <v>0.0</v>
      </c>
      <c r="AN862" s="1">
        <v>0.0</v>
      </c>
      <c r="AO862" s="1">
        <v>100.0</v>
      </c>
      <c r="AP862" s="1">
        <v>1.0</v>
      </c>
      <c r="AQ862" s="1">
        <v>1.56</v>
      </c>
      <c r="AR862" s="1">
        <v>1.56</v>
      </c>
      <c r="AS862" s="1">
        <v>1.222007</v>
      </c>
      <c r="AT862" s="1">
        <v>81.68457</v>
      </c>
      <c r="AU862" s="1">
        <v>0.17673</v>
      </c>
      <c r="AV862" s="1">
        <v>1.20916</v>
      </c>
      <c r="AW862" s="1">
        <v>0.82173</v>
      </c>
      <c r="AX862" s="1">
        <v>3.62748</v>
      </c>
      <c r="AY862" s="1">
        <v>0.0</v>
      </c>
      <c r="AZ862" s="1">
        <v>0.6827177</v>
      </c>
      <c r="BA862" s="1">
        <v>-6.618521</v>
      </c>
    </row>
    <row r="863">
      <c r="A863">
        <f t="shared" si="2"/>
        <v>0</v>
      </c>
      <c r="B863" t="str">
        <f t="shared" si="3"/>
        <v/>
      </c>
      <c r="C863" t="str">
        <f>if(and(D$3&gt;1,E863=PROSES!$D$22),,D863)</f>
        <v/>
      </c>
      <c r="D863" s="1" t="str">
        <f>if(and(F$3&gt;1,F863=PROSES!$B$10),,F863)</f>
        <v/>
      </c>
      <c r="E863" t="str">
        <f t="shared" si="4"/>
        <v/>
      </c>
      <c r="F863" t="str">
        <f t="shared" si="5"/>
        <v/>
      </c>
      <c r="G863" s="1" t="str">
        <f>if(Z863=PROSES!$E$29,T863,)</f>
        <v/>
      </c>
      <c r="H863" t="str">
        <f>if(X863=PROSES!$E$29,T863,)</f>
        <v/>
      </c>
      <c r="I863" t="str">
        <f t="shared" si="6"/>
        <v/>
      </c>
      <c r="J863" t="str">
        <f>if(and($K$3&gt;1,R863=PROSES!$C$2),,K863)</f>
        <v/>
      </c>
      <c r="K863" s="1" t="str">
        <f>if(and($L$3&gt;1,L863=PROSES!$B$2),,L863)</f>
        <v/>
      </c>
      <c r="L863" t="str">
        <f t="shared" si="7"/>
        <v/>
      </c>
      <c r="M863" t="str">
        <f>if(Z863=PROSES!$B$3,T863,)</f>
        <v/>
      </c>
      <c r="N863" t="str">
        <f>if(X863=PROSES!$B$3,T863,)</f>
        <v/>
      </c>
      <c r="O863" t="str">
        <f t="shared" si="8"/>
        <v/>
      </c>
      <c r="P863" t="str">
        <f>if(Z863=PROSES!$B$1,T863,)</f>
        <v/>
      </c>
      <c r="Q863" t="str">
        <f>if(X863=PROSES!$B$1,T863,)</f>
        <v/>
      </c>
      <c r="R863" t="str">
        <f t="shared" si="9"/>
        <v>PENGGILINGANBEKASI</v>
      </c>
      <c r="S863" s="3"/>
      <c r="T863" s="1" t="s">
        <v>1629</v>
      </c>
      <c r="U863" s="1" t="s">
        <v>58</v>
      </c>
      <c r="V863" s="1" t="s">
        <v>58</v>
      </c>
      <c r="W863" s="1" t="s">
        <v>282</v>
      </c>
      <c r="X863" s="1" t="s">
        <v>1626</v>
      </c>
      <c r="Y863" s="1" t="s">
        <v>66</v>
      </c>
      <c r="Z863" s="1" t="s">
        <v>283</v>
      </c>
      <c r="AA863" s="1" t="s">
        <v>66</v>
      </c>
      <c r="AD863" s="1">
        <v>0.0</v>
      </c>
      <c r="AE863" s="1">
        <v>1.0</v>
      </c>
      <c r="AG863" s="1">
        <v>4.3</v>
      </c>
      <c r="AH863" s="1">
        <v>1.0</v>
      </c>
      <c r="AI863" s="1" t="s">
        <v>64</v>
      </c>
      <c r="AJ863" s="1">
        <v>0.0</v>
      </c>
      <c r="AM863" s="1">
        <v>0.0</v>
      </c>
      <c r="AN863" s="1">
        <v>0.0</v>
      </c>
      <c r="AO863" s="1">
        <v>100.0</v>
      </c>
      <c r="AP863" s="1">
        <v>1.0</v>
      </c>
      <c r="AQ863" s="1">
        <v>1.56</v>
      </c>
      <c r="AR863" s="1">
        <v>1.56</v>
      </c>
      <c r="AS863" s="1">
        <v>1.222007</v>
      </c>
      <c r="AT863" s="1">
        <v>81.68457</v>
      </c>
      <c r="AU863" s="1">
        <v>0.17673</v>
      </c>
      <c r="AV863" s="1">
        <v>1.20916</v>
      </c>
      <c r="AW863" s="1">
        <v>0.82173</v>
      </c>
      <c r="AX863" s="1">
        <v>3.62748</v>
      </c>
      <c r="AY863" s="1">
        <v>0.0</v>
      </c>
      <c r="AZ863" s="1">
        <v>0.6827177</v>
      </c>
      <c r="BA863" s="1">
        <v>-6.618521</v>
      </c>
    </row>
    <row r="864">
      <c r="A864">
        <f t="shared" si="2"/>
        <v>0</v>
      </c>
      <c r="B864" t="str">
        <f t="shared" si="3"/>
        <v/>
      </c>
      <c r="C864" t="str">
        <f>if(and(D$3&gt;1,E864=PROSES!$D$22),,D864)</f>
        <v/>
      </c>
      <c r="D864" s="1" t="str">
        <f>if(and(F$3&gt;1,F864=PROSES!$B$10),,F864)</f>
        <v/>
      </c>
      <c r="E864" t="str">
        <f t="shared" si="4"/>
        <v/>
      </c>
      <c r="F864" t="str">
        <f t="shared" si="5"/>
        <v/>
      </c>
      <c r="G864" s="1" t="str">
        <f>if(Z864=PROSES!$E$29,T864,)</f>
        <v/>
      </c>
      <c r="H864" t="str">
        <f>if(X864=PROSES!$E$29,T864,)</f>
        <v/>
      </c>
      <c r="I864" t="str">
        <f t="shared" si="6"/>
        <v/>
      </c>
      <c r="J864" t="str">
        <f>if(and($K$3&gt;1,R864=PROSES!$C$2),,K864)</f>
        <v/>
      </c>
      <c r="K864" s="1" t="str">
        <f>if(and($L$3&gt;1,L864=PROSES!$B$2),,L864)</f>
        <v/>
      </c>
      <c r="L864" t="str">
        <f t="shared" si="7"/>
        <v/>
      </c>
      <c r="M864" t="str">
        <f>if(Z864=PROSES!$B$3,T864,)</f>
        <v/>
      </c>
      <c r="N864" t="str">
        <f>if(X864=PROSES!$B$3,T864,)</f>
        <v/>
      </c>
      <c r="O864" t="str">
        <f t="shared" si="8"/>
        <v/>
      </c>
      <c r="P864" t="str">
        <f>if(Z864=PROSES!$B$1,T864,)</f>
        <v/>
      </c>
      <c r="Q864" t="str">
        <f>if(X864=PROSES!$B$1,T864,)</f>
        <v/>
      </c>
      <c r="R864" t="str">
        <f t="shared" si="9"/>
        <v>PENGGILINGAN</v>
      </c>
      <c r="S864" s="3"/>
      <c r="T864" s="1" t="s">
        <v>1630</v>
      </c>
      <c r="U864" s="1" t="s">
        <v>58</v>
      </c>
      <c r="V864" s="1" t="s">
        <v>58</v>
      </c>
      <c r="W864" s="1" t="s">
        <v>282</v>
      </c>
      <c r="X864" s="1" t="s">
        <v>1626</v>
      </c>
      <c r="Y864" s="1" t="s">
        <v>66</v>
      </c>
      <c r="AA864" s="1" t="s">
        <v>1631</v>
      </c>
      <c r="AD864" s="1">
        <v>0.0</v>
      </c>
      <c r="AE864" s="1">
        <v>1.0</v>
      </c>
      <c r="AG864" s="1">
        <v>4.3</v>
      </c>
      <c r="AH864" s="1">
        <v>1.0</v>
      </c>
      <c r="AI864" s="1" t="s">
        <v>64</v>
      </c>
      <c r="AJ864" s="1">
        <v>0.0</v>
      </c>
      <c r="AM864" s="1">
        <v>0.0</v>
      </c>
      <c r="AN864" s="1">
        <v>0.0</v>
      </c>
      <c r="AO864" s="1">
        <v>100.0</v>
      </c>
      <c r="AP864" s="1">
        <v>1.0</v>
      </c>
      <c r="AQ864" s="1">
        <v>1.56</v>
      </c>
      <c r="AR864" s="1">
        <v>1.56</v>
      </c>
      <c r="AS864" s="1">
        <v>1.222007</v>
      </c>
      <c r="AT864" s="1">
        <v>81.68457</v>
      </c>
      <c r="AU864" s="1">
        <v>0.17673</v>
      </c>
      <c r="AV864" s="1">
        <v>1.20916</v>
      </c>
      <c r="AW864" s="1">
        <v>0.82173</v>
      </c>
      <c r="AX864" s="1">
        <v>3.62748</v>
      </c>
      <c r="AY864" s="1">
        <v>0.0</v>
      </c>
      <c r="AZ864" s="1">
        <v>0.6827177</v>
      </c>
      <c r="BA864" s="1">
        <v>-6.618521</v>
      </c>
    </row>
    <row r="865">
      <c r="A865">
        <f t="shared" si="2"/>
        <v>0</v>
      </c>
      <c r="B865" t="str">
        <f t="shared" si="3"/>
        <v/>
      </c>
      <c r="C865" t="str">
        <f>if(and(D$3&gt;1,E865=PROSES!$D$22),,D865)</f>
        <v/>
      </c>
      <c r="D865" s="1" t="str">
        <f>if(and(F$3&gt;1,F865=PROSES!$B$10),,F865)</f>
        <v/>
      </c>
      <c r="E865" t="str">
        <f t="shared" si="4"/>
        <v/>
      </c>
      <c r="F865" t="str">
        <f t="shared" si="5"/>
        <v/>
      </c>
      <c r="G865" s="1" t="str">
        <f>if(Z865=PROSES!$E$29,T865,)</f>
        <v/>
      </c>
      <c r="H865" t="str">
        <f>if(X865=PROSES!$E$29,T865,)</f>
        <v/>
      </c>
      <c r="I865" t="str">
        <f t="shared" si="6"/>
        <v/>
      </c>
      <c r="J865" t="str">
        <f>if(and($K$3&gt;1,R865=PROSES!$C$2),,K865)</f>
        <v/>
      </c>
      <c r="K865" s="1" t="str">
        <f>if(and($L$3&gt;1,L865=PROSES!$B$2),,L865)</f>
        <v/>
      </c>
      <c r="L865" t="str">
        <f t="shared" si="7"/>
        <v/>
      </c>
      <c r="M865" t="str">
        <f>if(Z865=PROSES!$B$3,T865,)</f>
        <v/>
      </c>
      <c r="N865" t="str">
        <f>if(X865=PROSES!$B$3,T865,)</f>
        <v/>
      </c>
      <c r="O865" t="str">
        <f t="shared" si="8"/>
        <v/>
      </c>
      <c r="P865" t="str">
        <f>if(Z865=PROSES!$B$1,T865,)</f>
        <v/>
      </c>
      <c r="Q865" t="str">
        <f>if(X865=PROSES!$B$1,T865,)</f>
        <v/>
      </c>
      <c r="R865" t="str">
        <f t="shared" si="9"/>
        <v>PULOGADUNG GIS BARU</v>
      </c>
      <c r="S865" s="3"/>
      <c r="T865" s="1" t="s">
        <v>1632</v>
      </c>
      <c r="U865" s="1" t="s">
        <v>58</v>
      </c>
      <c r="V865" s="1" t="s">
        <v>58</v>
      </c>
      <c r="W865" s="1" t="s">
        <v>297</v>
      </c>
      <c r="Y865" s="1" t="s">
        <v>1631</v>
      </c>
      <c r="Z865" s="1" t="s">
        <v>298</v>
      </c>
      <c r="AA865" s="1" t="s">
        <v>66</v>
      </c>
      <c r="AD865" s="1">
        <v>0.0</v>
      </c>
      <c r="AE865" s="1">
        <v>1.0</v>
      </c>
      <c r="AG865" s="1">
        <v>0.17</v>
      </c>
      <c r="AH865" s="1">
        <v>1.0</v>
      </c>
      <c r="AI865" s="1" t="s">
        <v>64</v>
      </c>
      <c r="AJ865" s="1">
        <v>0.0</v>
      </c>
      <c r="AM865" s="1">
        <v>0.0</v>
      </c>
      <c r="AN865" s="1">
        <v>0.0</v>
      </c>
      <c r="AO865" s="1">
        <v>100.0</v>
      </c>
      <c r="AP865" s="1">
        <v>1.0</v>
      </c>
      <c r="AQ865" s="1">
        <v>1.636</v>
      </c>
      <c r="AR865" s="1">
        <v>1.636</v>
      </c>
      <c r="AS865" s="1">
        <v>0.03147154</v>
      </c>
      <c r="AT865" s="1">
        <v>84.26477</v>
      </c>
      <c r="AU865" s="1">
        <v>0.003145</v>
      </c>
      <c r="AV865" s="1">
        <v>0.031314</v>
      </c>
      <c r="AW865" s="1">
        <v>0.02856</v>
      </c>
      <c r="AX865" s="1">
        <v>0.09401</v>
      </c>
      <c r="AY865" s="1">
        <v>0.0</v>
      </c>
      <c r="AZ865" s="1">
        <v>0.7165352</v>
      </c>
      <c r="BA865" s="1">
        <v>-16.33087</v>
      </c>
    </row>
    <row r="866">
      <c r="A866">
        <f t="shared" si="2"/>
        <v>0</v>
      </c>
      <c r="B866" t="str">
        <f t="shared" si="3"/>
        <v/>
      </c>
      <c r="C866" t="str">
        <f>if(and(D$3&gt;1,E866=PROSES!$D$22),,D866)</f>
        <v/>
      </c>
      <c r="D866" s="1" t="str">
        <f>if(and(F$3&gt;1,F866=PROSES!$B$10),,F866)</f>
        <v/>
      </c>
      <c r="E866" t="str">
        <f t="shared" si="4"/>
        <v/>
      </c>
      <c r="F866" t="str">
        <f t="shared" si="5"/>
        <v/>
      </c>
      <c r="G866" s="1" t="str">
        <f>if(Z866=PROSES!$E$29,T866,)</f>
        <v/>
      </c>
      <c r="H866" t="str">
        <f>if(X866=PROSES!$E$29,T866,)</f>
        <v/>
      </c>
      <c r="I866" t="str">
        <f t="shared" si="6"/>
        <v/>
      </c>
      <c r="J866" t="str">
        <f>if(and($K$3&gt;1,R866=PROSES!$C$2),,K866)</f>
        <v/>
      </c>
      <c r="K866" s="1" t="str">
        <f>if(and($L$3&gt;1,L866=PROSES!$B$2),,L866)</f>
        <v/>
      </c>
      <c r="L866" t="str">
        <f t="shared" si="7"/>
        <v/>
      </c>
      <c r="M866" t="str">
        <f>if(Z866=PROSES!$B$3,T866,)</f>
        <v/>
      </c>
      <c r="N866" t="str">
        <f>if(X866=PROSES!$B$3,T866,)</f>
        <v/>
      </c>
      <c r="O866" t="str">
        <f t="shared" si="8"/>
        <v/>
      </c>
      <c r="P866" t="str">
        <f>if(Z866=PROSES!$B$1,T866,)</f>
        <v/>
      </c>
      <c r="Q866" t="str">
        <f>if(X866=PROSES!$B$1,T866,)</f>
        <v/>
      </c>
      <c r="R866" t="str">
        <f t="shared" si="9"/>
        <v>PEGANGSANKELAPA GADING</v>
      </c>
      <c r="S866" s="3"/>
      <c r="T866" s="1" t="s">
        <v>1633</v>
      </c>
      <c r="U866" s="1" t="s">
        <v>58</v>
      </c>
      <c r="V866" s="1" t="s">
        <v>58</v>
      </c>
      <c r="W866" s="1" t="s">
        <v>59</v>
      </c>
      <c r="X866" s="1" t="s">
        <v>1634</v>
      </c>
      <c r="Y866" s="1" t="s">
        <v>66</v>
      </c>
      <c r="Z866" s="1" t="s">
        <v>1192</v>
      </c>
      <c r="AA866" s="7">
        <v>43529.0</v>
      </c>
      <c r="AD866" s="1">
        <v>0.0</v>
      </c>
      <c r="AE866" s="1">
        <v>1.0</v>
      </c>
      <c r="AG866" s="1">
        <v>6.099</v>
      </c>
      <c r="AH866" s="1">
        <v>1.0</v>
      </c>
      <c r="AI866" s="1" t="s">
        <v>64</v>
      </c>
      <c r="AJ866" s="1">
        <v>0.0</v>
      </c>
      <c r="AM866" s="1">
        <v>0.0</v>
      </c>
      <c r="AN866" s="1">
        <v>0.0</v>
      </c>
      <c r="AO866" s="1">
        <v>100.0</v>
      </c>
      <c r="AP866" s="1">
        <v>1.0</v>
      </c>
      <c r="AQ866" s="1">
        <v>2.73</v>
      </c>
      <c r="AR866" s="1">
        <v>2.73</v>
      </c>
      <c r="AS866" s="1">
        <v>1.620803</v>
      </c>
      <c r="AT866" s="1">
        <v>76.21999</v>
      </c>
      <c r="AU866" s="1">
        <v>0.3860667</v>
      </c>
      <c r="AV866" s="1">
        <v>1.574152</v>
      </c>
      <c r="AW866" s="1">
        <v>1.300917</v>
      </c>
      <c r="AX866" s="1">
        <v>4.722456</v>
      </c>
      <c r="AY866" s="1">
        <v>0.0</v>
      </c>
      <c r="AZ866" s="1">
        <v>0.6742607</v>
      </c>
      <c r="BA866" s="1">
        <v>-2.423059</v>
      </c>
    </row>
    <row r="867">
      <c r="A867">
        <f t="shared" si="2"/>
        <v>0</v>
      </c>
      <c r="B867" t="str">
        <f t="shared" si="3"/>
        <v/>
      </c>
      <c r="C867" t="str">
        <f>if(and(D$3&gt;1,E867=PROSES!$D$22),,D867)</f>
        <v/>
      </c>
      <c r="D867" s="1" t="str">
        <f>if(and(F$3&gt;1,F867=PROSES!$B$10),,F867)</f>
        <v/>
      </c>
      <c r="E867" t="str">
        <f t="shared" si="4"/>
        <v/>
      </c>
      <c r="F867" t="str">
        <f t="shared" si="5"/>
        <v/>
      </c>
      <c r="G867" s="1" t="str">
        <f>if(Z867=PROSES!$E$29,T867,)</f>
        <v/>
      </c>
      <c r="H867" t="str">
        <f>if(X867=PROSES!$E$29,T867,)</f>
        <v/>
      </c>
      <c r="I867" t="str">
        <f t="shared" si="6"/>
        <v/>
      </c>
      <c r="J867" t="str">
        <f>if(and($K$3&gt;1,R867=PROSES!$C$2),,K867)</f>
        <v/>
      </c>
      <c r="K867" s="1" t="str">
        <f>if(and($L$3&gt;1,L867=PROSES!$B$2),,L867)</f>
        <v/>
      </c>
      <c r="L867" t="str">
        <f t="shared" si="7"/>
        <v/>
      </c>
      <c r="M867" t="str">
        <f>if(Z867=PROSES!$B$3,T867,)</f>
        <v/>
      </c>
      <c r="N867" t="str">
        <f>if(X867=PROSES!$B$3,T867,)</f>
        <v/>
      </c>
      <c r="O867" t="str">
        <f t="shared" si="8"/>
        <v/>
      </c>
      <c r="P867" t="str">
        <f>if(Z867=PROSES!$B$1,T867,)</f>
        <v/>
      </c>
      <c r="Q867" t="str">
        <f>if(X867=PROSES!$B$1,T867,)</f>
        <v/>
      </c>
      <c r="R867" t="str">
        <f t="shared" si="9"/>
        <v>PEGANGSAN</v>
      </c>
      <c r="S867" s="3"/>
      <c r="T867" s="1" t="s">
        <v>1635</v>
      </c>
      <c r="U867" s="1" t="s">
        <v>58</v>
      </c>
      <c r="V867" s="1" t="s">
        <v>58</v>
      </c>
      <c r="W867" s="1" t="s">
        <v>59</v>
      </c>
      <c r="X867" s="1" t="s">
        <v>1634</v>
      </c>
      <c r="Y867" s="1" t="s">
        <v>66</v>
      </c>
      <c r="AA867" s="1" t="s">
        <v>1636</v>
      </c>
      <c r="AD867" s="1">
        <v>0.0</v>
      </c>
      <c r="AE867" s="1">
        <v>1.0</v>
      </c>
      <c r="AG867" s="1">
        <v>0.998</v>
      </c>
      <c r="AH867" s="1">
        <v>1.0</v>
      </c>
      <c r="AI867" s="1" t="s">
        <v>64</v>
      </c>
      <c r="AJ867" s="1">
        <v>0.0</v>
      </c>
      <c r="AM867" s="1">
        <v>0.0</v>
      </c>
      <c r="AN867" s="1">
        <v>0.0</v>
      </c>
      <c r="AO867" s="1">
        <v>100.0</v>
      </c>
      <c r="AP867" s="1">
        <v>1.0</v>
      </c>
      <c r="AQ867" s="1">
        <v>2.73</v>
      </c>
      <c r="AR867" s="1">
        <v>2.73</v>
      </c>
      <c r="AS867" s="1">
        <v>0.2652175</v>
      </c>
      <c r="AT867" s="1">
        <v>76.21999</v>
      </c>
      <c r="AU867" s="1">
        <v>0.0631734</v>
      </c>
      <c r="AV867" s="1">
        <v>0.2575838</v>
      </c>
      <c r="AW867" s="1">
        <v>0.2128734</v>
      </c>
      <c r="AX867" s="1">
        <v>0.7727514</v>
      </c>
      <c r="AY867" s="1">
        <v>0.0</v>
      </c>
      <c r="AZ867" s="1">
        <v>0.6742607</v>
      </c>
      <c r="BA867" s="1">
        <v>-2.423059</v>
      </c>
    </row>
    <row r="868">
      <c r="A868">
        <f t="shared" si="2"/>
        <v>0</v>
      </c>
      <c r="B868" t="str">
        <f t="shared" si="3"/>
        <v/>
      </c>
      <c r="C868" t="str">
        <f>if(and(D$3&gt;1,E868=PROSES!$D$22),,D868)</f>
        <v/>
      </c>
      <c r="D868" s="1" t="str">
        <f>if(and(F$3&gt;1,F868=PROSES!$B$10),,F868)</f>
        <v/>
      </c>
      <c r="E868" t="str">
        <f t="shared" si="4"/>
        <v/>
      </c>
      <c r="F868" t="str">
        <f t="shared" si="5"/>
        <v/>
      </c>
      <c r="G868" s="1" t="str">
        <f>if(Z868=PROSES!$E$29,T868,)</f>
        <v/>
      </c>
      <c r="H868" t="str">
        <f>if(X868=PROSES!$E$29,T868,)</f>
        <v/>
      </c>
      <c r="I868" t="str">
        <f t="shared" si="6"/>
        <v/>
      </c>
      <c r="J868" t="str">
        <f>if(and($K$3&gt;1,R868=PROSES!$C$2),,K868)</f>
        <v/>
      </c>
      <c r="K868" s="1" t="str">
        <f>if(and($L$3&gt;1,L868=PROSES!$B$2),,L868)</f>
        <v/>
      </c>
      <c r="L868" t="str">
        <f t="shared" si="7"/>
        <v/>
      </c>
      <c r="M868" t="str">
        <f>if(Z868=PROSES!$B$3,T868,)</f>
        <v/>
      </c>
      <c r="N868" t="str">
        <f>if(X868=PROSES!$B$3,T868,)</f>
        <v/>
      </c>
      <c r="O868" t="str">
        <f t="shared" si="8"/>
        <v/>
      </c>
      <c r="P868" t="str">
        <f>if(Z868=PROSES!$B$1,T868,)</f>
        <v/>
      </c>
      <c r="Q868" t="str">
        <f>if(X868=PROSES!$B$1,T868,)</f>
        <v/>
      </c>
      <c r="R868" t="str">
        <f t="shared" si="9"/>
        <v>PULOGADUNG GIS BARU</v>
      </c>
      <c r="S868" s="3"/>
      <c r="T868" s="1" t="s">
        <v>1637</v>
      </c>
      <c r="U868" s="1" t="s">
        <v>58</v>
      </c>
      <c r="V868" s="1" t="s">
        <v>58</v>
      </c>
      <c r="W868" s="1" t="s">
        <v>297</v>
      </c>
      <c r="Y868" s="1" t="s">
        <v>1636</v>
      </c>
      <c r="Z868" s="1" t="s">
        <v>298</v>
      </c>
      <c r="AA868" s="1" t="s">
        <v>61</v>
      </c>
      <c r="AD868" s="1">
        <v>0.0</v>
      </c>
      <c r="AE868" s="1">
        <v>1.0</v>
      </c>
      <c r="AG868" s="1">
        <v>0.07</v>
      </c>
      <c r="AH868" s="1">
        <v>1.0</v>
      </c>
      <c r="AI868" s="1" t="s">
        <v>64</v>
      </c>
      <c r="AJ868" s="1">
        <v>0.0</v>
      </c>
      <c r="AM868" s="1">
        <v>0.0</v>
      </c>
      <c r="AN868" s="1">
        <v>0.0</v>
      </c>
      <c r="AO868" s="1">
        <v>100.0</v>
      </c>
      <c r="AP868" s="1">
        <v>1.0</v>
      </c>
      <c r="AQ868" s="1">
        <v>1.636</v>
      </c>
      <c r="AR868" s="1">
        <v>1.636</v>
      </c>
      <c r="AS868" s="1">
        <v>0.01295887</v>
      </c>
      <c r="AT868" s="1">
        <v>84.26477</v>
      </c>
      <c r="AU868" s="1">
        <v>0.001295</v>
      </c>
      <c r="AV868" s="1">
        <v>0.012894</v>
      </c>
      <c r="AW868" s="1">
        <v>0.01176</v>
      </c>
      <c r="AX868" s="1">
        <v>0.03871</v>
      </c>
      <c r="AY868" s="1">
        <v>0.0</v>
      </c>
      <c r="AZ868" s="1">
        <v>0.7165352</v>
      </c>
      <c r="BA868" s="1">
        <v>-16.33087</v>
      </c>
    </row>
    <row r="869">
      <c r="A869">
        <f t="shared" si="2"/>
        <v>0</v>
      </c>
      <c r="B869" t="str">
        <f t="shared" si="3"/>
        <v/>
      </c>
      <c r="C869" t="str">
        <f>if(and(D$3&gt;1,E869=PROSES!$D$22),,D869)</f>
        <v/>
      </c>
      <c r="D869" s="1" t="str">
        <f>if(and(F$3&gt;1,F869=PROSES!$B$10),,F869)</f>
        <v/>
      </c>
      <c r="E869" t="str">
        <f t="shared" si="4"/>
        <v/>
      </c>
      <c r="F869" t="str">
        <f t="shared" si="5"/>
        <v/>
      </c>
      <c r="G869" s="1" t="str">
        <f>if(Z869=PROSES!$E$29,T869,)</f>
        <v/>
      </c>
      <c r="H869" t="str">
        <f>if(X869=PROSES!$E$29,T869,)</f>
        <v/>
      </c>
      <c r="I869" t="str">
        <f t="shared" si="6"/>
        <v/>
      </c>
      <c r="J869" t="str">
        <f>if(and($K$3&gt;1,R869=PROSES!$C$2),,K869)</f>
        <v/>
      </c>
      <c r="K869" s="1" t="str">
        <f>if(and($L$3&gt;1,L869=PROSES!$B$2),,L869)</f>
        <v/>
      </c>
      <c r="L869" t="str">
        <f t="shared" si="7"/>
        <v/>
      </c>
      <c r="M869" t="str">
        <f>if(Z869=PROSES!$B$3,T869,)</f>
        <v/>
      </c>
      <c r="N869" t="str">
        <f>if(X869=PROSES!$B$3,T869,)</f>
        <v/>
      </c>
      <c r="O869" t="str">
        <f t="shared" si="8"/>
        <v/>
      </c>
      <c r="P869" t="str">
        <f>if(Z869=PROSES!$B$1,T869,)</f>
        <v/>
      </c>
      <c r="Q869" t="str">
        <f>if(X869=PROSES!$B$1,T869,)</f>
        <v/>
      </c>
      <c r="R869" t="str">
        <f t="shared" si="9"/>
        <v>PEGANGSAN</v>
      </c>
      <c r="S869" s="3"/>
      <c r="T869" s="1" t="s">
        <v>1638</v>
      </c>
      <c r="U869" s="1" t="s">
        <v>58</v>
      </c>
      <c r="V869" s="1" t="s">
        <v>58</v>
      </c>
      <c r="W869" s="1" t="s">
        <v>59</v>
      </c>
      <c r="X869" s="1" t="s">
        <v>1634</v>
      </c>
      <c r="Y869" s="1" t="s">
        <v>66</v>
      </c>
      <c r="AA869" s="1" t="s">
        <v>1639</v>
      </c>
      <c r="AD869" s="1">
        <v>0.0</v>
      </c>
      <c r="AE869" s="1">
        <v>1.0</v>
      </c>
      <c r="AG869" s="1">
        <v>0.998</v>
      </c>
      <c r="AH869" s="1">
        <v>1.0</v>
      </c>
      <c r="AI869" s="1" t="s">
        <v>64</v>
      </c>
      <c r="AJ869" s="1">
        <v>0.0</v>
      </c>
      <c r="AM869" s="1">
        <v>0.0</v>
      </c>
      <c r="AN869" s="1">
        <v>0.0</v>
      </c>
      <c r="AO869" s="1">
        <v>100.0</v>
      </c>
      <c r="AP869" s="1">
        <v>1.0</v>
      </c>
      <c r="AQ869" s="1">
        <v>2.73</v>
      </c>
      <c r="AR869" s="1">
        <v>2.73</v>
      </c>
      <c r="AS869" s="1">
        <v>0.2652175</v>
      </c>
      <c r="AT869" s="1">
        <v>76.21999</v>
      </c>
      <c r="AU869" s="1">
        <v>0.0631734</v>
      </c>
      <c r="AV869" s="1">
        <v>0.2575838</v>
      </c>
      <c r="AW869" s="1">
        <v>0.2128734</v>
      </c>
      <c r="AX869" s="1">
        <v>0.7727514</v>
      </c>
      <c r="AY869" s="1">
        <v>0.0</v>
      </c>
      <c r="AZ869" s="1">
        <v>0.6742607</v>
      </c>
      <c r="BA869" s="1">
        <v>-2.423059</v>
      </c>
    </row>
    <row r="870">
      <c r="A870">
        <f t="shared" si="2"/>
        <v>0</v>
      </c>
      <c r="B870" t="str">
        <f t="shared" si="3"/>
        <v/>
      </c>
      <c r="C870" t="str">
        <f>if(and(D$3&gt;1,E870=PROSES!$D$22),,D870)</f>
        <v/>
      </c>
      <c r="D870" s="1" t="str">
        <f>if(and(F$3&gt;1,F870=PROSES!$B$10),,F870)</f>
        <v/>
      </c>
      <c r="E870" t="str">
        <f t="shared" si="4"/>
        <v/>
      </c>
      <c r="F870" t="str">
        <f t="shared" si="5"/>
        <v/>
      </c>
      <c r="G870" s="1" t="str">
        <f>if(Z870=PROSES!$E$29,T870,)</f>
        <v/>
      </c>
      <c r="H870" t="str">
        <f>if(X870=PROSES!$E$29,T870,)</f>
        <v/>
      </c>
      <c r="I870" t="str">
        <f t="shared" si="6"/>
        <v/>
      </c>
      <c r="J870" t="str">
        <f>if(and($K$3&gt;1,R870=PROSES!$C$2),,K870)</f>
        <v/>
      </c>
      <c r="K870" s="1" t="str">
        <f>if(and($L$3&gt;1,L870=PROSES!$B$2),,L870)</f>
        <v/>
      </c>
      <c r="L870" t="str">
        <f t="shared" si="7"/>
        <v/>
      </c>
      <c r="M870" t="str">
        <f>if(Z870=PROSES!$B$3,T870,)</f>
        <v/>
      </c>
      <c r="N870" t="str">
        <f>if(X870=PROSES!$B$3,T870,)</f>
        <v/>
      </c>
      <c r="O870" t="str">
        <f t="shared" si="8"/>
        <v/>
      </c>
      <c r="P870" t="str">
        <f>if(Z870=PROSES!$B$1,T870,)</f>
        <v/>
      </c>
      <c r="Q870" t="str">
        <f>if(X870=PROSES!$B$1,T870,)</f>
        <v/>
      </c>
      <c r="R870" t="str">
        <f t="shared" si="9"/>
        <v>PULOGADUNG GIS BARU</v>
      </c>
      <c r="S870" s="3"/>
      <c r="T870" s="1" t="s">
        <v>1640</v>
      </c>
      <c r="U870" s="1" t="s">
        <v>58</v>
      </c>
      <c r="V870" s="1" t="s">
        <v>58</v>
      </c>
      <c r="W870" s="1" t="s">
        <v>297</v>
      </c>
      <c r="Y870" s="1" t="s">
        <v>1639</v>
      </c>
      <c r="Z870" s="1" t="s">
        <v>298</v>
      </c>
      <c r="AA870" s="1" t="s">
        <v>61</v>
      </c>
      <c r="AD870" s="1">
        <v>0.0</v>
      </c>
      <c r="AE870" s="1">
        <v>1.0</v>
      </c>
      <c r="AG870" s="1">
        <v>0.07</v>
      </c>
      <c r="AH870" s="1">
        <v>1.0</v>
      </c>
      <c r="AI870" s="1" t="s">
        <v>64</v>
      </c>
      <c r="AJ870" s="1">
        <v>0.0</v>
      </c>
      <c r="AM870" s="1">
        <v>0.0</v>
      </c>
      <c r="AN870" s="1">
        <v>0.0</v>
      </c>
      <c r="AO870" s="1">
        <v>100.0</v>
      </c>
      <c r="AP870" s="1">
        <v>1.0</v>
      </c>
      <c r="AQ870" s="1">
        <v>1.636</v>
      </c>
      <c r="AR870" s="1">
        <v>1.636</v>
      </c>
      <c r="AS870" s="1">
        <v>0.01295887</v>
      </c>
      <c r="AT870" s="1">
        <v>84.26477</v>
      </c>
      <c r="AU870" s="1">
        <v>0.001295</v>
      </c>
      <c r="AV870" s="1">
        <v>0.012894</v>
      </c>
      <c r="AW870" s="1">
        <v>0.01176</v>
      </c>
      <c r="AX870" s="1">
        <v>0.03871</v>
      </c>
      <c r="AY870" s="1">
        <v>0.0</v>
      </c>
      <c r="AZ870" s="1">
        <v>0.7165352</v>
      </c>
      <c r="BA870" s="1">
        <v>-16.33087</v>
      </c>
    </row>
    <row r="871">
      <c r="A871">
        <f t="shared" si="2"/>
        <v>0</v>
      </c>
      <c r="B871" t="str">
        <f t="shared" si="3"/>
        <v/>
      </c>
      <c r="C871" t="str">
        <f>if(and(D$3&gt;1,E871=PROSES!$D$22),,D871)</f>
        <v/>
      </c>
      <c r="D871" s="1" t="str">
        <f>if(and(F$3&gt;1,F871=PROSES!$B$10),,F871)</f>
        <v/>
      </c>
      <c r="E871" t="str">
        <f t="shared" si="4"/>
        <v/>
      </c>
      <c r="F871" t="str">
        <f t="shared" si="5"/>
        <v/>
      </c>
      <c r="G871" s="1" t="str">
        <f>if(Z871=PROSES!$E$29,T871,)</f>
        <v/>
      </c>
      <c r="H871" t="str">
        <f>if(X871=PROSES!$E$29,T871,)</f>
        <v/>
      </c>
      <c r="I871" t="str">
        <f t="shared" si="6"/>
        <v/>
      </c>
      <c r="J871" t="str">
        <f>if(and($K$3&gt;1,R871=PROSES!$C$2),,K871)</f>
        <v/>
      </c>
      <c r="K871" s="1" t="str">
        <f>if(and($L$3&gt;1,L871=PROSES!$B$2),,L871)</f>
        <v/>
      </c>
      <c r="L871" t="str">
        <f t="shared" si="7"/>
        <v/>
      </c>
      <c r="M871" t="str">
        <f>if(Z871=PROSES!$B$3,T871,)</f>
        <v/>
      </c>
      <c r="N871" t="str">
        <f>if(X871=PROSES!$B$3,T871,)</f>
        <v/>
      </c>
      <c r="O871" t="str">
        <f t="shared" si="8"/>
        <v/>
      </c>
      <c r="P871" t="str">
        <f>if(Z871=PROSES!$B$1,T871,)</f>
        <v/>
      </c>
      <c r="Q871" t="str">
        <f>if(X871=PROSES!$B$1,T871,)</f>
        <v/>
      </c>
      <c r="R871" t="str">
        <f t="shared" si="9"/>
        <v>PEGANGSANPULOGADUNG GIS</v>
      </c>
      <c r="S871" s="3"/>
      <c r="T871" s="1" t="s">
        <v>1641</v>
      </c>
      <c r="U871" s="1" t="s">
        <v>58</v>
      </c>
      <c r="V871" s="1" t="s">
        <v>58</v>
      </c>
      <c r="W871" s="1" t="s">
        <v>282</v>
      </c>
      <c r="X871" s="1" t="s">
        <v>1634</v>
      </c>
      <c r="Y871" s="1" t="s">
        <v>66</v>
      </c>
      <c r="Z871" s="1" t="s">
        <v>1615</v>
      </c>
      <c r="AA871" s="1" t="s">
        <v>66</v>
      </c>
      <c r="AD871" s="1">
        <v>1.0</v>
      </c>
      <c r="AE871" s="1">
        <v>1.0</v>
      </c>
      <c r="AG871" s="1">
        <v>0.996</v>
      </c>
      <c r="AH871" s="1">
        <v>1.0</v>
      </c>
      <c r="AI871" s="1" t="s">
        <v>64</v>
      </c>
      <c r="AJ871" s="1">
        <v>0.0</v>
      </c>
      <c r="AM871" s="1">
        <v>0.0</v>
      </c>
      <c r="AN871" s="1">
        <v>0.0</v>
      </c>
      <c r="AO871" s="1">
        <v>100.0</v>
      </c>
      <c r="AP871" s="1">
        <v>1.0</v>
      </c>
      <c r="AQ871" s="1">
        <v>1.56</v>
      </c>
      <c r="AR871" s="1">
        <v>1.56</v>
      </c>
      <c r="AS871" s="1">
        <v>0.283051</v>
      </c>
      <c r="AT871" s="1">
        <v>81.68457</v>
      </c>
      <c r="AU871" s="1">
        <v>0.0409356</v>
      </c>
      <c r="AV871" s="1">
        <v>0.2800752</v>
      </c>
      <c r="AW871" s="1">
        <v>0.1903356</v>
      </c>
      <c r="AX871" s="1">
        <v>0.8402256</v>
      </c>
      <c r="AY871" s="1">
        <v>0.0</v>
      </c>
      <c r="AZ871" s="1">
        <v>0.6827177</v>
      </c>
      <c r="BA871" s="1">
        <v>-6.618521</v>
      </c>
    </row>
    <row r="872">
      <c r="A872">
        <f t="shared" si="2"/>
        <v>0</v>
      </c>
      <c r="B872" t="str">
        <f t="shared" si="3"/>
        <v/>
      </c>
      <c r="C872" t="str">
        <f>if(and(D$3&gt;1,E872=PROSES!$D$22),,D872)</f>
        <v/>
      </c>
      <c r="D872" s="1" t="str">
        <f>if(and(F$3&gt;1,F872=PROSES!$B$10),,F872)</f>
        <v/>
      </c>
      <c r="E872" t="str">
        <f t="shared" si="4"/>
        <v/>
      </c>
      <c r="F872" t="str">
        <f t="shared" si="5"/>
        <v/>
      </c>
      <c r="G872" s="1" t="str">
        <f>if(Z872=PROSES!$E$29,T872,)</f>
        <v/>
      </c>
      <c r="H872" t="str">
        <f>if(X872=PROSES!$E$29,T872,)</f>
        <v/>
      </c>
      <c r="I872" t="str">
        <f t="shared" si="6"/>
        <v/>
      </c>
      <c r="J872" t="str">
        <f>if(and($K$3&gt;1,R872=PROSES!$C$2),,K872)</f>
        <v/>
      </c>
      <c r="K872" s="1" t="str">
        <f>if(and($L$3&gt;1,L872=PROSES!$B$2),,L872)</f>
        <v/>
      </c>
      <c r="L872" t="str">
        <f t="shared" si="7"/>
        <v/>
      </c>
      <c r="M872" t="str">
        <f>if(Z872=PROSES!$B$3,T872,)</f>
        <v/>
      </c>
      <c r="N872" t="str">
        <f>if(X872=PROSES!$B$3,T872,)</f>
        <v/>
      </c>
      <c r="O872" t="str">
        <f t="shared" si="8"/>
        <v/>
      </c>
      <c r="P872" t="str">
        <f>if(Z872=PROSES!$B$1,T872,)</f>
        <v/>
      </c>
      <c r="Q872" t="str">
        <f>if(X872=PROSES!$B$1,T872,)</f>
        <v/>
      </c>
      <c r="R872" t="str">
        <f t="shared" si="9"/>
        <v>PEGANGSAN</v>
      </c>
      <c r="S872" s="3"/>
      <c r="T872" s="1" t="s">
        <v>1642</v>
      </c>
      <c r="U872" s="1" t="s">
        <v>58</v>
      </c>
      <c r="V872" s="1" t="s">
        <v>58</v>
      </c>
      <c r="W872" s="1" t="s">
        <v>282</v>
      </c>
      <c r="Y872" s="1" t="s">
        <v>1628</v>
      </c>
      <c r="Z872" s="1" t="s">
        <v>1634</v>
      </c>
      <c r="AA872" s="1" t="s">
        <v>66</v>
      </c>
      <c r="AD872" s="1">
        <v>1.0</v>
      </c>
      <c r="AE872" s="1">
        <v>1.0</v>
      </c>
      <c r="AG872" s="1">
        <v>5.545</v>
      </c>
      <c r="AH872" s="1">
        <v>1.0</v>
      </c>
      <c r="AI872" s="1" t="s">
        <v>64</v>
      </c>
      <c r="AJ872" s="1">
        <v>0.0</v>
      </c>
      <c r="AM872" s="1">
        <v>0.0</v>
      </c>
      <c r="AN872" s="1">
        <v>0.0</v>
      </c>
      <c r="AO872" s="1">
        <v>100.0</v>
      </c>
      <c r="AP872" s="1">
        <v>1.0</v>
      </c>
      <c r="AQ872" s="1">
        <v>1.56</v>
      </c>
      <c r="AR872" s="1">
        <v>1.56</v>
      </c>
      <c r="AS872" s="1">
        <v>1.575821</v>
      </c>
      <c r="AT872" s="1">
        <v>81.68457</v>
      </c>
      <c r="AU872" s="1">
        <v>0.2278995</v>
      </c>
      <c r="AV872" s="1">
        <v>1.559254</v>
      </c>
      <c r="AW872" s="1">
        <v>1.059649</v>
      </c>
      <c r="AX872" s="1">
        <v>4.677762</v>
      </c>
      <c r="AY872" s="1">
        <v>0.0</v>
      </c>
      <c r="AZ872" s="1">
        <v>0.6827177</v>
      </c>
      <c r="BA872" s="1">
        <v>-6.618521</v>
      </c>
    </row>
    <row r="873">
      <c r="A873">
        <f t="shared" si="2"/>
        <v>0</v>
      </c>
      <c r="B873" t="str">
        <f t="shared" si="3"/>
        <v/>
      </c>
      <c r="C873" t="str">
        <f>if(and(D$3&gt;1,E873=PROSES!$D$22),,D873)</f>
        <v/>
      </c>
      <c r="D873" s="1" t="str">
        <f>if(and(F$3&gt;1,F873=PROSES!$B$10),,F873)</f>
        <v/>
      </c>
      <c r="E873" t="str">
        <f t="shared" si="4"/>
        <v/>
      </c>
      <c r="F873" t="str">
        <f t="shared" si="5"/>
        <v/>
      </c>
      <c r="G873" s="1" t="str">
        <f>if(Z873=PROSES!$E$29,T873,)</f>
        <v/>
      </c>
      <c r="H873" t="str">
        <f>if(X873=PROSES!$E$29,T873,)</f>
        <v/>
      </c>
      <c r="I873" t="str">
        <f t="shared" si="6"/>
        <v/>
      </c>
      <c r="J873" t="str">
        <f>if(and($K$3&gt;1,R873=PROSES!$C$2),,K873)</f>
        <v/>
      </c>
      <c r="K873" s="1" t="str">
        <f>if(and($L$3&gt;1,L873=PROSES!$B$2),,L873)</f>
        <v/>
      </c>
      <c r="L873" t="str">
        <f t="shared" si="7"/>
        <v/>
      </c>
      <c r="M873" t="str">
        <f>if(Z873=PROSES!$B$3,T873,)</f>
        <v/>
      </c>
      <c r="N873" t="str">
        <f>if(X873=PROSES!$B$3,T873,)</f>
        <v/>
      </c>
      <c r="O873" t="str">
        <f t="shared" si="8"/>
        <v/>
      </c>
      <c r="P873" t="str">
        <f>if(Z873=PROSES!$B$1,T873,)</f>
        <v/>
      </c>
      <c r="Q873" t="str">
        <f>if(X873=PROSES!$B$1,T873,)</f>
        <v/>
      </c>
      <c r="R873" t="str">
        <f t="shared" si="9"/>
        <v>PEGANGSANP.KARANG</v>
      </c>
      <c r="S873" s="3"/>
      <c r="T873" s="1" t="s">
        <v>1643</v>
      </c>
      <c r="U873" s="1" t="s">
        <v>58</v>
      </c>
      <c r="V873" s="1" t="s">
        <v>58</v>
      </c>
      <c r="W873" s="1" t="s">
        <v>282</v>
      </c>
      <c r="X873" s="1" t="s">
        <v>1634</v>
      </c>
      <c r="Y873" s="1" t="s">
        <v>66</v>
      </c>
      <c r="Z873" s="1" t="s">
        <v>1644</v>
      </c>
      <c r="AA873" s="1" t="s">
        <v>61</v>
      </c>
      <c r="AD873" s="1">
        <v>0.0</v>
      </c>
      <c r="AE873" s="1">
        <v>1.0</v>
      </c>
      <c r="AG873" s="1">
        <v>0.5</v>
      </c>
      <c r="AH873" s="1">
        <v>1.0</v>
      </c>
      <c r="AI873" s="1" t="s">
        <v>64</v>
      </c>
      <c r="AJ873" s="1">
        <v>0.0</v>
      </c>
      <c r="AM873" s="1">
        <v>0.0</v>
      </c>
      <c r="AN873" s="1">
        <v>0.0</v>
      </c>
      <c r="AO873" s="1">
        <v>100.0</v>
      </c>
      <c r="AP873" s="1">
        <v>1.0</v>
      </c>
      <c r="AQ873" s="1">
        <v>1.56</v>
      </c>
      <c r="AR873" s="1">
        <v>1.56</v>
      </c>
      <c r="AS873" s="1">
        <v>0.1420939</v>
      </c>
      <c r="AT873" s="1">
        <v>81.68457</v>
      </c>
      <c r="AU873" s="1">
        <v>0.02055</v>
      </c>
      <c r="AV873" s="1">
        <v>0.1406</v>
      </c>
      <c r="AW873" s="1">
        <v>0.09555</v>
      </c>
      <c r="AX873" s="1">
        <v>0.4218</v>
      </c>
      <c r="AY873" s="1">
        <v>0.0</v>
      </c>
      <c r="AZ873" s="1">
        <v>0.6827177</v>
      </c>
      <c r="BA873" s="1">
        <v>-6.618521</v>
      </c>
    </row>
    <row r="874">
      <c r="A874">
        <f t="shared" si="2"/>
        <v>0</v>
      </c>
      <c r="B874" t="str">
        <f t="shared" si="3"/>
        <v/>
      </c>
      <c r="C874" t="str">
        <f>if(and(D$3&gt;1,E874=PROSES!$D$22),,D874)</f>
        <v/>
      </c>
      <c r="D874" s="1" t="str">
        <f>if(and(F$3&gt;1,F874=PROSES!$B$10),,F874)</f>
        <v/>
      </c>
      <c r="E874" t="str">
        <f t="shared" si="4"/>
        <v/>
      </c>
      <c r="F874" t="str">
        <f t="shared" si="5"/>
        <v/>
      </c>
      <c r="G874" s="1" t="str">
        <f>if(Z874=PROSES!$E$29,T874,)</f>
        <v/>
      </c>
      <c r="H874" t="str">
        <f>if(X874=PROSES!$E$29,T874,)</f>
        <v/>
      </c>
      <c r="I874" t="str">
        <f t="shared" si="6"/>
        <v/>
      </c>
      <c r="J874" t="str">
        <f>if(and($K$3&gt;1,R874=PROSES!$C$2),,K874)</f>
        <v/>
      </c>
      <c r="K874" s="1" t="str">
        <f>if(and($L$3&gt;1,L874=PROSES!$B$2),,L874)</f>
        <v/>
      </c>
      <c r="L874" t="str">
        <f t="shared" si="7"/>
        <v/>
      </c>
      <c r="M874" t="str">
        <f>if(Z874=PROSES!$B$3,T874,)</f>
        <v/>
      </c>
      <c r="N874" t="str">
        <f>if(X874=PROSES!$B$3,T874,)</f>
        <v/>
      </c>
      <c r="O874" t="str">
        <f t="shared" si="8"/>
        <v/>
      </c>
      <c r="P874" t="str">
        <f>if(Z874=PROSES!$B$1,T874,)</f>
        <v/>
      </c>
      <c r="Q874" t="str">
        <f>if(X874=PROSES!$B$1,T874,)</f>
        <v/>
      </c>
      <c r="R874" t="str">
        <f t="shared" si="9"/>
        <v>PULOMASPEGANGSAN</v>
      </c>
      <c r="S874" s="3"/>
      <c r="T874" s="1" t="s">
        <v>1645</v>
      </c>
      <c r="U874" s="1" t="s">
        <v>58</v>
      </c>
      <c r="V874" s="1" t="s">
        <v>58</v>
      </c>
      <c r="W874" s="1" t="s">
        <v>90</v>
      </c>
      <c r="X874" s="1" t="s">
        <v>574</v>
      </c>
      <c r="Y874" s="1" t="s">
        <v>66</v>
      </c>
      <c r="Z874" s="1" t="s">
        <v>1634</v>
      </c>
      <c r="AA874" s="1" t="s">
        <v>61</v>
      </c>
      <c r="AD874" s="1">
        <v>0.0</v>
      </c>
      <c r="AE874" s="1">
        <v>1.0</v>
      </c>
      <c r="AG874" s="1">
        <v>7.5</v>
      </c>
      <c r="AH874" s="1">
        <v>1.0</v>
      </c>
      <c r="AI874" s="1" t="s">
        <v>64</v>
      </c>
      <c r="AJ874" s="1">
        <v>0.0</v>
      </c>
      <c r="AM874" s="1">
        <v>0.0</v>
      </c>
      <c r="AN874" s="1">
        <v>0.0</v>
      </c>
      <c r="AO874" s="1">
        <v>100.0</v>
      </c>
      <c r="AP874" s="1">
        <v>1.0</v>
      </c>
      <c r="AQ874" s="1">
        <v>1.62</v>
      </c>
      <c r="AR874" s="1">
        <v>1.62</v>
      </c>
      <c r="AS874" s="1">
        <v>2.125164</v>
      </c>
      <c r="AT874" s="1">
        <v>82.15014</v>
      </c>
      <c r="AU874" s="1">
        <v>0.29025</v>
      </c>
      <c r="AV874" s="1">
        <v>2.10525</v>
      </c>
      <c r="AW874" s="1">
        <v>1.41525</v>
      </c>
      <c r="AX874" s="1">
        <v>6.31575</v>
      </c>
      <c r="AY874" s="1">
        <v>0.0</v>
      </c>
      <c r="AZ874" s="1">
        <v>0.683587</v>
      </c>
      <c r="BA874" s="1">
        <v>-7.109503</v>
      </c>
    </row>
    <row r="875">
      <c r="A875">
        <f t="shared" si="2"/>
        <v>0</v>
      </c>
      <c r="B875" t="str">
        <f t="shared" si="3"/>
        <v/>
      </c>
      <c r="C875" t="str">
        <f>if(and(D$3&gt;1,E875=PROSES!$D$22),,D875)</f>
        <v/>
      </c>
      <c r="D875" s="1" t="str">
        <f>if(and(F$3&gt;1,F875=PROSES!$B$10),,F875)</f>
        <v/>
      </c>
      <c r="E875" t="str">
        <f t="shared" si="4"/>
        <v/>
      </c>
      <c r="F875" t="str">
        <f t="shared" si="5"/>
        <v/>
      </c>
      <c r="G875" s="1" t="str">
        <f>if(Z875=PROSES!$E$29,T875,)</f>
        <v/>
      </c>
      <c r="H875" t="str">
        <f>if(X875=PROSES!$E$29,T875,)</f>
        <v/>
      </c>
      <c r="I875" t="str">
        <f t="shared" si="6"/>
        <v/>
      </c>
      <c r="J875" t="str">
        <f>if(and($K$3&gt;1,R875=PROSES!$C$2),,K875)</f>
        <v/>
      </c>
      <c r="K875" s="1" t="str">
        <f>if(and($L$3&gt;1,L875=PROSES!$B$2),,L875)</f>
        <v/>
      </c>
      <c r="L875" t="str">
        <f t="shared" si="7"/>
        <v/>
      </c>
      <c r="M875" t="str">
        <f>if(Z875=PROSES!$B$3,T875,)</f>
        <v/>
      </c>
      <c r="N875" t="str">
        <f>if(X875=PROSES!$B$3,T875,)</f>
        <v/>
      </c>
      <c r="O875" t="str">
        <f t="shared" si="8"/>
        <v/>
      </c>
      <c r="P875" t="str">
        <f>if(Z875=PROSES!$B$1,T875,)</f>
        <v/>
      </c>
      <c r="Q875" t="str">
        <f>if(X875=PROSES!$B$1,T875,)</f>
        <v/>
      </c>
      <c r="R875" t="str">
        <f t="shared" si="9"/>
        <v>PEGANGSANPULOMAS</v>
      </c>
      <c r="S875" s="3"/>
      <c r="T875" s="1" t="s">
        <v>1646</v>
      </c>
      <c r="U875" s="1" t="s">
        <v>58</v>
      </c>
      <c r="V875" s="1" t="s">
        <v>58</v>
      </c>
      <c r="W875" s="1" t="s">
        <v>90</v>
      </c>
      <c r="X875" s="1" t="s">
        <v>1634</v>
      </c>
      <c r="Y875" s="1" t="s">
        <v>61</v>
      </c>
      <c r="Z875" s="1" t="s">
        <v>574</v>
      </c>
      <c r="AA875" s="1" t="s">
        <v>66</v>
      </c>
      <c r="AD875" s="1">
        <v>0.0</v>
      </c>
      <c r="AE875" s="1">
        <v>1.0</v>
      </c>
      <c r="AG875" s="1">
        <v>7.5</v>
      </c>
      <c r="AH875" s="1">
        <v>1.0</v>
      </c>
      <c r="AI875" s="1" t="s">
        <v>64</v>
      </c>
      <c r="AJ875" s="1">
        <v>0.0</v>
      </c>
      <c r="AM875" s="1">
        <v>0.0</v>
      </c>
      <c r="AN875" s="1">
        <v>0.0</v>
      </c>
      <c r="AO875" s="1">
        <v>100.0</v>
      </c>
      <c r="AP875" s="1">
        <v>1.0</v>
      </c>
      <c r="AQ875" s="1">
        <v>1.62</v>
      </c>
      <c r="AR875" s="1">
        <v>1.62</v>
      </c>
      <c r="AS875" s="1">
        <v>2.125164</v>
      </c>
      <c r="AT875" s="1">
        <v>82.15014</v>
      </c>
      <c r="AU875" s="1">
        <v>0.29025</v>
      </c>
      <c r="AV875" s="1">
        <v>2.10525</v>
      </c>
      <c r="AW875" s="1">
        <v>1.41525</v>
      </c>
      <c r="AX875" s="1">
        <v>6.31575</v>
      </c>
      <c r="AY875" s="1">
        <v>0.0</v>
      </c>
      <c r="AZ875" s="1">
        <v>0.683587</v>
      </c>
      <c r="BA875" s="1">
        <v>-7.109503</v>
      </c>
    </row>
    <row r="876">
      <c r="A876">
        <f t="shared" si="2"/>
        <v>0</v>
      </c>
      <c r="B876" t="str">
        <f t="shared" si="3"/>
        <v/>
      </c>
      <c r="C876" t="str">
        <f>if(and(D$3&gt;1,E876=PROSES!$D$22),,D876)</f>
        <v/>
      </c>
      <c r="D876" s="1" t="str">
        <f>if(and(F$3&gt;1,F876=PROSES!$B$10),,F876)</f>
        <v/>
      </c>
      <c r="E876" t="str">
        <f t="shared" si="4"/>
        <v/>
      </c>
      <c r="F876" t="str">
        <f t="shared" si="5"/>
        <v/>
      </c>
      <c r="G876" s="1" t="str">
        <f>if(Z876=PROSES!$E$29,T876,)</f>
        <v/>
      </c>
      <c r="H876" t="str">
        <f>if(X876=PROSES!$E$29,T876,)</f>
        <v/>
      </c>
      <c r="I876" t="str">
        <f t="shared" si="6"/>
        <v/>
      </c>
      <c r="J876" t="str">
        <f>if(and($K$3&gt;1,R876=PROSES!$C$2),,K876)</f>
        <v/>
      </c>
      <c r="K876" s="1" t="str">
        <f>if(and($L$3&gt;1,L876=PROSES!$B$2),,L876)</f>
        <v/>
      </c>
      <c r="L876" t="str">
        <f t="shared" si="7"/>
        <v/>
      </c>
      <c r="M876" t="str">
        <f>if(Z876=PROSES!$B$3,T876,)</f>
        <v/>
      </c>
      <c r="N876" t="str">
        <f>if(X876=PROSES!$B$3,T876,)</f>
        <v/>
      </c>
      <c r="O876" t="str">
        <f t="shared" si="8"/>
        <v/>
      </c>
      <c r="P876" t="str">
        <f>if(Z876=PROSES!$B$1,T876,)</f>
        <v/>
      </c>
      <c r="Q876" t="str">
        <f>if(X876=PROSES!$B$1,T876,)</f>
        <v/>
      </c>
      <c r="R876" t="str">
        <f t="shared" si="9"/>
        <v>PEGANGSANTOSAN</v>
      </c>
      <c r="S876" s="3"/>
      <c r="T876" s="1" t="s">
        <v>1647</v>
      </c>
      <c r="U876" s="1" t="s">
        <v>58</v>
      </c>
      <c r="V876" s="1" t="s">
        <v>58</v>
      </c>
      <c r="W876" s="1" t="s">
        <v>103</v>
      </c>
      <c r="X876" s="1" t="s">
        <v>1634</v>
      </c>
      <c r="Y876" s="1" t="s">
        <v>66</v>
      </c>
      <c r="Z876" s="1" t="s">
        <v>1648</v>
      </c>
      <c r="AA876" s="1" t="s">
        <v>63</v>
      </c>
      <c r="AD876" s="1">
        <v>0.0</v>
      </c>
      <c r="AE876" s="1">
        <v>1.0</v>
      </c>
      <c r="AG876" s="1">
        <v>2.317</v>
      </c>
      <c r="AH876" s="1">
        <v>1.0</v>
      </c>
      <c r="AI876" s="1" t="s">
        <v>64</v>
      </c>
      <c r="AJ876" s="1">
        <v>0.0</v>
      </c>
      <c r="AM876" s="1">
        <v>0.0</v>
      </c>
      <c r="AN876" s="1">
        <v>0.0</v>
      </c>
      <c r="AO876" s="1">
        <v>100.0</v>
      </c>
      <c r="AP876" s="1">
        <v>1.0</v>
      </c>
      <c r="AQ876" s="1">
        <v>0.55</v>
      </c>
      <c r="AR876" s="1">
        <v>0.55</v>
      </c>
      <c r="AS876" s="1">
        <v>0.3662986</v>
      </c>
      <c r="AT876" s="1">
        <v>56.61149</v>
      </c>
      <c r="AU876" s="1">
        <v>0.201579</v>
      </c>
      <c r="AV876" s="1">
        <v>0.305844</v>
      </c>
      <c r="AW876" s="1">
        <v>0.549129</v>
      </c>
      <c r="AX876" s="1">
        <v>0.917532</v>
      </c>
      <c r="AY876" s="1">
        <v>0.0</v>
      </c>
      <c r="AZ876" s="1">
        <v>0.6402146</v>
      </c>
      <c r="BA876" s="1">
        <v>3.784061</v>
      </c>
    </row>
    <row r="877">
      <c r="A877">
        <f t="shared" si="2"/>
        <v>0</v>
      </c>
      <c r="B877" t="str">
        <f t="shared" si="3"/>
        <v/>
      </c>
      <c r="C877" t="str">
        <f>if(and(D$3&gt;1,E877=PROSES!$D$22),,D877)</f>
        <v/>
      </c>
      <c r="D877" s="1" t="str">
        <f>if(and(F$3&gt;1,F877=PROSES!$B$10),,F877)</f>
        <v/>
      </c>
      <c r="E877" t="str">
        <f t="shared" si="4"/>
        <v/>
      </c>
      <c r="F877" t="str">
        <f t="shared" si="5"/>
        <v/>
      </c>
      <c r="G877" s="1" t="str">
        <f>if(Z877=PROSES!$E$29,T877,)</f>
        <v/>
      </c>
      <c r="H877" t="str">
        <f>if(X877=PROSES!$E$29,T877,)</f>
        <v/>
      </c>
      <c r="I877" t="str">
        <f t="shared" si="6"/>
        <v/>
      </c>
      <c r="J877" t="str">
        <f>if(and($K$3&gt;1,R877=PROSES!$C$2),,K877)</f>
        <v/>
      </c>
      <c r="K877" s="1" t="str">
        <f>if(and($L$3&gt;1,L877=PROSES!$B$2),,L877)</f>
        <v/>
      </c>
      <c r="L877" t="str">
        <f t="shared" si="7"/>
        <v/>
      </c>
      <c r="M877" t="str">
        <f>if(Z877=PROSES!$B$3,T877,)</f>
        <v/>
      </c>
      <c r="N877" t="str">
        <f>if(X877=PROSES!$B$3,T877,)</f>
        <v/>
      </c>
      <c r="O877" t="str">
        <f t="shared" si="8"/>
        <v/>
      </c>
      <c r="P877" t="str">
        <f>if(Z877=PROSES!$B$1,T877,)</f>
        <v/>
      </c>
      <c r="Q877" t="str">
        <f>if(X877=PROSES!$B$1,T877,)</f>
        <v/>
      </c>
      <c r="R877" t="str">
        <f t="shared" si="9"/>
        <v>TOSANPEGANGSAN</v>
      </c>
      <c r="S877" s="3"/>
      <c r="T877" s="1" t="s">
        <v>1649</v>
      </c>
      <c r="U877" s="1" t="s">
        <v>58</v>
      </c>
      <c r="V877" s="1" t="s">
        <v>58</v>
      </c>
      <c r="W877" s="1" t="s">
        <v>103</v>
      </c>
      <c r="X877" s="1" t="s">
        <v>1648</v>
      </c>
      <c r="Y877" s="1" t="s">
        <v>63</v>
      </c>
      <c r="Z877" s="1" t="s">
        <v>1634</v>
      </c>
      <c r="AA877" s="1" t="s">
        <v>66</v>
      </c>
      <c r="AD877" s="1">
        <v>0.0</v>
      </c>
      <c r="AE877" s="1">
        <v>1.0</v>
      </c>
      <c r="AG877" s="1">
        <v>2.317</v>
      </c>
      <c r="AH877" s="1">
        <v>1.0</v>
      </c>
      <c r="AI877" s="1" t="s">
        <v>64</v>
      </c>
      <c r="AJ877" s="1">
        <v>0.0</v>
      </c>
      <c r="AM877" s="1">
        <v>0.0</v>
      </c>
      <c r="AN877" s="1">
        <v>0.0</v>
      </c>
      <c r="AO877" s="1">
        <v>100.0</v>
      </c>
      <c r="AP877" s="1">
        <v>1.0</v>
      </c>
      <c r="AQ877" s="1">
        <v>0.55</v>
      </c>
      <c r="AR877" s="1">
        <v>0.55</v>
      </c>
      <c r="AS877" s="1">
        <v>0.3662986</v>
      </c>
      <c r="AT877" s="1">
        <v>56.61149</v>
      </c>
      <c r="AU877" s="1">
        <v>0.201579</v>
      </c>
      <c r="AV877" s="1">
        <v>0.305844</v>
      </c>
      <c r="AW877" s="1">
        <v>0.549129</v>
      </c>
      <c r="AX877" s="1">
        <v>0.917532</v>
      </c>
      <c r="AY877" s="1">
        <v>0.0</v>
      </c>
      <c r="AZ877" s="1">
        <v>0.6402146</v>
      </c>
      <c r="BA877" s="1">
        <v>3.784061</v>
      </c>
    </row>
    <row r="878">
      <c r="A878">
        <f t="shared" si="2"/>
        <v>0</v>
      </c>
      <c r="B878" t="str">
        <f t="shared" si="3"/>
        <v/>
      </c>
      <c r="C878" t="str">
        <f>if(and(D$3&gt;1,E878=PROSES!$D$22),,D878)</f>
        <v/>
      </c>
      <c r="D878" s="1" t="str">
        <f>if(and(F$3&gt;1,F878=PROSES!$B$10),,F878)</f>
        <v/>
      </c>
      <c r="E878" t="str">
        <f t="shared" si="4"/>
        <v/>
      </c>
      <c r="F878" t="str">
        <f t="shared" si="5"/>
        <v/>
      </c>
      <c r="G878" s="1" t="str">
        <f>if(Z878=PROSES!$E$29,T878,)</f>
        <v/>
      </c>
      <c r="H878" t="str">
        <f>if(X878=PROSES!$E$29,T878,)</f>
        <v/>
      </c>
      <c r="I878" t="str">
        <f t="shared" si="6"/>
        <v/>
      </c>
      <c r="J878" t="str">
        <f>if(and($K$3&gt;1,R878=PROSES!$C$2),,K878)</f>
        <v/>
      </c>
      <c r="K878" s="1" t="str">
        <f>if(and($L$3&gt;1,L878=PROSES!$B$2),,L878)</f>
        <v/>
      </c>
      <c r="L878" t="str">
        <f t="shared" si="7"/>
        <v/>
      </c>
      <c r="M878" t="str">
        <f>if(Z878=PROSES!$B$3,T878,)</f>
        <v/>
      </c>
      <c r="N878" t="str">
        <f>if(X878=PROSES!$B$3,T878,)</f>
        <v/>
      </c>
      <c r="O878" t="str">
        <f t="shared" si="8"/>
        <v/>
      </c>
      <c r="P878" t="str">
        <f>if(Z878=PROSES!$B$1,T878,)</f>
        <v/>
      </c>
      <c r="Q878" t="str">
        <f>if(X878=PROSES!$B$1,T878,)</f>
        <v/>
      </c>
      <c r="R878" t="str">
        <f t="shared" si="9"/>
        <v>PEGANGSANWAHANA GARUDA LESTARI</v>
      </c>
      <c r="S878" s="3"/>
      <c r="T878" s="1" t="s">
        <v>1650</v>
      </c>
      <c r="U878" s="1" t="s">
        <v>58</v>
      </c>
      <c r="V878" s="1" t="s">
        <v>58</v>
      </c>
      <c r="W878" s="1" t="s">
        <v>103</v>
      </c>
      <c r="X878" s="1" t="s">
        <v>1634</v>
      </c>
      <c r="Y878" s="1" t="s">
        <v>66</v>
      </c>
      <c r="Z878" s="1" t="s">
        <v>1651</v>
      </c>
      <c r="AA878" s="1" t="s">
        <v>63</v>
      </c>
      <c r="AD878" s="1">
        <v>0.0</v>
      </c>
      <c r="AE878" s="1">
        <v>1.0</v>
      </c>
      <c r="AG878" s="1">
        <v>1.5</v>
      </c>
      <c r="AH878" s="1">
        <v>1.0</v>
      </c>
      <c r="AI878" s="1" t="s">
        <v>64</v>
      </c>
      <c r="AJ878" s="1">
        <v>0.0</v>
      </c>
      <c r="AM878" s="1">
        <v>0.0</v>
      </c>
      <c r="AN878" s="1">
        <v>0.0</v>
      </c>
      <c r="AO878" s="1">
        <v>100.0</v>
      </c>
      <c r="AP878" s="1">
        <v>1.0</v>
      </c>
      <c r="AQ878" s="1">
        <v>0.55</v>
      </c>
      <c r="AR878" s="1">
        <v>0.55</v>
      </c>
      <c r="AS878" s="1">
        <v>0.2371376</v>
      </c>
      <c r="AT878" s="1">
        <v>56.61149</v>
      </c>
      <c r="AU878" s="1">
        <v>0.1305</v>
      </c>
      <c r="AV878" s="1">
        <v>0.198</v>
      </c>
      <c r="AW878" s="1">
        <v>0.3555</v>
      </c>
      <c r="AX878" s="1">
        <v>0.594</v>
      </c>
      <c r="AY878" s="1">
        <v>0.0</v>
      </c>
      <c r="AZ878" s="1">
        <v>0.6402146</v>
      </c>
      <c r="BA878" s="1">
        <v>3.784061</v>
      </c>
    </row>
    <row r="879">
      <c r="A879">
        <f t="shared" si="2"/>
        <v>0</v>
      </c>
      <c r="B879" t="str">
        <f t="shared" si="3"/>
        <v/>
      </c>
      <c r="C879" t="str">
        <f>if(and(D$3&gt;1,E879=PROSES!$D$22),,D879)</f>
        <v/>
      </c>
      <c r="D879" s="1" t="str">
        <f>if(and(F$3&gt;1,F879=PROSES!$B$10),,F879)</f>
        <v/>
      </c>
      <c r="E879" t="str">
        <f t="shared" si="4"/>
        <v/>
      </c>
      <c r="F879" t="str">
        <f t="shared" si="5"/>
        <v/>
      </c>
      <c r="G879" s="1" t="str">
        <f>if(Z879=PROSES!$E$29,T879,)</f>
        <v/>
      </c>
      <c r="H879" t="str">
        <f>if(X879=PROSES!$E$29,T879,)</f>
        <v/>
      </c>
      <c r="I879" t="str">
        <f t="shared" si="6"/>
        <v/>
      </c>
      <c r="J879" t="str">
        <f>if(and($K$3&gt;1,R879=PROSES!$C$2),,K879)</f>
        <v/>
      </c>
      <c r="K879" s="1" t="str">
        <f>if(and($L$3&gt;1,L879=PROSES!$B$2),,L879)</f>
        <v/>
      </c>
      <c r="L879" t="str">
        <f t="shared" si="7"/>
        <v/>
      </c>
      <c r="M879" t="str">
        <f>if(Z879=PROSES!$B$3,T879,)</f>
        <v/>
      </c>
      <c r="N879" t="str">
        <f>if(X879=PROSES!$B$3,T879,)</f>
        <v/>
      </c>
      <c r="O879" t="str">
        <f t="shared" si="8"/>
        <v/>
      </c>
      <c r="P879" t="str">
        <f>if(Z879=PROSES!$B$1,T879,)</f>
        <v/>
      </c>
      <c r="Q879" t="str">
        <f>if(X879=PROSES!$B$1,T879,)</f>
        <v/>
      </c>
      <c r="R879" t="str">
        <f t="shared" si="9"/>
        <v>PIER5BANGIL5</v>
      </c>
      <c r="S879" s="3"/>
      <c r="T879" s="1" t="s">
        <v>1652</v>
      </c>
      <c r="U879" s="1" t="s">
        <v>82</v>
      </c>
      <c r="V879" s="1" t="s">
        <v>82</v>
      </c>
      <c r="W879" s="1" t="s">
        <v>90</v>
      </c>
      <c r="X879" s="1" t="s">
        <v>864</v>
      </c>
      <c r="Y879" s="1" t="s">
        <v>85</v>
      </c>
      <c r="Z879" s="1" t="s">
        <v>213</v>
      </c>
      <c r="AA879" s="1" t="s">
        <v>88</v>
      </c>
      <c r="AD879" s="1">
        <v>0.0</v>
      </c>
      <c r="AE879" s="1">
        <v>1.0</v>
      </c>
      <c r="AG879" s="1">
        <v>5.15</v>
      </c>
      <c r="AH879" s="1">
        <v>1.0</v>
      </c>
      <c r="AI879" s="1" t="s">
        <v>64</v>
      </c>
      <c r="AJ879" s="1">
        <v>0.0</v>
      </c>
      <c r="AM879" s="1">
        <v>0.0</v>
      </c>
      <c r="AN879" s="1">
        <v>0.0</v>
      </c>
      <c r="AO879" s="1">
        <v>100.0</v>
      </c>
      <c r="AP879" s="1">
        <v>1.0</v>
      </c>
      <c r="AQ879" s="1">
        <v>1.62</v>
      </c>
      <c r="AR879" s="1">
        <v>1.62</v>
      </c>
      <c r="AS879" s="1">
        <v>1.459279</v>
      </c>
      <c r="AT879" s="1">
        <v>82.15014</v>
      </c>
      <c r="AU879" s="1">
        <v>0.199305</v>
      </c>
      <c r="AV879" s="1">
        <v>1.445605</v>
      </c>
      <c r="AW879" s="1">
        <v>0.971805</v>
      </c>
      <c r="AX879" s="1">
        <v>4.336815</v>
      </c>
      <c r="AY879" s="1">
        <v>0.0</v>
      </c>
      <c r="AZ879" s="1">
        <v>0.683587</v>
      </c>
      <c r="BA879" s="1">
        <v>-7.109503</v>
      </c>
    </row>
    <row r="880">
      <c r="A880">
        <f t="shared" si="2"/>
        <v>0</v>
      </c>
      <c r="B880" t="str">
        <f t="shared" si="3"/>
        <v/>
      </c>
      <c r="C880" t="str">
        <f>if(and(D$3&gt;1,E880=PROSES!$D$22),,D880)</f>
        <v/>
      </c>
      <c r="D880" s="1" t="str">
        <f>if(and(F$3&gt;1,F880=PROSES!$B$10),,F880)</f>
        <v/>
      </c>
      <c r="E880" t="str">
        <f t="shared" si="4"/>
        <v/>
      </c>
      <c r="F880" t="str">
        <f t="shared" si="5"/>
        <v/>
      </c>
      <c r="G880" s="1" t="str">
        <f>if(Z880=PROSES!$E$29,T880,)</f>
        <v/>
      </c>
      <c r="H880" t="str">
        <f>if(X880=PROSES!$E$29,T880,)</f>
        <v/>
      </c>
      <c r="I880" t="str">
        <f t="shared" si="6"/>
        <v/>
      </c>
      <c r="J880" t="str">
        <f>if(and($K$3&gt;1,R880=PROSES!$C$2),,K880)</f>
        <v/>
      </c>
      <c r="K880" s="1" t="str">
        <f>if(and($L$3&gt;1,L880=PROSES!$B$2),,L880)</f>
        <v/>
      </c>
      <c r="L880" t="str">
        <f t="shared" si="7"/>
        <v/>
      </c>
      <c r="M880" t="str">
        <f>if(Z880=PROSES!$B$3,T880,)</f>
        <v/>
      </c>
      <c r="N880" t="str">
        <f>if(X880=PROSES!$B$3,T880,)</f>
        <v/>
      </c>
      <c r="O880" t="str">
        <f t="shared" si="8"/>
        <v/>
      </c>
      <c r="P880" t="str">
        <f>if(Z880=PROSES!$B$1,T880,)</f>
        <v/>
      </c>
      <c r="Q880" t="str">
        <f>if(X880=PROSES!$B$1,T880,)</f>
        <v/>
      </c>
      <c r="R880" t="str">
        <f t="shared" si="9"/>
        <v>PIER5BANGIL5</v>
      </c>
      <c r="S880" s="3"/>
      <c r="T880" s="1" t="s">
        <v>1653</v>
      </c>
      <c r="U880" s="1" t="s">
        <v>82</v>
      </c>
      <c r="V880" s="1" t="s">
        <v>82</v>
      </c>
      <c r="W880" s="1" t="s">
        <v>90</v>
      </c>
      <c r="X880" s="1" t="s">
        <v>864</v>
      </c>
      <c r="Y880" s="1" t="s">
        <v>88</v>
      </c>
      <c r="Z880" s="1" t="s">
        <v>213</v>
      </c>
      <c r="AA880" s="1" t="s">
        <v>88</v>
      </c>
      <c r="AD880" s="1">
        <v>0.0</v>
      </c>
      <c r="AE880" s="1">
        <v>1.0</v>
      </c>
      <c r="AG880" s="1">
        <v>5.15</v>
      </c>
      <c r="AH880" s="1">
        <v>1.0</v>
      </c>
      <c r="AI880" s="1" t="s">
        <v>64</v>
      </c>
      <c r="AJ880" s="1">
        <v>0.0</v>
      </c>
      <c r="AM880" s="1">
        <v>0.0</v>
      </c>
      <c r="AN880" s="1">
        <v>0.0</v>
      </c>
      <c r="AO880" s="1">
        <v>100.0</v>
      </c>
      <c r="AP880" s="1">
        <v>1.0</v>
      </c>
      <c r="AQ880" s="1">
        <v>1.62</v>
      </c>
      <c r="AR880" s="1">
        <v>1.62</v>
      </c>
      <c r="AS880" s="1">
        <v>1.459279</v>
      </c>
      <c r="AT880" s="1">
        <v>82.15014</v>
      </c>
      <c r="AU880" s="1">
        <v>0.199305</v>
      </c>
      <c r="AV880" s="1">
        <v>1.445605</v>
      </c>
      <c r="AW880" s="1">
        <v>0.971805</v>
      </c>
      <c r="AX880" s="1">
        <v>4.336815</v>
      </c>
      <c r="AY880" s="1">
        <v>0.0</v>
      </c>
      <c r="AZ880" s="1">
        <v>0.683587</v>
      </c>
      <c r="BA880" s="1">
        <v>-7.109503</v>
      </c>
    </row>
    <row r="881">
      <c r="A881">
        <f t="shared" si="2"/>
        <v>0</v>
      </c>
      <c r="B881" t="str">
        <f t="shared" si="3"/>
        <v/>
      </c>
      <c r="C881" t="str">
        <f>if(and(D$3&gt;1,E881=PROSES!$D$22),,D881)</f>
        <v/>
      </c>
      <c r="D881" s="1" t="str">
        <f>if(and(F$3&gt;1,F881=PROSES!$B$10),,F881)</f>
        <v/>
      </c>
      <c r="E881" t="str">
        <f t="shared" si="4"/>
        <v/>
      </c>
      <c r="F881" t="str">
        <f t="shared" si="5"/>
        <v/>
      </c>
      <c r="G881" s="1" t="str">
        <f>if(Z881=PROSES!$E$29,T881,)</f>
        <v/>
      </c>
      <c r="H881" t="str">
        <f>if(X881=PROSES!$E$29,T881,)</f>
        <v/>
      </c>
      <c r="I881" t="str">
        <f t="shared" si="6"/>
        <v/>
      </c>
      <c r="J881" t="str">
        <f>if(and($K$3&gt;1,R881=PROSES!$C$2),,K881)</f>
        <v/>
      </c>
      <c r="K881" s="1" t="str">
        <f>if(and($L$3&gt;1,L881=PROSES!$B$2),,L881)</f>
        <v/>
      </c>
      <c r="L881" t="str">
        <f t="shared" si="7"/>
        <v/>
      </c>
      <c r="M881" t="str">
        <f>if(Z881=PROSES!$B$3,T881,)</f>
        <v/>
      </c>
      <c r="N881" t="str">
        <f>if(X881=PROSES!$B$3,T881,)</f>
        <v/>
      </c>
      <c r="O881" t="str">
        <f t="shared" si="8"/>
        <v/>
      </c>
      <c r="P881" t="str">
        <f>if(Z881=PROSES!$B$1,T881,)</f>
        <v/>
      </c>
      <c r="Q881" t="str">
        <f>if(X881=PROSES!$B$1,T881,)</f>
        <v/>
      </c>
      <c r="R881" t="str">
        <f t="shared" si="9"/>
        <v>PAITON5KRAKSAAN5</v>
      </c>
      <c r="S881" s="3"/>
      <c r="T881" s="1" t="s">
        <v>1654</v>
      </c>
      <c r="U881" s="1" t="s">
        <v>82</v>
      </c>
      <c r="V881" s="1" t="s">
        <v>82</v>
      </c>
      <c r="W881" s="1" t="s">
        <v>376</v>
      </c>
      <c r="X881" s="1" t="s">
        <v>1655</v>
      </c>
      <c r="Y881" s="1" t="s">
        <v>78</v>
      </c>
      <c r="Z881" s="1" t="s">
        <v>1247</v>
      </c>
      <c r="AA881" s="1" t="s">
        <v>85</v>
      </c>
      <c r="AD881" s="1">
        <v>0.0</v>
      </c>
      <c r="AE881" s="1">
        <v>1.0</v>
      </c>
      <c r="AG881" s="1">
        <v>19.775</v>
      </c>
      <c r="AH881" s="1">
        <v>1.0</v>
      </c>
      <c r="AI881" s="1" t="s">
        <v>64</v>
      </c>
      <c r="AJ881" s="1">
        <v>0.0</v>
      </c>
      <c r="AM881" s="1">
        <v>0.0</v>
      </c>
      <c r="AN881" s="1">
        <v>0.0</v>
      </c>
      <c r="AO881" s="1">
        <v>100.0</v>
      </c>
      <c r="AP881" s="1">
        <v>1.0</v>
      </c>
      <c r="AQ881" s="1">
        <v>1.164</v>
      </c>
      <c r="AR881" s="1">
        <v>1.164</v>
      </c>
      <c r="AS881" s="1">
        <v>7.39647</v>
      </c>
      <c r="AT881" s="1">
        <v>74.88998</v>
      </c>
      <c r="AU881" s="1">
        <v>1.928062</v>
      </c>
      <c r="AV881" s="1">
        <v>7.140752</v>
      </c>
      <c r="AW881" s="1">
        <v>4.894906</v>
      </c>
      <c r="AX881" s="1">
        <v>21.42226</v>
      </c>
      <c r="AY881" s="1">
        <v>0.0</v>
      </c>
      <c r="AZ881" s="1">
        <v>0.6573594</v>
      </c>
      <c r="BA881" s="1">
        <v>3.374302</v>
      </c>
    </row>
    <row r="882">
      <c r="A882">
        <f t="shared" si="2"/>
        <v>0</v>
      </c>
      <c r="B882" t="str">
        <f t="shared" si="3"/>
        <v/>
      </c>
      <c r="C882" t="str">
        <f>if(and(D$3&gt;1,E882=PROSES!$D$22),,D882)</f>
        <v/>
      </c>
      <c r="D882" s="1" t="str">
        <f>if(and(F$3&gt;1,F882=PROSES!$B$10),,F882)</f>
        <v/>
      </c>
      <c r="E882" t="str">
        <f t="shared" si="4"/>
        <v/>
      </c>
      <c r="F882" t="str">
        <f t="shared" si="5"/>
        <v/>
      </c>
      <c r="G882" s="1" t="str">
        <f>if(Z882=PROSES!$E$29,T882,)</f>
        <v/>
      </c>
      <c r="H882" t="str">
        <f>if(X882=PROSES!$E$29,T882,)</f>
        <v/>
      </c>
      <c r="I882" t="str">
        <f t="shared" si="6"/>
        <v/>
      </c>
      <c r="J882" t="str">
        <f>if(and($K$3&gt;1,R882=PROSES!$C$2),,K882)</f>
        <v/>
      </c>
      <c r="K882" s="1" t="str">
        <f>if(and($L$3&gt;1,L882=PROSES!$B$2),,L882)</f>
        <v/>
      </c>
      <c r="L882" t="str">
        <f t="shared" si="7"/>
        <v/>
      </c>
      <c r="M882" t="str">
        <f>if(Z882=PROSES!$B$3,T882,)</f>
        <v/>
      </c>
      <c r="N882" t="str">
        <f>if(X882=PROSES!$B$3,T882,)</f>
        <v/>
      </c>
      <c r="O882" t="str">
        <f t="shared" si="8"/>
        <v/>
      </c>
      <c r="P882" t="str">
        <f>if(Z882=PROSES!$B$1,T882,)</f>
        <v/>
      </c>
      <c r="Q882" t="str">
        <f>if(X882=PROSES!$B$1,T882,)</f>
        <v/>
      </c>
      <c r="R882" t="str">
        <f t="shared" si="9"/>
        <v>PAITON5KRAKSAAN5</v>
      </c>
      <c r="S882" s="3"/>
      <c r="T882" s="1" t="s">
        <v>1656</v>
      </c>
      <c r="U882" s="1" t="s">
        <v>82</v>
      </c>
      <c r="V882" s="1" t="s">
        <v>82</v>
      </c>
      <c r="W882" s="1" t="s">
        <v>376</v>
      </c>
      <c r="X882" s="1" t="s">
        <v>1655</v>
      </c>
      <c r="Y882" s="1" t="s">
        <v>78</v>
      </c>
      <c r="Z882" s="1" t="s">
        <v>1247</v>
      </c>
      <c r="AA882" s="1" t="s">
        <v>88</v>
      </c>
      <c r="AD882" s="1">
        <v>0.0</v>
      </c>
      <c r="AE882" s="1">
        <v>1.0</v>
      </c>
      <c r="AG882" s="1">
        <v>19.775</v>
      </c>
      <c r="AH882" s="1">
        <v>1.0</v>
      </c>
      <c r="AI882" s="1" t="s">
        <v>64</v>
      </c>
      <c r="AJ882" s="1">
        <v>0.0</v>
      </c>
      <c r="AM882" s="1">
        <v>0.0</v>
      </c>
      <c r="AN882" s="1">
        <v>0.0</v>
      </c>
      <c r="AO882" s="1">
        <v>100.0</v>
      </c>
      <c r="AP882" s="1">
        <v>1.0</v>
      </c>
      <c r="AQ882" s="1">
        <v>1.164</v>
      </c>
      <c r="AR882" s="1">
        <v>1.164</v>
      </c>
      <c r="AS882" s="1">
        <v>7.39647</v>
      </c>
      <c r="AT882" s="1">
        <v>74.88998</v>
      </c>
      <c r="AU882" s="1">
        <v>1.928062</v>
      </c>
      <c r="AV882" s="1">
        <v>7.140752</v>
      </c>
      <c r="AW882" s="1">
        <v>4.894906</v>
      </c>
      <c r="AX882" s="1">
        <v>21.42226</v>
      </c>
      <c r="AY882" s="1">
        <v>0.0</v>
      </c>
      <c r="AZ882" s="1">
        <v>0.6573594</v>
      </c>
      <c r="BA882" s="1">
        <v>3.374302</v>
      </c>
    </row>
    <row r="883">
      <c r="A883">
        <f t="shared" si="2"/>
        <v>0</v>
      </c>
      <c r="B883" t="str">
        <f t="shared" si="3"/>
        <v/>
      </c>
      <c r="C883" t="str">
        <f>if(and(D$3&gt;1,E883=PROSES!$D$22),,D883)</f>
        <v/>
      </c>
      <c r="D883" s="1" t="str">
        <f>if(and(F$3&gt;1,F883=PROSES!$B$10),,F883)</f>
        <v/>
      </c>
      <c r="E883" t="str">
        <f t="shared" si="4"/>
        <v/>
      </c>
      <c r="F883" t="str">
        <f t="shared" si="5"/>
        <v/>
      </c>
      <c r="G883" s="1" t="str">
        <f>if(Z883=PROSES!$E$29,T883,)</f>
        <v/>
      </c>
      <c r="H883" t="str">
        <f>if(X883=PROSES!$E$29,T883,)</f>
        <v/>
      </c>
      <c r="I883" t="str">
        <f t="shared" si="6"/>
        <v/>
      </c>
      <c r="J883" t="str">
        <f>if(and($K$3&gt;1,R883=PROSES!$C$2),,K883)</f>
        <v/>
      </c>
      <c r="K883" s="1" t="str">
        <f>if(and($L$3&gt;1,L883=PROSES!$B$2),,L883)</f>
        <v/>
      </c>
      <c r="L883" t="str">
        <f t="shared" si="7"/>
        <v/>
      </c>
      <c r="M883" t="str">
        <f>if(Z883=PROSES!$B$3,T883,)</f>
        <v/>
      </c>
      <c r="N883" t="str">
        <f>if(X883=PROSES!$B$3,T883,)</f>
        <v/>
      </c>
      <c r="O883" t="str">
        <f t="shared" si="8"/>
        <v/>
      </c>
      <c r="P883" t="str">
        <f>if(Z883=PROSES!$B$1,T883,)</f>
        <v/>
      </c>
      <c r="Q883" t="str">
        <f>if(X883=PROSES!$B$1,T883,)</f>
        <v/>
      </c>
      <c r="R883" t="str">
        <f t="shared" si="9"/>
        <v>PAITON5SITUBONDO5</v>
      </c>
      <c r="S883" s="3"/>
      <c r="T883" s="1" t="s">
        <v>1657</v>
      </c>
      <c r="U883" s="1" t="s">
        <v>82</v>
      </c>
      <c r="V883" s="1" t="s">
        <v>82</v>
      </c>
      <c r="W883" s="1" t="s">
        <v>90</v>
      </c>
      <c r="X883" s="1" t="s">
        <v>1655</v>
      </c>
      <c r="Y883" s="1" t="s">
        <v>56</v>
      </c>
      <c r="Z883" s="1" t="s">
        <v>1658</v>
      </c>
      <c r="AA883" s="1" t="s">
        <v>85</v>
      </c>
      <c r="AD883" s="1">
        <v>0.0</v>
      </c>
      <c r="AE883" s="1">
        <v>1.0</v>
      </c>
      <c r="AG883" s="1">
        <v>54.854</v>
      </c>
      <c r="AH883" s="1">
        <v>1.0</v>
      </c>
      <c r="AI883" s="1" t="s">
        <v>64</v>
      </c>
      <c r="AJ883" s="1">
        <v>0.0</v>
      </c>
      <c r="AM883" s="1">
        <v>0.0</v>
      </c>
      <c r="AN883" s="1">
        <v>0.0</v>
      </c>
      <c r="AO883" s="1">
        <v>100.0</v>
      </c>
      <c r="AP883" s="1">
        <v>1.0</v>
      </c>
      <c r="AQ883" s="1">
        <v>1.62</v>
      </c>
      <c r="AR883" s="1">
        <v>1.62</v>
      </c>
      <c r="AS883" s="1">
        <v>15.54317</v>
      </c>
      <c r="AT883" s="1">
        <v>82.15014</v>
      </c>
      <c r="AU883" s="1">
        <v>2.12285</v>
      </c>
      <c r="AV883" s="1">
        <v>15.39752</v>
      </c>
      <c r="AW883" s="1">
        <v>10.35095</v>
      </c>
      <c r="AX883" s="1">
        <v>46.19255</v>
      </c>
      <c r="AY883" s="1">
        <v>0.0</v>
      </c>
      <c r="AZ883" s="1">
        <v>0.683587</v>
      </c>
      <c r="BA883" s="1">
        <v>-7.109503</v>
      </c>
    </row>
    <row r="884">
      <c r="A884">
        <f t="shared" si="2"/>
        <v>0</v>
      </c>
      <c r="B884" t="str">
        <f t="shared" si="3"/>
        <v/>
      </c>
      <c r="C884" t="str">
        <f>if(and(D$3&gt;1,E884=PROSES!$D$22),,D884)</f>
        <v/>
      </c>
      <c r="D884" s="1" t="str">
        <f>if(and(F$3&gt;1,F884=PROSES!$B$10),,F884)</f>
        <v/>
      </c>
      <c r="E884" t="str">
        <f t="shared" si="4"/>
        <v/>
      </c>
      <c r="F884" t="str">
        <f t="shared" si="5"/>
        <v/>
      </c>
      <c r="G884" s="1" t="str">
        <f>if(Z884=PROSES!$E$29,T884,)</f>
        <v/>
      </c>
      <c r="H884" t="str">
        <f>if(X884=PROSES!$E$29,T884,)</f>
        <v/>
      </c>
      <c r="I884" t="str">
        <f t="shared" si="6"/>
        <v/>
      </c>
      <c r="J884" t="str">
        <f>if(and($K$3&gt;1,R884=PROSES!$C$2),,K884)</f>
        <v/>
      </c>
      <c r="K884" s="1" t="str">
        <f>if(and($L$3&gt;1,L884=PROSES!$B$2),,L884)</f>
        <v/>
      </c>
      <c r="L884" t="str">
        <f t="shared" si="7"/>
        <v/>
      </c>
      <c r="M884" t="str">
        <f>if(Z884=PROSES!$B$3,T884,)</f>
        <v/>
      </c>
      <c r="N884" t="str">
        <f>if(X884=PROSES!$B$3,T884,)</f>
        <v/>
      </c>
      <c r="O884" t="str">
        <f t="shared" si="8"/>
        <v/>
      </c>
      <c r="P884" t="str">
        <f>if(Z884=PROSES!$B$1,T884,)</f>
        <v/>
      </c>
      <c r="Q884" t="str">
        <f>if(X884=PROSES!$B$1,T884,)</f>
        <v/>
      </c>
      <c r="R884" t="str">
        <f t="shared" si="9"/>
        <v>PAITON5SITUBONDO5</v>
      </c>
      <c r="S884" s="3"/>
      <c r="T884" s="1" t="s">
        <v>1659</v>
      </c>
      <c r="U884" s="1" t="s">
        <v>82</v>
      </c>
      <c r="V884" s="1" t="s">
        <v>82</v>
      </c>
      <c r="W884" s="1" t="s">
        <v>90</v>
      </c>
      <c r="X884" s="1" t="s">
        <v>1655</v>
      </c>
      <c r="Y884" s="1" t="s">
        <v>56</v>
      </c>
      <c r="Z884" s="1" t="s">
        <v>1658</v>
      </c>
      <c r="AA884" s="1" t="s">
        <v>88</v>
      </c>
      <c r="AD884" s="1">
        <v>0.0</v>
      </c>
      <c r="AE884" s="1">
        <v>1.0</v>
      </c>
      <c r="AG884" s="1">
        <v>54.854</v>
      </c>
      <c r="AH884" s="1">
        <v>1.0</v>
      </c>
      <c r="AI884" s="1" t="s">
        <v>64</v>
      </c>
      <c r="AJ884" s="1">
        <v>0.0</v>
      </c>
      <c r="AM884" s="1">
        <v>0.0</v>
      </c>
      <c r="AN884" s="1">
        <v>0.0</v>
      </c>
      <c r="AO884" s="1">
        <v>100.0</v>
      </c>
      <c r="AP884" s="1">
        <v>1.0</v>
      </c>
      <c r="AQ884" s="1">
        <v>1.62</v>
      </c>
      <c r="AR884" s="1">
        <v>1.62</v>
      </c>
      <c r="AS884" s="1">
        <v>15.54317</v>
      </c>
      <c r="AT884" s="1">
        <v>82.15014</v>
      </c>
      <c r="AU884" s="1">
        <v>2.12285</v>
      </c>
      <c r="AV884" s="1">
        <v>15.39752</v>
      </c>
      <c r="AW884" s="1">
        <v>10.35095</v>
      </c>
      <c r="AX884" s="1">
        <v>46.19255</v>
      </c>
      <c r="AY884" s="1">
        <v>0.0</v>
      </c>
      <c r="AZ884" s="1">
        <v>0.683587</v>
      </c>
      <c r="BA884" s="1">
        <v>-7.109503</v>
      </c>
    </row>
    <row r="885">
      <c r="A885">
        <f t="shared" si="2"/>
        <v>0</v>
      </c>
      <c r="B885" t="str">
        <f t="shared" si="3"/>
        <v/>
      </c>
      <c r="C885" t="str">
        <f>if(and(D$3&gt;1,E885=PROSES!$D$22),,D885)</f>
        <v/>
      </c>
      <c r="D885" s="1" t="str">
        <f>if(and(F$3&gt;1,F885=PROSES!$B$10),,F885)</f>
        <v/>
      </c>
      <c r="E885" t="str">
        <f t="shared" si="4"/>
        <v/>
      </c>
      <c r="F885" t="str">
        <f t="shared" si="5"/>
        <v/>
      </c>
      <c r="G885" s="1" t="str">
        <f>if(Z885=PROSES!$E$29,T885,)</f>
        <v/>
      </c>
      <c r="H885" t="str">
        <f>if(X885=PROSES!$E$29,T885,)</f>
        <v/>
      </c>
      <c r="I885" t="str">
        <f t="shared" si="6"/>
        <v/>
      </c>
      <c r="J885" t="str">
        <f>if(and($K$3&gt;1,R885=PROSES!$C$2),,K885)</f>
        <v/>
      </c>
      <c r="K885" s="1" t="str">
        <f>if(and($L$3&gt;1,L885=PROSES!$B$2),,L885)</f>
        <v/>
      </c>
      <c r="L885" t="str">
        <f t="shared" si="7"/>
        <v/>
      </c>
      <c r="M885" t="str">
        <f>if(Z885=PROSES!$B$3,T885,)</f>
        <v/>
      </c>
      <c r="N885" t="str">
        <f>if(X885=PROSES!$B$3,T885,)</f>
        <v/>
      </c>
      <c r="O885" t="str">
        <f t="shared" si="8"/>
        <v/>
      </c>
      <c r="P885" t="str">
        <f>if(Z885=PROSES!$B$1,T885,)</f>
        <v/>
      </c>
      <c r="Q885" t="str">
        <f>if(X885=PROSES!$B$1,T885,)</f>
        <v/>
      </c>
      <c r="R885" t="str">
        <f t="shared" si="9"/>
        <v>PEMECUTANKELOD5KAPAL5</v>
      </c>
      <c r="S885" s="3"/>
      <c r="T885" s="1" t="s">
        <v>1660</v>
      </c>
      <c r="U885" s="1" t="s">
        <v>140</v>
      </c>
      <c r="V885" s="1" t="s">
        <v>140</v>
      </c>
      <c r="W885" s="1" t="s">
        <v>399</v>
      </c>
      <c r="X885" s="1" t="s">
        <v>1661</v>
      </c>
      <c r="Y885" s="1" t="s">
        <v>85</v>
      </c>
      <c r="Z885" s="1" t="s">
        <v>143</v>
      </c>
      <c r="AA885" s="1" t="s">
        <v>85</v>
      </c>
      <c r="AD885" s="1">
        <v>0.0</v>
      </c>
      <c r="AE885" s="1">
        <v>1.0</v>
      </c>
      <c r="AG885" s="1">
        <v>11.2</v>
      </c>
      <c r="AH885" s="1">
        <v>1.0</v>
      </c>
      <c r="AI885" s="1" t="s">
        <v>64</v>
      </c>
      <c r="AJ885" s="1">
        <v>0.0</v>
      </c>
      <c r="AM885" s="1">
        <v>0.0</v>
      </c>
      <c r="AN885" s="1">
        <v>0.0</v>
      </c>
      <c r="AO885" s="1">
        <v>100.0</v>
      </c>
      <c r="AP885" s="1">
        <v>1.0</v>
      </c>
      <c r="AQ885" s="1">
        <v>0.973</v>
      </c>
      <c r="AR885" s="1">
        <v>0.973</v>
      </c>
      <c r="AS885" s="1">
        <v>4.568195</v>
      </c>
      <c r="AT885" s="1">
        <v>71.90399</v>
      </c>
      <c r="AU885" s="1">
        <v>1.418928</v>
      </c>
      <c r="AV885" s="1">
        <v>4.34224</v>
      </c>
      <c r="AW885" s="1">
        <v>3.472</v>
      </c>
      <c r="AX885" s="1">
        <v>8.03376</v>
      </c>
      <c r="AY885" s="1">
        <v>0.0</v>
      </c>
      <c r="AZ885" s="1">
        <v>0.3082202</v>
      </c>
      <c r="BA885" s="1">
        <v>-10.98501</v>
      </c>
    </row>
    <row r="886">
      <c r="A886">
        <f t="shared" si="2"/>
        <v>0</v>
      </c>
      <c r="B886" t="str">
        <f t="shared" si="3"/>
        <v/>
      </c>
      <c r="C886" t="str">
        <f>if(and(D$3&gt;1,E886=PROSES!$D$22),,D886)</f>
        <v/>
      </c>
      <c r="D886" s="1" t="str">
        <f>if(and(F$3&gt;1,F886=PROSES!$B$10),,F886)</f>
        <v/>
      </c>
      <c r="E886" t="str">
        <f t="shared" si="4"/>
        <v/>
      </c>
      <c r="F886" t="str">
        <f t="shared" si="5"/>
        <v/>
      </c>
      <c r="G886" s="1" t="str">
        <f>if(Z886=PROSES!$E$29,T886,)</f>
        <v/>
      </c>
      <c r="H886" t="str">
        <f>if(X886=PROSES!$E$29,T886,)</f>
        <v/>
      </c>
      <c r="I886" t="str">
        <f t="shared" si="6"/>
        <v/>
      </c>
      <c r="J886" t="str">
        <f>if(and($K$3&gt;1,R886=PROSES!$C$2),,K886)</f>
        <v/>
      </c>
      <c r="K886" s="1" t="str">
        <f>if(and($L$3&gt;1,L886=PROSES!$B$2),,L886)</f>
        <v/>
      </c>
      <c r="L886" t="str">
        <f t="shared" si="7"/>
        <v/>
      </c>
      <c r="M886" t="str">
        <f>if(Z886=PROSES!$B$3,T886,)</f>
        <v/>
      </c>
      <c r="N886" t="str">
        <f>if(X886=PROSES!$B$3,T886,)</f>
        <v/>
      </c>
      <c r="O886" t="str">
        <f t="shared" si="8"/>
        <v/>
      </c>
      <c r="P886" t="str">
        <f>if(Z886=PROSES!$B$1,T886,)</f>
        <v/>
      </c>
      <c r="Q886" t="str">
        <f>if(X886=PROSES!$B$1,T886,)</f>
        <v/>
      </c>
      <c r="R886" t="str">
        <f t="shared" si="9"/>
        <v>PEMECUTANKELOD5KAPAL5</v>
      </c>
      <c r="S886" s="3"/>
      <c r="T886" s="1" t="s">
        <v>1662</v>
      </c>
      <c r="U886" s="1" t="s">
        <v>140</v>
      </c>
      <c r="V886" s="1" t="s">
        <v>140</v>
      </c>
      <c r="W886" s="1" t="s">
        <v>825</v>
      </c>
      <c r="X886" s="1" t="s">
        <v>1661</v>
      </c>
      <c r="Y886" s="1" t="s">
        <v>88</v>
      </c>
      <c r="Z886" s="1" t="s">
        <v>143</v>
      </c>
      <c r="AA886" s="1" t="s">
        <v>88</v>
      </c>
      <c r="AD886" s="1">
        <v>0.0</v>
      </c>
      <c r="AE886" s="1">
        <v>1.0</v>
      </c>
      <c r="AG886" s="1">
        <v>11.2</v>
      </c>
      <c r="AH886" s="1">
        <v>1.0</v>
      </c>
      <c r="AI886" s="1" t="s">
        <v>64</v>
      </c>
      <c r="AJ886" s="1">
        <v>0.0</v>
      </c>
      <c r="AM886" s="1">
        <v>0.0</v>
      </c>
      <c r="AN886" s="1">
        <v>0.0</v>
      </c>
      <c r="AO886" s="1">
        <v>100.0</v>
      </c>
      <c r="AP886" s="1">
        <v>1.0</v>
      </c>
      <c r="AQ886" s="1">
        <v>1.2</v>
      </c>
      <c r="AR886" s="1">
        <v>1.2</v>
      </c>
      <c r="AS886" s="1">
        <v>7.49568</v>
      </c>
      <c r="AT886" s="1">
        <v>81.30194</v>
      </c>
      <c r="AU886" s="1">
        <v>1.133552</v>
      </c>
      <c r="AV886" s="1">
        <v>7.409472</v>
      </c>
      <c r="AW886" s="1">
        <v>0.0</v>
      </c>
      <c r="AX886" s="1">
        <v>0.0</v>
      </c>
      <c r="AY886" s="1">
        <v>0.0</v>
      </c>
      <c r="AZ886" s="1">
        <v>0.3333333</v>
      </c>
      <c r="BA886" s="1">
        <v>180.0</v>
      </c>
    </row>
    <row r="887">
      <c r="A887">
        <f t="shared" si="2"/>
        <v>0</v>
      </c>
      <c r="B887" t="str">
        <f t="shared" si="3"/>
        <v/>
      </c>
      <c r="C887" t="str">
        <f>if(and(D$3&gt;1,E887=PROSES!$D$22),,D887)</f>
        <v/>
      </c>
      <c r="D887" s="1" t="str">
        <f>if(and(F$3&gt;1,F887=PROSES!$B$10),,F887)</f>
        <v/>
      </c>
      <c r="E887" t="str">
        <f t="shared" si="4"/>
        <v/>
      </c>
      <c r="F887" t="str">
        <f t="shared" si="5"/>
        <v/>
      </c>
      <c r="G887" s="1" t="str">
        <f>if(Z887=PROSES!$E$29,T887,)</f>
        <v/>
      </c>
      <c r="H887" t="str">
        <f>if(X887=PROSES!$E$29,T887,)</f>
        <v/>
      </c>
      <c r="I887" t="str">
        <f t="shared" si="6"/>
        <v/>
      </c>
      <c r="J887" t="str">
        <f>if(and($K$3&gt;1,R887=PROSES!$C$2),,K887)</f>
        <v/>
      </c>
      <c r="K887" s="1" t="str">
        <f>if(and($L$3&gt;1,L887=PROSES!$B$2),,L887)</f>
        <v/>
      </c>
      <c r="L887" t="str">
        <f t="shared" si="7"/>
        <v/>
      </c>
      <c r="M887" t="str">
        <f>if(Z887=PROSES!$B$3,T887,)</f>
        <v/>
      </c>
      <c r="N887" t="str">
        <f>if(X887=PROSES!$B$3,T887,)</f>
        <v/>
      </c>
      <c r="O887" t="str">
        <f t="shared" si="8"/>
        <v/>
      </c>
      <c r="P887" t="str">
        <f>if(Z887=PROSES!$B$1,T887,)</f>
        <v/>
      </c>
      <c r="Q887" t="str">
        <f>if(X887=PROSES!$B$1,T887,)</f>
        <v/>
      </c>
      <c r="R887" t="str">
        <f t="shared" si="9"/>
        <v>P.KARANGPLUMPANG 40 kA</v>
      </c>
      <c r="S887" s="3"/>
      <c r="T887" s="1" t="s">
        <v>1663</v>
      </c>
      <c r="U887" s="1" t="s">
        <v>58</v>
      </c>
      <c r="V887" s="1" t="s">
        <v>58</v>
      </c>
      <c r="W887" s="1" t="s">
        <v>59</v>
      </c>
      <c r="X887" s="1" t="s">
        <v>1644</v>
      </c>
      <c r="Y887" s="1" t="s">
        <v>61</v>
      </c>
      <c r="Z887" s="1" t="s">
        <v>1191</v>
      </c>
      <c r="AA887" s="7">
        <v>43560.0</v>
      </c>
      <c r="AD887" s="1">
        <v>0.0</v>
      </c>
      <c r="AE887" s="1">
        <v>1.0</v>
      </c>
      <c r="AG887" s="1">
        <v>7.0</v>
      </c>
      <c r="AH887" s="1">
        <v>1.0</v>
      </c>
      <c r="AI887" s="1" t="s">
        <v>64</v>
      </c>
      <c r="AJ887" s="1">
        <v>0.0</v>
      </c>
      <c r="AM887" s="1">
        <v>0.0</v>
      </c>
      <c r="AN887" s="1">
        <v>0.0</v>
      </c>
      <c r="AO887" s="1">
        <v>100.0</v>
      </c>
      <c r="AP887" s="1">
        <v>1.0</v>
      </c>
      <c r="AQ887" s="1">
        <v>2.73</v>
      </c>
      <c r="AR887" s="1">
        <v>2.73</v>
      </c>
      <c r="AS887" s="1">
        <v>1.860243</v>
      </c>
      <c r="AT887" s="1">
        <v>76.21999</v>
      </c>
      <c r="AU887" s="1">
        <v>0.4431</v>
      </c>
      <c r="AV887" s="1">
        <v>1.8067</v>
      </c>
      <c r="AW887" s="1">
        <v>1.4931</v>
      </c>
      <c r="AX887" s="1">
        <v>5.4201</v>
      </c>
      <c r="AY887" s="1">
        <v>0.0</v>
      </c>
      <c r="AZ887" s="1">
        <v>0.6742607</v>
      </c>
      <c r="BA887" s="1">
        <v>-2.423059</v>
      </c>
    </row>
    <row r="888">
      <c r="A888">
        <f t="shared" si="2"/>
        <v>0</v>
      </c>
      <c r="B888" t="str">
        <f t="shared" si="3"/>
        <v/>
      </c>
      <c r="C888" t="str">
        <f>if(and(D$3&gt;1,E888=PROSES!$D$22),,D888)</f>
        <v/>
      </c>
      <c r="D888" s="1" t="str">
        <f>if(and(F$3&gt;1,F888=PROSES!$B$10),,F888)</f>
        <v/>
      </c>
      <c r="E888" t="str">
        <f t="shared" si="4"/>
        <v/>
      </c>
      <c r="F888" t="str">
        <f t="shared" si="5"/>
        <v/>
      </c>
      <c r="G888" s="1" t="str">
        <f>if(Z888=PROSES!$E$29,T888,)</f>
        <v/>
      </c>
      <c r="H888" t="str">
        <f>if(X888=PROSES!$E$29,T888,)</f>
        <v/>
      </c>
      <c r="I888" t="str">
        <f t="shared" si="6"/>
        <v/>
      </c>
      <c r="J888" t="str">
        <f>if(and($K$3&gt;1,R888=PROSES!$C$2),,K888)</f>
        <v/>
      </c>
      <c r="K888" s="1" t="str">
        <f>if(and($L$3&gt;1,L888=PROSES!$B$2),,L888)</f>
        <v/>
      </c>
      <c r="L888" t="str">
        <f t="shared" si="7"/>
        <v/>
      </c>
      <c r="M888" t="str">
        <f>if(Z888=PROSES!$B$3,T888,)</f>
        <v/>
      </c>
      <c r="N888" t="str">
        <f>if(X888=PROSES!$B$3,T888,)</f>
        <v/>
      </c>
      <c r="O888" t="str">
        <f t="shared" si="8"/>
        <v/>
      </c>
      <c r="P888" t="str">
        <f>if(Z888=PROSES!$B$1,T888,)</f>
        <v/>
      </c>
      <c r="Q888" t="str">
        <f>if(X888=PROSES!$B$1,T888,)</f>
        <v/>
      </c>
      <c r="R888" t="str">
        <f t="shared" si="9"/>
        <v>POLEHAN4BLIMBING4</v>
      </c>
      <c r="S888" s="3"/>
      <c r="T888" s="1" t="s">
        <v>1664</v>
      </c>
      <c r="U888" s="1" t="s">
        <v>82</v>
      </c>
      <c r="V888" s="1" t="s">
        <v>82</v>
      </c>
      <c r="W888" s="1" t="s">
        <v>353</v>
      </c>
      <c r="X888" s="1" t="s">
        <v>1117</v>
      </c>
      <c r="Y888" s="1" t="s">
        <v>123</v>
      </c>
      <c r="Z888" s="1" t="s">
        <v>354</v>
      </c>
      <c r="AA888" s="1" t="s">
        <v>123</v>
      </c>
      <c r="AD888" s="1">
        <v>0.0</v>
      </c>
      <c r="AE888" s="1">
        <v>1.0</v>
      </c>
      <c r="AG888" s="1">
        <v>12.182</v>
      </c>
      <c r="AH888" s="1">
        <v>0.95</v>
      </c>
      <c r="AI888" s="1" t="s">
        <v>64</v>
      </c>
      <c r="AJ888" s="1">
        <v>0.0</v>
      </c>
      <c r="AM888" s="1">
        <v>0.0</v>
      </c>
      <c r="AN888" s="1">
        <v>0.0</v>
      </c>
      <c r="AO888" s="1">
        <v>100.0</v>
      </c>
      <c r="AP888" s="1">
        <v>1.0</v>
      </c>
      <c r="AQ888" s="1">
        <v>0.2945</v>
      </c>
      <c r="AR888" s="1">
        <v>0.2945</v>
      </c>
      <c r="AS888" s="1">
        <v>6.405468</v>
      </c>
      <c r="AT888" s="1">
        <v>42.67244</v>
      </c>
      <c r="AU888" s="1">
        <v>4.709561</v>
      </c>
      <c r="AV888" s="1">
        <v>4.341665</v>
      </c>
      <c r="AW888" s="1">
        <v>6.536861</v>
      </c>
      <c r="AX888" s="1">
        <v>13.02499</v>
      </c>
      <c r="AY888" s="1">
        <v>0.0</v>
      </c>
      <c r="AZ888" s="1">
        <v>0.4617676</v>
      </c>
      <c r="BA888" s="1">
        <v>35.44377</v>
      </c>
    </row>
    <row r="889">
      <c r="A889">
        <f t="shared" si="2"/>
        <v>0</v>
      </c>
      <c r="B889" t="str">
        <f t="shared" si="3"/>
        <v/>
      </c>
      <c r="C889" t="str">
        <f>if(and(D$3&gt;1,E889=PROSES!$D$22),,D889)</f>
        <v/>
      </c>
      <c r="D889" s="1" t="str">
        <f>if(and(F$3&gt;1,F889=PROSES!$B$10),,F889)</f>
        <v/>
      </c>
      <c r="E889" t="str">
        <f t="shared" si="4"/>
        <v/>
      </c>
      <c r="F889" t="str">
        <f t="shared" si="5"/>
        <v/>
      </c>
      <c r="G889" s="1" t="str">
        <f>if(Z889=PROSES!$E$29,T889,)</f>
        <v/>
      </c>
      <c r="H889" t="str">
        <f>if(X889=PROSES!$E$29,T889,)</f>
        <v/>
      </c>
      <c r="I889" t="str">
        <f t="shared" si="6"/>
        <v/>
      </c>
      <c r="J889" t="str">
        <f>if(and($K$3&gt;1,R889=PROSES!$C$2),,K889)</f>
        <v/>
      </c>
      <c r="K889" s="1" t="str">
        <f>if(and($L$3&gt;1,L889=PROSES!$B$2),,L889)</f>
        <v/>
      </c>
      <c r="L889" t="str">
        <f t="shared" si="7"/>
        <v/>
      </c>
      <c r="M889" t="str">
        <f>if(Z889=PROSES!$B$3,T889,)</f>
        <v/>
      </c>
      <c r="N889" t="str">
        <f>if(X889=PROSES!$B$3,T889,)</f>
        <v/>
      </c>
      <c r="O889" t="str">
        <f t="shared" si="8"/>
        <v/>
      </c>
      <c r="P889" t="str">
        <f>if(Z889=PROSES!$B$1,T889,)</f>
        <v/>
      </c>
      <c r="Q889" t="str">
        <f>if(X889=PROSES!$B$1,T889,)</f>
        <v/>
      </c>
      <c r="R889" t="str">
        <f t="shared" si="9"/>
        <v>POLEHAN4BLIMBING4</v>
      </c>
      <c r="S889" s="3"/>
      <c r="T889" s="1" t="s">
        <v>1665</v>
      </c>
      <c r="U889" s="1" t="s">
        <v>82</v>
      </c>
      <c r="V889" s="1" t="s">
        <v>82</v>
      </c>
      <c r="W889" s="1" t="s">
        <v>353</v>
      </c>
      <c r="X889" s="1" t="s">
        <v>1117</v>
      </c>
      <c r="Y889" s="1" t="s">
        <v>118</v>
      </c>
      <c r="Z889" s="1" t="s">
        <v>354</v>
      </c>
      <c r="AA889" s="1" t="s">
        <v>123</v>
      </c>
      <c r="AD889" s="1">
        <v>0.0</v>
      </c>
      <c r="AE889" s="1">
        <v>1.0</v>
      </c>
      <c r="AG889" s="1">
        <v>12.182</v>
      </c>
      <c r="AH889" s="1">
        <v>0.95</v>
      </c>
      <c r="AI889" s="1" t="s">
        <v>64</v>
      </c>
      <c r="AJ889" s="1">
        <v>0.0</v>
      </c>
      <c r="AM889" s="1">
        <v>0.0</v>
      </c>
      <c r="AN889" s="1">
        <v>0.0</v>
      </c>
      <c r="AO889" s="1">
        <v>100.0</v>
      </c>
      <c r="AP889" s="1">
        <v>1.0</v>
      </c>
      <c r="AQ889" s="1">
        <v>0.2945</v>
      </c>
      <c r="AR889" s="1">
        <v>0.2945</v>
      </c>
      <c r="AS889" s="1">
        <v>6.405468</v>
      </c>
      <c r="AT889" s="1">
        <v>42.67244</v>
      </c>
      <c r="AU889" s="1">
        <v>4.709561</v>
      </c>
      <c r="AV889" s="1">
        <v>4.341665</v>
      </c>
      <c r="AW889" s="1">
        <v>6.536861</v>
      </c>
      <c r="AX889" s="1">
        <v>13.02499</v>
      </c>
      <c r="AY889" s="1">
        <v>0.0</v>
      </c>
      <c r="AZ889" s="1">
        <v>0.4617676</v>
      </c>
      <c r="BA889" s="1">
        <v>35.44377</v>
      </c>
    </row>
    <row r="890">
      <c r="A890">
        <f t="shared" si="2"/>
        <v>0</v>
      </c>
      <c r="B890" t="str">
        <f t="shared" si="3"/>
        <v/>
      </c>
      <c r="C890" t="str">
        <f>if(and(D$3&gt;1,E890=PROSES!$D$22),,D890)</f>
        <v/>
      </c>
      <c r="D890" s="1" t="str">
        <f>if(and(F$3&gt;1,F890=PROSES!$B$10),,F890)</f>
        <v/>
      </c>
      <c r="E890" t="str">
        <f t="shared" si="4"/>
        <v/>
      </c>
      <c r="F890" t="str">
        <f t="shared" si="5"/>
        <v/>
      </c>
      <c r="G890" s="1" t="str">
        <f>if(Z890=PROSES!$E$29,T890,)</f>
        <v/>
      </c>
      <c r="H890" t="str">
        <f>if(X890=PROSES!$E$29,T890,)</f>
        <v/>
      </c>
      <c r="I890" t="str">
        <f t="shared" si="6"/>
        <v/>
      </c>
      <c r="J890" t="str">
        <f>if(and($K$3&gt;1,R890=PROSES!$C$2),,K890)</f>
        <v/>
      </c>
      <c r="K890" s="1" t="str">
        <f>if(and($L$3&gt;1,L890=PROSES!$B$2),,L890)</f>
        <v/>
      </c>
      <c r="L890" t="str">
        <f t="shared" si="7"/>
        <v/>
      </c>
      <c r="M890" t="str">
        <f>if(Z890=PROSES!$B$3,T890,)</f>
        <v/>
      </c>
      <c r="N890" t="str">
        <f>if(X890=PROSES!$B$3,T890,)</f>
        <v/>
      </c>
      <c r="O890" t="str">
        <f t="shared" si="8"/>
        <v/>
      </c>
      <c r="P890" t="str">
        <f>if(Z890=PROSES!$B$1,T890,)</f>
        <v/>
      </c>
      <c r="Q890" t="str">
        <f>if(X890=PROSES!$B$1,T890,)</f>
        <v/>
      </c>
      <c r="R890" t="str">
        <f t="shared" si="9"/>
        <v>PULOMAS</v>
      </c>
      <c r="S890" s="3"/>
      <c r="T890" s="1" t="s">
        <v>1666</v>
      </c>
      <c r="U890" s="1" t="s">
        <v>1404</v>
      </c>
      <c r="V890" s="1" t="s">
        <v>58</v>
      </c>
      <c r="W890" s="1" t="s">
        <v>282</v>
      </c>
      <c r="X890" s="1" t="s">
        <v>574</v>
      </c>
      <c r="Y890" s="1" t="s">
        <v>61</v>
      </c>
      <c r="AA890" s="1" t="s">
        <v>785</v>
      </c>
      <c r="AD890" s="1">
        <v>0.0</v>
      </c>
      <c r="AE890" s="1">
        <v>1.0</v>
      </c>
      <c r="AG890" s="1">
        <v>2.4</v>
      </c>
      <c r="AH890" s="1">
        <v>1.0</v>
      </c>
      <c r="AI890" s="1" t="s">
        <v>64</v>
      </c>
      <c r="AJ890" s="1">
        <v>0.0</v>
      </c>
      <c r="AM890" s="1">
        <v>0.0</v>
      </c>
      <c r="AN890" s="1">
        <v>0.0</v>
      </c>
      <c r="AO890" s="1">
        <v>100.0</v>
      </c>
      <c r="AP890" s="1">
        <v>1.0</v>
      </c>
      <c r="AQ890" s="1">
        <v>1.56</v>
      </c>
      <c r="AR890" s="1">
        <v>1.56</v>
      </c>
      <c r="AS890" s="1">
        <v>0.6820505</v>
      </c>
      <c r="AT890" s="1">
        <v>81.68457</v>
      </c>
      <c r="AU890" s="1">
        <v>0.09864</v>
      </c>
      <c r="AV890" s="1">
        <v>0.67488</v>
      </c>
      <c r="AW890" s="1">
        <v>0.45864</v>
      </c>
      <c r="AX890" s="1">
        <v>2.02464</v>
      </c>
      <c r="AY890" s="1">
        <v>0.0</v>
      </c>
      <c r="AZ890" s="1">
        <v>0.6827177</v>
      </c>
      <c r="BA890" s="1">
        <v>-6.618521</v>
      </c>
    </row>
    <row r="891">
      <c r="A891">
        <f t="shared" si="2"/>
        <v>0</v>
      </c>
      <c r="B891" t="str">
        <f t="shared" si="3"/>
        <v/>
      </c>
      <c r="C891" t="str">
        <f>if(and(D$3&gt;1,E891=PROSES!$D$22),,D891)</f>
        <v/>
      </c>
      <c r="D891" s="1" t="str">
        <f>if(and(F$3&gt;1,F891=PROSES!$B$10),,F891)</f>
        <v/>
      </c>
      <c r="E891" t="str">
        <f t="shared" si="4"/>
        <v/>
      </c>
      <c r="F891" t="str">
        <f t="shared" si="5"/>
        <v/>
      </c>
      <c r="G891" s="1" t="str">
        <f>if(Z891=PROSES!$E$29,T891,)</f>
        <v/>
      </c>
      <c r="H891" t="str">
        <f>if(X891=PROSES!$E$29,T891,)</f>
        <v/>
      </c>
      <c r="I891" t="str">
        <f t="shared" si="6"/>
        <v/>
      </c>
      <c r="J891" t="str">
        <f>if(and($K$3&gt;1,R891=PROSES!$C$2),,K891)</f>
        <v/>
      </c>
      <c r="K891" s="1" t="str">
        <f>if(and($L$3&gt;1,L891=PROSES!$B$2),,L891)</f>
        <v/>
      </c>
      <c r="L891" t="str">
        <f t="shared" si="7"/>
        <v/>
      </c>
      <c r="M891" t="str">
        <f>if(Z891=PROSES!$B$3,T891,)</f>
        <v/>
      </c>
      <c r="N891" t="str">
        <f>if(X891=PROSES!$B$3,T891,)</f>
        <v/>
      </c>
      <c r="O891" t="str">
        <f t="shared" si="8"/>
        <v/>
      </c>
      <c r="P891" t="str">
        <f>if(Z891=PROSES!$B$1,T891,)</f>
        <v/>
      </c>
      <c r="Q891" t="str">
        <f>if(X891=PROSES!$B$1,T891,)</f>
        <v/>
      </c>
      <c r="R891" t="str">
        <f t="shared" si="9"/>
        <v>PULOMAS</v>
      </c>
      <c r="S891" s="3"/>
      <c r="T891" s="1" t="s">
        <v>1667</v>
      </c>
      <c r="U891" s="1" t="s">
        <v>1406</v>
      </c>
      <c r="V891" s="1" t="s">
        <v>58</v>
      </c>
      <c r="W891" s="1" t="s">
        <v>282</v>
      </c>
      <c r="X891" s="1" t="s">
        <v>574</v>
      </c>
      <c r="Y891" s="1" t="s">
        <v>61</v>
      </c>
      <c r="AA891" s="1" t="s">
        <v>785</v>
      </c>
      <c r="AD891" s="1">
        <v>0.0</v>
      </c>
      <c r="AE891" s="1">
        <v>1.0</v>
      </c>
      <c r="AG891" s="1">
        <v>2.4</v>
      </c>
      <c r="AH891" s="1">
        <v>1.0</v>
      </c>
      <c r="AI891" s="1" t="s">
        <v>64</v>
      </c>
      <c r="AJ891" s="1">
        <v>0.0</v>
      </c>
      <c r="AM891" s="1">
        <v>0.0</v>
      </c>
      <c r="AN891" s="1">
        <v>0.0</v>
      </c>
      <c r="AO891" s="1">
        <v>100.0</v>
      </c>
      <c r="AP891" s="1">
        <v>1.0</v>
      </c>
      <c r="AQ891" s="1">
        <v>1.56</v>
      </c>
      <c r="AR891" s="1">
        <v>1.56</v>
      </c>
      <c r="AS891" s="1">
        <v>0.6820505</v>
      </c>
      <c r="AT891" s="1">
        <v>81.68457</v>
      </c>
      <c r="AU891" s="1">
        <v>0.09864</v>
      </c>
      <c r="AV891" s="1">
        <v>0.67488</v>
      </c>
      <c r="AW891" s="1">
        <v>0.45864</v>
      </c>
      <c r="AX891" s="1">
        <v>2.02464</v>
      </c>
      <c r="AY891" s="1">
        <v>0.0</v>
      </c>
      <c r="AZ891" s="1">
        <v>0.6827177</v>
      </c>
      <c r="BA891" s="1">
        <v>-6.618521</v>
      </c>
    </row>
    <row r="892">
      <c r="A892">
        <f t="shared" si="2"/>
        <v>0</v>
      </c>
      <c r="B892" t="str">
        <f t="shared" si="3"/>
        <v/>
      </c>
      <c r="C892" t="str">
        <f>if(and(D$3&gt;1,E892=PROSES!$D$22),,D892)</f>
        <v/>
      </c>
      <c r="D892" s="1" t="str">
        <f>if(and(F$3&gt;1,F892=PROSES!$B$10),,F892)</f>
        <v/>
      </c>
      <c r="E892" t="str">
        <f t="shared" si="4"/>
        <v/>
      </c>
      <c r="F892" t="str">
        <f t="shared" si="5"/>
        <v/>
      </c>
      <c r="G892" s="1" t="str">
        <f>if(Z892=PROSES!$E$29,T892,)</f>
        <v/>
      </c>
      <c r="H892" t="str">
        <f>if(X892=PROSES!$E$29,T892,)</f>
        <v/>
      </c>
      <c r="I892" t="str">
        <f t="shared" si="6"/>
        <v/>
      </c>
      <c r="J892" t="str">
        <f>if(and($K$3&gt;1,R892=PROSES!$C$2),,K892)</f>
        <v/>
      </c>
      <c r="K892" s="1" t="str">
        <f>if(and($L$3&gt;1,L892=PROSES!$B$2),,L892)</f>
        <v/>
      </c>
      <c r="L892" t="str">
        <f t="shared" si="7"/>
        <v/>
      </c>
      <c r="M892" t="str">
        <f>if(Z892=PROSES!$B$3,T892,)</f>
        <v/>
      </c>
      <c r="N892" t="str">
        <f>if(X892=PROSES!$B$3,T892,)</f>
        <v/>
      </c>
      <c r="O892" t="str">
        <f t="shared" si="8"/>
        <v/>
      </c>
      <c r="P892" t="str">
        <f>if(Z892=PROSES!$B$1,T892,)</f>
        <v/>
      </c>
      <c r="Q892" t="str">
        <f>if(X892=PROSES!$B$1,T892,)</f>
        <v/>
      </c>
      <c r="R892" t="str">
        <f t="shared" si="9"/>
        <v>PULOMASTANAH TINGGI</v>
      </c>
      <c r="S892" s="3"/>
      <c r="T892" s="1" t="s">
        <v>1668</v>
      </c>
      <c r="U892" s="1" t="s">
        <v>58</v>
      </c>
      <c r="V892" s="1" t="s">
        <v>58</v>
      </c>
      <c r="W892" s="1" t="s">
        <v>99</v>
      </c>
      <c r="X892" s="1" t="s">
        <v>574</v>
      </c>
      <c r="Y892" s="1" t="s">
        <v>61</v>
      </c>
      <c r="Z892" s="1" t="s">
        <v>1669</v>
      </c>
      <c r="AA892" s="1" t="s">
        <v>66</v>
      </c>
      <c r="AD892" s="1">
        <v>0.0</v>
      </c>
      <c r="AE892" s="1">
        <v>1.0</v>
      </c>
      <c r="AG892" s="1">
        <v>2.4</v>
      </c>
      <c r="AH892" s="1">
        <v>1.0</v>
      </c>
      <c r="AI892" s="1" t="s">
        <v>64</v>
      </c>
      <c r="AJ892" s="1">
        <v>0.0</v>
      </c>
      <c r="AM892" s="1">
        <v>0.0</v>
      </c>
      <c r="AN892" s="1">
        <v>0.0</v>
      </c>
      <c r="AO892" s="1">
        <v>100.0</v>
      </c>
      <c r="AP892" s="1">
        <v>1.0</v>
      </c>
      <c r="AQ892" s="1">
        <v>1.2</v>
      </c>
      <c r="AR892" s="1">
        <v>1.2</v>
      </c>
      <c r="AS892" s="1">
        <v>0.5176022</v>
      </c>
      <c r="AT892" s="1">
        <v>71.48104</v>
      </c>
      <c r="AU892" s="1">
        <v>0.1644</v>
      </c>
      <c r="AV892" s="1">
        <v>0.4908</v>
      </c>
      <c r="AW892" s="1">
        <v>0.5244001</v>
      </c>
      <c r="AX892" s="1">
        <v>1.4724</v>
      </c>
      <c r="AY892" s="1">
        <v>0.0</v>
      </c>
      <c r="AZ892" s="1">
        <v>0.673318</v>
      </c>
      <c r="BA892" s="1">
        <v>-1.621461</v>
      </c>
    </row>
    <row r="893">
      <c r="A893">
        <f t="shared" si="2"/>
        <v>0</v>
      </c>
      <c r="B893" t="str">
        <f t="shared" si="3"/>
        <v/>
      </c>
      <c r="C893" t="str">
        <f>if(and(D$3&gt;1,E893=PROSES!$D$22),,D893)</f>
        <v/>
      </c>
      <c r="D893" s="1" t="str">
        <f>if(and(F$3&gt;1,F893=PROSES!$B$10),,F893)</f>
        <v/>
      </c>
      <c r="E893" t="str">
        <f t="shared" si="4"/>
        <v/>
      </c>
      <c r="F893" t="str">
        <f t="shared" si="5"/>
        <v/>
      </c>
      <c r="G893" s="1" t="str">
        <f>if(Z893=PROSES!$E$29,T893,)</f>
        <v/>
      </c>
      <c r="H893" t="str">
        <f>if(X893=PROSES!$E$29,T893,)</f>
        <v/>
      </c>
      <c r="I893" t="str">
        <f t="shared" si="6"/>
        <v/>
      </c>
      <c r="J893" t="str">
        <f>if(and($K$3&gt;1,R893=PROSES!$C$2),,K893)</f>
        <v/>
      </c>
      <c r="K893" s="1" t="str">
        <f>if(and($L$3&gt;1,L893=PROSES!$B$2),,L893)</f>
        <v/>
      </c>
      <c r="L893" t="str">
        <f t="shared" si="7"/>
        <v/>
      </c>
      <c r="M893" t="str">
        <f>if(Z893=PROSES!$B$3,T893,)</f>
        <v/>
      </c>
      <c r="N893" t="str">
        <f>if(X893=PROSES!$B$3,T893,)</f>
        <v/>
      </c>
      <c r="O893" t="str">
        <f t="shared" si="8"/>
        <v/>
      </c>
      <c r="P893" t="str">
        <f>if(Z893=PROSES!$B$1,T893,)</f>
        <v/>
      </c>
      <c r="Q893" t="str">
        <f>if(X893=PROSES!$B$1,T893,)</f>
        <v/>
      </c>
      <c r="R893" t="str">
        <f t="shared" si="9"/>
        <v>PELINDOPELINDO KALIBARU</v>
      </c>
      <c r="S893" s="3"/>
      <c r="T893" s="1" t="s">
        <v>1670</v>
      </c>
      <c r="U893" s="1" t="s">
        <v>58</v>
      </c>
      <c r="V893" s="1" t="s">
        <v>58</v>
      </c>
      <c r="W893" s="1" t="s">
        <v>267</v>
      </c>
      <c r="X893" s="1" t="s">
        <v>1671</v>
      </c>
      <c r="Y893" s="1" t="s">
        <v>61</v>
      </c>
      <c r="Z893" s="1" t="s">
        <v>1672</v>
      </c>
      <c r="AA893" s="1" t="s">
        <v>61</v>
      </c>
      <c r="AD893" s="1">
        <v>0.0</v>
      </c>
      <c r="AE893" s="1">
        <v>1.0</v>
      </c>
      <c r="AG893" s="1">
        <v>4.5</v>
      </c>
      <c r="AH893" s="1">
        <v>1.0</v>
      </c>
      <c r="AI893" s="1" t="s">
        <v>64</v>
      </c>
      <c r="AJ893" s="1">
        <v>0.0</v>
      </c>
      <c r="AM893" s="1">
        <v>0.0</v>
      </c>
      <c r="AN893" s="1">
        <v>0.0</v>
      </c>
      <c r="AO893" s="1">
        <v>100.0</v>
      </c>
      <c r="AP893" s="1">
        <v>1.0</v>
      </c>
      <c r="AQ893" s="1">
        <v>0.928</v>
      </c>
      <c r="AR893" s="1">
        <v>0.928</v>
      </c>
      <c r="AS893" s="1">
        <v>0.8277604</v>
      </c>
      <c r="AT893" s="1">
        <v>81.87431</v>
      </c>
      <c r="AU893" s="1">
        <v>0.117</v>
      </c>
      <c r="AV893" s="1">
        <v>0.81945</v>
      </c>
      <c r="AW893" s="1">
        <v>0.792</v>
      </c>
      <c r="AX893" s="1">
        <v>2.457</v>
      </c>
      <c r="AY893" s="1">
        <v>0.0</v>
      </c>
      <c r="AZ893" s="1">
        <v>0.713255</v>
      </c>
      <c r="BA893" s="1">
        <v>-14.27582</v>
      </c>
    </row>
    <row r="894">
      <c r="A894">
        <f t="shared" si="2"/>
        <v>0</v>
      </c>
      <c r="B894" t="str">
        <f t="shared" si="3"/>
        <v/>
      </c>
      <c r="C894" t="str">
        <f>if(and(D$3&gt;1,E894=PROSES!$D$22),,D894)</f>
        <v/>
      </c>
      <c r="D894" s="1" t="str">
        <f>if(and(F$3&gt;1,F894=PROSES!$B$10),,F894)</f>
        <v/>
      </c>
      <c r="E894" t="str">
        <f t="shared" si="4"/>
        <v/>
      </c>
      <c r="F894" t="str">
        <f t="shared" si="5"/>
        <v/>
      </c>
      <c r="G894" s="1" t="str">
        <f>if(Z894=PROSES!$E$29,T894,)</f>
        <v/>
      </c>
      <c r="H894" t="str">
        <f>if(X894=PROSES!$E$29,T894,)</f>
        <v/>
      </c>
      <c r="I894" t="str">
        <f t="shared" si="6"/>
        <v/>
      </c>
      <c r="J894" t="str">
        <f>if(and($K$3&gt;1,R894=PROSES!$C$2),,K894)</f>
        <v/>
      </c>
      <c r="K894" s="1" t="str">
        <f>if(and($L$3&gt;1,L894=PROSES!$B$2),,L894)</f>
        <v/>
      </c>
      <c r="L894" t="str">
        <f t="shared" si="7"/>
        <v/>
      </c>
      <c r="M894" t="str">
        <f>if(Z894=PROSES!$B$3,T894,)</f>
        <v/>
      </c>
      <c r="N894" t="str">
        <f>if(X894=PROSES!$B$3,T894,)</f>
        <v/>
      </c>
      <c r="O894" t="str">
        <f t="shared" si="8"/>
        <v/>
      </c>
      <c r="P894" t="str">
        <f>if(Z894=PROSES!$B$1,T894,)</f>
        <v/>
      </c>
      <c r="Q894" t="str">
        <f>if(X894=PROSES!$B$1,T894,)</f>
        <v/>
      </c>
      <c r="R894" t="str">
        <f t="shared" si="9"/>
        <v>PLENGAN3LAMAJAN3</v>
      </c>
      <c r="S894" s="3"/>
      <c r="T894" s="1" t="s">
        <v>1673</v>
      </c>
      <c r="U894" s="1" t="s">
        <v>115</v>
      </c>
      <c r="V894" s="1" t="s">
        <v>115</v>
      </c>
      <c r="W894" s="1" t="s">
        <v>1674</v>
      </c>
      <c r="X894" s="1" t="s">
        <v>1675</v>
      </c>
      <c r="Y894" s="1" t="s">
        <v>1452</v>
      </c>
      <c r="Z894" s="1" t="s">
        <v>1676</v>
      </c>
      <c r="AA894" s="1">
        <v>30.0</v>
      </c>
      <c r="AD894" s="1">
        <v>0.0</v>
      </c>
      <c r="AE894" s="1">
        <v>1.0</v>
      </c>
      <c r="AG894" s="1">
        <v>3.5</v>
      </c>
      <c r="AH894" s="1">
        <v>1.0</v>
      </c>
      <c r="AI894" s="1" t="s">
        <v>64</v>
      </c>
      <c r="AJ894" s="1">
        <v>0.0</v>
      </c>
      <c r="AM894" s="1">
        <v>0.0</v>
      </c>
      <c r="AN894" s="1">
        <v>0.0</v>
      </c>
      <c r="AO894" s="1">
        <v>100.0</v>
      </c>
      <c r="AP894" s="1">
        <v>1.0</v>
      </c>
      <c r="AQ894" s="1">
        <v>0.31</v>
      </c>
      <c r="AR894" s="1">
        <v>0.31</v>
      </c>
      <c r="AS894" s="1">
        <v>2.262963</v>
      </c>
      <c r="AT894" s="1">
        <v>51.21564</v>
      </c>
      <c r="AU894" s="1">
        <v>1.4175</v>
      </c>
      <c r="AV894" s="1">
        <v>1.764</v>
      </c>
      <c r="AW894" s="1">
        <v>1.9425</v>
      </c>
      <c r="AX894" s="1">
        <v>5.292</v>
      </c>
      <c r="AY894" s="1">
        <v>0.0</v>
      </c>
      <c r="AZ894" s="1">
        <v>0.525395</v>
      </c>
      <c r="BA894" s="1">
        <v>30.32032</v>
      </c>
    </row>
    <row r="895">
      <c r="A895">
        <f t="shared" si="2"/>
        <v>0</v>
      </c>
      <c r="B895" t="str">
        <f t="shared" si="3"/>
        <v/>
      </c>
      <c r="C895" t="str">
        <f>if(and(D$3&gt;1,E895=PROSES!$D$22),,D895)</f>
        <v/>
      </c>
      <c r="D895" s="1" t="str">
        <f>if(and(F$3&gt;1,F895=PROSES!$B$10),,F895)</f>
        <v/>
      </c>
      <c r="E895" t="str">
        <f t="shared" si="4"/>
        <v/>
      </c>
      <c r="F895" t="str">
        <f t="shared" si="5"/>
        <v/>
      </c>
      <c r="G895" s="1" t="str">
        <f>if(Z895=PROSES!$E$29,T895,)</f>
        <v/>
      </c>
      <c r="H895" t="str">
        <f>if(X895=PROSES!$E$29,T895,)</f>
        <v/>
      </c>
      <c r="I895" t="str">
        <f t="shared" si="6"/>
        <v/>
      </c>
      <c r="J895" t="str">
        <f>if(and($K$3&gt;1,R895=PROSES!$C$2),,K895)</f>
        <v/>
      </c>
      <c r="K895" s="1" t="str">
        <f>if(and($L$3&gt;1,L895=PROSES!$B$2),,L895)</f>
        <v/>
      </c>
      <c r="L895" t="str">
        <f t="shared" si="7"/>
        <v/>
      </c>
      <c r="M895" t="str">
        <f>if(Z895=PROSES!$B$3,T895,)</f>
        <v/>
      </c>
      <c r="N895" t="str">
        <f>if(X895=PROSES!$B$3,T895,)</f>
        <v/>
      </c>
      <c r="O895" t="str">
        <f t="shared" si="8"/>
        <v/>
      </c>
      <c r="P895" t="str">
        <f>if(Z895=PROSES!$B$1,T895,)</f>
        <v/>
      </c>
      <c r="Q895" t="str">
        <f>if(X895=PROSES!$B$1,T895,)</f>
        <v/>
      </c>
      <c r="R895" t="str">
        <f t="shared" si="9"/>
        <v>PLENGAN3LAMAJAN3</v>
      </c>
      <c r="S895" s="3"/>
      <c r="T895" s="1" t="s">
        <v>1677</v>
      </c>
      <c r="U895" s="1" t="s">
        <v>115</v>
      </c>
      <c r="V895" s="1" t="s">
        <v>115</v>
      </c>
      <c r="W895" s="1" t="s">
        <v>1674</v>
      </c>
      <c r="X895" s="1" t="s">
        <v>1675</v>
      </c>
      <c r="Y895" s="1" t="s">
        <v>1452</v>
      </c>
      <c r="Z895" s="1" t="s">
        <v>1676</v>
      </c>
      <c r="AA895" s="1">
        <v>30.0</v>
      </c>
      <c r="AD895" s="1">
        <v>0.0</v>
      </c>
      <c r="AE895" s="1">
        <v>1.0</v>
      </c>
      <c r="AG895" s="1">
        <v>3.5</v>
      </c>
      <c r="AH895" s="1">
        <v>1.0</v>
      </c>
      <c r="AI895" s="1" t="s">
        <v>64</v>
      </c>
      <c r="AJ895" s="1">
        <v>0.0</v>
      </c>
      <c r="AM895" s="1">
        <v>0.0</v>
      </c>
      <c r="AN895" s="1">
        <v>0.0</v>
      </c>
      <c r="AO895" s="1">
        <v>100.0</v>
      </c>
      <c r="AP895" s="1">
        <v>1.0</v>
      </c>
      <c r="AQ895" s="1">
        <v>0.31</v>
      </c>
      <c r="AR895" s="1">
        <v>0.31</v>
      </c>
      <c r="AS895" s="1">
        <v>2.262963</v>
      </c>
      <c r="AT895" s="1">
        <v>51.21564</v>
      </c>
      <c r="AU895" s="1">
        <v>1.4175</v>
      </c>
      <c r="AV895" s="1">
        <v>1.764</v>
      </c>
      <c r="AW895" s="1">
        <v>1.9425</v>
      </c>
      <c r="AX895" s="1">
        <v>5.292</v>
      </c>
      <c r="AY895" s="1">
        <v>0.0</v>
      </c>
      <c r="AZ895" s="1">
        <v>0.525395</v>
      </c>
      <c r="BA895" s="1">
        <v>30.32032</v>
      </c>
    </row>
    <row r="896">
      <c r="A896">
        <f t="shared" si="2"/>
        <v>0</v>
      </c>
      <c r="B896" t="str">
        <f t="shared" si="3"/>
        <v/>
      </c>
      <c r="C896" t="str">
        <f>if(and(D$3&gt;1,E896=PROSES!$D$22),,D896)</f>
        <v/>
      </c>
      <c r="D896" s="1" t="str">
        <f>if(and(F$3&gt;1,F896=PROSES!$B$10),,F896)</f>
        <v/>
      </c>
      <c r="E896" t="str">
        <f t="shared" si="4"/>
        <v/>
      </c>
      <c r="F896" t="str">
        <f t="shared" si="5"/>
        <v/>
      </c>
      <c r="G896" s="1" t="str">
        <f>if(Z896=PROSES!$E$29,T896,)</f>
        <v/>
      </c>
      <c r="H896" t="str">
        <f>if(X896=PROSES!$E$29,T896,)</f>
        <v/>
      </c>
      <c r="I896" t="str">
        <f t="shared" si="6"/>
        <v/>
      </c>
      <c r="J896" t="str">
        <f>if(and($K$3&gt;1,R896=PROSES!$C$2),,K896)</f>
        <v/>
      </c>
      <c r="K896" s="1" t="str">
        <f>if(and($L$3&gt;1,L896=PROSES!$B$2),,L896)</f>
        <v/>
      </c>
      <c r="L896" t="str">
        <f t="shared" si="7"/>
        <v/>
      </c>
      <c r="M896" t="str">
        <f>if(Z896=PROSES!$B$3,T896,)</f>
        <v/>
      </c>
      <c r="N896" t="str">
        <f>if(X896=PROSES!$B$3,T896,)</f>
        <v/>
      </c>
      <c r="O896" t="str">
        <f t="shared" si="8"/>
        <v/>
      </c>
      <c r="P896" t="str">
        <f>if(Z896=PROSES!$B$1,T896,)</f>
        <v/>
      </c>
      <c r="Q896" t="str">
        <f>if(X896=PROSES!$B$1,T896,)</f>
        <v/>
      </c>
      <c r="R896" t="str">
        <f t="shared" si="9"/>
        <v>PLUMPANG 40 kA</v>
      </c>
      <c r="S896" s="3"/>
      <c r="T896" s="1" t="s">
        <v>1678</v>
      </c>
      <c r="U896" s="1" t="s">
        <v>58</v>
      </c>
      <c r="V896" s="1" t="s">
        <v>58</v>
      </c>
      <c r="W896" s="1" t="s">
        <v>282</v>
      </c>
      <c r="Y896" s="1" t="s">
        <v>1679</v>
      </c>
      <c r="Z896" s="1" t="s">
        <v>1191</v>
      </c>
      <c r="AA896" s="7">
        <v>43529.0</v>
      </c>
      <c r="AD896" s="1">
        <v>0.0</v>
      </c>
      <c r="AE896" s="1">
        <v>1.0</v>
      </c>
      <c r="AG896" s="1">
        <v>9.177</v>
      </c>
      <c r="AH896" s="1">
        <v>1.0</v>
      </c>
      <c r="AI896" s="1" t="s">
        <v>64</v>
      </c>
      <c r="AJ896" s="1">
        <v>0.0</v>
      </c>
      <c r="AM896" s="1">
        <v>0.0</v>
      </c>
      <c r="AN896" s="1">
        <v>0.0</v>
      </c>
      <c r="AO896" s="1">
        <v>100.0</v>
      </c>
      <c r="AP896" s="1">
        <v>1.0</v>
      </c>
      <c r="AQ896" s="1">
        <v>1.56</v>
      </c>
      <c r="AR896" s="1">
        <v>1.56</v>
      </c>
      <c r="AS896" s="1">
        <v>2.607991</v>
      </c>
      <c r="AT896" s="1">
        <v>81.68457</v>
      </c>
      <c r="AU896" s="1">
        <v>0.3771747</v>
      </c>
      <c r="AV896" s="1">
        <v>2.580572</v>
      </c>
      <c r="AW896" s="1">
        <v>1.753725</v>
      </c>
      <c r="AX896" s="1">
        <v>7.741717</v>
      </c>
      <c r="AY896" s="1">
        <v>0.0</v>
      </c>
      <c r="AZ896" s="1">
        <v>0.6827177</v>
      </c>
      <c r="BA896" s="1">
        <v>-6.618521</v>
      </c>
    </row>
    <row r="897">
      <c r="A897">
        <f t="shared" si="2"/>
        <v>0</v>
      </c>
      <c r="B897" t="str">
        <f t="shared" si="3"/>
        <v/>
      </c>
      <c r="C897" t="str">
        <f>if(and(D$3&gt;1,E897=PROSES!$D$22),,D897)</f>
        <v/>
      </c>
      <c r="D897" s="1" t="str">
        <f>if(and(F$3&gt;1,F897=PROSES!$B$10),,F897)</f>
        <v/>
      </c>
      <c r="E897" t="str">
        <f t="shared" si="4"/>
        <v/>
      </c>
      <c r="F897" t="str">
        <f t="shared" si="5"/>
        <v/>
      </c>
      <c r="G897" s="1" t="str">
        <f>if(Z897=PROSES!$E$29,T897,)</f>
        <v/>
      </c>
      <c r="H897" t="str">
        <f>if(X897=PROSES!$E$29,T897,)</f>
        <v/>
      </c>
      <c r="I897" t="str">
        <f t="shared" si="6"/>
        <v/>
      </c>
      <c r="J897" t="str">
        <f>if(and($K$3&gt;1,R897=PROSES!$C$2),,K897)</f>
        <v/>
      </c>
      <c r="K897" s="1" t="str">
        <f>if(and($L$3&gt;1,L897=PROSES!$B$2),,L897)</f>
        <v/>
      </c>
      <c r="L897" t="str">
        <f t="shared" si="7"/>
        <v/>
      </c>
      <c r="M897" t="str">
        <f>if(Z897=PROSES!$B$3,T897,)</f>
        <v/>
      </c>
      <c r="N897" t="str">
        <f>if(X897=PROSES!$B$3,T897,)</f>
        <v/>
      </c>
      <c r="O897" t="str">
        <f t="shared" si="8"/>
        <v/>
      </c>
      <c r="P897" t="str">
        <f>if(Z897=PROSES!$B$1,T897,)</f>
        <v/>
      </c>
      <c r="Q897" t="str">
        <f>if(X897=PROSES!$B$1,T897,)</f>
        <v/>
      </c>
      <c r="R897" t="str">
        <f t="shared" si="9"/>
        <v>MUARATAWAR5</v>
      </c>
      <c r="S897" s="3"/>
      <c r="T897" s="1" t="s">
        <v>1680</v>
      </c>
      <c r="U897" s="1" t="s">
        <v>58</v>
      </c>
      <c r="V897" s="1" t="s">
        <v>58</v>
      </c>
      <c r="W897" s="1" t="s">
        <v>990</v>
      </c>
      <c r="X897" s="1" t="s">
        <v>991</v>
      </c>
      <c r="Y897" s="1" t="s">
        <v>66</v>
      </c>
      <c r="AA897" s="1" t="s">
        <v>1679</v>
      </c>
      <c r="AD897" s="1">
        <v>0.0</v>
      </c>
      <c r="AE897" s="1">
        <v>1.0</v>
      </c>
      <c r="AG897" s="1">
        <v>7.91</v>
      </c>
      <c r="AH897" s="1">
        <v>1.0</v>
      </c>
      <c r="AI897" s="1" t="s">
        <v>64</v>
      </c>
      <c r="AJ897" s="1">
        <v>0.0</v>
      </c>
      <c r="AM897" s="1">
        <v>0.0</v>
      </c>
      <c r="AN897" s="1">
        <v>0.0</v>
      </c>
      <c r="AO897" s="1">
        <v>100.0</v>
      </c>
      <c r="AP897" s="1">
        <v>1.0</v>
      </c>
      <c r="AQ897" s="1">
        <v>1.88</v>
      </c>
      <c r="AR897" s="1">
        <v>1.88</v>
      </c>
      <c r="AS897" s="1">
        <v>1.647597</v>
      </c>
      <c r="AT897" s="1">
        <v>77.24146</v>
      </c>
      <c r="AU897" s="1">
        <v>0.36386</v>
      </c>
      <c r="AV897" s="1">
        <v>1.606917</v>
      </c>
      <c r="AW897" s="1">
        <v>1.55036</v>
      </c>
      <c r="AX897" s="1">
        <v>4.820749</v>
      </c>
      <c r="AY897" s="1">
        <v>0.0</v>
      </c>
      <c r="AZ897" s="1">
        <v>0.6931021</v>
      </c>
      <c r="BA897" s="1">
        <v>-7.504862</v>
      </c>
    </row>
    <row r="898">
      <c r="A898">
        <f t="shared" si="2"/>
        <v>0</v>
      </c>
      <c r="B898" t="str">
        <f t="shared" si="3"/>
        <v/>
      </c>
      <c r="C898" t="str">
        <f>if(and(D$3&gt;1,E898=PROSES!$D$22),,D898)</f>
        <v/>
      </c>
      <c r="D898" s="1" t="str">
        <f>if(and(F$3&gt;1,F898=PROSES!$B$10),,F898)</f>
        <v/>
      </c>
      <c r="E898" t="str">
        <f t="shared" si="4"/>
        <v/>
      </c>
      <c r="F898" t="str">
        <f t="shared" si="5"/>
        <v/>
      </c>
      <c r="G898" s="1" t="str">
        <f>if(Z898=PROSES!$E$29,T898,)</f>
        <v/>
      </c>
      <c r="H898" t="str">
        <f>if(X898=PROSES!$E$29,T898,)</f>
        <v/>
      </c>
      <c r="I898" t="str">
        <f t="shared" si="6"/>
        <v/>
      </c>
      <c r="J898" t="str">
        <f>if(and($K$3&gt;1,R898=PROSES!$C$2),,K898)</f>
        <v/>
      </c>
      <c r="K898" s="1" t="str">
        <f>if(and($L$3&gt;1,L898=PROSES!$B$2),,L898)</f>
        <v/>
      </c>
      <c r="L898" t="str">
        <f t="shared" si="7"/>
        <v/>
      </c>
      <c r="M898" t="str">
        <f>if(Z898=PROSES!$B$3,T898,)</f>
        <v/>
      </c>
      <c r="N898" t="str">
        <f>if(X898=PROSES!$B$3,T898,)</f>
        <v/>
      </c>
      <c r="O898" t="str">
        <f t="shared" si="8"/>
        <v/>
      </c>
      <c r="P898" t="str">
        <f>if(Z898=PROSES!$B$1,T898,)</f>
        <v/>
      </c>
      <c r="Q898" t="str">
        <f>if(X898=PROSES!$B$1,T898,)</f>
        <v/>
      </c>
      <c r="R898" t="str">
        <f t="shared" si="9"/>
        <v>PLUMPANG 20 kAGAMBIRBARU</v>
      </c>
      <c r="S898" s="3"/>
      <c r="T898" s="1" t="s">
        <v>1681</v>
      </c>
      <c r="U898" s="1" t="s">
        <v>58</v>
      </c>
      <c r="V898" s="1" t="s">
        <v>58</v>
      </c>
      <c r="W898" s="1" t="s">
        <v>716</v>
      </c>
      <c r="X898" s="1" t="s">
        <v>1682</v>
      </c>
      <c r="Y898" s="7">
        <v>43470.0</v>
      </c>
      <c r="Z898" s="1" t="s">
        <v>861</v>
      </c>
      <c r="AA898" s="1" t="s">
        <v>61</v>
      </c>
      <c r="AD898" s="1">
        <v>1.0</v>
      </c>
      <c r="AE898" s="1">
        <v>1.0</v>
      </c>
      <c r="AG898" s="1">
        <v>5.0</v>
      </c>
      <c r="AH898" s="1">
        <v>1.0</v>
      </c>
      <c r="AI898" s="1" t="s">
        <v>64</v>
      </c>
      <c r="AJ898" s="1">
        <v>0.0</v>
      </c>
      <c r="AM898" s="1">
        <v>0.0</v>
      </c>
      <c r="AN898" s="1">
        <v>0.0</v>
      </c>
      <c r="AO898" s="1">
        <v>100.0</v>
      </c>
      <c r="AP898" s="1">
        <v>1.0</v>
      </c>
      <c r="AQ898" s="1">
        <v>0.58</v>
      </c>
      <c r="AR898" s="1">
        <v>0.58</v>
      </c>
      <c r="AS898" s="1">
        <v>0.6294541</v>
      </c>
      <c r="AT898" s="1">
        <v>63.33318</v>
      </c>
      <c r="AU898" s="1">
        <v>0.2825</v>
      </c>
      <c r="AV898" s="1">
        <v>0.5625</v>
      </c>
      <c r="AW898" s="1">
        <v>1.0325</v>
      </c>
      <c r="AX898" s="1">
        <v>1.6875</v>
      </c>
      <c r="AY898" s="1">
        <v>0.0</v>
      </c>
      <c r="AZ898" s="1">
        <v>0.7160076</v>
      </c>
      <c r="BA898" s="1">
        <v>-7.023246</v>
      </c>
    </row>
    <row r="899">
      <c r="A899">
        <f t="shared" si="2"/>
        <v>0</v>
      </c>
      <c r="B899" t="str">
        <f t="shared" si="3"/>
        <v/>
      </c>
      <c r="C899" t="str">
        <f>if(and(D$3&gt;1,E899=PROSES!$D$22),,D899)</f>
        <v/>
      </c>
      <c r="D899" s="1" t="str">
        <f>if(and(F$3&gt;1,F899=PROSES!$B$10),,F899)</f>
        <v/>
      </c>
      <c r="E899" t="str">
        <f t="shared" si="4"/>
        <v/>
      </c>
      <c r="F899" t="str">
        <f t="shared" si="5"/>
        <v/>
      </c>
      <c r="G899" s="1" t="str">
        <f>if(Z899=PROSES!$E$29,T899,)</f>
        <v/>
      </c>
      <c r="H899" t="str">
        <f>if(X899=PROSES!$E$29,T899,)</f>
        <v/>
      </c>
      <c r="I899" t="str">
        <f t="shared" si="6"/>
        <v/>
      </c>
      <c r="J899" t="str">
        <f>if(and($K$3&gt;1,R899=PROSES!$C$2),,K899)</f>
        <v/>
      </c>
      <c r="K899" s="1" t="str">
        <f>if(and($L$3&gt;1,L899=PROSES!$B$2),,L899)</f>
        <v/>
      </c>
      <c r="L899" t="str">
        <f t="shared" si="7"/>
        <v/>
      </c>
      <c r="M899" t="str">
        <f>if(Z899=PROSES!$B$3,T899,)</f>
        <v/>
      </c>
      <c r="N899" t="str">
        <f>if(X899=PROSES!$B$3,T899,)</f>
        <v/>
      </c>
      <c r="O899" t="str">
        <f t="shared" si="8"/>
        <v/>
      </c>
      <c r="P899" t="str">
        <f>if(Z899=PROSES!$B$1,T899,)</f>
        <v/>
      </c>
      <c r="Q899" t="str">
        <f>if(X899=PROSES!$B$1,T899,)</f>
        <v/>
      </c>
      <c r="R899" t="str">
        <f t="shared" si="9"/>
        <v>PLUMPANG 20 kAGAMBIRBARU</v>
      </c>
      <c r="S899" s="3"/>
      <c r="T899" s="1" t="s">
        <v>1683</v>
      </c>
      <c r="U899" s="1" t="s">
        <v>58</v>
      </c>
      <c r="V899" s="1" t="s">
        <v>58</v>
      </c>
      <c r="W899" s="1" t="s">
        <v>716</v>
      </c>
      <c r="X899" s="1" t="s">
        <v>1682</v>
      </c>
      <c r="Y899" s="7">
        <v>43501.0</v>
      </c>
      <c r="Z899" s="1" t="s">
        <v>861</v>
      </c>
      <c r="AA899" s="1" t="s">
        <v>66</v>
      </c>
      <c r="AD899" s="1">
        <v>1.0</v>
      </c>
      <c r="AE899" s="1">
        <v>1.0</v>
      </c>
      <c r="AG899" s="1">
        <v>5.0</v>
      </c>
      <c r="AH899" s="1">
        <v>1.0</v>
      </c>
      <c r="AI899" s="1" t="s">
        <v>64</v>
      </c>
      <c r="AJ899" s="1">
        <v>0.0</v>
      </c>
      <c r="AM899" s="1">
        <v>0.0</v>
      </c>
      <c r="AN899" s="1">
        <v>0.0</v>
      </c>
      <c r="AO899" s="1">
        <v>100.0</v>
      </c>
      <c r="AP899" s="1">
        <v>1.0</v>
      </c>
      <c r="AQ899" s="1">
        <v>0.58</v>
      </c>
      <c r="AR899" s="1">
        <v>0.58</v>
      </c>
      <c r="AS899" s="1">
        <v>0.6294541</v>
      </c>
      <c r="AT899" s="1">
        <v>63.33318</v>
      </c>
      <c r="AU899" s="1">
        <v>0.2825</v>
      </c>
      <c r="AV899" s="1">
        <v>0.5625</v>
      </c>
      <c r="AW899" s="1">
        <v>1.0325</v>
      </c>
      <c r="AX899" s="1">
        <v>1.6875</v>
      </c>
      <c r="AY899" s="1">
        <v>0.0</v>
      </c>
      <c r="AZ899" s="1">
        <v>0.7160076</v>
      </c>
      <c r="BA899" s="1">
        <v>-7.023246</v>
      </c>
    </row>
    <row r="900">
      <c r="A900">
        <f t="shared" si="2"/>
        <v>0</v>
      </c>
      <c r="B900" t="str">
        <f t="shared" si="3"/>
        <v/>
      </c>
      <c r="C900" t="str">
        <f>if(and(D$3&gt;1,E900=PROSES!$D$22),,D900)</f>
        <v/>
      </c>
      <c r="D900" s="1" t="str">
        <f>if(and(F$3&gt;1,F900=PROSES!$B$10),,F900)</f>
        <v/>
      </c>
      <c r="E900" t="str">
        <f t="shared" si="4"/>
        <v/>
      </c>
      <c r="F900" t="str">
        <f t="shared" si="5"/>
        <v/>
      </c>
      <c r="G900" s="1" t="str">
        <f>if(Z900=PROSES!$E$29,T900,)</f>
        <v/>
      </c>
      <c r="H900" t="str">
        <f>if(X900=PROSES!$E$29,T900,)</f>
        <v/>
      </c>
      <c r="I900" t="str">
        <f t="shared" si="6"/>
        <v/>
      </c>
      <c r="J900" t="str">
        <f>if(and($K$3&gt;1,R900=PROSES!$C$2),,K900)</f>
        <v/>
      </c>
      <c r="K900" s="1" t="str">
        <f>if(and($L$3&gt;1,L900=PROSES!$B$2),,L900)</f>
        <v/>
      </c>
      <c r="L900" t="str">
        <f t="shared" si="7"/>
        <v/>
      </c>
      <c r="M900" t="str">
        <f>if(Z900=PROSES!$B$3,T900,)</f>
        <v/>
      </c>
      <c r="N900" t="str">
        <f>if(X900=PROSES!$B$3,T900,)</f>
        <v/>
      </c>
      <c r="O900" t="str">
        <f t="shared" si="8"/>
        <v/>
      </c>
      <c r="P900" t="str">
        <f>if(Z900=PROSES!$B$1,T900,)</f>
        <v/>
      </c>
      <c r="Q900" t="str">
        <f>if(X900=PROSES!$B$1,T900,)</f>
        <v/>
      </c>
      <c r="R900" t="str">
        <f t="shared" si="9"/>
        <v>PLUMPANG 20 kAGAMBIRBARU</v>
      </c>
      <c r="S900" s="3"/>
      <c r="T900" s="1" t="s">
        <v>1684</v>
      </c>
      <c r="U900" s="1" t="s">
        <v>58</v>
      </c>
      <c r="V900" s="1" t="s">
        <v>58</v>
      </c>
      <c r="W900" s="1" t="s">
        <v>205</v>
      </c>
      <c r="X900" s="1" t="s">
        <v>1682</v>
      </c>
      <c r="Y900" s="7">
        <v>43470.0</v>
      </c>
      <c r="Z900" s="1" t="s">
        <v>861</v>
      </c>
      <c r="AA900" s="1" t="s">
        <v>61</v>
      </c>
      <c r="AD900" s="1">
        <v>0.0</v>
      </c>
      <c r="AE900" s="1">
        <v>1.0</v>
      </c>
      <c r="AG900" s="1">
        <v>4.1</v>
      </c>
      <c r="AH900" s="1">
        <v>1.0</v>
      </c>
      <c r="AI900" s="1" t="s">
        <v>64</v>
      </c>
      <c r="AJ900" s="1">
        <v>0.0</v>
      </c>
      <c r="AM900" s="1">
        <v>0.0</v>
      </c>
      <c r="AN900" s="1">
        <v>0.0</v>
      </c>
      <c r="AO900" s="1">
        <v>100.0</v>
      </c>
      <c r="AP900" s="1">
        <v>1.0</v>
      </c>
      <c r="AQ900" s="1">
        <v>0.92</v>
      </c>
      <c r="AR900" s="1">
        <v>0.92</v>
      </c>
      <c r="AS900" s="1">
        <v>0.4706352</v>
      </c>
      <c r="AT900" s="1">
        <v>72.87525</v>
      </c>
      <c r="AU900" s="1">
        <v>0.13858</v>
      </c>
      <c r="AV900" s="1">
        <v>0.44977</v>
      </c>
      <c r="AW900" s="1">
        <v>0.75358</v>
      </c>
      <c r="AX900" s="1">
        <v>1.34931</v>
      </c>
      <c r="AY900" s="1">
        <v>0.0</v>
      </c>
      <c r="AZ900" s="1">
        <v>0.771778</v>
      </c>
      <c r="BA900" s="1">
        <v>-17.23499</v>
      </c>
    </row>
    <row r="901">
      <c r="A901">
        <f t="shared" si="2"/>
        <v>0</v>
      </c>
      <c r="B901" t="str">
        <f t="shared" si="3"/>
        <v/>
      </c>
      <c r="C901" t="str">
        <f>if(and(D$3&gt;1,E901=PROSES!$D$22),,D901)</f>
        <v/>
      </c>
      <c r="D901" s="1" t="str">
        <f>if(and(F$3&gt;1,F901=PROSES!$B$10),,F901)</f>
        <v/>
      </c>
      <c r="E901" t="str">
        <f t="shared" si="4"/>
        <v/>
      </c>
      <c r="F901" t="str">
        <f t="shared" si="5"/>
        <v/>
      </c>
      <c r="G901" s="1" t="str">
        <f>if(Z901=PROSES!$E$29,T901,)</f>
        <v/>
      </c>
      <c r="H901" t="str">
        <f>if(X901=PROSES!$E$29,T901,)</f>
        <v/>
      </c>
      <c r="I901" t="str">
        <f t="shared" si="6"/>
        <v/>
      </c>
      <c r="J901" t="str">
        <f>if(and($K$3&gt;1,R901=PROSES!$C$2),,K901)</f>
        <v/>
      </c>
      <c r="K901" s="1" t="str">
        <f>if(and($L$3&gt;1,L901=PROSES!$B$2),,L901)</f>
        <v/>
      </c>
      <c r="L901" t="str">
        <f t="shared" si="7"/>
        <v/>
      </c>
      <c r="M901" t="str">
        <f>if(Z901=PROSES!$B$3,T901,)</f>
        <v/>
      </c>
      <c r="N901" t="str">
        <f>if(X901=PROSES!$B$3,T901,)</f>
        <v/>
      </c>
      <c r="O901" t="str">
        <f t="shared" si="8"/>
        <v/>
      </c>
      <c r="P901" t="str">
        <f>if(Z901=PROSES!$B$1,T901,)</f>
        <v/>
      </c>
      <c r="Q901" t="str">
        <f>if(X901=PROSES!$B$1,T901,)</f>
        <v/>
      </c>
      <c r="R901" t="str">
        <f t="shared" si="9"/>
        <v>PLUMPANG 20 kAGAMBIRBARU</v>
      </c>
      <c r="S901" s="3"/>
      <c r="T901" s="1" t="s">
        <v>1685</v>
      </c>
      <c r="U901" s="1" t="s">
        <v>58</v>
      </c>
      <c r="V901" s="1" t="s">
        <v>58</v>
      </c>
      <c r="W901" s="1" t="s">
        <v>1686</v>
      </c>
      <c r="X901" s="1" t="s">
        <v>1682</v>
      </c>
      <c r="Y901" s="7">
        <v>43470.0</v>
      </c>
      <c r="Z901" s="1" t="s">
        <v>861</v>
      </c>
      <c r="AA901" s="1" t="s">
        <v>61</v>
      </c>
      <c r="AD901" s="1">
        <v>0.0</v>
      </c>
      <c r="AE901" s="1">
        <v>1.0</v>
      </c>
      <c r="AG901" s="1">
        <v>4.5</v>
      </c>
      <c r="AH901" s="1">
        <v>1.0</v>
      </c>
      <c r="AI901" s="1" t="s">
        <v>64</v>
      </c>
      <c r="AJ901" s="1">
        <v>0.0</v>
      </c>
      <c r="AM901" s="1">
        <v>0.0</v>
      </c>
      <c r="AN901" s="1">
        <v>0.0</v>
      </c>
      <c r="AO901" s="1">
        <v>100.0</v>
      </c>
      <c r="AP901" s="1">
        <v>1.0</v>
      </c>
      <c r="AQ901" s="1">
        <v>0.96</v>
      </c>
      <c r="AR901" s="1">
        <v>0.96</v>
      </c>
      <c r="AS901" s="1">
        <v>0.5772686</v>
      </c>
      <c r="AT901" s="1">
        <v>56.92932</v>
      </c>
      <c r="AU901" s="1">
        <v>0.315</v>
      </c>
      <c r="AV901" s="1">
        <v>0.48375</v>
      </c>
      <c r="AW901" s="1">
        <v>0.99</v>
      </c>
      <c r="AX901" s="1">
        <v>1.45125</v>
      </c>
      <c r="AY901" s="1">
        <v>0.0</v>
      </c>
      <c r="AZ901" s="1">
        <v>0.6811938</v>
      </c>
      <c r="BA901" s="1">
        <v>-1.831819</v>
      </c>
    </row>
    <row r="902">
      <c r="A902">
        <f t="shared" si="2"/>
        <v>0</v>
      </c>
      <c r="B902" t="str">
        <f t="shared" si="3"/>
        <v/>
      </c>
      <c r="C902" t="str">
        <f>if(and(D$3&gt;1,E902=PROSES!$D$22),,D902)</f>
        <v/>
      </c>
      <c r="D902" s="1" t="str">
        <f>if(and(F$3&gt;1,F902=PROSES!$B$10),,F902)</f>
        <v/>
      </c>
      <c r="E902" t="str">
        <f t="shared" si="4"/>
        <v/>
      </c>
      <c r="F902" t="str">
        <f t="shared" si="5"/>
        <v/>
      </c>
      <c r="G902" s="1" t="str">
        <f>if(Z902=PROSES!$E$29,T902,)</f>
        <v/>
      </c>
      <c r="H902" t="str">
        <f>if(X902=PROSES!$E$29,T902,)</f>
        <v/>
      </c>
      <c r="I902" t="str">
        <f t="shared" si="6"/>
        <v/>
      </c>
      <c r="J902" t="str">
        <f>if(and($K$3&gt;1,R902=PROSES!$C$2),,K902)</f>
        <v/>
      </c>
      <c r="K902" s="1" t="str">
        <f>if(and($L$3&gt;1,L902=PROSES!$B$2),,L902)</f>
        <v/>
      </c>
      <c r="L902" t="str">
        <f t="shared" si="7"/>
        <v/>
      </c>
      <c r="M902" t="str">
        <f>if(Z902=PROSES!$B$3,T902,)</f>
        <v/>
      </c>
      <c r="N902" t="str">
        <f>if(X902=PROSES!$B$3,T902,)</f>
        <v/>
      </c>
      <c r="O902" t="str">
        <f t="shared" si="8"/>
        <v/>
      </c>
      <c r="P902" t="str">
        <f>if(Z902=PROSES!$B$1,T902,)</f>
        <v/>
      </c>
      <c r="Q902" t="str">
        <f>if(X902=PROSES!$B$1,T902,)</f>
        <v/>
      </c>
      <c r="R902" t="str">
        <f t="shared" si="9"/>
        <v>PLUMPANG 20 kAGAMBIRBARU</v>
      </c>
      <c r="S902" s="3"/>
      <c r="T902" s="1" t="s">
        <v>1687</v>
      </c>
      <c r="U902" s="1" t="s">
        <v>58</v>
      </c>
      <c r="V902" s="1" t="s">
        <v>58</v>
      </c>
      <c r="W902" s="1" t="s">
        <v>1686</v>
      </c>
      <c r="X902" s="1" t="s">
        <v>1682</v>
      </c>
      <c r="Y902" s="7">
        <v>43470.0</v>
      </c>
      <c r="Z902" s="1" t="s">
        <v>861</v>
      </c>
      <c r="AA902" s="1" t="s">
        <v>61</v>
      </c>
      <c r="AD902" s="1">
        <v>0.0</v>
      </c>
      <c r="AE902" s="1">
        <v>1.0</v>
      </c>
      <c r="AG902" s="1">
        <v>4.5</v>
      </c>
      <c r="AH902" s="1">
        <v>1.0</v>
      </c>
      <c r="AI902" s="1" t="s">
        <v>64</v>
      </c>
      <c r="AJ902" s="1">
        <v>0.0</v>
      </c>
      <c r="AM902" s="1">
        <v>0.0</v>
      </c>
      <c r="AN902" s="1">
        <v>0.0</v>
      </c>
      <c r="AO902" s="1">
        <v>100.0</v>
      </c>
      <c r="AP902" s="1">
        <v>1.0</v>
      </c>
      <c r="AQ902" s="1">
        <v>0.96</v>
      </c>
      <c r="AR902" s="1">
        <v>0.96</v>
      </c>
      <c r="AS902" s="1">
        <v>0.5772686</v>
      </c>
      <c r="AT902" s="1">
        <v>56.92932</v>
      </c>
      <c r="AU902" s="1">
        <v>0.315</v>
      </c>
      <c r="AV902" s="1">
        <v>0.48375</v>
      </c>
      <c r="AW902" s="1">
        <v>0.99</v>
      </c>
      <c r="AX902" s="1">
        <v>1.45125</v>
      </c>
      <c r="AY902" s="1">
        <v>0.0</v>
      </c>
      <c r="AZ902" s="1">
        <v>0.6811938</v>
      </c>
      <c r="BA902" s="1">
        <v>-1.831819</v>
      </c>
    </row>
    <row r="903">
      <c r="A903">
        <f t="shared" si="2"/>
        <v>0</v>
      </c>
      <c r="B903" t="str">
        <f t="shared" si="3"/>
        <v/>
      </c>
      <c r="C903" t="str">
        <f>if(and(D$3&gt;1,E903=PROSES!$D$22),,D903)</f>
        <v/>
      </c>
      <c r="D903" s="1" t="str">
        <f>if(and(F$3&gt;1,F903=PROSES!$B$10),,F903)</f>
        <v/>
      </c>
      <c r="E903" t="str">
        <f t="shared" si="4"/>
        <v/>
      </c>
      <c r="F903" t="str">
        <f t="shared" si="5"/>
        <v/>
      </c>
      <c r="G903" s="1" t="str">
        <f>if(Z903=PROSES!$E$29,T903,)</f>
        <v/>
      </c>
      <c r="H903" t="str">
        <f>if(X903=PROSES!$E$29,T903,)</f>
        <v/>
      </c>
      <c r="I903" t="str">
        <f t="shared" si="6"/>
        <v/>
      </c>
      <c r="J903" t="str">
        <f>if(and($K$3&gt;1,R903=PROSES!$C$2),,K903)</f>
        <v/>
      </c>
      <c r="K903" s="1" t="str">
        <f>if(and($L$3&gt;1,L903=PROSES!$B$2),,L903)</f>
        <v/>
      </c>
      <c r="L903" t="str">
        <f t="shared" si="7"/>
        <v/>
      </c>
      <c r="M903" t="str">
        <f>if(Z903=PROSES!$B$3,T903,)</f>
        <v/>
      </c>
      <c r="N903" t="str">
        <f>if(X903=PROSES!$B$3,T903,)</f>
        <v/>
      </c>
      <c r="O903" t="str">
        <f t="shared" si="8"/>
        <v/>
      </c>
      <c r="P903" t="str">
        <f>if(Z903=PROSES!$B$1,T903,)</f>
        <v/>
      </c>
      <c r="Q903" t="str">
        <f>if(X903=PROSES!$B$1,T903,)</f>
        <v/>
      </c>
      <c r="R903" t="str">
        <f t="shared" si="9"/>
        <v>PLUMPANG 40 kA</v>
      </c>
      <c r="S903" s="3"/>
      <c r="T903" s="1" t="s">
        <v>1688</v>
      </c>
      <c r="U903" s="1" t="s">
        <v>58</v>
      </c>
      <c r="V903" s="1" t="s">
        <v>58</v>
      </c>
      <c r="W903" s="1" t="s">
        <v>282</v>
      </c>
      <c r="X903" s="1" t="s">
        <v>1191</v>
      </c>
      <c r="Y903" s="7">
        <v>43529.0</v>
      </c>
      <c r="AA903" s="1" t="s">
        <v>402</v>
      </c>
      <c r="AD903" s="1">
        <v>1.0</v>
      </c>
      <c r="AE903" s="1">
        <v>1.0</v>
      </c>
      <c r="AG903" s="1">
        <v>10.377</v>
      </c>
      <c r="AH903" s="1">
        <v>1.0</v>
      </c>
      <c r="AI903" s="1" t="s">
        <v>64</v>
      </c>
      <c r="AJ903" s="1">
        <v>0.0</v>
      </c>
      <c r="AM903" s="1">
        <v>0.0</v>
      </c>
      <c r="AN903" s="1">
        <v>0.0</v>
      </c>
      <c r="AO903" s="1">
        <v>100.0</v>
      </c>
      <c r="AP903" s="1">
        <v>1.0</v>
      </c>
      <c r="AQ903" s="1">
        <v>1.56</v>
      </c>
      <c r="AR903" s="1">
        <v>1.56</v>
      </c>
      <c r="AS903" s="1">
        <v>2.949016</v>
      </c>
      <c r="AT903" s="1">
        <v>81.68457</v>
      </c>
      <c r="AU903" s="1">
        <v>0.4264947</v>
      </c>
      <c r="AV903" s="1">
        <v>2.918012</v>
      </c>
      <c r="AW903" s="1">
        <v>1.983045</v>
      </c>
      <c r="AX903" s="1">
        <v>8.754037</v>
      </c>
      <c r="AY903" s="1">
        <v>0.0</v>
      </c>
      <c r="AZ903" s="1">
        <v>0.6827177</v>
      </c>
      <c r="BA903" s="1">
        <v>-6.618521</v>
      </c>
    </row>
    <row r="904">
      <c r="A904">
        <f t="shared" si="2"/>
        <v>0</v>
      </c>
      <c r="B904" t="str">
        <f t="shared" si="3"/>
        <v/>
      </c>
      <c r="C904" t="str">
        <f>if(and(D$3&gt;1,E904=PROSES!$D$22),,D904)</f>
        <v/>
      </c>
      <c r="D904" s="1" t="str">
        <f>if(and(F$3&gt;1,F904=PROSES!$B$10),,F904)</f>
        <v/>
      </c>
      <c r="E904" t="str">
        <f t="shared" si="4"/>
        <v/>
      </c>
      <c r="F904" t="str">
        <f t="shared" si="5"/>
        <v/>
      </c>
      <c r="G904" s="1" t="str">
        <f>if(Z904=PROSES!$E$29,T904,)</f>
        <v/>
      </c>
      <c r="H904" t="str">
        <f>if(X904=PROSES!$E$29,T904,)</f>
        <v/>
      </c>
      <c r="I904" t="str">
        <f t="shared" si="6"/>
        <v/>
      </c>
      <c r="J904" t="str">
        <f>if(and($K$3&gt;1,R904=PROSES!$C$2),,K904)</f>
        <v/>
      </c>
      <c r="K904" s="1" t="str">
        <f>if(and($L$3&gt;1,L904=PROSES!$B$2),,L904)</f>
        <v/>
      </c>
      <c r="L904" t="str">
        <f t="shared" si="7"/>
        <v/>
      </c>
      <c r="M904" t="str">
        <f>if(Z904=PROSES!$B$3,T904,)</f>
        <v/>
      </c>
      <c r="N904" t="str">
        <f>if(X904=PROSES!$B$3,T904,)</f>
        <v/>
      </c>
      <c r="O904" t="str">
        <f t="shared" si="8"/>
        <v/>
      </c>
      <c r="P904" t="str">
        <f>if(Z904=PROSES!$B$1,T904,)</f>
        <v/>
      </c>
      <c r="Q904" t="str">
        <f>if(X904=PROSES!$B$1,T904,)</f>
        <v/>
      </c>
      <c r="R904" t="str">
        <f t="shared" si="9"/>
        <v>HARAPAN INDAH</v>
      </c>
      <c r="S904" s="3"/>
      <c r="T904" s="1" t="s">
        <v>1689</v>
      </c>
      <c r="U904" s="1" t="s">
        <v>58</v>
      </c>
      <c r="V904" s="1" t="s">
        <v>58</v>
      </c>
      <c r="W904" s="1" t="s">
        <v>59</v>
      </c>
      <c r="Y904" s="1" t="s">
        <v>402</v>
      </c>
      <c r="Z904" s="1" t="s">
        <v>286</v>
      </c>
      <c r="AA904" s="1" t="s">
        <v>61</v>
      </c>
      <c r="AD904" s="1">
        <v>1.0</v>
      </c>
      <c r="AE904" s="1">
        <v>1.0</v>
      </c>
      <c r="AG904" s="1">
        <v>0.293</v>
      </c>
      <c r="AH904" s="1">
        <v>1.0</v>
      </c>
      <c r="AI904" s="1" t="s">
        <v>64</v>
      </c>
      <c r="AJ904" s="1">
        <v>0.0</v>
      </c>
      <c r="AM904" s="1">
        <v>0.0</v>
      </c>
      <c r="AN904" s="1">
        <v>0.0</v>
      </c>
      <c r="AO904" s="1">
        <v>100.0</v>
      </c>
      <c r="AP904" s="1">
        <v>1.0</v>
      </c>
      <c r="AQ904" s="1">
        <v>2.73</v>
      </c>
      <c r="AR904" s="1">
        <v>2.73</v>
      </c>
      <c r="AS904" s="1">
        <v>0.07786445</v>
      </c>
      <c r="AT904" s="1">
        <v>76.21999</v>
      </c>
      <c r="AU904" s="1">
        <v>0.0185469</v>
      </c>
      <c r="AV904" s="1">
        <v>0.0756233</v>
      </c>
      <c r="AW904" s="1">
        <v>0.0624969</v>
      </c>
      <c r="AX904" s="1">
        <v>0.2268699</v>
      </c>
      <c r="AY904" s="1">
        <v>0.0</v>
      </c>
      <c r="AZ904" s="1">
        <v>0.6742607</v>
      </c>
      <c r="BA904" s="1">
        <v>-2.423059</v>
      </c>
    </row>
    <row r="905">
      <c r="A905">
        <f t="shared" si="2"/>
        <v>0</v>
      </c>
      <c r="B905" t="str">
        <f t="shared" si="3"/>
        <v/>
      </c>
      <c r="C905" t="str">
        <f>if(and(D$3&gt;1,E905=PROSES!$D$22),,D905)</f>
        <v/>
      </c>
      <c r="D905" s="1" t="str">
        <f>if(and(F$3&gt;1,F905=PROSES!$B$10),,F905)</f>
        <v/>
      </c>
      <c r="E905" t="str">
        <f t="shared" si="4"/>
        <v/>
      </c>
      <c r="F905" t="str">
        <f t="shared" si="5"/>
        <v/>
      </c>
      <c r="G905" s="1" t="str">
        <f>if(Z905=PROSES!$E$29,T905,)</f>
        <v/>
      </c>
      <c r="H905" t="str">
        <f>if(X905=PROSES!$E$29,T905,)</f>
        <v/>
      </c>
      <c r="I905" t="str">
        <f t="shared" si="6"/>
        <v/>
      </c>
      <c r="J905" t="str">
        <f>if(and($K$3&gt;1,R905=PROSES!$C$2),,K905)</f>
        <v/>
      </c>
      <c r="K905" s="1" t="str">
        <f>if(and($L$3&gt;1,L905=PROSES!$B$2),,L905)</f>
        <v/>
      </c>
      <c r="L905" t="str">
        <f t="shared" si="7"/>
        <v/>
      </c>
      <c r="M905" t="str">
        <f>if(Z905=PROSES!$B$3,T905,)</f>
        <v/>
      </c>
      <c r="N905" t="str">
        <f>if(X905=PROSES!$B$3,T905,)</f>
        <v/>
      </c>
      <c r="O905" t="str">
        <f t="shared" si="8"/>
        <v/>
      </c>
      <c r="P905" t="str">
        <f>if(Z905=PROSES!$B$1,T905,)</f>
        <v/>
      </c>
      <c r="Q905" t="str">
        <f>if(X905=PROSES!$B$1,T905,)</f>
        <v/>
      </c>
      <c r="R905" t="str">
        <f t="shared" si="9"/>
        <v>PLUMPANG 40 kAKANDANGSAPI</v>
      </c>
      <c r="S905" s="3"/>
      <c r="T905" s="1" t="s">
        <v>1690</v>
      </c>
      <c r="U905" s="1" t="s">
        <v>58</v>
      </c>
      <c r="V905" s="1" t="s">
        <v>58</v>
      </c>
      <c r="W905" s="1" t="s">
        <v>282</v>
      </c>
      <c r="X905" s="1" t="s">
        <v>1191</v>
      </c>
      <c r="Y905" s="7">
        <v>43529.0</v>
      </c>
      <c r="Z905" s="1" t="s">
        <v>1158</v>
      </c>
      <c r="AA905" s="1" t="s">
        <v>61</v>
      </c>
      <c r="AD905" s="1">
        <v>0.0</v>
      </c>
      <c r="AE905" s="1">
        <v>1.0</v>
      </c>
      <c r="AG905" s="1">
        <v>4.7</v>
      </c>
      <c r="AH905" s="1">
        <v>1.0</v>
      </c>
      <c r="AI905" s="1" t="s">
        <v>64</v>
      </c>
      <c r="AJ905" s="1">
        <v>0.0</v>
      </c>
      <c r="AM905" s="1">
        <v>0.0</v>
      </c>
      <c r="AN905" s="1">
        <v>0.0</v>
      </c>
      <c r="AO905" s="1">
        <v>100.0</v>
      </c>
      <c r="AP905" s="1">
        <v>1.0</v>
      </c>
      <c r="AQ905" s="1">
        <v>1.56</v>
      </c>
      <c r="AR905" s="1">
        <v>1.56</v>
      </c>
      <c r="AS905" s="1">
        <v>1.335682</v>
      </c>
      <c r="AT905" s="1">
        <v>81.68457</v>
      </c>
      <c r="AU905" s="1">
        <v>0.19317</v>
      </c>
      <c r="AV905" s="1">
        <v>1.32164</v>
      </c>
      <c r="AW905" s="1">
        <v>0.89817</v>
      </c>
      <c r="AX905" s="1">
        <v>3.96492</v>
      </c>
      <c r="AY905" s="1">
        <v>0.0</v>
      </c>
      <c r="AZ905" s="1">
        <v>0.6827177</v>
      </c>
      <c r="BA905" s="1">
        <v>-6.618521</v>
      </c>
    </row>
    <row r="906">
      <c r="A906">
        <f t="shared" si="2"/>
        <v>0</v>
      </c>
      <c r="B906" t="str">
        <f t="shared" si="3"/>
        <v/>
      </c>
      <c r="C906" t="str">
        <f>if(and(D$3&gt;1,E906=PROSES!$D$22),,D906)</f>
        <v/>
      </c>
      <c r="D906" s="1" t="str">
        <f>if(and(F$3&gt;1,F906=PROSES!$B$10),,F906)</f>
        <v/>
      </c>
      <c r="E906" t="str">
        <f t="shared" si="4"/>
        <v/>
      </c>
      <c r="F906" t="str">
        <f t="shared" si="5"/>
        <v/>
      </c>
      <c r="G906" s="1" t="str">
        <f>if(Z906=PROSES!$E$29,T906,)</f>
        <v/>
      </c>
      <c r="H906" t="str">
        <f>if(X906=PROSES!$E$29,T906,)</f>
        <v/>
      </c>
      <c r="I906" t="str">
        <f t="shared" si="6"/>
        <v/>
      </c>
      <c r="J906" t="str">
        <f>if(and($K$3&gt;1,R906=PROSES!$C$2),,K906)</f>
        <v/>
      </c>
      <c r="K906" s="1" t="str">
        <f>if(and($L$3&gt;1,L906=PROSES!$B$2),,L906)</f>
        <v/>
      </c>
      <c r="L906" t="str">
        <f t="shared" si="7"/>
        <v/>
      </c>
      <c r="M906" t="str">
        <f>if(Z906=PROSES!$B$3,T906,)</f>
        <v/>
      </c>
      <c r="N906" t="str">
        <f>if(X906=PROSES!$B$3,T906,)</f>
        <v/>
      </c>
      <c r="O906" t="str">
        <f t="shared" si="8"/>
        <v/>
      </c>
      <c r="P906" t="str">
        <f>if(Z906=PROSES!$B$1,T906,)</f>
        <v/>
      </c>
      <c r="Q906" t="str">
        <f>if(X906=PROSES!$B$1,T906,)</f>
        <v/>
      </c>
      <c r="R906" t="str">
        <f t="shared" si="9"/>
        <v>PLUMPANG BARUPEGANGSAN</v>
      </c>
      <c r="S906" s="3"/>
      <c r="T906" s="1" t="s">
        <v>1691</v>
      </c>
      <c r="U906" s="1" t="s">
        <v>58</v>
      </c>
      <c r="V906" s="1" t="s">
        <v>58</v>
      </c>
      <c r="W906" s="1" t="s">
        <v>59</v>
      </c>
      <c r="X906" s="1" t="s">
        <v>1692</v>
      </c>
      <c r="Y906" s="7">
        <v>43470.0</v>
      </c>
      <c r="Z906" s="1" t="s">
        <v>1634</v>
      </c>
      <c r="AA906" s="1" t="s">
        <v>61</v>
      </c>
      <c r="AD906" s="1">
        <v>0.0</v>
      </c>
      <c r="AE906" s="1">
        <v>1.0</v>
      </c>
      <c r="AG906" s="1">
        <v>6.09</v>
      </c>
      <c r="AH906" s="1">
        <v>1.0</v>
      </c>
      <c r="AI906" s="1" t="s">
        <v>64</v>
      </c>
      <c r="AJ906" s="1">
        <v>0.0</v>
      </c>
      <c r="AM906" s="1">
        <v>0.0</v>
      </c>
      <c r="AN906" s="1">
        <v>0.0</v>
      </c>
      <c r="AO906" s="1">
        <v>100.0</v>
      </c>
      <c r="AP906" s="1">
        <v>1.0</v>
      </c>
      <c r="AQ906" s="1">
        <v>2.73</v>
      </c>
      <c r="AR906" s="1">
        <v>2.73</v>
      </c>
      <c r="AS906" s="1">
        <v>1.618411</v>
      </c>
      <c r="AT906" s="1">
        <v>76.21999</v>
      </c>
      <c r="AU906" s="1">
        <v>0.385497</v>
      </c>
      <c r="AV906" s="1">
        <v>1.571829</v>
      </c>
      <c r="AW906" s="1">
        <v>1.298997</v>
      </c>
      <c r="AX906" s="1">
        <v>4.715487</v>
      </c>
      <c r="AY906" s="1">
        <v>0.0</v>
      </c>
      <c r="AZ906" s="1">
        <v>0.6742607</v>
      </c>
      <c r="BA906" s="1">
        <v>-2.423059</v>
      </c>
    </row>
    <row r="907">
      <c r="A907">
        <f t="shared" si="2"/>
        <v>0</v>
      </c>
      <c r="B907" t="str">
        <f t="shared" si="3"/>
        <v/>
      </c>
      <c r="C907" t="str">
        <f>if(and(D$3&gt;1,E907=PROSES!$D$22),,D907)</f>
        <v/>
      </c>
      <c r="D907" s="1" t="str">
        <f>if(and(F$3&gt;1,F907=PROSES!$B$10),,F907)</f>
        <v/>
      </c>
      <c r="E907" t="str">
        <f t="shared" si="4"/>
        <v/>
      </c>
      <c r="F907" t="str">
        <f t="shared" si="5"/>
        <v/>
      </c>
      <c r="G907" s="1" t="str">
        <f>if(Z907=PROSES!$E$29,T907,)</f>
        <v/>
      </c>
      <c r="H907" t="str">
        <f>if(X907=PROSES!$E$29,T907,)</f>
        <v/>
      </c>
      <c r="I907" t="str">
        <f t="shared" si="6"/>
        <v/>
      </c>
      <c r="J907" t="str">
        <f>if(and($K$3&gt;1,R907=PROSES!$C$2),,K907)</f>
        <v/>
      </c>
      <c r="K907" s="1" t="str">
        <f>if(and($L$3&gt;1,L907=PROSES!$B$2),,L907)</f>
        <v/>
      </c>
      <c r="L907" t="str">
        <f t="shared" si="7"/>
        <v/>
      </c>
      <c r="M907" t="str">
        <f>if(Z907=PROSES!$B$3,T907,)</f>
        <v/>
      </c>
      <c r="N907" t="str">
        <f>if(X907=PROSES!$B$3,T907,)</f>
        <v/>
      </c>
      <c r="O907" t="str">
        <f t="shared" si="8"/>
        <v/>
      </c>
      <c r="P907" t="str">
        <f>if(Z907=PROSES!$B$1,T907,)</f>
        <v/>
      </c>
      <c r="Q907" t="str">
        <f>if(X907=PROSES!$B$1,T907,)</f>
        <v/>
      </c>
      <c r="R907" t="str">
        <f t="shared" si="9"/>
        <v>PEGANGSAN</v>
      </c>
      <c r="S907" s="3"/>
      <c r="T907" s="1" t="s">
        <v>1693</v>
      </c>
      <c r="U907" s="1" t="s">
        <v>58</v>
      </c>
      <c r="V907" s="1" t="s">
        <v>58</v>
      </c>
      <c r="W907" s="1" t="s">
        <v>59</v>
      </c>
      <c r="Y907" s="1" t="s">
        <v>1694</v>
      </c>
      <c r="Z907" s="1" t="s">
        <v>1634</v>
      </c>
      <c r="AA907" s="1" t="s">
        <v>61</v>
      </c>
      <c r="AD907" s="1">
        <v>0.0</v>
      </c>
      <c r="AE907" s="1">
        <v>1.0</v>
      </c>
      <c r="AG907" s="1">
        <v>6.09</v>
      </c>
      <c r="AH907" s="1">
        <v>1.0</v>
      </c>
      <c r="AI907" s="1" t="s">
        <v>64</v>
      </c>
      <c r="AJ907" s="1">
        <v>0.0</v>
      </c>
      <c r="AM907" s="1">
        <v>0.0</v>
      </c>
      <c r="AN907" s="1">
        <v>0.0</v>
      </c>
      <c r="AO907" s="1">
        <v>100.0</v>
      </c>
      <c r="AP907" s="1">
        <v>1.0</v>
      </c>
      <c r="AQ907" s="1">
        <v>2.73</v>
      </c>
      <c r="AR907" s="1">
        <v>2.73</v>
      </c>
      <c r="AS907" s="1">
        <v>1.618411</v>
      </c>
      <c r="AT907" s="1">
        <v>76.21999</v>
      </c>
      <c r="AU907" s="1">
        <v>0.385497</v>
      </c>
      <c r="AV907" s="1">
        <v>1.571829</v>
      </c>
      <c r="AW907" s="1">
        <v>1.298997</v>
      </c>
      <c r="AX907" s="1">
        <v>4.715487</v>
      </c>
      <c r="AY907" s="1">
        <v>0.0</v>
      </c>
      <c r="AZ907" s="1">
        <v>0.6742607</v>
      </c>
      <c r="BA907" s="1">
        <v>-2.423059</v>
      </c>
    </row>
    <row r="908">
      <c r="A908">
        <f t="shared" si="2"/>
        <v>0</v>
      </c>
      <c r="B908" t="str">
        <f t="shared" si="3"/>
        <v/>
      </c>
      <c r="C908" t="str">
        <f>if(and(D$3&gt;1,E908=PROSES!$D$22),,D908)</f>
        <v/>
      </c>
      <c r="D908" s="1" t="str">
        <f>if(and(F$3&gt;1,F908=PROSES!$B$10),,F908)</f>
        <v/>
      </c>
      <c r="E908" t="str">
        <f t="shared" si="4"/>
        <v/>
      </c>
      <c r="F908" t="str">
        <f t="shared" si="5"/>
        <v/>
      </c>
      <c r="G908" s="1" t="str">
        <f>if(Z908=PROSES!$E$29,T908,)</f>
        <v/>
      </c>
      <c r="H908" t="str">
        <f>if(X908=PROSES!$E$29,T908,)</f>
        <v/>
      </c>
      <c r="I908" t="str">
        <f t="shared" si="6"/>
        <v/>
      </c>
      <c r="J908" t="str">
        <f>if(and($K$3&gt;1,R908=PROSES!$C$2),,K908)</f>
        <v/>
      </c>
      <c r="K908" s="1" t="str">
        <f>if(and($L$3&gt;1,L908=PROSES!$B$2),,L908)</f>
        <v/>
      </c>
      <c r="L908" t="str">
        <f t="shared" si="7"/>
        <v/>
      </c>
      <c r="M908" t="str">
        <f>if(Z908=PROSES!$B$3,T908,)</f>
        <v/>
      </c>
      <c r="N908" t="str">
        <f>if(X908=PROSES!$B$3,T908,)</f>
        <v/>
      </c>
      <c r="O908" t="str">
        <f t="shared" si="8"/>
        <v/>
      </c>
      <c r="P908" t="str">
        <f>if(Z908=PROSES!$B$1,T908,)</f>
        <v/>
      </c>
      <c r="Q908" t="str">
        <f>if(X908=PROSES!$B$1,T908,)</f>
        <v/>
      </c>
      <c r="R908" t="str">
        <f t="shared" si="9"/>
        <v>PLTU PACITANNGUNTORONADI</v>
      </c>
      <c r="S908" s="3"/>
      <c r="T908" s="1" t="s">
        <v>1695</v>
      </c>
      <c r="U908" s="1" t="s">
        <v>176</v>
      </c>
      <c r="V908" s="1" t="s">
        <v>176</v>
      </c>
      <c r="W908" s="1" t="s">
        <v>807</v>
      </c>
      <c r="X908" s="1" t="s">
        <v>1696</v>
      </c>
      <c r="Y908" s="1" t="s">
        <v>88</v>
      </c>
      <c r="Z908" s="1" t="s">
        <v>1697</v>
      </c>
      <c r="AA908" s="1">
        <v>1.0</v>
      </c>
      <c r="AD908" s="1">
        <v>0.0</v>
      </c>
      <c r="AE908" s="1">
        <v>1.0</v>
      </c>
      <c r="AG908" s="1">
        <v>48.16</v>
      </c>
      <c r="AH908" s="1">
        <v>0.7326</v>
      </c>
      <c r="AI908" s="1" t="s">
        <v>64</v>
      </c>
      <c r="AJ908" s="1">
        <v>0.0</v>
      </c>
      <c r="AM908" s="1">
        <v>0.0</v>
      </c>
      <c r="AN908" s="1">
        <v>0.0</v>
      </c>
      <c r="AO908" s="1">
        <v>100.0</v>
      </c>
      <c r="AP908" s="1">
        <v>1.0</v>
      </c>
      <c r="AQ908" s="1">
        <v>1.999998</v>
      </c>
      <c r="AR908" s="1">
        <v>1.999998</v>
      </c>
      <c r="AS908" s="1">
        <v>13.69134</v>
      </c>
      <c r="AT908" s="1">
        <v>82.725</v>
      </c>
      <c r="AU908" s="1">
        <v>1.73376</v>
      </c>
      <c r="AV908" s="1">
        <v>13.58112</v>
      </c>
      <c r="AW908" s="1">
        <v>7.65744</v>
      </c>
      <c r="AX908" s="1">
        <v>39.4912</v>
      </c>
      <c r="AY908" s="1">
        <v>0.0</v>
      </c>
      <c r="AZ908" s="1">
        <v>0.6470905</v>
      </c>
      <c r="BA908" s="1">
        <v>-5.602889</v>
      </c>
    </row>
    <row r="909">
      <c r="A909">
        <f t="shared" si="2"/>
        <v>0</v>
      </c>
      <c r="B909" t="str">
        <f t="shared" si="3"/>
        <v/>
      </c>
      <c r="C909" t="str">
        <f>if(and(D$3&gt;1,E909=PROSES!$D$22),,D909)</f>
        <v/>
      </c>
      <c r="D909" s="1" t="str">
        <f>if(and(F$3&gt;1,F909=PROSES!$B$10),,F909)</f>
        <v/>
      </c>
      <c r="E909" t="str">
        <f t="shared" si="4"/>
        <v/>
      </c>
      <c r="F909" t="str">
        <f t="shared" si="5"/>
        <v/>
      </c>
      <c r="G909" s="1" t="str">
        <f>if(Z909=PROSES!$E$29,T909,)</f>
        <v/>
      </c>
      <c r="H909" t="str">
        <f>if(X909=PROSES!$E$29,T909,)</f>
        <v/>
      </c>
      <c r="I909" t="str">
        <f t="shared" si="6"/>
        <v/>
      </c>
      <c r="J909" t="str">
        <f>if(and($K$3&gt;1,R909=PROSES!$C$2),,K909)</f>
        <v/>
      </c>
      <c r="K909" s="1" t="str">
        <f>if(and($L$3&gt;1,L909=PROSES!$B$2),,L909)</f>
        <v/>
      </c>
      <c r="L909" t="str">
        <f t="shared" si="7"/>
        <v/>
      </c>
      <c r="M909" t="str">
        <f>if(Z909=PROSES!$B$3,T909,)</f>
        <v/>
      </c>
      <c r="N909" t="str">
        <f>if(X909=PROSES!$B$3,T909,)</f>
        <v/>
      </c>
      <c r="O909" t="str">
        <f t="shared" si="8"/>
        <v/>
      </c>
      <c r="P909" t="str">
        <f>if(Z909=PROSES!$B$1,T909,)</f>
        <v/>
      </c>
      <c r="Q909" t="str">
        <f>if(X909=PROSES!$B$1,T909,)</f>
        <v/>
      </c>
      <c r="R909" t="str">
        <f t="shared" si="9"/>
        <v>PLTU PACITANNGUNTORONADI</v>
      </c>
      <c r="S909" s="3"/>
      <c r="T909" s="1" t="s">
        <v>1698</v>
      </c>
      <c r="U909" s="1" t="s">
        <v>176</v>
      </c>
      <c r="V909" s="1" t="s">
        <v>176</v>
      </c>
      <c r="W909" s="1" t="s">
        <v>807</v>
      </c>
      <c r="X909" s="1" t="s">
        <v>1696</v>
      </c>
      <c r="Y909" s="1" t="s">
        <v>88</v>
      </c>
      <c r="Z909" s="1" t="s">
        <v>1697</v>
      </c>
      <c r="AA909" s="1">
        <v>1.0</v>
      </c>
      <c r="AD909" s="1">
        <v>0.0</v>
      </c>
      <c r="AE909" s="1">
        <v>1.0</v>
      </c>
      <c r="AG909" s="1">
        <v>48.16</v>
      </c>
      <c r="AH909" s="1">
        <v>0.7326</v>
      </c>
      <c r="AI909" s="1" t="s">
        <v>64</v>
      </c>
      <c r="AJ909" s="1">
        <v>0.0</v>
      </c>
      <c r="AM909" s="1">
        <v>0.0</v>
      </c>
      <c r="AN909" s="1">
        <v>0.0</v>
      </c>
      <c r="AO909" s="1">
        <v>100.0</v>
      </c>
      <c r="AP909" s="1">
        <v>1.0</v>
      </c>
      <c r="AQ909" s="1">
        <v>1.999998</v>
      </c>
      <c r="AR909" s="1">
        <v>1.999998</v>
      </c>
      <c r="AS909" s="1">
        <v>13.69134</v>
      </c>
      <c r="AT909" s="1">
        <v>82.725</v>
      </c>
      <c r="AU909" s="1">
        <v>1.73376</v>
      </c>
      <c r="AV909" s="1">
        <v>13.58112</v>
      </c>
      <c r="AW909" s="1">
        <v>7.65744</v>
      </c>
      <c r="AX909" s="1">
        <v>39.4912</v>
      </c>
      <c r="AY909" s="1">
        <v>0.0</v>
      </c>
      <c r="AZ909" s="1">
        <v>0.6470905</v>
      </c>
      <c r="BA909" s="1">
        <v>-5.602889</v>
      </c>
    </row>
    <row r="910">
      <c r="A910">
        <f t="shared" si="2"/>
        <v>0</v>
      </c>
      <c r="B910" t="str">
        <f t="shared" si="3"/>
        <v/>
      </c>
      <c r="C910" t="str">
        <f>if(and(D$3&gt;1,E910=PROSES!$D$22),,D910)</f>
        <v/>
      </c>
      <c r="D910" s="1" t="str">
        <f>if(and(F$3&gt;1,F910=PROSES!$B$10),,F910)</f>
        <v/>
      </c>
      <c r="E910" t="str">
        <f t="shared" si="4"/>
        <v/>
      </c>
      <c r="F910" t="str">
        <f t="shared" si="5"/>
        <v/>
      </c>
      <c r="G910" s="1" t="str">
        <f>if(Z910=PROSES!$E$29,T910,)</f>
        <v/>
      </c>
      <c r="H910" t="str">
        <f>if(X910=PROSES!$E$29,T910,)</f>
        <v/>
      </c>
      <c r="I910" t="str">
        <f t="shared" si="6"/>
        <v/>
      </c>
      <c r="J910" t="str">
        <f>if(and($K$3&gt;1,R910=PROSES!$C$2),,K910)</f>
        <v/>
      </c>
      <c r="K910" s="1" t="str">
        <f>if(and($L$3&gt;1,L910=PROSES!$B$2),,L910)</f>
        <v/>
      </c>
      <c r="L910" t="str">
        <f t="shared" si="7"/>
        <v/>
      </c>
      <c r="M910" t="str">
        <f>if(Z910=PROSES!$B$3,T910,)</f>
        <v/>
      </c>
      <c r="N910" t="str">
        <f>if(X910=PROSES!$B$3,T910,)</f>
        <v/>
      </c>
      <c r="O910" t="str">
        <f t="shared" si="8"/>
        <v/>
      </c>
      <c r="P910" t="str">
        <f>if(Z910=PROSES!$B$1,T910,)</f>
        <v/>
      </c>
      <c r="Q910" t="str">
        <f>if(X910=PROSES!$B$1,T910,)</f>
        <v/>
      </c>
      <c r="R910" t="str">
        <f t="shared" si="9"/>
        <v>PLTU PACITANPACITAN5</v>
      </c>
      <c r="S910" s="3"/>
      <c r="T910" s="1" t="s">
        <v>1699</v>
      </c>
      <c r="U910" s="1" t="s">
        <v>82</v>
      </c>
      <c r="V910" s="1" t="s">
        <v>82</v>
      </c>
      <c r="W910" s="1" t="s">
        <v>807</v>
      </c>
      <c r="X910" s="1" t="s">
        <v>1696</v>
      </c>
      <c r="Y910" s="1" t="s">
        <v>88</v>
      </c>
      <c r="Z910" s="1" t="s">
        <v>1536</v>
      </c>
      <c r="AA910" s="1" t="s">
        <v>85</v>
      </c>
      <c r="AD910" s="1">
        <v>0.0</v>
      </c>
      <c r="AE910" s="1">
        <v>1.0</v>
      </c>
      <c r="AG910" s="1">
        <v>37.1</v>
      </c>
      <c r="AH910" s="1">
        <v>1.0</v>
      </c>
      <c r="AI910" s="1" t="s">
        <v>64</v>
      </c>
      <c r="AJ910" s="1">
        <v>0.0</v>
      </c>
      <c r="AM910" s="1">
        <v>0.0</v>
      </c>
      <c r="AN910" s="1">
        <v>0.0</v>
      </c>
      <c r="AO910" s="1">
        <v>100.0</v>
      </c>
      <c r="AP910" s="1">
        <v>1.0</v>
      </c>
      <c r="AQ910" s="1">
        <v>2.73</v>
      </c>
      <c r="AR910" s="1">
        <v>2.73</v>
      </c>
      <c r="AS910" s="1">
        <v>10.54711</v>
      </c>
      <c r="AT910" s="1">
        <v>82.725</v>
      </c>
      <c r="AU910" s="1">
        <v>1.3356</v>
      </c>
      <c r="AV910" s="1">
        <v>10.4622</v>
      </c>
      <c r="AW910" s="1">
        <v>5.8989</v>
      </c>
      <c r="AX910" s="1">
        <v>30.422</v>
      </c>
      <c r="AY910" s="1">
        <v>0.0</v>
      </c>
      <c r="AZ910" s="1">
        <v>0.6470905</v>
      </c>
      <c r="BA910" s="1">
        <v>-5.602889</v>
      </c>
    </row>
    <row r="911">
      <c r="A911">
        <f t="shared" si="2"/>
        <v>0</v>
      </c>
      <c r="B911" t="str">
        <f t="shared" si="3"/>
        <v/>
      </c>
      <c r="C911" t="str">
        <f>if(and(D$3&gt;1,E911=PROSES!$D$22),,D911)</f>
        <v/>
      </c>
      <c r="D911" s="1" t="str">
        <f>if(and(F$3&gt;1,F911=PROSES!$B$10),,F911)</f>
        <v/>
      </c>
      <c r="E911" t="str">
        <f t="shared" si="4"/>
        <v/>
      </c>
      <c r="F911" t="str">
        <f t="shared" si="5"/>
        <v/>
      </c>
      <c r="G911" s="1" t="str">
        <f>if(Z911=PROSES!$E$29,T911,)</f>
        <v/>
      </c>
      <c r="H911" t="str">
        <f>if(X911=PROSES!$E$29,T911,)</f>
        <v/>
      </c>
      <c r="I911" t="str">
        <f t="shared" si="6"/>
        <v/>
      </c>
      <c r="J911" t="str">
        <f>if(and($K$3&gt;1,R911=PROSES!$C$2),,K911)</f>
        <v/>
      </c>
      <c r="K911" s="1" t="str">
        <f>if(and($L$3&gt;1,L911=PROSES!$B$2),,L911)</f>
        <v/>
      </c>
      <c r="L911" t="str">
        <f t="shared" si="7"/>
        <v/>
      </c>
      <c r="M911" t="str">
        <f>if(Z911=PROSES!$B$3,T911,)</f>
        <v/>
      </c>
      <c r="N911" t="str">
        <f>if(X911=PROSES!$B$3,T911,)</f>
        <v/>
      </c>
      <c r="O911" t="str">
        <f t="shared" si="8"/>
        <v/>
      </c>
      <c r="P911" t="str">
        <f>if(Z911=PROSES!$B$1,T911,)</f>
        <v/>
      </c>
      <c r="Q911" t="str">
        <f>if(X911=PROSES!$B$1,T911,)</f>
        <v/>
      </c>
      <c r="R911" t="str">
        <f t="shared" si="9"/>
        <v>PLTU PACITANPACITAN5</v>
      </c>
      <c r="S911" s="3"/>
      <c r="T911" s="1" t="s">
        <v>1700</v>
      </c>
      <c r="U911" s="1" t="s">
        <v>82</v>
      </c>
      <c r="V911" s="1" t="s">
        <v>82</v>
      </c>
      <c r="W911" s="1" t="s">
        <v>807</v>
      </c>
      <c r="X911" s="1" t="s">
        <v>1696</v>
      </c>
      <c r="Y911" s="1" t="s">
        <v>88</v>
      </c>
      <c r="Z911" s="1" t="s">
        <v>1536</v>
      </c>
      <c r="AA911" s="1" t="s">
        <v>85</v>
      </c>
      <c r="AD911" s="1">
        <v>0.0</v>
      </c>
      <c r="AE911" s="1">
        <v>1.0</v>
      </c>
      <c r="AG911" s="1">
        <v>37.1</v>
      </c>
      <c r="AH911" s="1">
        <v>1.0</v>
      </c>
      <c r="AI911" s="1" t="s">
        <v>64</v>
      </c>
      <c r="AJ911" s="1">
        <v>0.0</v>
      </c>
      <c r="AM911" s="1">
        <v>0.0</v>
      </c>
      <c r="AN911" s="1">
        <v>0.0</v>
      </c>
      <c r="AO911" s="1">
        <v>100.0</v>
      </c>
      <c r="AP911" s="1">
        <v>1.0</v>
      </c>
      <c r="AQ911" s="1">
        <v>2.73</v>
      </c>
      <c r="AR911" s="1">
        <v>2.73</v>
      </c>
      <c r="AS911" s="1">
        <v>10.54711</v>
      </c>
      <c r="AT911" s="1">
        <v>82.725</v>
      </c>
      <c r="AU911" s="1">
        <v>1.3356</v>
      </c>
      <c r="AV911" s="1">
        <v>10.4622</v>
      </c>
      <c r="AW911" s="1">
        <v>5.8989</v>
      </c>
      <c r="AX911" s="1">
        <v>30.422</v>
      </c>
      <c r="AY911" s="1">
        <v>0.0</v>
      </c>
      <c r="AZ911" s="1">
        <v>0.6470905</v>
      </c>
      <c r="BA911" s="1">
        <v>-5.602889</v>
      </c>
    </row>
    <row r="912">
      <c r="A912">
        <f t="shared" si="2"/>
        <v>0</v>
      </c>
      <c r="B912" t="str">
        <f t="shared" si="3"/>
        <v/>
      </c>
      <c r="C912" t="str">
        <f>if(and(D$3&gt;1,E912=PROSES!$D$22),,D912)</f>
        <v/>
      </c>
      <c r="D912" s="1" t="str">
        <f>if(and(F$3&gt;1,F912=PROSES!$B$10),,F912)</f>
        <v/>
      </c>
      <c r="E912" t="str">
        <f t="shared" si="4"/>
        <v/>
      </c>
      <c r="F912" t="str">
        <f t="shared" si="5"/>
        <v/>
      </c>
      <c r="G912" s="1" t="str">
        <f>if(Z912=PROSES!$E$29,T912,)</f>
        <v/>
      </c>
      <c r="H912" t="str">
        <f>if(X912=PROSES!$E$29,T912,)</f>
        <v/>
      </c>
      <c r="I912" t="str">
        <f t="shared" si="6"/>
        <v/>
      </c>
      <c r="J912" t="str">
        <f>if(and($K$3&gt;1,R912=PROSES!$C$2),,K912)</f>
        <v/>
      </c>
      <c r="K912" s="1" t="str">
        <f>if(and($L$3&gt;1,L912=PROSES!$B$2),,L912)</f>
        <v/>
      </c>
      <c r="L912" t="str">
        <f t="shared" si="7"/>
        <v/>
      </c>
      <c r="M912" t="str">
        <f>if(Z912=PROSES!$B$3,T912,)</f>
        <v/>
      </c>
      <c r="N912" t="str">
        <f>if(X912=PROSES!$B$3,T912,)</f>
        <v/>
      </c>
      <c r="O912" t="str">
        <f t="shared" si="8"/>
        <v/>
      </c>
      <c r="P912" t="str">
        <f>if(Z912=PROSES!$B$1,T912,)</f>
        <v/>
      </c>
      <c r="Q912" t="str">
        <f>if(X912=PROSES!$B$1,T912,)</f>
        <v/>
      </c>
      <c r="R912" t="str">
        <f t="shared" si="9"/>
        <v>PEMARONBATURITI</v>
      </c>
      <c r="S912" s="3"/>
      <c r="T912" s="1" t="s">
        <v>1701</v>
      </c>
      <c r="U912" s="1" t="s">
        <v>140</v>
      </c>
      <c r="V912" s="1" t="s">
        <v>140</v>
      </c>
      <c r="W912" s="1" t="s">
        <v>430</v>
      </c>
      <c r="X912" s="1" t="s">
        <v>687</v>
      </c>
      <c r="Y912" s="1" t="s">
        <v>85</v>
      </c>
      <c r="Z912" s="1" t="s">
        <v>431</v>
      </c>
      <c r="AA912" s="1" t="s">
        <v>88</v>
      </c>
      <c r="AD912" s="1">
        <v>0.0</v>
      </c>
      <c r="AE912" s="1">
        <v>1.0</v>
      </c>
      <c r="AG912" s="1">
        <v>20.43</v>
      </c>
      <c r="AH912" s="1">
        <v>1.0</v>
      </c>
      <c r="AI912" s="1" t="s">
        <v>64</v>
      </c>
      <c r="AJ912" s="1">
        <v>0.0</v>
      </c>
      <c r="AM912" s="1">
        <v>0.0</v>
      </c>
      <c r="AN912" s="1">
        <v>0.0</v>
      </c>
      <c r="AO912" s="1">
        <v>100.0</v>
      </c>
      <c r="AP912" s="1">
        <v>1.0</v>
      </c>
      <c r="AQ912" s="1">
        <v>0.78</v>
      </c>
      <c r="AR912" s="1">
        <v>0.78</v>
      </c>
      <c r="AS912" s="1">
        <v>9.412445</v>
      </c>
      <c r="AT912" s="1">
        <v>62.32255</v>
      </c>
      <c r="AU912" s="1">
        <v>4.37202</v>
      </c>
      <c r="AV912" s="1">
        <v>8.33544</v>
      </c>
      <c r="AW912" s="1">
        <v>7.43652</v>
      </c>
      <c r="AX912" s="1">
        <v>25.00632</v>
      </c>
      <c r="AY912" s="1">
        <v>0.0</v>
      </c>
      <c r="AZ912" s="1">
        <v>0.6002764</v>
      </c>
      <c r="BA912" s="1">
        <v>17.26142</v>
      </c>
    </row>
    <row r="913">
      <c r="A913">
        <f t="shared" si="2"/>
        <v>0</v>
      </c>
      <c r="B913" t="str">
        <f t="shared" si="3"/>
        <v/>
      </c>
      <c r="C913" t="str">
        <f>if(and(D$3&gt;1,E913=PROSES!$D$22),,D913)</f>
        <v/>
      </c>
      <c r="D913" s="1" t="str">
        <f>if(and(F$3&gt;1,F913=PROSES!$B$10),,F913)</f>
        <v/>
      </c>
      <c r="E913" t="str">
        <f t="shared" si="4"/>
        <v/>
      </c>
      <c r="F913" t="str">
        <f t="shared" si="5"/>
        <v/>
      </c>
      <c r="G913" s="1" t="str">
        <f>if(Z913=PROSES!$E$29,T913,)</f>
        <v/>
      </c>
      <c r="H913" t="str">
        <f>if(X913=PROSES!$E$29,T913,)</f>
        <v/>
      </c>
      <c r="I913" t="str">
        <f t="shared" si="6"/>
        <v/>
      </c>
      <c r="J913" t="str">
        <f>if(and($K$3&gt;1,R913=PROSES!$C$2),,K913)</f>
        <v/>
      </c>
      <c r="K913" s="1" t="str">
        <f>if(and($L$3&gt;1,L913=PROSES!$B$2),,L913)</f>
        <v/>
      </c>
      <c r="L913" t="str">
        <f t="shared" si="7"/>
        <v/>
      </c>
      <c r="M913" t="str">
        <f>if(Z913=PROSES!$B$3,T913,)</f>
        <v/>
      </c>
      <c r="N913" t="str">
        <f>if(X913=PROSES!$B$3,T913,)</f>
        <v/>
      </c>
      <c r="O913" t="str">
        <f t="shared" si="8"/>
        <v/>
      </c>
      <c r="P913" t="str">
        <f>if(Z913=PROSES!$B$1,T913,)</f>
        <v/>
      </c>
      <c r="Q913" t="str">
        <f>if(X913=PROSES!$B$1,T913,)</f>
        <v/>
      </c>
      <c r="R913" t="str">
        <f t="shared" si="9"/>
        <v>PEMARONBATURITI</v>
      </c>
      <c r="S913" s="3"/>
      <c r="T913" s="1" t="s">
        <v>1702</v>
      </c>
      <c r="U913" s="1" t="s">
        <v>140</v>
      </c>
      <c r="V913" s="1" t="s">
        <v>140</v>
      </c>
      <c r="W913" s="1" t="s">
        <v>430</v>
      </c>
      <c r="X913" s="1" t="s">
        <v>687</v>
      </c>
      <c r="Y913" s="1" t="s">
        <v>88</v>
      </c>
      <c r="Z913" s="1" t="s">
        <v>431</v>
      </c>
      <c r="AA913" s="1" t="s">
        <v>85</v>
      </c>
      <c r="AD913" s="1">
        <v>0.0</v>
      </c>
      <c r="AE913" s="1">
        <v>1.0</v>
      </c>
      <c r="AG913" s="1">
        <v>20.43</v>
      </c>
      <c r="AH913" s="1">
        <v>1.0</v>
      </c>
      <c r="AI913" s="1" t="s">
        <v>64</v>
      </c>
      <c r="AJ913" s="1">
        <v>0.0</v>
      </c>
      <c r="AM913" s="1">
        <v>0.0</v>
      </c>
      <c r="AN913" s="1">
        <v>0.0</v>
      </c>
      <c r="AO913" s="1">
        <v>100.0</v>
      </c>
      <c r="AP913" s="1">
        <v>1.0</v>
      </c>
      <c r="AQ913" s="1">
        <v>0.78</v>
      </c>
      <c r="AR913" s="1">
        <v>0.78</v>
      </c>
      <c r="AS913" s="1">
        <v>9.412445</v>
      </c>
      <c r="AT913" s="1">
        <v>62.32255</v>
      </c>
      <c r="AU913" s="1">
        <v>4.37202</v>
      </c>
      <c r="AV913" s="1">
        <v>8.33544</v>
      </c>
      <c r="AW913" s="1">
        <v>7.43652</v>
      </c>
      <c r="AX913" s="1">
        <v>25.00632</v>
      </c>
      <c r="AY913" s="1">
        <v>0.0</v>
      </c>
      <c r="AZ913" s="1">
        <v>0.6002764</v>
      </c>
      <c r="BA913" s="1">
        <v>17.26142</v>
      </c>
    </row>
    <row r="914">
      <c r="A914">
        <f t="shared" si="2"/>
        <v>0</v>
      </c>
      <c r="B914" t="str">
        <f t="shared" si="3"/>
        <v/>
      </c>
      <c r="C914" t="str">
        <f>if(and(D$3&gt;1,E914=PROSES!$D$22),,D914)</f>
        <v/>
      </c>
      <c r="D914" s="1" t="str">
        <f>if(and(F$3&gt;1,F914=PROSES!$B$10),,F914)</f>
        <v/>
      </c>
      <c r="E914" t="str">
        <f t="shared" si="4"/>
        <v/>
      </c>
      <c r="F914" t="str">
        <f t="shared" si="5"/>
        <v/>
      </c>
      <c r="G914" s="1" t="str">
        <f>if(Z914=PROSES!$E$29,T914,)</f>
        <v/>
      </c>
      <c r="H914" t="str">
        <f>if(X914=PROSES!$E$29,T914,)</f>
        <v/>
      </c>
      <c r="I914" t="str">
        <f t="shared" si="6"/>
        <v/>
      </c>
      <c r="J914" t="str">
        <f>if(and($K$3&gt;1,R914=PROSES!$C$2),,K914)</f>
        <v/>
      </c>
      <c r="K914" s="1" t="str">
        <f>if(and($L$3&gt;1,L914=PROSES!$B$2),,L914)</f>
        <v/>
      </c>
      <c r="L914" t="str">
        <f t="shared" si="7"/>
        <v/>
      </c>
      <c r="M914" t="str">
        <f>if(Z914=PROSES!$B$3,T914,)</f>
        <v/>
      </c>
      <c r="N914" t="str">
        <f>if(X914=PROSES!$B$3,T914,)</f>
        <v/>
      </c>
      <c r="O914" t="str">
        <f t="shared" si="8"/>
        <v/>
      </c>
      <c r="P914" t="str">
        <f>if(Z914=PROSES!$B$1,T914,)</f>
        <v/>
      </c>
      <c r="Q914" t="str">
        <f>if(X914=PROSES!$B$1,T914,)</f>
        <v/>
      </c>
      <c r="R914" t="str">
        <f t="shared" si="9"/>
        <v>TAMAN SAMBASPONDOK INDAH</v>
      </c>
      <c r="S914" s="3"/>
      <c r="T914" s="1" t="s">
        <v>1703</v>
      </c>
      <c r="U914" s="1" t="s">
        <v>58</v>
      </c>
      <c r="V914" s="1" t="s">
        <v>58</v>
      </c>
      <c r="W914" s="1" t="s">
        <v>725</v>
      </c>
      <c r="X914" s="1" t="s">
        <v>726</v>
      </c>
      <c r="Y914" s="1" t="s">
        <v>1704</v>
      </c>
      <c r="Z914" s="1" t="s">
        <v>917</v>
      </c>
      <c r="AA914" s="1" t="s">
        <v>66</v>
      </c>
      <c r="AD914" s="1">
        <v>0.0</v>
      </c>
      <c r="AE914" s="1">
        <v>1.0</v>
      </c>
      <c r="AG914" s="1">
        <v>8.4</v>
      </c>
      <c r="AH914" s="1">
        <v>1.0</v>
      </c>
      <c r="AI914" s="1" t="s">
        <v>64</v>
      </c>
      <c r="AJ914" s="1">
        <v>0.0</v>
      </c>
      <c r="AM914" s="1">
        <v>0.0</v>
      </c>
      <c r="AN914" s="1">
        <v>0.0</v>
      </c>
      <c r="AO914" s="1">
        <v>100.0</v>
      </c>
      <c r="AP914" s="1">
        <v>1.0</v>
      </c>
      <c r="AQ914" s="1">
        <v>0.3</v>
      </c>
      <c r="AR914" s="1">
        <v>0.3</v>
      </c>
      <c r="AS914" s="1">
        <v>1.631752</v>
      </c>
      <c r="AT914" s="1">
        <v>66.1004</v>
      </c>
      <c r="AU914" s="1">
        <v>0.6610799</v>
      </c>
      <c r="AV914" s="1">
        <v>1.49184</v>
      </c>
      <c r="AW914" s="1">
        <v>1.9236</v>
      </c>
      <c r="AX914" s="1">
        <v>4.4772</v>
      </c>
      <c r="AY914" s="1">
        <v>0.0</v>
      </c>
      <c r="AZ914" s="1">
        <v>0.6621406</v>
      </c>
      <c r="BA914" s="1">
        <v>0.9759132</v>
      </c>
    </row>
    <row r="915">
      <c r="A915">
        <f t="shared" si="2"/>
        <v>0</v>
      </c>
      <c r="B915" t="str">
        <f t="shared" si="3"/>
        <v/>
      </c>
      <c r="C915" t="str">
        <f>if(and(D$3&gt;1,E915=PROSES!$D$22),,D915)</f>
        <v/>
      </c>
      <c r="D915" s="1" t="str">
        <f>if(and(F$3&gt;1,F915=PROSES!$B$10),,F915)</f>
        <v/>
      </c>
      <c r="E915" t="str">
        <f t="shared" si="4"/>
        <v/>
      </c>
      <c r="F915" t="str">
        <f t="shared" si="5"/>
        <v/>
      </c>
      <c r="G915" s="1" t="str">
        <f>if(Z915=PROSES!$E$29,T915,)</f>
        <v/>
      </c>
      <c r="H915" t="str">
        <f>if(X915=PROSES!$E$29,T915,)</f>
        <v/>
      </c>
      <c r="I915" t="str">
        <f t="shared" si="6"/>
        <v/>
      </c>
      <c r="J915" t="str">
        <f>if(and($K$3&gt;1,R915=PROSES!$C$2),,K915)</f>
        <v/>
      </c>
      <c r="K915" s="1" t="str">
        <f>if(and($L$3&gt;1,L915=PROSES!$B$2),,L915)</f>
        <v/>
      </c>
      <c r="L915" t="str">
        <f t="shared" si="7"/>
        <v/>
      </c>
      <c r="M915" t="str">
        <f>if(Z915=PROSES!$B$3,T915,)</f>
        <v/>
      </c>
      <c r="N915" t="str">
        <f>if(X915=PROSES!$B$3,T915,)</f>
        <v/>
      </c>
      <c r="O915" t="str">
        <f t="shared" si="8"/>
        <v/>
      </c>
      <c r="P915" t="str">
        <f>if(Z915=PROSES!$B$1,T915,)</f>
        <v/>
      </c>
      <c r="Q915" t="str">
        <f>if(X915=PROSES!$B$1,T915,)</f>
        <v/>
      </c>
      <c r="R915" t="str">
        <f t="shared" si="9"/>
        <v>PAYANGANKAPAL5</v>
      </c>
      <c r="S915" s="3"/>
      <c r="T915" s="1" t="s">
        <v>1705</v>
      </c>
      <c r="U915" s="1" t="s">
        <v>140</v>
      </c>
      <c r="V915" s="1" t="s">
        <v>140</v>
      </c>
      <c r="W915" s="1" t="s">
        <v>430</v>
      </c>
      <c r="X915" s="1" t="s">
        <v>432</v>
      </c>
      <c r="Y915" s="1" t="s">
        <v>85</v>
      </c>
      <c r="Z915" s="1" t="s">
        <v>143</v>
      </c>
      <c r="AA915" s="1" t="s">
        <v>88</v>
      </c>
      <c r="AD915" s="1">
        <v>0.0</v>
      </c>
      <c r="AE915" s="1">
        <v>1.0</v>
      </c>
      <c r="AG915" s="1">
        <v>21.48</v>
      </c>
      <c r="AH915" s="1">
        <v>1.0</v>
      </c>
      <c r="AI915" s="1" t="s">
        <v>64</v>
      </c>
      <c r="AJ915" s="1">
        <v>0.0</v>
      </c>
      <c r="AM915" s="1">
        <v>0.0</v>
      </c>
      <c r="AN915" s="1">
        <v>0.0</v>
      </c>
      <c r="AO915" s="1">
        <v>100.0</v>
      </c>
      <c r="AP915" s="1">
        <v>1.0</v>
      </c>
      <c r="AQ915" s="1">
        <v>0.78</v>
      </c>
      <c r="AR915" s="1">
        <v>0.78</v>
      </c>
      <c r="AS915" s="1">
        <v>9.896197</v>
      </c>
      <c r="AT915" s="1">
        <v>62.32255</v>
      </c>
      <c r="AU915" s="1">
        <v>4.59672</v>
      </c>
      <c r="AV915" s="1">
        <v>8.76384</v>
      </c>
      <c r="AW915" s="1">
        <v>7.81872</v>
      </c>
      <c r="AX915" s="1">
        <v>26.29152</v>
      </c>
      <c r="AY915" s="1">
        <v>0.0</v>
      </c>
      <c r="AZ915" s="1">
        <v>0.6002764</v>
      </c>
      <c r="BA915" s="1">
        <v>17.26142</v>
      </c>
    </row>
    <row r="916">
      <c r="A916">
        <f t="shared" si="2"/>
        <v>0</v>
      </c>
      <c r="B916" t="str">
        <f t="shared" si="3"/>
        <v/>
      </c>
      <c r="C916" t="str">
        <f>if(and(D$3&gt;1,E916=PROSES!$D$22),,D916)</f>
        <v/>
      </c>
      <c r="D916" s="1" t="str">
        <f>if(and(F$3&gt;1,F916=PROSES!$B$10),,F916)</f>
        <v/>
      </c>
      <c r="E916" t="str">
        <f t="shared" si="4"/>
        <v/>
      </c>
      <c r="F916" t="str">
        <f t="shared" si="5"/>
        <v/>
      </c>
      <c r="G916" s="1" t="str">
        <f>if(Z916=PROSES!$E$29,T916,)</f>
        <v/>
      </c>
      <c r="H916" t="str">
        <f>if(X916=PROSES!$E$29,T916,)</f>
        <v/>
      </c>
      <c r="I916" t="str">
        <f t="shared" si="6"/>
        <v/>
      </c>
      <c r="J916" t="str">
        <f>if(and($K$3&gt;1,R916=PROSES!$C$2),,K916)</f>
        <v/>
      </c>
      <c r="K916" s="1" t="str">
        <f>if(and($L$3&gt;1,L916=PROSES!$B$2),,L916)</f>
        <v/>
      </c>
      <c r="L916" t="str">
        <f t="shared" si="7"/>
        <v/>
      </c>
      <c r="M916" t="str">
        <f>if(Z916=PROSES!$B$3,T916,)</f>
        <v/>
      </c>
      <c r="N916" t="str">
        <f>if(X916=PROSES!$B$3,T916,)</f>
        <v/>
      </c>
      <c r="O916" t="str">
        <f t="shared" si="8"/>
        <v/>
      </c>
      <c r="P916" t="str">
        <f>if(Z916=PROSES!$B$1,T916,)</f>
        <v/>
      </c>
      <c r="Q916" t="str">
        <f>if(X916=PROSES!$B$1,T916,)</f>
        <v/>
      </c>
      <c r="R916" t="str">
        <f t="shared" si="9"/>
        <v>PACITAN4PONOROGO4</v>
      </c>
      <c r="S916" s="3"/>
      <c r="T916" s="1" t="s">
        <v>1706</v>
      </c>
      <c r="U916" s="1" t="s">
        <v>82</v>
      </c>
      <c r="V916" s="1" t="s">
        <v>82</v>
      </c>
      <c r="W916" s="1" t="s">
        <v>122</v>
      </c>
      <c r="X916" s="1" t="s">
        <v>1707</v>
      </c>
      <c r="Y916" s="1" t="s">
        <v>123</v>
      </c>
      <c r="Z916" s="1" t="s">
        <v>804</v>
      </c>
      <c r="AA916" s="1" t="s">
        <v>123</v>
      </c>
      <c r="AD916" s="1">
        <v>1.0</v>
      </c>
      <c r="AE916" s="1">
        <v>1.0</v>
      </c>
      <c r="AG916" s="1">
        <v>62.218</v>
      </c>
      <c r="AH916" s="1">
        <v>1.0</v>
      </c>
      <c r="AI916" s="1" t="s">
        <v>64</v>
      </c>
      <c r="AJ916" s="1">
        <v>0.0</v>
      </c>
      <c r="AM916" s="1">
        <v>0.0</v>
      </c>
      <c r="AN916" s="1">
        <v>0.0</v>
      </c>
      <c r="AO916" s="1">
        <v>100.0</v>
      </c>
      <c r="AP916" s="1">
        <v>1.0</v>
      </c>
      <c r="AQ916" s="1">
        <v>0.44</v>
      </c>
      <c r="AR916" s="1">
        <v>0.44</v>
      </c>
      <c r="AS916" s="1">
        <v>27.62596</v>
      </c>
      <c r="AT916" s="1">
        <v>60.66966</v>
      </c>
      <c r="AU916" s="1">
        <v>13.53241</v>
      </c>
      <c r="AV916" s="1">
        <v>24.08459</v>
      </c>
      <c r="AW916" s="1">
        <v>22.86511</v>
      </c>
      <c r="AX916" s="1">
        <v>72.25376</v>
      </c>
      <c r="AY916" s="1">
        <v>0.0</v>
      </c>
      <c r="AZ916" s="1">
        <v>0.5920149</v>
      </c>
      <c r="BA916" s="1">
        <v>18.36523</v>
      </c>
    </row>
    <row r="917">
      <c r="A917">
        <f t="shared" si="2"/>
        <v>0</v>
      </c>
      <c r="B917" t="str">
        <f t="shared" si="3"/>
        <v/>
      </c>
      <c r="C917" t="str">
        <f>if(and(D$3&gt;1,E917=PROSES!$D$22),,D917)</f>
        <v/>
      </c>
      <c r="D917" s="1" t="str">
        <f>if(and(F$3&gt;1,F917=PROSES!$B$10),,F917)</f>
        <v/>
      </c>
      <c r="E917" t="str">
        <f t="shared" si="4"/>
        <v/>
      </c>
      <c r="F917" t="str">
        <f t="shared" si="5"/>
        <v/>
      </c>
      <c r="G917" s="1" t="str">
        <f>if(Z917=PROSES!$E$29,T917,)</f>
        <v/>
      </c>
      <c r="H917" t="str">
        <f>if(X917=PROSES!$E$29,T917,)</f>
        <v/>
      </c>
      <c r="I917" t="str">
        <f t="shared" si="6"/>
        <v/>
      </c>
      <c r="J917" t="str">
        <f>if(and($K$3&gt;1,R917=PROSES!$C$2),,K917)</f>
        <v/>
      </c>
      <c r="K917" s="1" t="str">
        <f>if(and($L$3&gt;1,L917=PROSES!$B$2),,L917)</f>
        <v/>
      </c>
      <c r="L917" t="str">
        <f t="shared" si="7"/>
        <v/>
      </c>
      <c r="M917" t="str">
        <f>if(Z917=PROSES!$B$3,T917,)</f>
        <v/>
      </c>
      <c r="N917" t="str">
        <f>if(X917=PROSES!$B$3,T917,)</f>
        <v/>
      </c>
      <c r="O917" t="str">
        <f t="shared" si="8"/>
        <v/>
      </c>
      <c r="P917" t="str">
        <f>if(Z917=PROSES!$B$1,T917,)</f>
        <v/>
      </c>
      <c r="Q917" t="str">
        <f>if(X917=PROSES!$B$1,T917,)</f>
        <v/>
      </c>
      <c r="R917" t="str">
        <f t="shared" si="9"/>
        <v>PACITAN4PONOROGO4</v>
      </c>
      <c r="S917" s="3"/>
      <c r="T917" s="1" t="s">
        <v>1708</v>
      </c>
      <c r="U917" s="1" t="s">
        <v>82</v>
      </c>
      <c r="V917" s="1" t="s">
        <v>82</v>
      </c>
      <c r="W917" s="1" t="s">
        <v>122</v>
      </c>
      <c r="X917" s="1" t="s">
        <v>1707</v>
      </c>
      <c r="Y917" s="1" t="s">
        <v>118</v>
      </c>
      <c r="Z917" s="1" t="s">
        <v>804</v>
      </c>
      <c r="AA917" s="1" t="s">
        <v>123</v>
      </c>
      <c r="AD917" s="1">
        <v>1.0</v>
      </c>
      <c r="AE917" s="1">
        <v>1.0</v>
      </c>
      <c r="AG917" s="1">
        <v>62.218</v>
      </c>
      <c r="AH917" s="1">
        <v>1.0</v>
      </c>
      <c r="AI917" s="1" t="s">
        <v>64</v>
      </c>
      <c r="AJ917" s="1">
        <v>0.0</v>
      </c>
      <c r="AM917" s="1">
        <v>0.0</v>
      </c>
      <c r="AN917" s="1">
        <v>0.0</v>
      </c>
      <c r="AO917" s="1">
        <v>100.0</v>
      </c>
      <c r="AP917" s="1">
        <v>1.0</v>
      </c>
      <c r="AQ917" s="1">
        <v>0.44</v>
      </c>
      <c r="AR917" s="1">
        <v>0.44</v>
      </c>
      <c r="AS917" s="1">
        <v>27.62596</v>
      </c>
      <c r="AT917" s="1">
        <v>60.66966</v>
      </c>
      <c r="AU917" s="1">
        <v>13.53241</v>
      </c>
      <c r="AV917" s="1">
        <v>24.08459</v>
      </c>
      <c r="AW917" s="1">
        <v>22.86511</v>
      </c>
      <c r="AX917" s="1">
        <v>72.25376</v>
      </c>
      <c r="AY917" s="1">
        <v>0.0</v>
      </c>
      <c r="AZ917" s="1">
        <v>0.5920149</v>
      </c>
      <c r="BA917" s="1">
        <v>18.36523</v>
      </c>
    </row>
    <row r="918">
      <c r="A918">
        <f t="shared" si="2"/>
        <v>0</v>
      </c>
      <c r="B918" t="str">
        <f t="shared" si="3"/>
        <v/>
      </c>
      <c r="C918" t="str">
        <f>if(and(D$3&gt;1,E918=PROSES!$D$22),,D918)</f>
        <v/>
      </c>
      <c r="D918" s="1" t="str">
        <f>if(and(F$3&gt;1,F918=PROSES!$B$10),,F918)</f>
        <v/>
      </c>
      <c r="E918" t="str">
        <f t="shared" si="4"/>
        <v/>
      </c>
      <c r="F918" t="str">
        <f t="shared" si="5"/>
        <v/>
      </c>
      <c r="G918" s="1" t="str">
        <f>if(Z918=PROSES!$E$29,T918,)</f>
        <v/>
      </c>
      <c r="H918" t="str">
        <f>if(X918=PROSES!$E$29,T918,)</f>
        <v/>
      </c>
      <c r="I918" t="str">
        <f t="shared" si="6"/>
        <v/>
      </c>
      <c r="J918" t="str">
        <f>if(and($K$3&gt;1,R918=PROSES!$C$2),,K918)</f>
        <v/>
      </c>
      <c r="K918" s="1" t="str">
        <f>if(and($L$3&gt;1,L918=PROSES!$B$2),,L918)</f>
        <v/>
      </c>
      <c r="L918" t="str">
        <f t="shared" si="7"/>
        <v/>
      </c>
      <c r="M918" t="str">
        <f>if(Z918=PROSES!$B$3,T918,)</f>
        <v/>
      </c>
      <c r="N918" t="str">
        <f>if(X918=PROSES!$B$3,T918,)</f>
        <v/>
      </c>
      <c r="O918" t="str">
        <f t="shared" si="8"/>
        <v/>
      </c>
      <c r="P918" t="str">
        <f>if(Z918=PROSES!$B$1,T918,)</f>
        <v/>
      </c>
      <c r="Q918" t="str">
        <f>if(X918=PROSES!$B$1,T918,)</f>
        <v/>
      </c>
      <c r="R918" t="str">
        <f t="shared" si="9"/>
        <v>PINAYUNGAN5PARUNG MULYA5</v>
      </c>
      <c r="S918" s="3"/>
      <c r="T918" s="1" t="s">
        <v>1709</v>
      </c>
      <c r="U918" s="1" t="s">
        <v>115</v>
      </c>
      <c r="V918" s="1" t="s">
        <v>115</v>
      </c>
      <c r="W918" s="1" t="s">
        <v>90</v>
      </c>
      <c r="X918" s="1" t="s">
        <v>1198</v>
      </c>
      <c r="Y918" s="1" t="s">
        <v>88</v>
      </c>
      <c r="Z918" s="1" t="s">
        <v>1710</v>
      </c>
      <c r="AA918" s="1" t="s">
        <v>85</v>
      </c>
      <c r="AD918" s="1">
        <v>0.0</v>
      </c>
      <c r="AE918" s="1">
        <v>1.0</v>
      </c>
      <c r="AG918" s="1">
        <v>7.69</v>
      </c>
      <c r="AH918" s="1">
        <v>1.0</v>
      </c>
      <c r="AI918" s="1" t="s">
        <v>64</v>
      </c>
      <c r="AJ918" s="1">
        <v>0.0</v>
      </c>
      <c r="AM918" s="1">
        <v>0.0</v>
      </c>
      <c r="AN918" s="1">
        <v>0.0</v>
      </c>
      <c r="AO918" s="1">
        <v>100.0</v>
      </c>
      <c r="AP918" s="1">
        <v>1.0</v>
      </c>
      <c r="AQ918" s="1">
        <v>1.62</v>
      </c>
      <c r="AR918" s="1">
        <v>1.62</v>
      </c>
      <c r="AS918" s="1">
        <v>2.179002</v>
      </c>
      <c r="AT918" s="1">
        <v>82.15014</v>
      </c>
      <c r="AU918" s="1">
        <v>0.297603</v>
      </c>
      <c r="AV918" s="1">
        <v>2.158583</v>
      </c>
      <c r="AW918" s="1">
        <v>1.451103</v>
      </c>
      <c r="AX918" s="1">
        <v>6.475749</v>
      </c>
      <c r="AY918" s="1">
        <v>0.0</v>
      </c>
      <c r="AZ918" s="1">
        <v>0.683587</v>
      </c>
      <c r="BA918" s="1">
        <v>-7.109503</v>
      </c>
    </row>
    <row r="919">
      <c r="A919">
        <f t="shared" si="2"/>
        <v>0</v>
      </c>
      <c r="B919" t="str">
        <f t="shared" si="3"/>
        <v/>
      </c>
      <c r="C919" t="str">
        <f>if(and(D$3&gt;1,E919=PROSES!$D$22),,D919)</f>
        <v/>
      </c>
      <c r="D919" s="1" t="str">
        <f>if(and(F$3&gt;1,F919=PROSES!$B$10),,F919)</f>
        <v/>
      </c>
      <c r="E919" t="str">
        <f t="shared" si="4"/>
        <v/>
      </c>
      <c r="F919" t="str">
        <f t="shared" si="5"/>
        <v/>
      </c>
      <c r="G919" s="1" t="str">
        <f>if(Z919=PROSES!$E$29,T919,)</f>
        <v/>
      </c>
      <c r="H919" t="str">
        <f>if(X919=PROSES!$E$29,T919,)</f>
        <v/>
      </c>
      <c r="I919" t="str">
        <f t="shared" si="6"/>
        <v/>
      </c>
      <c r="J919" t="str">
        <f>if(and($K$3&gt;1,R919=PROSES!$C$2),,K919)</f>
        <v/>
      </c>
      <c r="K919" s="1" t="str">
        <f>if(and($L$3&gt;1,L919=PROSES!$B$2),,L919)</f>
        <v/>
      </c>
      <c r="L919" t="str">
        <f t="shared" si="7"/>
        <v/>
      </c>
      <c r="M919" t="str">
        <f>if(Z919=PROSES!$B$3,T919,)</f>
        <v/>
      </c>
      <c r="N919" t="str">
        <f>if(X919=PROSES!$B$3,T919,)</f>
        <v/>
      </c>
      <c r="O919" t="str">
        <f t="shared" si="8"/>
        <v/>
      </c>
      <c r="P919" t="str">
        <f>if(Z919=PROSES!$B$1,T919,)</f>
        <v/>
      </c>
      <c r="Q919" t="str">
        <f>if(X919=PROSES!$B$1,T919,)</f>
        <v/>
      </c>
      <c r="R919" t="str">
        <f t="shared" si="9"/>
        <v>TEGAL HERANG5PINAYUNGAN5</v>
      </c>
      <c r="S919" s="3"/>
      <c r="T919" s="1" t="s">
        <v>1711</v>
      </c>
      <c r="U919" s="1" t="s">
        <v>115</v>
      </c>
      <c r="V919" s="1" t="s">
        <v>115</v>
      </c>
      <c r="W919" s="1" t="s">
        <v>90</v>
      </c>
      <c r="X919" s="1" t="s">
        <v>1712</v>
      </c>
      <c r="Y919" s="1" t="s">
        <v>85</v>
      </c>
      <c r="Z919" s="1" t="s">
        <v>1198</v>
      </c>
      <c r="AA919" s="1" t="s">
        <v>85</v>
      </c>
      <c r="AD919" s="1">
        <v>0.0</v>
      </c>
      <c r="AE919" s="1">
        <v>1.0</v>
      </c>
      <c r="AG919" s="1">
        <v>4.9</v>
      </c>
      <c r="AH919" s="1">
        <v>1.0</v>
      </c>
      <c r="AI919" s="1" t="s">
        <v>64</v>
      </c>
      <c r="AJ919" s="1">
        <v>0.0</v>
      </c>
      <c r="AM919" s="1">
        <v>0.0</v>
      </c>
      <c r="AN919" s="1">
        <v>0.0</v>
      </c>
      <c r="AO919" s="1">
        <v>100.0</v>
      </c>
      <c r="AP919" s="1">
        <v>1.0</v>
      </c>
      <c r="AQ919" s="1">
        <v>1.62</v>
      </c>
      <c r="AR919" s="1">
        <v>1.62</v>
      </c>
      <c r="AS919" s="1">
        <v>1.388441</v>
      </c>
      <c r="AT919" s="1">
        <v>82.15014</v>
      </c>
      <c r="AU919" s="1">
        <v>0.18963</v>
      </c>
      <c r="AV919" s="1">
        <v>1.37543</v>
      </c>
      <c r="AW919" s="1">
        <v>0.92463</v>
      </c>
      <c r="AX919" s="1">
        <v>4.12629</v>
      </c>
      <c r="AY919" s="1">
        <v>0.0</v>
      </c>
      <c r="AZ919" s="1">
        <v>0.683587</v>
      </c>
      <c r="BA919" s="1">
        <v>-7.109503</v>
      </c>
    </row>
    <row r="920">
      <c r="A920">
        <f t="shared" si="2"/>
        <v>0</v>
      </c>
      <c r="B920" t="str">
        <f t="shared" si="3"/>
        <v/>
      </c>
      <c r="C920" t="str">
        <f>if(and(D$3&gt;1,E920=PROSES!$D$22),,D920)</f>
        <v/>
      </c>
      <c r="D920" s="1" t="str">
        <f>if(and(F$3&gt;1,F920=PROSES!$B$10),,F920)</f>
        <v/>
      </c>
      <c r="E920" t="str">
        <f t="shared" si="4"/>
        <v/>
      </c>
      <c r="F920" t="str">
        <f t="shared" si="5"/>
        <v/>
      </c>
      <c r="G920" s="1" t="str">
        <f>if(Z920=PROSES!$E$29,T920,)</f>
        <v/>
      </c>
      <c r="H920" t="str">
        <f>if(X920=PROSES!$E$29,T920,)</f>
        <v/>
      </c>
      <c r="I920" t="str">
        <f t="shared" si="6"/>
        <v/>
      </c>
      <c r="J920" t="str">
        <f>if(and($K$3&gt;1,R920=PROSES!$C$2),,K920)</f>
        <v/>
      </c>
      <c r="K920" s="1" t="str">
        <f>if(and($L$3&gt;1,L920=PROSES!$B$2),,L920)</f>
        <v/>
      </c>
      <c r="L920" t="str">
        <f t="shared" si="7"/>
        <v/>
      </c>
      <c r="M920" t="str">
        <f>if(Z920=PROSES!$B$3,T920,)</f>
        <v/>
      </c>
      <c r="N920" t="str">
        <f>if(X920=PROSES!$B$3,T920,)</f>
        <v/>
      </c>
      <c r="O920" t="str">
        <f t="shared" si="8"/>
        <v/>
      </c>
      <c r="P920" t="str">
        <f>if(Z920=PROSES!$B$1,T920,)</f>
        <v/>
      </c>
      <c r="Q920" t="str">
        <f>if(X920=PROSES!$B$1,T920,)</f>
        <v/>
      </c>
      <c r="R920" t="str">
        <f t="shared" si="9"/>
        <v>TEGAL HERANG5PINAYUNGAN5</v>
      </c>
      <c r="S920" s="3"/>
      <c r="T920" s="1" t="s">
        <v>1713</v>
      </c>
      <c r="U920" s="1" t="s">
        <v>115</v>
      </c>
      <c r="V920" s="1" t="s">
        <v>115</v>
      </c>
      <c r="W920" s="1" t="s">
        <v>90</v>
      </c>
      <c r="X920" s="1" t="s">
        <v>1712</v>
      </c>
      <c r="Y920" s="1" t="s">
        <v>88</v>
      </c>
      <c r="Z920" s="1" t="s">
        <v>1198</v>
      </c>
      <c r="AA920" s="1" t="s">
        <v>88</v>
      </c>
      <c r="AD920" s="1">
        <v>0.0</v>
      </c>
      <c r="AE920" s="1">
        <v>1.0</v>
      </c>
      <c r="AG920" s="1">
        <v>4.9</v>
      </c>
      <c r="AH920" s="1">
        <v>1.0</v>
      </c>
      <c r="AI920" s="1" t="s">
        <v>64</v>
      </c>
      <c r="AJ920" s="1">
        <v>0.0</v>
      </c>
      <c r="AM920" s="1">
        <v>0.0</v>
      </c>
      <c r="AN920" s="1">
        <v>0.0</v>
      </c>
      <c r="AO920" s="1">
        <v>100.0</v>
      </c>
      <c r="AP920" s="1">
        <v>1.0</v>
      </c>
      <c r="AQ920" s="1">
        <v>1.62</v>
      </c>
      <c r="AR920" s="1">
        <v>1.62</v>
      </c>
      <c r="AS920" s="1">
        <v>1.388441</v>
      </c>
      <c r="AT920" s="1">
        <v>82.15014</v>
      </c>
      <c r="AU920" s="1">
        <v>0.18963</v>
      </c>
      <c r="AV920" s="1">
        <v>1.37543</v>
      </c>
      <c r="AW920" s="1">
        <v>0.92463</v>
      </c>
      <c r="AX920" s="1">
        <v>4.12629</v>
      </c>
      <c r="AY920" s="1">
        <v>0.0</v>
      </c>
      <c r="AZ920" s="1">
        <v>0.683587</v>
      </c>
      <c r="BA920" s="1">
        <v>-7.109503</v>
      </c>
    </row>
    <row r="921">
      <c r="A921">
        <f t="shared" si="2"/>
        <v>0</v>
      </c>
      <c r="B921" t="str">
        <f t="shared" si="3"/>
        <v/>
      </c>
      <c r="C921" t="str">
        <f>if(and(D$3&gt;1,E921=PROSES!$D$22),,D921)</f>
        <v/>
      </c>
      <c r="D921" s="1" t="str">
        <f>if(and(F$3&gt;1,F921=PROSES!$B$10),,F921)</f>
        <v/>
      </c>
      <c r="E921" t="str">
        <f t="shared" si="4"/>
        <v/>
      </c>
      <c r="F921" t="str">
        <f t="shared" si="5"/>
        <v/>
      </c>
      <c r="G921" s="1" t="str">
        <f>if(Z921=PROSES!$E$29,T921,)</f>
        <v/>
      </c>
      <c r="H921" t="str">
        <f>if(X921=PROSES!$E$29,T921,)</f>
        <v/>
      </c>
      <c r="I921" t="str">
        <f t="shared" si="6"/>
        <v/>
      </c>
      <c r="J921" t="str">
        <f>if(and($K$3&gt;1,R921=PROSES!$C$2),,K921)</f>
        <v/>
      </c>
      <c r="K921" s="1" t="str">
        <f>if(and($L$3&gt;1,L921=PROSES!$B$2),,L921)</f>
        <v/>
      </c>
      <c r="L921" t="str">
        <f t="shared" si="7"/>
        <v/>
      </c>
      <c r="M921" t="str">
        <f>if(Z921=PROSES!$B$3,T921,)</f>
        <v/>
      </c>
      <c r="N921" t="str">
        <f>if(X921=PROSES!$B$3,T921,)</f>
        <v/>
      </c>
      <c r="O921" t="str">
        <f t="shared" si="8"/>
        <v/>
      </c>
      <c r="P921" t="str">
        <f>if(Z921=PROSES!$B$1,T921,)</f>
        <v/>
      </c>
      <c r="Q921" t="str">
        <f>if(X921=PROSES!$B$1,T921,)</f>
        <v/>
      </c>
      <c r="R921" t="str">
        <f t="shared" si="9"/>
        <v>TAMBUN5PONCOLBARU</v>
      </c>
      <c r="S921" s="3"/>
      <c r="T921" s="1" t="s">
        <v>1714</v>
      </c>
      <c r="U921" s="1" t="s">
        <v>58</v>
      </c>
      <c r="V921" s="1" t="s">
        <v>58</v>
      </c>
      <c r="W921" s="1" t="s">
        <v>478</v>
      </c>
      <c r="X921" s="1" t="s">
        <v>1572</v>
      </c>
      <c r="Y921" s="1" t="s">
        <v>66</v>
      </c>
      <c r="Z921" s="1" t="s">
        <v>1715</v>
      </c>
      <c r="AA921" s="1" t="s">
        <v>61</v>
      </c>
      <c r="AD921" s="1">
        <v>0.0</v>
      </c>
      <c r="AE921" s="1">
        <v>1.0</v>
      </c>
      <c r="AG921" s="1">
        <v>7.189</v>
      </c>
      <c r="AH921" s="1">
        <v>1.0</v>
      </c>
      <c r="AI921" s="1" t="s">
        <v>64</v>
      </c>
      <c r="AJ921" s="1">
        <v>0.0</v>
      </c>
      <c r="AM921" s="1">
        <v>0.0</v>
      </c>
      <c r="AN921" s="1">
        <v>0.0</v>
      </c>
      <c r="AO921" s="1">
        <v>100.0</v>
      </c>
      <c r="AP921" s="1">
        <v>1.0</v>
      </c>
      <c r="AQ921" s="1">
        <v>0.81</v>
      </c>
      <c r="AR921" s="1">
        <v>0.81</v>
      </c>
      <c r="AS921" s="1">
        <v>2.93798</v>
      </c>
      <c r="AT921" s="1">
        <v>79.097</v>
      </c>
      <c r="AU921" s="1">
        <v>0.5557097</v>
      </c>
      <c r="AV921" s="1">
        <v>2.884946</v>
      </c>
      <c r="AW921" s="1">
        <v>1.63406</v>
      </c>
      <c r="AX921" s="1">
        <v>8.654837</v>
      </c>
      <c r="AY921" s="1">
        <v>0.0</v>
      </c>
      <c r="AZ921" s="1">
        <v>0.6659672</v>
      </c>
      <c r="BA921" s="1">
        <v>0.3169677</v>
      </c>
    </row>
    <row r="922">
      <c r="A922">
        <f t="shared" si="2"/>
        <v>0</v>
      </c>
      <c r="B922" t="str">
        <f t="shared" si="3"/>
        <v/>
      </c>
      <c r="C922" t="str">
        <f>if(and(D$3&gt;1,E922=PROSES!$D$22),,D922)</f>
        <v/>
      </c>
      <c r="D922" s="1" t="str">
        <f>if(and(F$3&gt;1,F922=PROSES!$B$10),,F922)</f>
        <v/>
      </c>
      <c r="E922" t="str">
        <f t="shared" si="4"/>
        <v/>
      </c>
      <c r="F922" t="str">
        <f t="shared" si="5"/>
        <v/>
      </c>
      <c r="G922" s="1" t="str">
        <f>if(Z922=PROSES!$E$29,T922,)</f>
        <v/>
      </c>
      <c r="H922" t="str">
        <f>if(X922=PROSES!$E$29,T922,)</f>
        <v/>
      </c>
      <c r="I922" t="str">
        <f t="shared" si="6"/>
        <v/>
      </c>
      <c r="J922" t="str">
        <f>if(and($K$3&gt;1,R922=PROSES!$C$2),,K922)</f>
        <v/>
      </c>
      <c r="K922" s="1" t="str">
        <f>if(and($L$3&gt;1,L922=PROSES!$B$2),,L922)</f>
        <v/>
      </c>
      <c r="L922" t="str">
        <f t="shared" si="7"/>
        <v/>
      </c>
      <c r="M922" t="str">
        <f>if(Z922=PROSES!$B$3,T922,)</f>
        <v/>
      </c>
      <c r="N922" t="str">
        <f>if(X922=PROSES!$B$3,T922,)</f>
        <v/>
      </c>
      <c r="O922" t="str">
        <f t="shared" si="8"/>
        <v/>
      </c>
      <c r="P922" t="str">
        <f>if(Z922=PROSES!$B$1,T922,)</f>
        <v/>
      </c>
      <c r="Q922" t="str">
        <f>if(X922=PROSES!$B$1,T922,)</f>
        <v/>
      </c>
      <c r="R922" t="str">
        <f t="shared" si="9"/>
        <v>TAMBUN5PONCOLBARU</v>
      </c>
      <c r="S922" s="3"/>
      <c r="T922" s="1" t="s">
        <v>1716</v>
      </c>
      <c r="U922" s="1" t="s">
        <v>58</v>
      </c>
      <c r="V922" s="1" t="s">
        <v>58</v>
      </c>
      <c r="W922" s="1" t="s">
        <v>478</v>
      </c>
      <c r="X922" s="1" t="s">
        <v>1572</v>
      </c>
      <c r="Y922" s="1" t="s">
        <v>66</v>
      </c>
      <c r="Z922" s="1" t="s">
        <v>1715</v>
      </c>
      <c r="AA922" s="1" t="s">
        <v>66</v>
      </c>
      <c r="AD922" s="1">
        <v>0.0</v>
      </c>
      <c r="AE922" s="1">
        <v>1.0</v>
      </c>
      <c r="AG922" s="1">
        <v>7.189</v>
      </c>
      <c r="AH922" s="1">
        <v>1.0</v>
      </c>
      <c r="AI922" s="1" t="s">
        <v>64</v>
      </c>
      <c r="AJ922" s="1">
        <v>0.0</v>
      </c>
      <c r="AM922" s="1">
        <v>0.0</v>
      </c>
      <c r="AN922" s="1">
        <v>0.0</v>
      </c>
      <c r="AO922" s="1">
        <v>100.0</v>
      </c>
      <c r="AP922" s="1">
        <v>1.0</v>
      </c>
      <c r="AQ922" s="1">
        <v>0.81</v>
      </c>
      <c r="AR922" s="1">
        <v>0.81</v>
      </c>
      <c r="AS922" s="1">
        <v>2.93798</v>
      </c>
      <c r="AT922" s="1">
        <v>79.097</v>
      </c>
      <c r="AU922" s="1">
        <v>0.5557097</v>
      </c>
      <c r="AV922" s="1">
        <v>2.884946</v>
      </c>
      <c r="AW922" s="1">
        <v>1.63406</v>
      </c>
      <c r="AX922" s="1">
        <v>8.654837</v>
      </c>
      <c r="AY922" s="1">
        <v>0.0</v>
      </c>
      <c r="AZ922" s="1">
        <v>0.6659672</v>
      </c>
      <c r="BA922" s="1">
        <v>0.3169677</v>
      </c>
    </row>
    <row r="923">
      <c r="A923">
        <f t="shared" si="2"/>
        <v>0</v>
      </c>
      <c r="B923" t="str">
        <f t="shared" si="3"/>
        <v/>
      </c>
      <c r="C923" t="str">
        <f>if(and(D$3&gt;1,E923=PROSES!$D$22),,D923)</f>
        <v/>
      </c>
      <c r="D923" s="1" t="str">
        <f>if(and(F$3&gt;1,F923=PROSES!$B$10),,F923)</f>
        <v/>
      </c>
      <c r="E923" t="str">
        <f t="shared" si="4"/>
        <v/>
      </c>
      <c r="F923" t="str">
        <f t="shared" si="5"/>
        <v/>
      </c>
      <c r="G923" s="1" t="str">
        <f>if(Z923=PROSES!$E$29,T923,)</f>
        <v/>
      </c>
      <c r="H923" t="str">
        <f>if(X923=PROSES!$E$29,T923,)</f>
        <v/>
      </c>
      <c r="I923" t="str">
        <f t="shared" si="6"/>
        <v/>
      </c>
      <c r="J923" t="str">
        <f>if(and($K$3&gt;1,R923=PROSES!$C$2),,K923)</f>
        <v/>
      </c>
      <c r="K923" s="1" t="str">
        <f>if(and($L$3&gt;1,L923=PROSES!$B$2),,L923)</f>
        <v/>
      </c>
      <c r="L923" t="str">
        <f t="shared" si="7"/>
        <v/>
      </c>
      <c r="M923" t="str">
        <f>if(Z923=PROSES!$B$3,T923,)</f>
        <v/>
      </c>
      <c r="N923" t="str">
        <f>if(X923=PROSES!$B$3,T923,)</f>
        <v/>
      </c>
      <c r="O923" t="str">
        <f t="shared" si="8"/>
        <v/>
      </c>
      <c r="P923" t="str">
        <f>if(Z923=PROSES!$B$1,T923,)</f>
        <v/>
      </c>
      <c r="Q923" t="str">
        <f>if(X923=PROSES!$B$1,T923,)</f>
        <v/>
      </c>
      <c r="R923" t="str">
        <f t="shared" si="9"/>
        <v>PONOROGO5MANISREJO5</v>
      </c>
      <c r="S923" s="3"/>
      <c r="T923" s="1" t="s">
        <v>1717</v>
      </c>
      <c r="U923" s="1" t="s">
        <v>82</v>
      </c>
      <c r="V923" s="1" t="s">
        <v>82</v>
      </c>
      <c r="W923" s="1" t="s">
        <v>807</v>
      </c>
      <c r="X923" s="1" t="s">
        <v>1537</v>
      </c>
      <c r="Y923" s="1" t="s">
        <v>85</v>
      </c>
      <c r="Z923" s="1" t="s">
        <v>377</v>
      </c>
      <c r="AA923" s="1" t="s">
        <v>85</v>
      </c>
      <c r="AD923" s="1">
        <v>0.0</v>
      </c>
      <c r="AE923" s="1">
        <v>1.0</v>
      </c>
      <c r="AG923" s="1">
        <v>29.5</v>
      </c>
      <c r="AH923" s="1">
        <v>1.0</v>
      </c>
      <c r="AI923" s="1" t="s">
        <v>64</v>
      </c>
      <c r="AJ923" s="1">
        <v>0.0</v>
      </c>
      <c r="AM923" s="1">
        <v>0.0</v>
      </c>
      <c r="AN923" s="1">
        <v>0.0</v>
      </c>
      <c r="AO923" s="1">
        <v>100.0</v>
      </c>
      <c r="AP923" s="1">
        <v>1.0</v>
      </c>
      <c r="AQ923" s="1">
        <v>2.73</v>
      </c>
      <c r="AR923" s="1">
        <v>2.73</v>
      </c>
      <c r="AS923" s="1">
        <v>8.386514</v>
      </c>
      <c r="AT923" s="1">
        <v>82.725</v>
      </c>
      <c r="AU923" s="1">
        <v>1.062</v>
      </c>
      <c r="AV923" s="1">
        <v>8.319</v>
      </c>
      <c r="AW923" s="1">
        <v>4.6905</v>
      </c>
      <c r="AX923" s="1">
        <v>24.19</v>
      </c>
      <c r="AY923" s="1">
        <v>0.0</v>
      </c>
      <c r="AZ923" s="1">
        <v>0.6470905</v>
      </c>
      <c r="BA923" s="1">
        <v>-5.602889</v>
      </c>
    </row>
    <row r="924">
      <c r="A924">
        <f t="shared" si="2"/>
        <v>0</v>
      </c>
      <c r="B924" t="str">
        <f t="shared" si="3"/>
        <v/>
      </c>
      <c r="C924" t="str">
        <f>if(and(D$3&gt;1,E924=PROSES!$D$22),,D924)</f>
        <v/>
      </c>
      <c r="D924" s="1" t="str">
        <f>if(and(F$3&gt;1,F924=PROSES!$B$10),,F924)</f>
        <v/>
      </c>
      <c r="E924" t="str">
        <f t="shared" si="4"/>
        <v/>
      </c>
      <c r="F924" t="str">
        <f t="shared" si="5"/>
        <v/>
      </c>
      <c r="G924" s="1" t="str">
        <f>if(Z924=PROSES!$E$29,T924,)</f>
        <v/>
      </c>
      <c r="H924" t="str">
        <f>if(X924=PROSES!$E$29,T924,)</f>
        <v/>
      </c>
      <c r="I924" t="str">
        <f t="shared" si="6"/>
        <v/>
      </c>
      <c r="J924" t="str">
        <f>if(and($K$3&gt;1,R924=PROSES!$C$2),,K924)</f>
        <v/>
      </c>
      <c r="K924" s="1" t="str">
        <f>if(and($L$3&gt;1,L924=PROSES!$B$2),,L924)</f>
        <v/>
      </c>
      <c r="L924" t="str">
        <f t="shared" si="7"/>
        <v/>
      </c>
      <c r="M924" t="str">
        <f>if(Z924=PROSES!$B$3,T924,)</f>
        <v/>
      </c>
      <c r="N924" t="str">
        <f>if(X924=PROSES!$B$3,T924,)</f>
        <v/>
      </c>
      <c r="O924" t="str">
        <f t="shared" si="8"/>
        <v/>
      </c>
      <c r="P924" t="str">
        <f>if(Z924=PROSES!$B$1,T924,)</f>
        <v/>
      </c>
      <c r="Q924" t="str">
        <f>if(X924=PROSES!$B$1,T924,)</f>
        <v/>
      </c>
      <c r="R924" t="str">
        <f t="shared" si="9"/>
        <v>PONOROGO5MANISREJO5</v>
      </c>
      <c r="S924" s="3"/>
      <c r="T924" s="1" t="s">
        <v>1718</v>
      </c>
      <c r="U924" s="1" t="s">
        <v>82</v>
      </c>
      <c r="V924" s="1" t="s">
        <v>82</v>
      </c>
      <c r="W924" s="1" t="s">
        <v>807</v>
      </c>
      <c r="X924" s="1" t="s">
        <v>1537</v>
      </c>
      <c r="Y924" s="1" t="s">
        <v>88</v>
      </c>
      <c r="Z924" s="1" t="s">
        <v>377</v>
      </c>
      <c r="AA924" s="1" t="s">
        <v>88</v>
      </c>
      <c r="AD924" s="1">
        <v>0.0</v>
      </c>
      <c r="AE924" s="1">
        <v>1.0</v>
      </c>
      <c r="AG924" s="1">
        <v>29.5</v>
      </c>
      <c r="AH924" s="1">
        <v>1.0</v>
      </c>
      <c r="AI924" s="1" t="s">
        <v>64</v>
      </c>
      <c r="AJ924" s="1">
        <v>0.0</v>
      </c>
      <c r="AM924" s="1">
        <v>0.0</v>
      </c>
      <c r="AN924" s="1">
        <v>0.0</v>
      </c>
      <c r="AO924" s="1">
        <v>100.0</v>
      </c>
      <c r="AP924" s="1">
        <v>1.0</v>
      </c>
      <c r="AQ924" s="1">
        <v>2.73</v>
      </c>
      <c r="AR924" s="1">
        <v>2.73</v>
      </c>
      <c r="AS924" s="1">
        <v>8.386514</v>
      </c>
      <c r="AT924" s="1">
        <v>82.725</v>
      </c>
      <c r="AU924" s="1">
        <v>1.062</v>
      </c>
      <c r="AV924" s="1">
        <v>8.319</v>
      </c>
      <c r="AW924" s="1">
        <v>4.6905</v>
      </c>
      <c r="AX924" s="1">
        <v>24.19</v>
      </c>
      <c r="AY924" s="1">
        <v>0.0</v>
      </c>
      <c r="AZ924" s="1">
        <v>0.6470905</v>
      </c>
      <c r="BA924" s="1">
        <v>-5.602889</v>
      </c>
    </row>
    <row r="925">
      <c r="A925">
        <f t="shared" si="2"/>
        <v>0</v>
      </c>
      <c r="B925" t="str">
        <f t="shared" si="3"/>
        <v/>
      </c>
      <c r="C925" t="str">
        <f>if(and(D$3&gt;1,E925=PROSES!$D$22),,D925)</f>
        <v/>
      </c>
      <c r="D925" s="1" t="str">
        <f>if(and(F$3&gt;1,F925=PROSES!$B$10),,F925)</f>
        <v/>
      </c>
      <c r="E925" t="str">
        <f t="shared" si="4"/>
        <v/>
      </c>
      <c r="F925" t="str">
        <f t="shared" si="5"/>
        <v/>
      </c>
      <c r="G925" s="1" t="str">
        <f>if(Z925=PROSES!$E$29,T925,)</f>
        <v/>
      </c>
      <c r="H925" t="str">
        <f>if(X925=PROSES!$E$29,T925,)</f>
        <v/>
      </c>
      <c r="I925" t="str">
        <f t="shared" si="6"/>
        <v/>
      </c>
      <c r="J925" t="str">
        <f>if(and($K$3&gt;1,R925=PROSES!$C$2),,K925)</f>
        <v/>
      </c>
      <c r="K925" s="1" t="str">
        <f>if(and($L$3&gt;1,L925=PROSES!$B$2),,L925)</f>
        <v/>
      </c>
      <c r="L925" t="str">
        <f t="shared" si="7"/>
        <v/>
      </c>
      <c r="M925" t="str">
        <f>if(Z925=PROSES!$B$3,T925,)</f>
        <v/>
      </c>
      <c r="N925" t="str">
        <f>if(X925=PROSES!$B$3,T925,)</f>
        <v/>
      </c>
      <c r="O925" t="str">
        <f t="shared" si="8"/>
        <v/>
      </c>
      <c r="P925" t="str">
        <f>if(Z925=PROSES!$B$1,T925,)</f>
        <v/>
      </c>
      <c r="Q925" t="str">
        <f>if(X925=PROSES!$B$1,T925,)</f>
        <v/>
      </c>
      <c r="R925" t="str">
        <f t="shared" si="9"/>
        <v>PELABUHAN RATU 5BAYAH5</v>
      </c>
      <c r="S925" s="3"/>
      <c r="T925" s="1" t="s">
        <v>1719</v>
      </c>
      <c r="U925" s="1" t="s">
        <v>58</v>
      </c>
      <c r="V925" s="1" t="s">
        <v>58</v>
      </c>
      <c r="W925" s="1" t="s">
        <v>1720</v>
      </c>
      <c r="X925" s="1" t="s">
        <v>1525</v>
      </c>
      <c r="Y925" s="1" t="s">
        <v>61</v>
      </c>
      <c r="Z925" s="1" t="s">
        <v>202</v>
      </c>
      <c r="AA925" s="1" t="s">
        <v>61</v>
      </c>
      <c r="AD925" s="1">
        <v>0.0</v>
      </c>
      <c r="AE925" s="1">
        <v>1.0</v>
      </c>
      <c r="AG925" s="1">
        <v>44.5</v>
      </c>
      <c r="AH925" s="1">
        <v>1.0</v>
      </c>
      <c r="AI925" s="1" t="s">
        <v>64</v>
      </c>
      <c r="AJ925" s="1">
        <v>0.0</v>
      </c>
      <c r="AM925" s="1">
        <v>0.0</v>
      </c>
      <c r="AN925" s="1">
        <v>0.0</v>
      </c>
      <c r="AO925" s="1">
        <v>100.0</v>
      </c>
      <c r="AP925" s="1">
        <v>1.0</v>
      </c>
      <c r="AQ925" s="1">
        <v>1.62</v>
      </c>
      <c r="AR925" s="1">
        <v>1.62</v>
      </c>
      <c r="AS925" s="1">
        <v>12.71088</v>
      </c>
      <c r="AT925" s="1">
        <v>82.6645</v>
      </c>
      <c r="AU925" s="1">
        <v>1.622915</v>
      </c>
      <c r="AV925" s="1">
        <v>12.60685</v>
      </c>
      <c r="AW925" s="1">
        <v>5.69155</v>
      </c>
      <c r="AX925" s="1">
        <v>31.1945</v>
      </c>
      <c r="AY925" s="1">
        <v>0.0</v>
      </c>
      <c r="AZ925" s="1">
        <v>0.4989879</v>
      </c>
      <c r="BA925" s="1">
        <v>-5.011197</v>
      </c>
    </row>
    <row r="926">
      <c r="A926">
        <f t="shared" si="2"/>
        <v>0</v>
      </c>
      <c r="B926" t="str">
        <f t="shared" si="3"/>
        <v/>
      </c>
      <c r="C926" t="str">
        <f>if(and(D$3&gt;1,E926=PROSES!$D$22),,D926)</f>
        <v/>
      </c>
      <c r="D926" s="1" t="str">
        <f>if(and(F$3&gt;1,F926=PROSES!$B$10),,F926)</f>
        <v/>
      </c>
      <c r="E926" t="str">
        <f t="shared" si="4"/>
        <v/>
      </c>
      <c r="F926" t="str">
        <f t="shared" si="5"/>
        <v/>
      </c>
      <c r="G926" s="1" t="str">
        <f>if(Z926=PROSES!$E$29,T926,)</f>
        <v/>
      </c>
      <c r="H926" t="str">
        <f>if(X926=PROSES!$E$29,T926,)</f>
        <v/>
      </c>
      <c r="I926" t="str">
        <f t="shared" si="6"/>
        <v/>
      </c>
      <c r="J926" t="str">
        <f>if(and($K$3&gt;1,R926=PROSES!$C$2),,K926)</f>
        <v/>
      </c>
      <c r="K926" s="1" t="str">
        <f>if(and($L$3&gt;1,L926=PROSES!$B$2),,L926)</f>
        <v/>
      </c>
      <c r="L926" t="str">
        <f t="shared" si="7"/>
        <v/>
      </c>
      <c r="M926" t="str">
        <f>if(Z926=PROSES!$B$3,T926,)</f>
        <v/>
      </c>
      <c r="N926" t="str">
        <f>if(X926=PROSES!$B$3,T926,)</f>
        <v/>
      </c>
      <c r="O926" t="str">
        <f t="shared" si="8"/>
        <v/>
      </c>
      <c r="P926" t="str">
        <f>if(Z926=PROSES!$B$1,T926,)</f>
        <v/>
      </c>
      <c r="Q926" t="str">
        <f>if(X926=PROSES!$B$1,T926,)</f>
        <v/>
      </c>
      <c r="R926" t="str">
        <f t="shared" si="9"/>
        <v>PELABUHAN RATU 5BAYAH5</v>
      </c>
      <c r="S926" s="3"/>
      <c r="T926" s="1" t="s">
        <v>1721</v>
      </c>
      <c r="U926" s="1" t="s">
        <v>58</v>
      </c>
      <c r="V926" s="1" t="s">
        <v>58</v>
      </c>
      <c r="W926" s="1" t="s">
        <v>1720</v>
      </c>
      <c r="X926" s="1" t="s">
        <v>1525</v>
      </c>
      <c r="Y926" s="1" t="s">
        <v>61</v>
      </c>
      <c r="Z926" s="1" t="s">
        <v>202</v>
      </c>
      <c r="AA926" s="1" t="s">
        <v>66</v>
      </c>
      <c r="AD926" s="1">
        <v>0.0</v>
      </c>
      <c r="AE926" s="1">
        <v>1.0</v>
      </c>
      <c r="AG926" s="1">
        <v>44.5</v>
      </c>
      <c r="AH926" s="1">
        <v>1.0</v>
      </c>
      <c r="AI926" s="1" t="s">
        <v>64</v>
      </c>
      <c r="AJ926" s="1">
        <v>0.0</v>
      </c>
      <c r="AM926" s="1">
        <v>0.0</v>
      </c>
      <c r="AN926" s="1">
        <v>0.0</v>
      </c>
      <c r="AO926" s="1">
        <v>100.0</v>
      </c>
      <c r="AP926" s="1">
        <v>1.0</v>
      </c>
      <c r="AQ926" s="1">
        <v>1.62</v>
      </c>
      <c r="AR926" s="1">
        <v>1.62</v>
      </c>
      <c r="AS926" s="1">
        <v>12.71088</v>
      </c>
      <c r="AT926" s="1">
        <v>82.6645</v>
      </c>
      <c r="AU926" s="1">
        <v>1.622915</v>
      </c>
      <c r="AV926" s="1">
        <v>12.60685</v>
      </c>
      <c r="AW926" s="1">
        <v>5.69155</v>
      </c>
      <c r="AX926" s="1">
        <v>31.1945</v>
      </c>
      <c r="AY926" s="1">
        <v>0.0</v>
      </c>
      <c r="AZ926" s="1">
        <v>0.4989879</v>
      </c>
      <c r="BA926" s="1">
        <v>-5.011197</v>
      </c>
    </row>
    <row r="927">
      <c r="A927">
        <f t="shared" si="2"/>
        <v>0</v>
      </c>
      <c r="B927" t="str">
        <f t="shared" si="3"/>
        <v/>
      </c>
      <c r="C927" t="str">
        <f>if(and(D$3&gt;1,E927=PROSES!$D$22),,D927)</f>
        <v/>
      </c>
      <c r="D927" s="1" t="str">
        <f>if(and(F$3&gt;1,F927=PROSES!$B$10),,F927)</f>
        <v/>
      </c>
      <c r="E927" t="str">
        <f t="shared" si="4"/>
        <v/>
      </c>
      <c r="F927" t="str">
        <f t="shared" si="5"/>
        <v/>
      </c>
      <c r="G927" s="1" t="str">
        <f>if(Z927=PROSES!$E$29,T927,)</f>
        <v/>
      </c>
      <c r="H927" t="str">
        <f>if(X927=PROSES!$E$29,T927,)</f>
        <v/>
      </c>
      <c r="I927" t="str">
        <f t="shared" si="6"/>
        <v/>
      </c>
      <c r="J927" t="str">
        <f>if(and($K$3&gt;1,R927=PROSES!$C$2),,K927)</f>
        <v/>
      </c>
      <c r="K927" s="1" t="str">
        <f>if(and($L$3&gt;1,L927=PROSES!$B$2),,L927)</f>
        <v/>
      </c>
      <c r="L927" t="str">
        <f t="shared" si="7"/>
        <v/>
      </c>
      <c r="M927" t="str">
        <f>if(Z927=PROSES!$B$3,T927,)</f>
        <v/>
      </c>
      <c r="N927" t="str">
        <f>if(X927=PROSES!$B$3,T927,)</f>
        <v/>
      </c>
      <c r="O927" t="str">
        <f t="shared" si="8"/>
        <v/>
      </c>
      <c r="P927" t="str">
        <f>if(Z927=PROSES!$B$1,T927,)</f>
        <v/>
      </c>
      <c r="Q927" t="str">
        <f>if(X927=PROSES!$B$1,T927,)</f>
        <v/>
      </c>
      <c r="R927" t="str">
        <f t="shared" si="9"/>
        <v>PELABUHAN RATU 5CIBADAK BARU5</v>
      </c>
      <c r="S927" s="3"/>
      <c r="T927" s="1" t="s">
        <v>1722</v>
      </c>
      <c r="U927" s="1" t="s">
        <v>58</v>
      </c>
      <c r="V927" s="1" t="s">
        <v>58</v>
      </c>
      <c r="W927" s="1" t="s">
        <v>254</v>
      </c>
      <c r="X927" s="1" t="s">
        <v>1525</v>
      </c>
      <c r="Y927" s="1" t="s">
        <v>66</v>
      </c>
      <c r="Z927" s="1" t="s">
        <v>245</v>
      </c>
      <c r="AA927" s="1" t="s">
        <v>61</v>
      </c>
      <c r="AD927" s="1">
        <v>0.0</v>
      </c>
      <c r="AE927" s="1">
        <v>1.0</v>
      </c>
      <c r="AG927" s="1">
        <v>35.4</v>
      </c>
      <c r="AH927" s="1">
        <v>1.0</v>
      </c>
      <c r="AI927" s="1" t="s">
        <v>64</v>
      </c>
      <c r="AJ927" s="1">
        <v>0.0</v>
      </c>
      <c r="AM927" s="1">
        <v>0.0</v>
      </c>
      <c r="AN927" s="1">
        <v>0.0</v>
      </c>
      <c r="AO927" s="1">
        <v>100.0</v>
      </c>
      <c r="AP927" s="1">
        <v>1.0</v>
      </c>
      <c r="AQ927" s="1">
        <v>3.05</v>
      </c>
      <c r="AR927" s="1">
        <v>3.05</v>
      </c>
      <c r="AS927" s="1">
        <v>7.109125</v>
      </c>
      <c r="AT927" s="1">
        <v>81.09116</v>
      </c>
      <c r="AU927" s="1">
        <v>1.10094</v>
      </c>
      <c r="AV927" s="1">
        <v>7.023361</v>
      </c>
      <c r="AW927" s="1">
        <v>6.4074</v>
      </c>
      <c r="AX927" s="1">
        <v>21.063</v>
      </c>
      <c r="AY927" s="1">
        <v>0.0</v>
      </c>
      <c r="AZ927" s="1">
        <v>0.7037433</v>
      </c>
      <c r="BA927" s="1">
        <v>-11.79587</v>
      </c>
    </row>
    <row r="928">
      <c r="A928">
        <f t="shared" si="2"/>
        <v>0</v>
      </c>
      <c r="B928" t="str">
        <f t="shared" si="3"/>
        <v/>
      </c>
      <c r="C928" t="str">
        <f>if(and(D$3&gt;1,E928=PROSES!$D$22),,D928)</f>
        <v/>
      </c>
      <c r="D928" s="1" t="str">
        <f>if(and(F$3&gt;1,F928=PROSES!$B$10),,F928)</f>
        <v/>
      </c>
      <c r="E928" t="str">
        <f t="shared" si="4"/>
        <v/>
      </c>
      <c r="F928" t="str">
        <f t="shared" si="5"/>
        <v/>
      </c>
      <c r="G928" s="1" t="str">
        <f>if(Z928=PROSES!$E$29,T928,)</f>
        <v/>
      </c>
      <c r="H928" t="str">
        <f>if(X928=PROSES!$E$29,T928,)</f>
        <v/>
      </c>
      <c r="I928" t="str">
        <f t="shared" si="6"/>
        <v/>
      </c>
      <c r="J928" t="str">
        <f>if(and($K$3&gt;1,R928=PROSES!$C$2),,K928)</f>
        <v/>
      </c>
      <c r="K928" s="1" t="str">
        <f>if(and($L$3&gt;1,L928=PROSES!$B$2),,L928)</f>
        <v/>
      </c>
      <c r="L928" t="str">
        <f t="shared" si="7"/>
        <v/>
      </c>
      <c r="M928" t="str">
        <f>if(Z928=PROSES!$B$3,T928,)</f>
        <v/>
      </c>
      <c r="N928" t="str">
        <f>if(X928=PROSES!$B$3,T928,)</f>
        <v/>
      </c>
      <c r="O928" t="str">
        <f t="shared" si="8"/>
        <v/>
      </c>
      <c r="P928" t="str">
        <f>if(Z928=PROSES!$B$1,T928,)</f>
        <v/>
      </c>
      <c r="Q928" t="str">
        <f>if(X928=PROSES!$B$1,T928,)</f>
        <v/>
      </c>
      <c r="R928" t="str">
        <f t="shared" si="9"/>
        <v>PELABUHAN RATU 5CIBADAK BARU5</v>
      </c>
      <c r="S928" s="3"/>
      <c r="T928" s="1" t="s">
        <v>1723</v>
      </c>
      <c r="U928" s="1" t="s">
        <v>58</v>
      </c>
      <c r="V928" s="1" t="s">
        <v>58</v>
      </c>
      <c r="W928" s="1" t="s">
        <v>254</v>
      </c>
      <c r="X928" s="1" t="s">
        <v>1525</v>
      </c>
      <c r="Y928" s="1" t="s">
        <v>61</v>
      </c>
      <c r="Z928" s="1" t="s">
        <v>245</v>
      </c>
      <c r="AA928" s="1" t="s">
        <v>66</v>
      </c>
      <c r="AD928" s="1">
        <v>0.0</v>
      </c>
      <c r="AE928" s="1">
        <v>1.0</v>
      </c>
      <c r="AG928" s="1">
        <v>35.4</v>
      </c>
      <c r="AH928" s="1">
        <v>1.0</v>
      </c>
      <c r="AI928" s="1" t="s">
        <v>64</v>
      </c>
      <c r="AJ928" s="1">
        <v>0.0</v>
      </c>
      <c r="AM928" s="1">
        <v>0.0</v>
      </c>
      <c r="AN928" s="1">
        <v>0.0</v>
      </c>
      <c r="AO928" s="1">
        <v>100.0</v>
      </c>
      <c r="AP928" s="1">
        <v>1.0</v>
      </c>
      <c r="AQ928" s="1">
        <v>3.05</v>
      </c>
      <c r="AR928" s="1">
        <v>3.05</v>
      </c>
      <c r="AS928" s="1">
        <v>7.109125</v>
      </c>
      <c r="AT928" s="1">
        <v>81.09116</v>
      </c>
      <c r="AU928" s="1">
        <v>1.10094</v>
      </c>
      <c r="AV928" s="1">
        <v>7.023361</v>
      </c>
      <c r="AW928" s="1">
        <v>6.4074</v>
      </c>
      <c r="AX928" s="1">
        <v>21.063</v>
      </c>
      <c r="AY928" s="1">
        <v>0.0</v>
      </c>
      <c r="AZ928" s="1">
        <v>0.7037433</v>
      </c>
      <c r="BA928" s="1">
        <v>-11.79587</v>
      </c>
    </row>
    <row r="929">
      <c r="A929">
        <f t="shared" si="2"/>
        <v>0</v>
      </c>
      <c r="B929" t="str">
        <f t="shared" si="3"/>
        <v/>
      </c>
      <c r="C929" t="str">
        <f>if(and(D$3&gt;1,E929=PROSES!$D$22),,D929)</f>
        <v/>
      </c>
      <c r="D929" s="1" t="str">
        <f>if(and(F$3&gt;1,F929=PROSES!$B$10),,F929)</f>
        <v/>
      </c>
      <c r="E929" t="str">
        <f t="shared" si="4"/>
        <v/>
      </c>
      <c r="F929" t="str">
        <f t="shared" si="5"/>
        <v/>
      </c>
      <c r="G929" s="1" t="str">
        <f>if(Z929=PROSES!$E$29,T929,)</f>
        <v/>
      </c>
      <c r="H929" t="str">
        <f>if(X929=PROSES!$E$29,T929,)</f>
        <v/>
      </c>
      <c r="I929" t="str">
        <f t="shared" si="6"/>
        <v/>
      </c>
      <c r="J929" t="str">
        <f>if(and($K$3&gt;1,R929=PROSES!$C$2),,K929)</f>
        <v/>
      </c>
      <c r="K929" s="1" t="str">
        <f>if(and($L$3&gt;1,L929=PROSES!$B$2),,L929)</f>
        <v/>
      </c>
      <c r="L929" t="str">
        <f t="shared" si="7"/>
        <v/>
      </c>
      <c r="M929" t="str">
        <f>if(Z929=PROSES!$B$3,T929,)</f>
        <v/>
      </c>
      <c r="N929" t="str">
        <f>if(X929=PROSES!$B$3,T929,)</f>
        <v/>
      </c>
      <c r="O929" t="str">
        <f t="shared" si="8"/>
        <v/>
      </c>
      <c r="P929" t="str">
        <f>if(Z929=PROSES!$B$1,T929,)</f>
        <v/>
      </c>
      <c r="Q929" t="str">
        <f>if(X929=PROSES!$B$1,T929,)</f>
        <v/>
      </c>
      <c r="R929" t="str">
        <f t="shared" si="9"/>
        <v>PELABUHAN RATU 5LEMBURSITU BARU</v>
      </c>
      <c r="S929" s="3"/>
      <c r="T929" s="1" t="s">
        <v>1724</v>
      </c>
      <c r="U929" s="1" t="s">
        <v>58</v>
      </c>
      <c r="V929" s="1" t="s">
        <v>58</v>
      </c>
      <c r="W929" s="1" t="s">
        <v>90</v>
      </c>
      <c r="X929" s="1" t="s">
        <v>1525</v>
      </c>
      <c r="Y929" s="1" t="s">
        <v>66</v>
      </c>
      <c r="Z929" s="1" t="s">
        <v>1309</v>
      </c>
      <c r="AA929" s="1" t="s">
        <v>66</v>
      </c>
      <c r="AD929" s="1">
        <v>0.0</v>
      </c>
      <c r="AE929" s="1">
        <v>1.0</v>
      </c>
      <c r="AG929" s="1">
        <v>45.43</v>
      </c>
      <c r="AH929" s="1">
        <v>1.0</v>
      </c>
      <c r="AI929" s="1" t="s">
        <v>64</v>
      </c>
      <c r="AJ929" s="1">
        <v>0.0</v>
      </c>
      <c r="AM929" s="1">
        <v>0.0</v>
      </c>
      <c r="AN929" s="1">
        <v>0.0</v>
      </c>
      <c r="AO929" s="1">
        <v>100.0</v>
      </c>
      <c r="AP929" s="1">
        <v>1.0</v>
      </c>
      <c r="AQ929" s="1">
        <v>1.62</v>
      </c>
      <c r="AR929" s="1">
        <v>1.62</v>
      </c>
      <c r="AS929" s="1">
        <v>12.87283</v>
      </c>
      <c r="AT929" s="1">
        <v>82.15014</v>
      </c>
      <c r="AU929" s="1">
        <v>1.758141</v>
      </c>
      <c r="AV929" s="1">
        <v>12.7522</v>
      </c>
      <c r="AW929" s="1">
        <v>8.572641</v>
      </c>
      <c r="AX929" s="1">
        <v>38.2566</v>
      </c>
      <c r="AY929" s="1">
        <v>0.0</v>
      </c>
      <c r="AZ929" s="1">
        <v>0.683587</v>
      </c>
      <c r="BA929" s="1">
        <v>-7.109503</v>
      </c>
    </row>
    <row r="930">
      <c r="A930">
        <f t="shared" si="2"/>
        <v>0</v>
      </c>
      <c r="B930" t="str">
        <f t="shared" si="3"/>
        <v/>
      </c>
      <c r="C930" t="str">
        <f>if(and(D$3&gt;1,E930=PROSES!$D$22),,D930)</f>
        <v/>
      </c>
      <c r="D930" s="1" t="str">
        <f>if(and(F$3&gt;1,F930=PROSES!$B$10),,F930)</f>
        <v/>
      </c>
      <c r="E930" t="str">
        <f t="shared" si="4"/>
        <v/>
      </c>
      <c r="F930" t="str">
        <f t="shared" si="5"/>
        <v/>
      </c>
      <c r="G930" s="1" t="str">
        <f>if(Z930=PROSES!$E$29,T930,)</f>
        <v/>
      </c>
      <c r="H930" t="str">
        <f>if(X930=PROSES!$E$29,T930,)</f>
        <v/>
      </c>
      <c r="I930" t="str">
        <f t="shared" si="6"/>
        <v/>
      </c>
      <c r="J930" t="str">
        <f>if(and($K$3&gt;1,R930=PROSES!$C$2),,K930)</f>
        <v/>
      </c>
      <c r="K930" s="1" t="str">
        <f>if(and($L$3&gt;1,L930=PROSES!$B$2),,L930)</f>
        <v/>
      </c>
      <c r="L930" t="str">
        <f t="shared" si="7"/>
        <v/>
      </c>
      <c r="M930" t="str">
        <f>if(Z930=PROSES!$B$3,T930,)</f>
        <v/>
      </c>
      <c r="N930" t="str">
        <f>if(X930=PROSES!$B$3,T930,)</f>
        <v/>
      </c>
      <c r="O930" t="str">
        <f t="shared" si="8"/>
        <v/>
      </c>
      <c r="P930" t="str">
        <f>if(Z930=PROSES!$B$1,T930,)</f>
        <v/>
      </c>
      <c r="Q930" t="str">
        <f>if(X930=PROSES!$B$1,T930,)</f>
        <v/>
      </c>
      <c r="R930" t="str">
        <f t="shared" si="9"/>
        <v>PELABUHAN RATU 5SEMEN JAWA</v>
      </c>
      <c r="S930" s="3"/>
      <c r="T930" s="1" t="s">
        <v>1725</v>
      </c>
      <c r="U930" s="1" t="s">
        <v>58</v>
      </c>
      <c r="V930" s="1" t="s">
        <v>58</v>
      </c>
      <c r="W930" s="1" t="s">
        <v>90</v>
      </c>
      <c r="X930" s="1" t="s">
        <v>1525</v>
      </c>
      <c r="Y930" s="1" t="s">
        <v>66</v>
      </c>
      <c r="Z930" s="1" t="s">
        <v>1312</v>
      </c>
      <c r="AA930" s="1" t="s">
        <v>66</v>
      </c>
      <c r="AD930" s="1">
        <v>0.0</v>
      </c>
      <c r="AE930" s="1">
        <v>1.0</v>
      </c>
      <c r="AG930" s="1">
        <v>41.848</v>
      </c>
      <c r="AH930" s="1">
        <v>1.0</v>
      </c>
      <c r="AI930" s="1" t="s">
        <v>64</v>
      </c>
      <c r="AJ930" s="1">
        <v>0.0</v>
      </c>
      <c r="AM930" s="1">
        <v>0.0</v>
      </c>
      <c r="AN930" s="1">
        <v>0.0</v>
      </c>
      <c r="AO930" s="1">
        <v>100.0</v>
      </c>
      <c r="AP930" s="1">
        <v>1.0</v>
      </c>
      <c r="AQ930" s="1">
        <v>1.62</v>
      </c>
      <c r="AR930" s="1">
        <v>1.62</v>
      </c>
      <c r="AS930" s="1">
        <v>11.85785</v>
      </c>
      <c r="AT930" s="1">
        <v>82.15014</v>
      </c>
      <c r="AU930" s="1">
        <v>1.619518</v>
      </c>
      <c r="AV930" s="1">
        <v>11.74673</v>
      </c>
      <c r="AW930" s="1">
        <v>7.896718</v>
      </c>
      <c r="AX930" s="1">
        <v>35.2402</v>
      </c>
      <c r="AY930" s="1">
        <v>0.0</v>
      </c>
      <c r="AZ930" s="1">
        <v>0.683587</v>
      </c>
      <c r="BA930" s="1">
        <v>-7.109503</v>
      </c>
    </row>
    <row r="931">
      <c r="A931">
        <f t="shared" si="2"/>
        <v>0</v>
      </c>
      <c r="B931" t="str">
        <f t="shared" si="3"/>
        <v/>
      </c>
      <c r="C931" t="str">
        <f>if(and(D$3&gt;1,E931=PROSES!$D$22),,D931)</f>
        <v/>
      </c>
      <c r="D931" s="1" t="str">
        <f>if(and(F$3&gt;1,F931=PROSES!$B$10),,F931)</f>
        <v/>
      </c>
      <c r="E931" t="str">
        <f t="shared" si="4"/>
        <v/>
      </c>
      <c r="F931" t="str">
        <f t="shared" si="5"/>
        <v/>
      </c>
      <c r="G931" s="1" t="str">
        <f>if(Z931=PROSES!$E$29,T931,)</f>
        <v/>
      </c>
      <c r="H931" t="str">
        <f>if(X931=PROSES!$E$29,T931,)</f>
        <v/>
      </c>
      <c r="I931" t="str">
        <f t="shared" si="6"/>
        <v/>
      </c>
      <c r="J931" t="str">
        <f>if(and($K$3&gt;1,R931=PROSES!$C$2),,K931)</f>
        <v/>
      </c>
      <c r="K931" s="1" t="str">
        <f>if(and($L$3&gt;1,L931=PROSES!$B$2),,L931)</f>
        <v/>
      </c>
      <c r="L931" t="str">
        <f t="shared" si="7"/>
        <v/>
      </c>
      <c r="M931" t="str">
        <f>if(Z931=PROSES!$B$3,T931,)</f>
        <v/>
      </c>
      <c r="N931" t="str">
        <f>if(X931=PROSES!$B$3,T931,)</f>
        <v/>
      </c>
      <c r="O931" t="str">
        <f t="shared" si="8"/>
        <v/>
      </c>
      <c r="P931" t="str">
        <f>if(Z931=PROSES!$B$1,T931,)</f>
        <v/>
      </c>
      <c r="Q931" t="str">
        <f>if(X931=PROSES!$B$1,T931,)</f>
        <v/>
      </c>
      <c r="R931" t="str">
        <f t="shared" si="9"/>
        <v>KEMAYORANPRIOK BARAT</v>
      </c>
      <c r="S931" s="3"/>
      <c r="T931" s="1" t="s">
        <v>1726</v>
      </c>
      <c r="U931" s="1" t="s">
        <v>58</v>
      </c>
      <c r="V931" s="1" t="s">
        <v>58</v>
      </c>
      <c r="W931" s="1" t="s">
        <v>90</v>
      </c>
      <c r="X931" s="1" t="s">
        <v>92</v>
      </c>
      <c r="Y931" s="1" t="s">
        <v>61</v>
      </c>
      <c r="Z931" s="1" t="s">
        <v>1015</v>
      </c>
      <c r="AA931" s="1" t="s">
        <v>108</v>
      </c>
      <c r="AD931" s="1">
        <v>0.0</v>
      </c>
      <c r="AE931" s="1">
        <v>1.0</v>
      </c>
      <c r="AG931" s="1">
        <v>4.5</v>
      </c>
      <c r="AH931" s="1">
        <v>1.0</v>
      </c>
      <c r="AI931" s="1" t="s">
        <v>64</v>
      </c>
      <c r="AJ931" s="1">
        <v>0.0</v>
      </c>
      <c r="AM931" s="1">
        <v>0.0</v>
      </c>
      <c r="AN931" s="1">
        <v>0.0</v>
      </c>
      <c r="AO931" s="1">
        <v>100.0</v>
      </c>
      <c r="AP931" s="1">
        <v>1.0</v>
      </c>
      <c r="AQ931" s="1">
        <v>1.62</v>
      </c>
      <c r="AR931" s="1">
        <v>1.62</v>
      </c>
      <c r="AS931" s="1">
        <v>1.275098</v>
      </c>
      <c r="AT931" s="1">
        <v>82.15014</v>
      </c>
      <c r="AU931" s="1">
        <v>0.17415</v>
      </c>
      <c r="AV931" s="1">
        <v>1.26315</v>
      </c>
      <c r="AW931" s="1">
        <v>0.84915</v>
      </c>
      <c r="AX931" s="1">
        <v>3.78945</v>
      </c>
      <c r="AY931" s="1">
        <v>0.0</v>
      </c>
      <c r="AZ931" s="1">
        <v>0.683587</v>
      </c>
      <c r="BA931" s="1">
        <v>-7.109503</v>
      </c>
    </row>
    <row r="932">
      <c r="A932">
        <f t="shared" si="2"/>
        <v>0</v>
      </c>
      <c r="B932" t="str">
        <f t="shared" si="3"/>
        <v/>
      </c>
      <c r="C932" t="str">
        <f>if(and(D$3&gt;1,E932=PROSES!$D$22),,D932)</f>
        <v/>
      </c>
      <c r="D932" s="1" t="str">
        <f>if(and(F$3&gt;1,F932=PROSES!$B$10),,F932)</f>
        <v/>
      </c>
      <c r="E932" t="str">
        <f t="shared" si="4"/>
        <v/>
      </c>
      <c r="F932" t="str">
        <f t="shared" si="5"/>
        <v/>
      </c>
      <c r="G932" s="1" t="str">
        <f>if(Z932=PROSES!$E$29,T932,)</f>
        <v/>
      </c>
      <c r="H932" t="str">
        <f>if(X932=PROSES!$E$29,T932,)</f>
        <v/>
      </c>
      <c r="I932" t="str">
        <f t="shared" si="6"/>
        <v/>
      </c>
      <c r="J932" t="str">
        <f>if(and($K$3&gt;1,R932=PROSES!$C$2),,K932)</f>
        <v/>
      </c>
      <c r="K932" s="1" t="str">
        <f>if(and($L$3&gt;1,L932=PROSES!$B$2),,L932)</f>
        <v/>
      </c>
      <c r="L932" t="str">
        <f t="shared" si="7"/>
        <v/>
      </c>
      <c r="M932" t="str">
        <f>if(Z932=PROSES!$B$3,T932,)</f>
        <v/>
      </c>
      <c r="N932" t="str">
        <f>if(X932=PROSES!$B$3,T932,)</f>
        <v/>
      </c>
      <c r="O932" t="str">
        <f t="shared" si="8"/>
        <v/>
      </c>
      <c r="P932" t="str">
        <f>if(Z932=PROSES!$B$1,T932,)</f>
        <v/>
      </c>
      <c r="Q932" t="str">
        <f>if(X932=PROSES!$B$1,T932,)</f>
        <v/>
      </c>
      <c r="R932" t="str">
        <f t="shared" si="9"/>
        <v>KEMAYORANPRIOK BARAT</v>
      </c>
      <c r="S932" s="3"/>
      <c r="T932" s="1" t="s">
        <v>1727</v>
      </c>
      <c r="U932" s="1" t="s">
        <v>58</v>
      </c>
      <c r="V932" s="1" t="s">
        <v>58</v>
      </c>
      <c r="W932" s="1" t="s">
        <v>90</v>
      </c>
      <c r="X932" s="1" t="s">
        <v>92</v>
      </c>
      <c r="Y932" s="1" t="s">
        <v>66</v>
      </c>
      <c r="Z932" s="1" t="s">
        <v>1015</v>
      </c>
      <c r="AA932" s="1" t="s">
        <v>108</v>
      </c>
      <c r="AD932" s="1">
        <v>0.0</v>
      </c>
      <c r="AE932" s="1">
        <v>1.0</v>
      </c>
      <c r="AG932" s="1">
        <v>4.5</v>
      </c>
      <c r="AH932" s="1">
        <v>1.0</v>
      </c>
      <c r="AI932" s="1" t="s">
        <v>64</v>
      </c>
      <c r="AJ932" s="1">
        <v>0.0</v>
      </c>
      <c r="AM932" s="1">
        <v>0.0</v>
      </c>
      <c r="AN932" s="1">
        <v>0.0</v>
      </c>
      <c r="AO932" s="1">
        <v>100.0</v>
      </c>
      <c r="AP932" s="1">
        <v>1.0</v>
      </c>
      <c r="AQ932" s="1">
        <v>1.62</v>
      </c>
      <c r="AR932" s="1">
        <v>1.62</v>
      </c>
      <c r="AS932" s="1">
        <v>1.275098</v>
      </c>
      <c r="AT932" s="1">
        <v>82.15014</v>
      </c>
      <c r="AU932" s="1">
        <v>0.17415</v>
      </c>
      <c r="AV932" s="1">
        <v>1.26315</v>
      </c>
      <c r="AW932" s="1">
        <v>0.84915</v>
      </c>
      <c r="AX932" s="1">
        <v>3.78945</v>
      </c>
      <c r="AY932" s="1">
        <v>0.0</v>
      </c>
      <c r="AZ932" s="1">
        <v>0.683587</v>
      </c>
      <c r="BA932" s="1">
        <v>-7.109503</v>
      </c>
    </row>
    <row r="933">
      <c r="A933">
        <f t="shared" si="2"/>
        <v>0</v>
      </c>
      <c r="B933" t="str">
        <f t="shared" si="3"/>
        <v/>
      </c>
      <c r="C933" t="str">
        <f>if(and(D$3&gt;1,E933=PROSES!$D$22),,D933)</f>
        <v/>
      </c>
      <c r="D933" s="1" t="str">
        <f>if(and(F$3&gt;1,F933=PROSES!$B$10),,F933)</f>
        <v/>
      </c>
      <c r="E933" t="str">
        <f t="shared" si="4"/>
        <v/>
      </c>
      <c r="F933" t="str">
        <f t="shared" si="5"/>
        <v/>
      </c>
      <c r="G933" s="1" t="str">
        <f>if(Z933=PROSES!$E$29,T933,)</f>
        <v/>
      </c>
      <c r="H933" t="str">
        <f>if(X933=PROSES!$E$29,T933,)</f>
        <v/>
      </c>
      <c r="I933" t="str">
        <f t="shared" si="6"/>
        <v/>
      </c>
      <c r="J933" t="str">
        <f>if(and($K$3&gt;1,R933=PROSES!$C$2),,K933)</f>
        <v/>
      </c>
      <c r="K933" s="1" t="str">
        <f>if(and($L$3&gt;1,L933=PROSES!$B$2),,L933)</f>
        <v/>
      </c>
      <c r="L933" t="str">
        <f t="shared" si="7"/>
        <v/>
      </c>
      <c r="M933" t="str">
        <f>if(Z933=PROSES!$B$3,T933,)</f>
        <v/>
      </c>
      <c r="N933" t="str">
        <f>if(X933=PROSES!$B$3,T933,)</f>
        <v/>
      </c>
      <c r="O933" t="str">
        <f t="shared" si="8"/>
        <v/>
      </c>
      <c r="P933" t="str">
        <f>if(Z933=PROSES!$B$1,T933,)</f>
        <v/>
      </c>
      <c r="Q933" t="str">
        <f>if(X933=PROSES!$B$1,T933,)</f>
        <v/>
      </c>
      <c r="R933" t="str">
        <f t="shared" si="9"/>
        <v>PRIOK BARATPELINDO</v>
      </c>
      <c r="S933" s="3"/>
      <c r="T933" s="1" t="s">
        <v>1728</v>
      </c>
      <c r="U933" s="1" t="s">
        <v>58</v>
      </c>
      <c r="V933" s="1" t="s">
        <v>58</v>
      </c>
      <c r="W933" s="1" t="s">
        <v>267</v>
      </c>
      <c r="X933" s="1" t="s">
        <v>1015</v>
      </c>
      <c r="Y933" s="1" t="s">
        <v>108</v>
      </c>
      <c r="Z933" s="1" t="s">
        <v>1671</v>
      </c>
      <c r="AA933" s="1" t="s">
        <v>61</v>
      </c>
      <c r="AD933" s="1">
        <v>0.0</v>
      </c>
      <c r="AE933" s="1">
        <v>1.0</v>
      </c>
      <c r="AG933" s="1">
        <v>4.4</v>
      </c>
      <c r="AH933" s="1">
        <v>1.0</v>
      </c>
      <c r="AI933" s="1" t="s">
        <v>64</v>
      </c>
      <c r="AJ933" s="1">
        <v>0.0</v>
      </c>
      <c r="AM933" s="1">
        <v>0.0</v>
      </c>
      <c r="AN933" s="1">
        <v>0.0</v>
      </c>
      <c r="AO933" s="1">
        <v>100.0</v>
      </c>
      <c r="AP933" s="1">
        <v>1.0</v>
      </c>
      <c r="AQ933" s="1">
        <v>0.928</v>
      </c>
      <c r="AR933" s="1">
        <v>0.928</v>
      </c>
      <c r="AS933" s="1">
        <v>0.8093657</v>
      </c>
      <c r="AT933" s="1">
        <v>81.87431</v>
      </c>
      <c r="AU933" s="1">
        <v>0.1144</v>
      </c>
      <c r="AV933" s="1">
        <v>0.80124</v>
      </c>
      <c r="AW933" s="1">
        <v>0.7744</v>
      </c>
      <c r="AX933" s="1">
        <v>2.4024</v>
      </c>
      <c r="AY933" s="1">
        <v>0.0</v>
      </c>
      <c r="AZ933" s="1">
        <v>0.713255</v>
      </c>
      <c r="BA933" s="1">
        <v>-14.27582</v>
      </c>
    </row>
    <row r="934">
      <c r="A934">
        <f t="shared" si="2"/>
        <v>0</v>
      </c>
      <c r="B934" t="str">
        <f t="shared" si="3"/>
        <v/>
      </c>
      <c r="C934" t="str">
        <f>if(and(D$3&gt;1,E934=PROSES!$D$22),,D934)</f>
        <v/>
      </c>
      <c r="D934" s="1" t="str">
        <f>if(and(F$3&gt;1,F934=PROSES!$B$10),,F934)</f>
        <v/>
      </c>
      <c r="E934" t="str">
        <f t="shared" si="4"/>
        <v/>
      </c>
      <c r="F934" t="str">
        <f t="shared" si="5"/>
        <v/>
      </c>
      <c r="G934" s="1" t="str">
        <f>if(Z934=PROSES!$E$29,T934,)</f>
        <v/>
      </c>
      <c r="H934" t="str">
        <f>if(X934=PROSES!$E$29,T934,)</f>
        <v/>
      </c>
      <c r="I934" t="str">
        <f t="shared" si="6"/>
        <v/>
      </c>
      <c r="J934" t="str">
        <f>if(and($K$3&gt;1,R934=PROSES!$C$2),,K934)</f>
        <v/>
      </c>
      <c r="K934" s="1" t="str">
        <f>if(and($L$3&gt;1,L934=PROSES!$B$2),,L934)</f>
        <v/>
      </c>
      <c r="L934" t="str">
        <f t="shared" si="7"/>
        <v/>
      </c>
      <c r="M934" t="str">
        <f>if(Z934=PROSES!$B$3,T934,)</f>
        <v/>
      </c>
      <c r="N934" t="str">
        <f>if(X934=PROSES!$B$3,T934,)</f>
        <v/>
      </c>
      <c r="O934" t="str">
        <f t="shared" si="8"/>
        <v/>
      </c>
      <c r="P934" t="str">
        <f>if(Z934=PROSES!$B$1,T934,)</f>
        <v/>
      </c>
      <c r="Q934" t="str">
        <f>if(X934=PROSES!$B$1,T934,)</f>
        <v/>
      </c>
      <c r="R934" t="str">
        <f t="shared" si="9"/>
        <v>PRIOK BARATPELINDO</v>
      </c>
      <c r="S934" s="3"/>
      <c r="T934" s="1" t="s">
        <v>1729</v>
      </c>
      <c r="U934" s="1" t="s">
        <v>58</v>
      </c>
      <c r="V934" s="1" t="s">
        <v>58</v>
      </c>
      <c r="W934" s="1" t="s">
        <v>267</v>
      </c>
      <c r="X934" s="1" t="s">
        <v>1015</v>
      </c>
      <c r="Y934" s="1" t="s">
        <v>108</v>
      </c>
      <c r="Z934" s="1" t="s">
        <v>1671</v>
      </c>
      <c r="AA934" s="1" t="s">
        <v>61</v>
      </c>
      <c r="AD934" s="1">
        <v>0.0</v>
      </c>
      <c r="AE934" s="1">
        <v>1.0</v>
      </c>
      <c r="AG934" s="1">
        <v>4.4</v>
      </c>
      <c r="AH934" s="1">
        <v>1.0</v>
      </c>
      <c r="AI934" s="1" t="s">
        <v>64</v>
      </c>
      <c r="AJ934" s="1">
        <v>0.0</v>
      </c>
      <c r="AM934" s="1">
        <v>0.0</v>
      </c>
      <c r="AN934" s="1">
        <v>0.0</v>
      </c>
      <c r="AO934" s="1">
        <v>100.0</v>
      </c>
      <c r="AP934" s="1">
        <v>1.0</v>
      </c>
      <c r="AQ934" s="1">
        <v>0.928</v>
      </c>
      <c r="AR934" s="1">
        <v>0.928</v>
      </c>
      <c r="AS934" s="1">
        <v>0.8093657</v>
      </c>
      <c r="AT934" s="1">
        <v>81.87431</v>
      </c>
      <c r="AU934" s="1">
        <v>0.1144</v>
      </c>
      <c r="AV934" s="1">
        <v>0.80124</v>
      </c>
      <c r="AW934" s="1">
        <v>0.7744</v>
      </c>
      <c r="AX934" s="1">
        <v>2.4024</v>
      </c>
      <c r="AY934" s="1">
        <v>0.0</v>
      </c>
      <c r="AZ934" s="1">
        <v>0.713255</v>
      </c>
      <c r="BA934" s="1">
        <v>-14.27582</v>
      </c>
    </row>
    <row r="935">
      <c r="A935">
        <f t="shared" si="2"/>
        <v>0</v>
      </c>
      <c r="B935" t="str">
        <f t="shared" si="3"/>
        <v/>
      </c>
      <c r="C935" t="str">
        <f>if(and(D$3&gt;1,E935=PROSES!$D$22),,D935)</f>
        <v/>
      </c>
      <c r="D935" s="1" t="str">
        <f>if(and(F$3&gt;1,F935=PROSES!$B$10),,F935)</f>
        <v/>
      </c>
      <c r="E935" t="str">
        <f t="shared" si="4"/>
        <v/>
      </c>
      <c r="F935" t="str">
        <f t="shared" si="5"/>
        <v/>
      </c>
      <c r="G935" s="1" t="str">
        <f>if(Z935=PROSES!$E$29,T935,)</f>
        <v/>
      </c>
      <c r="H935" t="str">
        <f>if(X935=PROSES!$E$29,T935,)</f>
        <v/>
      </c>
      <c r="I935" t="str">
        <f t="shared" si="6"/>
        <v/>
      </c>
      <c r="J935" t="str">
        <f>if(and($K$3&gt;1,R935=PROSES!$C$2),,K935)</f>
        <v/>
      </c>
      <c r="K935" s="1" t="str">
        <f>if(and($L$3&gt;1,L935=PROSES!$B$2),,L935)</f>
        <v/>
      </c>
      <c r="L935" t="str">
        <f t="shared" si="7"/>
        <v/>
      </c>
      <c r="M935" t="str">
        <f>if(Z935=PROSES!$B$3,T935,)</f>
        <v/>
      </c>
      <c r="N935" t="str">
        <f>if(X935=PROSES!$B$3,T935,)</f>
        <v/>
      </c>
      <c r="O935" t="str">
        <f t="shared" si="8"/>
        <v/>
      </c>
      <c r="P935" t="str">
        <f>if(Z935=PROSES!$B$1,T935,)</f>
        <v/>
      </c>
      <c r="Q935" t="str">
        <f>if(X935=PROSES!$B$1,T935,)</f>
        <v/>
      </c>
      <c r="R935" t="str">
        <f t="shared" si="9"/>
        <v>PRIOK BARATPLUMPANG BARU</v>
      </c>
      <c r="S935" s="3"/>
      <c r="T935" s="1" t="s">
        <v>1730</v>
      </c>
      <c r="U935" s="1" t="s">
        <v>58</v>
      </c>
      <c r="V935" s="1" t="s">
        <v>58</v>
      </c>
      <c r="W935" s="1" t="s">
        <v>59</v>
      </c>
      <c r="X935" s="1" t="s">
        <v>1015</v>
      </c>
      <c r="Y935" s="1" t="s">
        <v>108</v>
      </c>
      <c r="Z935" s="1" t="s">
        <v>1692</v>
      </c>
      <c r="AA935" s="7">
        <v>43470.0</v>
      </c>
      <c r="AD935" s="1">
        <v>0.0</v>
      </c>
      <c r="AE935" s="1">
        <v>1.0</v>
      </c>
      <c r="AG935" s="1">
        <v>5.093</v>
      </c>
      <c r="AH935" s="1">
        <v>1.0</v>
      </c>
      <c r="AI935" s="1" t="s">
        <v>64</v>
      </c>
      <c r="AJ935" s="1">
        <v>0.0</v>
      </c>
      <c r="AM935" s="1">
        <v>0.0</v>
      </c>
      <c r="AN935" s="1">
        <v>0.0</v>
      </c>
      <c r="AO935" s="1">
        <v>100.0</v>
      </c>
      <c r="AP935" s="1">
        <v>1.0</v>
      </c>
      <c r="AQ935" s="1">
        <v>2.73</v>
      </c>
      <c r="AR935" s="1">
        <v>2.73</v>
      </c>
      <c r="AS935" s="1">
        <v>1.353459</v>
      </c>
      <c r="AT935" s="1">
        <v>76.21999</v>
      </c>
      <c r="AU935" s="1">
        <v>0.3223869</v>
      </c>
      <c r="AV935" s="1">
        <v>1.314503</v>
      </c>
      <c r="AW935" s="1">
        <v>1.086337</v>
      </c>
      <c r="AX935" s="1">
        <v>3.94351</v>
      </c>
      <c r="AY935" s="1">
        <v>0.0</v>
      </c>
      <c r="AZ935" s="1">
        <v>0.6742607</v>
      </c>
      <c r="BA935" s="1">
        <v>-2.423059</v>
      </c>
    </row>
    <row r="936">
      <c r="A936">
        <f t="shared" si="2"/>
        <v>0</v>
      </c>
      <c r="B936" t="str">
        <f t="shared" si="3"/>
        <v/>
      </c>
      <c r="C936" t="str">
        <f>if(and(D$3&gt;1,E936=PROSES!$D$22),,D936)</f>
        <v/>
      </c>
      <c r="D936" s="1" t="str">
        <f>if(and(F$3&gt;1,F936=PROSES!$B$10),,F936)</f>
        <v/>
      </c>
      <c r="E936" t="str">
        <f t="shared" si="4"/>
        <v/>
      </c>
      <c r="F936" t="str">
        <f t="shared" si="5"/>
        <v/>
      </c>
      <c r="G936" s="1" t="str">
        <f>if(Z936=PROSES!$E$29,T936,)</f>
        <v/>
      </c>
      <c r="H936" t="str">
        <f>if(X936=PROSES!$E$29,T936,)</f>
        <v/>
      </c>
      <c r="I936" t="str">
        <f t="shared" si="6"/>
        <v/>
      </c>
      <c r="J936" t="str">
        <f>if(and($K$3&gt;1,R936=PROSES!$C$2),,K936)</f>
        <v/>
      </c>
      <c r="K936" s="1" t="str">
        <f>if(and($L$3&gt;1,L936=PROSES!$B$2),,L936)</f>
        <v/>
      </c>
      <c r="L936" t="str">
        <f t="shared" si="7"/>
        <v/>
      </c>
      <c r="M936" t="str">
        <f>if(Z936=PROSES!$B$3,T936,)</f>
        <v/>
      </c>
      <c r="N936" t="str">
        <f>if(X936=PROSES!$B$3,T936,)</f>
        <v/>
      </c>
      <c r="O936" t="str">
        <f t="shared" si="8"/>
        <v/>
      </c>
      <c r="P936" t="str">
        <f>if(Z936=PROSES!$B$1,T936,)</f>
        <v/>
      </c>
      <c r="Q936" t="str">
        <f>if(X936=PROSES!$B$1,T936,)</f>
        <v/>
      </c>
      <c r="R936" t="str">
        <f t="shared" si="9"/>
        <v>PRIOK BARAT</v>
      </c>
      <c r="S936" s="3"/>
      <c r="T936" s="1" t="s">
        <v>1731</v>
      </c>
      <c r="U936" s="1" t="s">
        <v>58</v>
      </c>
      <c r="V936" s="1" t="s">
        <v>58</v>
      </c>
      <c r="W936" s="1" t="s">
        <v>59</v>
      </c>
      <c r="X936" s="1" t="s">
        <v>1015</v>
      </c>
      <c r="Y936" s="1" t="s">
        <v>108</v>
      </c>
      <c r="AA936" s="1" t="s">
        <v>1694</v>
      </c>
      <c r="AD936" s="1">
        <v>0.0</v>
      </c>
      <c r="AE936" s="1">
        <v>1.0</v>
      </c>
      <c r="AG936" s="1">
        <v>5.093</v>
      </c>
      <c r="AH936" s="1">
        <v>1.0</v>
      </c>
      <c r="AI936" s="1" t="s">
        <v>64</v>
      </c>
      <c r="AJ936" s="1">
        <v>0.0</v>
      </c>
      <c r="AM936" s="1">
        <v>0.0</v>
      </c>
      <c r="AN936" s="1">
        <v>0.0</v>
      </c>
      <c r="AO936" s="1">
        <v>100.0</v>
      </c>
      <c r="AP936" s="1">
        <v>1.0</v>
      </c>
      <c r="AQ936" s="1">
        <v>2.73</v>
      </c>
      <c r="AR936" s="1">
        <v>2.73</v>
      </c>
      <c r="AS936" s="1">
        <v>1.353459</v>
      </c>
      <c r="AT936" s="1">
        <v>76.21999</v>
      </c>
      <c r="AU936" s="1">
        <v>0.3223869</v>
      </c>
      <c r="AV936" s="1">
        <v>1.314503</v>
      </c>
      <c r="AW936" s="1">
        <v>1.086337</v>
      </c>
      <c r="AX936" s="1">
        <v>3.94351</v>
      </c>
      <c r="AY936" s="1">
        <v>0.0</v>
      </c>
      <c r="AZ936" s="1">
        <v>0.6742607</v>
      </c>
      <c r="BA936" s="1">
        <v>-2.423059</v>
      </c>
    </row>
    <row r="937">
      <c r="A937">
        <f t="shared" si="2"/>
        <v>0</v>
      </c>
      <c r="B937" t="str">
        <f t="shared" si="3"/>
        <v/>
      </c>
      <c r="C937" t="str">
        <f>if(and(D$3&gt;1,E937=PROSES!$D$22),,D937)</f>
        <v/>
      </c>
      <c r="D937" s="1" t="str">
        <f>if(and(F$3&gt;1,F937=PROSES!$B$10),,F937)</f>
        <v/>
      </c>
      <c r="E937" t="str">
        <f t="shared" si="4"/>
        <v/>
      </c>
      <c r="F937" t="str">
        <f t="shared" si="5"/>
        <v/>
      </c>
      <c r="G937" s="1" t="str">
        <f>if(Z937=PROSES!$E$29,T937,)</f>
        <v/>
      </c>
      <c r="H937" t="str">
        <f>if(X937=PROSES!$E$29,T937,)</f>
        <v/>
      </c>
      <c r="I937" t="str">
        <f t="shared" si="6"/>
        <v/>
      </c>
      <c r="J937" t="str">
        <f>if(and($K$3&gt;1,R937=PROSES!$C$2),,K937)</f>
        <v/>
      </c>
      <c r="K937" s="1" t="str">
        <f>if(and($L$3&gt;1,L937=PROSES!$B$2),,L937)</f>
        <v/>
      </c>
      <c r="L937" t="str">
        <f t="shared" si="7"/>
        <v/>
      </c>
      <c r="M937" t="str">
        <f>if(Z937=PROSES!$B$3,T937,)</f>
        <v/>
      </c>
      <c r="N937" t="str">
        <f>if(X937=PROSES!$B$3,T937,)</f>
        <v/>
      </c>
      <c r="O937" t="str">
        <f t="shared" si="8"/>
        <v/>
      </c>
      <c r="P937" t="str">
        <f>if(Z937=PROSES!$B$1,T937,)</f>
        <v/>
      </c>
      <c r="Q937" t="str">
        <f>if(X937=PROSES!$B$1,T937,)</f>
        <v/>
      </c>
      <c r="R937" t="str">
        <f t="shared" si="9"/>
        <v>PRIOK BARATPRIOK TIMUR5</v>
      </c>
      <c r="S937" s="3"/>
      <c r="T937" s="1" t="s">
        <v>1732</v>
      </c>
      <c r="U937" s="1" t="s">
        <v>58</v>
      </c>
      <c r="V937" s="1" t="s">
        <v>58</v>
      </c>
      <c r="W937" s="1" t="s">
        <v>59</v>
      </c>
      <c r="X937" s="1" t="s">
        <v>1015</v>
      </c>
      <c r="Y937" s="1" t="s">
        <v>108</v>
      </c>
      <c r="Z937" s="1" t="s">
        <v>1522</v>
      </c>
      <c r="AA937" s="1" t="s">
        <v>872</v>
      </c>
      <c r="AD937" s="1">
        <v>0.0</v>
      </c>
      <c r="AE937" s="1">
        <v>1.0</v>
      </c>
      <c r="AG937" s="1">
        <v>0.3</v>
      </c>
      <c r="AH937" s="1">
        <v>1.0</v>
      </c>
      <c r="AI937" s="1" t="s">
        <v>64</v>
      </c>
      <c r="AJ937" s="1">
        <v>0.0</v>
      </c>
      <c r="AM937" s="1">
        <v>0.0</v>
      </c>
      <c r="AN937" s="1">
        <v>0.0</v>
      </c>
      <c r="AO937" s="1">
        <v>100.0</v>
      </c>
      <c r="AP937" s="1">
        <v>1.0</v>
      </c>
      <c r="AQ937" s="1">
        <v>2.73</v>
      </c>
      <c r="AR937" s="1">
        <v>2.73</v>
      </c>
      <c r="AS937" s="1">
        <v>0.07972468</v>
      </c>
      <c r="AT937" s="1">
        <v>76.21999</v>
      </c>
      <c r="AU937" s="1">
        <v>0.01899</v>
      </c>
      <c r="AV937" s="1">
        <v>0.07743</v>
      </c>
      <c r="AW937" s="1">
        <v>0.06399</v>
      </c>
      <c r="AX937" s="1">
        <v>0.23229</v>
      </c>
      <c r="AY937" s="1">
        <v>0.0</v>
      </c>
      <c r="AZ937" s="1">
        <v>0.6742607</v>
      </c>
      <c r="BA937" s="1">
        <v>-2.423059</v>
      </c>
    </row>
    <row r="938">
      <c r="A938">
        <f t="shared" si="2"/>
        <v>0</v>
      </c>
      <c r="B938" t="str">
        <f t="shared" si="3"/>
        <v/>
      </c>
      <c r="C938" t="str">
        <f>if(and(D$3&gt;1,E938=PROSES!$D$22),,D938)</f>
        <v/>
      </c>
      <c r="D938" s="1" t="str">
        <f>if(and(F$3&gt;1,F938=PROSES!$B$10),,F938)</f>
        <v/>
      </c>
      <c r="E938" t="str">
        <f t="shared" si="4"/>
        <v/>
      </c>
      <c r="F938" t="str">
        <f t="shared" si="5"/>
        <v/>
      </c>
      <c r="G938" s="1" t="str">
        <f>if(Z938=PROSES!$E$29,T938,)</f>
        <v/>
      </c>
      <c r="H938" t="str">
        <f>if(X938=PROSES!$E$29,T938,)</f>
        <v/>
      </c>
      <c r="I938" t="str">
        <f t="shared" si="6"/>
        <v/>
      </c>
      <c r="J938" t="str">
        <f>if(and($K$3&gt;1,R938=PROSES!$C$2),,K938)</f>
        <v/>
      </c>
      <c r="K938" s="1" t="str">
        <f>if(and($L$3&gt;1,L938=PROSES!$B$2),,L938)</f>
        <v/>
      </c>
      <c r="L938" t="str">
        <f t="shared" si="7"/>
        <v/>
      </c>
      <c r="M938" t="str">
        <f>if(Z938=PROSES!$B$3,T938,)</f>
        <v/>
      </c>
      <c r="N938" t="str">
        <f>if(X938=PROSES!$B$3,T938,)</f>
        <v/>
      </c>
      <c r="O938" t="str">
        <f t="shared" si="8"/>
        <v/>
      </c>
      <c r="P938" t="str">
        <f>if(Z938=PROSES!$B$1,T938,)</f>
        <v/>
      </c>
      <c r="Q938" t="str">
        <f>if(X938=PROSES!$B$1,T938,)</f>
        <v/>
      </c>
      <c r="R938" t="str">
        <f t="shared" si="9"/>
        <v>PRIOK BARATPRIOK TIMUR5</v>
      </c>
      <c r="S938" s="3"/>
      <c r="T938" s="1" t="s">
        <v>1733</v>
      </c>
      <c r="U938" s="1" t="s">
        <v>58</v>
      </c>
      <c r="V938" s="1" t="s">
        <v>58</v>
      </c>
      <c r="W938" s="1" t="s">
        <v>59</v>
      </c>
      <c r="X938" s="1" t="s">
        <v>1015</v>
      </c>
      <c r="Y938" s="1" t="s">
        <v>108</v>
      </c>
      <c r="Z938" s="1" t="s">
        <v>1522</v>
      </c>
      <c r="AA938" s="1" t="s">
        <v>108</v>
      </c>
      <c r="AD938" s="1">
        <v>0.0</v>
      </c>
      <c r="AE938" s="1">
        <v>1.0</v>
      </c>
      <c r="AG938" s="1">
        <v>0.3</v>
      </c>
      <c r="AH938" s="1">
        <v>1.0</v>
      </c>
      <c r="AI938" s="1" t="s">
        <v>64</v>
      </c>
      <c r="AJ938" s="1">
        <v>0.0</v>
      </c>
      <c r="AM938" s="1">
        <v>0.0</v>
      </c>
      <c r="AN938" s="1">
        <v>0.0</v>
      </c>
      <c r="AO938" s="1">
        <v>100.0</v>
      </c>
      <c r="AP938" s="1">
        <v>1.0</v>
      </c>
      <c r="AQ938" s="1">
        <v>2.73</v>
      </c>
      <c r="AR938" s="1">
        <v>2.73</v>
      </c>
      <c r="AS938" s="1">
        <v>0.07972468</v>
      </c>
      <c r="AT938" s="1">
        <v>76.21999</v>
      </c>
      <c r="AU938" s="1">
        <v>0.01899</v>
      </c>
      <c r="AV938" s="1">
        <v>0.07743</v>
      </c>
      <c r="AW938" s="1">
        <v>0.06399</v>
      </c>
      <c r="AX938" s="1">
        <v>0.23229</v>
      </c>
      <c r="AY938" s="1">
        <v>0.0</v>
      </c>
      <c r="AZ938" s="1">
        <v>0.6742607</v>
      </c>
      <c r="BA938" s="1">
        <v>-2.423059</v>
      </c>
    </row>
    <row r="939">
      <c r="A939">
        <f t="shared" si="2"/>
        <v>0</v>
      </c>
      <c r="B939" t="str">
        <f t="shared" si="3"/>
        <v/>
      </c>
      <c r="C939" t="str">
        <f>if(and(D$3&gt;1,E939=PROSES!$D$22),,D939)</f>
        <v/>
      </c>
      <c r="D939" s="1" t="str">
        <f>if(and(F$3&gt;1,F939=PROSES!$B$10),,F939)</f>
        <v/>
      </c>
      <c r="E939" t="str">
        <f t="shared" si="4"/>
        <v/>
      </c>
      <c r="F939" t="str">
        <f t="shared" si="5"/>
        <v/>
      </c>
      <c r="G939" s="1" t="str">
        <f>if(Z939=PROSES!$E$29,T939,)</f>
        <v/>
      </c>
      <c r="H939" t="str">
        <f>if(X939=PROSES!$E$29,T939,)</f>
        <v/>
      </c>
      <c r="I939" t="str">
        <f t="shared" si="6"/>
        <v/>
      </c>
      <c r="J939" t="str">
        <f>if(and($K$3&gt;1,R939=PROSES!$C$2),,K939)</f>
        <v/>
      </c>
      <c r="K939" s="1" t="str">
        <f>if(and($L$3&gt;1,L939=PROSES!$B$2),,L939)</f>
        <v/>
      </c>
      <c r="L939" t="str">
        <f t="shared" si="7"/>
        <v/>
      </c>
      <c r="M939" t="str">
        <f>if(Z939=PROSES!$B$3,T939,)</f>
        <v/>
      </c>
      <c r="N939" t="str">
        <f>if(X939=PROSES!$B$3,T939,)</f>
        <v/>
      </c>
      <c r="O939" t="str">
        <f t="shared" si="8"/>
        <v/>
      </c>
      <c r="P939" t="str">
        <f>if(Z939=PROSES!$B$1,T939,)</f>
        <v/>
      </c>
      <c r="Q939" t="str">
        <f>if(X939=PROSES!$B$1,T939,)</f>
        <v/>
      </c>
      <c r="R939" t="str">
        <f t="shared" si="9"/>
        <v>PARAKAN4MALANGBONG4</v>
      </c>
      <c r="S939" s="3"/>
      <c r="T939" s="1" t="s">
        <v>1734</v>
      </c>
      <c r="U939" s="1" t="s">
        <v>115</v>
      </c>
      <c r="V939" s="1" t="s">
        <v>115</v>
      </c>
      <c r="W939" s="1" t="s">
        <v>116</v>
      </c>
      <c r="X939" s="1" t="s">
        <v>1151</v>
      </c>
      <c r="Y939" s="1" t="s">
        <v>118</v>
      </c>
      <c r="Z939" s="1" t="s">
        <v>1735</v>
      </c>
      <c r="AA939" s="1" t="s">
        <v>123</v>
      </c>
      <c r="AD939" s="1">
        <v>1.0</v>
      </c>
      <c r="AE939" s="1">
        <v>1.0</v>
      </c>
      <c r="AG939" s="1">
        <v>26.7</v>
      </c>
      <c r="AH939" s="1">
        <v>1.0</v>
      </c>
      <c r="AI939" s="1" t="s">
        <v>64</v>
      </c>
      <c r="AJ939" s="1">
        <v>0.0</v>
      </c>
      <c r="AM939" s="1">
        <v>0.0</v>
      </c>
      <c r="AN939" s="1">
        <v>0.0</v>
      </c>
      <c r="AO939" s="1">
        <v>100.0</v>
      </c>
      <c r="AP939" s="1">
        <v>1.0</v>
      </c>
      <c r="AQ939" s="1">
        <v>0.38</v>
      </c>
      <c r="AR939" s="1">
        <v>0.38</v>
      </c>
      <c r="AS939" s="1">
        <v>11.81302</v>
      </c>
      <c r="AT939" s="1">
        <v>60.48</v>
      </c>
      <c r="AU939" s="1">
        <v>5.8206</v>
      </c>
      <c r="AV939" s="1">
        <v>10.2795</v>
      </c>
      <c r="AW939" s="1">
        <v>9.825601</v>
      </c>
      <c r="AX939" s="1">
        <v>30.8385</v>
      </c>
      <c r="AY939" s="1">
        <v>0.0</v>
      </c>
      <c r="AZ939" s="1">
        <v>0.5910276</v>
      </c>
      <c r="BA939" s="1">
        <v>18.49655</v>
      </c>
    </row>
    <row r="940">
      <c r="A940">
        <f t="shared" si="2"/>
        <v>0</v>
      </c>
      <c r="B940" t="str">
        <f t="shared" si="3"/>
        <v/>
      </c>
      <c r="C940" t="str">
        <f>if(and(D$3&gt;1,E940=PROSES!$D$22),,D940)</f>
        <v/>
      </c>
      <c r="D940" s="1" t="str">
        <f>if(and(F$3&gt;1,F940=PROSES!$B$10),,F940)</f>
        <v/>
      </c>
      <c r="E940" t="str">
        <f t="shared" si="4"/>
        <v/>
      </c>
      <c r="F940" t="str">
        <f t="shared" si="5"/>
        <v/>
      </c>
      <c r="G940" s="1" t="str">
        <f>if(Z940=PROSES!$E$29,T940,)</f>
        <v/>
      </c>
      <c r="H940" t="str">
        <f>if(X940=PROSES!$E$29,T940,)</f>
        <v/>
      </c>
      <c r="I940" t="str">
        <f t="shared" si="6"/>
        <v/>
      </c>
      <c r="J940" t="str">
        <f>if(and($K$3&gt;1,R940=PROSES!$C$2),,K940)</f>
        <v/>
      </c>
      <c r="K940" s="1" t="str">
        <f>if(and($L$3&gt;1,L940=PROSES!$B$2),,L940)</f>
        <v/>
      </c>
      <c r="L940" t="str">
        <f t="shared" si="7"/>
        <v/>
      </c>
      <c r="M940" t="str">
        <f>if(Z940=PROSES!$B$3,T940,)</f>
        <v/>
      </c>
      <c r="N940" t="str">
        <f>if(X940=PROSES!$B$3,T940,)</f>
        <v/>
      </c>
      <c r="O940" t="str">
        <f t="shared" si="8"/>
        <v/>
      </c>
      <c r="P940" t="str">
        <f>if(Z940=PROSES!$B$1,T940,)</f>
        <v/>
      </c>
      <c r="Q940" t="str">
        <f>if(X940=PROSES!$B$1,T940,)</f>
        <v/>
      </c>
      <c r="R940" t="str">
        <f t="shared" si="9"/>
        <v>PARAKAN4MALANGBONG4</v>
      </c>
      <c r="S940" s="3"/>
      <c r="T940" s="1" t="s">
        <v>1736</v>
      </c>
      <c r="U940" s="1" t="s">
        <v>115</v>
      </c>
      <c r="V940" s="1" t="s">
        <v>115</v>
      </c>
      <c r="W940" s="1" t="s">
        <v>116</v>
      </c>
      <c r="X940" s="1" t="s">
        <v>1151</v>
      </c>
      <c r="Y940" s="1" t="s">
        <v>118</v>
      </c>
      <c r="Z940" s="1" t="s">
        <v>1735</v>
      </c>
      <c r="AA940" s="1" t="s">
        <v>118</v>
      </c>
      <c r="AD940" s="1">
        <v>1.0</v>
      </c>
      <c r="AE940" s="1">
        <v>1.0</v>
      </c>
      <c r="AG940" s="1">
        <v>26.7</v>
      </c>
      <c r="AH940" s="1">
        <v>1.0</v>
      </c>
      <c r="AI940" s="1" t="s">
        <v>64</v>
      </c>
      <c r="AJ940" s="1">
        <v>0.0</v>
      </c>
      <c r="AM940" s="1">
        <v>0.0</v>
      </c>
      <c r="AN940" s="1">
        <v>0.0</v>
      </c>
      <c r="AO940" s="1">
        <v>100.0</v>
      </c>
      <c r="AP940" s="1">
        <v>1.0</v>
      </c>
      <c r="AQ940" s="1">
        <v>0.38</v>
      </c>
      <c r="AR940" s="1">
        <v>0.38</v>
      </c>
      <c r="AS940" s="1">
        <v>11.81302</v>
      </c>
      <c r="AT940" s="1">
        <v>60.48</v>
      </c>
      <c r="AU940" s="1">
        <v>5.8206</v>
      </c>
      <c r="AV940" s="1">
        <v>10.2795</v>
      </c>
      <c r="AW940" s="1">
        <v>9.825601</v>
      </c>
      <c r="AX940" s="1">
        <v>30.8385</v>
      </c>
      <c r="AY940" s="1">
        <v>0.0</v>
      </c>
      <c r="AZ940" s="1">
        <v>0.5910276</v>
      </c>
      <c r="BA940" s="1">
        <v>18.49655</v>
      </c>
    </row>
    <row r="941">
      <c r="A941">
        <f t="shared" si="2"/>
        <v>0</v>
      </c>
      <c r="B941" t="str">
        <f t="shared" si="3"/>
        <v/>
      </c>
      <c r="C941" t="str">
        <f>if(and(D$3&gt;1,E941=PROSES!$D$22),,D941)</f>
        <v/>
      </c>
      <c r="D941" s="1" t="str">
        <f>if(and(F$3&gt;1,F941=PROSES!$B$10),,F941)</f>
        <v/>
      </c>
      <c r="E941" t="str">
        <f t="shared" si="4"/>
        <v/>
      </c>
      <c r="F941" t="str">
        <f t="shared" si="5"/>
        <v/>
      </c>
      <c r="G941" s="1" t="str">
        <f>if(Z941=PROSES!$E$29,T941,)</f>
        <v/>
      </c>
      <c r="H941" t="str">
        <f>if(X941=PROSES!$E$29,T941,)</f>
        <v/>
      </c>
      <c r="I941" t="str">
        <f t="shared" si="6"/>
        <v/>
      </c>
      <c r="J941" t="str">
        <f>if(and($K$3&gt;1,R941=PROSES!$C$2),,K941)</f>
        <v/>
      </c>
      <c r="K941" s="1" t="str">
        <f>if(and($L$3&gt;1,L941=PROSES!$B$2),,L941)</f>
        <v/>
      </c>
      <c r="L941" t="str">
        <f t="shared" si="7"/>
        <v/>
      </c>
      <c r="M941" t="str">
        <f>if(Z941=PROSES!$B$3,T941,)</f>
        <v/>
      </c>
      <c r="N941" t="str">
        <f>if(X941=PROSES!$B$3,T941,)</f>
        <v/>
      </c>
      <c r="O941" t="str">
        <f t="shared" si="8"/>
        <v/>
      </c>
      <c r="P941" t="str">
        <f>if(Z941=PROSES!$B$1,T941,)</f>
        <v/>
      </c>
      <c r="Q941" t="str">
        <f>if(X941=PROSES!$B$1,T941,)</f>
        <v/>
      </c>
      <c r="R941" t="str">
        <f t="shared" si="9"/>
        <v>PARUNG MULYA5KTT HONDA</v>
      </c>
      <c r="S941" s="3"/>
      <c r="T941" s="1" t="s">
        <v>1737</v>
      </c>
      <c r="U941" s="1" t="s">
        <v>115</v>
      </c>
      <c r="V941" s="1" t="s">
        <v>115</v>
      </c>
      <c r="W941" s="1" t="s">
        <v>103</v>
      </c>
      <c r="X941" s="1" t="s">
        <v>1710</v>
      </c>
      <c r="Y941" s="1" t="s">
        <v>85</v>
      </c>
      <c r="Z941" s="1" t="s">
        <v>1738</v>
      </c>
      <c r="AA941" s="1" t="s">
        <v>369</v>
      </c>
      <c r="AD941" s="1">
        <v>0.0</v>
      </c>
      <c r="AE941" s="1">
        <v>1.0</v>
      </c>
      <c r="AG941" s="1">
        <v>1.0</v>
      </c>
      <c r="AH941" s="1">
        <v>1.0</v>
      </c>
      <c r="AI941" s="1" t="s">
        <v>64</v>
      </c>
      <c r="AJ941" s="1">
        <v>0.0</v>
      </c>
      <c r="AM941" s="1">
        <v>0.0</v>
      </c>
      <c r="AN941" s="1">
        <v>0.0</v>
      </c>
      <c r="AO941" s="1">
        <v>100.0</v>
      </c>
      <c r="AP941" s="1">
        <v>1.0</v>
      </c>
      <c r="AQ941" s="1">
        <v>0.55</v>
      </c>
      <c r="AR941" s="1">
        <v>0.55</v>
      </c>
      <c r="AS941" s="1">
        <v>0.1580917</v>
      </c>
      <c r="AT941" s="1">
        <v>56.61149</v>
      </c>
      <c r="AU941" s="1">
        <v>0.087</v>
      </c>
      <c r="AV941" s="1">
        <v>0.132</v>
      </c>
      <c r="AW941" s="1">
        <v>0.237</v>
      </c>
      <c r="AX941" s="1">
        <v>0.396</v>
      </c>
      <c r="AY941" s="1">
        <v>0.0</v>
      </c>
      <c r="AZ941" s="1">
        <v>0.6402146</v>
      </c>
      <c r="BA941" s="1">
        <v>3.784061</v>
      </c>
    </row>
    <row r="942">
      <c r="A942">
        <f t="shared" si="2"/>
        <v>0</v>
      </c>
      <c r="B942" t="str">
        <f t="shared" si="3"/>
        <v/>
      </c>
      <c r="C942" t="str">
        <f>if(and(D$3&gt;1,E942=PROSES!$D$22),,D942)</f>
        <v/>
      </c>
      <c r="D942" s="1" t="str">
        <f>if(and(F$3&gt;1,F942=PROSES!$B$10),,F942)</f>
        <v/>
      </c>
      <c r="E942" t="str">
        <f t="shared" si="4"/>
        <v/>
      </c>
      <c r="F942" t="str">
        <f t="shared" si="5"/>
        <v/>
      </c>
      <c r="G942" s="1" t="str">
        <f>if(Z942=PROSES!$E$29,T942,)</f>
        <v/>
      </c>
      <c r="H942" t="str">
        <f>if(X942=PROSES!$E$29,T942,)</f>
        <v/>
      </c>
      <c r="I942" t="str">
        <f t="shared" si="6"/>
        <v/>
      </c>
      <c r="J942" t="str">
        <f>if(and($K$3&gt;1,R942=PROSES!$C$2),,K942)</f>
        <v/>
      </c>
      <c r="K942" s="1" t="str">
        <f>if(and($L$3&gt;1,L942=PROSES!$B$2),,L942)</f>
        <v/>
      </c>
      <c r="L942" t="str">
        <f t="shared" si="7"/>
        <v/>
      </c>
      <c r="M942" t="str">
        <f>if(Z942=PROSES!$B$3,T942,)</f>
        <v/>
      </c>
      <c r="N942" t="str">
        <f>if(X942=PROSES!$B$3,T942,)</f>
        <v/>
      </c>
      <c r="O942" t="str">
        <f t="shared" si="8"/>
        <v/>
      </c>
      <c r="P942" t="str">
        <f>if(Z942=PROSES!$B$1,T942,)</f>
        <v/>
      </c>
      <c r="Q942" t="str">
        <f>if(X942=PROSES!$B$1,T942,)</f>
        <v/>
      </c>
      <c r="R942" t="str">
        <f t="shared" si="9"/>
        <v>KUTAMEKAR5PARUNG MULYA5</v>
      </c>
      <c r="S942" s="3"/>
      <c r="T942" s="1" t="s">
        <v>1739</v>
      </c>
      <c r="U942" s="1" t="s">
        <v>115</v>
      </c>
      <c r="V942" s="1" t="s">
        <v>115</v>
      </c>
      <c r="W942" s="1" t="s">
        <v>90</v>
      </c>
      <c r="X942" s="1" t="s">
        <v>1258</v>
      </c>
      <c r="Y942" s="1" t="s">
        <v>88</v>
      </c>
      <c r="Z942" s="1" t="s">
        <v>1710</v>
      </c>
      <c r="AA942" s="1" t="s">
        <v>88</v>
      </c>
      <c r="AD942" s="1">
        <v>0.0</v>
      </c>
      <c r="AE942" s="1">
        <v>1.0</v>
      </c>
      <c r="AG942" s="1">
        <v>5.1</v>
      </c>
      <c r="AH942" s="1">
        <v>1.0</v>
      </c>
      <c r="AI942" s="1" t="s">
        <v>64</v>
      </c>
      <c r="AJ942" s="1">
        <v>0.0</v>
      </c>
      <c r="AM942" s="1">
        <v>0.0</v>
      </c>
      <c r="AN942" s="1">
        <v>0.0</v>
      </c>
      <c r="AO942" s="1">
        <v>100.0</v>
      </c>
      <c r="AP942" s="1">
        <v>1.0</v>
      </c>
      <c r="AQ942" s="1">
        <v>1.62</v>
      </c>
      <c r="AR942" s="1">
        <v>1.62</v>
      </c>
      <c r="AS942" s="1">
        <v>1.445112</v>
      </c>
      <c r="AT942" s="1">
        <v>82.15014</v>
      </c>
      <c r="AU942" s="1">
        <v>0.19737</v>
      </c>
      <c r="AV942" s="1">
        <v>1.43157</v>
      </c>
      <c r="AW942" s="1">
        <v>0.96237</v>
      </c>
      <c r="AX942" s="1">
        <v>4.29471</v>
      </c>
      <c r="AY942" s="1">
        <v>0.0</v>
      </c>
      <c r="AZ942" s="1">
        <v>0.683587</v>
      </c>
      <c r="BA942" s="1">
        <v>-7.109503</v>
      </c>
    </row>
    <row r="943">
      <c r="A943">
        <f t="shared" si="2"/>
        <v>0</v>
      </c>
      <c r="B943" t="str">
        <f t="shared" si="3"/>
        <v/>
      </c>
      <c r="C943" t="str">
        <f>if(and(D$3&gt;1,E943=PROSES!$D$22),,D943)</f>
        <v/>
      </c>
      <c r="D943" s="1" t="str">
        <f>if(and(F$3&gt;1,F943=PROSES!$B$10),,F943)</f>
        <v/>
      </c>
      <c r="E943" t="str">
        <f t="shared" si="4"/>
        <v/>
      </c>
      <c r="F943" t="str">
        <f t="shared" si="5"/>
        <v/>
      </c>
      <c r="G943" s="1" t="str">
        <f>if(Z943=PROSES!$E$29,T943,)</f>
        <v/>
      </c>
      <c r="H943" t="str">
        <f>if(X943=PROSES!$E$29,T943,)</f>
        <v/>
      </c>
      <c r="I943" t="str">
        <f t="shared" si="6"/>
        <v/>
      </c>
      <c r="J943" t="str">
        <f>if(and($K$3&gt;1,R943=PROSES!$C$2),,K943)</f>
        <v/>
      </c>
      <c r="K943" s="1" t="str">
        <f>if(and($L$3&gt;1,L943=PROSES!$B$2),,L943)</f>
        <v/>
      </c>
      <c r="L943" t="str">
        <f t="shared" si="7"/>
        <v/>
      </c>
      <c r="M943" t="str">
        <f>if(Z943=PROSES!$B$3,T943,)</f>
        <v/>
      </c>
      <c r="N943" t="str">
        <f>if(X943=PROSES!$B$3,T943,)</f>
        <v/>
      </c>
      <c r="O943" t="str">
        <f t="shared" si="8"/>
        <v/>
      </c>
      <c r="P943" t="str">
        <f>if(Z943=PROSES!$B$1,T943,)</f>
        <v/>
      </c>
      <c r="Q943" t="str">
        <f>if(X943=PROSES!$B$1,T943,)</f>
        <v/>
      </c>
      <c r="R943" t="str">
        <f t="shared" si="9"/>
        <v>PARUNG MULYA5MALIGI5</v>
      </c>
      <c r="S943" s="3"/>
      <c r="T943" s="1" t="s">
        <v>1740</v>
      </c>
      <c r="U943" s="1" t="s">
        <v>115</v>
      </c>
      <c r="V943" s="1" t="s">
        <v>115</v>
      </c>
      <c r="W943" s="1" t="s">
        <v>90</v>
      </c>
      <c r="X943" s="1" t="s">
        <v>1710</v>
      </c>
      <c r="Y943" s="1" t="s">
        <v>88</v>
      </c>
      <c r="Z943" s="1" t="s">
        <v>1260</v>
      </c>
      <c r="AA943" s="1" t="s">
        <v>85</v>
      </c>
      <c r="AD943" s="1">
        <v>0.0</v>
      </c>
      <c r="AE943" s="1">
        <v>1.0</v>
      </c>
      <c r="AG943" s="1">
        <v>2.06</v>
      </c>
      <c r="AH943" s="1">
        <v>1.0</v>
      </c>
      <c r="AI943" s="1" t="s">
        <v>64</v>
      </c>
      <c r="AJ943" s="1">
        <v>0.0</v>
      </c>
      <c r="AM943" s="1">
        <v>0.0</v>
      </c>
      <c r="AN943" s="1">
        <v>0.0</v>
      </c>
      <c r="AO943" s="1">
        <v>100.0</v>
      </c>
      <c r="AP943" s="1">
        <v>1.0</v>
      </c>
      <c r="AQ943" s="1">
        <v>1.62</v>
      </c>
      <c r="AR943" s="1">
        <v>1.62</v>
      </c>
      <c r="AS943" s="1">
        <v>0.5837117</v>
      </c>
      <c r="AT943" s="1">
        <v>82.15014</v>
      </c>
      <c r="AU943" s="1">
        <v>0.07972199</v>
      </c>
      <c r="AV943" s="1">
        <v>0.578242</v>
      </c>
      <c r="AW943" s="1">
        <v>0.388722</v>
      </c>
      <c r="AX943" s="1">
        <v>1.734726</v>
      </c>
      <c r="AY943" s="1">
        <v>0.0</v>
      </c>
      <c r="AZ943" s="1">
        <v>0.683587</v>
      </c>
      <c r="BA943" s="1">
        <v>-7.109503</v>
      </c>
    </row>
    <row r="944">
      <c r="A944">
        <f t="shared" si="2"/>
        <v>0</v>
      </c>
      <c r="B944" t="str">
        <f t="shared" si="3"/>
        <v/>
      </c>
      <c r="C944" t="str">
        <f>if(and(D$3&gt;1,E944=PROSES!$D$22),,D944)</f>
        <v/>
      </c>
      <c r="D944" s="1" t="str">
        <f>if(and(F$3&gt;1,F944=PROSES!$B$10),,F944)</f>
        <v/>
      </c>
      <c r="E944" t="str">
        <f t="shared" si="4"/>
        <v/>
      </c>
      <c r="F944" t="str">
        <f t="shared" si="5"/>
        <v/>
      </c>
      <c r="G944" s="1" t="str">
        <f>if(Z944=PROSES!$E$29,T944,)</f>
        <v/>
      </c>
      <c r="H944" t="str">
        <f>if(X944=PROSES!$E$29,T944,)</f>
        <v/>
      </c>
      <c r="I944" t="str">
        <f t="shared" si="6"/>
        <v/>
      </c>
      <c r="J944" t="str">
        <f>if(and($K$3&gt;1,R944=PROSES!$C$2),,K944)</f>
        <v/>
      </c>
      <c r="K944" s="1" t="str">
        <f>if(and($L$3&gt;1,L944=PROSES!$B$2),,L944)</f>
        <v/>
      </c>
      <c r="L944" t="str">
        <f t="shared" si="7"/>
        <v/>
      </c>
      <c r="M944" t="str">
        <f>if(Z944=PROSES!$B$3,T944,)</f>
        <v/>
      </c>
      <c r="N944" t="str">
        <f>if(X944=PROSES!$B$3,T944,)</f>
        <v/>
      </c>
      <c r="O944" t="str">
        <f t="shared" si="8"/>
        <v/>
      </c>
      <c r="P944" t="str">
        <f>if(Z944=PROSES!$B$1,T944,)</f>
        <v/>
      </c>
      <c r="Q944" t="str">
        <f>if(X944=PROSES!$B$1,T944,)</f>
        <v/>
      </c>
      <c r="R944" t="str">
        <f t="shared" si="9"/>
        <v>TELUKJAMBEPARUNG MULYA5</v>
      </c>
      <c r="S944" s="3"/>
      <c r="T944" s="1" t="s">
        <v>1741</v>
      </c>
      <c r="U944" s="1" t="s">
        <v>115</v>
      </c>
      <c r="V944" s="1" t="s">
        <v>115</v>
      </c>
      <c r="W944" s="1" t="s">
        <v>90</v>
      </c>
      <c r="X944" s="1" t="s">
        <v>1742</v>
      </c>
      <c r="Y944" s="1" t="s">
        <v>63</v>
      </c>
      <c r="Z944" s="1" t="s">
        <v>1710</v>
      </c>
      <c r="AA944" s="1" t="s">
        <v>85</v>
      </c>
      <c r="AD944" s="1">
        <v>0.0</v>
      </c>
      <c r="AE944" s="1">
        <v>1.0</v>
      </c>
      <c r="AG944" s="1">
        <v>1.7</v>
      </c>
      <c r="AH944" s="1">
        <v>1.0</v>
      </c>
      <c r="AI944" s="1" t="s">
        <v>64</v>
      </c>
      <c r="AJ944" s="1">
        <v>0.0</v>
      </c>
      <c r="AM944" s="1">
        <v>0.0</v>
      </c>
      <c r="AN944" s="1">
        <v>0.0</v>
      </c>
      <c r="AO944" s="1">
        <v>100.0</v>
      </c>
      <c r="AP944" s="1">
        <v>1.0</v>
      </c>
      <c r="AQ944" s="1">
        <v>1.62</v>
      </c>
      <c r="AR944" s="1">
        <v>1.62</v>
      </c>
      <c r="AS944" s="1">
        <v>0.4817039</v>
      </c>
      <c r="AT944" s="1">
        <v>82.15014</v>
      </c>
      <c r="AU944" s="1">
        <v>0.06579</v>
      </c>
      <c r="AV944" s="1">
        <v>0.47719</v>
      </c>
      <c r="AW944" s="1">
        <v>0.32079</v>
      </c>
      <c r="AX944" s="1">
        <v>1.43157</v>
      </c>
      <c r="AY944" s="1">
        <v>0.0</v>
      </c>
      <c r="AZ944" s="1">
        <v>0.683587</v>
      </c>
      <c r="BA944" s="1">
        <v>-7.109503</v>
      </c>
    </row>
    <row r="945">
      <c r="A945">
        <f t="shared" si="2"/>
        <v>0</v>
      </c>
      <c r="B945" t="str">
        <f t="shared" si="3"/>
        <v/>
      </c>
      <c r="C945" t="str">
        <f>if(and(D$3&gt;1,E945=PROSES!$D$22),,D945)</f>
        <v/>
      </c>
      <c r="D945" s="1" t="str">
        <f>if(and(F$3&gt;1,F945=PROSES!$B$10),,F945)</f>
        <v/>
      </c>
      <c r="E945" t="str">
        <f t="shared" si="4"/>
        <v/>
      </c>
      <c r="F945" t="str">
        <f t="shared" si="5"/>
        <v/>
      </c>
      <c r="G945" s="1" t="str">
        <f>if(Z945=PROSES!$E$29,T945,)</f>
        <v/>
      </c>
      <c r="H945" t="str">
        <f>if(X945=PROSES!$E$29,T945,)</f>
        <v/>
      </c>
      <c r="I945" t="str">
        <f t="shared" si="6"/>
        <v/>
      </c>
      <c r="J945" t="str">
        <f>if(and($K$3&gt;1,R945=PROSES!$C$2),,K945)</f>
        <v/>
      </c>
      <c r="K945" s="1" t="str">
        <f>if(and($L$3&gt;1,L945=PROSES!$B$2),,L945)</f>
        <v/>
      </c>
      <c r="L945" t="str">
        <f t="shared" si="7"/>
        <v/>
      </c>
      <c r="M945" t="str">
        <f>if(Z945=PROSES!$B$3,T945,)</f>
        <v/>
      </c>
      <c r="N945" t="str">
        <f>if(X945=PROSES!$B$3,T945,)</f>
        <v/>
      </c>
      <c r="O945" t="str">
        <f t="shared" si="8"/>
        <v/>
      </c>
      <c r="P945" t="str">
        <f>if(Z945=PROSES!$B$1,T945,)</f>
        <v/>
      </c>
      <c r="Q945" t="str">
        <f>if(X945=PROSES!$B$1,T945,)</f>
        <v/>
      </c>
      <c r="R945" t="str">
        <f t="shared" si="9"/>
        <v>TELUKJAMBEPARUNG MULYA5</v>
      </c>
      <c r="S945" s="3"/>
      <c r="T945" s="1" t="s">
        <v>1743</v>
      </c>
      <c r="U945" s="1" t="s">
        <v>115</v>
      </c>
      <c r="V945" s="1" t="s">
        <v>115</v>
      </c>
      <c r="W945" s="1" t="s">
        <v>90</v>
      </c>
      <c r="X945" s="1" t="s">
        <v>1742</v>
      </c>
      <c r="Y945" s="1" t="s">
        <v>935</v>
      </c>
      <c r="Z945" s="1" t="s">
        <v>1710</v>
      </c>
      <c r="AA945" s="1" t="s">
        <v>85</v>
      </c>
      <c r="AD945" s="1">
        <v>0.0</v>
      </c>
      <c r="AE945" s="1">
        <v>1.0</v>
      </c>
      <c r="AG945" s="1">
        <v>1.7</v>
      </c>
      <c r="AH945" s="1">
        <v>1.0</v>
      </c>
      <c r="AI945" s="1" t="s">
        <v>64</v>
      </c>
      <c r="AJ945" s="1">
        <v>0.0</v>
      </c>
      <c r="AM945" s="1">
        <v>0.0</v>
      </c>
      <c r="AN945" s="1">
        <v>0.0</v>
      </c>
      <c r="AO945" s="1">
        <v>100.0</v>
      </c>
      <c r="AP945" s="1">
        <v>1.0</v>
      </c>
      <c r="AQ945" s="1">
        <v>1.62</v>
      </c>
      <c r="AR945" s="1">
        <v>1.62</v>
      </c>
      <c r="AS945" s="1">
        <v>0.4817039</v>
      </c>
      <c r="AT945" s="1">
        <v>82.15014</v>
      </c>
      <c r="AU945" s="1">
        <v>0.06579</v>
      </c>
      <c r="AV945" s="1">
        <v>0.47719</v>
      </c>
      <c r="AW945" s="1">
        <v>0.32079</v>
      </c>
      <c r="AX945" s="1">
        <v>1.43157</v>
      </c>
      <c r="AY945" s="1">
        <v>0.0</v>
      </c>
      <c r="AZ945" s="1">
        <v>0.683587</v>
      </c>
      <c r="BA945" s="1">
        <v>-7.109503</v>
      </c>
    </row>
    <row r="946">
      <c r="A946">
        <f t="shared" si="2"/>
        <v>0</v>
      </c>
      <c r="B946" t="str">
        <f t="shared" si="3"/>
        <v/>
      </c>
      <c r="C946" t="str">
        <f>if(and(D$3&gt;1,E946=PROSES!$D$22),,D946)</f>
        <v/>
      </c>
      <c r="D946" s="1" t="str">
        <f>if(and(F$3&gt;1,F946=PROSES!$B$10),,F946)</f>
        <v/>
      </c>
      <c r="E946" t="str">
        <f t="shared" si="4"/>
        <v/>
      </c>
      <c r="F946" t="str">
        <f t="shared" si="5"/>
        <v/>
      </c>
      <c r="G946" s="1" t="str">
        <f>if(Z946=PROSES!$E$29,T946,)</f>
        <v/>
      </c>
      <c r="H946" t="str">
        <f>if(X946=PROSES!$E$29,T946,)</f>
        <v/>
      </c>
      <c r="I946" t="str">
        <f t="shared" si="6"/>
        <v/>
      </c>
      <c r="J946" t="str">
        <f>if(and($K$3&gt;1,R946=PROSES!$C$2),,K946)</f>
        <v/>
      </c>
      <c r="K946" s="1" t="str">
        <f>if(and($L$3&gt;1,L946=PROSES!$B$2),,L946)</f>
        <v/>
      </c>
      <c r="L946" t="str">
        <f t="shared" si="7"/>
        <v/>
      </c>
      <c r="M946" t="str">
        <f>if(Z946=PROSES!$B$3,T946,)</f>
        <v/>
      </c>
      <c r="N946" t="str">
        <f>if(X946=PROSES!$B$3,T946,)</f>
        <v/>
      </c>
      <c r="O946" t="str">
        <f t="shared" si="8"/>
        <v/>
      </c>
      <c r="P946" t="str">
        <f>if(Z946=PROSES!$B$1,T946,)</f>
        <v/>
      </c>
      <c r="Q946" t="str">
        <f>if(X946=PROSES!$B$1,T946,)</f>
        <v/>
      </c>
      <c r="R946" t="str">
        <f t="shared" si="9"/>
        <v>ANCOLPRIOK TIMUR5</v>
      </c>
      <c r="S946" s="3"/>
      <c r="T946" s="1" t="s">
        <v>1744</v>
      </c>
      <c r="U946" s="1" t="s">
        <v>58</v>
      </c>
      <c r="V946" s="1" t="s">
        <v>58</v>
      </c>
      <c r="W946" s="1" t="s">
        <v>1225</v>
      </c>
      <c r="X946" s="1" t="s">
        <v>91</v>
      </c>
      <c r="Y946" s="1" t="s">
        <v>555</v>
      </c>
      <c r="Z946" s="1" t="s">
        <v>1522</v>
      </c>
      <c r="AA946" s="1" t="s">
        <v>872</v>
      </c>
      <c r="AD946" s="1">
        <v>1.0</v>
      </c>
      <c r="AE946" s="1">
        <v>1.0</v>
      </c>
      <c r="AG946" s="1">
        <v>7.0</v>
      </c>
      <c r="AH946" s="1">
        <v>1.0</v>
      </c>
      <c r="AI946" s="1" t="s">
        <v>64</v>
      </c>
      <c r="AJ946" s="1">
        <v>0.0</v>
      </c>
      <c r="AM946" s="1">
        <v>0.0</v>
      </c>
      <c r="AN946" s="1">
        <v>0.0</v>
      </c>
      <c r="AO946" s="1">
        <v>100.0</v>
      </c>
      <c r="AP946" s="1">
        <v>1.0</v>
      </c>
      <c r="AQ946" s="1">
        <v>0.73</v>
      </c>
      <c r="AR946" s="1">
        <v>0.73</v>
      </c>
      <c r="AS946" s="1">
        <v>0.8232006</v>
      </c>
      <c r="AT946" s="1">
        <v>64.677</v>
      </c>
      <c r="AU946" s="1">
        <v>0.3521</v>
      </c>
      <c r="AV946" s="1">
        <v>0.7441</v>
      </c>
      <c r="AW946" s="1">
        <v>1.4021</v>
      </c>
      <c r="AX946" s="1">
        <v>2.2323</v>
      </c>
      <c r="AY946" s="1">
        <v>0.0</v>
      </c>
      <c r="AZ946" s="1">
        <v>0.7374991</v>
      </c>
      <c r="BA946" s="1">
        <v>-9.881892</v>
      </c>
    </row>
    <row r="947">
      <c r="A947">
        <f t="shared" si="2"/>
        <v>0</v>
      </c>
      <c r="B947" t="str">
        <f t="shared" si="3"/>
        <v/>
      </c>
      <c r="C947" t="str">
        <f>if(and(D$3&gt;1,E947=PROSES!$D$22),,D947)</f>
        <v/>
      </c>
      <c r="D947" s="1" t="str">
        <f>if(and(F$3&gt;1,F947=PROSES!$B$10),,F947)</f>
        <v/>
      </c>
      <c r="E947" t="str">
        <f t="shared" si="4"/>
        <v/>
      </c>
      <c r="F947" t="str">
        <f t="shared" si="5"/>
        <v/>
      </c>
      <c r="G947" s="1" t="str">
        <f>if(Z947=PROSES!$E$29,T947,)</f>
        <v/>
      </c>
      <c r="H947" t="str">
        <f>if(X947=PROSES!$E$29,T947,)</f>
        <v/>
      </c>
      <c r="I947" t="str">
        <f t="shared" si="6"/>
        <v/>
      </c>
      <c r="J947" t="str">
        <f>if(and($K$3&gt;1,R947=PROSES!$C$2),,K947)</f>
        <v/>
      </c>
      <c r="K947" s="1" t="str">
        <f>if(and($L$3&gt;1,L947=PROSES!$B$2),,L947)</f>
        <v/>
      </c>
      <c r="L947" t="str">
        <f t="shared" si="7"/>
        <v/>
      </c>
      <c r="M947" t="str">
        <f>if(Z947=PROSES!$B$3,T947,)</f>
        <v/>
      </c>
      <c r="N947" t="str">
        <f>if(X947=PROSES!$B$3,T947,)</f>
        <v/>
      </c>
      <c r="O947" t="str">
        <f t="shared" si="8"/>
        <v/>
      </c>
      <c r="P947" t="str">
        <f>if(Z947=PROSES!$B$1,T947,)</f>
        <v/>
      </c>
      <c r="Q947" t="str">
        <f>if(X947=PROSES!$B$1,T947,)</f>
        <v/>
      </c>
      <c r="R947" t="str">
        <f t="shared" si="9"/>
        <v>ANCOLPRIOK TIMUR5</v>
      </c>
      <c r="S947" s="3"/>
      <c r="T947" s="1" t="s">
        <v>1745</v>
      </c>
      <c r="U947" s="1" t="s">
        <v>58</v>
      </c>
      <c r="V947" s="1" t="s">
        <v>58</v>
      </c>
      <c r="W947" s="1" t="s">
        <v>1225</v>
      </c>
      <c r="X947" s="1" t="s">
        <v>91</v>
      </c>
      <c r="Y947" s="1" t="s">
        <v>555</v>
      </c>
      <c r="Z947" s="1" t="s">
        <v>1522</v>
      </c>
      <c r="AA947" s="1" t="s">
        <v>872</v>
      </c>
      <c r="AD947" s="1">
        <v>1.0</v>
      </c>
      <c r="AE947" s="1">
        <v>1.0</v>
      </c>
      <c r="AG947" s="1">
        <v>7.0</v>
      </c>
      <c r="AH947" s="1">
        <v>1.0</v>
      </c>
      <c r="AI947" s="1" t="s">
        <v>64</v>
      </c>
      <c r="AJ947" s="1">
        <v>0.0</v>
      </c>
      <c r="AM947" s="1">
        <v>0.0</v>
      </c>
      <c r="AN947" s="1">
        <v>0.0</v>
      </c>
      <c r="AO947" s="1">
        <v>100.0</v>
      </c>
      <c r="AP947" s="1">
        <v>1.0</v>
      </c>
      <c r="AQ947" s="1">
        <v>0.73</v>
      </c>
      <c r="AR947" s="1">
        <v>0.73</v>
      </c>
      <c r="AS947" s="1">
        <v>0.8232006</v>
      </c>
      <c r="AT947" s="1">
        <v>64.677</v>
      </c>
      <c r="AU947" s="1">
        <v>0.3521</v>
      </c>
      <c r="AV947" s="1">
        <v>0.7441</v>
      </c>
      <c r="AW947" s="1">
        <v>1.4021</v>
      </c>
      <c r="AX947" s="1">
        <v>2.2323</v>
      </c>
      <c r="AY947" s="1">
        <v>0.0</v>
      </c>
      <c r="AZ947" s="1">
        <v>0.7374991</v>
      </c>
      <c r="BA947" s="1">
        <v>-9.881892</v>
      </c>
    </row>
    <row r="948">
      <c r="A948">
        <f t="shared" si="2"/>
        <v>0</v>
      </c>
      <c r="B948" t="str">
        <f t="shared" si="3"/>
        <v/>
      </c>
      <c r="C948" t="str">
        <f>if(and(D$3&gt;1,E948=PROSES!$D$22),,D948)</f>
        <v/>
      </c>
      <c r="D948" s="1" t="str">
        <f>if(and(F$3&gt;1,F948=PROSES!$B$10),,F948)</f>
        <v/>
      </c>
      <c r="E948" t="str">
        <f t="shared" si="4"/>
        <v/>
      </c>
      <c r="F948" t="str">
        <f t="shared" si="5"/>
        <v/>
      </c>
      <c r="G948" s="1" t="str">
        <f>if(Z948=PROSES!$E$29,T948,)</f>
        <v/>
      </c>
      <c r="H948" t="str">
        <f>if(X948=PROSES!$E$29,T948,)</f>
        <v/>
      </c>
      <c r="I948" t="str">
        <f t="shared" si="6"/>
        <v/>
      </c>
      <c r="J948" t="str">
        <f>if(and($K$3&gt;1,R948=PROSES!$C$2),,K948)</f>
        <v/>
      </c>
      <c r="K948" s="1" t="str">
        <f>if(and($L$3&gt;1,L948=PROSES!$B$2),,L948)</f>
        <v/>
      </c>
      <c r="L948" t="str">
        <f t="shared" si="7"/>
        <v/>
      </c>
      <c r="M948" t="str">
        <f>if(Z948=PROSES!$B$3,T948,)</f>
        <v/>
      </c>
      <c r="N948" t="str">
        <f>if(X948=PROSES!$B$3,T948,)</f>
        <v/>
      </c>
      <c r="O948" t="str">
        <f t="shared" si="8"/>
        <v/>
      </c>
      <c r="P948" t="str">
        <f>if(Z948=PROSES!$B$1,T948,)</f>
        <v/>
      </c>
      <c r="Q948" t="str">
        <f>if(X948=PROSES!$B$1,T948,)</f>
        <v/>
      </c>
      <c r="R948" t="str">
        <f t="shared" si="9"/>
        <v>PLUMPANG 20 kAPRIOK TIMUR5</v>
      </c>
      <c r="S948" s="3"/>
      <c r="T948" s="1" t="s">
        <v>1746</v>
      </c>
      <c r="U948" s="1" t="s">
        <v>58</v>
      </c>
      <c r="V948" s="1" t="s">
        <v>58</v>
      </c>
      <c r="W948" s="1" t="s">
        <v>716</v>
      </c>
      <c r="X948" s="1" t="s">
        <v>1682</v>
      </c>
      <c r="Y948" s="7">
        <v>43470.0</v>
      </c>
      <c r="Z948" s="1" t="s">
        <v>1522</v>
      </c>
      <c r="AA948" s="1" t="s">
        <v>108</v>
      </c>
      <c r="AD948" s="1">
        <v>1.0</v>
      </c>
      <c r="AE948" s="1">
        <v>1.0</v>
      </c>
      <c r="AG948" s="1">
        <v>6.7</v>
      </c>
      <c r="AH948" s="1">
        <v>1.0</v>
      </c>
      <c r="AI948" s="1" t="s">
        <v>64</v>
      </c>
      <c r="AJ948" s="1">
        <v>0.0</v>
      </c>
      <c r="AM948" s="1">
        <v>0.0</v>
      </c>
      <c r="AN948" s="1">
        <v>0.0</v>
      </c>
      <c r="AO948" s="1">
        <v>100.0</v>
      </c>
      <c r="AP948" s="1">
        <v>1.0</v>
      </c>
      <c r="AQ948" s="1">
        <v>0.58</v>
      </c>
      <c r="AR948" s="1">
        <v>0.58</v>
      </c>
      <c r="AS948" s="1">
        <v>0.8434685</v>
      </c>
      <c r="AT948" s="1">
        <v>63.33318</v>
      </c>
      <c r="AU948" s="1">
        <v>0.37855</v>
      </c>
      <c r="AV948" s="1">
        <v>0.75375</v>
      </c>
      <c r="AW948" s="1">
        <v>1.38355</v>
      </c>
      <c r="AX948" s="1">
        <v>2.26125</v>
      </c>
      <c r="AY948" s="1">
        <v>0.0</v>
      </c>
      <c r="AZ948" s="1">
        <v>0.7160076</v>
      </c>
      <c r="BA948" s="1">
        <v>-7.023246</v>
      </c>
    </row>
    <row r="949">
      <c r="A949">
        <f t="shared" si="2"/>
        <v>0</v>
      </c>
      <c r="B949" t="str">
        <f t="shared" si="3"/>
        <v/>
      </c>
      <c r="C949" t="str">
        <f>if(and(D$3&gt;1,E949=PROSES!$D$22),,D949)</f>
        <v/>
      </c>
      <c r="D949" s="1" t="str">
        <f>if(and(F$3&gt;1,F949=PROSES!$B$10),,F949)</f>
        <v/>
      </c>
      <c r="E949" t="str">
        <f t="shared" si="4"/>
        <v/>
      </c>
      <c r="F949" t="str">
        <f t="shared" si="5"/>
        <v/>
      </c>
      <c r="G949" s="1" t="str">
        <f>if(Z949=PROSES!$E$29,T949,)</f>
        <v/>
      </c>
      <c r="H949" t="str">
        <f>if(X949=PROSES!$E$29,T949,)</f>
        <v/>
      </c>
      <c r="I949" t="str">
        <f t="shared" si="6"/>
        <v/>
      </c>
      <c r="J949" t="str">
        <f>if(and($K$3&gt;1,R949=PROSES!$C$2),,K949)</f>
        <v/>
      </c>
      <c r="K949" s="1" t="str">
        <f>if(and($L$3&gt;1,L949=PROSES!$B$2),,L949)</f>
        <v/>
      </c>
      <c r="L949" t="str">
        <f t="shared" si="7"/>
        <v/>
      </c>
      <c r="M949" t="str">
        <f>if(Z949=PROSES!$B$3,T949,)</f>
        <v/>
      </c>
      <c r="N949" t="str">
        <f>if(X949=PROSES!$B$3,T949,)</f>
        <v/>
      </c>
      <c r="O949" t="str">
        <f t="shared" si="8"/>
        <v/>
      </c>
      <c r="P949" t="str">
        <f>if(Z949=PROSES!$B$1,T949,)</f>
        <v/>
      </c>
      <c r="Q949" t="str">
        <f>if(X949=PROSES!$B$1,T949,)</f>
        <v/>
      </c>
      <c r="R949" t="str">
        <f t="shared" si="9"/>
        <v>PLUMPANG 20 kAPRIOK TIMUR5</v>
      </c>
      <c r="S949" s="3"/>
      <c r="T949" s="1" t="s">
        <v>1747</v>
      </c>
      <c r="U949" s="1" t="s">
        <v>58</v>
      </c>
      <c r="V949" s="1" t="s">
        <v>58</v>
      </c>
      <c r="W949" s="1" t="s">
        <v>716</v>
      </c>
      <c r="X949" s="1" t="s">
        <v>1682</v>
      </c>
      <c r="Y949" s="7">
        <v>43501.0</v>
      </c>
      <c r="Z949" s="1" t="s">
        <v>1522</v>
      </c>
      <c r="AA949" s="1" t="s">
        <v>108</v>
      </c>
      <c r="AD949" s="1">
        <v>1.0</v>
      </c>
      <c r="AE949" s="1">
        <v>1.0</v>
      </c>
      <c r="AG949" s="1">
        <v>6.7</v>
      </c>
      <c r="AH949" s="1">
        <v>1.0</v>
      </c>
      <c r="AI949" s="1" t="s">
        <v>64</v>
      </c>
      <c r="AJ949" s="1">
        <v>0.0</v>
      </c>
      <c r="AM949" s="1">
        <v>0.0</v>
      </c>
      <c r="AN949" s="1">
        <v>0.0</v>
      </c>
      <c r="AO949" s="1">
        <v>100.0</v>
      </c>
      <c r="AP949" s="1">
        <v>1.0</v>
      </c>
      <c r="AQ949" s="1">
        <v>0.58</v>
      </c>
      <c r="AR949" s="1">
        <v>0.58</v>
      </c>
      <c r="AS949" s="1">
        <v>0.8434685</v>
      </c>
      <c r="AT949" s="1">
        <v>63.33318</v>
      </c>
      <c r="AU949" s="1">
        <v>0.37855</v>
      </c>
      <c r="AV949" s="1">
        <v>0.75375</v>
      </c>
      <c r="AW949" s="1">
        <v>1.38355</v>
      </c>
      <c r="AX949" s="1">
        <v>2.26125</v>
      </c>
      <c r="AY949" s="1">
        <v>0.0</v>
      </c>
      <c r="AZ949" s="1">
        <v>0.7160076</v>
      </c>
      <c r="BA949" s="1">
        <v>-7.023246</v>
      </c>
    </row>
    <row r="950">
      <c r="A950">
        <f t="shared" si="2"/>
        <v>0</v>
      </c>
      <c r="B950" t="str">
        <f t="shared" si="3"/>
        <v/>
      </c>
      <c r="C950" t="str">
        <f>if(and(D$3&gt;1,E950=PROSES!$D$22),,D950)</f>
        <v/>
      </c>
      <c r="D950" s="1" t="str">
        <f>if(and(F$3&gt;1,F950=PROSES!$B$10),,F950)</f>
        <v/>
      </c>
      <c r="E950" t="str">
        <f t="shared" si="4"/>
        <v/>
      </c>
      <c r="F950" t="str">
        <f t="shared" si="5"/>
        <v/>
      </c>
      <c r="G950" s="1" t="str">
        <f>if(Z950=PROSES!$E$29,T950,)</f>
        <v/>
      </c>
      <c r="H950" t="str">
        <f>if(X950=PROSES!$E$29,T950,)</f>
        <v/>
      </c>
      <c r="I950" t="str">
        <f t="shared" si="6"/>
        <v/>
      </c>
      <c r="J950" t="str">
        <f>if(and($K$3&gt;1,R950=PROSES!$C$2),,K950)</f>
        <v/>
      </c>
      <c r="K950" s="1" t="str">
        <f>if(and($L$3&gt;1,L950=PROSES!$B$2),,L950)</f>
        <v/>
      </c>
      <c r="L950" t="str">
        <f t="shared" si="7"/>
        <v/>
      </c>
      <c r="M950" t="str">
        <f>if(Z950=PROSES!$B$3,T950,)</f>
        <v/>
      </c>
      <c r="N950" t="str">
        <f>if(X950=PROSES!$B$3,T950,)</f>
        <v/>
      </c>
      <c r="O950" t="str">
        <f t="shared" si="8"/>
        <v/>
      </c>
      <c r="P950" t="str">
        <f>if(Z950=PROSES!$B$1,T950,)</f>
        <v/>
      </c>
      <c r="Q950" t="str">
        <f>if(X950=PROSES!$B$1,T950,)</f>
        <v/>
      </c>
      <c r="R950" t="str">
        <f t="shared" si="9"/>
        <v>PINAYUNGAN5PERURI5</v>
      </c>
      <c r="S950" s="3"/>
      <c r="T950" s="1" t="s">
        <v>1748</v>
      </c>
      <c r="U950" s="1" t="s">
        <v>115</v>
      </c>
      <c r="V950" s="1" t="s">
        <v>115</v>
      </c>
      <c r="W950" s="1" t="s">
        <v>90</v>
      </c>
      <c r="X950" s="1" t="s">
        <v>1198</v>
      </c>
      <c r="Y950" s="1" t="s">
        <v>85</v>
      </c>
      <c r="Z950" s="1" t="s">
        <v>1749</v>
      </c>
      <c r="AA950" s="1" t="s">
        <v>85</v>
      </c>
      <c r="AD950" s="1">
        <v>0.0</v>
      </c>
      <c r="AE950" s="1">
        <v>1.0</v>
      </c>
      <c r="AG950" s="1">
        <v>5.51</v>
      </c>
      <c r="AH950" s="1">
        <v>1.0</v>
      </c>
      <c r="AI950" s="1" t="s">
        <v>64</v>
      </c>
      <c r="AJ950" s="1">
        <v>0.0</v>
      </c>
      <c r="AM950" s="1">
        <v>0.0</v>
      </c>
      <c r="AN950" s="1">
        <v>0.0</v>
      </c>
      <c r="AO950" s="1">
        <v>100.0</v>
      </c>
      <c r="AP950" s="1">
        <v>1.0</v>
      </c>
      <c r="AQ950" s="1">
        <v>1.62</v>
      </c>
      <c r="AR950" s="1">
        <v>1.62</v>
      </c>
      <c r="AS950" s="1">
        <v>1.561287</v>
      </c>
      <c r="AT950" s="1">
        <v>82.15014</v>
      </c>
      <c r="AU950" s="1">
        <v>0.213237</v>
      </c>
      <c r="AV950" s="1">
        <v>1.546657</v>
      </c>
      <c r="AW950" s="1">
        <v>1.039737</v>
      </c>
      <c r="AX950" s="1">
        <v>4.639971</v>
      </c>
      <c r="AY950" s="1">
        <v>0.0</v>
      </c>
      <c r="AZ950" s="1">
        <v>0.683587</v>
      </c>
      <c r="BA950" s="1">
        <v>-7.109503</v>
      </c>
    </row>
    <row r="951">
      <c r="A951">
        <f t="shared" si="2"/>
        <v>0</v>
      </c>
      <c r="B951" t="str">
        <f t="shared" si="3"/>
        <v/>
      </c>
      <c r="C951" t="str">
        <f>if(and(D$3&gt;1,E951=PROSES!$D$22),,D951)</f>
        <v/>
      </c>
      <c r="D951" s="1" t="str">
        <f>if(and(F$3&gt;1,F951=PROSES!$B$10),,F951)</f>
        <v/>
      </c>
      <c r="E951" t="str">
        <f t="shared" si="4"/>
        <v/>
      </c>
      <c r="F951" t="str">
        <f t="shared" si="5"/>
        <v/>
      </c>
      <c r="G951" s="1" t="str">
        <f>if(Z951=PROSES!$E$29,T951,)</f>
        <v/>
      </c>
      <c r="H951" t="str">
        <f>if(X951=PROSES!$E$29,T951,)</f>
        <v/>
      </c>
      <c r="I951" t="str">
        <f t="shared" si="6"/>
        <v/>
      </c>
      <c r="J951" t="str">
        <f>if(and($K$3&gt;1,R951=PROSES!$C$2),,K951)</f>
        <v/>
      </c>
      <c r="K951" s="1" t="str">
        <f>if(and($L$3&gt;1,L951=PROSES!$B$2),,L951)</f>
        <v/>
      </c>
      <c r="L951" t="str">
        <f t="shared" si="7"/>
        <v/>
      </c>
      <c r="M951" t="str">
        <f>if(Z951=PROSES!$B$3,T951,)</f>
        <v/>
      </c>
      <c r="N951" t="str">
        <f>if(X951=PROSES!$B$3,T951,)</f>
        <v/>
      </c>
      <c r="O951" t="str">
        <f t="shared" si="8"/>
        <v/>
      </c>
      <c r="P951" t="str">
        <f>if(Z951=PROSES!$B$1,T951,)</f>
        <v/>
      </c>
      <c r="Q951" t="str">
        <f>if(X951=PROSES!$B$1,T951,)</f>
        <v/>
      </c>
      <c r="R951" t="str">
        <f t="shared" si="9"/>
        <v>PARUNG MULYA5PERURI5</v>
      </c>
      <c r="S951" s="3"/>
      <c r="T951" s="1" t="s">
        <v>1750</v>
      </c>
      <c r="U951" s="1" t="s">
        <v>115</v>
      </c>
      <c r="V951" s="1" t="s">
        <v>115</v>
      </c>
      <c r="W951" s="1" t="s">
        <v>90</v>
      </c>
      <c r="X951" s="1" t="s">
        <v>1710</v>
      </c>
      <c r="Y951" s="1" t="s">
        <v>85</v>
      </c>
      <c r="Z951" s="1" t="s">
        <v>1749</v>
      </c>
      <c r="AA951" s="1" t="s">
        <v>85</v>
      </c>
      <c r="AD951" s="1">
        <v>0.0</v>
      </c>
      <c r="AE951" s="1">
        <v>1.0</v>
      </c>
      <c r="AG951" s="1">
        <v>4.47</v>
      </c>
      <c r="AH951" s="1">
        <v>1.0</v>
      </c>
      <c r="AI951" s="1" t="s">
        <v>64</v>
      </c>
      <c r="AJ951" s="1">
        <v>0.0</v>
      </c>
      <c r="AM951" s="1">
        <v>0.0</v>
      </c>
      <c r="AN951" s="1">
        <v>0.0</v>
      </c>
      <c r="AO951" s="1">
        <v>100.0</v>
      </c>
      <c r="AP951" s="1">
        <v>1.0</v>
      </c>
      <c r="AQ951" s="1">
        <v>1.62</v>
      </c>
      <c r="AR951" s="1">
        <v>1.62</v>
      </c>
      <c r="AS951" s="1">
        <v>1.266598</v>
      </c>
      <c r="AT951" s="1">
        <v>82.15014</v>
      </c>
      <c r="AU951" s="1">
        <v>0.172989</v>
      </c>
      <c r="AV951" s="1">
        <v>1.254729</v>
      </c>
      <c r="AW951" s="1">
        <v>0.843489</v>
      </c>
      <c r="AX951" s="1">
        <v>3.764187</v>
      </c>
      <c r="AY951" s="1">
        <v>0.0</v>
      </c>
      <c r="AZ951" s="1">
        <v>0.683587</v>
      </c>
      <c r="BA951" s="1">
        <v>-7.109503</v>
      </c>
    </row>
    <row r="952">
      <c r="A952">
        <f t="shared" si="2"/>
        <v>0</v>
      </c>
      <c r="B952" t="str">
        <f t="shared" si="3"/>
        <v/>
      </c>
      <c r="C952" t="str">
        <f>if(and(D$3&gt;1,E952=PROSES!$D$22),,D952)</f>
        <v/>
      </c>
      <c r="D952" s="1" t="str">
        <f>if(and(F$3&gt;1,F952=PROSES!$B$10),,F952)</f>
        <v/>
      </c>
      <c r="E952" t="str">
        <f t="shared" si="4"/>
        <v/>
      </c>
      <c r="F952" t="str">
        <f t="shared" si="5"/>
        <v/>
      </c>
      <c r="G952" s="1" t="str">
        <f>if(Z952=PROSES!$E$29,T952,)</f>
        <v/>
      </c>
      <c r="H952" t="str">
        <f>if(X952=PROSES!$E$29,T952,)</f>
        <v/>
      </c>
      <c r="I952" t="str">
        <f t="shared" si="6"/>
        <v/>
      </c>
      <c r="J952" t="str">
        <f>if(and($K$3&gt;1,R952=PROSES!$C$2),,K952)</f>
        <v/>
      </c>
      <c r="K952" s="1" t="str">
        <f>if(and($L$3&gt;1,L952=PROSES!$B$2),,L952)</f>
        <v/>
      </c>
      <c r="L952" t="str">
        <f t="shared" si="7"/>
        <v/>
      </c>
      <c r="M952" t="str">
        <f>if(Z952=PROSES!$B$3,T952,)</f>
        <v/>
      </c>
      <c r="N952" t="str">
        <f>if(X952=PROSES!$B$3,T952,)</f>
        <v/>
      </c>
      <c r="O952" t="str">
        <f t="shared" si="8"/>
        <v/>
      </c>
      <c r="P952" t="str">
        <f>if(Z952=PROSES!$B$1,T952,)</f>
        <v/>
      </c>
      <c r="Q952" t="str">
        <f>if(X952=PROSES!$B$1,T952,)</f>
        <v/>
      </c>
      <c r="R952" t="str">
        <f t="shared" si="9"/>
        <v>PESANGGARAN GISPEMECUTANKELOD5</v>
      </c>
      <c r="S952" s="3"/>
      <c r="T952" s="1" t="s">
        <v>1751</v>
      </c>
      <c r="U952" s="1" t="s">
        <v>140</v>
      </c>
      <c r="V952" s="1" t="s">
        <v>140</v>
      </c>
      <c r="W952" s="1" t="s">
        <v>825</v>
      </c>
      <c r="X952" s="1" t="s">
        <v>1562</v>
      </c>
      <c r="Y952" s="1" t="s">
        <v>66</v>
      </c>
      <c r="Z952" s="1" t="s">
        <v>1661</v>
      </c>
      <c r="AA952" s="1" t="s">
        <v>85</v>
      </c>
      <c r="AD952" s="1">
        <v>0.0</v>
      </c>
      <c r="AE952" s="1">
        <v>1.0</v>
      </c>
      <c r="AG952" s="1">
        <v>4.7</v>
      </c>
      <c r="AH952" s="1">
        <v>1.0</v>
      </c>
      <c r="AI952" s="1" t="s">
        <v>64</v>
      </c>
      <c r="AJ952" s="1">
        <v>0.0</v>
      </c>
      <c r="AM952" s="1">
        <v>0.0</v>
      </c>
      <c r="AN952" s="1">
        <v>0.0</v>
      </c>
      <c r="AO952" s="1">
        <v>100.0</v>
      </c>
      <c r="AP952" s="1">
        <v>1.0</v>
      </c>
      <c r="AQ952" s="1">
        <v>1.2</v>
      </c>
      <c r="AR952" s="1">
        <v>1.2</v>
      </c>
      <c r="AS952" s="1">
        <v>3.145508</v>
      </c>
      <c r="AT952" s="1">
        <v>81.30194</v>
      </c>
      <c r="AU952" s="1">
        <v>0.475687</v>
      </c>
      <c r="AV952" s="1">
        <v>3.109332</v>
      </c>
      <c r="AW952" s="1">
        <v>0.0</v>
      </c>
      <c r="AX952" s="1">
        <v>0.0</v>
      </c>
      <c r="AY952" s="1">
        <v>0.0</v>
      </c>
      <c r="AZ952" s="1">
        <v>0.3333333</v>
      </c>
      <c r="BA952" s="1">
        <v>180.0</v>
      </c>
    </row>
    <row r="953">
      <c r="A953">
        <f t="shared" si="2"/>
        <v>0</v>
      </c>
      <c r="B953" t="str">
        <f t="shared" si="3"/>
        <v/>
      </c>
      <c r="C953" t="str">
        <f>if(and(D$3&gt;1,E953=PROSES!$D$22),,D953)</f>
        <v/>
      </c>
      <c r="D953" s="1" t="str">
        <f>if(and(F$3&gt;1,F953=PROSES!$B$10),,F953)</f>
        <v/>
      </c>
      <c r="E953" t="str">
        <f t="shared" si="4"/>
        <v/>
      </c>
      <c r="F953" t="str">
        <f t="shared" si="5"/>
        <v/>
      </c>
      <c r="G953" s="1" t="str">
        <f>if(Z953=PROSES!$E$29,T953,)</f>
        <v/>
      </c>
      <c r="H953" t="str">
        <f>if(X953=PROSES!$E$29,T953,)</f>
        <v/>
      </c>
      <c r="I953" t="str">
        <f t="shared" si="6"/>
        <v/>
      </c>
      <c r="J953" t="str">
        <f>if(and($K$3&gt;1,R953=PROSES!$C$2),,K953)</f>
        <v/>
      </c>
      <c r="K953" s="1" t="str">
        <f>if(and($L$3&gt;1,L953=PROSES!$B$2),,L953)</f>
        <v/>
      </c>
      <c r="L953" t="str">
        <f t="shared" si="7"/>
        <v/>
      </c>
      <c r="M953" t="str">
        <f>if(Z953=PROSES!$B$3,T953,)</f>
        <v/>
      </c>
      <c r="N953" t="str">
        <f>if(X953=PROSES!$B$3,T953,)</f>
        <v/>
      </c>
      <c r="O953" t="str">
        <f t="shared" si="8"/>
        <v/>
      </c>
      <c r="P953" t="str">
        <f>if(Z953=PROSES!$B$1,T953,)</f>
        <v/>
      </c>
      <c r="Q953" t="str">
        <f>if(X953=PROSES!$B$1,T953,)</f>
        <v/>
      </c>
      <c r="R953" t="str">
        <f t="shared" si="9"/>
        <v>PESANGGARAN GISPESANGGARAN5</v>
      </c>
      <c r="S953" s="3"/>
      <c r="T953" s="1" t="s">
        <v>1752</v>
      </c>
      <c r="U953" s="1" t="s">
        <v>140</v>
      </c>
      <c r="V953" s="1" t="s">
        <v>140</v>
      </c>
      <c r="W953" s="1" t="s">
        <v>336</v>
      </c>
      <c r="X953" s="1" t="s">
        <v>1562</v>
      </c>
      <c r="Y953" s="1" t="s">
        <v>66</v>
      </c>
      <c r="Z953" s="1" t="s">
        <v>1753</v>
      </c>
      <c r="AA953" s="1" t="s">
        <v>1754</v>
      </c>
      <c r="AD953" s="1">
        <v>0.0</v>
      </c>
      <c r="AE953" s="1">
        <v>1.0</v>
      </c>
      <c r="AG953" s="1">
        <v>0.15</v>
      </c>
      <c r="AH953" s="1">
        <v>1.0</v>
      </c>
      <c r="AI953" s="1" t="s">
        <v>64</v>
      </c>
      <c r="AJ953" s="1">
        <v>0.0</v>
      </c>
      <c r="AM953" s="1">
        <v>0.0</v>
      </c>
      <c r="AN953" s="1">
        <v>0.0</v>
      </c>
      <c r="AO953" s="1">
        <v>100.0</v>
      </c>
      <c r="AP953" s="1">
        <v>1.0</v>
      </c>
      <c r="AQ953" s="1">
        <v>1.15</v>
      </c>
      <c r="AR953" s="1">
        <v>1.15</v>
      </c>
      <c r="AS953" s="1">
        <v>0.01595774</v>
      </c>
      <c r="AT953" s="1">
        <v>77.84506</v>
      </c>
      <c r="AU953" s="1">
        <v>0.00336</v>
      </c>
      <c r="AV953" s="1">
        <v>0.0156</v>
      </c>
      <c r="AW953" s="1">
        <v>0.02586</v>
      </c>
      <c r="AX953" s="1">
        <v>0.0468</v>
      </c>
      <c r="AY953" s="1">
        <v>0.0</v>
      </c>
      <c r="AZ953" s="1">
        <v>0.8035125</v>
      </c>
      <c r="BA953" s="1">
        <v>-23.64246</v>
      </c>
    </row>
    <row r="954">
      <c r="A954">
        <f t="shared" si="2"/>
        <v>0</v>
      </c>
      <c r="B954" t="str">
        <f t="shared" si="3"/>
        <v/>
      </c>
      <c r="C954" t="str">
        <f>if(and(D$3&gt;1,E954=PROSES!$D$22),,D954)</f>
        <v/>
      </c>
      <c r="D954" s="1" t="str">
        <f>if(and(F$3&gt;1,F954=PROSES!$B$10),,F954)</f>
        <v/>
      </c>
      <c r="E954" t="str">
        <f t="shared" si="4"/>
        <v/>
      </c>
      <c r="F954" t="str">
        <f t="shared" si="5"/>
        <v/>
      </c>
      <c r="G954" s="1" t="str">
        <f>if(Z954=PROSES!$E$29,T954,)</f>
        <v/>
      </c>
      <c r="H954" t="str">
        <f>if(X954=PROSES!$E$29,T954,)</f>
        <v/>
      </c>
      <c r="I954" t="str">
        <f t="shared" si="6"/>
        <v/>
      </c>
      <c r="J954" t="str">
        <f>if(and($K$3&gt;1,R954=PROSES!$C$2),,K954)</f>
        <v/>
      </c>
      <c r="K954" s="1" t="str">
        <f>if(and($L$3&gt;1,L954=PROSES!$B$2),,L954)</f>
        <v/>
      </c>
      <c r="L954" t="str">
        <f t="shared" si="7"/>
        <v/>
      </c>
      <c r="M954" t="str">
        <f>if(Z954=PROSES!$B$3,T954,)</f>
        <v/>
      </c>
      <c r="N954" t="str">
        <f>if(X954=PROSES!$B$3,T954,)</f>
        <v/>
      </c>
      <c r="O954" t="str">
        <f t="shared" si="8"/>
        <v/>
      </c>
      <c r="P954" t="str">
        <f>if(Z954=PROSES!$B$1,T954,)</f>
        <v/>
      </c>
      <c r="Q954" t="str">
        <f>if(X954=PROSES!$B$1,T954,)</f>
        <v/>
      </c>
      <c r="R954" t="str">
        <f t="shared" si="9"/>
        <v>PESANGGARAN GISPESANGGARAN5</v>
      </c>
      <c r="S954" s="3"/>
      <c r="T954" s="1" t="s">
        <v>1755</v>
      </c>
      <c r="U954" s="1" t="s">
        <v>140</v>
      </c>
      <c r="V954" s="1" t="s">
        <v>140</v>
      </c>
      <c r="W954" s="1" t="s">
        <v>336</v>
      </c>
      <c r="X954" s="1" t="s">
        <v>1562</v>
      </c>
      <c r="Y954" s="1" t="s">
        <v>1756</v>
      </c>
      <c r="Z954" s="1" t="s">
        <v>1753</v>
      </c>
      <c r="AA954" s="1" t="s">
        <v>88</v>
      </c>
      <c r="AD954" s="1">
        <v>0.0</v>
      </c>
      <c r="AE954" s="1">
        <v>1.0</v>
      </c>
      <c r="AG954" s="1">
        <v>0.15</v>
      </c>
      <c r="AH954" s="1">
        <v>1.0</v>
      </c>
      <c r="AI954" s="1" t="s">
        <v>64</v>
      </c>
      <c r="AJ954" s="1">
        <v>0.0</v>
      </c>
      <c r="AM954" s="1">
        <v>0.0</v>
      </c>
      <c r="AN954" s="1">
        <v>0.0</v>
      </c>
      <c r="AO954" s="1">
        <v>100.0</v>
      </c>
      <c r="AP954" s="1">
        <v>1.0</v>
      </c>
      <c r="AQ954" s="1">
        <v>1.15</v>
      </c>
      <c r="AR954" s="1">
        <v>1.15</v>
      </c>
      <c r="AS954" s="1">
        <v>0.01595774</v>
      </c>
      <c r="AT954" s="1">
        <v>77.84506</v>
      </c>
      <c r="AU954" s="1">
        <v>0.00336</v>
      </c>
      <c r="AV954" s="1">
        <v>0.0156</v>
      </c>
      <c r="AW954" s="1">
        <v>0.02586</v>
      </c>
      <c r="AX954" s="1">
        <v>0.0468</v>
      </c>
      <c r="AY954" s="1">
        <v>0.0</v>
      </c>
      <c r="AZ954" s="1">
        <v>0.8035125</v>
      </c>
      <c r="BA954" s="1">
        <v>-23.64246</v>
      </c>
    </row>
    <row r="955">
      <c r="A955">
        <f t="shared" si="2"/>
        <v>0</v>
      </c>
      <c r="B955" t="str">
        <f t="shared" si="3"/>
        <v/>
      </c>
      <c r="C955" t="str">
        <f>if(and(D$3&gt;1,E955=PROSES!$D$22),,D955)</f>
        <v/>
      </c>
      <c r="D955" s="1" t="str">
        <f>if(and(F$3&gt;1,F955=PROSES!$B$10),,F955)</f>
        <v/>
      </c>
      <c r="E955" t="str">
        <f t="shared" si="4"/>
        <v/>
      </c>
      <c r="F955" t="str">
        <f t="shared" si="5"/>
        <v/>
      </c>
      <c r="G955" s="1" t="str">
        <f>if(Z955=PROSES!$E$29,T955,)</f>
        <v/>
      </c>
      <c r="H955" t="str">
        <f>if(X955=PROSES!$E$29,T955,)</f>
        <v/>
      </c>
      <c r="I955" t="str">
        <f t="shared" si="6"/>
        <v/>
      </c>
      <c r="J955" t="str">
        <f>if(and($K$3&gt;1,R955=PROSES!$C$2),,K955)</f>
        <v/>
      </c>
      <c r="K955" s="1" t="str">
        <f>if(and($L$3&gt;1,L955=PROSES!$B$2),,L955)</f>
        <v/>
      </c>
      <c r="L955" t="str">
        <f t="shared" si="7"/>
        <v/>
      </c>
      <c r="M955" t="str">
        <f>if(Z955=PROSES!$B$3,T955,)</f>
        <v/>
      </c>
      <c r="N955" t="str">
        <f>if(X955=PROSES!$B$3,T955,)</f>
        <v/>
      </c>
      <c r="O955" t="str">
        <f t="shared" si="8"/>
        <v/>
      </c>
      <c r="P955" t="str">
        <f>if(Z955=PROSES!$B$1,T955,)</f>
        <v/>
      </c>
      <c r="Q955" t="str">
        <f>if(X955=PROSES!$B$1,T955,)</f>
        <v/>
      </c>
      <c r="R955" t="str">
        <f t="shared" si="9"/>
        <v>PESANGGARAN GISSANUR5</v>
      </c>
      <c r="S955" s="3"/>
      <c r="T955" s="1" t="s">
        <v>1757</v>
      </c>
      <c r="U955" s="1" t="s">
        <v>140</v>
      </c>
      <c r="V955" s="1" t="s">
        <v>140</v>
      </c>
      <c r="W955" s="1" t="s">
        <v>1758</v>
      </c>
      <c r="X955" s="1" t="s">
        <v>1562</v>
      </c>
      <c r="Y955" s="1" t="s">
        <v>1756</v>
      </c>
      <c r="Z955" s="1" t="s">
        <v>929</v>
      </c>
      <c r="AA955" s="1" t="s">
        <v>88</v>
      </c>
      <c r="AD955" s="1">
        <v>0.0</v>
      </c>
      <c r="AE955" s="1">
        <v>1.0</v>
      </c>
      <c r="AG955" s="1">
        <v>7.75</v>
      </c>
      <c r="AH955" s="1">
        <v>1.0</v>
      </c>
      <c r="AI955" s="1" t="s">
        <v>64</v>
      </c>
      <c r="AJ955" s="1">
        <v>0.0</v>
      </c>
      <c r="AM955" s="1">
        <v>0.0</v>
      </c>
      <c r="AN955" s="1">
        <v>0.0</v>
      </c>
      <c r="AO955" s="1">
        <v>100.0</v>
      </c>
      <c r="AP955" s="1">
        <v>1.0</v>
      </c>
      <c r="AQ955" s="1">
        <v>0.4</v>
      </c>
      <c r="AR955" s="1">
        <v>0.4</v>
      </c>
      <c r="AS955" s="1">
        <v>3.569117</v>
      </c>
      <c r="AT955" s="1">
        <v>62.36662</v>
      </c>
      <c r="AU955" s="1">
        <v>1.6554</v>
      </c>
      <c r="AV955" s="1">
        <v>3.162</v>
      </c>
      <c r="AW955" s="1">
        <v>2.8179</v>
      </c>
      <c r="AX955" s="1">
        <v>9.486</v>
      </c>
      <c r="AY955" s="1">
        <v>0.0</v>
      </c>
      <c r="AZ955" s="1">
        <v>0.6005183</v>
      </c>
      <c r="BA955" s="1">
        <v>17.21735</v>
      </c>
    </row>
    <row r="956">
      <c r="A956">
        <f t="shared" si="2"/>
        <v>0</v>
      </c>
      <c r="B956" t="str">
        <f t="shared" si="3"/>
        <v/>
      </c>
      <c r="C956" t="str">
        <f>if(and(D$3&gt;1,E956=PROSES!$D$22),,D956)</f>
        <v/>
      </c>
      <c r="D956" s="1" t="str">
        <f>if(and(F$3&gt;1,F956=PROSES!$B$10),,F956)</f>
        <v/>
      </c>
      <c r="E956" t="str">
        <f t="shared" si="4"/>
        <v/>
      </c>
      <c r="F956" t="str">
        <f t="shared" si="5"/>
        <v/>
      </c>
      <c r="G956" s="1" t="str">
        <f>if(Z956=PROSES!$E$29,T956,)</f>
        <v/>
      </c>
      <c r="H956" t="str">
        <f>if(X956=PROSES!$E$29,T956,)</f>
        <v/>
      </c>
      <c r="I956" t="str">
        <f t="shared" si="6"/>
        <v/>
      </c>
      <c r="J956" t="str">
        <f>if(and($K$3&gt;1,R956=PROSES!$C$2),,K956)</f>
        <v/>
      </c>
      <c r="K956" s="1" t="str">
        <f>if(and($L$3&gt;1,L956=PROSES!$B$2),,L956)</f>
        <v/>
      </c>
      <c r="L956" t="str">
        <f t="shared" si="7"/>
        <v/>
      </c>
      <c r="M956" t="str">
        <f>if(Z956=PROSES!$B$3,T956,)</f>
        <v/>
      </c>
      <c r="N956" t="str">
        <f>if(X956=PROSES!$B$3,T956,)</f>
        <v/>
      </c>
      <c r="O956" t="str">
        <f t="shared" si="8"/>
        <v/>
      </c>
      <c r="P956" t="str">
        <f>if(Z956=PROSES!$B$1,T956,)</f>
        <v/>
      </c>
      <c r="Q956" t="str">
        <f>if(X956=PROSES!$B$1,T956,)</f>
        <v/>
      </c>
      <c r="R956" t="str">
        <f t="shared" si="9"/>
        <v>PESANGGARAN GISSANUR5</v>
      </c>
      <c r="S956" s="3"/>
      <c r="T956" s="1" t="s">
        <v>1759</v>
      </c>
      <c r="U956" s="1" t="s">
        <v>140</v>
      </c>
      <c r="V956" s="1" t="s">
        <v>140</v>
      </c>
      <c r="W956" s="1" t="s">
        <v>141</v>
      </c>
      <c r="X956" s="1" t="s">
        <v>1562</v>
      </c>
      <c r="Y956" s="1" t="s">
        <v>1756</v>
      </c>
      <c r="Z956" s="1" t="s">
        <v>929</v>
      </c>
      <c r="AA956" s="1" t="s">
        <v>85</v>
      </c>
      <c r="AD956" s="1">
        <v>0.0</v>
      </c>
      <c r="AE956" s="1">
        <v>1.0</v>
      </c>
      <c r="AG956" s="1">
        <v>7.75</v>
      </c>
      <c r="AH956" s="1">
        <v>1.0</v>
      </c>
      <c r="AI956" s="1" t="s">
        <v>64</v>
      </c>
      <c r="AJ956" s="1">
        <v>0.0</v>
      </c>
      <c r="AM956" s="1">
        <v>0.0</v>
      </c>
      <c r="AN956" s="1">
        <v>0.0</v>
      </c>
      <c r="AO956" s="1">
        <v>100.0</v>
      </c>
      <c r="AP956" s="1">
        <v>1.0</v>
      </c>
      <c r="AQ956" s="1">
        <v>0.645</v>
      </c>
      <c r="AR956" s="1">
        <v>0.645</v>
      </c>
      <c r="AS956" s="1">
        <v>3.254797</v>
      </c>
      <c r="AT956" s="1">
        <v>70.96105</v>
      </c>
      <c r="AU956" s="1">
        <v>1.06175</v>
      </c>
      <c r="AV956" s="1">
        <v>3.07675</v>
      </c>
      <c r="AW956" s="1">
        <v>2.22425</v>
      </c>
      <c r="AX956" s="1">
        <v>9.230249</v>
      </c>
      <c r="AY956" s="1">
        <v>0.0</v>
      </c>
      <c r="AZ956" s="1">
        <v>0.6413451</v>
      </c>
      <c r="BA956" s="1">
        <v>8.340887</v>
      </c>
    </row>
    <row r="957">
      <c r="A957">
        <f t="shared" si="2"/>
        <v>0</v>
      </c>
      <c r="B957" t="str">
        <f t="shared" si="3"/>
        <v/>
      </c>
      <c r="C957" t="str">
        <f>if(and(D$3&gt;1,E957=PROSES!$D$22),,D957)</f>
        <v/>
      </c>
      <c r="D957" s="1" t="str">
        <f>if(and(F$3&gt;1,F957=PROSES!$B$10),,F957)</f>
        <v/>
      </c>
      <c r="E957" t="str">
        <f t="shared" si="4"/>
        <v/>
      </c>
      <c r="F957" t="str">
        <f t="shared" si="5"/>
        <v/>
      </c>
      <c r="G957" s="1" t="str">
        <f>if(Z957=PROSES!$E$29,T957,)</f>
        <v/>
      </c>
      <c r="H957" t="str">
        <f>if(X957=PROSES!$E$29,T957,)</f>
        <v/>
      </c>
      <c r="I957" t="str">
        <f t="shared" si="6"/>
        <v/>
      </c>
      <c r="J957" t="str">
        <f>if(and($K$3&gt;1,R957=PROSES!$C$2),,K957)</f>
        <v/>
      </c>
      <c r="K957" s="1" t="str">
        <f>if(and($L$3&gt;1,L957=PROSES!$B$2),,L957)</f>
        <v/>
      </c>
      <c r="L957" t="str">
        <f t="shared" si="7"/>
        <v/>
      </c>
      <c r="M957" t="str">
        <f>if(Z957=PROSES!$B$3,T957,)</f>
        <v/>
      </c>
      <c r="N957" t="str">
        <f>if(X957=PROSES!$B$3,T957,)</f>
        <v/>
      </c>
      <c r="O957" t="str">
        <f t="shared" si="8"/>
        <v/>
      </c>
      <c r="P957" t="str">
        <f>if(Z957=PROSES!$B$1,T957,)</f>
        <v/>
      </c>
      <c r="Q957" t="str">
        <f>if(X957=PROSES!$B$1,T957,)</f>
        <v/>
      </c>
      <c r="R957" t="str">
        <f t="shared" si="9"/>
        <v>PASAR KEMIS</v>
      </c>
      <c r="S957" s="3"/>
      <c r="T957" s="1" t="s">
        <v>1760</v>
      </c>
      <c r="U957" s="1" t="s">
        <v>58</v>
      </c>
      <c r="V957" s="1" t="s">
        <v>58</v>
      </c>
      <c r="W957" s="1" t="s">
        <v>90</v>
      </c>
      <c r="X957" s="1" t="s">
        <v>647</v>
      </c>
      <c r="Y957" s="7">
        <v>43470.0</v>
      </c>
      <c r="AA957" s="1" t="s">
        <v>853</v>
      </c>
      <c r="AD957" s="1">
        <v>1.0</v>
      </c>
      <c r="AE957" s="1">
        <v>1.0</v>
      </c>
      <c r="AG957" s="1">
        <v>3.969</v>
      </c>
      <c r="AH957" s="1">
        <v>1.0</v>
      </c>
      <c r="AI957" s="1" t="s">
        <v>64</v>
      </c>
      <c r="AJ957" s="1">
        <v>0.0</v>
      </c>
      <c r="AM957" s="1">
        <v>0.0</v>
      </c>
      <c r="AN957" s="1">
        <v>0.0</v>
      </c>
      <c r="AO957" s="1">
        <v>100.0</v>
      </c>
      <c r="AP957" s="1">
        <v>1.0</v>
      </c>
      <c r="AQ957" s="1">
        <v>1.62</v>
      </c>
      <c r="AR957" s="1">
        <v>1.62</v>
      </c>
      <c r="AS957" s="1">
        <v>1.124637</v>
      </c>
      <c r="AT957" s="1">
        <v>82.15014</v>
      </c>
      <c r="AU957" s="1">
        <v>0.1536003</v>
      </c>
      <c r="AV957" s="1">
        <v>1.114098</v>
      </c>
      <c r="AW957" s="1">
        <v>0.7489504</v>
      </c>
      <c r="AX957" s="1">
        <v>3.342295</v>
      </c>
      <c r="AY957" s="1">
        <v>0.0</v>
      </c>
      <c r="AZ957" s="1">
        <v>0.683587</v>
      </c>
      <c r="BA957" s="1">
        <v>-7.109503</v>
      </c>
    </row>
    <row r="958">
      <c r="A958">
        <f t="shared" si="2"/>
        <v>0</v>
      </c>
      <c r="B958" t="str">
        <f t="shared" si="3"/>
        <v/>
      </c>
      <c r="C958" t="str">
        <f>if(and(D$3&gt;1,E958=PROSES!$D$22),,D958)</f>
        <v/>
      </c>
      <c r="D958" s="1" t="str">
        <f>if(and(F$3&gt;1,F958=PROSES!$B$10),,F958)</f>
        <v/>
      </c>
      <c r="E958" t="str">
        <f t="shared" si="4"/>
        <v/>
      </c>
      <c r="F958" t="str">
        <f t="shared" si="5"/>
        <v/>
      </c>
      <c r="G958" s="1" t="str">
        <f>if(Z958=PROSES!$E$29,T958,)</f>
        <v/>
      </c>
      <c r="H958" t="str">
        <f>if(X958=PROSES!$E$29,T958,)</f>
        <v/>
      </c>
      <c r="I958" t="str">
        <f t="shared" si="6"/>
        <v/>
      </c>
      <c r="J958" t="str">
        <f>if(and($K$3&gt;1,R958=PROSES!$C$2),,K958)</f>
        <v/>
      </c>
      <c r="K958" s="1" t="str">
        <f>if(and($L$3&gt;1,L958=PROSES!$B$2),,L958)</f>
        <v/>
      </c>
      <c r="L958" t="str">
        <f t="shared" si="7"/>
        <v/>
      </c>
      <c r="M958" t="str">
        <f>if(Z958=PROSES!$B$3,T958,)</f>
        <v/>
      </c>
      <c r="N958" t="str">
        <f>if(X958=PROSES!$B$3,T958,)</f>
        <v/>
      </c>
      <c r="O958" t="str">
        <f t="shared" si="8"/>
        <v/>
      </c>
      <c r="P958" t="str">
        <f>if(Z958=PROSES!$B$1,T958,)</f>
        <v/>
      </c>
      <c r="Q958" t="str">
        <f>if(X958=PROSES!$B$1,T958,)</f>
        <v/>
      </c>
      <c r="R958" t="str">
        <f t="shared" si="9"/>
        <v>PASAR KEMIS</v>
      </c>
      <c r="S958" s="3"/>
      <c r="T958" s="1" t="s">
        <v>1761</v>
      </c>
      <c r="U958" s="1" t="s">
        <v>58</v>
      </c>
      <c r="V958" s="1" t="s">
        <v>58</v>
      </c>
      <c r="W958" s="1" t="s">
        <v>90</v>
      </c>
      <c r="X958" s="1" t="s">
        <v>647</v>
      </c>
      <c r="Y958" s="7">
        <v>43470.0</v>
      </c>
      <c r="AA958" s="1" t="s">
        <v>857</v>
      </c>
      <c r="AD958" s="1">
        <v>1.0</v>
      </c>
      <c r="AE958" s="1">
        <v>1.0</v>
      </c>
      <c r="AG958" s="1">
        <v>3.969</v>
      </c>
      <c r="AH958" s="1">
        <v>1.0</v>
      </c>
      <c r="AI958" s="1" t="s">
        <v>64</v>
      </c>
      <c r="AJ958" s="1">
        <v>0.0</v>
      </c>
      <c r="AM958" s="1">
        <v>0.0</v>
      </c>
      <c r="AN958" s="1">
        <v>0.0</v>
      </c>
      <c r="AO958" s="1">
        <v>100.0</v>
      </c>
      <c r="AP958" s="1">
        <v>1.0</v>
      </c>
      <c r="AQ958" s="1">
        <v>1.62</v>
      </c>
      <c r="AR958" s="1">
        <v>1.62</v>
      </c>
      <c r="AS958" s="1">
        <v>1.124637</v>
      </c>
      <c r="AT958" s="1">
        <v>82.15014</v>
      </c>
      <c r="AU958" s="1">
        <v>0.1536003</v>
      </c>
      <c r="AV958" s="1">
        <v>1.114098</v>
      </c>
      <c r="AW958" s="1">
        <v>0.7489504</v>
      </c>
      <c r="AX958" s="1">
        <v>3.342295</v>
      </c>
      <c r="AY958" s="1">
        <v>0.0</v>
      </c>
      <c r="AZ958" s="1">
        <v>0.683587</v>
      </c>
      <c r="BA958" s="1">
        <v>-7.109503</v>
      </c>
    </row>
    <row r="959">
      <c r="A959">
        <f t="shared" si="2"/>
        <v>0</v>
      </c>
      <c r="B959" t="str">
        <f t="shared" si="3"/>
        <v/>
      </c>
      <c r="C959" t="str">
        <f>if(and(D$3&gt;1,E959=PROSES!$D$22),,D959)</f>
        <v/>
      </c>
      <c r="D959" s="1" t="str">
        <f>if(and(F$3&gt;1,F959=PROSES!$B$10),,F959)</f>
        <v/>
      </c>
      <c r="E959" t="str">
        <f t="shared" si="4"/>
        <v/>
      </c>
      <c r="F959" t="str">
        <f t="shared" si="5"/>
        <v/>
      </c>
      <c r="G959" s="1" t="str">
        <f>if(Z959=PROSES!$E$29,T959,)</f>
        <v/>
      </c>
      <c r="H959" t="str">
        <f>if(X959=PROSES!$E$29,T959,)</f>
        <v/>
      </c>
      <c r="I959" t="str">
        <f t="shared" si="6"/>
        <v/>
      </c>
      <c r="J959" t="str">
        <f>if(and($K$3&gt;1,R959=PROSES!$C$2),,K959)</f>
        <v/>
      </c>
      <c r="K959" s="1" t="str">
        <f>if(and($L$3&gt;1,L959=PROSES!$B$2),,L959)</f>
        <v/>
      </c>
      <c r="L959" t="str">
        <f t="shared" si="7"/>
        <v/>
      </c>
      <c r="M959" t="str">
        <f>if(Z959=PROSES!$B$3,T959,)</f>
        <v/>
      </c>
      <c r="N959" t="str">
        <f>if(X959=PROSES!$B$3,T959,)</f>
        <v/>
      </c>
      <c r="O959" t="str">
        <f t="shared" si="8"/>
        <v/>
      </c>
      <c r="P959" t="str">
        <f>if(Z959=PROSES!$B$1,T959,)</f>
        <v/>
      </c>
      <c r="Q959" t="str">
        <f>if(X959=PROSES!$B$1,T959,)</f>
        <v/>
      </c>
      <c r="R959" t="str">
        <f t="shared" si="9"/>
        <v>GAJAH TUNGGAL</v>
      </c>
      <c r="S959" s="3"/>
      <c r="T959" s="1" t="s">
        <v>1762</v>
      </c>
      <c r="U959" s="1" t="s">
        <v>58</v>
      </c>
      <c r="V959" s="1" t="s">
        <v>58</v>
      </c>
      <c r="W959" s="1" t="s">
        <v>1763</v>
      </c>
      <c r="Y959" s="1" t="s">
        <v>853</v>
      </c>
      <c r="Z959" s="1" t="s">
        <v>1764</v>
      </c>
      <c r="AA959" s="1" t="s">
        <v>66</v>
      </c>
      <c r="AD959" s="1">
        <v>0.0</v>
      </c>
      <c r="AE959" s="1">
        <v>1.0</v>
      </c>
      <c r="AG959" s="1">
        <v>3.57</v>
      </c>
      <c r="AH959" s="1">
        <v>1.0</v>
      </c>
      <c r="AI959" s="1" t="s">
        <v>64</v>
      </c>
      <c r="AJ959" s="1">
        <v>0.0</v>
      </c>
      <c r="AM959" s="1">
        <v>0.0</v>
      </c>
      <c r="AN959" s="1">
        <v>0.0</v>
      </c>
      <c r="AO959" s="1">
        <v>100.0</v>
      </c>
      <c r="AP959" s="1">
        <v>1.0</v>
      </c>
      <c r="AQ959" s="1">
        <v>1.856</v>
      </c>
      <c r="AR959" s="1">
        <v>1.856</v>
      </c>
      <c r="AS959" s="1">
        <v>0.7668991</v>
      </c>
      <c r="AT959" s="1">
        <v>72.61097</v>
      </c>
      <c r="AU959" s="1">
        <v>0.229194</v>
      </c>
      <c r="AV959" s="1">
        <v>0.73185</v>
      </c>
      <c r="AW959" s="1">
        <v>0.764694</v>
      </c>
      <c r="AX959" s="1">
        <v>2.19555</v>
      </c>
      <c r="AY959" s="1">
        <v>0.0</v>
      </c>
      <c r="AZ959" s="1">
        <v>0.677439</v>
      </c>
      <c r="BA959" s="1">
        <v>-2.706203</v>
      </c>
    </row>
    <row r="960">
      <c r="A960">
        <f t="shared" si="2"/>
        <v>0</v>
      </c>
      <c r="B960" t="str">
        <f t="shared" si="3"/>
        <v/>
      </c>
      <c r="C960" t="str">
        <f>if(and(D$3&gt;1,E960=PROSES!$D$22),,D960)</f>
        <v/>
      </c>
      <c r="D960" s="1" t="str">
        <f>if(and(F$3&gt;1,F960=PROSES!$B$10),,F960)</f>
        <v/>
      </c>
      <c r="E960" t="str">
        <f t="shared" si="4"/>
        <v/>
      </c>
      <c r="F960" t="str">
        <f t="shared" si="5"/>
        <v/>
      </c>
      <c r="G960" s="1" t="str">
        <f>if(Z960=PROSES!$E$29,T960,)</f>
        <v/>
      </c>
      <c r="H960" t="str">
        <f>if(X960=PROSES!$E$29,T960,)</f>
        <v/>
      </c>
      <c r="I960" t="str">
        <f t="shared" si="6"/>
        <v/>
      </c>
      <c r="J960" t="str">
        <f>if(and($K$3&gt;1,R960=PROSES!$C$2),,K960)</f>
        <v/>
      </c>
      <c r="K960" s="1" t="str">
        <f>if(and($L$3&gt;1,L960=PROSES!$B$2),,L960)</f>
        <v/>
      </c>
      <c r="L960" t="str">
        <f t="shared" si="7"/>
        <v/>
      </c>
      <c r="M960" t="str">
        <f>if(Z960=PROSES!$B$3,T960,)</f>
        <v/>
      </c>
      <c r="N960" t="str">
        <f>if(X960=PROSES!$B$3,T960,)</f>
        <v/>
      </c>
      <c r="O960" t="str">
        <f t="shared" si="8"/>
        <v/>
      </c>
      <c r="P960" t="str">
        <f>if(Z960=PROSES!$B$1,T960,)</f>
        <v/>
      </c>
      <c r="Q960" t="str">
        <f>if(X960=PROSES!$B$1,T960,)</f>
        <v/>
      </c>
      <c r="R960" t="str">
        <f t="shared" si="9"/>
        <v>GAJAH TUNGGAL</v>
      </c>
      <c r="S960" s="3"/>
      <c r="T960" s="1" t="s">
        <v>1765</v>
      </c>
      <c r="U960" s="1" t="s">
        <v>58</v>
      </c>
      <c r="V960" s="1" t="s">
        <v>58</v>
      </c>
      <c r="W960" s="1" t="s">
        <v>1763</v>
      </c>
      <c r="Y960" s="1" t="s">
        <v>857</v>
      </c>
      <c r="Z960" s="1" t="s">
        <v>1764</v>
      </c>
      <c r="AA960" s="1" t="s">
        <v>66</v>
      </c>
      <c r="AD960" s="1">
        <v>0.0</v>
      </c>
      <c r="AE960" s="1">
        <v>1.0</v>
      </c>
      <c r="AG960" s="1">
        <v>3.57</v>
      </c>
      <c r="AH960" s="1">
        <v>1.0</v>
      </c>
      <c r="AI960" s="1" t="s">
        <v>64</v>
      </c>
      <c r="AJ960" s="1">
        <v>0.0</v>
      </c>
      <c r="AM960" s="1">
        <v>0.0</v>
      </c>
      <c r="AN960" s="1">
        <v>0.0</v>
      </c>
      <c r="AO960" s="1">
        <v>100.0</v>
      </c>
      <c r="AP960" s="1">
        <v>1.0</v>
      </c>
      <c r="AQ960" s="1">
        <v>1.856</v>
      </c>
      <c r="AR960" s="1">
        <v>1.856</v>
      </c>
      <c r="AS960" s="1">
        <v>0.7668991</v>
      </c>
      <c r="AT960" s="1">
        <v>72.61097</v>
      </c>
      <c r="AU960" s="1">
        <v>0.229194</v>
      </c>
      <c r="AV960" s="1">
        <v>0.73185</v>
      </c>
      <c r="AW960" s="1">
        <v>0.764694</v>
      </c>
      <c r="AX960" s="1">
        <v>2.19555</v>
      </c>
      <c r="AY960" s="1">
        <v>0.0</v>
      </c>
      <c r="AZ960" s="1">
        <v>0.677439</v>
      </c>
      <c r="BA960" s="1">
        <v>-2.706203</v>
      </c>
    </row>
    <row r="961">
      <c r="A961">
        <f t="shared" si="2"/>
        <v>0</v>
      </c>
      <c r="B961" t="str">
        <f t="shared" si="3"/>
        <v/>
      </c>
      <c r="C961" t="str">
        <f>if(and(D$3&gt;1,E961=PROSES!$D$22),,D961)</f>
        <v/>
      </c>
      <c r="D961" s="1" t="str">
        <f>if(and(F$3&gt;1,F961=PROSES!$B$10),,F961)</f>
        <v/>
      </c>
      <c r="E961" t="str">
        <f t="shared" si="4"/>
        <v/>
      </c>
      <c r="F961" t="str">
        <f t="shared" si="5"/>
        <v/>
      </c>
      <c r="G961" s="1" t="str">
        <f>if(Z961=PROSES!$E$29,T961,)</f>
        <v/>
      </c>
      <c r="H961" t="str">
        <f>if(X961=PROSES!$E$29,T961,)</f>
        <v/>
      </c>
      <c r="I961" t="str">
        <f t="shared" si="6"/>
        <v/>
      </c>
      <c r="J961" t="str">
        <f>if(and($K$3&gt;1,R961=PROSES!$C$2),,K961)</f>
        <v/>
      </c>
      <c r="K961" s="1" t="str">
        <f>if(and($L$3&gt;1,L961=PROSES!$B$2),,L961)</f>
        <v/>
      </c>
      <c r="L961" t="str">
        <f t="shared" si="7"/>
        <v/>
      </c>
      <c r="M961" t="str">
        <f>if(Z961=PROSES!$B$3,T961,)</f>
        <v/>
      </c>
      <c r="N961" t="str">
        <f>if(X961=PROSES!$B$3,T961,)</f>
        <v/>
      </c>
      <c r="O961" t="str">
        <f t="shared" si="8"/>
        <v/>
      </c>
      <c r="P961" t="str">
        <f>if(Z961=PROSES!$B$1,T961,)</f>
        <v/>
      </c>
      <c r="Q961" t="str">
        <f>if(X961=PROSES!$B$1,T961,)</f>
        <v/>
      </c>
      <c r="R961" t="str">
        <f t="shared" si="9"/>
        <v>PASAR KEMISNEW PASAR KEMIS</v>
      </c>
      <c r="S961" s="3"/>
      <c r="T961" s="1" t="s">
        <v>1766</v>
      </c>
      <c r="U961" s="1" t="s">
        <v>58</v>
      </c>
      <c r="V961" s="1" t="s">
        <v>58</v>
      </c>
      <c r="W961" s="1" t="s">
        <v>90</v>
      </c>
      <c r="X961" s="1" t="s">
        <v>647</v>
      </c>
      <c r="Y961" s="7">
        <v>43470.0</v>
      </c>
      <c r="Z961" s="1" t="s">
        <v>1767</v>
      </c>
      <c r="AA961" s="1" t="s">
        <v>66</v>
      </c>
      <c r="AD961" s="1">
        <v>0.0</v>
      </c>
      <c r="AE961" s="1">
        <v>1.0</v>
      </c>
      <c r="AG961" s="1">
        <v>6.54</v>
      </c>
      <c r="AH961" s="1">
        <v>1.0</v>
      </c>
      <c r="AI961" s="1" t="s">
        <v>64</v>
      </c>
      <c r="AJ961" s="1">
        <v>0.0</v>
      </c>
      <c r="AM961" s="1">
        <v>0.0</v>
      </c>
      <c r="AN961" s="1">
        <v>0.0</v>
      </c>
      <c r="AO961" s="1">
        <v>100.0</v>
      </c>
      <c r="AP961" s="1">
        <v>1.0</v>
      </c>
      <c r="AQ961" s="1">
        <v>1.62</v>
      </c>
      <c r="AR961" s="1">
        <v>1.62</v>
      </c>
      <c r="AS961" s="1">
        <v>1.853143</v>
      </c>
      <c r="AT961" s="1">
        <v>82.15014</v>
      </c>
      <c r="AU961" s="1">
        <v>0.253098</v>
      </c>
      <c r="AV961" s="1">
        <v>1.835778</v>
      </c>
      <c r="AW961" s="1">
        <v>1.234098</v>
      </c>
      <c r="AX961" s="1">
        <v>5.507334</v>
      </c>
      <c r="AY961" s="1">
        <v>0.0</v>
      </c>
      <c r="AZ961" s="1">
        <v>0.683587</v>
      </c>
      <c r="BA961" s="1">
        <v>-7.109503</v>
      </c>
    </row>
    <row r="962">
      <c r="A962">
        <f t="shared" si="2"/>
        <v>0</v>
      </c>
      <c r="B962" t="str">
        <f t="shared" si="3"/>
        <v/>
      </c>
      <c r="C962" t="str">
        <f>if(and(D$3&gt;1,E962=PROSES!$D$22),,D962)</f>
        <v/>
      </c>
      <c r="D962" s="1" t="str">
        <f>if(and(F$3&gt;1,F962=PROSES!$B$10),,F962)</f>
        <v/>
      </c>
      <c r="E962" t="str">
        <f t="shared" si="4"/>
        <v/>
      </c>
      <c r="F962" t="str">
        <f t="shared" si="5"/>
        <v/>
      </c>
      <c r="G962" s="1" t="str">
        <f>if(Z962=PROSES!$E$29,T962,)</f>
        <v/>
      </c>
      <c r="H962" t="str">
        <f>if(X962=PROSES!$E$29,T962,)</f>
        <v/>
      </c>
      <c r="I962" t="str">
        <f t="shared" si="6"/>
        <v/>
      </c>
      <c r="J962" t="str">
        <f>if(and($K$3&gt;1,R962=PROSES!$C$2),,K962)</f>
        <v/>
      </c>
      <c r="K962" s="1" t="str">
        <f>if(and($L$3&gt;1,L962=PROSES!$B$2),,L962)</f>
        <v/>
      </c>
      <c r="L962" t="str">
        <f t="shared" si="7"/>
        <v/>
      </c>
      <c r="M962" t="str">
        <f>if(Z962=PROSES!$B$3,T962,)</f>
        <v/>
      </c>
      <c r="N962" t="str">
        <f>if(X962=PROSES!$B$3,T962,)</f>
        <v/>
      </c>
      <c r="O962" t="str">
        <f t="shared" si="8"/>
        <v/>
      </c>
      <c r="P962" t="str">
        <f>if(Z962=PROSES!$B$1,T962,)</f>
        <v/>
      </c>
      <c r="Q962" t="str">
        <f>if(X962=PROSES!$B$1,T962,)</f>
        <v/>
      </c>
      <c r="R962" t="str">
        <f t="shared" si="9"/>
        <v>PASAR KEMISNEW PASAR KEMIS</v>
      </c>
      <c r="S962" s="3"/>
      <c r="T962" s="1" t="s">
        <v>1768</v>
      </c>
      <c r="U962" s="1" t="s">
        <v>58</v>
      </c>
      <c r="V962" s="1" t="s">
        <v>58</v>
      </c>
      <c r="W962" s="1" t="s">
        <v>90</v>
      </c>
      <c r="X962" s="1" t="s">
        <v>647</v>
      </c>
      <c r="Y962" s="7">
        <v>43501.0</v>
      </c>
      <c r="Z962" s="1" t="s">
        <v>1767</v>
      </c>
      <c r="AA962" s="1" t="s">
        <v>66</v>
      </c>
      <c r="AD962" s="1">
        <v>0.0</v>
      </c>
      <c r="AE962" s="1">
        <v>1.0</v>
      </c>
      <c r="AG962" s="1">
        <v>6.54</v>
      </c>
      <c r="AH962" s="1">
        <v>1.0</v>
      </c>
      <c r="AI962" s="1" t="s">
        <v>64</v>
      </c>
      <c r="AJ962" s="1">
        <v>0.0</v>
      </c>
      <c r="AM962" s="1">
        <v>0.0</v>
      </c>
      <c r="AN962" s="1">
        <v>0.0</v>
      </c>
      <c r="AO962" s="1">
        <v>100.0</v>
      </c>
      <c r="AP962" s="1">
        <v>1.0</v>
      </c>
      <c r="AQ962" s="1">
        <v>1.62</v>
      </c>
      <c r="AR962" s="1">
        <v>1.62</v>
      </c>
      <c r="AS962" s="1">
        <v>1.853143</v>
      </c>
      <c r="AT962" s="1">
        <v>82.15014</v>
      </c>
      <c r="AU962" s="1">
        <v>0.253098</v>
      </c>
      <c r="AV962" s="1">
        <v>1.835778</v>
      </c>
      <c r="AW962" s="1">
        <v>1.234098</v>
      </c>
      <c r="AX962" s="1">
        <v>5.507334</v>
      </c>
      <c r="AY962" s="1">
        <v>0.0</v>
      </c>
      <c r="AZ962" s="1">
        <v>0.683587</v>
      </c>
      <c r="BA962" s="1">
        <v>-7.109503</v>
      </c>
    </row>
    <row r="963">
      <c r="A963">
        <f t="shared" si="2"/>
        <v>0</v>
      </c>
      <c r="B963" t="str">
        <f t="shared" si="3"/>
        <v/>
      </c>
      <c r="C963" t="str">
        <f>if(and(D$3&gt;1,E963=PROSES!$D$22),,D963)</f>
        <v/>
      </c>
      <c r="D963" s="1" t="str">
        <f>if(and(F$3&gt;1,F963=PROSES!$B$10),,F963)</f>
        <v/>
      </c>
      <c r="E963" t="str">
        <f t="shared" si="4"/>
        <v/>
      </c>
      <c r="F963" t="str">
        <f t="shared" si="5"/>
        <v/>
      </c>
      <c r="G963" s="1" t="str">
        <f>if(Z963=PROSES!$E$29,T963,)</f>
        <v/>
      </c>
      <c r="H963" t="str">
        <f>if(X963=PROSES!$E$29,T963,)</f>
        <v/>
      </c>
      <c r="I963" t="str">
        <f t="shared" si="6"/>
        <v/>
      </c>
      <c r="J963" t="str">
        <f>if(and($K$3&gt;1,R963=PROSES!$C$2),,K963)</f>
        <v/>
      </c>
      <c r="K963" s="1" t="str">
        <f>if(and($L$3&gt;1,L963=PROSES!$B$2),,L963)</f>
        <v/>
      </c>
      <c r="L963" t="str">
        <f t="shared" si="7"/>
        <v/>
      </c>
      <c r="M963" t="str">
        <f>if(Z963=PROSES!$B$3,T963,)</f>
        <v/>
      </c>
      <c r="N963" t="str">
        <f>if(X963=PROSES!$B$3,T963,)</f>
        <v/>
      </c>
      <c r="O963" t="str">
        <f t="shared" si="8"/>
        <v/>
      </c>
      <c r="P963" t="str">
        <f>if(Z963=PROSES!$B$1,T963,)</f>
        <v/>
      </c>
      <c r="Q963" t="str">
        <f>if(X963=PROSES!$B$1,T963,)</f>
        <v/>
      </c>
      <c r="R963" t="str">
        <f t="shared" si="9"/>
        <v>PASAR KEMISSEPATAN</v>
      </c>
      <c r="S963" s="3"/>
      <c r="T963" s="1" t="s">
        <v>1769</v>
      </c>
      <c r="U963" s="1" t="s">
        <v>58</v>
      </c>
      <c r="V963" s="1" t="s">
        <v>58</v>
      </c>
      <c r="W963" s="1" t="s">
        <v>90</v>
      </c>
      <c r="X963" s="1" t="s">
        <v>647</v>
      </c>
      <c r="Y963" s="7">
        <v>43470.0</v>
      </c>
      <c r="Z963" s="1" t="s">
        <v>1770</v>
      </c>
      <c r="AA963" s="7">
        <v>43501.0</v>
      </c>
      <c r="AD963" s="1">
        <v>1.0</v>
      </c>
      <c r="AE963" s="1">
        <v>1.0</v>
      </c>
      <c r="AG963" s="1">
        <v>10.3</v>
      </c>
      <c r="AH963" s="1">
        <v>1.0</v>
      </c>
      <c r="AI963" s="1" t="s">
        <v>64</v>
      </c>
      <c r="AJ963" s="1">
        <v>0.0</v>
      </c>
      <c r="AM963" s="1">
        <v>0.0</v>
      </c>
      <c r="AN963" s="1">
        <v>0.0</v>
      </c>
      <c r="AO963" s="1">
        <v>100.0</v>
      </c>
      <c r="AP963" s="1">
        <v>1.0</v>
      </c>
      <c r="AQ963" s="1">
        <v>1.62</v>
      </c>
      <c r="AR963" s="1">
        <v>1.62</v>
      </c>
      <c r="AS963" s="1">
        <v>2.918559</v>
      </c>
      <c r="AT963" s="1">
        <v>82.15014</v>
      </c>
      <c r="AU963" s="1">
        <v>0.39861</v>
      </c>
      <c r="AV963" s="1">
        <v>2.89121</v>
      </c>
      <c r="AW963" s="1">
        <v>1.94361</v>
      </c>
      <c r="AX963" s="1">
        <v>8.673631</v>
      </c>
      <c r="AY963" s="1">
        <v>0.0</v>
      </c>
      <c r="AZ963" s="1">
        <v>0.683587</v>
      </c>
      <c r="BA963" s="1">
        <v>-7.109503</v>
      </c>
    </row>
    <row r="964">
      <c r="A964">
        <f t="shared" si="2"/>
        <v>0</v>
      </c>
      <c r="B964" t="str">
        <f t="shared" si="3"/>
        <v/>
      </c>
      <c r="C964" t="str">
        <f>if(and(D$3&gt;1,E964=PROSES!$D$22),,D964)</f>
        <v/>
      </c>
      <c r="D964" s="1" t="str">
        <f>if(and(F$3&gt;1,F964=PROSES!$B$10),,F964)</f>
        <v/>
      </c>
      <c r="E964" t="str">
        <f t="shared" si="4"/>
        <v/>
      </c>
      <c r="F964" t="str">
        <f t="shared" si="5"/>
        <v/>
      </c>
      <c r="G964" s="1" t="str">
        <f>if(Z964=PROSES!$E$29,T964,)</f>
        <v/>
      </c>
      <c r="H964" t="str">
        <f>if(X964=PROSES!$E$29,T964,)</f>
        <v/>
      </c>
      <c r="I964" t="str">
        <f t="shared" si="6"/>
        <v/>
      </c>
      <c r="J964" t="str">
        <f>if(and($K$3&gt;1,R964=PROSES!$C$2),,K964)</f>
        <v/>
      </c>
      <c r="K964" s="1" t="str">
        <f>if(and($L$3&gt;1,L964=PROSES!$B$2),,L964)</f>
        <v/>
      </c>
      <c r="L964" t="str">
        <f t="shared" si="7"/>
        <v/>
      </c>
      <c r="M964" t="str">
        <f>if(Z964=PROSES!$B$3,T964,)</f>
        <v/>
      </c>
      <c r="N964" t="str">
        <f>if(X964=PROSES!$B$3,T964,)</f>
        <v/>
      </c>
      <c r="O964" t="str">
        <f t="shared" si="8"/>
        <v/>
      </c>
      <c r="P964" t="str">
        <f>if(Z964=PROSES!$B$1,T964,)</f>
        <v/>
      </c>
      <c r="Q964" t="str">
        <f>if(X964=PROSES!$B$1,T964,)</f>
        <v/>
      </c>
      <c r="R964" t="str">
        <f t="shared" si="9"/>
        <v>PASAR KEMISSEPATAN</v>
      </c>
      <c r="S964" s="3"/>
      <c r="T964" s="1" t="s">
        <v>1771</v>
      </c>
      <c r="U964" s="1" t="s">
        <v>58</v>
      </c>
      <c r="V964" s="1" t="s">
        <v>58</v>
      </c>
      <c r="W964" s="1" t="s">
        <v>90</v>
      </c>
      <c r="X964" s="1" t="s">
        <v>647</v>
      </c>
      <c r="Y964" s="7">
        <v>43470.0</v>
      </c>
      <c r="Z964" s="1" t="s">
        <v>1770</v>
      </c>
      <c r="AA964" s="7">
        <v>43470.0</v>
      </c>
      <c r="AD964" s="1">
        <v>1.0</v>
      </c>
      <c r="AE964" s="1">
        <v>1.0</v>
      </c>
      <c r="AG964" s="1">
        <v>10.3</v>
      </c>
      <c r="AH964" s="1">
        <v>1.0</v>
      </c>
      <c r="AI964" s="1" t="s">
        <v>64</v>
      </c>
      <c r="AJ964" s="1">
        <v>0.0</v>
      </c>
      <c r="AM964" s="1">
        <v>0.0</v>
      </c>
      <c r="AN964" s="1">
        <v>0.0</v>
      </c>
      <c r="AO964" s="1">
        <v>100.0</v>
      </c>
      <c r="AP964" s="1">
        <v>1.0</v>
      </c>
      <c r="AQ964" s="1">
        <v>1.62</v>
      </c>
      <c r="AR964" s="1">
        <v>1.62</v>
      </c>
      <c r="AS964" s="1">
        <v>2.918559</v>
      </c>
      <c r="AT964" s="1">
        <v>82.15014</v>
      </c>
      <c r="AU964" s="1">
        <v>0.39861</v>
      </c>
      <c r="AV964" s="1">
        <v>2.89121</v>
      </c>
      <c r="AW964" s="1">
        <v>1.94361</v>
      </c>
      <c r="AX964" s="1">
        <v>8.673631</v>
      </c>
      <c r="AY964" s="1">
        <v>0.0</v>
      </c>
      <c r="AZ964" s="1">
        <v>0.683587</v>
      </c>
      <c r="BA964" s="1">
        <v>-7.109503</v>
      </c>
    </row>
    <row r="965">
      <c r="A965">
        <f t="shared" si="2"/>
        <v>0</v>
      </c>
      <c r="B965" t="str">
        <f t="shared" si="3"/>
        <v/>
      </c>
      <c r="C965" t="str">
        <f>if(and(D$3&gt;1,E965=PROSES!$D$22),,D965)</f>
        <v/>
      </c>
      <c r="D965" s="1" t="str">
        <f>if(and(F$3&gt;1,F965=PROSES!$B$10),,F965)</f>
        <v/>
      </c>
      <c r="E965" t="str">
        <f t="shared" si="4"/>
        <v/>
      </c>
      <c r="F965" t="str">
        <f t="shared" si="5"/>
        <v/>
      </c>
      <c r="G965" s="1" t="str">
        <f>if(Z965=PROSES!$E$29,T965,)</f>
        <v/>
      </c>
      <c r="H965" t="str">
        <f>if(X965=PROSES!$E$29,T965,)</f>
        <v/>
      </c>
      <c r="I965" t="str">
        <f t="shared" si="6"/>
        <v/>
      </c>
      <c r="J965" t="str">
        <f>if(and($K$3&gt;1,R965=PROSES!$C$2),,K965)</f>
        <v/>
      </c>
      <c r="K965" s="1" t="str">
        <f>if(and($L$3&gt;1,L965=PROSES!$B$2),,L965)</f>
        <v/>
      </c>
      <c r="L965" t="str">
        <f t="shared" si="7"/>
        <v/>
      </c>
      <c r="M965" t="str">
        <f>if(Z965=PROSES!$B$3,T965,)</f>
        <v/>
      </c>
      <c r="N965" t="str">
        <f>if(X965=PROSES!$B$3,T965,)</f>
        <v/>
      </c>
      <c r="O965" t="str">
        <f t="shared" si="8"/>
        <v/>
      </c>
      <c r="P965" t="str">
        <f>if(Z965=PROSES!$B$1,T965,)</f>
        <v/>
      </c>
      <c r="Q965" t="str">
        <f>if(X965=PROSES!$B$1,T965,)</f>
        <v/>
      </c>
      <c r="R965" t="str">
        <f t="shared" si="9"/>
        <v/>
      </c>
      <c r="S965" s="3"/>
      <c r="T965" s="1" t="s">
        <v>1772</v>
      </c>
      <c r="U965" s="1" t="s">
        <v>58</v>
      </c>
      <c r="V965" s="1" t="s">
        <v>58</v>
      </c>
      <c r="W965" s="1" t="s">
        <v>807</v>
      </c>
      <c r="AD965" s="1">
        <v>0.0</v>
      </c>
      <c r="AE965" s="1">
        <v>1.0</v>
      </c>
      <c r="AG965" s="1">
        <v>4.2</v>
      </c>
      <c r="AH965" s="1">
        <v>1.0</v>
      </c>
      <c r="AI965" s="1" t="s">
        <v>64</v>
      </c>
      <c r="AJ965" s="1">
        <v>0.0</v>
      </c>
      <c r="AM965" s="1">
        <v>0.0</v>
      </c>
      <c r="AN965" s="1">
        <v>0.0</v>
      </c>
      <c r="AO965" s="1">
        <v>100.0</v>
      </c>
      <c r="AP965" s="1">
        <v>1.0</v>
      </c>
      <c r="AQ965" s="1">
        <v>2.73</v>
      </c>
      <c r="AR965" s="1">
        <v>2.73</v>
      </c>
      <c r="AS965" s="1">
        <v>1.194012</v>
      </c>
      <c r="AT965" s="1">
        <v>82.725</v>
      </c>
      <c r="AU965" s="1">
        <v>0.1512</v>
      </c>
      <c r="AV965" s="1">
        <v>1.1844</v>
      </c>
      <c r="AW965" s="1">
        <v>0.6677999</v>
      </c>
      <c r="AX965" s="1">
        <v>3.444</v>
      </c>
      <c r="AY965" s="1">
        <v>0.0</v>
      </c>
      <c r="AZ965" s="1">
        <v>0.6470905</v>
      </c>
      <c r="BA965" s="1">
        <v>-5.602889</v>
      </c>
    </row>
    <row r="966">
      <c r="A966">
        <f t="shared" si="2"/>
        <v>0</v>
      </c>
      <c r="B966" t="str">
        <f t="shared" si="3"/>
        <v/>
      </c>
      <c r="C966" t="str">
        <f>if(and(D$3&gt;1,E966=PROSES!$D$22),,D966)</f>
        <v/>
      </c>
      <c r="D966" s="1" t="str">
        <f>if(and(F$3&gt;1,F966=PROSES!$B$10),,F966)</f>
        <v/>
      </c>
      <c r="E966" t="str">
        <f t="shared" si="4"/>
        <v/>
      </c>
      <c r="F966" t="str">
        <f t="shared" si="5"/>
        <v/>
      </c>
      <c r="G966" s="1" t="str">
        <f>if(Z966=PROSES!$E$29,T966,)</f>
        <v/>
      </c>
      <c r="H966" t="str">
        <f>if(X966=PROSES!$E$29,T966,)</f>
        <v/>
      </c>
      <c r="I966" t="str">
        <f t="shared" si="6"/>
        <v/>
      </c>
      <c r="J966" t="str">
        <f>if(and($K$3&gt;1,R966=PROSES!$C$2),,K966)</f>
        <v/>
      </c>
      <c r="K966" s="1" t="str">
        <f>if(and($L$3&gt;1,L966=PROSES!$B$2),,L966)</f>
        <v/>
      </c>
      <c r="L966" t="str">
        <f t="shared" si="7"/>
        <v/>
      </c>
      <c r="M966" t="str">
        <f>if(Z966=PROSES!$B$3,T966,)</f>
        <v/>
      </c>
      <c r="N966" t="str">
        <f>if(X966=PROSES!$B$3,T966,)</f>
        <v/>
      </c>
      <c r="O966" t="str">
        <f t="shared" si="8"/>
        <v/>
      </c>
      <c r="P966" t="str">
        <f>if(Z966=PROSES!$B$1,T966,)</f>
        <v/>
      </c>
      <c r="Q966" t="str">
        <f>if(X966=PROSES!$B$1,T966,)</f>
        <v/>
      </c>
      <c r="R966" t="str">
        <f t="shared" si="9"/>
        <v>PETUKANGAN</v>
      </c>
      <c r="S966" s="3"/>
      <c r="T966" s="1" t="s">
        <v>1773</v>
      </c>
      <c r="U966" s="1" t="s">
        <v>58</v>
      </c>
      <c r="V966" s="1" t="s">
        <v>58</v>
      </c>
      <c r="W966" s="1" t="s">
        <v>807</v>
      </c>
      <c r="Y966" s="1" t="s">
        <v>1346</v>
      </c>
      <c r="Z966" s="1" t="s">
        <v>920</v>
      </c>
      <c r="AA966" s="1" t="s">
        <v>61</v>
      </c>
      <c r="AD966" s="1">
        <v>0.0</v>
      </c>
      <c r="AE966" s="1">
        <v>1.0</v>
      </c>
      <c r="AG966" s="1">
        <v>7.4</v>
      </c>
      <c r="AH966" s="1">
        <v>1.0</v>
      </c>
      <c r="AI966" s="1" t="s">
        <v>64</v>
      </c>
      <c r="AJ966" s="1">
        <v>0.0</v>
      </c>
      <c r="AM966" s="1">
        <v>0.0</v>
      </c>
      <c r="AN966" s="1">
        <v>0.0</v>
      </c>
      <c r="AO966" s="1">
        <v>100.0</v>
      </c>
      <c r="AP966" s="1">
        <v>1.0</v>
      </c>
      <c r="AQ966" s="1">
        <v>2.73</v>
      </c>
      <c r="AR966" s="1">
        <v>2.73</v>
      </c>
      <c r="AS966" s="1">
        <v>2.103736</v>
      </c>
      <c r="AT966" s="1">
        <v>82.725</v>
      </c>
      <c r="AU966" s="1">
        <v>0.2664</v>
      </c>
      <c r="AV966" s="1">
        <v>2.0868</v>
      </c>
      <c r="AW966" s="1">
        <v>1.1766</v>
      </c>
      <c r="AX966" s="1">
        <v>6.068</v>
      </c>
      <c r="AY966" s="1">
        <v>0.0</v>
      </c>
      <c r="AZ966" s="1">
        <v>0.6470905</v>
      </c>
      <c r="BA966" s="1">
        <v>-5.602889</v>
      </c>
    </row>
    <row r="967">
      <c r="A967">
        <f t="shared" si="2"/>
        <v>0</v>
      </c>
      <c r="B967" t="str">
        <f t="shared" si="3"/>
        <v/>
      </c>
      <c r="C967" t="str">
        <f>if(and(D$3&gt;1,E967=PROSES!$D$22),,D967)</f>
        <v/>
      </c>
      <c r="D967" s="1" t="str">
        <f>if(and(F$3&gt;1,F967=PROSES!$B$10),,F967)</f>
        <v/>
      </c>
      <c r="E967" t="str">
        <f t="shared" si="4"/>
        <v/>
      </c>
      <c r="F967" t="str">
        <f t="shared" si="5"/>
        <v/>
      </c>
      <c r="G967" s="1" t="str">
        <f>if(Z967=PROSES!$E$29,T967,)</f>
        <v/>
      </c>
      <c r="H967" t="str">
        <f>if(X967=PROSES!$E$29,T967,)</f>
        <v/>
      </c>
      <c r="I967" t="str">
        <f t="shared" si="6"/>
        <v/>
      </c>
      <c r="J967" t="str">
        <f>if(and($K$3&gt;1,R967=PROSES!$C$2),,K967)</f>
        <v/>
      </c>
      <c r="K967" s="1" t="str">
        <f>if(and($L$3&gt;1,L967=PROSES!$B$2),,L967)</f>
        <v/>
      </c>
      <c r="L967" t="str">
        <f t="shared" si="7"/>
        <v/>
      </c>
      <c r="M967" t="str">
        <f>if(Z967=PROSES!$B$3,T967,)</f>
        <v/>
      </c>
      <c r="N967" t="str">
        <f>if(X967=PROSES!$B$3,T967,)</f>
        <v/>
      </c>
      <c r="O967" t="str">
        <f t="shared" si="8"/>
        <v/>
      </c>
      <c r="P967" t="str">
        <f>if(Z967=PROSES!$B$1,T967,)</f>
        <v/>
      </c>
      <c r="Q967" t="str">
        <f>if(X967=PROSES!$B$1,T967,)</f>
        <v/>
      </c>
      <c r="R967" t="str">
        <f t="shared" si="9"/>
        <v/>
      </c>
      <c r="S967" s="3"/>
      <c r="T967" s="1" t="s">
        <v>1774</v>
      </c>
      <c r="U967" s="1" t="s">
        <v>58</v>
      </c>
      <c r="V967" s="1" t="s">
        <v>58</v>
      </c>
      <c r="W967" s="1" t="s">
        <v>807</v>
      </c>
      <c r="AD967" s="1">
        <v>0.0</v>
      </c>
      <c r="AE967" s="1">
        <v>1.0</v>
      </c>
      <c r="AG967" s="1">
        <v>4.2</v>
      </c>
      <c r="AH967" s="1">
        <v>1.0</v>
      </c>
      <c r="AI967" s="1" t="s">
        <v>64</v>
      </c>
      <c r="AJ967" s="1">
        <v>0.0</v>
      </c>
      <c r="AM967" s="1">
        <v>0.0</v>
      </c>
      <c r="AN967" s="1">
        <v>0.0</v>
      </c>
      <c r="AO967" s="1">
        <v>100.0</v>
      </c>
      <c r="AP967" s="1">
        <v>1.0</v>
      </c>
      <c r="AQ967" s="1">
        <v>2.73</v>
      </c>
      <c r="AR967" s="1">
        <v>2.73</v>
      </c>
      <c r="AS967" s="1">
        <v>1.194012</v>
      </c>
      <c r="AT967" s="1">
        <v>82.725</v>
      </c>
      <c r="AU967" s="1">
        <v>0.1512</v>
      </c>
      <c r="AV967" s="1">
        <v>1.1844</v>
      </c>
      <c r="AW967" s="1">
        <v>0.6677999</v>
      </c>
      <c r="AX967" s="1">
        <v>3.444</v>
      </c>
      <c r="AY967" s="1">
        <v>0.0</v>
      </c>
      <c r="AZ967" s="1">
        <v>0.6470905</v>
      </c>
      <c r="BA967" s="1">
        <v>-5.602889</v>
      </c>
    </row>
    <row r="968">
      <c r="A968">
        <f t="shared" si="2"/>
        <v>0</v>
      </c>
      <c r="B968" t="str">
        <f t="shared" si="3"/>
        <v/>
      </c>
      <c r="C968" t="str">
        <f>if(and(D$3&gt;1,E968=PROSES!$D$22),,D968)</f>
        <v/>
      </c>
      <c r="D968" s="1" t="str">
        <f>if(and(F$3&gt;1,F968=PROSES!$B$10),,F968)</f>
        <v/>
      </c>
      <c r="E968" t="str">
        <f t="shared" si="4"/>
        <v/>
      </c>
      <c r="F968" t="str">
        <f t="shared" si="5"/>
        <v/>
      </c>
      <c r="G968" s="1" t="str">
        <f>if(Z968=PROSES!$E$29,T968,)</f>
        <v/>
      </c>
      <c r="H968" t="str">
        <f>if(X968=PROSES!$E$29,T968,)</f>
        <v/>
      </c>
      <c r="I968" t="str">
        <f t="shared" si="6"/>
        <v/>
      </c>
      <c r="J968" t="str">
        <f>if(and($K$3&gt;1,R968=PROSES!$C$2),,K968)</f>
        <v/>
      </c>
      <c r="K968" s="1" t="str">
        <f>if(and($L$3&gt;1,L968=PROSES!$B$2),,L968)</f>
        <v/>
      </c>
      <c r="L968" t="str">
        <f t="shared" si="7"/>
        <v/>
      </c>
      <c r="M968" t="str">
        <f>if(Z968=PROSES!$B$3,T968,)</f>
        <v/>
      </c>
      <c r="N968" t="str">
        <f>if(X968=PROSES!$B$3,T968,)</f>
        <v/>
      </c>
      <c r="O968" t="str">
        <f t="shared" si="8"/>
        <v/>
      </c>
      <c r="P968" t="str">
        <f>if(Z968=PROSES!$B$1,T968,)</f>
        <v/>
      </c>
      <c r="Q968" t="str">
        <f>if(X968=PROSES!$B$1,T968,)</f>
        <v/>
      </c>
      <c r="R968" t="str">
        <f t="shared" si="9"/>
        <v>PETUKANGAN</v>
      </c>
      <c r="S968" s="3"/>
      <c r="T968" s="1" t="s">
        <v>1775</v>
      </c>
      <c r="U968" s="1" t="s">
        <v>58</v>
      </c>
      <c r="V968" s="1" t="s">
        <v>58</v>
      </c>
      <c r="W968" s="1" t="s">
        <v>807</v>
      </c>
      <c r="Y968" s="1" t="s">
        <v>1776</v>
      </c>
      <c r="Z968" s="1" t="s">
        <v>920</v>
      </c>
      <c r="AA968" s="1" t="s">
        <v>66</v>
      </c>
      <c r="AD968" s="1">
        <v>0.0</v>
      </c>
      <c r="AE968" s="1">
        <v>1.0</v>
      </c>
      <c r="AG968" s="1">
        <v>7.4</v>
      </c>
      <c r="AH968" s="1">
        <v>1.0</v>
      </c>
      <c r="AI968" s="1" t="s">
        <v>64</v>
      </c>
      <c r="AJ968" s="1">
        <v>0.0</v>
      </c>
      <c r="AM968" s="1">
        <v>0.0</v>
      </c>
      <c r="AN968" s="1">
        <v>0.0</v>
      </c>
      <c r="AO968" s="1">
        <v>100.0</v>
      </c>
      <c r="AP968" s="1">
        <v>1.0</v>
      </c>
      <c r="AQ968" s="1">
        <v>2.73</v>
      </c>
      <c r="AR968" s="1">
        <v>2.73</v>
      </c>
      <c r="AS968" s="1">
        <v>2.103736</v>
      </c>
      <c r="AT968" s="1">
        <v>82.725</v>
      </c>
      <c r="AU968" s="1">
        <v>0.2664</v>
      </c>
      <c r="AV968" s="1">
        <v>2.0868</v>
      </c>
      <c r="AW968" s="1">
        <v>1.1766</v>
      </c>
      <c r="AX968" s="1">
        <v>6.068</v>
      </c>
      <c r="AY968" s="1">
        <v>0.0</v>
      </c>
      <c r="AZ968" s="1">
        <v>0.6470905</v>
      </c>
      <c r="BA968" s="1">
        <v>-5.602889</v>
      </c>
    </row>
    <row r="969">
      <c r="A969">
        <f t="shared" si="2"/>
        <v>0</v>
      </c>
      <c r="B969" t="str">
        <f t="shared" si="3"/>
        <v/>
      </c>
      <c r="C969" t="str">
        <f>if(and(D$3&gt;1,E969=PROSES!$D$22),,D969)</f>
        <v/>
      </c>
      <c r="D969" s="1" t="str">
        <f>if(and(F$3&gt;1,F969=PROSES!$B$10),,F969)</f>
        <v/>
      </c>
      <c r="E969" t="str">
        <f t="shared" si="4"/>
        <v/>
      </c>
      <c r="F969" t="str">
        <f t="shared" si="5"/>
        <v/>
      </c>
      <c r="G969" s="1" t="str">
        <f>if(Z969=PROSES!$E$29,T969,)</f>
        <v/>
      </c>
      <c r="H969" t="str">
        <f>if(X969=PROSES!$E$29,T969,)</f>
        <v/>
      </c>
      <c r="I969" t="str">
        <f t="shared" si="6"/>
        <v/>
      </c>
      <c r="J969" t="str">
        <f>if(and($K$3&gt;1,R969=PROSES!$C$2),,K969)</f>
        <v/>
      </c>
      <c r="K969" s="1" t="str">
        <f>if(and($L$3&gt;1,L969=PROSES!$B$2),,L969)</f>
        <v/>
      </c>
      <c r="L969" t="str">
        <f t="shared" si="7"/>
        <v/>
      </c>
      <c r="M969" t="str">
        <f>if(Z969=PROSES!$B$3,T969,)</f>
        <v/>
      </c>
      <c r="N969" t="str">
        <f>if(X969=PROSES!$B$3,T969,)</f>
        <v/>
      </c>
      <c r="O969" t="str">
        <f t="shared" si="8"/>
        <v/>
      </c>
      <c r="P969" t="str">
        <f>if(Z969=PROSES!$B$1,T969,)</f>
        <v/>
      </c>
      <c r="Q969" t="str">
        <f>if(X969=PROSES!$B$1,T969,)</f>
        <v/>
      </c>
      <c r="R969" t="str">
        <f t="shared" si="9"/>
        <v>KEMBANGAN5</v>
      </c>
      <c r="S969" s="3"/>
      <c r="T969" s="1" t="s">
        <v>1777</v>
      </c>
      <c r="U969" s="1" t="s">
        <v>58</v>
      </c>
      <c r="V969" s="1" t="s">
        <v>58</v>
      </c>
      <c r="W969" s="1" t="s">
        <v>1345</v>
      </c>
      <c r="X969" s="1" t="s">
        <v>734</v>
      </c>
      <c r="Y969" s="7">
        <v>43470.0</v>
      </c>
      <c r="AA969" s="1" t="s">
        <v>1776</v>
      </c>
      <c r="AD969" s="1">
        <v>0.0</v>
      </c>
      <c r="AE969" s="1">
        <v>1.0</v>
      </c>
      <c r="AG969" s="1">
        <v>2.5</v>
      </c>
      <c r="AH969" s="1">
        <v>1.0</v>
      </c>
      <c r="AI969" s="1" t="s">
        <v>64</v>
      </c>
      <c r="AJ969" s="1">
        <v>0.0</v>
      </c>
      <c r="AM969" s="1">
        <v>0.0</v>
      </c>
      <c r="AN969" s="1">
        <v>0.0</v>
      </c>
      <c r="AO969" s="1">
        <v>100.0</v>
      </c>
      <c r="AP969" s="1">
        <v>1.0</v>
      </c>
      <c r="AQ969" s="1">
        <v>2.032</v>
      </c>
      <c r="AR969" s="1">
        <v>2.032</v>
      </c>
      <c r="AS969" s="1">
        <v>0.7247291</v>
      </c>
      <c r="AT969" s="1">
        <v>87.42975</v>
      </c>
      <c r="AU969" s="1">
        <v>0.0325</v>
      </c>
      <c r="AV969" s="1">
        <v>0.724</v>
      </c>
      <c r="AW969" s="1">
        <v>0.4075</v>
      </c>
      <c r="AX969" s="1">
        <v>2.172</v>
      </c>
      <c r="AY969" s="1">
        <v>0.0</v>
      </c>
      <c r="AZ969" s="1">
        <v>0.6879675</v>
      </c>
      <c r="BA969" s="1">
        <v>-11.9491</v>
      </c>
    </row>
    <row r="970">
      <c r="A970">
        <f t="shared" si="2"/>
        <v>0</v>
      </c>
      <c r="B970" t="str">
        <f t="shared" si="3"/>
        <v/>
      </c>
      <c r="C970" t="str">
        <f>if(and(D$3&gt;1,E970=PROSES!$D$22),,D970)</f>
        <v/>
      </c>
      <c r="D970" s="1" t="str">
        <f>if(and(F$3&gt;1,F970=PROSES!$B$10),,F970)</f>
        <v/>
      </c>
      <c r="E970" t="str">
        <f t="shared" si="4"/>
        <v/>
      </c>
      <c r="F970" t="str">
        <f t="shared" si="5"/>
        <v/>
      </c>
      <c r="G970" s="1" t="str">
        <f>if(Z970=PROSES!$E$29,T970,)</f>
        <v/>
      </c>
      <c r="H970" t="str">
        <f>if(X970=PROSES!$E$29,T970,)</f>
        <v/>
      </c>
      <c r="I970" t="str">
        <f t="shared" si="6"/>
        <v/>
      </c>
      <c r="J970" t="str">
        <f>if(and($K$3&gt;1,R970=PROSES!$C$2),,K970)</f>
        <v/>
      </c>
      <c r="K970" s="1" t="str">
        <f>if(and($L$3&gt;1,L970=PROSES!$B$2),,L970)</f>
        <v/>
      </c>
      <c r="L970" t="str">
        <f t="shared" si="7"/>
        <v/>
      </c>
      <c r="M970" t="str">
        <f>if(Z970=PROSES!$B$3,T970,)</f>
        <v/>
      </c>
      <c r="N970" t="str">
        <f>if(X970=PROSES!$B$3,T970,)</f>
        <v/>
      </c>
      <c r="O970" t="str">
        <f t="shared" si="8"/>
        <v/>
      </c>
      <c r="P970" t="str">
        <f>if(Z970=PROSES!$B$1,T970,)</f>
        <v/>
      </c>
      <c r="Q970" t="str">
        <f>if(X970=PROSES!$B$1,T970,)</f>
        <v/>
      </c>
      <c r="R970" t="str">
        <f t="shared" si="9"/>
        <v>PETUKANGAN</v>
      </c>
      <c r="S970" s="3"/>
      <c r="T970" s="1" t="s">
        <v>1778</v>
      </c>
      <c r="U970" s="1" t="s">
        <v>58</v>
      </c>
      <c r="V970" s="1" t="s">
        <v>58</v>
      </c>
      <c r="W970" s="1" t="s">
        <v>1779</v>
      </c>
      <c r="X970" s="1" t="s">
        <v>920</v>
      </c>
      <c r="Y970" s="1" t="s">
        <v>66</v>
      </c>
      <c r="AA970" s="1" t="s">
        <v>713</v>
      </c>
      <c r="AD970" s="1">
        <v>0.0</v>
      </c>
      <c r="AE970" s="1">
        <v>1.0</v>
      </c>
      <c r="AG970" s="1">
        <v>9.3</v>
      </c>
      <c r="AH970" s="1">
        <v>1.0</v>
      </c>
      <c r="AI970" s="1" t="s">
        <v>64</v>
      </c>
      <c r="AJ970" s="1">
        <v>0.0</v>
      </c>
      <c r="AM970" s="1">
        <v>0.0</v>
      </c>
      <c r="AN970" s="1">
        <v>0.0</v>
      </c>
      <c r="AO970" s="1">
        <v>100.0</v>
      </c>
      <c r="AP970" s="1">
        <v>1.0</v>
      </c>
      <c r="AQ970" s="1">
        <v>0.8</v>
      </c>
      <c r="AR970" s="1">
        <v>0.8</v>
      </c>
      <c r="AS970" s="1">
        <v>2.054437</v>
      </c>
      <c r="AT970" s="1">
        <v>84.80557</v>
      </c>
      <c r="AU970" s="1">
        <v>0.186</v>
      </c>
      <c r="AV970" s="1">
        <v>2.046</v>
      </c>
      <c r="AW970" s="1">
        <v>0.4557</v>
      </c>
      <c r="AX970" s="1">
        <v>1.023</v>
      </c>
      <c r="AY970" s="1">
        <v>0.0</v>
      </c>
      <c r="AZ970" s="1">
        <v>0.1716535</v>
      </c>
      <c r="BA970" s="1">
        <v>-160.0364</v>
      </c>
    </row>
    <row r="971">
      <c r="A971">
        <f t="shared" si="2"/>
        <v>0</v>
      </c>
      <c r="B971" t="str">
        <f t="shared" si="3"/>
        <v/>
      </c>
      <c r="C971" t="str">
        <f>if(and(D$3&gt;1,E971=PROSES!$D$22),,D971)</f>
        <v/>
      </c>
      <c r="D971" s="1" t="str">
        <f>if(and(F$3&gt;1,F971=PROSES!$B$10),,F971)</f>
        <v/>
      </c>
      <c r="E971" t="str">
        <f t="shared" si="4"/>
        <v/>
      </c>
      <c r="F971" t="str">
        <f t="shared" si="5"/>
        <v/>
      </c>
      <c r="G971" s="1" t="str">
        <f>if(Z971=PROSES!$E$29,T971,)</f>
        <v/>
      </c>
      <c r="H971" t="str">
        <f>if(X971=PROSES!$E$29,T971,)</f>
        <v/>
      </c>
      <c r="I971" t="str">
        <f t="shared" si="6"/>
        <v/>
      </c>
      <c r="J971" t="str">
        <f>if(and($K$3&gt;1,R971=PROSES!$C$2),,K971)</f>
        <v/>
      </c>
      <c r="K971" s="1" t="str">
        <f>if(and($L$3&gt;1,L971=PROSES!$B$2),,L971)</f>
        <v/>
      </c>
      <c r="L971" t="str">
        <f t="shared" si="7"/>
        <v/>
      </c>
      <c r="M971" t="str">
        <f>if(Z971=PROSES!$B$3,T971,)</f>
        <v/>
      </c>
      <c r="N971" t="str">
        <f>if(X971=PROSES!$B$3,T971,)</f>
        <v/>
      </c>
      <c r="O971" t="str">
        <f t="shared" si="8"/>
        <v/>
      </c>
      <c r="P971" t="str">
        <f>if(Z971=PROSES!$B$1,T971,)</f>
        <v/>
      </c>
      <c r="Q971" t="str">
        <f>if(X971=PROSES!$B$1,T971,)</f>
        <v/>
      </c>
      <c r="R971" t="str">
        <f t="shared" si="9"/>
        <v>NEW SENAYAN</v>
      </c>
      <c r="S971" s="3"/>
      <c r="T971" s="1" t="s">
        <v>1780</v>
      </c>
      <c r="U971" s="1" t="s">
        <v>58</v>
      </c>
      <c r="V971" s="1" t="s">
        <v>58</v>
      </c>
      <c r="W971" s="1" t="s">
        <v>1781</v>
      </c>
      <c r="Y971" s="1" t="s">
        <v>713</v>
      </c>
      <c r="Z971" s="1" t="s">
        <v>1507</v>
      </c>
      <c r="AA971" s="7">
        <v>43501.0</v>
      </c>
      <c r="AD971" s="1">
        <v>0.0</v>
      </c>
      <c r="AE971" s="1">
        <v>1.0</v>
      </c>
      <c r="AG971" s="1">
        <v>4.934</v>
      </c>
      <c r="AH971" s="1">
        <v>1.0</v>
      </c>
      <c r="AI971" s="1" t="s">
        <v>64</v>
      </c>
      <c r="AJ971" s="1">
        <v>0.0</v>
      </c>
      <c r="AM971" s="1">
        <v>0.0</v>
      </c>
      <c r="AN971" s="1">
        <v>0.0</v>
      </c>
      <c r="AO971" s="1">
        <v>100.0</v>
      </c>
      <c r="AP971" s="1">
        <v>1.0</v>
      </c>
      <c r="AQ971" s="1">
        <v>1.1</v>
      </c>
      <c r="AR971" s="1">
        <v>1.1</v>
      </c>
      <c r="AS971" s="1">
        <v>0.8730146</v>
      </c>
      <c r="AT971" s="1">
        <v>84.09608</v>
      </c>
      <c r="AU971" s="1">
        <v>0.0897988</v>
      </c>
      <c r="AV971" s="1">
        <v>0.868384</v>
      </c>
      <c r="AW971" s="1">
        <v>0.8298988</v>
      </c>
      <c r="AX971" s="1">
        <v>2.605152</v>
      </c>
      <c r="AY971" s="1">
        <v>0.0</v>
      </c>
      <c r="AZ971" s="1">
        <v>0.72083</v>
      </c>
      <c r="BA971" s="1">
        <v>-17.1767</v>
      </c>
    </row>
    <row r="972">
      <c r="A972">
        <f t="shared" si="2"/>
        <v>0</v>
      </c>
      <c r="B972" t="str">
        <f t="shared" si="3"/>
        <v/>
      </c>
      <c r="C972" t="str">
        <f>if(and(D$3&gt;1,E972=PROSES!$D$22),,D972)</f>
        <v/>
      </c>
      <c r="D972" s="1" t="str">
        <f>if(and(F$3&gt;1,F972=PROSES!$B$10),,F972)</f>
        <v/>
      </c>
      <c r="E972" t="str">
        <f t="shared" si="4"/>
        <v/>
      </c>
      <c r="F972" t="str">
        <f t="shared" si="5"/>
        <v/>
      </c>
      <c r="G972" s="1" t="str">
        <f>if(Z972=PROSES!$E$29,T972,)</f>
        <v/>
      </c>
      <c r="H972" t="str">
        <f>if(X972=PROSES!$E$29,T972,)</f>
        <v/>
      </c>
      <c r="I972" t="str">
        <f t="shared" si="6"/>
        <v/>
      </c>
      <c r="J972" t="str">
        <f>if(and($K$3&gt;1,R972=PROSES!$C$2),,K972)</f>
        <v/>
      </c>
      <c r="K972" s="1" t="str">
        <f>if(and($L$3&gt;1,L972=PROSES!$B$2),,L972)</f>
        <v/>
      </c>
      <c r="L972" t="str">
        <f t="shared" si="7"/>
        <v/>
      </c>
      <c r="M972" t="str">
        <f>if(Z972=PROSES!$B$3,T972,)</f>
        <v/>
      </c>
      <c r="N972" t="str">
        <f>if(X972=PROSES!$B$3,T972,)</f>
        <v/>
      </c>
      <c r="O972" t="str">
        <f t="shared" si="8"/>
        <v/>
      </c>
      <c r="P972" t="str">
        <f>if(Z972=PROSES!$B$1,T972,)</f>
        <v/>
      </c>
      <c r="Q972" t="str">
        <f>if(X972=PROSES!$B$1,T972,)</f>
        <v/>
      </c>
      <c r="R972" t="str">
        <f t="shared" si="9"/>
        <v>PETUKANGANSENAYAN</v>
      </c>
      <c r="S972" s="3"/>
      <c r="T972" s="1" t="s">
        <v>1782</v>
      </c>
      <c r="U972" s="1" t="s">
        <v>58</v>
      </c>
      <c r="V972" s="1" t="s">
        <v>58</v>
      </c>
      <c r="W972" s="1" t="s">
        <v>205</v>
      </c>
      <c r="X972" s="1" t="s">
        <v>920</v>
      </c>
      <c r="Y972" s="1" t="s">
        <v>66</v>
      </c>
      <c r="Z972" s="1" t="s">
        <v>1783</v>
      </c>
      <c r="AA972" s="1" t="s">
        <v>61</v>
      </c>
      <c r="AD972" s="1">
        <v>0.0</v>
      </c>
      <c r="AE972" s="1">
        <v>1.0</v>
      </c>
      <c r="AG972" s="1">
        <v>9.3</v>
      </c>
      <c r="AH972" s="1">
        <v>1.0</v>
      </c>
      <c r="AI972" s="1" t="s">
        <v>64</v>
      </c>
      <c r="AJ972" s="1">
        <v>0.0</v>
      </c>
      <c r="AM972" s="1">
        <v>0.0</v>
      </c>
      <c r="AN972" s="1">
        <v>0.0</v>
      </c>
      <c r="AO972" s="1">
        <v>100.0</v>
      </c>
      <c r="AP972" s="1">
        <v>1.0</v>
      </c>
      <c r="AQ972" s="1">
        <v>0.92</v>
      </c>
      <c r="AR972" s="1">
        <v>0.92</v>
      </c>
      <c r="AS972" s="1">
        <v>1.067538</v>
      </c>
      <c r="AT972" s="1">
        <v>72.87525</v>
      </c>
      <c r="AU972" s="1">
        <v>0.31434</v>
      </c>
      <c r="AV972" s="1">
        <v>1.02021</v>
      </c>
      <c r="AW972" s="1">
        <v>1.70934</v>
      </c>
      <c r="AX972" s="1">
        <v>3.06063</v>
      </c>
      <c r="AY972" s="1">
        <v>0.0</v>
      </c>
      <c r="AZ972" s="1">
        <v>0.771778</v>
      </c>
      <c r="BA972" s="1">
        <v>-17.23499</v>
      </c>
    </row>
    <row r="973">
      <c r="A973">
        <f t="shared" si="2"/>
        <v>0</v>
      </c>
      <c r="B973" t="str">
        <f t="shared" si="3"/>
        <v/>
      </c>
      <c r="C973" t="str">
        <f>if(and(D$3&gt;1,E973=PROSES!$D$22),,D973)</f>
        <v/>
      </c>
      <c r="D973" s="1" t="str">
        <f>if(and(F$3&gt;1,F973=PROSES!$B$10),,F973)</f>
        <v/>
      </c>
      <c r="E973" t="str">
        <f t="shared" si="4"/>
        <v/>
      </c>
      <c r="F973" t="str">
        <f t="shared" si="5"/>
        <v/>
      </c>
      <c r="G973" s="1" t="str">
        <f>if(Z973=PROSES!$E$29,T973,)</f>
        <v/>
      </c>
      <c r="H973" t="str">
        <f>if(X973=PROSES!$E$29,T973,)</f>
        <v/>
      </c>
      <c r="I973" t="str">
        <f t="shared" si="6"/>
        <v/>
      </c>
      <c r="J973" t="str">
        <f>if(and($K$3&gt;1,R973=PROSES!$C$2),,K973)</f>
        <v/>
      </c>
      <c r="K973" s="1" t="str">
        <f>if(and($L$3&gt;1,L973=PROSES!$B$2),,L973)</f>
        <v/>
      </c>
      <c r="L973" t="str">
        <f t="shared" si="7"/>
        <v/>
      </c>
      <c r="M973" t="str">
        <f>if(Z973=PROSES!$B$3,T973,)</f>
        <v/>
      </c>
      <c r="N973" t="str">
        <f>if(X973=PROSES!$B$3,T973,)</f>
        <v/>
      </c>
      <c r="O973" t="str">
        <f t="shared" si="8"/>
        <v/>
      </c>
      <c r="P973" t="str">
        <f>if(Z973=PROSES!$B$1,T973,)</f>
        <v/>
      </c>
      <c r="Q973" t="str">
        <f>if(X973=PROSES!$B$1,T973,)</f>
        <v/>
      </c>
      <c r="R973" t="str">
        <f t="shared" si="9"/>
        <v>PETUKANGANSERPONG</v>
      </c>
      <c r="S973" s="3"/>
      <c r="T973" s="1" t="s">
        <v>1784</v>
      </c>
      <c r="U973" s="1" t="s">
        <v>58</v>
      </c>
      <c r="V973" s="1" t="s">
        <v>58</v>
      </c>
      <c r="W973" s="1" t="s">
        <v>392</v>
      </c>
      <c r="X973" s="1" t="s">
        <v>920</v>
      </c>
      <c r="Y973" s="1" t="s">
        <v>66</v>
      </c>
      <c r="Z973" s="1" t="s">
        <v>393</v>
      </c>
      <c r="AA973" s="7">
        <v>43470.0</v>
      </c>
      <c r="AD973" s="1">
        <v>0.0</v>
      </c>
      <c r="AE973" s="1">
        <v>1.0</v>
      </c>
      <c r="AG973" s="1">
        <v>18.0</v>
      </c>
      <c r="AH973" s="1">
        <v>1.0</v>
      </c>
      <c r="AI973" s="1" t="s">
        <v>64</v>
      </c>
      <c r="AJ973" s="1">
        <v>0.0</v>
      </c>
      <c r="AM973" s="1">
        <v>0.0</v>
      </c>
      <c r="AN973" s="1">
        <v>0.0</v>
      </c>
      <c r="AO973" s="1">
        <v>100.0</v>
      </c>
      <c r="AP973" s="1">
        <v>1.0</v>
      </c>
      <c r="AQ973" s="1">
        <v>1.251</v>
      </c>
      <c r="AR973" s="1">
        <v>1.251</v>
      </c>
      <c r="AS973" s="1">
        <v>8.429882</v>
      </c>
      <c r="AT973" s="1">
        <v>78.5461</v>
      </c>
      <c r="AU973" s="1">
        <v>1.674</v>
      </c>
      <c r="AV973" s="1">
        <v>8.262</v>
      </c>
      <c r="AW973" s="1">
        <v>4.374</v>
      </c>
      <c r="AX973" s="1">
        <v>24.786</v>
      </c>
      <c r="AY973" s="1">
        <v>0.0</v>
      </c>
      <c r="AZ973" s="1">
        <v>0.6620549</v>
      </c>
      <c r="BA973" s="1">
        <v>2.173846</v>
      </c>
    </row>
    <row r="974">
      <c r="A974">
        <f t="shared" si="2"/>
        <v>0</v>
      </c>
      <c r="B974" t="str">
        <f t="shared" si="3"/>
        <v/>
      </c>
      <c r="C974" t="str">
        <f>if(and(D$3&gt;1,E974=PROSES!$D$22),,D974)</f>
        <v/>
      </c>
      <c r="D974" s="1" t="str">
        <f>if(and(F$3&gt;1,F974=PROSES!$B$10),,F974)</f>
        <v/>
      </c>
      <c r="E974" t="str">
        <f t="shared" si="4"/>
        <v/>
      </c>
      <c r="F974" t="str">
        <f t="shared" si="5"/>
        <v/>
      </c>
      <c r="G974" s="1" t="str">
        <f>if(Z974=PROSES!$E$29,T974,)</f>
        <v/>
      </c>
      <c r="H974" t="str">
        <f>if(X974=PROSES!$E$29,T974,)</f>
        <v/>
      </c>
      <c r="I974" t="str">
        <f t="shared" si="6"/>
        <v/>
      </c>
      <c r="J974" t="str">
        <f>if(and($K$3&gt;1,R974=PROSES!$C$2),,K974)</f>
        <v/>
      </c>
      <c r="K974" s="1" t="str">
        <f>if(and($L$3&gt;1,L974=PROSES!$B$2),,L974)</f>
        <v/>
      </c>
      <c r="L974" t="str">
        <f t="shared" si="7"/>
        <v/>
      </c>
      <c r="M974" t="str">
        <f>if(Z974=PROSES!$B$3,T974,)</f>
        <v/>
      </c>
      <c r="N974" t="str">
        <f>if(X974=PROSES!$B$3,T974,)</f>
        <v/>
      </c>
      <c r="O974" t="str">
        <f t="shared" si="8"/>
        <v/>
      </c>
      <c r="P974" t="str">
        <f>if(Z974=PROSES!$B$1,T974,)</f>
        <v/>
      </c>
      <c r="Q974" t="str">
        <f>if(X974=PROSES!$B$1,T974,)</f>
        <v/>
      </c>
      <c r="R974" t="str">
        <f t="shared" si="9"/>
        <v>PETUKANGANBINTARO</v>
      </c>
      <c r="S974" s="3"/>
      <c r="T974" s="1" t="s">
        <v>1785</v>
      </c>
      <c r="U974" s="1" t="s">
        <v>58</v>
      </c>
      <c r="V974" s="1" t="s">
        <v>58</v>
      </c>
      <c r="W974" s="1" t="s">
        <v>392</v>
      </c>
      <c r="X974" s="1" t="s">
        <v>920</v>
      </c>
      <c r="Y974" s="1" t="s">
        <v>66</v>
      </c>
      <c r="Z974" s="1" t="s">
        <v>388</v>
      </c>
      <c r="AA974" s="1" t="s">
        <v>66</v>
      </c>
      <c r="AD974" s="1">
        <v>0.0</v>
      </c>
      <c r="AE974" s="1">
        <v>1.0</v>
      </c>
      <c r="AG974" s="1">
        <v>2.35</v>
      </c>
      <c r="AH974" s="1">
        <v>1.0</v>
      </c>
      <c r="AI974" s="1" t="s">
        <v>64</v>
      </c>
      <c r="AJ974" s="1">
        <v>0.0</v>
      </c>
      <c r="AM974" s="1">
        <v>0.0</v>
      </c>
      <c r="AN974" s="1">
        <v>0.0</v>
      </c>
      <c r="AO974" s="1">
        <v>100.0</v>
      </c>
      <c r="AP974" s="1">
        <v>1.0</v>
      </c>
      <c r="AQ974" s="1">
        <v>1.251</v>
      </c>
      <c r="AR974" s="1">
        <v>1.251</v>
      </c>
      <c r="AS974" s="1">
        <v>1.100568</v>
      </c>
      <c r="AT974" s="1">
        <v>78.5461</v>
      </c>
      <c r="AU974" s="1">
        <v>0.21855</v>
      </c>
      <c r="AV974" s="1">
        <v>1.07865</v>
      </c>
      <c r="AW974" s="1">
        <v>0.57105</v>
      </c>
      <c r="AX974" s="1">
        <v>3.23595</v>
      </c>
      <c r="AY974" s="1">
        <v>0.0</v>
      </c>
      <c r="AZ974" s="1">
        <v>0.6620549</v>
      </c>
      <c r="BA974" s="1">
        <v>2.173846</v>
      </c>
    </row>
    <row r="975">
      <c r="A975">
        <f t="shared" si="2"/>
        <v>0</v>
      </c>
      <c r="B975" t="str">
        <f t="shared" si="3"/>
        <v/>
      </c>
      <c r="C975" t="str">
        <f>if(and(D$3&gt;1,E975=PROSES!$D$22),,D975)</f>
        <v/>
      </c>
      <c r="D975" s="1" t="str">
        <f>if(and(F$3&gt;1,F975=PROSES!$B$10),,F975)</f>
        <v/>
      </c>
      <c r="E975" t="str">
        <f t="shared" si="4"/>
        <v/>
      </c>
      <c r="F975" t="str">
        <f t="shared" si="5"/>
        <v/>
      </c>
      <c r="G975" s="1" t="str">
        <f>if(Z975=PROSES!$E$29,T975,)</f>
        <v/>
      </c>
      <c r="H975" t="str">
        <f>if(X975=PROSES!$E$29,T975,)</f>
        <v/>
      </c>
      <c r="I975" t="str">
        <f t="shared" si="6"/>
        <v/>
      </c>
      <c r="J975" t="str">
        <f>if(and($K$3&gt;1,R975=PROSES!$C$2),,K975)</f>
        <v/>
      </c>
      <c r="K975" s="1" t="str">
        <f>if(and($L$3&gt;1,L975=PROSES!$B$2),,L975)</f>
        <v/>
      </c>
      <c r="L975" t="str">
        <f t="shared" si="7"/>
        <v/>
      </c>
      <c r="M975" t="str">
        <f>if(Z975=PROSES!$B$3,T975,)</f>
        <v/>
      </c>
      <c r="N975" t="str">
        <f>if(X975=PROSES!$B$3,T975,)</f>
        <v/>
      </c>
      <c r="O975" t="str">
        <f t="shared" si="8"/>
        <v/>
      </c>
      <c r="P975" t="str">
        <f>if(Z975=PROSES!$B$1,T975,)</f>
        <v/>
      </c>
      <c r="Q975" t="str">
        <f>if(X975=PROSES!$B$1,T975,)</f>
        <v/>
      </c>
      <c r="R975" t="str">
        <f t="shared" si="9"/>
        <v>PUNCAK AMGORDA</v>
      </c>
      <c r="S975" s="3"/>
      <c r="T975" s="1" t="s">
        <v>1786</v>
      </c>
      <c r="U975" s="1" t="s">
        <v>58</v>
      </c>
      <c r="V975" s="1" t="s">
        <v>58</v>
      </c>
      <c r="W975" s="1" t="s">
        <v>90</v>
      </c>
      <c r="X975" s="1" t="s">
        <v>602</v>
      </c>
      <c r="Y975" s="1" t="s">
        <v>61</v>
      </c>
      <c r="Z975" s="1" t="s">
        <v>1548</v>
      </c>
      <c r="AA975" s="1" t="s">
        <v>61</v>
      </c>
      <c r="AD975" s="1">
        <v>0.0</v>
      </c>
      <c r="AE975" s="1">
        <v>1.0</v>
      </c>
      <c r="AG975" s="1">
        <v>5.62</v>
      </c>
      <c r="AH975" s="1">
        <v>1.0</v>
      </c>
      <c r="AI975" s="1" t="s">
        <v>64</v>
      </c>
      <c r="AJ975" s="1">
        <v>0.0</v>
      </c>
      <c r="AM975" s="1">
        <v>0.0</v>
      </c>
      <c r="AN975" s="1">
        <v>0.0</v>
      </c>
      <c r="AO975" s="1">
        <v>100.0</v>
      </c>
      <c r="AP975" s="1">
        <v>1.0</v>
      </c>
      <c r="AQ975" s="1">
        <v>1.62</v>
      </c>
      <c r="AR975" s="1">
        <v>1.62</v>
      </c>
      <c r="AS975" s="1">
        <v>1.592456</v>
      </c>
      <c r="AT975" s="1">
        <v>82.15014</v>
      </c>
      <c r="AU975" s="1">
        <v>0.217494</v>
      </c>
      <c r="AV975" s="1">
        <v>1.577534</v>
      </c>
      <c r="AW975" s="1">
        <v>1.060494</v>
      </c>
      <c r="AX975" s="1">
        <v>4.732602</v>
      </c>
      <c r="AY975" s="1">
        <v>0.0</v>
      </c>
      <c r="AZ975" s="1">
        <v>0.683587</v>
      </c>
      <c r="BA975" s="1">
        <v>-7.109503</v>
      </c>
    </row>
    <row r="976">
      <c r="A976">
        <f t="shared" si="2"/>
        <v>0</v>
      </c>
      <c r="B976" t="str">
        <f t="shared" si="3"/>
        <v/>
      </c>
      <c r="C976" t="str">
        <f>if(and(D$3&gt;1,E976=PROSES!$D$22),,D976)</f>
        <v/>
      </c>
      <c r="D976" s="1" t="str">
        <f>if(and(F$3&gt;1,F976=PROSES!$B$10),,F976)</f>
        <v/>
      </c>
      <c r="E976" t="str">
        <f t="shared" si="4"/>
        <v/>
      </c>
      <c r="F976" t="str">
        <f t="shared" si="5"/>
        <v/>
      </c>
      <c r="G976" s="1" t="str">
        <f>if(Z976=PROSES!$E$29,T976,)</f>
        <v/>
      </c>
      <c r="H976" t="str">
        <f>if(X976=PROSES!$E$29,T976,)</f>
        <v/>
      </c>
      <c r="I976" t="str">
        <f t="shared" si="6"/>
        <v/>
      </c>
      <c r="J976" t="str">
        <f>if(and($K$3&gt;1,R976=PROSES!$C$2),,K976)</f>
        <v/>
      </c>
      <c r="K976" s="1" t="str">
        <f>if(and($L$3&gt;1,L976=PROSES!$B$2),,L976)</f>
        <v/>
      </c>
      <c r="L976" t="str">
        <f t="shared" si="7"/>
        <v/>
      </c>
      <c r="M976" t="str">
        <f>if(Z976=PROSES!$B$3,T976,)</f>
        <v/>
      </c>
      <c r="N976" t="str">
        <f>if(X976=PROSES!$B$3,T976,)</f>
        <v/>
      </c>
      <c r="O976" t="str">
        <f t="shared" si="8"/>
        <v/>
      </c>
      <c r="P976" t="str">
        <f>if(Z976=PROSES!$B$1,T976,)</f>
        <v/>
      </c>
      <c r="Q976" t="str">
        <f>if(X976=PROSES!$B$1,T976,)</f>
        <v/>
      </c>
      <c r="R976" t="str">
        <f t="shared" si="9"/>
        <v>PUNCAK AMPUNCAK AM II</v>
      </c>
      <c r="S976" s="3"/>
      <c r="T976" s="1" t="s">
        <v>1787</v>
      </c>
      <c r="U976" s="1" t="s">
        <v>58</v>
      </c>
      <c r="V976" s="1" t="s">
        <v>58</v>
      </c>
      <c r="W976" s="1" t="s">
        <v>90</v>
      </c>
      <c r="X976" s="1" t="s">
        <v>602</v>
      </c>
      <c r="Y976" s="1" t="s">
        <v>66</v>
      </c>
      <c r="Z976" s="1" t="s">
        <v>1230</v>
      </c>
      <c r="AA976" s="1" t="s">
        <v>66</v>
      </c>
      <c r="AD976" s="1">
        <v>0.0</v>
      </c>
      <c r="AE976" s="1">
        <v>1.0</v>
      </c>
      <c r="AG976" s="1">
        <v>3.853</v>
      </c>
      <c r="AH976" s="1">
        <v>1.0</v>
      </c>
      <c r="AI976" s="1" t="s">
        <v>64</v>
      </c>
      <c r="AJ976" s="1">
        <v>0.0</v>
      </c>
      <c r="AM976" s="1">
        <v>0.0</v>
      </c>
      <c r="AN976" s="1">
        <v>0.0</v>
      </c>
      <c r="AO976" s="1">
        <v>100.0</v>
      </c>
      <c r="AP976" s="1">
        <v>1.0</v>
      </c>
      <c r="AQ976" s="1">
        <v>1.62</v>
      </c>
      <c r="AR976" s="1">
        <v>1.62</v>
      </c>
      <c r="AS976" s="1">
        <v>1.091768</v>
      </c>
      <c r="AT976" s="1">
        <v>82.15014</v>
      </c>
      <c r="AU976" s="1">
        <v>0.1491111</v>
      </c>
      <c r="AV976" s="1">
        <v>1.081537</v>
      </c>
      <c r="AW976" s="1">
        <v>0.7270611</v>
      </c>
      <c r="AX976" s="1">
        <v>3.244611</v>
      </c>
      <c r="AY976" s="1">
        <v>0.0</v>
      </c>
      <c r="AZ976" s="1">
        <v>0.683587</v>
      </c>
      <c r="BA976" s="1">
        <v>-7.109503</v>
      </c>
    </row>
    <row r="977">
      <c r="A977">
        <f t="shared" si="2"/>
        <v>0</v>
      </c>
      <c r="B977" t="str">
        <f t="shared" si="3"/>
        <v/>
      </c>
      <c r="C977" t="str">
        <f>if(and(D$3&gt;1,E977=PROSES!$D$22),,D977)</f>
        <v/>
      </c>
      <c r="D977" s="1" t="str">
        <f>if(and(F$3&gt;1,F977=PROSES!$B$10),,F977)</f>
        <v/>
      </c>
      <c r="E977" t="str">
        <f t="shared" si="4"/>
        <v/>
      </c>
      <c r="F977" t="str">
        <f t="shared" si="5"/>
        <v/>
      </c>
      <c r="G977" s="1" t="str">
        <f>if(Z977=PROSES!$E$29,T977,)</f>
        <v/>
      </c>
      <c r="H977" t="str">
        <f>if(X977=PROSES!$E$29,T977,)</f>
        <v/>
      </c>
      <c r="I977" t="str">
        <f t="shared" si="6"/>
        <v/>
      </c>
      <c r="J977" t="str">
        <f>if(and($K$3&gt;1,R977=PROSES!$C$2),,K977)</f>
        <v/>
      </c>
      <c r="K977" s="1" t="str">
        <f>if(and($L$3&gt;1,L977=PROSES!$B$2),,L977)</f>
        <v/>
      </c>
      <c r="L977" t="str">
        <f t="shared" si="7"/>
        <v/>
      </c>
      <c r="M977" t="str">
        <f>if(Z977=PROSES!$B$3,T977,)</f>
        <v/>
      </c>
      <c r="N977" t="str">
        <f>if(X977=PROSES!$B$3,T977,)</f>
        <v/>
      </c>
      <c r="O977" t="str">
        <f t="shared" si="8"/>
        <v/>
      </c>
      <c r="P977" t="str">
        <f>if(Z977=PROSES!$B$1,T977,)</f>
        <v/>
      </c>
      <c r="Q977" t="str">
        <f>if(X977=PROSES!$B$1,T977,)</f>
        <v/>
      </c>
      <c r="R977" t="str">
        <f t="shared" si="9"/>
        <v>PUDAKPAYUNGPANDEANLAMPER</v>
      </c>
      <c r="S977" s="3"/>
      <c r="T977" s="1" t="s">
        <v>1788</v>
      </c>
      <c r="U977" s="1" t="s">
        <v>176</v>
      </c>
      <c r="V977" s="1" t="s">
        <v>176</v>
      </c>
      <c r="W977" s="1" t="s">
        <v>171</v>
      </c>
      <c r="X977" s="1" t="s">
        <v>1789</v>
      </c>
      <c r="Y977" s="1">
        <v>2.0</v>
      </c>
      <c r="Z977" s="1" t="s">
        <v>1550</v>
      </c>
      <c r="AA977" s="1">
        <v>1.0</v>
      </c>
      <c r="AD977" s="1">
        <v>0.0</v>
      </c>
      <c r="AE977" s="1">
        <v>1.0</v>
      </c>
      <c r="AG977" s="1">
        <v>14.37</v>
      </c>
      <c r="AH977" s="1">
        <v>1.0</v>
      </c>
      <c r="AI977" s="1" t="s">
        <v>64</v>
      </c>
      <c r="AJ977" s="1">
        <v>0.0</v>
      </c>
      <c r="AM977" s="1">
        <v>0.0</v>
      </c>
      <c r="AN977" s="1">
        <v>0.0</v>
      </c>
      <c r="AO977" s="1">
        <v>100.0</v>
      </c>
      <c r="AP977" s="1">
        <v>1.0</v>
      </c>
      <c r="AQ977" s="1">
        <v>0.58</v>
      </c>
      <c r="AR977" s="1">
        <v>0.58</v>
      </c>
      <c r="AS977" s="1">
        <v>6.029591</v>
      </c>
      <c r="AT977" s="1">
        <v>70.94324</v>
      </c>
      <c r="AU977" s="1">
        <v>1.96869</v>
      </c>
      <c r="AV977" s="1">
        <v>5.699142</v>
      </c>
      <c r="AW977" s="1">
        <v>4.12419</v>
      </c>
      <c r="AX977" s="1">
        <v>17.09743</v>
      </c>
      <c r="AY977" s="1">
        <v>0.0</v>
      </c>
      <c r="AZ977" s="1">
        <v>0.6412987</v>
      </c>
      <c r="BA977" s="1">
        <v>8.348166</v>
      </c>
    </row>
    <row r="978">
      <c r="A978">
        <f t="shared" si="2"/>
        <v>0</v>
      </c>
      <c r="B978" t="str">
        <f t="shared" si="3"/>
        <v/>
      </c>
      <c r="C978" t="str">
        <f>if(and(D$3&gt;1,E978=PROSES!$D$22),,D978)</f>
        <v/>
      </c>
      <c r="D978" s="1" t="str">
        <f>if(and(F$3&gt;1,F978=PROSES!$B$10),,F978)</f>
        <v/>
      </c>
      <c r="E978" t="str">
        <f t="shared" si="4"/>
        <v/>
      </c>
      <c r="F978" t="str">
        <f t="shared" si="5"/>
        <v/>
      </c>
      <c r="G978" s="1" t="str">
        <f>if(Z978=PROSES!$E$29,T978,)</f>
        <v/>
      </c>
      <c r="H978" t="str">
        <f>if(X978=PROSES!$E$29,T978,)</f>
        <v/>
      </c>
      <c r="I978" t="str">
        <f t="shared" si="6"/>
        <v/>
      </c>
      <c r="J978" t="str">
        <f>if(and($K$3&gt;1,R978=PROSES!$C$2),,K978)</f>
        <v/>
      </c>
      <c r="K978" s="1" t="str">
        <f>if(and($L$3&gt;1,L978=PROSES!$B$2),,L978)</f>
        <v/>
      </c>
      <c r="L978" t="str">
        <f t="shared" si="7"/>
        <v/>
      </c>
      <c r="M978" t="str">
        <f>if(Z978=PROSES!$B$3,T978,)</f>
        <v/>
      </c>
      <c r="N978" t="str">
        <f>if(X978=PROSES!$B$3,T978,)</f>
        <v/>
      </c>
      <c r="O978" t="str">
        <f t="shared" si="8"/>
        <v/>
      </c>
      <c r="P978" t="str">
        <f>if(Z978=PROSES!$B$1,T978,)</f>
        <v/>
      </c>
      <c r="Q978" t="str">
        <f>if(X978=PROSES!$B$1,T978,)</f>
        <v/>
      </c>
      <c r="R978" t="str">
        <f t="shared" si="9"/>
        <v>PUDAKPAYUNGPANDEANLAMPER</v>
      </c>
      <c r="S978" s="3"/>
      <c r="T978" s="1" t="s">
        <v>1790</v>
      </c>
      <c r="U978" s="1" t="s">
        <v>176</v>
      </c>
      <c r="V978" s="1" t="s">
        <v>176</v>
      </c>
      <c r="W978" s="1" t="s">
        <v>171</v>
      </c>
      <c r="X978" s="1" t="s">
        <v>1789</v>
      </c>
      <c r="Y978" s="1">
        <v>1.0</v>
      </c>
      <c r="Z978" s="1" t="s">
        <v>1550</v>
      </c>
      <c r="AA978" s="1">
        <v>1.0</v>
      </c>
      <c r="AD978" s="1">
        <v>0.0</v>
      </c>
      <c r="AE978" s="1">
        <v>1.0</v>
      </c>
      <c r="AG978" s="1">
        <v>14.37</v>
      </c>
      <c r="AH978" s="1">
        <v>1.0</v>
      </c>
      <c r="AI978" s="1" t="s">
        <v>64</v>
      </c>
      <c r="AJ978" s="1">
        <v>0.0</v>
      </c>
      <c r="AM978" s="1">
        <v>0.0</v>
      </c>
      <c r="AN978" s="1">
        <v>0.0</v>
      </c>
      <c r="AO978" s="1">
        <v>100.0</v>
      </c>
      <c r="AP978" s="1">
        <v>1.0</v>
      </c>
      <c r="AQ978" s="1">
        <v>0.58</v>
      </c>
      <c r="AR978" s="1">
        <v>0.58</v>
      </c>
      <c r="AS978" s="1">
        <v>6.029591</v>
      </c>
      <c r="AT978" s="1">
        <v>70.94324</v>
      </c>
      <c r="AU978" s="1">
        <v>1.96869</v>
      </c>
      <c r="AV978" s="1">
        <v>5.699142</v>
      </c>
      <c r="AW978" s="1">
        <v>4.12419</v>
      </c>
      <c r="AX978" s="1">
        <v>17.09743</v>
      </c>
      <c r="AY978" s="1">
        <v>0.0</v>
      </c>
      <c r="AZ978" s="1">
        <v>0.6412987</v>
      </c>
      <c r="BA978" s="1">
        <v>8.348166</v>
      </c>
    </row>
    <row r="979">
      <c r="A979">
        <f t="shared" si="2"/>
        <v>0</v>
      </c>
      <c r="B979" t="str">
        <f t="shared" si="3"/>
        <v/>
      </c>
      <c r="C979" t="str">
        <f>if(and(D$3&gt;1,E979=PROSES!$D$22),,D979)</f>
        <v/>
      </c>
      <c r="D979" s="1" t="str">
        <f>if(and(F$3&gt;1,F979=PROSES!$B$10),,F979)</f>
        <v/>
      </c>
      <c r="E979" t="str">
        <f t="shared" si="4"/>
        <v/>
      </c>
      <c r="F979" t="str">
        <f t="shared" si="5"/>
        <v/>
      </c>
      <c r="G979" s="1" t="str">
        <f>if(Z979=PROSES!$E$29,T979,)</f>
        <v/>
      </c>
      <c r="H979" t="str">
        <f>if(X979=PROSES!$E$29,T979,)</f>
        <v/>
      </c>
      <c r="I979" t="str">
        <f t="shared" si="6"/>
        <v/>
      </c>
      <c r="J979" t="str">
        <f>if(and($K$3&gt;1,R979=PROSES!$C$2),,K979)</f>
        <v/>
      </c>
      <c r="K979" s="1" t="str">
        <f>if(and($L$3&gt;1,L979=PROSES!$B$2),,L979)</f>
        <v/>
      </c>
      <c r="L979" t="str">
        <f t="shared" si="7"/>
        <v/>
      </c>
      <c r="M979" t="str">
        <f>if(Z979=PROSES!$B$3,T979,)</f>
        <v/>
      </c>
      <c r="N979" t="str">
        <f>if(X979=PROSES!$B$3,T979,)</f>
        <v/>
      </c>
      <c r="O979" t="str">
        <f t="shared" si="8"/>
        <v/>
      </c>
      <c r="P979" t="str">
        <f>if(Z979=PROSES!$B$1,T979,)</f>
        <v/>
      </c>
      <c r="Q979" t="str">
        <f>if(X979=PROSES!$B$1,T979,)</f>
        <v/>
      </c>
      <c r="R979" t="str">
        <f t="shared" si="9"/>
        <v>MRICAPURBALINGGA5</v>
      </c>
      <c r="S979" s="3"/>
      <c r="T979" s="1" t="s">
        <v>1791</v>
      </c>
      <c r="U979" s="1" t="s">
        <v>176</v>
      </c>
      <c r="V979" s="1" t="s">
        <v>176</v>
      </c>
      <c r="W979" s="1" t="s">
        <v>816</v>
      </c>
      <c r="X979" s="1" t="s">
        <v>1484</v>
      </c>
      <c r="Y979" s="1" t="s">
        <v>1452</v>
      </c>
      <c r="Z979" s="1" t="s">
        <v>1792</v>
      </c>
      <c r="AA979" s="1" t="s">
        <v>1452</v>
      </c>
      <c r="AD979" s="1">
        <v>0.0</v>
      </c>
      <c r="AE979" s="1">
        <v>1.0</v>
      </c>
      <c r="AG979" s="1">
        <v>26.6</v>
      </c>
      <c r="AH979" s="1">
        <v>1.0</v>
      </c>
      <c r="AI979" s="1" t="s">
        <v>64</v>
      </c>
      <c r="AJ979" s="1">
        <v>0.0</v>
      </c>
      <c r="AM979" s="1">
        <v>0.0</v>
      </c>
      <c r="AN979" s="1">
        <v>0.0</v>
      </c>
      <c r="AO979" s="1">
        <v>100.0</v>
      </c>
      <c r="AP979" s="1">
        <v>1.0</v>
      </c>
      <c r="AQ979" s="1">
        <v>1.16</v>
      </c>
      <c r="AR979" s="1">
        <v>1.16</v>
      </c>
      <c r="AS979" s="1">
        <v>5.736757</v>
      </c>
      <c r="AT979" s="1">
        <v>71.48104</v>
      </c>
      <c r="AU979" s="1">
        <v>1.8221</v>
      </c>
      <c r="AV979" s="1">
        <v>5.4397</v>
      </c>
      <c r="AW979" s="1">
        <v>5.8121</v>
      </c>
      <c r="AX979" s="1">
        <v>16.3191</v>
      </c>
      <c r="AY979" s="1">
        <v>0.0</v>
      </c>
      <c r="AZ979" s="1">
        <v>0.673318</v>
      </c>
      <c r="BA979" s="1">
        <v>-1.621461</v>
      </c>
    </row>
    <row r="980">
      <c r="A980">
        <f t="shared" si="2"/>
        <v>0</v>
      </c>
      <c r="B980" t="str">
        <f t="shared" si="3"/>
        <v/>
      </c>
      <c r="C980" t="str">
        <f>if(and(D$3&gt;1,E980=PROSES!$D$22),,D980)</f>
        <v/>
      </c>
      <c r="D980" s="1" t="str">
        <f>if(and(F$3&gt;1,F980=PROSES!$B$10),,F980)</f>
        <v/>
      </c>
      <c r="E980" t="str">
        <f t="shared" si="4"/>
        <v/>
      </c>
      <c r="F980" t="str">
        <f t="shared" si="5"/>
        <v/>
      </c>
      <c r="G980" s="1" t="str">
        <f>if(Z980=PROSES!$E$29,T980,)</f>
        <v/>
      </c>
      <c r="H980" t="str">
        <f>if(X980=PROSES!$E$29,T980,)</f>
        <v/>
      </c>
      <c r="I980" t="str">
        <f t="shared" si="6"/>
        <v/>
      </c>
      <c r="J980" t="str">
        <f>if(and($K$3&gt;1,R980=PROSES!$C$2),,K980)</f>
        <v/>
      </c>
      <c r="K980" s="1" t="str">
        <f>if(and($L$3&gt;1,L980=PROSES!$B$2),,L980)</f>
        <v/>
      </c>
      <c r="L980" t="str">
        <f t="shared" si="7"/>
        <v/>
      </c>
      <c r="M980" t="str">
        <f>if(Z980=PROSES!$B$3,T980,)</f>
        <v/>
      </c>
      <c r="N980" t="str">
        <f>if(X980=PROSES!$B$3,T980,)</f>
        <v/>
      </c>
      <c r="O980" t="str">
        <f t="shared" si="8"/>
        <v/>
      </c>
      <c r="P980" t="str">
        <f>if(Z980=PROSES!$B$1,T980,)</f>
        <v/>
      </c>
      <c r="Q980" t="str">
        <f>if(X980=PROSES!$B$1,T980,)</f>
        <v/>
      </c>
      <c r="R980" t="str">
        <f t="shared" si="9"/>
        <v>RAWALOPURBALINGGA5</v>
      </c>
      <c r="S980" s="3"/>
      <c r="T980" s="1" t="s">
        <v>1793</v>
      </c>
      <c r="U980" s="1" t="s">
        <v>176</v>
      </c>
      <c r="V980" s="1" t="s">
        <v>176</v>
      </c>
      <c r="W980" s="1" t="s">
        <v>816</v>
      </c>
      <c r="X980" s="1" t="s">
        <v>1085</v>
      </c>
      <c r="Y980" s="1">
        <v>1.0</v>
      </c>
      <c r="Z980" s="1" t="s">
        <v>1792</v>
      </c>
      <c r="AA980" s="1" t="s">
        <v>1452</v>
      </c>
      <c r="AD980" s="1">
        <v>0.0</v>
      </c>
      <c r="AE980" s="1">
        <v>1.0</v>
      </c>
      <c r="AG980" s="1">
        <v>32.97</v>
      </c>
      <c r="AH980" s="1">
        <v>1.0</v>
      </c>
      <c r="AI980" s="1" t="s">
        <v>64</v>
      </c>
      <c r="AJ980" s="1">
        <v>0.0</v>
      </c>
      <c r="AM980" s="1">
        <v>0.0</v>
      </c>
      <c r="AN980" s="1">
        <v>0.0</v>
      </c>
      <c r="AO980" s="1">
        <v>100.0</v>
      </c>
      <c r="AP980" s="1">
        <v>1.0</v>
      </c>
      <c r="AQ980" s="1">
        <v>1.16</v>
      </c>
      <c r="AR980" s="1">
        <v>1.16</v>
      </c>
      <c r="AS980" s="1">
        <v>7.11056</v>
      </c>
      <c r="AT980" s="1">
        <v>71.48104</v>
      </c>
      <c r="AU980" s="1">
        <v>2.258445</v>
      </c>
      <c r="AV980" s="1">
        <v>6.742365</v>
      </c>
      <c r="AW980" s="1">
        <v>7.203945</v>
      </c>
      <c r="AX980" s="1">
        <v>20.2271</v>
      </c>
      <c r="AY980" s="1">
        <v>0.0</v>
      </c>
      <c r="AZ980" s="1">
        <v>0.673318</v>
      </c>
      <c r="BA980" s="1">
        <v>-1.621461</v>
      </c>
    </row>
    <row r="981">
      <c r="A981">
        <f t="shared" si="2"/>
        <v>0</v>
      </c>
      <c r="B981" t="str">
        <f t="shared" si="3"/>
        <v/>
      </c>
      <c r="C981" t="str">
        <f>if(and(D$3&gt;1,E981=PROSES!$D$22),,D981)</f>
        <v/>
      </c>
      <c r="D981" s="1" t="str">
        <f>if(and(F$3&gt;1,F981=PROSES!$B$10),,F981)</f>
        <v/>
      </c>
      <c r="E981" t="str">
        <f t="shared" si="4"/>
        <v/>
      </c>
      <c r="F981" t="str">
        <f t="shared" si="5"/>
        <v/>
      </c>
      <c r="G981" s="1" t="str">
        <f>if(Z981=PROSES!$E$29,T981,)</f>
        <v/>
      </c>
      <c r="H981" t="str">
        <f>if(X981=PROSES!$E$29,T981,)</f>
        <v/>
      </c>
      <c r="I981" t="str">
        <f t="shared" si="6"/>
        <v/>
      </c>
      <c r="J981" t="str">
        <f>if(and($K$3&gt;1,R981=PROSES!$C$2),,K981)</f>
        <v/>
      </c>
      <c r="K981" s="1" t="str">
        <f>if(and($L$3&gt;1,L981=PROSES!$B$2),,L981)</f>
        <v/>
      </c>
      <c r="L981" t="str">
        <f t="shared" si="7"/>
        <v/>
      </c>
      <c r="M981" t="str">
        <f>if(Z981=PROSES!$B$3,T981,)</f>
        <v/>
      </c>
      <c r="N981" t="str">
        <f>if(X981=PROSES!$B$3,T981,)</f>
        <v/>
      </c>
      <c r="O981" t="str">
        <f t="shared" si="8"/>
        <v/>
      </c>
      <c r="P981" t="str">
        <f>if(Z981=PROSES!$B$1,T981,)</f>
        <v/>
      </c>
      <c r="Q981" t="str">
        <f>if(X981=PROSES!$B$1,T981,)</f>
        <v/>
      </c>
      <c r="R981" t="str">
        <f t="shared" si="9"/>
        <v>PURWODADIKEDUNGOMBO</v>
      </c>
      <c r="S981" s="3"/>
      <c r="T981" s="1" t="s">
        <v>1794</v>
      </c>
      <c r="U981" s="1" t="s">
        <v>176</v>
      </c>
      <c r="V981" s="1" t="s">
        <v>176</v>
      </c>
      <c r="W981" s="1" t="s">
        <v>171</v>
      </c>
      <c r="X981" s="1" t="s">
        <v>1465</v>
      </c>
      <c r="Y981" s="1">
        <v>1.0</v>
      </c>
      <c r="Z981" s="1" t="s">
        <v>1795</v>
      </c>
      <c r="AA981" s="1" t="s">
        <v>935</v>
      </c>
      <c r="AD981" s="1">
        <v>0.0</v>
      </c>
      <c r="AE981" s="1">
        <v>1.0</v>
      </c>
      <c r="AG981" s="1">
        <v>20.935</v>
      </c>
      <c r="AH981" s="1">
        <v>1.0</v>
      </c>
      <c r="AI981" s="1" t="s">
        <v>64</v>
      </c>
      <c r="AJ981" s="1">
        <v>0.0</v>
      </c>
      <c r="AM981" s="1">
        <v>0.0</v>
      </c>
      <c r="AN981" s="1">
        <v>0.0</v>
      </c>
      <c r="AO981" s="1">
        <v>100.0</v>
      </c>
      <c r="AP981" s="1">
        <v>1.0</v>
      </c>
      <c r="AQ981" s="1">
        <v>0.58</v>
      </c>
      <c r="AR981" s="1">
        <v>0.58</v>
      </c>
      <c r="AS981" s="1">
        <v>8.784236</v>
      </c>
      <c r="AT981" s="1">
        <v>70.94324</v>
      </c>
      <c r="AU981" s="1">
        <v>2.868095</v>
      </c>
      <c r="AV981" s="1">
        <v>8.302821</v>
      </c>
      <c r="AW981" s="1">
        <v>6.008345</v>
      </c>
      <c r="AX981" s="1">
        <v>24.90846</v>
      </c>
      <c r="AY981" s="1">
        <v>0.0</v>
      </c>
      <c r="AZ981" s="1">
        <v>0.6412987</v>
      </c>
      <c r="BA981" s="1">
        <v>8.348166</v>
      </c>
    </row>
    <row r="982">
      <c r="A982">
        <f t="shared" si="2"/>
        <v>0</v>
      </c>
      <c r="B982" t="str">
        <f t="shared" si="3"/>
        <v/>
      </c>
      <c r="C982" t="str">
        <f>if(and(D$3&gt;1,E982=PROSES!$D$22),,D982)</f>
        <v/>
      </c>
      <c r="D982" s="1" t="str">
        <f>if(and(F$3&gt;1,F982=PROSES!$B$10),,F982)</f>
        <v/>
      </c>
      <c r="E982" t="str">
        <f t="shared" si="4"/>
        <v/>
      </c>
      <c r="F982" t="str">
        <f t="shared" si="5"/>
        <v/>
      </c>
      <c r="G982" s="1" t="str">
        <f>if(Z982=PROSES!$E$29,T982,)</f>
        <v/>
      </c>
      <c r="H982" t="str">
        <f>if(X982=PROSES!$E$29,T982,)</f>
        <v/>
      </c>
      <c r="I982" t="str">
        <f t="shared" si="6"/>
        <v/>
      </c>
      <c r="J982" t="str">
        <f>if(and($K$3&gt;1,R982=PROSES!$C$2),,K982)</f>
        <v/>
      </c>
      <c r="K982" s="1" t="str">
        <f>if(and($L$3&gt;1,L982=PROSES!$B$2),,L982)</f>
        <v/>
      </c>
      <c r="L982" t="str">
        <f t="shared" si="7"/>
        <v/>
      </c>
      <c r="M982" t="str">
        <f>if(Z982=PROSES!$B$3,T982,)</f>
        <v/>
      </c>
      <c r="N982" t="str">
        <f>if(X982=PROSES!$B$3,T982,)</f>
        <v/>
      </c>
      <c r="O982" t="str">
        <f t="shared" si="8"/>
        <v/>
      </c>
      <c r="P982" t="str">
        <f>if(Z982=PROSES!$B$1,T982,)</f>
        <v/>
      </c>
      <c r="Q982" t="str">
        <f>if(X982=PROSES!$B$1,T982,)</f>
        <v/>
      </c>
      <c r="R982" t="str">
        <f t="shared" si="9"/>
        <v>PURWODADIKEDUNGOMBO</v>
      </c>
      <c r="S982" s="3"/>
      <c r="T982" s="1" t="s">
        <v>1796</v>
      </c>
      <c r="U982" s="1" t="s">
        <v>176</v>
      </c>
      <c r="V982" s="1" t="s">
        <v>176</v>
      </c>
      <c r="W982" s="1" t="s">
        <v>171</v>
      </c>
      <c r="X982" s="1" t="s">
        <v>1465</v>
      </c>
      <c r="Y982" s="1">
        <v>2.0</v>
      </c>
      <c r="Z982" s="1" t="s">
        <v>1795</v>
      </c>
      <c r="AA982" s="1" t="s">
        <v>63</v>
      </c>
      <c r="AD982" s="1">
        <v>0.0</v>
      </c>
      <c r="AE982" s="1">
        <v>1.0</v>
      </c>
      <c r="AG982" s="1">
        <v>20.935</v>
      </c>
      <c r="AH982" s="1">
        <v>1.0</v>
      </c>
      <c r="AI982" s="1" t="s">
        <v>64</v>
      </c>
      <c r="AJ982" s="1">
        <v>0.0</v>
      </c>
      <c r="AM982" s="1">
        <v>0.0</v>
      </c>
      <c r="AN982" s="1">
        <v>0.0</v>
      </c>
      <c r="AO982" s="1">
        <v>100.0</v>
      </c>
      <c r="AP982" s="1">
        <v>1.0</v>
      </c>
      <c r="AQ982" s="1">
        <v>0.58</v>
      </c>
      <c r="AR982" s="1">
        <v>0.58</v>
      </c>
      <c r="AS982" s="1">
        <v>8.784236</v>
      </c>
      <c r="AT982" s="1">
        <v>70.94324</v>
      </c>
      <c r="AU982" s="1">
        <v>2.868095</v>
      </c>
      <c r="AV982" s="1">
        <v>8.302821</v>
      </c>
      <c r="AW982" s="1">
        <v>6.008345</v>
      </c>
      <c r="AX982" s="1">
        <v>24.90846</v>
      </c>
      <c r="AY982" s="1">
        <v>0.0</v>
      </c>
      <c r="AZ982" s="1">
        <v>0.6412987</v>
      </c>
      <c r="BA982" s="1">
        <v>8.348166</v>
      </c>
    </row>
    <row r="983">
      <c r="A983">
        <f t="shared" si="2"/>
        <v>0</v>
      </c>
      <c r="B983" t="str">
        <f t="shared" si="3"/>
        <v/>
      </c>
      <c r="C983" t="str">
        <f>if(and(D$3&gt;1,E983=PROSES!$D$22),,D983)</f>
        <v/>
      </c>
      <c r="D983" s="1" t="str">
        <f>if(and(F$3&gt;1,F983=PROSES!$B$10),,F983)</f>
        <v/>
      </c>
      <c r="E983" t="str">
        <f t="shared" si="4"/>
        <v/>
      </c>
      <c r="F983" t="str">
        <f t="shared" si="5"/>
        <v/>
      </c>
      <c r="G983" s="1" t="str">
        <f>if(Z983=PROSES!$E$29,T983,)</f>
        <v/>
      </c>
      <c r="H983" t="str">
        <f>if(X983=PROSES!$E$29,T983,)</f>
        <v/>
      </c>
      <c r="I983" t="str">
        <f t="shared" si="6"/>
        <v/>
      </c>
      <c r="J983" t="str">
        <f>if(and($K$3&gt;1,R983=PROSES!$C$2),,K983)</f>
        <v/>
      </c>
      <c r="K983" s="1" t="str">
        <f>if(and($L$3&gt;1,L983=PROSES!$B$2),,L983)</f>
        <v/>
      </c>
      <c r="L983" t="str">
        <f t="shared" si="7"/>
        <v/>
      </c>
      <c r="M983" t="str">
        <f>if(Z983=PROSES!$B$3,T983,)</f>
        <v/>
      </c>
      <c r="N983" t="str">
        <f>if(X983=PROSES!$B$3,T983,)</f>
        <v/>
      </c>
      <c r="O983" t="str">
        <f t="shared" si="8"/>
        <v/>
      </c>
      <c r="P983" t="str">
        <f>if(Z983=PROSES!$B$1,T983,)</f>
        <v/>
      </c>
      <c r="Q983" t="str">
        <f>if(X983=PROSES!$B$1,T983,)</f>
        <v/>
      </c>
      <c r="R983" t="str">
        <f t="shared" si="9"/>
        <v>PURWODADIKUDUS</v>
      </c>
      <c r="S983" s="3"/>
      <c r="T983" s="1" t="s">
        <v>1797</v>
      </c>
      <c r="U983" s="1" t="s">
        <v>176</v>
      </c>
      <c r="V983" s="1" t="s">
        <v>176</v>
      </c>
      <c r="W983" s="1" t="s">
        <v>153</v>
      </c>
      <c r="X983" s="1" t="s">
        <v>1465</v>
      </c>
      <c r="Y983" s="1">
        <v>1.0</v>
      </c>
      <c r="Z983" s="1" t="s">
        <v>1282</v>
      </c>
      <c r="AA983" s="1">
        <v>1.0</v>
      </c>
      <c r="AD983" s="1">
        <v>0.0</v>
      </c>
      <c r="AE983" s="1">
        <v>1.0</v>
      </c>
      <c r="AG983" s="1">
        <v>31.563</v>
      </c>
      <c r="AH983" s="1">
        <v>1.0</v>
      </c>
      <c r="AI983" s="1" t="s">
        <v>64</v>
      </c>
      <c r="AJ983" s="1">
        <v>0.0</v>
      </c>
      <c r="AM983" s="1">
        <v>0.0</v>
      </c>
      <c r="AN983" s="1">
        <v>0.0</v>
      </c>
      <c r="AO983" s="1">
        <v>100.0</v>
      </c>
      <c r="AP983" s="1">
        <v>1.0</v>
      </c>
      <c r="AQ983" s="1">
        <v>2.73</v>
      </c>
      <c r="AR983" s="1">
        <v>2.73</v>
      </c>
      <c r="AS983" s="1">
        <v>8.887382</v>
      </c>
      <c r="AT983" s="1">
        <v>82.244</v>
      </c>
      <c r="AU983" s="1">
        <v>1.199394</v>
      </c>
      <c r="AV983" s="1">
        <v>8.806077</v>
      </c>
      <c r="AW983" s="1">
        <v>5.302584</v>
      </c>
      <c r="AX983" s="1">
        <v>25.55025</v>
      </c>
      <c r="AY983" s="1">
        <v>0.0</v>
      </c>
      <c r="AZ983" s="1">
        <v>0.6465942</v>
      </c>
      <c r="BA983" s="1">
        <v>-6.013103</v>
      </c>
    </row>
    <row r="984">
      <c r="A984">
        <f t="shared" si="2"/>
        <v>0</v>
      </c>
      <c r="B984" t="str">
        <f t="shared" si="3"/>
        <v/>
      </c>
      <c r="C984" t="str">
        <f>if(and(D$3&gt;1,E984=PROSES!$D$22),,D984)</f>
        <v/>
      </c>
      <c r="D984" s="1" t="str">
        <f>if(and(F$3&gt;1,F984=PROSES!$B$10),,F984)</f>
        <v/>
      </c>
      <c r="E984" t="str">
        <f t="shared" si="4"/>
        <v/>
      </c>
      <c r="F984" t="str">
        <f t="shared" si="5"/>
        <v/>
      </c>
      <c r="G984" s="1" t="str">
        <f>if(Z984=PROSES!$E$29,T984,)</f>
        <v/>
      </c>
      <c r="H984" t="str">
        <f>if(X984=PROSES!$E$29,T984,)</f>
        <v/>
      </c>
      <c r="I984" t="str">
        <f t="shared" si="6"/>
        <v/>
      </c>
      <c r="J984" t="str">
        <f>if(and($K$3&gt;1,R984=PROSES!$C$2),,K984)</f>
        <v/>
      </c>
      <c r="K984" s="1" t="str">
        <f>if(and($L$3&gt;1,L984=PROSES!$B$2),,L984)</f>
        <v/>
      </c>
      <c r="L984" t="str">
        <f t="shared" si="7"/>
        <v/>
      </c>
      <c r="M984" t="str">
        <f>if(Z984=PROSES!$B$3,T984,)</f>
        <v/>
      </c>
      <c r="N984" t="str">
        <f>if(X984=PROSES!$B$3,T984,)</f>
        <v/>
      </c>
      <c r="O984" t="str">
        <f t="shared" si="8"/>
        <v/>
      </c>
      <c r="P984" t="str">
        <f>if(Z984=PROSES!$B$1,T984,)</f>
        <v/>
      </c>
      <c r="Q984" t="str">
        <f>if(X984=PROSES!$B$1,T984,)</f>
        <v/>
      </c>
      <c r="R984" t="str">
        <f t="shared" si="9"/>
        <v>PURWODADIKUDUS</v>
      </c>
      <c r="S984" s="3"/>
      <c r="T984" s="1" t="s">
        <v>1798</v>
      </c>
      <c r="U984" s="1" t="s">
        <v>176</v>
      </c>
      <c r="V984" s="1" t="s">
        <v>176</v>
      </c>
      <c r="W984" s="1" t="s">
        <v>153</v>
      </c>
      <c r="X984" s="1" t="s">
        <v>1465</v>
      </c>
      <c r="Y984" s="1">
        <v>2.0</v>
      </c>
      <c r="Z984" s="1" t="s">
        <v>1282</v>
      </c>
      <c r="AA984" s="1">
        <v>2.0</v>
      </c>
      <c r="AD984" s="1">
        <v>0.0</v>
      </c>
      <c r="AE984" s="1">
        <v>1.0</v>
      </c>
      <c r="AG984" s="1">
        <v>31.563</v>
      </c>
      <c r="AH984" s="1">
        <v>1.0</v>
      </c>
      <c r="AI984" s="1" t="s">
        <v>64</v>
      </c>
      <c r="AJ984" s="1">
        <v>0.0</v>
      </c>
      <c r="AM984" s="1">
        <v>0.0</v>
      </c>
      <c r="AN984" s="1">
        <v>0.0</v>
      </c>
      <c r="AO984" s="1">
        <v>100.0</v>
      </c>
      <c r="AP984" s="1">
        <v>1.0</v>
      </c>
      <c r="AQ984" s="1">
        <v>2.73</v>
      </c>
      <c r="AR984" s="1">
        <v>2.73</v>
      </c>
      <c r="AS984" s="1">
        <v>8.887382</v>
      </c>
      <c r="AT984" s="1">
        <v>82.244</v>
      </c>
      <c r="AU984" s="1">
        <v>1.199394</v>
      </c>
      <c r="AV984" s="1">
        <v>8.806077</v>
      </c>
      <c r="AW984" s="1">
        <v>5.302584</v>
      </c>
      <c r="AX984" s="1">
        <v>25.55025</v>
      </c>
      <c r="AY984" s="1">
        <v>0.0</v>
      </c>
      <c r="AZ984" s="1">
        <v>0.6465942</v>
      </c>
      <c r="BA984" s="1">
        <v>-6.013103</v>
      </c>
    </row>
    <row r="985">
      <c r="A985">
        <f t="shared" si="2"/>
        <v>0</v>
      </c>
      <c r="B985" t="str">
        <f t="shared" si="3"/>
        <v/>
      </c>
      <c r="C985" t="str">
        <f>if(and(D$3&gt;1,E985=PROSES!$D$22),,D985)</f>
        <v/>
      </c>
      <c r="D985" s="1" t="str">
        <f>if(and(F$3&gt;1,F985=PROSES!$B$10),,F985)</f>
        <v/>
      </c>
      <c r="E985" t="str">
        <f t="shared" si="4"/>
        <v/>
      </c>
      <c r="F985" t="str">
        <f t="shared" si="5"/>
        <v/>
      </c>
      <c r="G985" s="1" t="str">
        <f>if(Z985=PROSES!$E$29,T985,)</f>
        <v/>
      </c>
      <c r="H985" t="str">
        <f>if(X985=PROSES!$E$29,T985,)</f>
        <v/>
      </c>
      <c r="I985" t="str">
        <f t="shared" si="6"/>
        <v/>
      </c>
      <c r="J985" t="str">
        <f>if(and($K$3&gt;1,R985=PROSES!$C$2),,K985)</f>
        <v/>
      </c>
      <c r="K985" s="1" t="str">
        <f>if(and($L$3&gt;1,L985=PROSES!$B$2),,L985)</f>
        <v/>
      </c>
      <c r="L985" t="str">
        <f t="shared" si="7"/>
        <v/>
      </c>
      <c r="M985" t="str">
        <f>if(Z985=PROSES!$B$3,T985,)</f>
        <v/>
      </c>
      <c r="N985" t="str">
        <f>if(X985=PROSES!$B$3,T985,)</f>
        <v/>
      </c>
      <c r="O985" t="str">
        <f t="shared" si="8"/>
        <v/>
      </c>
      <c r="P985" t="str">
        <f>if(Z985=PROSES!$B$1,T985,)</f>
        <v/>
      </c>
      <c r="Q985" t="str">
        <f>if(X985=PROSES!$B$1,T985,)</f>
        <v/>
      </c>
      <c r="R985" t="str">
        <f t="shared" si="9"/>
        <v>BANTULPURWOREJO</v>
      </c>
      <c r="S985" s="3"/>
      <c r="T985" s="1" t="s">
        <v>1799</v>
      </c>
      <c r="U985" s="1" t="s">
        <v>176</v>
      </c>
      <c r="V985" s="1" t="s">
        <v>176</v>
      </c>
      <c r="W985" s="1" t="s">
        <v>171</v>
      </c>
      <c r="X985" s="1" t="s">
        <v>177</v>
      </c>
      <c r="Y985" s="1">
        <v>1.0</v>
      </c>
      <c r="Z985" s="1" t="s">
        <v>1173</v>
      </c>
      <c r="AA985" s="1" t="s">
        <v>61</v>
      </c>
      <c r="AD985" s="1">
        <v>0.0</v>
      </c>
      <c r="AE985" s="1">
        <v>1.0</v>
      </c>
      <c r="AG985" s="1">
        <v>54.978</v>
      </c>
      <c r="AH985" s="1">
        <v>1.0</v>
      </c>
      <c r="AI985" s="1" t="s">
        <v>64</v>
      </c>
      <c r="AJ985" s="1">
        <v>0.0</v>
      </c>
      <c r="AM985" s="1">
        <v>0.0</v>
      </c>
      <c r="AN985" s="1">
        <v>0.0</v>
      </c>
      <c r="AO985" s="1">
        <v>100.0</v>
      </c>
      <c r="AP985" s="1">
        <v>1.0</v>
      </c>
      <c r="AQ985" s="1">
        <v>0.58</v>
      </c>
      <c r="AR985" s="1">
        <v>0.58</v>
      </c>
      <c r="AS985" s="1">
        <v>23.06853</v>
      </c>
      <c r="AT985" s="1">
        <v>70.94324</v>
      </c>
      <c r="AU985" s="1">
        <v>7.531986</v>
      </c>
      <c r="AV985" s="1">
        <v>21.80428</v>
      </c>
      <c r="AW985" s="1">
        <v>15.77869</v>
      </c>
      <c r="AX985" s="1">
        <v>65.41283</v>
      </c>
      <c r="AY985" s="1">
        <v>0.0</v>
      </c>
      <c r="AZ985" s="1">
        <v>0.6412987</v>
      </c>
      <c r="BA985" s="1">
        <v>8.348166</v>
      </c>
    </row>
    <row r="986">
      <c r="A986">
        <f t="shared" si="2"/>
        <v>0</v>
      </c>
      <c r="B986" t="str">
        <f t="shared" si="3"/>
        <v/>
      </c>
      <c r="C986" t="str">
        <f>if(and(D$3&gt;1,E986=PROSES!$D$22),,D986)</f>
        <v/>
      </c>
      <c r="D986" s="1" t="str">
        <f>if(and(F$3&gt;1,F986=PROSES!$B$10),,F986)</f>
        <v/>
      </c>
      <c r="E986" t="str">
        <f t="shared" si="4"/>
        <v/>
      </c>
      <c r="F986" t="str">
        <f t="shared" si="5"/>
        <v/>
      </c>
      <c r="G986" s="1" t="str">
        <f>if(Z986=PROSES!$E$29,T986,)</f>
        <v/>
      </c>
      <c r="H986" t="str">
        <f>if(X986=PROSES!$E$29,T986,)</f>
        <v/>
      </c>
      <c r="I986" t="str">
        <f t="shared" si="6"/>
        <v/>
      </c>
      <c r="J986" t="str">
        <f>if(and($K$3&gt;1,R986=PROSES!$C$2),,K986)</f>
        <v/>
      </c>
      <c r="K986" s="1" t="str">
        <f>if(and($L$3&gt;1,L986=PROSES!$B$2),,L986)</f>
        <v/>
      </c>
      <c r="L986" t="str">
        <f t="shared" si="7"/>
        <v/>
      </c>
      <c r="M986" t="str">
        <f>if(Z986=PROSES!$B$3,T986,)</f>
        <v/>
      </c>
      <c r="N986" t="str">
        <f>if(X986=PROSES!$B$3,T986,)</f>
        <v/>
      </c>
      <c r="O986" t="str">
        <f t="shared" si="8"/>
        <v/>
      </c>
      <c r="P986" t="str">
        <f>if(Z986=PROSES!$B$1,T986,)</f>
        <v/>
      </c>
      <c r="Q986" t="str">
        <f>if(X986=PROSES!$B$1,T986,)</f>
        <v/>
      </c>
      <c r="R986" t="str">
        <f t="shared" si="9"/>
        <v>GOMBONG5PURWOREJO</v>
      </c>
      <c r="S986" s="3"/>
      <c r="T986" s="1" t="s">
        <v>1800</v>
      </c>
      <c r="U986" s="1" t="s">
        <v>176</v>
      </c>
      <c r="V986" s="1" t="s">
        <v>176</v>
      </c>
      <c r="W986" s="1" t="s">
        <v>171</v>
      </c>
      <c r="X986" s="1" t="s">
        <v>934</v>
      </c>
      <c r="Y986" s="1" t="s">
        <v>935</v>
      </c>
      <c r="Z986" s="1" t="s">
        <v>1173</v>
      </c>
      <c r="AA986" s="1" t="s">
        <v>61</v>
      </c>
      <c r="AD986" s="1">
        <v>0.0</v>
      </c>
      <c r="AE986" s="1">
        <v>1.0</v>
      </c>
      <c r="AG986" s="1">
        <v>53.458</v>
      </c>
      <c r="AH986" s="1">
        <v>1.0</v>
      </c>
      <c r="AI986" s="1" t="s">
        <v>64</v>
      </c>
      <c r="AJ986" s="1">
        <v>0.0</v>
      </c>
      <c r="AM986" s="1">
        <v>0.0</v>
      </c>
      <c r="AN986" s="1">
        <v>0.0</v>
      </c>
      <c r="AO986" s="1">
        <v>100.0</v>
      </c>
      <c r="AP986" s="1">
        <v>1.0</v>
      </c>
      <c r="AQ986" s="1">
        <v>0.58</v>
      </c>
      <c r="AR986" s="1">
        <v>0.58</v>
      </c>
      <c r="AS986" s="1">
        <v>22.43075</v>
      </c>
      <c r="AT986" s="1">
        <v>70.94324</v>
      </c>
      <c r="AU986" s="1">
        <v>7.323746</v>
      </c>
      <c r="AV986" s="1">
        <v>21.20144</v>
      </c>
      <c r="AW986" s="1">
        <v>15.34245</v>
      </c>
      <c r="AX986" s="1">
        <v>63.60433</v>
      </c>
      <c r="AY986" s="1">
        <v>0.0</v>
      </c>
      <c r="AZ986" s="1">
        <v>0.6412987</v>
      </c>
      <c r="BA986" s="1">
        <v>8.348166</v>
      </c>
    </row>
    <row r="987">
      <c r="A987">
        <f t="shared" si="2"/>
        <v>0</v>
      </c>
      <c r="B987" t="str">
        <f t="shared" si="3"/>
        <v/>
      </c>
      <c r="C987" t="str">
        <f>if(and(D$3&gt;1,E987=PROSES!$D$22),,D987)</f>
        <v/>
      </c>
      <c r="D987" s="1" t="str">
        <f>if(and(F$3&gt;1,F987=PROSES!$B$10),,F987)</f>
        <v/>
      </c>
      <c r="E987" t="str">
        <f t="shared" si="4"/>
        <v/>
      </c>
      <c r="F987" t="str">
        <f t="shared" si="5"/>
        <v/>
      </c>
      <c r="G987" s="1" t="str">
        <f>if(Z987=PROSES!$E$29,T987,)</f>
        <v/>
      </c>
      <c r="H987" t="str">
        <f>if(X987=PROSES!$E$29,T987,)</f>
        <v/>
      </c>
      <c r="I987" t="str">
        <f t="shared" si="6"/>
        <v/>
      </c>
      <c r="J987" t="str">
        <f>if(and($K$3&gt;1,R987=PROSES!$C$2),,K987)</f>
        <v/>
      </c>
      <c r="K987" s="1" t="str">
        <f>if(and($L$3&gt;1,L987=PROSES!$B$2),,L987)</f>
        <v/>
      </c>
      <c r="L987" t="str">
        <f t="shared" si="7"/>
        <v/>
      </c>
      <c r="M987" t="str">
        <f>if(Z987=PROSES!$B$3,T987,)</f>
        <v/>
      </c>
      <c r="N987" t="str">
        <f>if(X987=PROSES!$B$3,T987,)</f>
        <v/>
      </c>
      <c r="O987" t="str">
        <f t="shared" si="8"/>
        <v/>
      </c>
      <c r="P987" t="str">
        <f>if(Z987=PROSES!$B$1,T987,)</f>
        <v/>
      </c>
      <c r="Q987" t="str">
        <f>if(X987=PROSES!$B$1,T987,)</f>
        <v/>
      </c>
      <c r="R987" t="str">
        <f t="shared" si="9"/>
        <v>PURWOREJOWATES</v>
      </c>
      <c r="S987" s="3"/>
      <c r="T987" s="1" t="s">
        <v>1801</v>
      </c>
      <c r="U987" s="1" t="s">
        <v>176</v>
      </c>
      <c r="V987" s="1" t="s">
        <v>176</v>
      </c>
      <c r="W987" s="1" t="s">
        <v>171</v>
      </c>
      <c r="X987" s="1" t="s">
        <v>1173</v>
      </c>
      <c r="Y987" s="1" t="s">
        <v>61</v>
      </c>
      <c r="Z987" s="1" t="s">
        <v>184</v>
      </c>
      <c r="AA987" s="1" t="s">
        <v>85</v>
      </c>
      <c r="AD987" s="1">
        <v>0.0</v>
      </c>
      <c r="AE987" s="1">
        <v>1.0</v>
      </c>
      <c r="AG987" s="1">
        <v>23.258</v>
      </c>
      <c r="AH987" s="1">
        <v>1.0</v>
      </c>
      <c r="AI987" s="1" t="s">
        <v>64</v>
      </c>
      <c r="AJ987" s="1">
        <v>0.0</v>
      </c>
      <c r="AM987" s="1">
        <v>0.0</v>
      </c>
      <c r="AN987" s="1">
        <v>0.0</v>
      </c>
      <c r="AO987" s="1">
        <v>100.0</v>
      </c>
      <c r="AP987" s="1">
        <v>1.0</v>
      </c>
      <c r="AQ987" s="1">
        <v>0.58</v>
      </c>
      <c r="AR987" s="1">
        <v>0.58</v>
      </c>
      <c r="AS987" s="1">
        <v>9.758957</v>
      </c>
      <c r="AT987" s="1">
        <v>70.94324</v>
      </c>
      <c r="AU987" s="1">
        <v>3.186346</v>
      </c>
      <c r="AV987" s="1">
        <v>9.224123</v>
      </c>
      <c r="AW987" s="1">
        <v>6.675046</v>
      </c>
      <c r="AX987" s="1">
        <v>27.67237</v>
      </c>
      <c r="AY987" s="1">
        <v>0.0</v>
      </c>
      <c r="AZ987" s="1">
        <v>0.6412987</v>
      </c>
      <c r="BA987" s="1">
        <v>8.348166</v>
      </c>
    </row>
    <row r="988">
      <c r="A988">
        <f t="shared" si="2"/>
        <v>0</v>
      </c>
      <c r="B988" t="str">
        <f t="shared" si="3"/>
        <v/>
      </c>
      <c r="C988" t="str">
        <f>if(and(D$3&gt;1,E988=PROSES!$D$22),,D988)</f>
        <v/>
      </c>
      <c r="D988" s="1" t="str">
        <f>if(and(F$3&gt;1,F988=PROSES!$B$10),,F988)</f>
        <v/>
      </c>
      <c r="E988" t="str">
        <f t="shared" si="4"/>
        <v/>
      </c>
      <c r="F988" t="str">
        <f t="shared" si="5"/>
        <v/>
      </c>
      <c r="G988" s="1" t="str">
        <f>if(Z988=PROSES!$E$29,T988,)</f>
        <v/>
      </c>
      <c r="H988" t="str">
        <f>if(X988=PROSES!$E$29,T988,)</f>
        <v/>
      </c>
      <c r="I988" t="str">
        <f t="shared" si="6"/>
        <v/>
      </c>
      <c r="J988" t="str">
        <f>if(and($K$3&gt;1,R988=PROSES!$C$2),,K988)</f>
        <v/>
      </c>
      <c r="K988" s="1" t="str">
        <f>if(and($L$3&gt;1,L988=PROSES!$B$2),,L988)</f>
        <v/>
      </c>
      <c r="L988" t="str">
        <f t="shared" si="7"/>
        <v/>
      </c>
      <c r="M988" t="str">
        <f>if(Z988=PROSES!$B$3,T988,)</f>
        <v/>
      </c>
      <c r="N988" t="str">
        <f>if(X988=PROSES!$B$3,T988,)</f>
        <v/>
      </c>
      <c r="O988" t="str">
        <f t="shared" si="8"/>
        <v/>
      </c>
      <c r="P988" t="str">
        <f>if(Z988=PROSES!$B$1,T988,)</f>
        <v/>
      </c>
      <c r="Q988" t="str">
        <f>if(X988=PROSES!$B$1,T988,)</f>
        <v/>
      </c>
      <c r="R988" t="str">
        <f t="shared" si="9"/>
        <v>PURWOSARI5PIER5</v>
      </c>
      <c r="S988" s="3"/>
      <c r="T988" s="1" t="s">
        <v>1802</v>
      </c>
      <c r="U988" s="1" t="s">
        <v>82</v>
      </c>
      <c r="V988" s="1" t="s">
        <v>82</v>
      </c>
      <c r="W988" s="1" t="s">
        <v>90</v>
      </c>
      <c r="X988" s="1" t="s">
        <v>1540</v>
      </c>
      <c r="Y988" s="1" t="s">
        <v>88</v>
      </c>
      <c r="Z988" s="1" t="s">
        <v>864</v>
      </c>
      <c r="AA988" s="1" t="s">
        <v>85</v>
      </c>
      <c r="AD988" s="1">
        <v>0.0</v>
      </c>
      <c r="AE988" s="1">
        <v>1.0</v>
      </c>
      <c r="AG988" s="1">
        <v>22.42146</v>
      </c>
      <c r="AH988" s="1">
        <v>1.0</v>
      </c>
      <c r="AI988" s="1" t="s">
        <v>64</v>
      </c>
      <c r="AJ988" s="1">
        <v>0.0</v>
      </c>
      <c r="AM988" s="1">
        <v>0.0</v>
      </c>
      <c r="AN988" s="1">
        <v>0.0</v>
      </c>
      <c r="AO988" s="1">
        <v>100.0</v>
      </c>
      <c r="AP988" s="1">
        <v>1.0</v>
      </c>
      <c r="AQ988" s="1">
        <v>1.62</v>
      </c>
      <c r="AR988" s="1">
        <v>1.62</v>
      </c>
      <c r="AS988" s="1">
        <v>6.353238</v>
      </c>
      <c r="AT988" s="1">
        <v>82.15014</v>
      </c>
      <c r="AU988" s="1">
        <v>0.8677105</v>
      </c>
      <c r="AV988" s="1">
        <v>6.293704</v>
      </c>
      <c r="AW988" s="1">
        <v>4.230929</v>
      </c>
      <c r="AX988" s="1">
        <v>18.88111</v>
      </c>
      <c r="AY988" s="1">
        <v>0.0</v>
      </c>
      <c r="AZ988" s="1">
        <v>0.683587</v>
      </c>
      <c r="BA988" s="1">
        <v>-7.109503</v>
      </c>
    </row>
    <row r="989">
      <c r="A989">
        <f t="shared" si="2"/>
        <v>0</v>
      </c>
      <c r="B989" t="str">
        <f t="shared" si="3"/>
        <v/>
      </c>
      <c r="C989" t="str">
        <f>if(and(D$3&gt;1,E989=PROSES!$D$22),,D989)</f>
        <v/>
      </c>
      <c r="D989" s="1" t="str">
        <f>if(and(F$3&gt;1,F989=PROSES!$B$10),,F989)</f>
        <v/>
      </c>
      <c r="E989" t="str">
        <f t="shared" si="4"/>
        <v/>
      </c>
      <c r="F989" t="str">
        <f t="shared" si="5"/>
        <v/>
      </c>
      <c r="G989" s="1" t="str">
        <f>if(Z989=PROSES!$E$29,T989,)</f>
        <v/>
      </c>
      <c r="H989" t="str">
        <f>if(X989=PROSES!$E$29,T989,)</f>
        <v/>
      </c>
      <c r="I989" t="str">
        <f t="shared" si="6"/>
        <v/>
      </c>
      <c r="J989" t="str">
        <f>if(and($K$3&gt;1,R989=PROSES!$C$2),,K989)</f>
        <v/>
      </c>
      <c r="K989" s="1" t="str">
        <f>if(and($L$3&gt;1,L989=PROSES!$B$2),,L989)</f>
        <v/>
      </c>
      <c r="L989" t="str">
        <f t="shared" si="7"/>
        <v/>
      </c>
      <c r="M989" t="str">
        <f>if(Z989=PROSES!$B$3,T989,)</f>
        <v/>
      </c>
      <c r="N989" t="str">
        <f>if(X989=PROSES!$B$3,T989,)</f>
        <v/>
      </c>
      <c r="O989" t="str">
        <f t="shared" si="8"/>
        <v/>
      </c>
      <c r="P989" t="str">
        <f>if(Z989=PROSES!$B$1,T989,)</f>
        <v/>
      </c>
      <c r="Q989" t="str">
        <f>if(X989=PROSES!$B$1,T989,)</f>
        <v/>
      </c>
      <c r="R989" t="str">
        <f t="shared" si="9"/>
        <v>PURWOSARI5PIER5</v>
      </c>
      <c r="S989" s="3"/>
      <c r="T989" s="1" t="s">
        <v>1803</v>
      </c>
      <c r="U989" s="1" t="s">
        <v>82</v>
      </c>
      <c r="V989" s="1" t="s">
        <v>82</v>
      </c>
      <c r="W989" s="1" t="s">
        <v>90</v>
      </c>
      <c r="X989" s="1" t="s">
        <v>1540</v>
      </c>
      <c r="Y989" s="1" t="s">
        <v>88</v>
      </c>
      <c r="Z989" s="1" t="s">
        <v>864</v>
      </c>
      <c r="AA989" s="1" t="s">
        <v>85</v>
      </c>
      <c r="AD989" s="1">
        <v>0.0</v>
      </c>
      <c r="AE989" s="1">
        <v>1.0</v>
      </c>
      <c r="AG989" s="1">
        <v>22.42146</v>
      </c>
      <c r="AH989" s="1">
        <v>1.0</v>
      </c>
      <c r="AI989" s="1" t="s">
        <v>64</v>
      </c>
      <c r="AJ989" s="1">
        <v>0.0</v>
      </c>
      <c r="AM989" s="1">
        <v>0.0</v>
      </c>
      <c r="AN989" s="1">
        <v>0.0</v>
      </c>
      <c r="AO989" s="1">
        <v>100.0</v>
      </c>
      <c r="AP989" s="1">
        <v>1.0</v>
      </c>
      <c r="AQ989" s="1">
        <v>1.62</v>
      </c>
      <c r="AR989" s="1">
        <v>1.62</v>
      </c>
      <c r="AS989" s="1">
        <v>6.353238</v>
      </c>
      <c r="AT989" s="1">
        <v>82.15014</v>
      </c>
      <c r="AU989" s="1">
        <v>0.8677105</v>
      </c>
      <c r="AV989" s="1">
        <v>6.293704</v>
      </c>
      <c r="AW989" s="1">
        <v>4.230929</v>
      </c>
      <c r="AX989" s="1">
        <v>18.88111</v>
      </c>
      <c r="AY989" s="1">
        <v>0.0</v>
      </c>
      <c r="AZ989" s="1">
        <v>0.683587</v>
      </c>
      <c r="BA989" s="1">
        <v>-7.109503</v>
      </c>
    </row>
    <row r="990">
      <c r="A990">
        <f t="shared" si="2"/>
        <v>0</v>
      </c>
      <c r="B990" t="str">
        <f t="shared" si="3"/>
        <v/>
      </c>
      <c r="C990" t="str">
        <f>if(and(D$3&gt;1,E990=PROSES!$D$22),,D990)</f>
        <v/>
      </c>
      <c r="D990" s="1" t="str">
        <f>if(and(F$3&gt;1,F990=PROSES!$B$10),,F990)</f>
        <v/>
      </c>
      <c r="E990" t="str">
        <f t="shared" si="4"/>
        <v/>
      </c>
      <c r="F990" t="str">
        <f t="shared" si="5"/>
        <v/>
      </c>
      <c r="G990" s="1" t="str">
        <f>if(Z990=PROSES!$E$29,T990,)</f>
        <v/>
      </c>
      <c r="H990" t="str">
        <f>if(X990=PROSES!$E$29,T990,)</f>
        <v/>
      </c>
      <c r="I990" t="str">
        <f t="shared" si="6"/>
        <v/>
      </c>
      <c r="J990" t="str">
        <f>if(and($K$3&gt;1,R990=PROSES!$C$2),,K990)</f>
        <v/>
      </c>
      <c r="K990" s="1" t="str">
        <f>if(and($L$3&gt;1,L990=PROSES!$B$2),,L990)</f>
        <v/>
      </c>
      <c r="L990" t="str">
        <f t="shared" si="7"/>
        <v/>
      </c>
      <c r="M990" t="str">
        <f>if(Z990=PROSES!$B$3,T990,)</f>
        <v/>
      </c>
      <c r="N990" t="str">
        <f>if(X990=PROSES!$B$3,T990,)</f>
        <v/>
      </c>
      <c r="O990" t="str">
        <f t="shared" si="8"/>
        <v/>
      </c>
      <c r="P990" t="str">
        <f>if(Z990=PROSES!$B$1,T990,)</f>
        <v/>
      </c>
      <c r="Q990" t="str">
        <f>if(X990=PROSES!$B$1,T990,)</f>
        <v/>
      </c>
      <c r="R990" t="str">
        <f t="shared" si="9"/>
        <v>PURWAKARTA5CIKUMPAY5</v>
      </c>
      <c r="S990" s="3"/>
      <c r="T990" s="1" t="s">
        <v>1804</v>
      </c>
      <c r="U990" s="1" t="s">
        <v>115</v>
      </c>
      <c r="V990" s="1" t="s">
        <v>115</v>
      </c>
      <c r="W990" s="1" t="s">
        <v>90</v>
      </c>
      <c r="X990" s="1" t="s">
        <v>1805</v>
      </c>
      <c r="Y990" s="1" t="s">
        <v>88</v>
      </c>
      <c r="Z990" s="1" t="s">
        <v>594</v>
      </c>
      <c r="AA990" s="1" t="s">
        <v>85</v>
      </c>
      <c r="AD990" s="1">
        <v>0.0</v>
      </c>
      <c r="AE990" s="1">
        <v>1.0</v>
      </c>
      <c r="AG990" s="1">
        <v>9.01</v>
      </c>
      <c r="AH990" s="1">
        <v>1.0</v>
      </c>
      <c r="AI990" s="1" t="s">
        <v>64</v>
      </c>
      <c r="AJ990" s="1">
        <v>0.0</v>
      </c>
      <c r="AM990" s="1">
        <v>0.0</v>
      </c>
      <c r="AN990" s="1">
        <v>0.0</v>
      </c>
      <c r="AO990" s="1">
        <v>100.0</v>
      </c>
      <c r="AP990" s="1">
        <v>1.0</v>
      </c>
      <c r="AQ990" s="1">
        <v>1.62</v>
      </c>
      <c r="AR990" s="1">
        <v>1.62</v>
      </c>
      <c r="AS990" s="1">
        <v>2.55303</v>
      </c>
      <c r="AT990" s="1">
        <v>82.15014</v>
      </c>
      <c r="AU990" s="1">
        <v>0.348687</v>
      </c>
      <c r="AV990" s="1">
        <v>2.529107</v>
      </c>
      <c r="AW990" s="1">
        <v>1.700187</v>
      </c>
      <c r="AX990" s="1">
        <v>7.587321</v>
      </c>
      <c r="AY990" s="1">
        <v>0.0</v>
      </c>
      <c r="AZ990" s="1">
        <v>0.683587</v>
      </c>
      <c r="BA990" s="1">
        <v>-7.109503</v>
      </c>
    </row>
    <row r="991">
      <c r="A991">
        <f t="shared" si="2"/>
        <v>0</v>
      </c>
      <c r="B991" t="str">
        <f t="shared" si="3"/>
        <v/>
      </c>
      <c r="C991" t="str">
        <f>if(and(D$3&gt;1,E991=PROSES!$D$22),,D991)</f>
        <v/>
      </c>
      <c r="D991" s="1" t="str">
        <f>if(and(F$3&gt;1,F991=PROSES!$B$10),,F991)</f>
        <v/>
      </c>
      <c r="E991" t="str">
        <f t="shared" si="4"/>
        <v/>
      </c>
      <c r="F991" t="str">
        <f t="shared" si="5"/>
        <v/>
      </c>
      <c r="G991" s="1" t="str">
        <f>if(Z991=PROSES!$E$29,T991,)</f>
        <v/>
      </c>
      <c r="H991" t="str">
        <f>if(X991=PROSES!$E$29,T991,)</f>
        <v/>
      </c>
      <c r="I991" t="str">
        <f t="shared" si="6"/>
        <v/>
      </c>
      <c r="J991" t="str">
        <f>if(and($K$3&gt;1,R991=PROSES!$C$2),,K991)</f>
        <v/>
      </c>
      <c r="K991" s="1" t="str">
        <f>if(and($L$3&gt;1,L991=PROSES!$B$2),,L991)</f>
        <v/>
      </c>
      <c r="L991" t="str">
        <f t="shared" si="7"/>
        <v/>
      </c>
      <c r="M991" t="str">
        <f>if(Z991=PROSES!$B$3,T991,)</f>
        <v/>
      </c>
      <c r="N991" t="str">
        <f>if(X991=PROSES!$B$3,T991,)</f>
        <v/>
      </c>
      <c r="O991" t="str">
        <f t="shared" si="8"/>
        <v/>
      </c>
      <c r="P991" t="str">
        <f>if(Z991=PROSES!$B$1,T991,)</f>
        <v/>
      </c>
      <c r="Q991" t="str">
        <f>if(X991=PROSES!$B$1,T991,)</f>
        <v/>
      </c>
      <c r="R991" t="str">
        <f t="shared" si="9"/>
        <v>CIRATA5(1)PURWAKARTA5</v>
      </c>
      <c r="S991" s="3"/>
      <c r="T991" s="1" t="s">
        <v>1806</v>
      </c>
      <c r="U991" s="1" t="s">
        <v>115</v>
      </c>
      <c r="V991" s="1" t="s">
        <v>115</v>
      </c>
      <c r="W991" s="1" t="s">
        <v>90</v>
      </c>
      <c r="X991" s="1" t="s">
        <v>706</v>
      </c>
      <c r="Y991" s="1" t="s">
        <v>88</v>
      </c>
      <c r="Z991" s="1" t="s">
        <v>1805</v>
      </c>
      <c r="AA991" s="1" t="s">
        <v>88</v>
      </c>
      <c r="AD991" s="1">
        <v>0.0</v>
      </c>
      <c r="AE991" s="1">
        <v>1.0</v>
      </c>
      <c r="AG991" s="1">
        <v>17.46</v>
      </c>
      <c r="AH991" s="1">
        <v>1.0</v>
      </c>
      <c r="AI991" s="1" t="s">
        <v>64</v>
      </c>
      <c r="AJ991" s="1">
        <v>0.0</v>
      </c>
      <c r="AM991" s="1">
        <v>0.0</v>
      </c>
      <c r="AN991" s="1">
        <v>0.0</v>
      </c>
      <c r="AO991" s="1">
        <v>100.0</v>
      </c>
      <c r="AP991" s="1">
        <v>1.0</v>
      </c>
      <c r="AQ991" s="1">
        <v>1.62</v>
      </c>
      <c r="AR991" s="1">
        <v>1.62</v>
      </c>
      <c r="AS991" s="1">
        <v>4.947382</v>
      </c>
      <c r="AT991" s="1">
        <v>82.15014</v>
      </c>
      <c r="AU991" s="1">
        <v>0.675702</v>
      </c>
      <c r="AV991" s="1">
        <v>4.901021</v>
      </c>
      <c r="AW991" s="1">
        <v>3.294702</v>
      </c>
      <c r="AX991" s="1">
        <v>14.70307</v>
      </c>
      <c r="AY991" s="1">
        <v>0.0</v>
      </c>
      <c r="AZ991" s="1">
        <v>0.683587</v>
      </c>
      <c r="BA991" s="1">
        <v>-7.109503</v>
      </c>
    </row>
    <row r="992">
      <c r="A992">
        <f t="shared" si="2"/>
        <v>0</v>
      </c>
      <c r="B992" t="str">
        <f t="shared" si="3"/>
        <v/>
      </c>
      <c r="C992" t="str">
        <f>if(and(D$3&gt;1,E992=PROSES!$D$22),,D992)</f>
        <v/>
      </c>
      <c r="D992" s="1" t="str">
        <f>if(and(F$3&gt;1,F992=PROSES!$B$10),,F992)</f>
        <v/>
      </c>
      <c r="E992" t="str">
        <f t="shared" si="4"/>
        <v/>
      </c>
      <c r="F992" t="str">
        <f t="shared" si="5"/>
        <v/>
      </c>
      <c r="G992" s="1" t="str">
        <f>if(Z992=PROSES!$E$29,T992,)</f>
        <v/>
      </c>
      <c r="H992" t="str">
        <f>if(X992=PROSES!$E$29,T992,)</f>
        <v/>
      </c>
      <c r="I992" t="str">
        <f t="shared" si="6"/>
        <v/>
      </c>
      <c r="J992" t="str">
        <f>if(and($K$3&gt;1,R992=PROSES!$C$2),,K992)</f>
        <v/>
      </c>
      <c r="K992" s="1" t="str">
        <f>if(and($L$3&gt;1,L992=PROSES!$B$2),,L992)</f>
        <v/>
      </c>
      <c r="L992" t="str">
        <f t="shared" si="7"/>
        <v/>
      </c>
      <c r="M992" t="str">
        <f>if(Z992=PROSES!$B$3,T992,)</f>
        <v/>
      </c>
      <c r="N992" t="str">
        <f>if(X992=PROSES!$B$3,T992,)</f>
        <v/>
      </c>
      <c r="O992" t="str">
        <f t="shared" si="8"/>
        <v/>
      </c>
      <c r="P992" t="str">
        <f>if(Z992=PROSES!$B$1,T992,)</f>
        <v/>
      </c>
      <c r="Q992" t="str">
        <f>if(X992=PROSES!$B$1,T992,)</f>
        <v/>
      </c>
      <c r="R992" t="str">
        <f t="shared" si="9"/>
        <v>PURWAKARTA4CIRATA4</v>
      </c>
      <c r="S992" s="3"/>
      <c r="T992" s="1" t="s">
        <v>1807</v>
      </c>
      <c r="U992" s="1" t="s">
        <v>115</v>
      </c>
      <c r="V992" s="1" t="s">
        <v>115</v>
      </c>
      <c r="W992" s="1" t="s">
        <v>122</v>
      </c>
      <c r="X992" s="1" t="s">
        <v>1808</v>
      </c>
      <c r="Y992" s="1" t="s">
        <v>123</v>
      </c>
      <c r="Z992" s="1" t="s">
        <v>1809</v>
      </c>
      <c r="AA992" s="1" t="s">
        <v>123</v>
      </c>
      <c r="AD992" s="1">
        <v>0.0</v>
      </c>
      <c r="AE992" s="1">
        <v>1.0</v>
      </c>
      <c r="AG992" s="1">
        <v>18.9</v>
      </c>
      <c r="AH992" s="1">
        <v>1.0</v>
      </c>
      <c r="AI992" s="1" t="s">
        <v>64</v>
      </c>
      <c r="AJ992" s="1">
        <v>0.0</v>
      </c>
      <c r="AM992" s="1">
        <v>0.0</v>
      </c>
      <c r="AN992" s="1">
        <v>0.0</v>
      </c>
      <c r="AO992" s="1">
        <v>100.0</v>
      </c>
      <c r="AP992" s="1">
        <v>1.0</v>
      </c>
      <c r="AQ992" s="1">
        <v>0.44</v>
      </c>
      <c r="AR992" s="1">
        <v>0.44</v>
      </c>
      <c r="AS992" s="1">
        <v>8.391954</v>
      </c>
      <c r="AT992" s="1">
        <v>60.66966</v>
      </c>
      <c r="AU992" s="1">
        <v>4.11075</v>
      </c>
      <c r="AV992" s="1">
        <v>7.31619</v>
      </c>
      <c r="AW992" s="1">
        <v>6.94575</v>
      </c>
      <c r="AX992" s="1">
        <v>21.94857</v>
      </c>
      <c r="AY992" s="1">
        <v>0.0</v>
      </c>
      <c r="AZ992" s="1">
        <v>0.5920149</v>
      </c>
      <c r="BA992" s="1">
        <v>18.36523</v>
      </c>
    </row>
    <row r="993">
      <c r="A993">
        <f t="shared" si="2"/>
        <v>0</v>
      </c>
      <c r="B993" t="str">
        <f t="shared" si="3"/>
        <v/>
      </c>
      <c r="C993" t="str">
        <f>if(and(D$3&gt;1,E993=PROSES!$D$22),,D993)</f>
        <v/>
      </c>
      <c r="D993" s="1" t="str">
        <f>if(and(F$3&gt;1,F993=PROSES!$B$10),,F993)</f>
        <v/>
      </c>
      <c r="E993" t="str">
        <f t="shared" si="4"/>
        <v/>
      </c>
      <c r="F993" t="str">
        <f t="shared" si="5"/>
        <v/>
      </c>
      <c r="G993" s="1" t="str">
        <f>if(Z993=PROSES!$E$29,T993,)</f>
        <v/>
      </c>
      <c r="H993" t="str">
        <f>if(X993=PROSES!$E$29,T993,)</f>
        <v/>
      </c>
      <c r="I993" t="str">
        <f t="shared" si="6"/>
        <v/>
      </c>
      <c r="J993" t="str">
        <f>if(and($K$3&gt;1,R993=PROSES!$C$2),,K993)</f>
        <v/>
      </c>
      <c r="K993" s="1" t="str">
        <f>if(and($L$3&gt;1,L993=PROSES!$B$2),,L993)</f>
        <v/>
      </c>
      <c r="L993" t="str">
        <f t="shared" si="7"/>
        <v/>
      </c>
      <c r="M993" t="str">
        <f>if(Z993=PROSES!$B$3,T993,)</f>
        <v/>
      </c>
      <c r="N993" t="str">
        <f>if(X993=PROSES!$B$3,T993,)</f>
        <v/>
      </c>
      <c r="O993" t="str">
        <f t="shared" si="8"/>
        <v/>
      </c>
      <c r="P993" t="str">
        <f>if(Z993=PROSES!$B$1,T993,)</f>
        <v/>
      </c>
      <c r="Q993" t="str">
        <f>if(X993=PROSES!$B$1,T993,)</f>
        <v/>
      </c>
      <c r="R993" t="str">
        <f t="shared" si="9"/>
        <v>PURWAKARTA4CIRATA4</v>
      </c>
      <c r="S993" s="3"/>
      <c r="T993" s="1" t="s">
        <v>1810</v>
      </c>
      <c r="U993" s="1" t="s">
        <v>115</v>
      </c>
      <c r="V993" s="1" t="s">
        <v>115</v>
      </c>
      <c r="W993" s="1" t="s">
        <v>122</v>
      </c>
      <c r="X993" s="1" t="s">
        <v>1808</v>
      </c>
      <c r="Y993" s="1" t="s">
        <v>123</v>
      </c>
      <c r="Z993" s="1" t="s">
        <v>1809</v>
      </c>
      <c r="AA993" s="1" t="s">
        <v>123</v>
      </c>
      <c r="AD993" s="1">
        <v>0.0</v>
      </c>
      <c r="AE993" s="1">
        <v>1.0</v>
      </c>
      <c r="AG993" s="1">
        <v>18.9</v>
      </c>
      <c r="AH993" s="1">
        <v>1.0</v>
      </c>
      <c r="AI993" s="1" t="s">
        <v>64</v>
      </c>
      <c r="AJ993" s="1">
        <v>0.0</v>
      </c>
      <c r="AM993" s="1">
        <v>0.0</v>
      </c>
      <c r="AN993" s="1">
        <v>0.0</v>
      </c>
      <c r="AO993" s="1">
        <v>100.0</v>
      </c>
      <c r="AP993" s="1">
        <v>1.0</v>
      </c>
      <c r="AQ993" s="1">
        <v>0.44</v>
      </c>
      <c r="AR993" s="1">
        <v>0.44</v>
      </c>
      <c r="AS993" s="1">
        <v>8.391954</v>
      </c>
      <c r="AT993" s="1">
        <v>60.66966</v>
      </c>
      <c r="AU993" s="1">
        <v>4.11075</v>
      </c>
      <c r="AV993" s="1">
        <v>7.31619</v>
      </c>
      <c r="AW993" s="1">
        <v>6.94575</v>
      </c>
      <c r="AX993" s="1">
        <v>21.94857</v>
      </c>
      <c r="AY993" s="1">
        <v>0.0</v>
      </c>
      <c r="AZ993" s="1">
        <v>0.5920149</v>
      </c>
      <c r="BA993" s="1">
        <v>18.36523</v>
      </c>
    </row>
    <row r="994">
      <c r="A994">
        <f t="shared" si="2"/>
        <v>0</v>
      </c>
      <c r="B994" t="str">
        <f t="shared" si="3"/>
        <v/>
      </c>
      <c r="C994" t="str">
        <f>if(and(D$3&gt;1,E994=PROSES!$D$22),,D994)</f>
        <v/>
      </c>
      <c r="D994" s="1" t="str">
        <f>if(and(F$3&gt;1,F994=PROSES!$B$10),,F994)</f>
        <v/>
      </c>
      <c r="E994" t="str">
        <f t="shared" si="4"/>
        <v/>
      </c>
      <c r="F994" t="str">
        <f t="shared" si="5"/>
        <v/>
      </c>
      <c r="G994" s="1" t="str">
        <f>if(Z994=PROSES!$E$29,T994,)</f>
        <v/>
      </c>
      <c r="H994" t="str">
        <f>if(X994=PROSES!$E$29,T994,)</f>
        <v/>
      </c>
      <c r="I994" t="str">
        <f t="shared" si="6"/>
        <v/>
      </c>
      <c r="J994" t="str">
        <f>if(and($K$3&gt;1,R994=PROSES!$C$2),,K994)</f>
        <v/>
      </c>
      <c r="K994" s="1" t="str">
        <f>if(and($L$3&gt;1,L994=PROSES!$B$2),,L994)</f>
        <v/>
      </c>
      <c r="L994" t="str">
        <f t="shared" si="7"/>
        <v/>
      </c>
      <c r="M994" t="str">
        <f>if(Z994=PROSES!$B$3,T994,)</f>
        <v/>
      </c>
      <c r="N994" t="str">
        <f>if(X994=PROSES!$B$3,T994,)</f>
        <v/>
      </c>
      <c r="O994" t="str">
        <f t="shared" si="8"/>
        <v/>
      </c>
      <c r="P994" t="str">
        <f>if(Z994=PROSES!$B$1,T994,)</f>
        <v/>
      </c>
      <c r="Q994" t="str">
        <f>if(X994=PROSES!$B$1,T994,)</f>
        <v/>
      </c>
      <c r="R994" t="str">
        <f t="shared" si="9"/>
        <v>PURWAKARTA4INDORAMA4</v>
      </c>
      <c r="S994" s="3"/>
      <c r="T994" s="1" t="s">
        <v>1811</v>
      </c>
      <c r="U994" s="1" t="s">
        <v>115</v>
      </c>
      <c r="V994" s="1" t="s">
        <v>115</v>
      </c>
      <c r="W994" s="1" t="s">
        <v>215</v>
      </c>
      <c r="X994" s="1" t="s">
        <v>1808</v>
      </c>
      <c r="Y994" s="1" t="s">
        <v>123</v>
      </c>
      <c r="Z994" s="1" t="s">
        <v>1007</v>
      </c>
      <c r="AA994" s="1" t="s">
        <v>123</v>
      </c>
      <c r="AD994" s="1">
        <v>0.0</v>
      </c>
      <c r="AE994" s="1">
        <v>1.0</v>
      </c>
      <c r="AG994" s="1">
        <v>6.5</v>
      </c>
      <c r="AH994" s="1">
        <v>1.0</v>
      </c>
      <c r="AI994" s="1" t="s">
        <v>64</v>
      </c>
      <c r="AJ994" s="1">
        <v>0.0</v>
      </c>
      <c r="AM994" s="1">
        <v>0.0</v>
      </c>
      <c r="AN994" s="1">
        <v>0.0</v>
      </c>
      <c r="AO994" s="1">
        <v>100.0</v>
      </c>
      <c r="AP994" s="1">
        <v>1.0</v>
      </c>
      <c r="AQ994" s="1">
        <v>0.44</v>
      </c>
      <c r="AR994" s="1">
        <v>0.44</v>
      </c>
      <c r="AS994" s="1">
        <v>2.880921</v>
      </c>
      <c r="AT994" s="1">
        <v>60.53732</v>
      </c>
      <c r="AU994" s="1">
        <v>1.417</v>
      </c>
      <c r="AV994" s="1">
        <v>2.50835</v>
      </c>
      <c r="AW994" s="1">
        <v>2.392</v>
      </c>
      <c r="AX994" s="1">
        <v>7.52505</v>
      </c>
      <c r="AY994" s="1">
        <v>0.0</v>
      </c>
      <c r="AZ994" s="1">
        <v>0.5913117</v>
      </c>
      <c r="BA994" s="1">
        <v>18.4643</v>
      </c>
    </row>
    <row r="995">
      <c r="A995">
        <f t="shared" si="2"/>
        <v>0</v>
      </c>
      <c r="B995" t="str">
        <f t="shared" si="3"/>
        <v/>
      </c>
      <c r="C995" t="str">
        <f>if(and(D$3&gt;1,E995=PROSES!$D$22),,D995)</f>
        <v/>
      </c>
      <c r="D995" s="1" t="str">
        <f>if(and(F$3&gt;1,F995=PROSES!$B$10),,F995)</f>
        <v/>
      </c>
      <c r="E995" t="str">
        <f t="shared" si="4"/>
        <v/>
      </c>
      <c r="F995" t="str">
        <f t="shared" si="5"/>
        <v/>
      </c>
      <c r="G995" s="1" t="str">
        <f>if(Z995=PROSES!$E$29,T995,)</f>
        <v/>
      </c>
      <c r="H995" t="str">
        <f>if(X995=PROSES!$E$29,T995,)</f>
        <v/>
      </c>
      <c r="I995" t="str">
        <f t="shared" si="6"/>
        <v/>
      </c>
      <c r="J995" t="str">
        <f>if(and($K$3&gt;1,R995=PROSES!$C$2),,K995)</f>
        <v/>
      </c>
      <c r="K995" s="1" t="str">
        <f>if(and($L$3&gt;1,L995=PROSES!$B$2),,L995)</f>
        <v/>
      </c>
      <c r="L995" t="str">
        <f t="shared" si="7"/>
        <v/>
      </c>
      <c r="M995" t="str">
        <f>if(Z995=PROSES!$B$3,T995,)</f>
        <v/>
      </c>
      <c r="N995" t="str">
        <f>if(X995=PROSES!$B$3,T995,)</f>
        <v/>
      </c>
      <c r="O995" t="str">
        <f t="shared" si="8"/>
        <v/>
      </c>
      <c r="P995" t="str">
        <f>if(Z995=PROSES!$B$1,T995,)</f>
        <v/>
      </c>
      <c r="Q995" t="str">
        <f>if(X995=PROSES!$B$1,T995,)</f>
        <v/>
      </c>
      <c r="R995" t="str">
        <f t="shared" si="9"/>
        <v>PURWAKARTA4INDORAMA4</v>
      </c>
      <c r="S995" s="3"/>
      <c r="T995" s="1" t="s">
        <v>1812</v>
      </c>
      <c r="U995" s="1" t="s">
        <v>115</v>
      </c>
      <c r="V995" s="1" t="s">
        <v>115</v>
      </c>
      <c r="W995" s="1" t="s">
        <v>215</v>
      </c>
      <c r="X995" s="1" t="s">
        <v>1808</v>
      </c>
      <c r="Y995" s="1" t="s">
        <v>118</v>
      </c>
      <c r="Z995" s="1" t="s">
        <v>1007</v>
      </c>
      <c r="AA995" s="1" t="s">
        <v>123</v>
      </c>
      <c r="AD995" s="1">
        <v>0.0</v>
      </c>
      <c r="AE995" s="1">
        <v>1.0</v>
      </c>
      <c r="AG995" s="1">
        <v>6.5</v>
      </c>
      <c r="AH995" s="1">
        <v>1.0</v>
      </c>
      <c r="AI995" s="1" t="s">
        <v>64</v>
      </c>
      <c r="AJ995" s="1">
        <v>0.0</v>
      </c>
      <c r="AM995" s="1">
        <v>0.0</v>
      </c>
      <c r="AN995" s="1">
        <v>0.0</v>
      </c>
      <c r="AO995" s="1">
        <v>100.0</v>
      </c>
      <c r="AP995" s="1">
        <v>1.0</v>
      </c>
      <c r="AQ995" s="1">
        <v>0.44</v>
      </c>
      <c r="AR995" s="1">
        <v>0.44</v>
      </c>
      <c r="AS995" s="1">
        <v>2.880921</v>
      </c>
      <c r="AT995" s="1">
        <v>60.53732</v>
      </c>
      <c r="AU995" s="1">
        <v>1.417</v>
      </c>
      <c r="AV995" s="1">
        <v>2.50835</v>
      </c>
      <c r="AW995" s="1">
        <v>2.392</v>
      </c>
      <c r="AX995" s="1">
        <v>7.52505</v>
      </c>
      <c r="AY995" s="1">
        <v>0.0</v>
      </c>
      <c r="AZ995" s="1">
        <v>0.5913117</v>
      </c>
      <c r="BA995" s="1">
        <v>18.4643</v>
      </c>
    </row>
    <row r="996">
      <c r="A996">
        <f t="shared" si="2"/>
        <v>0</v>
      </c>
      <c r="B996" t="str">
        <f t="shared" si="3"/>
        <v/>
      </c>
      <c r="C996" t="str">
        <f>if(and(D$3&gt;1,E996=PROSES!$D$22),,D996)</f>
        <v/>
      </c>
      <c r="D996" s="1" t="str">
        <f>if(and(F$3&gt;1,F996=PROSES!$B$10),,F996)</f>
        <v/>
      </c>
      <c r="E996" t="str">
        <f t="shared" si="4"/>
        <v/>
      </c>
      <c r="F996" t="str">
        <f t="shared" si="5"/>
        <v/>
      </c>
      <c r="G996" s="1" t="str">
        <f>if(Z996=PROSES!$E$29,T996,)</f>
        <v/>
      </c>
      <c r="H996" t="str">
        <f>if(X996=PROSES!$E$29,T996,)</f>
        <v/>
      </c>
      <c r="I996" t="str">
        <f t="shared" si="6"/>
        <v/>
      </c>
      <c r="J996" t="str">
        <f>if(and($K$3&gt;1,R996=PROSES!$C$2),,K996)</f>
        <v/>
      </c>
      <c r="K996" s="1" t="str">
        <f>if(and($L$3&gt;1,L996=PROSES!$B$2),,L996)</f>
        <v/>
      </c>
      <c r="L996" t="str">
        <f t="shared" si="7"/>
        <v/>
      </c>
      <c r="M996" t="str">
        <f>if(Z996=PROSES!$B$3,T996,)</f>
        <v/>
      </c>
      <c r="N996" t="str">
        <f>if(X996=PROSES!$B$3,T996,)</f>
        <v/>
      </c>
      <c r="O996" t="str">
        <f t="shared" si="8"/>
        <v/>
      </c>
      <c r="P996" t="str">
        <f>if(Z996=PROSES!$B$1,T996,)</f>
        <v/>
      </c>
      <c r="Q996" t="str">
        <f>if(X996=PROSES!$B$1,T996,)</f>
        <v/>
      </c>
      <c r="R996" t="str">
        <f t="shared" si="9"/>
        <v>PURWAKARTA4KOSAMBI BARU4</v>
      </c>
      <c r="S996" s="3"/>
      <c r="T996" s="1" t="s">
        <v>1813</v>
      </c>
      <c r="U996" s="1" t="s">
        <v>115</v>
      </c>
      <c r="V996" s="1" t="s">
        <v>115</v>
      </c>
      <c r="W996" s="1" t="s">
        <v>215</v>
      </c>
      <c r="X996" s="1" t="s">
        <v>1808</v>
      </c>
      <c r="Y996" s="1" t="s">
        <v>118</v>
      </c>
      <c r="Z996" s="1" t="s">
        <v>736</v>
      </c>
      <c r="AA996" s="1" t="s">
        <v>123</v>
      </c>
      <c r="AD996" s="1">
        <v>0.0</v>
      </c>
      <c r="AE996" s="1">
        <v>1.0</v>
      </c>
      <c r="AG996" s="1">
        <v>22.9</v>
      </c>
      <c r="AH996" s="1">
        <v>1.0</v>
      </c>
      <c r="AI996" s="1" t="s">
        <v>64</v>
      </c>
      <c r="AJ996" s="1">
        <v>0.0</v>
      </c>
      <c r="AM996" s="1">
        <v>0.0</v>
      </c>
      <c r="AN996" s="1">
        <v>0.0</v>
      </c>
      <c r="AO996" s="1">
        <v>100.0</v>
      </c>
      <c r="AP996" s="1">
        <v>1.0</v>
      </c>
      <c r="AQ996" s="1">
        <v>0.44</v>
      </c>
      <c r="AR996" s="1">
        <v>0.44</v>
      </c>
      <c r="AS996" s="1">
        <v>10.14971</v>
      </c>
      <c r="AT996" s="1">
        <v>60.53732</v>
      </c>
      <c r="AU996" s="1">
        <v>4.9922</v>
      </c>
      <c r="AV996" s="1">
        <v>8.83711</v>
      </c>
      <c r="AW996" s="1">
        <v>8.4272</v>
      </c>
      <c r="AX996" s="1">
        <v>26.51133</v>
      </c>
      <c r="AY996" s="1">
        <v>0.0</v>
      </c>
      <c r="AZ996" s="1">
        <v>0.5913117</v>
      </c>
      <c r="BA996" s="1">
        <v>18.4643</v>
      </c>
    </row>
    <row r="997">
      <c r="A997">
        <f t="shared" si="2"/>
        <v>0</v>
      </c>
      <c r="B997" t="str">
        <f t="shared" si="3"/>
        <v/>
      </c>
      <c r="C997" t="str">
        <f>if(and(D$3&gt;1,E997=PROSES!$D$22),,D997)</f>
        <v/>
      </c>
      <c r="D997" s="1" t="str">
        <f>if(and(F$3&gt;1,F997=PROSES!$B$10),,F997)</f>
        <v/>
      </c>
      <c r="E997" t="str">
        <f t="shared" si="4"/>
        <v/>
      </c>
      <c r="F997" t="str">
        <f t="shared" si="5"/>
        <v/>
      </c>
      <c r="G997" s="1" t="str">
        <f>if(Z997=PROSES!$E$29,T997,)</f>
        <v/>
      </c>
      <c r="H997" t="str">
        <f>if(X997=PROSES!$E$29,T997,)</f>
        <v/>
      </c>
      <c r="I997" t="str">
        <f t="shared" si="6"/>
        <v/>
      </c>
      <c r="J997" t="str">
        <f>if(and($K$3&gt;1,R997=PROSES!$C$2),,K997)</f>
        <v/>
      </c>
      <c r="K997" s="1" t="str">
        <f>if(and($L$3&gt;1,L997=PROSES!$B$2),,L997)</f>
        <v/>
      </c>
      <c r="L997" t="str">
        <f t="shared" si="7"/>
        <v/>
      </c>
      <c r="M997" t="str">
        <f>if(Z997=PROSES!$B$3,T997,)</f>
        <v/>
      </c>
      <c r="N997" t="str">
        <f>if(X997=PROSES!$B$3,T997,)</f>
        <v/>
      </c>
      <c r="O997" t="str">
        <f t="shared" si="8"/>
        <v/>
      </c>
      <c r="P997" t="str">
        <f>if(Z997=PROSES!$B$1,T997,)</f>
        <v/>
      </c>
      <c r="Q997" t="str">
        <f>if(X997=PROSES!$B$1,T997,)</f>
        <v/>
      </c>
      <c r="R997" t="str">
        <f t="shared" si="9"/>
        <v>SUBANG4PURWAKARTA4</v>
      </c>
      <c r="S997" s="3"/>
      <c r="T997" s="1" t="s">
        <v>1814</v>
      </c>
      <c r="U997" s="1" t="s">
        <v>115</v>
      </c>
      <c r="V997" s="1" t="s">
        <v>115</v>
      </c>
      <c r="W997" s="1" t="s">
        <v>122</v>
      </c>
      <c r="X997" s="1" t="s">
        <v>1815</v>
      </c>
      <c r="Y997" s="1" t="s">
        <v>123</v>
      </c>
      <c r="Z997" s="1" t="s">
        <v>1808</v>
      </c>
      <c r="AA997" s="1" t="s">
        <v>123</v>
      </c>
      <c r="AD997" s="1">
        <v>0.0</v>
      </c>
      <c r="AE997" s="1">
        <v>1.0</v>
      </c>
      <c r="AG997" s="1">
        <v>30.96</v>
      </c>
      <c r="AH997" s="1">
        <v>1.0</v>
      </c>
      <c r="AI997" s="1" t="s">
        <v>64</v>
      </c>
      <c r="AJ997" s="1">
        <v>0.0</v>
      </c>
      <c r="AM997" s="1">
        <v>0.0</v>
      </c>
      <c r="AN997" s="1">
        <v>0.0</v>
      </c>
      <c r="AO997" s="1">
        <v>100.0</v>
      </c>
      <c r="AP997" s="1">
        <v>1.0</v>
      </c>
      <c r="AQ997" s="1">
        <v>0.44</v>
      </c>
      <c r="AR997" s="1">
        <v>0.44</v>
      </c>
      <c r="AS997" s="1">
        <v>13.74682</v>
      </c>
      <c r="AT997" s="1">
        <v>60.66966</v>
      </c>
      <c r="AU997" s="1">
        <v>6.7338</v>
      </c>
      <c r="AV997" s="1">
        <v>11.98462</v>
      </c>
      <c r="AW997" s="1">
        <v>11.3778</v>
      </c>
      <c r="AX997" s="1">
        <v>35.95385</v>
      </c>
      <c r="AY997" s="1">
        <v>0.0</v>
      </c>
      <c r="AZ997" s="1">
        <v>0.5920149</v>
      </c>
      <c r="BA997" s="1">
        <v>18.36523</v>
      </c>
    </row>
    <row r="998">
      <c r="A998">
        <f t="shared" si="2"/>
        <v>0</v>
      </c>
      <c r="B998" t="str">
        <f t="shared" si="3"/>
        <v/>
      </c>
      <c r="C998" t="str">
        <f>if(and(D$3&gt;1,E998=PROSES!$D$22),,D998)</f>
        <v/>
      </c>
      <c r="D998" s="1" t="str">
        <f>if(and(F$3&gt;1,F998=PROSES!$B$10),,F998)</f>
        <v/>
      </c>
      <c r="E998" t="str">
        <f t="shared" si="4"/>
        <v/>
      </c>
      <c r="F998" t="str">
        <f t="shared" si="5"/>
        <v/>
      </c>
      <c r="G998" s="1" t="str">
        <f>if(Z998=PROSES!$E$29,T998,)</f>
        <v/>
      </c>
      <c r="H998" t="str">
        <f>if(X998=PROSES!$E$29,T998,)</f>
        <v/>
      </c>
      <c r="I998" t="str">
        <f t="shared" si="6"/>
        <v/>
      </c>
      <c r="J998" t="str">
        <f>if(and($K$3&gt;1,R998=PROSES!$C$2),,K998)</f>
        <v/>
      </c>
      <c r="K998" s="1" t="str">
        <f>if(and($L$3&gt;1,L998=PROSES!$B$2),,L998)</f>
        <v/>
      </c>
      <c r="L998" t="str">
        <f t="shared" si="7"/>
        <v/>
      </c>
      <c r="M998" t="str">
        <f>if(Z998=PROSES!$B$3,T998,)</f>
        <v/>
      </c>
      <c r="N998" t="str">
        <f>if(X998=PROSES!$B$3,T998,)</f>
        <v/>
      </c>
      <c r="O998" t="str">
        <f t="shared" si="8"/>
        <v/>
      </c>
      <c r="P998" t="str">
        <f>if(Z998=PROSES!$B$1,T998,)</f>
        <v/>
      </c>
      <c r="Q998" t="str">
        <f>if(X998=PROSES!$B$1,T998,)</f>
        <v/>
      </c>
      <c r="R998" t="str">
        <f t="shared" si="9"/>
        <v>PURWAKARTA4SUBANG4</v>
      </c>
      <c r="S998" s="3"/>
      <c r="T998" s="1" t="s">
        <v>1816</v>
      </c>
      <c r="U998" s="1" t="s">
        <v>115</v>
      </c>
      <c r="V998" s="1" t="s">
        <v>115</v>
      </c>
      <c r="W998" s="1" t="s">
        <v>122</v>
      </c>
      <c r="X998" s="1" t="s">
        <v>1808</v>
      </c>
      <c r="Y998" s="1" t="s">
        <v>118</v>
      </c>
      <c r="Z998" s="1" t="s">
        <v>1815</v>
      </c>
      <c r="AA998" s="1" t="s">
        <v>118</v>
      </c>
      <c r="AD998" s="1">
        <v>0.0</v>
      </c>
      <c r="AE998" s="1">
        <v>1.0</v>
      </c>
      <c r="AG998" s="1">
        <v>30.96</v>
      </c>
      <c r="AH998" s="1">
        <v>1.0</v>
      </c>
      <c r="AI998" s="1" t="s">
        <v>64</v>
      </c>
      <c r="AJ998" s="1">
        <v>0.0</v>
      </c>
      <c r="AM998" s="1">
        <v>0.0</v>
      </c>
      <c r="AN998" s="1">
        <v>0.0</v>
      </c>
      <c r="AO998" s="1">
        <v>100.0</v>
      </c>
      <c r="AP998" s="1">
        <v>1.0</v>
      </c>
      <c r="AQ998" s="1">
        <v>0.44</v>
      </c>
      <c r="AR998" s="1">
        <v>0.44</v>
      </c>
      <c r="AS998" s="1">
        <v>13.74682</v>
      </c>
      <c r="AT998" s="1">
        <v>60.66966</v>
      </c>
      <c r="AU998" s="1">
        <v>6.7338</v>
      </c>
      <c r="AV998" s="1">
        <v>11.98462</v>
      </c>
      <c r="AW998" s="1">
        <v>11.3778</v>
      </c>
      <c r="AX998" s="1">
        <v>35.95385</v>
      </c>
      <c r="AY998" s="1">
        <v>0.0</v>
      </c>
      <c r="AZ998" s="1">
        <v>0.5920149</v>
      </c>
      <c r="BA998" s="1">
        <v>18.36523</v>
      </c>
    </row>
    <row r="999">
      <c r="A999">
        <f t="shared" si="2"/>
        <v>0</v>
      </c>
      <c r="B999" t="str">
        <f t="shared" si="3"/>
        <v/>
      </c>
      <c r="C999" t="str">
        <f>if(and(D$3&gt;1,E999=PROSES!$D$22),,D999)</f>
        <v/>
      </c>
      <c r="D999" s="1" t="str">
        <f>if(and(F$3&gt;1,F999=PROSES!$B$10),,F999)</f>
        <v/>
      </c>
      <c r="E999" t="str">
        <f t="shared" si="4"/>
        <v/>
      </c>
      <c r="F999" t="str">
        <f t="shared" si="5"/>
        <v/>
      </c>
      <c r="G999" s="1" t="str">
        <f>if(Z999=PROSES!$E$29,T999,)</f>
        <v/>
      </c>
      <c r="H999" t="str">
        <f>if(X999=PROSES!$E$29,T999,)</f>
        <v/>
      </c>
      <c r="I999" t="str">
        <f t="shared" si="6"/>
        <v/>
      </c>
      <c r="J999" t="str">
        <f>if(and($K$3&gt;1,R999=PROSES!$C$2),,K999)</f>
        <v/>
      </c>
      <c r="K999" s="1" t="str">
        <f>if(and($L$3&gt;1,L999=PROSES!$B$2),,L999)</f>
        <v/>
      </c>
      <c r="L999" t="str">
        <f t="shared" si="7"/>
        <v/>
      </c>
      <c r="M999" t="str">
        <f>if(Z999=PROSES!$B$3,T999,)</f>
        <v/>
      </c>
      <c r="N999" t="str">
        <f>if(X999=PROSES!$B$3,T999,)</f>
        <v/>
      </c>
      <c r="O999" t="str">
        <f t="shared" si="8"/>
        <v/>
      </c>
      <c r="P999" t="str">
        <f>if(Z999=PROSES!$B$1,T999,)</f>
        <v/>
      </c>
      <c r="Q999" t="str">
        <f>if(X999=PROSES!$B$1,T999,)</f>
        <v/>
      </c>
      <c r="R999" t="str">
        <f t="shared" si="9"/>
        <v>PURWAKARTA4SOUTH PASIFIC4</v>
      </c>
      <c r="S999" s="3"/>
      <c r="T999" s="1" t="s">
        <v>1817</v>
      </c>
      <c r="U999" s="1" t="s">
        <v>115</v>
      </c>
      <c r="V999" s="1" t="s">
        <v>115</v>
      </c>
      <c r="W999" s="1" t="s">
        <v>215</v>
      </c>
      <c r="X999" s="1" t="s">
        <v>1808</v>
      </c>
      <c r="Y999" s="1" t="s">
        <v>123</v>
      </c>
      <c r="Z999" s="1" t="s">
        <v>1003</v>
      </c>
      <c r="AA999" s="1" t="s">
        <v>123</v>
      </c>
      <c r="AD999" s="1">
        <v>0.0</v>
      </c>
      <c r="AE999" s="1">
        <v>1.0</v>
      </c>
      <c r="AG999" s="1">
        <v>12.0</v>
      </c>
      <c r="AH999" s="1">
        <v>1.0</v>
      </c>
      <c r="AI999" s="1" t="s">
        <v>64</v>
      </c>
      <c r="AJ999" s="1">
        <v>0.0</v>
      </c>
      <c r="AM999" s="1">
        <v>0.0</v>
      </c>
      <c r="AN999" s="1">
        <v>0.0</v>
      </c>
      <c r="AO999" s="1">
        <v>100.0</v>
      </c>
      <c r="AP999" s="1">
        <v>1.0</v>
      </c>
      <c r="AQ999" s="1">
        <v>0.44</v>
      </c>
      <c r="AR999" s="1">
        <v>0.44</v>
      </c>
      <c r="AS999" s="1">
        <v>5.318624</v>
      </c>
      <c r="AT999" s="1">
        <v>60.53732</v>
      </c>
      <c r="AU999" s="1">
        <v>2.616</v>
      </c>
      <c r="AV999" s="1">
        <v>4.6308</v>
      </c>
      <c r="AW999" s="1">
        <v>4.416</v>
      </c>
      <c r="AX999" s="1">
        <v>13.8924</v>
      </c>
      <c r="AY999" s="1">
        <v>0.0</v>
      </c>
      <c r="AZ999" s="1">
        <v>0.5913117</v>
      </c>
      <c r="BA999" s="1">
        <v>18.4643</v>
      </c>
    </row>
    <row r="1000">
      <c r="A1000">
        <f t="shared" si="2"/>
        <v>0</v>
      </c>
      <c r="B1000" t="str">
        <f t="shared" si="3"/>
        <v/>
      </c>
      <c r="C1000" t="str">
        <f>if(and(D$3&gt;1,E1000=PROSES!$D$22),,D1000)</f>
        <v/>
      </c>
      <c r="D1000" s="1" t="str">
        <f>if(and(F$3&gt;1,F1000=PROSES!$B$10),,F1000)</f>
        <v/>
      </c>
      <c r="E1000" t="str">
        <f t="shared" si="4"/>
        <v/>
      </c>
      <c r="F1000" t="str">
        <f t="shared" si="5"/>
        <v/>
      </c>
      <c r="G1000" s="1" t="str">
        <f>if(Z1000=PROSES!$E$29,T1000,)</f>
        <v/>
      </c>
      <c r="H1000" t="str">
        <f>if(X1000=PROSES!$E$29,T1000,)</f>
        <v/>
      </c>
      <c r="I1000" t="str">
        <f t="shared" si="6"/>
        <v/>
      </c>
      <c r="J1000" t="str">
        <f>if(and($K$3&gt;1,R1000=PROSES!$C$2),,K1000)</f>
        <v/>
      </c>
      <c r="K1000" s="1" t="str">
        <f>if(and($L$3&gt;1,L1000=PROSES!$B$2),,L1000)</f>
        <v/>
      </c>
      <c r="L1000" t="str">
        <f t="shared" si="7"/>
        <v/>
      </c>
      <c r="M1000" t="str">
        <f>if(Z1000=PROSES!$B$3,T1000,)</f>
        <v/>
      </c>
      <c r="N1000" t="str">
        <f>if(X1000=PROSES!$B$3,T1000,)</f>
        <v/>
      </c>
      <c r="O1000" t="str">
        <f t="shared" si="8"/>
        <v/>
      </c>
      <c r="P1000" t="str">
        <f>if(Z1000=PROSES!$B$1,T1000,)</f>
        <v/>
      </c>
      <c r="Q1000" t="str">
        <f>if(X1000=PROSES!$B$1,T1000,)</f>
        <v/>
      </c>
      <c r="R1000" t="str">
        <f t="shared" si="9"/>
        <v>PUDAKPAYUNG</v>
      </c>
      <c r="S1000" s="3"/>
      <c r="T1000" s="1" t="s">
        <v>1818</v>
      </c>
      <c r="U1000" s="1" t="s">
        <v>176</v>
      </c>
      <c r="V1000" s="1" t="s">
        <v>176</v>
      </c>
      <c r="W1000" s="1" t="s">
        <v>171</v>
      </c>
      <c r="X1000" s="1" t="s">
        <v>1789</v>
      </c>
      <c r="Y1000" s="1">
        <v>1.0</v>
      </c>
      <c r="AA1000" s="1" t="s">
        <v>617</v>
      </c>
      <c r="AD1000" s="1">
        <v>0.0</v>
      </c>
      <c r="AE1000" s="1">
        <v>1.0</v>
      </c>
      <c r="AG1000" s="1">
        <v>9.406</v>
      </c>
      <c r="AH1000" s="1">
        <v>1.0</v>
      </c>
      <c r="AI1000" s="1" t="s">
        <v>64</v>
      </c>
      <c r="AJ1000" s="1">
        <v>0.0</v>
      </c>
      <c r="AM1000" s="1">
        <v>0.0</v>
      </c>
      <c r="AN1000" s="1">
        <v>0.0</v>
      </c>
      <c r="AO1000" s="1">
        <v>100.0</v>
      </c>
      <c r="AP1000" s="1">
        <v>1.0</v>
      </c>
      <c r="AQ1000" s="1">
        <v>0.58</v>
      </c>
      <c r="AR1000" s="1">
        <v>0.58</v>
      </c>
      <c r="AS1000" s="1">
        <v>3.946717</v>
      </c>
      <c r="AT1000" s="1">
        <v>70.94324</v>
      </c>
      <c r="AU1000" s="1">
        <v>1.288622</v>
      </c>
      <c r="AV1000" s="1">
        <v>3.73042</v>
      </c>
      <c r="AW1000" s="1">
        <v>2.699522</v>
      </c>
      <c r="AX1000" s="1">
        <v>11.19126</v>
      </c>
      <c r="AY1000" s="1">
        <v>0.0</v>
      </c>
      <c r="AZ1000" s="1">
        <v>0.6412987</v>
      </c>
      <c r="BA1000" s="1">
        <v>8.348166</v>
      </c>
    </row>
    <row r="1001">
      <c r="A1001">
        <f t="shared" si="2"/>
        <v>0</v>
      </c>
      <c r="B1001" t="str">
        <f t="shared" si="3"/>
        <v/>
      </c>
      <c r="C1001" t="str">
        <f>if(and(D$3&gt;1,E1001=PROSES!$D$22),,D1001)</f>
        <v/>
      </c>
      <c r="D1001" s="1" t="str">
        <f>if(and(F$3&gt;1,F1001=PROSES!$B$10),,F1001)</f>
        <v/>
      </c>
      <c r="E1001" t="str">
        <f t="shared" si="4"/>
        <v/>
      </c>
      <c r="F1001" t="str">
        <f t="shared" si="5"/>
        <v/>
      </c>
      <c r="G1001" s="1" t="str">
        <f>if(Z1001=PROSES!$E$29,T1001,)</f>
        <v/>
      </c>
      <c r="H1001" t="str">
        <f>if(X1001=PROSES!$E$29,T1001,)</f>
        <v/>
      </c>
      <c r="I1001" t="str">
        <f t="shared" si="6"/>
        <v/>
      </c>
      <c r="J1001" t="str">
        <f>if(and($K$3&gt;1,R1001=PROSES!$C$2),,K1001)</f>
        <v/>
      </c>
      <c r="K1001" s="1" t="str">
        <f>if(and($L$3&gt;1,L1001=PROSES!$B$2),,L1001)</f>
        <v/>
      </c>
      <c r="L1001" t="str">
        <f t="shared" si="7"/>
        <v/>
      </c>
      <c r="M1001" t="str">
        <f>if(Z1001=PROSES!$B$3,T1001,)</f>
        <v/>
      </c>
      <c r="N1001" t="str">
        <f>if(X1001=PROSES!$B$3,T1001,)</f>
        <v/>
      </c>
      <c r="O1001" t="str">
        <f t="shared" si="8"/>
        <v/>
      </c>
      <c r="P1001" t="str">
        <f>if(Z1001=PROSES!$B$1,T1001,)</f>
        <v/>
      </c>
      <c r="Q1001" t="str">
        <f>if(X1001=PROSES!$B$1,T1001,)</f>
        <v/>
      </c>
      <c r="R1001" t="str">
        <f t="shared" si="9"/>
        <v>PUDAKPAYUNG</v>
      </c>
      <c r="S1001" s="3"/>
      <c r="T1001" s="1" t="s">
        <v>1819</v>
      </c>
      <c r="U1001" s="1" t="s">
        <v>176</v>
      </c>
      <c r="V1001" s="1" t="s">
        <v>176</v>
      </c>
      <c r="W1001" s="1" t="s">
        <v>171</v>
      </c>
      <c r="X1001" s="1" t="s">
        <v>1789</v>
      </c>
      <c r="Y1001" s="1">
        <v>2.0</v>
      </c>
      <c r="AA1001" s="1" t="s">
        <v>1136</v>
      </c>
      <c r="AD1001" s="1">
        <v>0.0</v>
      </c>
      <c r="AE1001" s="1">
        <v>1.0</v>
      </c>
      <c r="AG1001" s="1">
        <v>9.406</v>
      </c>
      <c r="AH1001" s="1">
        <v>1.0</v>
      </c>
      <c r="AI1001" s="1" t="s">
        <v>64</v>
      </c>
      <c r="AJ1001" s="1">
        <v>0.0</v>
      </c>
      <c r="AM1001" s="1">
        <v>0.0</v>
      </c>
      <c r="AN1001" s="1">
        <v>0.0</v>
      </c>
      <c r="AO1001" s="1">
        <v>100.0</v>
      </c>
      <c r="AP1001" s="1">
        <v>1.0</v>
      </c>
      <c r="AQ1001" s="1">
        <v>0.58</v>
      </c>
      <c r="AR1001" s="1">
        <v>0.58</v>
      </c>
      <c r="AS1001" s="1">
        <v>3.946717</v>
      </c>
      <c r="AT1001" s="1">
        <v>70.94324</v>
      </c>
      <c r="AU1001" s="1">
        <v>1.288622</v>
      </c>
      <c r="AV1001" s="1">
        <v>3.73042</v>
      </c>
      <c r="AW1001" s="1">
        <v>2.699522</v>
      </c>
      <c r="AX1001" s="1">
        <v>11.19126</v>
      </c>
      <c r="AY1001" s="1">
        <v>0.0</v>
      </c>
      <c r="AZ1001" s="1">
        <v>0.6412987</v>
      </c>
      <c r="BA1001" s="1">
        <v>8.348166</v>
      </c>
    </row>
    <row r="1002">
      <c r="A1002">
        <f t="shared" si="2"/>
        <v>0</v>
      </c>
      <c r="B1002" t="str">
        <f t="shared" si="3"/>
        <v/>
      </c>
      <c r="C1002" t="str">
        <f>if(and(D$3&gt;1,E1002=PROSES!$D$22),,D1002)</f>
        <v/>
      </c>
      <c r="D1002" s="1" t="str">
        <f>if(and(F$3&gt;1,F1002=PROSES!$B$10),,F1002)</f>
        <v/>
      </c>
      <c r="E1002" t="str">
        <f t="shared" si="4"/>
        <v/>
      </c>
      <c r="F1002" t="str">
        <f t="shared" si="5"/>
        <v/>
      </c>
      <c r="G1002" s="1" t="str">
        <f>if(Z1002=PROSES!$E$29,T1002,)</f>
        <v/>
      </c>
      <c r="H1002" t="str">
        <f>if(X1002=PROSES!$E$29,T1002,)</f>
        <v/>
      </c>
      <c r="I1002" t="str">
        <f t="shared" si="6"/>
        <v/>
      </c>
      <c r="J1002" t="str">
        <f>if(and($K$3&gt;1,R1002=PROSES!$C$2),,K1002)</f>
        <v/>
      </c>
      <c r="K1002" s="1" t="str">
        <f>if(and($L$3&gt;1,L1002=PROSES!$B$2),,L1002)</f>
        <v/>
      </c>
      <c r="L1002" t="str">
        <f t="shared" si="7"/>
        <v/>
      </c>
      <c r="M1002" t="str">
        <f>if(Z1002=PROSES!$B$3,T1002,)</f>
        <v/>
      </c>
      <c r="N1002" t="str">
        <f>if(X1002=PROSES!$B$3,T1002,)</f>
        <v/>
      </c>
      <c r="O1002" t="str">
        <f t="shared" si="8"/>
        <v/>
      </c>
      <c r="P1002" t="str">
        <f>if(Z1002=PROSES!$B$1,T1002,)</f>
        <v/>
      </c>
      <c r="Q1002" t="str">
        <f>if(X1002=PROSES!$B$1,T1002,)</f>
        <v/>
      </c>
      <c r="R1002" t="str">
        <f t="shared" si="9"/>
        <v>RANDUGARUTKALIWUNGU</v>
      </c>
      <c r="S1002" s="3"/>
      <c r="T1002" s="1" t="s">
        <v>1820</v>
      </c>
      <c r="U1002" s="1" t="s">
        <v>176</v>
      </c>
      <c r="V1002" s="1" t="s">
        <v>176</v>
      </c>
      <c r="W1002" s="1" t="s">
        <v>399</v>
      </c>
      <c r="X1002" s="1" t="s">
        <v>1238</v>
      </c>
      <c r="Y1002" s="1">
        <v>1.0</v>
      </c>
      <c r="Z1002" s="1" t="s">
        <v>1089</v>
      </c>
      <c r="AA1002" s="1">
        <v>1.0</v>
      </c>
      <c r="AD1002" s="1">
        <v>0.0</v>
      </c>
      <c r="AE1002" s="1">
        <v>1.0</v>
      </c>
      <c r="AG1002" s="1">
        <v>10.861</v>
      </c>
      <c r="AH1002" s="1">
        <v>0.771</v>
      </c>
      <c r="AI1002" s="1" t="s">
        <v>64</v>
      </c>
      <c r="AJ1002" s="1">
        <v>0.0</v>
      </c>
      <c r="AM1002" s="1">
        <v>0.0</v>
      </c>
      <c r="AN1002" s="1">
        <v>0.0</v>
      </c>
      <c r="AO1002" s="1">
        <v>100.0</v>
      </c>
      <c r="AP1002" s="1">
        <v>1.0</v>
      </c>
      <c r="AQ1002" s="1">
        <v>0.750183</v>
      </c>
      <c r="AR1002" s="1">
        <v>0.750183</v>
      </c>
      <c r="AS1002" s="1">
        <v>4.429925</v>
      </c>
      <c r="AT1002" s="1">
        <v>71.90399</v>
      </c>
      <c r="AU1002" s="1">
        <v>1.37598</v>
      </c>
      <c r="AV1002" s="1">
        <v>4.21081</v>
      </c>
      <c r="AW1002" s="1">
        <v>3.36691</v>
      </c>
      <c r="AX1002" s="1">
        <v>7.790596</v>
      </c>
      <c r="AY1002" s="1">
        <v>0.0</v>
      </c>
      <c r="AZ1002" s="1">
        <v>0.3082202</v>
      </c>
      <c r="BA1002" s="1">
        <v>-10.98501</v>
      </c>
    </row>
    <row r="1003">
      <c r="A1003">
        <f t="shared" si="2"/>
        <v>0</v>
      </c>
      <c r="B1003" t="str">
        <f t="shared" si="3"/>
        <v/>
      </c>
      <c r="C1003" t="str">
        <f>if(and(D$3&gt;1,E1003=PROSES!$D$22),,D1003)</f>
        <v/>
      </c>
      <c r="D1003" s="1" t="str">
        <f>if(and(F$3&gt;1,F1003=PROSES!$B$10),,F1003)</f>
        <v/>
      </c>
      <c r="E1003" t="str">
        <f t="shared" si="4"/>
        <v/>
      </c>
      <c r="F1003" t="str">
        <f t="shared" si="5"/>
        <v/>
      </c>
      <c r="G1003" s="1" t="str">
        <f>if(Z1003=PROSES!$E$29,T1003,)</f>
        <v/>
      </c>
      <c r="H1003" t="str">
        <f>if(X1003=PROSES!$E$29,T1003,)</f>
        <v/>
      </c>
      <c r="I1003" t="str">
        <f t="shared" si="6"/>
        <v/>
      </c>
      <c r="J1003" t="str">
        <f>if(and($K$3&gt;1,R1003=PROSES!$C$2),,K1003)</f>
        <v/>
      </c>
      <c r="K1003" s="1" t="str">
        <f>if(and($L$3&gt;1,L1003=PROSES!$B$2),,L1003)</f>
        <v/>
      </c>
      <c r="L1003" t="str">
        <f t="shared" si="7"/>
        <v/>
      </c>
      <c r="M1003" t="str">
        <f>if(Z1003=PROSES!$B$3,T1003,)</f>
        <v/>
      </c>
      <c r="N1003" t="str">
        <f>if(X1003=PROSES!$B$3,T1003,)</f>
        <v/>
      </c>
      <c r="O1003" t="str">
        <f t="shared" si="8"/>
        <v/>
      </c>
      <c r="P1003" t="str">
        <f>if(Z1003=PROSES!$B$1,T1003,)</f>
        <v/>
      </c>
      <c r="Q1003" t="str">
        <f>if(X1003=PROSES!$B$1,T1003,)</f>
        <v/>
      </c>
      <c r="R1003" t="str">
        <f t="shared" si="9"/>
        <v>RANDUGARUTKALIWUNGU</v>
      </c>
      <c r="S1003" s="3"/>
      <c r="T1003" s="1" t="s">
        <v>1821</v>
      </c>
      <c r="U1003" s="1" t="s">
        <v>176</v>
      </c>
      <c r="V1003" s="1" t="s">
        <v>176</v>
      </c>
      <c r="W1003" s="1" t="s">
        <v>399</v>
      </c>
      <c r="X1003" s="1" t="s">
        <v>1238</v>
      </c>
      <c r="Y1003" s="1">
        <v>2.0</v>
      </c>
      <c r="Z1003" s="1" t="s">
        <v>1089</v>
      </c>
      <c r="AA1003" s="1">
        <v>2.0</v>
      </c>
      <c r="AD1003" s="1">
        <v>0.0</v>
      </c>
      <c r="AE1003" s="1">
        <v>1.0</v>
      </c>
      <c r="AG1003" s="1">
        <v>10.861</v>
      </c>
      <c r="AH1003" s="1">
        <v>0.771</v>
      </c>
      <c r="AI1003" s="1" t="s">
        <v>64</v>
      </c>
      <c r="AJ1003" s="1">
        <v>0.0</v>
      </c>
      <c r="AM1003" s="1">
        <v>0.0</v>
      </c>
      <c r="AN1003" s="1">
        <v>0.0</v>
      </c>
      <c r="AO1003" s="1">
        <v>100.0</v>
      </c>
      <c r="AP1003" s="1">
        <v>1.0</v>
      </c>
      <c r="AQ1003" s="1">
        <v>0.750183</v>
      </c>
      <c r="AR1003" s="1">
        <v>0.750183</v>
      </c>
      <c r="AS1003" s="1">
        <v>4.429925</v>
      </c>
      <c r="AT1003" s="1">
        <v>71.90399</v>
      </c>
      <c r="AU1003" s="1">
        <v>1.37598</v>
      </c>
      <c r="AV1003" s="1">
        <v>4.21081</v>
      </c>
      <c r="AW1003" s="1">
        <v>3.36691</v>
      </c>
      <c r="AX1003" s="1">
        <v>7.790596</v>
      </c>
      <c r="AY1003" s="1">
        <v>0.0</v>
      </c>
      <c r="AZ1003" s="1">
        <v>0.3082202</v>
      </c>
      <c r="BA1003" s="1">
        <v>-10.98501</v>
      </c>
    </row>
    <row r="1004">
      <c r="A1004">
        <f t="shared" si="2"/>
        <v>0</v>
      </c>
      <c r="B1004" t="str">
        <f t="shared" si="3"/>
        <v/>
      </c>
      <c r="C1004" t="str">
        <f>if(and(D$3&gt;1,E1004=PROSES!$D$22),,D1004)</f>
        <v/>
      </c>
      <c r="D1004" s="1" t="str">
        <f>if(and(F$3&gt;1,F1004=PROSES!$B$10),,F1004)</f>
        <v/>
      </c>
      <c r="E1004" t="str">
        <f t="shared" si="4"/>
        <v/>
      </c>
      <c r="F1004" t="str">
        <f t="shared" si="5"/>
        <v/>
      </c>
      <c r="G1004" s="1" t="str">
        <f>if(Z1004=PROSES!$E$29,T1004,)</f>
        <v/>
      </c>
      <c r="H1004" t="str">
        <f>if(X1004=PROSES!$E$29,T1004,)</f>
        <v/>
      </c>
      <c r="I1004" t="str">
        <f t="shared" si="6"/>
        <v/>
      </c>
      <c r="J1004" t="str">
        <f>if(and($K$3&gt;1,R1004=PROSES!$C$2),,K1004)</f>
        <v/>
      </c>
      <c r="K1004" s="1" t="str">
        <f>if(and($L$3&gt;1,L1004=PROSES!$B$2),,L1004)</f>
        <v/>
      </c>
      <c r="L1004" t="str">
        <f t="shared" si="7"/>
        <v/>
      </c>
      <c r="M1004" t="str">
        <f>if(Z1004=PROSES!$B$3,T1004,)</f>
        <v/>
      </c>
      <c r="N1004" t="str">
        <f>if(X1004=PROSES!$B$3,T1004,)</f>
        <v/>
      </c>
      <c r="O1004" t="str">
        <f t="shared" si="8"/>
        <v/>
      </c>
      <c r="P1004" t="str">
        <f>if(Z1004=PROSES!$B$1,T1004,)</f>
        <v/>
      </c>
      <c r="Q1004" t="str">
        <f>if(X1004=PROSES!$B$1,T1004,)</f>
        <v/>
      </c>
      <c r="R1004" t="str">
        <f t="shared" si="9"/>
        <v>PLTU CILACAPRAWALO</v>
      </c>
      <c r="S1004" s="3"/>
      <c r="T1004" s="1" t="s">
        <v>1822</v>
      </c>
      <c r="U1004" s="1" t="s">
        <v>176</v>
      </c>
      <c r="V1004" s="1" t="s">
        <v>176</v>
      </c>
      <c r="W1004" s="1" t="s">
        <v>685</v>
      </c>
      <c r="X1004" s="1" t="s">
        <v>1083</v>
      </c>
      <c r="Y1004" s="1" t="s">
        <v>78</v>
      </c>
      <c r="Z1004" s="1" t="s">
        <v>1085</v>
      </c>
      <c r="AA1004" s="1">
        <v>1.0</v>
      </c>
      <c r="AD1004" s="1">
        <v>0.0</v>
      </c>
      <c r="AE1004" s="1">
        <v>1.0</v>
      </c>
      <c r="AG1004" s="1">
        <v>21.869</v>
      </c>
      <c r="AH1004" s="1">
        <v>1.0</v>
      </c>
      <c r="AI1004" s="1" t="s">
        <v>64</v>
      </c>
      <c r="AJ1004" s="1">
        <v>0.0</v>
      </c>
      <c r="AM1004" s="1">
        <v>0.0</v>
      </c>
      <c r="AN1004" s="1">
        <v>0.0</v>
      </c>
      <c r="AO1004" s="1">
        <v>100.0</v>
      </c>
      <c r="AP1004" s="1">
        <v>1.0</v>
      </c>
      <c r="AQ1004" s="1">
        <v>1.2</v>
      </c>
      <c r="AR1004" s="1">
        <v>1.2</v>
      </c>
      <c r="AS1004" s="1">
        <v>6.196695</v>
      </c>
      <c r="AT1004" s="1">
        <v>82.15014</v>
      </c>
      <c r="AU1004" s="1">
        <v>0.8463303</v>
      </c>
      <c r="AV1004" s="1">
        <v>6.138628</v>
      </c>
      <c r="AW1004" s="1">
        <v>4.12668</v>
      </c>
      <c r="AX1004" s="1">
        <v>18.41589</v>
      </c>
      <c r="AY1004" s="1">
        <v>0.0</v>
      </c>
      <c r="AZ1004" s="1">
        <v>0.683587</v>
      </c>
      <c r="BA1004" s="1">
        <v>-7.109503</v>
      </c>
    </row>
    <row r="1005">
      <c r="A1005">
        <f t="shared" si="2"/>
        <v>0</v>
      </c>
      <c r="B1005" t="str">
        <f t="shared" si="3"/>
        <v/>
      </c>
      <c r="C1005" t="str">
        <f>if(and(D$3&gt;1,E1005=PROSES!$D$22),,D1005)</f>
        <v/>
      </c>
      <c r="D1005" s="1" t="str">
        <f>if(and(F$3&gt;1,F1005=PROSES!$B$10),,F1005)</f>
        <v/>
      </c>
      <c r="E1005" t="str">
        <f t="shared" si="4"/>
        <v/>
      </c>
      <c r="F1005" t="str">
        <f t="shared" si="5"/>
        <v/>
      </c>
      <c r="G1005" s="1" t="str">
        <f>if(Z1005=PROSES!$E$29,T1005,)</f>
        <v/>
      </c>
      <c r="H1005" t="str">
        <f>if(X1005=PROSES!$E$29,T1005,)</f>
        <v/>
      </c>
      <c r="I1005" t="str">
        <f t="shared" si="6"/>
        <v/>
      </c>
      <c r="J1005" t="str">
        <f>if(and($K$3&gt;1,R1005=PROSES!$C$2),,K1005)</f>
        <v/>
      </c>
      <c r="K1005" s="1" t="str">
        <f>if(and($L$3&gt;1,L1005=PROSES!$B$2),,L1005)</f>
        <v/>
      </c>
      <c r="L1005" t="str">
        <f t="shared" si="7"/>
        <v/>
      </c>
      <c r="M1005" t="str">
        <f>if(Z1005=PROSES!$B$3,T1005,)</f>
        <v/>
      </c>
      <c r="N1005" t="str">
        <f>if(X1005=PROSES!$B$3,T1005,)</f>
        <v/>
      </c>
      <c r="O1005" t="str">
        <f t="shared" si="8"/>
        <v/>
      </c>
      <c r="P1005" t="str">
        <f>if(Z1005=PROSES!$B$1,T1005,)</f>
        <v/>
      </c>
      <c r="Q1005" t="str">
        <f>if(X1005=PROSES!$B$1,T1005,)</f>
        <v/>
      </c>
      <c r="R1005" t="str">
        <f t="shared" si="9"/>
        <v>PLTU CILACAPRAWALO</v>
      </c>
      <c r="S1005" s="3"/>
      <c r="T1005" s="1" t="s">
        <v>1823</v>
      </c>
      <c r="U1005" s="1" t="s">
        <v>176</v>
      </c>
      <c r="V1005" s="1" t="s">
        <v>176</v>
      </c>
      <c r="W1005" s="1" t="s">
        <v>685</v>
      </c>
      <c r="X1005" s="1" t="s">
        <v>1083</v>
      </c>
      <c r="Y1005" s="1" t="s">
        <v>78</v>
      </c>
      <c r="Z1005" s="1" t="s">
        <v>1085</v>
      </c>
      <c r="AA1005" s="1">
        <v>1.0</v>
      </c>
      <c r="AD1005" s="1">
        <v>0.0</v>
      </c>
      <c r="AE1005" s="1">
        <v>1.0</v>
      </c>
      <c r="AG1005" s="1">
        <v>21.869</v>
      </c>
      <c r="AH1005" s="1">
        <v>1.0</v>
      </c>
      <c r="AI1005" s="1" t="s">
        <v>64</v>
      </c>
      <c r="AJ1005" s="1">
        <v>0.0</v>
      </c>
      <c r="AM1005" s="1">
        <v>0.0</v>
      </c>
      <c r="AN1005" s="1">
        <v>0.0</v>
      </c>
      <c r="AO1005" s="1">
        <v>100.0</v>
      </c>
      <c r="AP1005" s="1">
        <v>1.0</v>
      </c>
      <c r="AQ1005" s="1">
        <v>1.2</v>
      </c>
      <c r="AR1005" s="1">
        <v>1.2</v>
      </c>
      <c r="AS1005" s="1">
        <v>6.196695</v>
      </c>
      <c r="AT1005" s="1">
        <v>82.15014</v>
      </c>
      <c r="AU1005" s="1">
        <v>0.8463303</v>
      </c>
      <c r="AV1005" s="1">
        <v>6.138628</v>
      </c>
      <c r="AW1005" s="1">
        <v>4.12668</v>
      </c>
      <c r="AX1005" s="1">
        <v>18.41589</v>
      </c>
      <c r="AY1005" s="1">
        <v>0.0</v>
      </c>
      <c r="AZ1005" s="1">
        <v>0.683587</v>
      </c>
      <c r="BA1005" s="1">
        <v>-7.109503</v>
      </c>
    </row>
    <row r="1006">
      <c r="A1006">
        <f t="shared" si="2"/>
        <v>0</v>
      </c>
      <c r="B1006" t="str">
        <f t="shared" si="3"/>
        <v/>
      </c>
      <c r="C1006" t="str">
        <f>if(and(D$3&gt;1,E1006=PROSES!$D$22),,D1006)</f>
        <v/>
      </c>
      <c r="D1006" s="1" t="str">
        <f>if(and(F$3&gt;1,F1006=PROSES!$B$10),,F1006)</f>
        <v/>
      </c>
      <c r="E1006" t="str">
        <f t="shared" si="4"/>
        <v/>
      </c>
      <c r="F1006" t="str">
        <f t="shared" si="5"/>
        <v/>
      </c>
      <c r="G1006" s="1" t="str">
        <f>if(Z1006=PROSES!$E$29,T1006,)</f>
        <v/>
      </c>
      <c r="H1006" t="str">
        <f>if(X1006=PROSES!$E$29,T1006,)</f>
        <v/>
      </c>
      <c r="I1006" t="str">
        <f t="shared" si="6"/>
        <v/>
      </c>
      <c r="J1006" t="str">
        <f>if(and($K$3&gt;1,R1006=PROSES!$C$2),,K1006)</f>
        <v/>
      </c>
      <c r="K1006" s="1" t="str">
        <f>if(and($L$3&gt;1,L1006=PROSES!$B$2),,L1006)</f>
        <v/>
      </c>
      <c r="L1006" t="str">
        <f t="shared" si="7"/>
        <v/>
      </c>
      <c r="M1006" t="str">
        <f>if(Z1006=PROSES!$B$3,T1006,)</f>
        <v/>
      </c>
      <c r="N1006" t="str">
        <f>if(X1006=PROSES!$B$3,T1006,)</f>
        <v/>
      </c>
      <c r="O1006" t="str">
        <f t="shared" si="8"/>
        <v/>
      </c>
      <c r="P1006" t="str">
        <f>if(Z1006=PROSES!$B$1,T1006,)</f>
        <v/>
      </c>
      <c r="Q1006" t="str">
        <f>if(X1006=PROSES!$B$1,T1006,)</f>
        <v/>
      </c>
      <c r="R1006" t="str">
        <f t="shared" si="9"/>
        <v>GOMBONG5RAWALO</v>
      </c>
      <c r="S1006" s="3"/>
      <c r="T1006" s="1" t="s">
        <v>1824</v>
      </c>
      <c r="U1006" s="1" t="s">
        <v>176</v>
      </c>
      <c r="V1006" s="1" t="s">
        <v>176</v>
      </c>
      <c r="W1006" s="1" t="s">
        <v>171</v>
      </c>
      <c r="X1006" s="1" t="s">
        <v>934</v>
      </c>
      <c r="Y1006" s="1" t="s">
        <v>63</v>
      </c>
      <c r="Z1006" s="1" t="s">
        <v>1085</v>
      </c>
      <c r="AA1006" s="1">
        <v>1.0</v>
      </c>
      <c r="AD1006" s="1">
        <v>0.0</v>
      </c>
      <c r="AE1006" s="1">
        <v>1.0</v>
      </c>
      <c r="AG1006" s="1">
        <v>42.966</v>
      </c>
      <c r="AH1006" s="1">
        <v>1.0</v>
      </c>
      <c r="AI1006" s="1" t="s">
        <v>64</v>
      </c>
      <c r="AJ1006" s="1">
        <v>0.0</v>
      </c>
      <c r="AM1006" s="1">
        <v>0.0</v>
      </c>
      <c r="AN1006" s="1">
        <v>0.0</v>
      </c>
      <c r="AO1006" s="1">
        <v>100.0</v>
      </c>
      <c r="AP1006" s="1">
        <v>1.0</v>
      </c>
      <c r="AQ1006" s="1">
        <v>0.58</v>
      </c>
      <c r="AR1006" s="1">
        <v>0.58</v>
      </c>
      <c r="AS1006" s="1">
        <v>18.02835</v>
      </c>
      <c r="AT1006" s="1">
        <v>70.94324</v>
      </c>
      <c r="AU1006" s="1">
        <v>5.886342</v>
      </c>
      <c r="AV1006" s="1">
        <v>17.04032</v>
      </c>
      <c r="AW1006" s="1">
        <v>12.33124</v>
      </c>
      <c r="AX1006" s="1">
        <v>51.12095</v>
      </c>
      <c r="AY1006" s="1">
        <v>0.0</v>
      </c>
      <c r="AZ1006" s="1">
        <v>0.6412987</v>
      </c>
      <c r="BA1006" s="1">
        <v>8.348166</v>
      </c>
    </row>
    <row r="1007">
      <c r="A1007">
        <f t="shared" si="2"/>
        <v>0</v>
      </c>
      <c r="B1007" t="str">
        <f t="shared" si="3"/>
        <v/>
      </c>
      <c r="C1007" t="str">
        <f>if(and(D$3&gt;1,E1007=PROSES!$D$22),,D1007)</f>
        <v/>
      </c>
      <c r="D1007" s="1" t="str">
        <f>if(and(F$3&gt;1,F1007=PROSES!$B$10),,F1007)</f>
        <v/>
      </c>
      <c r="E1007" t="str">
        <f t="shared" si="4"/>
        <v/>
      </c>
      <c r="F1007" t="str">
        <f t="shared" si="5"/>
        <v/>
      </c>
      <c r="G1007" s="1" t="str">
        <f>if(Z1007=PROSES!$E$29,T1007,)</f>
        <v/>
      </c>
      <c r="H1007" t="str">
        <f>if(X1007=PROSES!$E$29,T1007,)</f>
        <v/>
      </c>
      <c r="I1007" t="str">
        <f t="shared" si="6"/>
        <v/>
      </c>
      <c r="J1007" t="str">
        <f>if(and($K$3&gt;1,R1007=PROSES!$C$2),,K1007)</f>
        <v/>
      </c>
      <c r="K1007" s="1" t="str">
        <f>if(and($L$3&gt;1,L1007=PROSES!$B$2),,L1007)</f>
        <v/>
      </c>
      <c r="L1007" t="str">
        <f t="shared" si="7"/>
        <v/>
      </c>
      <c r="M1007" t="str">
        <f>if(Z1007=PROSES!$B$3,T1007,)</f>
        <v/>
      </c>
      <c r="N1007" t="str">
        <f>if(X1007=PROSES!$B$3,T1007,)</f>
        <v/>
      </c>
      <c r="O1007" t="str">
        <f t="shared" si="8"/>
        <v/>
      </c>
      <c r="P1007" t="str">
        <f>if(Z1007=PROSES!$B$1,T1007,)</f>
        <v/>
      </c>
      <c r="Q1007" t="str">
        <f>if(X1007=PROSES!$B$1,T1007,)</f>
        <v/>
      </c>
      <c r="R1007" t="str">
        <f t="shared" si="9"/>
        <v>RAWALOKESUGIHAN5</v>
      </c>
      <c r="S1007" s="3"/>
      <c r="T1007" s="1" t="s">
        <v>1825</v>
      </c>
      <c r="U1007" s="1" t="s">
        <v>176</v>
      </c>
      <c r="V1007" s="1" t="s">
        <v>176</v>
      </c>
      <c r="W1007" s="1" t="s">
        <v>99</v>
      </c>
      <c r="X1007" s="1" t="s">
        <v>1085</v>
      </c>
      <c r="Y1007" s="1">
        <v>2.0</v>
      </c>
      <c r="Z1007" s="1" t="s">
        <v>1188</v>
      </c>
      <c r="AA1007" s="1">
        <v>1.0</v>
      </c>
      <c r="AD1007" s="1">
        <v>1.0</v>
      </c>
      <c r="AE1007" s="1">
        <v>1.0</v>
      </c>
      <c r="AG1007" s="1">
        <v>5.69</v>
      </c>
      <c r="AH1007" s="1">
        <v>1.0</v>
      </c>
      <c r="AI1007" s="1" t="s">
        <v>64</v>
      </c>
      <c r="AJ1007" s="1">
        <v>0.0</v>
      </c>
      <c r="AM1007" s="1">
        <v>0.0</v>
      </c>
      <c r="AN1007" s="1">
        <v>0.0</v>
      </c>
      <c r="AO1007" s="1">
        <v>100.0</v>
      </c>
      <c r="AP1007" s="1">
        <v>1.0</v>
      </c>
      <c r="AQ1007" s="1">
        <v>1.2</v>
      </c>
      <c r="AR1007" s="1">
        <v>1.2</v>
      </c>
      <c r="AS1007" s="1">
        <v>1.227149</v>
      </c>
      <c r="AT1007" s="1">
        <v>71.48104</v>
      </c>
      <c r="AU1007" s="1">
        <v>0.389765</v>
      </c>
      <c r="AV1007" s="1">
        <v>1.163605</v>
      </c>
      <c r="AW1007" s="1">
        <v>1.243265</v>
      </c>
      <c r="AX1007" s="1">
        <v>3.490815</v>
      </c>
      <c r="AY1007" s="1">
        <v>0.0</v>
      </c>
      <c r="AZ1007" s="1">
        <v>0.673318</v>
      </c>
      <c r="BA1007" s="1">
        <v>-1.621461</v>
      </c>
    </row>
    <row r="1008">
      <c r="A1008">
        <f t="shared" si="2"/>
        <v>0</v>
      </c>
      <c r="B1008" t="str">
        <f t="shared" si="3"/>
        <v/>
      </c>
      <c r="C1008" t="str">
        <f>if(and(D$3&gt;1,E1008=PROSES!$D$22),,D1008)</f>
        <v/>
      </c>
      <c r="D1008" s="1" t="str">
        <f>if(and(F$3&gt;1,F1008=PROSES!$B$10),,F1008)</f>
        <v/>
      </c>
      <c r="E1008" t="str">
        <f t="shared" si="4"/>
        <v/>
      </c>
      <c r="F1008" t="str">
        <f t="shared" si="5"/>
        <v/>
      </c>
      <c r="G1008" s="1" t="str">
        <f>if(Z1008=PROSES!$E$29,T1008,)</f>
        <v/>
      </c>
      <c r="H1008" t="str">
        <f>if(X1008=PROSES!$E$29,T1008,)</f>
        <v/>
      </c>
      <c r="I1008" t="str">
        <f t="shared" si="6"/>
        <v/>
      </c>
      <c r="J1008" t="str">
        <f>if(and($K$3&gt;1,R1008=PROSES!$C$2),,K1008)</f>
        <v/>
      </c>
      <c r="K1008" s="1" t="str">
        <f>if(and($L$3&gt;1,L1008=PROSES!$B$2),,L1008)</f>
        <v/>
      </c>
      <c r="L1008" t="str">
        <f t="shared" si="7"/>
        <v/>
      </c>
      <c r="M1008" t="str">
        <f>if(Z1008=PROSES!$B$3,T1008,)</f>
        <v/>
      </c>
      <c r="N1008" t="str">
        <f>if(X1008=PROSES!$B$3,T1008,)</f>
        <v/>
      </c>
      <c r="O1008" t="str">
        <f t="shared" si="8"/>
        <v/>
      </c>
      <c r="P1008" t="str">
        <f>if(Z1008=PROSES!$B$1,T1008,)</f>
        <v/>
      </c>
      <c r="Q1008" t="str">
        <f>if(X1008=PROSES!$B$1,T1008,)</f>
        <v/>
      </c>
      <c r="R1008" t="str">
        <f t="shared" si="9"/>
        <v>RAWALOKESUGIHAN5</v>
      </c>
      <c r="S1008" s="3"/>
      <c r="T1008" s="1" t="s">
        <v>1826</v>
      </c>
      <c r="U1008" s="1" t="s">
        <v>176</v>
      </c>
      <c r="V1008" s="1" t="s">
        <v>176</v>
      </c>
      <c r="W1008" s="1" t="s">
        <v>99</v>
      </c>
      <c r="X1008" s="1" t="s">
        <v>1085</v>
      </c>
      <c r="Y1008" s="1">
        <v>1.0</v>
      </c>
      <c r="Z1008" s="1" t="s">
        <v>1188</v>
      </c>
      <c r="AA1008" s="1">
        <v>1.0</v>
      </c>
      <c r="AD1008" s="1">
        <v>1.0</v>
      </c>
      <c r="AE1008" s="1">
        <v>1.0</v>
      </c>
      <c r="AG1008" s="1">
        <v>5.69</v>
      </c>
      <c r="AH1008" s="1">
        <v>1.0</v>
      </c>
      <c r="AI1008" s="1" t="s">
        <v>64</v>
      </c>
      <c r="AJ1008" s="1">
        <v>0.0</v>
      </c>
      <c r="AM1008" s="1">
        <v>0.0</v>
      </c>
      <c r="AN1008" s="1">
        <v>0.0</v>
      </c>
      <c r="AO1008" s="1">
        <v>100.0</v>
      </c>
      <c r="AP1008" s="1">
        <v>1.0</v>
      </c>
      <c r="AQ1008" s="1">
        <v>1.2</v>
      </c>
      <c r="AR1008" s="1">
        <v>1.2</v>
      </c>
      <c r="AS1008" s="1">
        <v>1.227149</v>
      </c>
      <c r="AT1008" s="1">
        <v>71.48104</v>
      </c>
      <c r="AU1008" s="1">
        <v>0.389765</v>
      </c>
      <c r="AV1008" s="1">
        <v>1.163605</v>
      </c>
      <c r="AW1008" s="1">
        <v>1.243265</v>
      </c>
      <c r="AX1008" s="1">
        <v>3.490815</v>
      </c>
      <c r="AY1008" s="1">
        <v>0.0</v>
      </c>
      <c r="AZ1008" s="1">
        <v>0.673318</v>
      </c>
      <c r="BA1008" s="1">
        <v>-1.621461</v>
      </c>
    </row>
    <row r="1009">
      <c r="A1009">
        <f t="shared" si="2"/>
        <v>0</v>
      </c>
      <c r="B1009" t="str">
        <f t="shared" si="3"/>
        <v/>
      </c>
      <c r="C1009" t="str">
        <f>if(and(D$3&gt;1,E1009=PROSES!$D$22),,D1009)</f>
        <v/>
      </c>
      <c r="D1009" s="1" t="str">
        <f>if(and(F$3&gt;1,F1009=PROSES!$B$10),,F1009)</f>
        <v/>
      </c>
      <c r="E1009" t="str">
        <f t="shared" si="4"/>
        <v/>
      </c>
      <c r="F1009" t="str">
        <f t="shared" si="5"/>
        <v/>
      </c>
      <c r="G1009" s="1" t="str">
        <f>if(Z1009=PROSES!$E$29,T1009,)</f>
        <v/>
      </c>
      <c r="H1009" t="str">
        <f>if(X1009=PROSES!$E$29,T1009,)</f>
        <v/>
      </c>
      <c r="I1009" t="str">
        <f t="shared" si="6"/>
        <v/>
      </c>
      <c r="J1009" t="str">
        <f>if(and($K$3&gt;1,R1009=PROSES!$C$2),,K1009)</f>
        <v/>
      </c>
      <c r="K1009" s="1" t="str">
        <f>if(and($L$3&gt;1,L1009=PROSES!$B$2),,L1009)</f>
        <v/>
      </c>
      <c r="L1009" t="str">
        <f t="shared" si="7"/>
        <v/>
      </c>
      <c r="M1009" t="str">
        <f>if(Z1009=PROSES!$B$3,T1009,)</f>
        <v/>
      </c>
      <c r="N1009" t="str">
        <f>if(X1009=PROSES!$B$3,T1009,)</f>
        <v/>
      </c>
      <c r="O1009" t="str">
        <f t="shared" si="8"/>
        <v/>
      </c>
      <c r="P1009" t="str">
        <f>if(Z1009=PROSES!$B$1,T1009,)</f>
        <v/>
      </c>
      <c r="Q1009" t="str">
        <f>if(X1009=PROSES!$B$1,T1009,)</f>
        <v/>
      </c>
      <c r="R1009" t="str">
        <f t="shared" si="9"/>
        <v>RAWALOSEMEN NUSANTARA</v>
      </c>
      <c r="S1009" s="3"/>
      <c r="T1009" s="1" t="s">
        <v>1827</v>
      </c>
      <c r="U1009" s="1" t="s">
        <v>176</v>
      </c>
      <c r="V1009" s="1" t="s">
        <v>176</v>
      </c>
      <c r="W1009" s="1" t="s">
        <v>685</v>
      </c>
      <c r="X1009" s="1" t="s">
        <v>1085</v>
      </c>
      <c r="Y1009" s="1">
        <v>1.0</v>
      </c>
      <c r="Z1009" s="1" t="s">
        <v>1189</v>
      </c>
      <c r="AA1009" s="1">
        <v>1.0</v>
      </c>
      <c r="AD1009" s="1">
        <v>0.0</v>
      </c>
      <c r="AE1009" s="1">
        <v>1.0</v>
      </c>
      <c r="AG1009" s="1">
        <v>23.048</v>
      </c>
      <c r="AH1009" s="1">
        <v>1.0</v>
      </c>
      <c r="AI1009" s="1" t="s">
        <v>64</v>
      </c>
      <c r="AJ1009" s="1">
        <v>0.0</v>
      </c>
      <c r="AM1009" s="1">
        <v>0.0</v>
      </c>
      <c r="AN1009" s="1">
        <v>0.0</v>
      </c>
      <c r="AO1009" s="1">
        <v>100.0</v>
      </c>
      <c r="AP1009" s="1">
        <v>1.0</v>
      </c>
      <c r="AQ1009" s="1">
        <v>1.2</v>
      </c>
      <c r="AR1009" s="1">
        <v>1.2</v>
      </c>
      <c r="AS1009" s="1">
        <v>6.530771</v>
      </c>
      <c r="AT1009" s="1">
        <v>82.15014</v>
      </c>
      <c r="AU1009" s="1">
        <v>0.8919576</v>
      </c>
      <c r="AV1009" s="1">
        <v>6.469573</v>
      </c>
      <c r="AW1009" s="1">
        <v>4.349158</v>
      </c>
      <c r="AX1009" s="1">
        <v>19.40872</v>
      </c>
      <c r="AY1009" s="1">
        <v>0.0</v>
      </c>
      <c r="AZ1009" s="1">
        <v>0.683587</v>
      </c>
      <c r="BA1009" s="1">
        <v>-7.109503</v>
      </c>
    </row>
    <row r="1010">
      <c r="A1010">
        <f t="shared" si="2"/>
        <v>0</v>
      </c>
      <c r="B1010" t="str">
        <f t="shared" si="3"/>
        <v/>
      </c>
      <c r="C1010" t="str">
        <f>if(and(D$3&gt;1,E1010=PROSES!$D$22),,D1010)</f>
        <v/>
      </c>
      <c r="D1010" s="1" t="str">
        <f>if(and(F$3&gt;1,F1010=PROSES!$B$10),,F1010)</f>
        <v/>
      </c>
      <c r="E1010" t="str">
        <f t="shared" si="4"/>
        <v/>
      </c>
      <c r="F1010" t="str">
        <f t="shared" si="5"/>
        <v/>
      </c>
      <c r="G1010" s="1" t="str">
        <f>if(Z1010=PROSES!$E$29,T1010,)</f>
        <v/>
      </c>
      <c r="H1010" t="str">
        <f>if(X1010=PROSES!$E$29,T1010,)</f>
        <v/>
      </c>
      <c r="I1010" t="str">
        <f t="shared" si="6"/>
        <v/>
      </c>
      <c r="J1010" t="str">
        <f>if(and($K$3&gt;1,R1010=PROSES!$C$2),,K1010)</f>
        <v/>
      </c>
      <c r="K1010" s="1" t="str">
        <f>if(and($L$3&gt;1,L1010=PROSES!$B$2),,L1010)</f>
        <v/>
      </c>
      <c r="L1010" t="str">
        <f t="shared" si="7"/>
        <v/>
      </c>
      <c r="M1010" t="str">
        <f>if(Z1010=PROSES!$B$3,T1010,)</f>
        <v/>
      </c>
      <c r="N1010" t="str">
        <f>if(X1010=PROSES!$B$3,T1010,)</f>
        <v/>
      </c>
      <c r="O1010" t="str">
        <f t="shared" si="8"/>
        <v/>
      </c>
      <c r="P1010" t="str">
        <f>if(Z1010=PROSES!$B$1,T1010,)</f>
        <v/>
      </c>
      <c r="Q1010" t="str">
        <f>if(X1010=PROSES!$B$1,T1010,)</f>
        <v/>
      </c>
      <c r="R1010" t="str">
        <f t="shared" si="9"/>
        <v>RAWALO</v>
      </c>
      <c r="S1010" s="3"/>
      <c r="T1010" s="1" t="s">
        <v>1828</v>
      </c>
      <c r="U1010" s="1" t="s">
        <v>176</v>
      </c>
      <c r="V1010" s="1" t="s">
        <v>176</v>
      </c>
      <c r="W1010" s="1" t="s">
        <v>171</v>
      </c>
      <c r="X1010" s="1" t="s">
        <v>1085</v>
      </c>
      <c r="Y1010" s="1">
        <v>-2.0</v>
      </c>
      <c r="AA1010" s="1" t="s">
        <v>1586</v>
      </c>
      <c r="AD1010" s="1">
        <v>0.0</v>
      </c>
      <c r="AE1010" s="1">
        <v>1.0</v>
      </c>
      <c r="AG1010" s="1">
        <v>18.743</v>
      </c>
      <c r="AH1010" s="1">
        <v>1.0</v>
      </c>
      <c r="AI1010" s="1" t="s">
        <v>64</v>
      </c>
      <c r="AJ1010" s="1">
        <v>0.0</v>
      </c>
      <c r="AM1010" s="1">
        <v>0.0</v>
      </c>
      <c r="AN1010" s="1">
        <v>0.0</v>
      </c>
      <c r="AO1010" s="1">
        <v>100.0</v>
      </c>
      <c r="AP1010" s="1">
        <v>1.0</v>
      </c>
      <c r="AQ1010" s="1">
        <v>0.58</v>
      </c>
      <c r="AR1010" s="1">
        <v>0.58</v>
      </c>
      <c r="AS1010" s="1">
        <v>7.864482</v>
      </c>
      <c r="AT1010" s="1">
        <v>70.94324</v>
      </c>
      <c r="AU1010" s="1">
        <v>2.567791</v>
      </c>
      <c r="AV1010" s="1">
        <v>7.433474</v>
      </c>
      <c r="AW1010" s="1">
        <v>5.379241</v>
      </c>
      <c r="AX1010" s="1">
        <v>22.30042</v>
      </c>
      <c r="AY1010" s="1">
        <v>0.0</v>
      </c>
      <c r="AZ1010" s="1">
        <v>0.6412987</v>
      </c>
      <c r="BA1010" s="1">
        <v>8.348166</v>
      </c>
    </row>
    <row r="1011">
      <c r="A1011">
        <f t="shared" si="2"/>
        <v>0</v>
      </c>
      <c r="B1011" t="str">
        <f t="shared" si="3"/>
        <v/>
      </c>
      <c r="C1011" t="str">
        <f>if(and(D$3&gt;1,E1011=PROSES!$D$22),,D1011)</f>
        <v/>
      </c>
      <c r="D1011" s="1" t="str">
        <f>if(and(F$3&gt;1,F1011=PROSES!$B$10),,F1011)</f>
        <v/>
      </c>
      <c r="E1011" t="str">
        <f t="shared" si="4"/>
        <v/>
      </c>
      <c r="F1011" t="str">
        <f t="shared" si="5"/>
        <v/>
      </c>
      <c r="G1011" s="1" t="str">
        <f>if(Z1011=PROSES!$E$29,T1011,)</f>
        <v/>
      </c>
      <c r="H1011" t="str">
        <f>if(X1011=PROSES!$E$29,T1011,)</f>
        <v/>
      </c>
      <c r="I1011" t="str">
        <f t="shared" si="6"/>
        <v/>
      </c>
      <c r="J1011" t="str">
        <f>if(and($K$3&gt;1,R1011=PROSES!$C$2),,K1011)</f>
        <v/>
      </c>
      <c r="K1011" s="1" t="str">
        <f>if(and($L$3&gt;1,L1011=PROSES!$B$2),,L1011)</f>
        <v/>
      </c>
      <c r="L1011" t="str">
        <f t="shared" si="7"/>
        <v/>
      </c>
      <c r="M1011" t="str">
        <f>if(Z1011=PROSES!$B$3,T1011,)</f>
        <v/>
      </c>
      <c r="N1011" t="str">
        <f>if(X1011=PROSES!$B$3,T1011,)</f>
        <v/>
      </c>
      <c r="O1011" t="str">
        <f t="shared" si="8"/>
        <v/>
      </c>
      <c r="P1011" t="str">
        <f>if(Z1011=PROSES!$B$1,T1011,)</f>
        <v/>
      </c>
      <c r="Q1011" t="str">
        <f>if(X1011=PROSES!$B$1,T1011,)</f>
        <v/>
      </c>
      <c r="R1011" t="str">
        <f t="shared" si="9"/>
        <v>SINAR TAMBANG ARTHA LESTARI</v>
      </c>
      <c r="S1011" s="3"/>
      <c r="T1011" s="1" t="s">
        <v>1829</v>
      </c>
      <c r="U1011" s="1" t="s">
        <v>176</v>
      </c>
      <c r="V1011" s="1" t="s">
        <v>176</v>
      </c>
      <c r="W1011" s="1" t="s">
        <v>572</v>
      </c>
      <c r="Y1011" s="1" t="s">
        <v>1586</v>
      </c>
      <c r="Z1011" s="1" t="s">
        <v>1432</v>
      </c>
      <c r="AA1011" s="1">
        <v>1.0</v>
      </c>
      <c r="AD1011" s="1">
        <v>0.0</v>
      </c>
      <c r="AE1011" s="1">
        <v>1.0</v>
      </c>
      <c r="AG1011" s="1">
        <v>14.228</v>
      </c>
      <c r="AH1011" s="1">
        <v>1.0</v>
      </c>
      <c r="AI1011" s="1" t="s">
        <v>64</v>
      </c>
      <c r="AJ1011" s="1">
        <v>0.0</v>
      </c>
      <c r="AM1011" s="1">
        <v>0.0</v>
      </c>
      <c r="AN1011" s="1">
        <v>0.0</v>
      </c>
      <c r="AO1011" s="1">
        <v>100.0</v>
      </c>
      <c r="AP1011" s="1">
        <v>1.0</v>
      </c>
      <c r="AQ1011" s="1">
        <v>1.5</v>
      </c>
      <c r="AR1011" s="1">
        <v>1.5</v>
      </c>
      <c r="AS1011" s="1">
        <v>3.911021</v>
      </c>
      <c r="AT1011" s="1">
        <v>81.69598</v>
      </c>
      <c r="AU1011" s="1">
        <v>0.5648516</v>
      </c>
      <c r="AV1011" s="1">
        <v>3.870016</v>
      </c>
      <c r="AW1011" s="1">
        <v>2.699052</v>
      </c>
      <c r="AX1011" s="1">
        <v>11.61005</v>
      </c>
      <c r="AY1011" s="1">
        <v>0.0</v>
      </c>
      <c r="AZ1011" s="1">
        <v>0.6842953</v>
      </c>
      <c r="BA1011" s="1">
        <v>-7.111392</v>
      </c>
    </row>
    <row r="1012">
      <c r="A1012">
        <f t="shared" si="2"/>
        <v>0</v>
      </c>
      <c r="B1012" t="str">
        <f t="shared" si="3"/>
        <v/>
      </c>
      <c r="C1012" t="str">
        <f>if(and(D$3&gt;1,E1012=PROSES!$D$22),,D1012)</f>
        <v/>
      </c>
      <c r="D1012" s="1" t="str">
        <f>if(and(F$3&gt;1,F1012=PROSES!$B$10),,F1012)</f>
        <v/>
      </c>
      <c r="E1012" t="str">
        <f t="shared" si="4"/>
        <v/>
      </c>
      <c r="F1012" t="str">
        <f t="shared" si="5"/>
        <v/>
      </c>
      <c r="G1012" s="1" t="str">
        <f>if(Z1012=PROSES!$E$29,T1012,)</f>
        <v/>
      </c>
      <c r="H1012" t="str">
        <f>if(X1012=PROSES!$E$29,T1012,)</f>
        <v/>
      </c>
      <c r="I1012" t="str">
        <f t="shared" si="6"/>
        <v/>
      </c>
      <c r="J1012" t="str">
        <f>if(and($K$3&gt;1,R1012=PROSES!$C$2),,K1012)</f>
        <v/>
      </c>
      <c r="K1012" s="1" t="str">
        <f>if(and($L$3&gt;1,L1012=PROSES!$B$2),,L1012)</f>
        <v/>
      </c>
      <c r="L1012" t="str">
        <f t="shared" si="7"/>
        <v/>
      </c>
      <c r="M1012" t="str">
        <f>if(Z1012=PROSES!$B$3,T1012,)</f>
        <v/>
      </c>
      <c r="N1012" t="str">
        <f>if(X1012=PROSES!$B$3,T1012,)</f>
        <v/>
      </c>
      <c r="O1012" t="str">
        <f t="shared" si="8"/>
        <v/>
      </c>
      <c r="P1012" t="str">
        <f>if(Z1012=PROSES!$B$1,T1012,)</f>
        <v/>
      </c>
      <c r="Q1012" t="str">
        <f>if(X1012=PROSES!$B$1,T1012,)</f>
        <v/>
      </c>
      <c r="R1012" t="str">
        <f t="shared" si="9"/>
        <v>RAWALO</v>
      </c>
      <c r="S1012" s="3"/>
      <c r="T1012" s="1" t="s">
        <v>1830</v>
      </c>
      <c r="U1012" s="1" t="s">
        <v>176</v>
      </c>
      <c r="V1012" s="1" t="s">
        <v>176</v>
      </c>
      <c r="W1012" s="1" t="s">
        <v>171</v>
      </c>
      <c r="X1012" s="1" t="s">
        <v>1085</v>
      </c>
      <c r="Y1012" s="1">
        <v>-2.0</v>
      </c>
      <c r="AA1012" s="1" t="s">
        <v>1831</v>
      </c>
      <c r="AD1012" s="1">
        <v>0.0</v>
      </c>
      <c r="AE1012" s="1">
        <v>1.0</v>
      </c>
      <c r="AG1012" s="1">
        <v>18.743</v>
      </c>
      <c r="AH1012" s="1">
        <v>1.0</v>
      </c>
      <c r="AI1012" s="1" t="s">
        <v>64</v>
      </c>
      <c r="AJ1012" s="1">
        <v>0.0</v>
      </c>
      <c r="AM1012" s="1">
        <v>0.0</v>
      </c>
      <c r="AN1012" s="1">
        <v>0.0</v>
      </c>
      <c r="AO1012" s="1">
        <v>100.0</v>
      </c>
      <c r="AP1012" s="1">
        <v>1.0</v>
      </c>
      <c r="AQ1012" s="1">
        <v>0.58</v>
      </c>
      <c r="AR1012" s="1">
        <v>0.58</v>
      </c>
      <c r="AS1012" s="1">
        <v>7.864482</v>
      </c>
      <c r="AT1012" s="1">
        <v>70.94324</v>
      </c>
      <c r="AU1012" s="1">
        <v>2.567791</v>
      </c>
      <c r="AV1012" s="1">
        <v>7.433474</v>
      </c>
      <c r="AW1012" s="1">
        <v>5.379241</v>
      </c>
      <c r="AX1012" s="1">
        <v>22.30042</v>
      </c>
      <c r="AY1012" s="1">
        <v>0.0</v>
      </c>
      <c r="AZ1012" s="1">
        <v>0.6412987</v>
      </c>
      <c r="BA1012" s="1">
        <v>8.348166</v>
      </c>
    </row>
    <row r="1013">
      <c r="A1013">
        <f t="shared" si="2"/>
        <v>0</v>
      </c>
      <c r="B1013" t="str">
        <f t="shared" si="3"/>
        <v/>
      </c>
      <c r="C1013" t="str">
        <f>if(and(D$3&gt;1,E1013=PROSES!$D$22),,D1013)</f>
        <v/>
      </c>
      <c r="D1013" s="1" t="str">
        <f>if(and(F$3&gt;1,F1013=PROSES!$B$10),,F1013)</f>
        <v/>
      </c>
      <c r="E1013" t="str">
        <f t="shared" si="4"/>
        <v/>
      </c>
      <c r="F1013" t="str">
        <f t="shared" si="5"/>
        <v/>
      </c>
      <c r="G1013" s="1" t="str">
        <f>if(Z1013=PROSES!$E$29,T1013,)</f>
        <v/>
      </c>
      <c r="H1013" t="str">
        <f>if(X1013=PROSES!$E$29,T1013,)</f>
        <v/>
      </c>
      <c r="I1013" t="str">
        <f t="shared" si="6"/>
        <v/>
      </c>
      <c r="J1013" t="str">
        <f>if(and($K$3&gt;1,R1013=PROSES!$C$2),,K1013)</f>
        <v/>
      </c>
      <c r="K1013" s="1" t="str">
        <f>if(and($L$3&gt;1,L1013=PROSES!$B$2),,L1013)</f>
        <v/>
      </c>
      <c r="L1013" t="str">
        <f t="shared" si="7"/>
        <v/>
      </c>
      <c r="M1013" t="str">
        <f>if(Z1013=PROSES!$B$3,T1013,)</f>
        <v/>
      </c>
      <c r="N1013" t="str">
        <f>if(X1013=PROSES!$B$3,T1013,)</f>
        <v/>
      </c>
      <c r="O1013" t="str">
        <f t="shared" si="8"/>
        <v/>
      </c>
      <c r="P1013" t="str">
        <f>if(Z1013=PROSES!$B$1,T1013,)</f>
        <v/>
      </c>
      <c r="Q1013" t="str">
        <f>if(X1013=PROSES!$B$1,T1013,)</f>
        <v/>
      </c>
      <c r="R1013" t="str">
        <f t="shared" si="9"/>
        <v>SINAR TAMBANG ARTHA LESTARI</v>
      </c>
      <c r="S1013" s="3"/>
      <c r="T1013" s="1" t="s">
        <v>1832</v>
      </c>
      <c r="U1013" s="1" t="s">
        <v>176</v>
      </c>
      <c r="V1013" s="1" t="s">
        <v>176</v>
      </c>
      <c r="W1013" s="1" t="s">
        <v>572</v>
      </c>
      <c r="Y1013" s="1" t="s">
        <v>1831</v>
      </c>
      <c r="Z1013" s="1" t="s">
        <v>1432</v>
      </c>
      <c r="AA1013" s="1">
        <v>1.0</v>
      </c>
      <c r="AD1013" s="1">
        <v>0.0</v>
      </c>
      <c r="AE1013" s="1">
        <v>1.0</v>
      </c>
      <c r="AG1013" s="1">
        <v>14.228</v>
      </c>
      <c r="AH1013" s="1">
        <v>1.0</v>
      </c>
      <c r="AI1013" s="1" t="s">
        <v>64</v>
      </c>
      <c r="AJ1013" s="1">
        <v>0.0</v>
      </c>
      <c r="AM1013" s="1">
        <v>0.0</v>
      </c>
      <c r="AN1013" s="1">
        <v>0.0</v>
      </c>
      <c r="AO1013" s="1">
        <v>100.0</v>
      </c>
      <c r="AP1013" s="1">
        <v>1.0</v>
      </c>
      <c r="AQ1013" s="1">
        <v>1.5</v>
      </c>
      <c r="AR1013" s="1">
        <v>1.5</v>
      </c>
      <c r="AS1013" s="1">
        <v>3.911021</v>
      </c>
      <c r="AT1013" s="1">
        <v>81.69598</v>
      </c>
      <c r="AU1013" s="1">
        <v>0.5648516</v>
      </c>
      <c r="AV1013" s="1">
        <v>3.870016</v>
      </c>
      <c r="AW1013" s="1">
        <v>2.699052</v>
      </c>
      <c r="AX1013" s="1">
        <v>11.61005</v>
      </c>
      <c r="AY1013" s="1">
        <v>0.0</v>
      </c>
      <c r="AZ1013" s="1">
        <v>0.6842953</v>
      </c>
      <c r="BA1013" s="1">
        <v>-7.111392</v>
      </c>
    </row>
    <row r="1014">
      <c r="A1014">
        <f t="shared" si="2"/>
        <v>0</v>
      </c>
      <c r="B1014" t="str">
        <f t="shared" si="3"/>
        <v/>
      </c>
      <c r="C1014" t="str">
        <f>if(and(D$3&gt;1,E1014=PROSES!$D$22),,D1014)</f>
        <v/>
      </c>
      <c r="D1014" s="1" t="str">
        <f>if(and(F$3&gt;1,F1014=PROSES!$B$10),,F1014)</f>
        <v/>
      </c>
      <c r="E1014" t="str">
        <f t="shared" si="4"/>
        <v/>
      </c>
      <c r="F1014" t="str">
        <f t="shared" si="5"/>
        <v/>
      </c>
      <c r="G1014" s="1" t="str">
        <f>if(Z1014=PROSES!$E$29,T1014,)</f>
        <v/>
      </c>
      <c r="H1014" t="str">
        <f>if(X1014=PROSES!$E$29,T1014,)</f>
        <v/>
      </c>
      <c r="I1014" t="str">
        <f t="shared" si="6"/>
        <v/>
      </c>
      <c r="J1014" t="str">
        <f>if(and($K$3&gt;1,R1014=PROSES!$C$2),,K1014)</f>
        <v/>
      </c>
      <c r="K1014" s="1" t="str">
        <f>if(and($L$3&gt;1,L1014=PROSES!$B$2),,L1014)</f>
        <v/>
      </c>
      <c r="L1014" t="str">
        <f t="shared" si="7"/>
        <v/>
      </c>
      <c r="M1014" t="str">
        <f>if(Z1014=PROSES!$B$3,T1014,)</f>
        <v/>
      </c>
      <c r="N1014" t="str">
        <f>if(X1014=PROSES!$B$3,T1014,)</f>
        <v/>
      </c>
      <c r="O1014" t="str">
        <f t="shared" si="8"/>
        <v/>
      </c>
      <c r="P1014" t="str">
        <f>if(Z1014=PROSES!$B$1,T1014,)</f>
        <v/>
      </c>
      <c r="Q1014" t="str">
        <f>if(X1014=PROSES!$B$1,T1014,)</f>
        <v/>
      </c>
      <c r="R1014" t="str">
        <f t="shared" si="9"/>
        <v>RAYON UTAMA MAKMURWONOSARI</v>
      </c>
      <c r="S1014" s="3"/>
      <c r="T1014" s="1" t="s">
        <v>1833</v>
      </c>
      <c r="U1014" s="1" t="s">
        <v>176</v>
      </c>
      <c r="V1014" s="1" t="s">
        <v>176</v>
      </c>
      <c r="W1014" s="1" t="s">
        <v>807</v>
      </c>
      <c r="X1014" s="1" t="s">
        <v>1834</v>
      </c>
      <c r="Y1014" s="1">
        <v>1.0</v>
      </c>
      <c r="Z1014" s="1" t="s">
        <v>1597</v>
      </c>
      <c r="AA1014" s="1">
        <v>2.0</v>
      </c>
      <c r="AD1014" s="1">
        <v>0.0</v>
      </c>
      <c r="AE1014" s="1">
        <v>1.0</v>
      </c>
      <c r="AG1014" s="1">
        <v>29.54</v>
      </c>
      <c r="AH1014" s="1">
        <v>1.0</v>
      </c>
      <c r="AI1014" s="1" t="s">
        <v>64</v>
      </c>
      <c r="AJ1014" s="1">
        <v>0.0</v>
      </c>
      <c r="AM1014" s="1">
        <v>0.0</v>
      </c>
      <c r="AN1014" s="1">
        <v>0.0</v>
      </c>
      <c r="AO1014" s="1">
        <v>100.0</v>
      </c>
      <c r="AP1014" s="1">
        <v>1.0</v>
      </c>
      <c r="AQ1014" s="1">
        <v>2.73</v>
      </c>
      <c r="AR1014" s="1">
        <v>2.73</v>
      </c>
      <c r="AS1014" s="1">
        <v>8.397885</v>
      </c>
      <c r="AT1014" s="1">
        <v>82.725</v>
      </c>
      <c r="AU1014" s="1">
        <v>1.06344</v>
      </c>
      <c r="AV1014" s="1">
        <v>8.33028</v>
      </c>
      <c r="AW1014" s="1">
        <v>4.69686</v>
      </c>
      <c r="AX1014" s="1">
        <v>24.2228</v>
      </c>
      <c r="AY1014" s="1">
        <v>0.0</v>
      </c>
      <c r="AZ1014" s="1">
        <v>0.6470905</v>
      </c>
      <c r="BA1014" s="1">
        <v>-5.602889</v>
      </c>
    </row>
    <row r="1015">
      <c r="A1015">
        <f t="shared" si="2"/>
        <v>0</v>
      </c>
      <c r="B1015" t="str">
        <f t="shared" si="3"/>
        <v/>
      </c>
      <c r="C1015" t="str">
        <f>if(and(D$3&gt;1,E1015=PROSES!$D$22),,D1015)</f>
        <v/>
      </c>
      <c r="D1015" s="1" t="str">
        <f>if(and(F$3&gt;1,F1015=PROSES!$B$10),,F1015)</f>
        <v/>
      </c>
      <c r="E1015" t="str">
        <f t="shared" si="4"/>
        <v/>
      </c>
      <c r="F1015" t="str">
        <f t="shared" si="5"/>
        <v/>
      </c>
      <c r="G1015" s="1" t="str">
        <f>if(Z1015=PROSES!$E$29,T1015,)</f>
        <v/>
      </c>
      <c r="H1015" t="str">
        <f>if(X1015=PROSES!$E$29,T1015,)</f>
        <v/>
      </c>
      <c r="I1015" t="str">
        <f t="shared" si="6"/>
        <v/>
      </c>
      <c r="J1015" t="str">
        <f>if(and($K$3&gt;1,R1015=PROSES!$C$2),,K1015)</f>
        <v/>
      </c>
      <c r="K1015" s="1" t="str">
        <f>if(and($L$3&gt;1,L1015=PROSES!$B$2),,L1015)</f>
        <v/>
      </c>
      <c r="L1015" t="str">
        <f t="shared" si="7"/>
        <v/>
      </c>
      <c r="M1015" t="str">
        <f>if(Z1015=PROSES!$B$3,T1015,)</f>
        <v/>
      </c>
      <c r="N1015" t="str">
        <f>if(X1015=PROSES!$B$3,T1015,)</f>
        <v/>
      </c>
      <c r="O1015" t="str">
        <f t="shared" si="8"/>
        <v/>
      </c>
      <c r="P1015" t="str">
        <f>if(Z1015=PROSES!$B$1,T1015,)</f>
        <v/>
      </c>
      <c r="Q1015" t="str">
        <f>if(X1015=PROSES!$B$1,T1015,)</f>
        <v/>
      </c>
      <c r="R1015" t="str">
        <f t="shared" si="9"/>
        <v>RAYON UTAMA MAKMURWONOSARI</v>
      </c>
      <c r="S1015" s="3"/>
      <c r="T1015" s="1" t="s">
        <v>1835</v>
      </c>
      <c r="U1015" s="1" t="s">
        <v>176</v>
      </c>
      <c r="V1015" s="1" t="s">
        <v>176</v>
      </c>
      <c r="W1015" s="1" t="s">
        <v>807</v>
      </c>
      <c r="X1015" s="1" t="s">
        <v>1834</v>
      </c>
      <c r="Y1015" s="1">
        <v>2.0</v>
      </c>
      <c r="Z1015" s="1" t="s">
        <v>1597</v>
      </c>
      <c r="AA1015" s="1">
        <v>2.0</v>
      </c>
      <c r="AD1015" s="1">
        <v>0.0</v>
      </c>
      <c r="AE1015" s="1">
        <v>1.0</v>
      </c>
      <c r="AG1015" s="1">
        <v>29.54</v>
      </c>
      <c r="AH1015" s="1">
        <v>1.0</v>
      </c>
      <c r="AI1015" s="1" t="s">
        <v>64</v>
      </c>
      <c r="AJ1015" s="1">
        <v>0.0</v>
      </c>
      <c r="AM1015" s="1">
        <v>0.0</v>
      </c>
      <c r="AN1015" s="1">
        <v>0.0</v>
      </c>
      <c r="AO1015" s="1">
        <v>100.0</v>
      </c>
      <c r="AP1015" s="1">
        <v>1.0</v>
      </c>
      <c r="AQ1015" s="1">
        <v>2.73</v>
      </c>
      <c r="AR1015" s="1">
        <v>2.73</v>
      </c>
      <c r="AS1015" s="1">
        <v>8.397885</v>
      </c>
      <c r="AT1015" s="1">
        <v>82.725</v>
      </c>
      <c r="AU1015" s="1">
        <v>1.06344</v>
      </c>
      <c r="AV1015" s="1">
        <v>8.33028</v>
      </c>
      <c r="AW1015" s="1">
        <v>4.69686</v>
      </c>
      <c r="AX1015" s="1">
        <v>24.2228</v>
      </c>
      <c r="AY1015" s="1">
        <v>0.0</v>
      </c>
      <c r="AZ1015" s="1">
        <v>0.6470905</v>
      </c>
      <c r="BA1015" s="1">
        <v>-5.602889</v>
      </c>
    </row>
    <row r="1016">
      <c r="A1016">
        <f t="shared" si="2"/>
        <v>0</v>
      </c>
      <c r="B1016" t="str">
        <f t="shared" si="3"/>
        <v/>
      </c>
      <c r="C1016" t="str">
        <f>if(and(D$3&gt;1,E1016=PROSES!$D$22),,D1016)</f>
        <v/>
      </c>
      <c r="D1016" s="1" t="str">
        <f>if(and(F$3&gt;1,F1016=PROSES!$B$10),,F1016)</f>
        <v/>
      </c>
      <c r="E1016" t="str">
        <f t="shared" si="4"/>
        <v/>
      </c>
      <c r="F1016" t="str">
        <f t="shared" si="5"/>
        <v/>
      </c>
      <c r="G1016" s="1" t="str">
        <f>if(Z1016=PROSES!$E$29,T1016,)</f>
        <v/>
      </c>
      <c r="H1016" t="str">
        <f>if(X1016=PROSES!$E$29,T1016,)</f>
        <v/>
      </c>
      <c r="I1016" t="str">
        <f t="shared" si="6"/>
        <v/>
      </c>
      <c r="J1016" t="str">
        <f>if(and($K$3&gt;1,R1016=PROSES!$C$2),,K1016)</f>
        <v/>
      </c>
      <c r="K1016" s="1" t="str">
        <f>if(and($L$3&gt;1,L1016=PROSES!$B$2),,L1016)</f>
        <v/>
      </c>
      <c r="L1016" t="str">
        <f t="shared" si="7"/>
        <v/>
      </c>
      <c r="M1016" t="str">
        <f>if(Z1016=PROSES!$B$3,T1016,)</f>
        <v/>
      </c>
      <c r="N1016" t="str">
        <f>if(X1016=PROSES!$B$3,T1016,)</f>
        <v/>
      </c>
      <c r="O1016" t="str">
        <f t="shared" si="8"/>
        <v/>
      </c>
      <c r="P1016" t="str">
        <f>if(Z1016=PROSES!$B$1,T1016,)</f>
        <v/>
      </c>
      <c r="Q1016" t="str">
        <f>if(X1016=PROSES!$B$1,T1016,)</f>
        <v/>
      </c>
      <c r="R1016" t="str">
        <f t="shared" si="9"/>
        <v>RANCAEKEK5CIKASUNGKA5</v>
      </c>
      <c r="S1016" s="3"/>
      <c r="T1016" s="1" t="s">
        <v>1836</v>
      </c>
      <c r="U1016" s="1" t="s">
        <v>115</v>
      </c>
      <c r="V1016" s="1" t="s">
        <v>115</v>
      </c>
      <c r="W1016" s="1" t="s">
        <v>90</v>
      </c>
      <c r="X1016" s="1" t="s">
        <v>1837</v>
      </c>
      <c r="Y1016" s="1" t="s">
        <v>88</v>
      </c>
      <c r="Z1016" s="1" t="s">
        <v>638</v>
      </c>
      <c r="AA1016" s="1" t="s">
        <v>88</v>
      </c>
      <c r="AD1016" s="1">
        <v>0.0</v>
      </c>
      <c r="AE1016" s="1">
        <v>1.0</v>
      </c>
      <c r="AG1016" s="1">
        <v>9.88</v>
      </c>
      <c r="AH1016" s="1">
        <v>1.0</v>
      </c>
      <c r="AI1016" s="1" t="s">
        <v>64</v>
      </c>
      <c r="AJ1016" s="1">
        <v>0.0</v>
      </c>
      <c r="AM1016" s="1">
        <v>0.0</v>
      </c>
      <c r="AN1016" s="1">
        <v>0.0</v>
      </c>
      <c r="AO1016" s="1">
        <v>100.0</v>
      </c>
      <c r="AP1016" s="1">
        <v>1.0</v>
      </c>
      <c r="AQ1016" s="1">
        <v>1.62</v>
      </c>
      <c r="AR1016" s="1">
        <v>1.62</v>
      </c>
      <c r="AS1016" s="1">
        <v>2.79955</v>
      </c>
      <c r="AT1016" s="1">
        <v>82.15014</v>
      </c>
      <c r="AU1016" s="1">
        <v>0.382356</v>
      </c>
      <c r="AV1016" s="1">
        <v>2.773316</v>
      </c>
      <c r="AW1016" s="1">
        <v>1.864356</v>
      </c>
      <c r="AX1016" s="1">
        <v>8.319948</v>
      </c>
      <c r="AY1016" s="1">
        <v>0.0</v>
      </c>
      <c r="AZ1016" s="1">
        <v>0.683587</v>
      </c>
      <c r="BA1016" s="1">
        <v>-7.109503</v>
      </c>
    </row>
    <row r="1017">
      <c r="A1017">
        <f t="shared" si="2"/>
        <v>0</v>
      </c>
      <c r="B1017" t="str">
        <f t="shared" si="3"/>
        <v/>
      </c>
      <c r="C1017" t="str">
        <f>if(and(D$3&gt;1,E1017=PROSES!$D$22),,D1017)</f>
        <v/>
      </c>
      <c r="D1017" s="1" t="str">
        <f>if(and(F$3&gt;1,F1017=PROSES!$B$10),,F1017)</f>
        <v/>
      </c>
      <c r="E1017" t="str">
        <f t="shared" si="4"/>
        <v/>
      </c>
      <c r="F1017" t="str">
        <f t="shared" si="5"/>
        <v/>
      </c>
      <c r="G1017" s="1" t="str">
        <f>if(Z1017=PROSES!$E$29,T1017,)</f>
        <v/>
      </c>
      <c r="H1017" t="str">
        <f>if(X1017=PROSES!$E$29,T1017,)</f>
        <v/>
      </c>
      <c r="I1017" t="str">
        <f t="shared" si="6"/>
        <v/>
      </c>
      <c r="J1017" t="str">
        <f>if(and($K$3&gt;1,R1017=PROSES!$C$2),,K1017)</f>
        <v/>
      </c>
      <c r="K1017" s="1" t="str">
        <f>if(and($L$3&gt;1,L1017=PROSES!$B$2),,L1017)</f>
        <v/>
      </c>
      <c r="L1017" t="str">
        <f t="shared" si="7"/>
        <v/>
      </c>
      <c r="M1017" t="str">
        <f>if(Z1017=PROSES!$B$3,T1017,)</f>
        <v/>
      </c>
      <c r="N1017" t="str">
        <f>if(X1017=PROSES!$B$3,T1017,)</f>
        <v/>
      </c>
      <c r="O1017" t="str">
        <f t="shared" si="8"/>
        <v/>
      </c>
      <c r="P1017" t="str">
        <f>if(Z1017=PROSES!$B$1,T1017,)</f>
        <v/>
      </c>
      <c r="Q1017" t="str">
        <f>if(X1017=PROSES!$B$1,T1017,)</f>
        <v/>
      </c>
      <c r="R1017" t="str">
        <f t="shared" si="9"/>
        <v>RANCAEKEK5CIKASUNGKA5</v>
      </c>
      <c r="S1017" s="3"/>
      <c r="T1017" s="1" t="s">
        <v>1838</v>
      </c>
      <c r="U1017" s="1" t="s">
        <v>115</v>
      </c>
      <c r="V1017" s="1" t="s">
        <v>115</v>
      </c>
      <c r="W1017" s="1" t="s">
        <v>90</v>
      </c>
      <c r="X1017" s="1" t="s">
        <v>1837</v>
      </c>
      <c r="Y1017" s="1" t="s">
        <v>88</v>
      </c>
      <c r="Z1017" s="1" t="s">
        <v>638</v>
      </c>
      <c r="AA1017" s="1" t="s">
        <v>85</v>
      </c>
      <c r="AD1017" s="1">
        <v>0.0</v>
      </c>
      <c r="AE1017" s="1">
        <v>1.0</v>
      </c>
      <c r="AG1017" s="1">
        <v>9.88</v>
      </c>
      <c r="AH1017" s="1">
        <v>1.0</v>
      </c>
      <c r="AI1017" s="1" t="s">
        <v>64</v>
      </c>
      <c r="AJ1017" s="1">
        <v>0.0</v>
      </c>
      <c r="AM1017" s="1">
        <v>0.0</v>
      </c>
      <c r="AN1017" s="1">
        <v>0.0</v>
      </c>
      <c r="AO1017" s="1">
        <v>100.0</v>
      </c>
      <c r="AP1017" s="1">
        <v>1.0</v>
      </c>
      <c r="AQ1017" s="1">
        <v>1.62</v>
      </c>
      <c r="AR1017" s="1">
        <v>1.62</v>
      </c>
      <c r="AS1017" s="1">
        <v>2.79955</v>
      </c>
      <c r="AT1017" s="1">
        <v>82.15014</v>
      </c>
      <c r="AU1017" s="1">
        <v>0.382356</v>
      </c>
      <c r="AV1017" s="1">
        <v>2.773316</v>
      </c>
      <c r="AW1017" s="1">
        <v>1.864356</v>
      </c>
      <c r="AX1017" s="1">
        <v>8.319948</v>
      </c>
      <c r="AY1017" s="1">
        <v>0.0</v>
      </c>
      <c r="AZ1017" s="1">
        <v>0.683587</v>
      </c>
      <c r="BA1017" s="1">
        <v>-7.109503</v>
      </c>
    </row>
    <row r="1018">
      <c r="A1018">
        <f t="shared" si="2"/>
        <v>0</v>
      </c>
      <c r="B1018" t="str">
        <f t="shared" si="3"/>
        <v/>
      </c>
      <c r="C1018" t="str">
        <f>if(and(D$3&gt;1,E1018=PROSES!$D$22),,D1018)</f>
        <v/>
      </c>
      <c r="D1018" s="1" t="str">
        <f>if(and(F$3&gt;1,F1018=PROSES!$B$10),,F1018)</f>
        <v/>
      </c>
      <c r="E1018" t="str">
        <f t="shared" si="4"/>
        <v/>
      </c>
      <c r="F1018" t="str">
        <f t="shared" si="5"/>
        <v/>
      </c>
      <c r="G1018" s="1" t="str">
        <f>if(Z1018=PROSES!$E$29,T1018,)</f>
        <v/>
      </c>
      <c r="H1018" t="str">
        <f>if(X1018=PROSES!$E$29,T1018,)</f>
        <v/>
      </c>
      <c r="I1018" t="str">
        <f t="shared" si="6"/>
        <v/>
      </c>
      <c r="J1018" t="str">
        <f>if(and($K$3&gt;1,R1018=PROSES!$C$2),,K1018)</f>
        <v/>
      </c>
      <c r="K1018" s="1" t="str">
        <f>if(and($L$3&gt;1,L1018=PROSES!$B$2),,L1018)</f>
        <v/>
      </c>
      <c r="L1018" t="str">
        <f t="shared" si="7"/>
        <v/>
      </c>
      <c r="M1018" t="str">
        <f>if(Z1018=PROSES!$B$3,T1018,)</f>
        <v/>
      </c>
      <c r="N1018" t="str">
        <f>if(X1018=PROSES!$B$3,T1018,)</f>
        <v/>
      </c>
      <c r="O1018" t="str">
        <f t="shared" si="8"/>
        <v/>
      </c>
      <c r="P1018" t="str">
        <f>if(Z1018=PROSES!$B$1,T1018,)</f>
        <v/>
      </c>
      <c r="Q1018" t="str">
        <f>if(X1018=PROSES!$B$1,T1018,)</f>
        <v/>
      </c>
      <c r="R1018" t="str">
        <f t="shared" si="9"/>
        <v>RANCAEKEK5KADIPATEN5</v>
      </c>
      <c r="S1018" s="3"/>
      <c r="T1018" s="1" t="s">
        <v>1839</v>
      </c>
      <c r="U1018" s="1" t="s">
        <v>115</v>
      </c>
      <c r="V1018" s="1" t="s">
        <v>115</v>
      </c>
      <c r="W1018" s="1" t="s">
        <v>210</v>
      </c>
      <c r="X1018" s="1" t="s">
        <v>1837</v>
      </c>
      <c r="Y1018" s="1" t="s">
        <v>88</v>
      </c>
      <c r="Z1018" s="1" t="s">
        <v>1154</v>
      </c>
      <c r="AA1018" s="1" t="s">
        <v>88</v>
      </c>
      <c r="AD1018" s="1">
        <v>0.0</v>
      </c>
      <c r="AE1018" s="1">
        <v>1.0</v>
      </c>
      <c r="AG1018" s="1">
        <v>54.0</v>
      </c>
      <c r="AH1018" s="1">
        <v>1.0</v>
      </c>
      <c r="AI1018" s="1" t="s">
        <v>64</v>
      </c>
      <c r="AJ1018" s="1">
        <v>0.0</v>
      </c>
      <c r="AM1018" s="1">
        <v>0.0</v>
      </c>
      <c r="AN1018" s="1">
        <v>0.0</v>
      </c>
      <c r="AO1018" s="1">
        <v>100.0</v>
      </c>
      <c r="AP1018" s="1">
        <v>1.0</v>
      </c>
      <c r="AQ1018" s="1">
        <v>0.6</v>
      </c>
      <c r="AR1018" s="1">
        <v>0.6</v>
      </c>
      <c r="AS1018" s="1">
        <v>22.52363</v>
      </c>
      <c r="AT1018" s="1">
        <v>73.681</v>
      </c>
      <c r="AU1018" s="1">
        <v>6.3288</v>
      </c>
      <c r="AV1018" s="1">
        <v>21.6162</v>
      </c>
      <c r="AW1018" s="1">
        <v>14.4288</v>
      </c>
      <c r="AX1018" s="1">
        <v>64.84859</v>
      </c>
      <c r="AY1018" s="1">
        <v>0.0</v>
      </c>
      <c r="AZ1018" s="1">
        <v>0.650941</v>
      </c>
      <c r="BA1018" s="1">
        <v>5.70712</v>
      </c>
    </row>
    <row r="1019">
      <c r="A1019">
        <f t="shared" si="2"/>
        <v>0</v>
      </c>
      <c r="B1019" t="str">
        <f t="shared" si="3"/>
        <v/>
      </c>
      <c r="C1019" t="str">
        <f>if(and(D$3&gt;1,E1019=PROSES!$D$22),,D1019)</f>
        <v/>
      </c>
      <c r="D1019" s="1" t="str">
        <f>if(and(F$3&gt;1,F1019=PROSES!$B$10),,F1019)</f>
        <v/>
      </c>
      <c r="E1019" t="str">
        <f t="shared" si="4"/>
        <v/>
      </c>
      <c r="F1019" t="str">
        <f t="shared" si="5"/>
        <v/>
      </c>
      <c r="G1019" s="1" t="str">
        <f>if(Z1019=PROSES!$E$29,T1019,)</f>
        <v/>
      </c>
      <c r="H1019" t="str">
        <f>if(X1019=PROSES!$E$29,T1019,)</f>
        <v/>
      </c>
      <c r="I1019" t="str">
        <f t="shared" si="6"/>
        <v/>
      </c>
      <c r="J1019" t="str">
        <f>if(and($K$3&gt;1,R1019=PROSES!$C$2),,K1019)</f>
        <v/>
      </c>
      <c r="K1019" s="1" t="str">
        <f>if(and($L$3&gt;1,L1019=PROSES!$B$2),,L1019)</f>
        <v/>
      </c>
      <c r="L1019" t="str">
        <f t="shared" si="7"/>
        <v/>
      </c>
      <c r="M1019" t="str">
        <f>if(Z1019=PROSES!$B$3,T1019,)</f>
        <v/>
      </c>
      <c r="N1019" t="str">
        <f>if(X1019=PROSES!$B$3,T1019,)</f>
        <v/>
      </c>
      <c r="O1019" t="str">
        <f t="shared" si="8"/>
        <v/>
      </c>
      <c r="P1019" t="str">
        <f>if(Z1019=PROSES!$B$1,T1019,)</f>
        <v/>
      </c>
      <c r="Q1019" t="str">
        <f>if(X1019=PROSES!$B$1,T1019,)</f>
        <v/>
      </c>
      <c r="R1019" t="str">
        <f t="shared" si="9"/>
        <v>NEW RANCAKASUMBA5RANCAEKEK5</v>
      </c>
      <c r="S1019" s="3"/>
      <c r="T1019" s="1" t="s">
        <v>1840</v>
      </c>
      <c r="U1019" s="1" t="s">
        <v>115</v>
      </c>
      <c r="V1019" s="1" t="s">
        <v>115</v>
      </c>
      <c r="W1019" s="1" t="s">
        <v>1841</v>
      </c>
      <c r="X1019" s="1" t="s">
        <v>1842</v>
      </c>
      <c r="Y1019" s="1" t="s">
        <v>85</v>
      </c>
      <c r="Z1019" s="1" t="s">
        <v>1837</v>
      </c>
      <c r="AA1019" s="1" t="s">
        <v>88</v>
      </c>
      <c r="AD1019" s="1">
        <v>0.0</v>
      </c>
      <c r="AE1019" s="1">
        <v>1.0</v>
      </c>
      <c r="AG1019" s="1">
        <v>6.412</v>
      </c>
      <c r="AH1019" s="1">
        <v>1.0</v>
      </c>
      <c r="AI1019" s="1" t="s">
        <v>64</v>
      </c>
      <c r="AJ1019" s="1">
        <v>0.0</v>
      </c>
      <c r="AM1019" s="1">
        <v>0.0</v>
      </c>
      <c r="AN1019" s="1">
        <v>0.0</v>
      </c>
      <c r="AO1019" s="1">
        <v>100.0</v>
      </c>
      <c r="AP1019" s="1">
        <v>1.0</v>
      </c>
      <c r="AQ1019" s="1">
        <v>1.6</v>
      </c>
      <c r="AR1019" s="1">
        <v>1.6</v>
      </c>
      <c r="AS1019" s="1">
        <v>1.680983</v>
      </c>
      <c r="AT1019" s="1">
        <v>82.63644</v>
      </c>
      <c r="AU1019" s="1">
        <v>0.2154432</v>
      </c>
      <c r="AV1019" s="1">
        <v>1.66712</v>
      </c>
      <c r="AW1019" s="1">
        <v>1.177243</v>
      </c>
      <c r="AX1019" s="1">
        <v>5.00136</v>
      </c>
      <c r="AY1019" s="1">
        <v>0.0</v>
      </c>
      <c r="AZ1019" s="1">
        <v>0.6881269</v>
      </c>
      <c r="BA1019" s="1">
        <v>-8.72725</v>
      </c>
    </row>
    <row r="1020">
      <c r="A1020">
        <f t="shared" si="2"/>
        <v>0</v>
      </c>
      <c r="B1020" t="str">
        <f t="shared" si="3"/>
        <v/>
      </c>
      <c r="C1020" t="str">
        <f>if(and(D$3&gt;1,E1020=PROSES!$D$22),,D1020)</f>
        <v/>
      </c>
      <c r="D1020" s="1" t="str">
        <f>if(and(F$3&gt;1,F1020=PROSES!$B$10),,F1020)</f>
        <v/>
      </c>
      <c r="E1020" t="str">
        <f t="shared" si="4"/>
        <v/>
      </c>
      <c r="F1020" t="str">
        <f t="shared" si="5"/>
        <v/>
      </c>
      <c r="G1020" s="1" t="str">
        <f>if(Z1020=PROSES!$E$29,T1020,)</f>
        <v/>
      </c>
      <c r="H1020" t="str">
        <f>if(X1020=PROSES!$E$29,T1020,)</f>
        <v/>
      </c>
      <c r="I1020" t="str">
        <f t="shared" si="6"/>
        <v/>
      </c>
      <c r="J1020" t="str">
        <f>if(and($K$3&gt;1,R1020=PROSES!$C$2),,K1020)</f>
        <v/>
      </c>
      <c r="K1020" s="1" t="str">
        <f>if(and($L$3&gt;1,L1020=PROSES!$B$2),,L1020)</f>
        <v/>
      </c>
      <c r="L1020" t="str">
        <f t="shared" si="7"/>
        <v/>
      </c>
      <c r="M1020" t="str">
        <f>if(Z1020=PROSES!$B$3,T1020,)</f>
        <v/>
      </c>
      <c r="N1020" t="str">
        <f>if(X1020=PROSES!$B$3,T1020,)</f>
        <v/>
      </c>
      <c r="O1020" t="str">
        <f t="shared" si="8"/>
        <v/>
      </c>
      <c r="P1020" t="str">
        <f>if(Z1020=PROSES!$B$1,T1020,)</f>
        <v/>
      </c>
      <c r="Q1020" t="str">
        <f>if(X1020=PROSES!$B$1,T1020,)</f>
        <v/>
      </c>
      <c r="R1020" t="str">
        <f t="shared" si="9"/>
        <v>NEW RANCAKASUMBA5RANCAEKEK5</v>
      </c>
      <c r="S1020" s="3"/>
      <c r="T1020" s="1" t="s">
        <v>1843</v>
      </c>
      <c r="U1020" s="1" t="s">
        <v>115</v>
      </c>
      <c r="V1020" s="1" t="s">
        <v>115</v>
      </c>
      <c r="W1020" s="1" t="s">
        <v>1841</v>
      </c>
      <c r="X1020" s="1" t="s">
        <v>1842</v>
      </c>
      <c r="Y1020" s="1" t="s">
        <v>85</v>
      </c>
      <c r="Z1020" s="1" t="s">
        <v>1837</v>
      </c>
      <c r="AA1020" s="1" t="s">
        <v>85</v>
      </c>
      <c r="AD1020" s="1">
        <v>0.0</v>
      </c>
      <c r="AE1020" s="1">
        <v>1.0</v>
      </c>
      <c r="AG1020" s="1">
        <v>6.412</v>
      </c>
      <c r="AH1020" s="1">
        <v>1.0</v>
      </c>
      <c r="AI1020" s="1" t="s">
        <v>64</v>
      </c>
      <c r="AJ1020" s="1">
        <v>0.0</v>
      </c>
      <c r="AM1020" s="1">
        <v>0.0</v>
      </c>
      <c r="AN1020" s="1">
        <v>0.0</v>
      </c>
      <c r="AO1020" s="1">
        <v>100.0</v>
      </c>
      <c r="AP1020" s="1">
        <v>1.0</v>
      </c>
      <c r="AQ1020" s="1">
        <v>1.6</v>
      </c>
      <c r="AR1020" s="1">
        <v>1.6</v>
      </c>
      <c r="AS1020" s="1">
        <v>1.680983</v>
      </c>
      <c r="AT1020" s="1">
        <v>82.63644</v>
      </c>
      <c r="AU1020" s="1">
        <v>0.2154432</v>
      </c>
      <c r="AV1020" s="1">
        <v>1.66712</v>
      </c>
      <c r="AW1020" s="1">
        <v>1.177243</v>
      </c>
      <c r="AX1020" s="1">
        <v>5.00136</v>
      </c>
      <c r="AY1020" s="1">
        <v>0.0</v>
      </c>
      <c r="AZ1020" s="1">
        <v>0.6881269</v>
      </c>
      <c r="BA1020" s="1">
        <v>-8.72725</v>
      </c>
    </row>
    <row r="1021">
      <c r="A1021">
        <f t="shared" si="2"/>
        <v>0</v>
      </c>
      <c r="B1021" t="str">
        <f t="shared" si="3"/>
        <v/>
      </c>
      <c r="C1021" t="str">
        <f>if(and(D$3&gt;1,E1021=PROSES!$D$22),,D1021)</f>
        <v/>
      </c>
      <c r="D1021" s="1" t="str">
        <f>if(and(F$3&gt;1,F1021=PROSES!$B$10),,F1021)</f>
        <v/>
      </c>
      <c r="E1021" t="str">
        <f t="shared" si="4"/>
        <v/>
      </c>
      <c r="F1021" t="str">
        <f t="shared" si="5"/>
        <v/>
      </c>
      <c r="G1021" s="1" t="str">
        <f>if(Z1021=PROSES!$E$29,T1021,)</f>
        <v/>
      </c>
      <c r="H1021" t="str">
        <f>if(X1021=PROSES!$E$29,T1021,)</f>
        <v/>
      </c>
      <c r="I1021" t="str">
        <f t="shared" si="6"/>
        <v/>
      </c>
      <c r="J1021" t="str">
        <f>if(and($K$3&gt;1,R1021=PROSES!$C$2),,K1021)</f>
        <v/>
      </c>
      <c r="K1021" s="1" t="str">
        <f>if(and($L$3&gt;1,L1021=PROSES!$B$2),,L1021)</f>
        <v/>
      </c>
      <c r="L1021" t="str">
        <f t="shared" si="7"/>
        <v/>
      </c>
      <c r="M1021" t="str">
        <f>if(Z1021=PROSES!$B$3,T1021,)</f>
        <v/>
      </c>
      <c r="N1021" t="str">
        <f>if(X1021=PROSES!$B$3,T1021,)</f>
        <v/>
      </c>
      <c r="O1021" t="str">
        <f t="shared" si="8"/>
        <v/>
      </c>
      <c r="P1021" t="str">
        <f>if(Z1021=PROSES!$B$1,T1021,)</f>
        <v/>
      </c>
      <c r="Q1021" t="str">
        <f>if(X1021=PROSES!$B$1,T1021,)</f>
        <v/>
      </c>
      <c r="R1021" t="str">
        <f t="shared" si="9"/>
        <v>RANCAEKEK5SUNYARAGI5</v>
      </c>
      <c r="S1021" s="3"/>
      <c r="T1021" s="1" t="s">
        <v>1844</v>
      </c>
      <c r="U1021" s="1" t="s">
        <v>115</v>
      </c>
      <c r="V1021" s="1" t="s">
        <v>115</v>
      </c>
      <c r="W1021" s="1" t="s">
        <v>210</v>
      </c>
      <c r="X1021" s="1" t="s">
        <v>1837</v>
      </c>
      <c r="Y1021" s="1" t="s">
        <v>85</v>
      </c>
      <c r="Z1021" s="1" t="s">
        <v>1155</v>
      </c>
      <c r="AA1021" s="1" t="s">
        <v>85</v>
      </c>
      <c r="AD1021" s="1">
        <v>0.0</v>
      </c>
      <c r="AE1021" s="1">
        <v>1.0</v>
      </c>
      <c r="AG1021" s="1">
        <v>97.85</v>
      </c>
      <c r="AH1021" s="1">
        <v>1.0</v>
      </c>
      <c r="AI1021" s="1" t="s">
        <v>64</v>
      </c>
      <c r="AJ1021" s="1">
        <v>0.0</v>
      </c>
      <c r="AM1021" s="1">
        <v>0.0</v>
      </c>
      <c r="AN1021" s="1">
        <v>0.0</v>
      </c>
      <c r="AO1021" s="1">
        <v>100.0</v>
      </c>
      <c r="AP1021" s="1">
        <v>1.0</v>
      </c>
      <c r="AQ1021" s="1">
        <v>0.6</v>
      </c>
      <c r="AR1021" s="1">
        <v>0.6</v>
      </c>
      <c r="AS1021" s="1">
        <v>40.81365</v>
      </c>
      <c r="AT1021" s="1">
        <v>73.681</v>
      </c>
      <c r="AU1021" s="1">
        <v>11.46802</v>
      </c>
      <c r="AV1021" s="1">
        <v>39.16935</v>
      </c>
      <c r="AW1021" s="1">
        <v>26.14552</v>
      </c>
      <c r="AX1021" s="1">
        <v>117.5081</v>
      </c>
      <c r="AY1021" s="1">
        <v>0.0</v>
      </c>
      <c r="AZ1021" s="1">
        <v>0.650941</v>
      </c>
      <c r="BA1021" s="1">
        <v>5.70712</v>
      </c>
    </row>
    <row r="1022">
      <c r="A1022">
        <f t="shared" si="2"/>
        <v>0</v>
      </c>
      <c r="B1022" t="str">
        <f t="shared" si="3"/>
        <v/>
      </c>
      <c r="C1022" t="str">
        <f>if(and(D$3&gt;1,E1022=PROSES!$D$22),,D1022)</f>
        <v/>
      </c>
      <c r="D1022" s="1" t="str">
        <f>if(and(F$3&gt;1,F1022=PROSES!$B$10),,F1022)</f>
        <v/>
      </c>
      <c r="E1022" t="str">
        <f t="shared" si="4"/>
        <v/>
      </c>
      <c r="F1022" t="str">
        <f t="shared" si="5"/>
        <v/>
      </c>
      <c r="G1022" s="1" t="str">
        <f>if(Z1022=PROSES!$E$29,T1022,)</f>
        <v/>
      </c>
      <c r="H1022" t="str">
        <f>if(X1022=PROSES!$E$29,T1022,)</f>
        <v/>
      </c>
      <c r="I1022" t="str">
        <f t="shared" si="6"/>
        <v/>
      </c>
      <c r="J1022" t="str">
        <f>if(and($K$3&gt;1,R1022=PROSES!$C$2),,K1022)</f>
        <v/>
      </c>
      <c r="K1022" s="1" t="str">
        <f>if(and($L$3&gt;1,L1022=PROSES!$B$2),,L1022)</f>
        <v/>
      </c>
      <c r="L1022" t="str">
        <f t="shared" si="7"/>
        <v/>
      </c>
      <c r="M1022" t="str">
        <f>if(Z1022=PROSES!$B$3,T1022,)</f>
        <v/>
      </c>
      <c r="N1022" t="str">
        <f>if(X1022=PROSES!$B$3,T1022,)</f>
        <v/>
      </c>
      <c r="O1022" t="str">
        <f t="shared" si="8"/>
        <v/>
      </c>
      <c r="P1022" t="str">
        <f>if(Z1022=PROSES!$B$1,T1022,)</f>
        <v/>
      </c>
      <c r="Q1022" t="str">
        <f>if(X1022=PROSES!$B$1,T1022,)</f>
        <v/>
      </c>
      <c r="R1022" t="str">
        <f t="shared" si="9"/>
        <v>REMBANG KITPATI</v>
      </c>
      <c r="S1022" s="3"/>
      <c r="T1022" s="1" t="s">
        <v>1845</v>
      </c>
      <c r="U1022" s="1" t="s">
        <v>176</v>
      </c>
      <c r="V1022" s="1" t="s">
        <v>176</v>
      </c>
      <c r="W1022" s="1" t="s">
        <v>807</v>
      </c>
      <c r="X1022" s="1" t="s">
        <v>1846</v>
      </c>
      <c r="Y1022" s="1" t="s">
        <v>935</v>
      </c>
      <c r="Z1022" s="1" t="s">
        <v>1556</v>
      </c>
      <c r="AA1022" s="1">
        <v>2.0</v>
      </c>
      <c r="AD1022" s="1">
        <v>0.0</v>
      </c>
      <c r="AE1022" s="1">
        <v>1.0</v>
      </c>
      <c r="AG1022" s="1">
        <v>53.303</v>
      </c>
      <c r="AH1022" s="1">
        <v>1.0</v>
      </c>
      <c r="AI1022" s="1" t="s">
        <v>64</v>
      </c>
      <c r="AJ1022" s="1">
        <v>0.0</v>
      </c>
      <c r="AM1022" s="1">
        <v>0.0</v>
      </c>
      <c r="AN1022" s="1">
        <v>0.0</v>
      </c>
      <c r="AO1022" s="1">
        <v>100.0</v>
      </c>
      <c r="AP1022" s="1">
        <v>1.0</v>
      </c>
      <c r="AQ1022" s="1">
        <v>2.73</v>
      </c>
      <c r="AR1022" s="1">
        <v>2.73</v>
      </c>
      <c r="AS1022" s="1">
        <v>15.15343</v>
      </c>
      <c r="AT1022" s="1">
        <v>82.725</v>
      </c>
      <c r="AU1022" s="1">
        <v>1.918908</v>
      </c>
      <c r="AV1022" s="1">
        <v>15.03145</v>
      </c>
      <c r="AW1022" s="1">
        <v>8.475177</v>
      </c>
      <c r="AX1022" s="1">
        <v>43.70846</v>
      </c>
      <c r="AY1022" s="1">
        <v>0.0</v>
      </c>
      <c r="AZ1022" s="1">
        <v>0.6470905</v>
      </c>
      <c r="BA1022" s="1">
        <v>-5.602889</v>
      </c>
    </row>
    <row r="1023">
      <c r="A1023">
        <f t="shared" si="2"/>
        <v>0</v>
      </c>
      <c r="B1023" t="str">
        <f t="shared" si="3"/>
        <v/>
      </c>
      <c r="C1023" t="str">
        <f>if(and(D$3&gt;1,E1023=PROSES!$D$22),,D1023)</f>
        <v/>
      </c>
      <c r="D1023" s="1" t="str">
        <f>if(and(F$3&gt;1,F1023=PROSES!$B$10),,F1023)</f>
        <v/>
      </c>
      <c r="E1023" t="str">
        <f t="shared" si="4"/>
        <v/>
      </c>
      <c r="F1023" t="str">
        <f t="shared" si="5"/>
        <v/>
      </c>
      <c r="G1023" s="1" t="str">
        <f>if(Z1023=PROSES!$E$29,T1023,)</f>
        <v/>
      </c>
      <c r="H1023" t="str">
        <f>if(X1023=PROSES!$E$29,T1023,)</f>
        <v/>
      </c>
      <c r="I1023" t="str">
        <f t="shared" si="6"/>
        <v/>
      </c>
      <c r="J1023" t="str">
        <f>if(and($K$3&gt;1,R1023=PROSES!$C$2),,K1023)</f>
        <v/>
      </c>
      <c r="K1023" s="1" t="str">
        <f>if(and($L$3&gt;1,L1023=PROSES!$B$2),,L1023)</f>
        <v/>
      </c>
      <c r="L1023" t="str">
        <f t="shared" si="7"/>
        <v/>
      </c>
      <c r="M1023" t="str">
        <f>if(Z1023=PROSES!$B$3,T1023,)</f>
        <v/>
      </c>
      <c r="N1023" t="str">
        <f>if(X1023=PROSES!$B$3,T1023,)</f>
        <v/>
      </c>
      <c r="O1023" t="str">
        <f t="shared" si="8"/>
        <v/>
      </c>
      <c r="P1023" t="str">
        <f>if(Z1023=PROSES!$B$1,T1023,)</f>
        <v/>
      </c>
      <c r="Q1023" t="str">
        <f>if(X1023=PROSES!$B$1,T1023,)</f>
        <v/>
      </c>
      <c r="R1023" t="str">
        <f t="shared" si="9"/>
        <v>PATIREMBANG KIT</v>
      </c>
      <c r="S1023" s="3"/>
      <c r="T1023" s="1" t="s">
        <v>1847</v>
      </c>
      <c r="U1023" s="1" t="s">
        <v>176</v>
      </c>
      <c r="V1023" s="1" t="s">
        <v>176</v>
      </c>
      <c r="W1023" s="1" t="s">
        <v>807</v>
      </c>
      <c r="X1023" s="1" t="s">
        <v>1556</v>
      </c>
      <c r="Y1023" s="1">
        <v>1.0</v>
      </c>
      <c r="Z1023" s="1" t="s">
        <v>1846</v>
      </c>
      <c r="AA1023" s="1" t="s">
        <v>63</v>
      </c>
      <c r="AD1023" s="1">
        <v>0.0</v>
      </c>
      <c r="AE1023" s="1">
        <v>1.0</v>
      </c>
      <c r="AG1023" s="1">
        <v>53.303</v>
      </c>
      <c r="AH1023" s="1">
        <v>1.0</v>
      </c>
      <c r="AI1023" s="1" t="s">
        <v>64</v>
      </c>
      <c r="AJ1023" s="1">
        <v>0.0</v>
      </c>
      <c r="AM1023" s="1">
        <v>0.0</v>
      </c>
      <c r="AN1023" s="1">
        <v>0.0</v>
      </c>
      <c r="AO1023" s="1">
        <v>100.0</v>
      </c>
      <c r="AP1023" s="1">
        <v>1.0</v>
      </c>
      <c r="AQ1023" s="1">
        <v>2.73</v>
      </c>
      <c r="AR1023" s="1">
        <v>2.73</v>
      </c>
      <c r="AS1023" s="1">
        <v>15.15343</v>
      </c>
      <c r="AT1023" s="1">
        <v>82.725</v>
      </c>
      <c r="AU1023" s="1">
        <v>1.918908</v>
      </c>
      <c r="AV1023" s="1">
        <v>15.03145</v>
      </c>
      <c r="AW1023" s="1">
        <v>8.475177</v>
      </c>
      <c r="AX1023" s="1">
        <v>43.70846</v>
      </c>
      <c r="AY1023" s="1">
        <v>0.0</v>
      </c>
      <c r="AZ1023" s="1">
        <v>0.6470905</v>
      </c>
      <c r="BA1023" s="1">
        <v>-5.602889</v>
      </c>
    </row>
    <row r="1024">
      <c r="A1024">
        <f t="shared" si="2"/>
        <v>0</v>
      </c>
      <c r="B1024" t="str">
        <f t="shared" si="3"/>
        <v/>
      </c>
      <c r="C1024" t="str">
        <f>if(and(D$3&gt;1,E1024=PROSES!$D$22),,D1024)</f>
        <v/>
      </c>
      <c r="D1024" s="1" t="str">
        <f>if(and(F$3&gt;1,F1024=PROSES!$B$10),,F1024)</f>
        <v/>
      </c>
      <c r="E1024" t="str">
        <f t="shared" si="4"/>
        <v/>
      </c>
      <c r="F1024" t="str">
        <f t="shared" si="5"/>
        <v/>
      </c>
      <c r="G1024" s="1" t="str">
        <f>if(Z1024=PROSES!$E$29,T1024,)</f>
        <v/>
      </c>
      <c r="H1024" t="str">
        <f>if(X1024=PROSES!$E$29,T1024,)</f>
        <v/>
      </c>
      <c r="I1024" t="str">
        <f t="shared" si="6"/>
        <v/>
      </c>
      <c r="J1024" t="str">
        <f>if(and($K$3&gt;1,R1024=PROSES!$C$2),,K1024)</f>
        <v/>
      </c>
      <c r="K1024" s="1" t="str">
        <f>if(and($L$3&gt;1,L1024=PROSES!$B$2),,L1024)</f>
        <v/>
      </c>
      <c r="L1024" t="str">
        <f t="shared" si="7"/>
        <v/>
      </c>
      <c r="M1024" t="str">
        <f>if(Z1024=PROSES!$B$3,T1024,)</f>
        <v/>
      </c>
      <c r="N1024" t="str">
        <f>if(X1024=PROSES!$B$3,T1024,)</f>
        <v/>
      </c>
      <c r="O1024" t="str">
        <f t="shared" si="8"/>
        <v/>
      </c>
      <c r="P1024" t="str">
        <f>if(Z1024=PROSES!$B$1,T1024,)</f>
        <v/>
      </c>
      <c r="Q1024" t="str">
        <f>if(X1024=PROSES!$B$1,T1024,)</f>
        <v/>
      </c>
      <c r="R1024" t="str">
        <f t="shared" si="9"/>
        <v>REMBANG KITREMBANG</v>
      </c>
      <c r="S1024" s="3"/>
      <c r="T1024" s="1" t="s">
        <v>1848</v>
      </c>
      <c r="U1024" s="1" t="s">
        <v>176</v>
      </c>
      <c r="V1024" s="1" t="s">
        <v>176</v>
      </c>
      <c r="W1024" s="1" t="s">
        <v>807</v>
      </c>
      <c r="X1024" s="1" t="s">
        <v>1846</v>
      </c>
      <c r="Y1024" s="1" t="s">
        <v>63</v>
      </c>
      <c r="Z1024" s="1" t="s">
        <v>1849</v>
      </c>
      <c r="AA1024" s="1">
        <v>1.0</v>
      </c>
      <c r="AD1024" s="1">
        <v>0.0</v>
      </c>
      <c r="AE1024" s="1">
        <v>1.0</v>
      </c>
      <c r="AG1024" s="1">
        <v>20.0</v>
      </c>
      <c r="AH1024" s="1">
        <v>1.0</v>
      </c>
      <c r="AI1024" s="1" t="s">
        <v>64</v>
      </c>
      <c r="AJ1024" s="1">
        <v>0.0</v>
      </c>
      <c r="AM1024" s="1">
        <v>0.0</v>
      </c>
      <c r="AN1024" s="1">
        <v>0.0</v>
      </c>
      <c r="AO1024" s="1">
        <v>100.0</v>
      </c>
      <c r="AP1024" s="1">
        <v>1.0</v>
      </c>
      <c r="AQ1024" s="1">
        <v>2.73</v>
      </c>
      <c r="AR1024" s="1">
        <v>2.73</v>
      </c>
      <c r="AS1024" s="1">
        <v>5.685772</v>
      </c>
      <c r="AT1024" s="1">
        <v>82.725</v>
      </c>
      <c r="AU1024" s="1">
        <v>0.72</v>
      </c>
      <c r="AV1024" s="1">
        <v>5.64</v>
      </c>
      <c r="AW1024" s="1">
        <v>3.18</v>
      </c>
      <c r="AX1024" s="1">
        <v>16.4</v>
      </c>
      <c r="AY1024" s="1">
        <v>0.0</v>
      </c>
      <c r="AZ1024" s="1">
        <v>0.6470905</v>
      </c>
      <c r="BA1024" s="1">
        <v>-5.602889</v>
      </c>
    </row>
    <row r="1025">
      <c r="A1025">
        <f t="shared" si="2"/>
        <v>0</v>
      </c>
      <c r="B1025" t="str">
        <f t="shared" si="3"/>
        <v/>
      </c>
      <c r="C1025" t="str">
        <f>if(and(D$3&gt;1,E1025=PROSES!$D$22),,D1025)</f>
        <v/>
      </c>
      <c r="D1025" s="1" t="str">
        <f>if(and(F$3&gt;1,F1025=PROSES!$B$10),,F1025)</f>
        <v/>
      </c>
      <c r="E1025" t="str">
        <f t="shared" si="4"/>
        <v/>
      </c>
      <c r="F1025" t="str">
        <f t="shared" si="5"/>
        <v/>
      </c>
      <c r="G1025" s="1" t="str">
        <f>if(Z1025=PROSES!$E$29,T1025,)</f>
        <v/>
      </c>
      <c r="H1025" t="str">
        <f>if(X1025=PROSES!$E$29,T1025,)</f>
        <v/>
      </c>
      <c r="I1025" t="str">
        <f t="shared" si="6"/>
        <v/>
      </c>
      <c r="J1025" t="str">
        <f>if(and($K$3&gt;1,R1025=PROSES!$C$2),,K1025)</f>
        <v/>
      </c>
      <c r="K1025" s="1" t="str">
        <f>if(and($L$3&gt;1,L1025=PROSES!$B$2),,L1025)</f>
        <v/>
      </c>
      <c r="L1025" t="str">
        <f t="shared" si="7"/>
        <v/>
      </c>
      <c r="M1025" t="str">
        <f>if(Z1025=PROSES!$B$3,T1025,)</f>
        <v/>
      </c>
      <c r="N1025" t="str">
        <f>if(X1025=PROSES!$B$3,T1025,)</f>
        <v/>
      </c>
      <c r="O1025" t="str">
        <f t="shared" si="8"/>
        <v/>
      </c>
      <c r="P1025" t="str">
        <f>if(Z1025=PROSES!$B$1,T1025,)</f>
        <v/>
      </c>
      <c r="Q1025" t="str">
        <f>if(X1025=PROSES!$B$1,T1025,)</f>
        <v/>
      </c>
      <c r="R1025" t="str">
        <f t="shared" si="9"/>
        <v>REMBANG KITREMBANG</v>
      </c>
      <c r="S1025" s="3"/>
      <c r="T1025" s="1" t="s">
        <v>1850</v>
      </c>
      <c r="U1025" s="1" t="s">
        <v>176</v>
      </c>
      <c r="V1025" s="1" t="s">
        <v>176</v>
      </c>
      <c r="W1025" s="1" t="s">
        <v>807</v>
      </c>
      <c r="X1025" s="1" t="s">
        <v>1846</v>
      </c>
      <c r="Y1025" s="1" t="s">
        <v>935</v>
      </c>
      <c r="Z1025" s="1" t="s">
        <v>1849</v>
      </c>
      <c r="AA1025" s="1">
        <v>2.0</v>
      </c>
      <c r="AD1025" s="1">
        <v>0.0</v>
      </c>
      <c r="AE1025" s="1">
        <v>1.0</v>
      </c>
      <c r="AG1025" s="1">
        <v>20.0</v>
      </c>
      <c r="AH1025" s="1">
        <v>1.0</v>
      </c>
      <c r="AI1025" s="1" t="s">
        <v>64</v>
      </c>
      <c r="AJ1025" s="1">
        <v>0.0</v>
      </c>
      <c r="AM1025" s="1">
        <v>0.0</v>
      </c>
      <c r="AN1025" s="1">
        <v>0.0</v>
      </c>
      <c r="AO1025" s="1">
        <v>100.0</v>
      </c>
      <c r="AP1025" s="1">
        <v>1.0</v>
      </c>
      <c r="AQ1025" s="1">
        <v>2.73</v>
      </c>
      <c r="AR1025" s="1">
        <v>2.73</v>
      </c>
      <c r="AS1025" s="1">
        <v>5.685772</v>
      </c>
      <c r="AT1025" s="1">
        <v>82.725</v>
      </c>
      <c r="AU1025" s="1">
        <v>0.72</v>
      </c>
      <c r="AV1025" s="1">
        <v>5.64</v>
      </c>
      <c r="AW1025" s="1">
        <v>3.18</v>
      </c>
      <c r="AX1025" s="1">
        <v>16.4</v>
      </c>
      <c r="AY1025" s="1">
        <v>0.0</v>
      </c>
      <c r="AZ1025" s="1">
        <v>0.6470905</v>
      </c>
      <c r="BA1025" s="1">
        <v>-5.602889</v>
      </c>
    </row>
    <row r="1026">
      <c r="A1026">
        <f t="shared" si="2"/>
        <v>0</v>
      </c>
      <c r="B1026" t="str">
        <f t="shared" si="3"/>
        <v/>
      </c>
      <c r="C1026" t="str">
        <f>if(and(D$3&gt;1,E1026=PROSES!$D$22),,D1026)</f>
        <v/>
      </c>
      <c r="D1026" s="1" t="str">
        <f>if(and(F$3&gt;1,F1026=PROSES!$B$10),,F1026)</f>
        <v/>
      </c>
      <c r="E1026" t="str">
        <f t="shared" si="4"/>
        <v/>
      </c>
      <c r="F1026" t="str">
        <f t="shared" si="5"/>
        <v/>
      </c>
      <c r="G1026" s="1" t="str">
        <f>if(Z1026=PROSES!$E$29,T1026,)</f>
        <v/>
      </c>
      <c r="H1026" t="str">
        <f>if(X1026=PROSES!$E$29,T1026,)</f>
        <v/>
      </c>
      <c r="I1026" t="str">
        <f t="shared" si="6"/>
        <v/>
      </c>
      <c r="J1026" t="str">
        <f>if(and($K$3&gt;1,R1026=PROSES!$C$2),,K1026)</f>
        <v/>
      </c>
      <c r="K1026" s="1" t="str">
        <f>if(and($L$3&gt;1,L1026=PROSES!$B$2),,L1026)</f>
        <v/>
      </c>
      <c r="L1026" t="str">
        <f t="shared" si="7"/>
        <v/>
      </c>
      <c r="M1026" t="str">
        <f>if(Z1026=PROSES!$B$3,T1026,)</f>
        <v/>
      </c>
      <c r="N1026" t="str">
        <f>if(X1026=PROSES!$B$3,T1026,)</f>
        <v/>
      </c>
      <c r="O1026" t="str">
        <f t="shared" si="8"/>
        <v/>
      </c>
      <c r="P1026" t="str">
        <f>if(Z1026=PROSES!$B$1,T1026,)</f>
        <v/>
      </c>
      <c r="Q1026" t="str">
        <f>if(X1026=PROSES!$B$1,T1026,)</f>
        <v/>
      </c>
      <c r="R1026" t="str">
        <f t="shared" si="9"/>
        <v>REMBANGBLORA</v>
      </c>
      <c r="S1026" s="3"/>
      <c r="T1026" s="1" t="s">
        <v>1851</v>
      </c>
      <c r="U1026" s="1" t="s">
        <v>176</v>
      </c>
      <c r="V1026" s="1" t="s">
        <v>176</v>
      </c>
      <c r="W1026" s="1" t="s">
        <v>807</v>
      </c>
      <c r="X1026" s="1" t="s">
        <v>1849</v>
      </c>
      <c r="Y1026" s="1">
        <v>1.0</v>
      </c>
      <c r="Z1026" s="1" t="s">
        <v>319</v>
      </c>
      <c r="AA1026" s="1">
        <v>1.0</v>
      </c>
      <c r="AD1026" s="1">
        <v>0.0</v>
      </c>
      <c r="AE1026" s="1">
        <v>1.0</v>
      </c>
      <c r="AG1026" s="1">
        <v>29.046</v>
      </c>
      <c r="AH1026" s="1">
        <v>1.0</v>
      </c>
      <c r="AI1026" s="1" t="s">
        <v>64</v>
      </c>
      <c r="AJ1026" s="1">
        <v>0.0</v>
      </c>
      <c r="AM1026" s="1">
        <v>0.0</v>
      </c>
      <c r="AN1026" s="1">
        <v>0.0</v>
      </c>
      <c r="AO1026" s="1">
        <v>100.0</v>
      </c>
      <c r="AP1026" s="1">
        <v>1.0</v>
      </c>
      <c r="AQ1026" s="1">
        <v>2.73</v>
      </c>
      <c r="AR1026" s="1">
        <v>2.73</v>
      </c>
      <c r="AS1026" s="1">
        <v>8.257446</v>
      </c>
      <c r="AT1026" s="1">
        <v>82.725</v>
      </c>
      <c r="AU1026" s="1">
        <v>1.045656</v>
      </c>
      <c r="AV1026" s="1">
        <v>8.190972</v>
      </c>
      <c r="AW1026" s="1">
        <v>4.618314</v>
      </c>
      <c r="AX1026" s="1">
        <v>23.81772</v>
      </c>
      <c r="AY1026" s="1">
        <v>0.0</v>
      </c>
      <c r="AZ1026" s="1">
        <v>0.6470905</v>
      </c>
      <c r="BA1026" s="1">
        <v>-5.602889</v>
      </c>
    </row>
    <row r="1027">
      <c r="A1027">
        <f t="shared" si="2"/>
        <v>0</v>
      </c>
      <c r="B1027" t="str">
        <f t="shared" si="3"/>
        <v/>
      </c>
      <c r="C1027" t="str">
        <f>if(and(D$3&gt;1,E1027=PROSES!$D$22),,D1027)</f>
        <v/>
      </c>
      <c r="D1027" s="1" t="str">
        <f>if(and(F$3&gt;1,F1027=PROSES!$B$10),,F1027)</f>
        <v/>
      </c>
      <c r="E1027" t="str">
        <f t="shared" si="4"/>
        <v/>
      </c>
      <c r="F1027" t="str">
        <f t="shared" si="5"/>
        <v/>
      </c>
      <c r="G1027" s="1" t="str">
        <f>if(Z1027=PROSES!$E$29,T1027,)</f>
        <v/>
      </c>
      <c r="H1027" t="str">
        <f>if(X1027=PROSES!$E$29,T1027,)</f>
        <v/>
      </c>
      <c r="I1027" t="str">
        <f t="shared" si="6"/>
        <v/>
      </c>
      <c r="J1027" t="str">
        <f>if(and($K$3&gt;1,R1027=PROSES!$C$2),,K1027)</f>
        <v/>
      </c>
      <c r="K1027" s="1" t="str">
        <f>if(and($L$3&gt;1,L1027=PROSES!$B$2),,L1027)</f>
        <v/>
      </c>
      <c r="L1027" t="str">
        <f t="shared" si="7"/>
        <v/>
      </c>
      <c r="M1027" t="str">
        <f>if(Z1027=PROSES!$B$3,T1027,)</f>
        <v/>
      </c>
      <c r="N1027" t="str">
        <f>if(X1027=PROSES!$B$3,T1027,)</f>
        <v/>
      </c>
      <c r="O1027" t="str">
        <f t="shared" si="8"/>
        <v/>
      </c>
      <c r="P1027" t="str">
        <f>if(Z1027=PROSES!$B$1,T1027,)</f>
        <v/>
      </c>
      <c r="Q1027" t="str">
        <f>if(X1027=PROSES!$B$1,T1027,)</f>
        <v/>
      </c>
      <c r="R1027" t="str">
        <f t="shared" si="9"/>
        <v>REMBANGSEMEN INDONESIA</v>
      </c>
      <c r="S1027" s="3"/>
      <c r="T1027" s="1" t="s">
        <v>1852</v>
      </c>
      <c r="U1027" s="1" t="s">
        <v>176</v>
      </c>
      <c r="V1027" s="1" t="s">
        <v>176</v>
      </c>
      <c r="W1027" s="1" t="s">
        <v>807</v>
      </c>
      <c r="X1027" s="1" t="s">
        <v>1849</v>
      </c>
      <c r="Y1027" s="1">
        <v>2.0</v>
      </c>
      <c r="Z1027" s="1" t="s">
        <v>1853</v>
      </c>
      <c r="AA1027" s="1">
        <v>1.0</v>
      </c>
      <c r="AD1027" s="1">
        <v>0.0</v>
      </c>
      <c r="AE1027" s="1">
        <v>1.0</v>
      </c>
      <c r="AG1027" s="1">
        <v>24.943</v>
      </c>
      <c r="AH1027" s="1">
        <v>0.623</v>
      </c>
      <c r="AI1027" s="1" t="s">
        <v>64</v>
      </c>
      <c r="AJ1027" s="1">
        <v>0.0</v>
      </c>
      <c r="AM1027" s="1">
        <v>0.0</v>
      </c>
      <c r="AN1027" s="1">
        <v>0.0</v>
      </c>
      <c r="AO1027" s="1">
        <v>100.0</v>
      </c>
      <c r="AP1027" s="1">
        <v>1.0</v>
      </c>
      <c r="AQ1027" s="1">
        <v>1.70079</v>
      </c>
      <c r="AR1027" s="1">
        <v>1.70079</v>
      </c>
      <c r="AS1027" s="1">
        <v>7.091011</v>
      </c>
      <c r="AT1027" s="1">
        <v>82.725</v>
      </c>
      <c r="AU1027" s="1">
        <v>0.897948</v>
      </c>
      <c r="AV1027" s="1">
        <v>7.033926</v>
      </c>
      <c r="AW1027" s="1">
        <v>3.965937</v>
      </c>
      <c r="AX1027" s="1">
        <v>20.45326</v>
      </c>
      <c r="AY1027" s="1">
        <v>0.0</v>
      </c>
      <c r="AZ1027" s="1">
        <v>0.6470905</v>
      </c>
      <c r="BA1027" s="1">
        <v>-5.602889</v>
      </c>
    </row>
    <row r="1028">
      <c r="A1028">
        <f t="shared" si="2"/>
        <v>0</v>
      </c>
      <c r="B1028" t="str">
        <f t="shared" si="3"/>
        <v/>
      </c>
      <c r="C1028" t="str">
        <f>if(and(D$3&gt;1,E1028=PROSES!$D$22),,D1028)</f>
        <v/>
      </c>
      <c r="D1028" s="1" t="str">
        <f>if(and(F$3&gt;1,F1028=PROSES!$B$10),,F1028)</f>
        <v/>
      </c>
      <c r="E1028" t="str">
        <f t="shared" si="4"/>
        <v/>
      </c>
      <c r="F1028" t="str">
        <f t="shared" si="5"/>
        <v/>
      </c>
      <c r="G1028" s="1" t="str">
        <f>if(Z1028=PROSES!$E$29,T1028,)</f>
        <v/>
      </c>
      <c r="H1028" t="str">
        <f>if(X1028=PROSES!$E$29,T1028,)</f>
        <v/>
      </c>
      <c r="I1028" t="str">
        <f t="shared" si="6"/>
        <v/>
      </c>
      <c r="J1028" t="str">
        <f>if(and($K$3&gt;1,R1028=PROSES!$C$2),,K1028)</f>
        <v/>
      </c>
      <c r="K1028" s="1" t="str">
        <f>if(and($L$3&gt;1,L1028=PROSES!$B$2),,L1028)</f>
        <v/>
      </c>
      <c r="L1028" t="str">
        <f t="shared" si="7"/>
        <v/>
      </c>
      <c r="M1028" t="str">
        <f>if(Z1028=PROSES!$B$3,T1028,)</f>
        <v/>
      </c>
      <c r="N1028" t="str">
        <f>if(X1028=PROSES!$B$3,T1028,)</f>
        <v/>
      </c>
      <c r="O1028" t="str">
        <f t="shared" si="8"/>
        <v/>
      </c>
      <c r="P1028" t="str">
        <f>if(Z1028=PROSES!$B$1,T1028,)</f>
        <v/>
      </c>
      <c r="Q1028" t="str">
        <f>if(X1028=PROSES!$B$1,T1028,)</f>
        <v/>
      </c>
      <c r="R1028" t="str">
        <f t="shared" si="9"/>
        <v>GANDAMEKAR</v>
      </c>
      <c r="S1028" s="3"/>
      <c r="T1028" s="1" t="s">
        <v>1854</v>
      </c>
      <c r="U1028" s="1" t="s">
        <v>115</v>
      </c>
      <c r="V1028" s="1" t="s">
        <v>115</v>
      </c>
      <c r="W1028" s="1" t="s">
        <v>90</v>
      </c>
      <c r="X1028" s="1" t="s">
        <v>471</v>
      </c>
      <c r="Y1028" s="1" t="s">
        <v>61</v>
      </c>
      <c r="AA1028" s="1" t="s">
        <v>1434</v>
      </c>
      <c r="AD1028" s="1">
        <v>0.0</v>
      </c>
      <c r="AE1028" s="1">
        <v>1.0</v>
      </c>
      <c r="AG1028" s="1">
        <v>2.8</v>
      </c>
      <c r="AH1028" s="1">
        <v>1.0</v>
      </c>
      <c r="AI1028" s="1" t="s">
        <v>64</v>
      </c>
      <c r="AJ1028" s="1">
        <v>0.0</v>
      </c>
      <c r="AM1028" s="1">
        <v>0.0</v>
      </c>
      <c r="AN1028" s="1">
        <v>0.0</v>
      </c>
      <c r="AO1028" s="1">
        <v>100.0</v>
      </c>
      <c r="AP1028" s="1">
        <v>1.0</v>
      </c>
      <c r="AQ1028" s="1">
        <v>1.62</v>
      </c>
      <c r="AR1028" s="1">
        <v>1.62</v>
      </c>
      <c r="AS1028" s="1">
        <v>0.7933946</v>
      </c>
      <c r="AT1028" s="1">
        <v>82.15014</v>
      </c>
      <c r="AU1028" s="1">
        <v>0.10836</v>
      </c>
      <c r="AV1028" s="1">
        <v>0.78596</v>
      </c>
      <c r="AW1028" s="1">
        <v>0.52836</v>
      </c>
      <c r="AX1028" s="1">
        <v>2.35788</v>
      </c>
      <c r="AY1028" s="1">
        <v>0.0</v>
      </c>
      <c r="AZ1028" s="1">
        <v>0.683587</v>
      </c>
      <c r="BA1028" s="1">
        <v>-7.109503</v>
      </c>
    </row>
    <row r="1029">
      <c r="A1029">
        <f t="shared" si="2"/>
        <v>0</v>
      </c>
      <c r="B1029" t="str">
        <f t="shared" si="3"/>
        <v/>
      </c>
      <c r="C1029" t="str">
        <f>if(and(D$3&gt;1,E1029=PROSES!$D$22),,D1029)</f>
        <v/>
      </c>
      <c r="D1029" s="1" t="str">
        <f>if(and(F$3&gt;1,F1029=PROSES!$B$10),,F1029)</f>
        <v/>
      </c>
      <c r="E1029" t="str">
        <f t="shared" si="4"/>
        <v/>
      </c>
      <c r="F1029" t="str">
        <f t="shared" si="5"/>
        <v/>
      </c>
      <c r="G1029" s="1" t="str">
        <f>if(Z1029=PROSES!$E$29,T1029,)</f>
        <v/>
      </c>
      <c r="H1029" t="str">
        <f>if(X1029=PROSES!$E$29,T1029,)</f>
        <v/>
      </c>
      <c r="I1029" t="str">
        <f t="shared" si="6"/>
        <v/>
      </c>
      <c r="J1029" t="str">
        <f>if(and($K$3&gt;1,R1029=PROSES!$C$2),,K1029)</f>
        <v/>
      </c>
      <c r="K1029" s="1" t="str">
        <f>if(and($L$3&gt;1,L1029=PROSES!$B$2),,L1029)</f>
        <v/>
      </c>
      <c r="L1029" t="str">
        <f t="shared" si="7"/>
        <v/>
      </c>
      <c r="M1029" t="str">
        <f>if(Z1029=PROSES!$B$3,T1029,)</f>
        <v/>
      </c>
      <c r="N1029" t="str">
        <f>if(X1029=PROSES!$B$3,T1029,)</f>
        <v/>
      </c>
      <c r="O1029" t="str">
        <f t="shared" si="8"/>
        <v/>
      </c>
      <c r="P1029" t="str">
        <f>if(Z1029=PROSES!$B$1,T1029,)</f>
        <v/>
      </c>
      <c r="Q1029" t="str">
        <f>if(X1029=PROSES!$B$1,T1029,)</f>
        <v/>
      </c>
      <c r="R1029" t="str">
        <f t="shared" si="9"/>
        <v>RAJAPAKSI</v>
      </c>
      <c r="S1029" s="3"/>
      <c r="T1029" s="1" t="s">
        <v>1855</v>
      </c>
      <c r="U1029" s="1" t="s">
        <v>115</v>
      </c>
      <c r="V1029" s="1" t="s">
        <v>115</v>
      </c>
      <c r="W1029" s="1" t="s">
        <v>633</v>
      </c>
      <c r="Y1029" s="1" t="s">
        <v>1434</v>
      </c>
      <c r="Z1029" s="1" t="s">
        <v>634</v>
      </c>
      <c r="AA1029" s="1" t="s">
        <v>61</v>
      </c>
      <c r="AD1029" s="1">
        <v>0.0</v>
      </c>
      <c r="AE1029" s="1">
        <v>1.0</v>
      </c>
      <c r="AG1029" s="1">
        <v>2.617</v>
      </c>
      <c r="AH1029" s="1">
        <v>1.0</v>
      </c>
      <c r="AI1029" s="1" t="s">
        <v>64</v>
      </c>
      <c r="AJ1029" s="1">
        <v>0.0</v>
      </c>
      <c r="AM1029" s="1">
        <v>0.0</v>
      </c>
      <c r="AN1029" s="1">
        <v>0.0</v>
      </c>
      <c r="AO1029" s="1">
        <v>100.0</v>
      </c>
      <c r="AP1029" s="1">
        <v>1.0</v>
      </c>
      <c r="AQ1029" s="1">
        <v>1.043</v>
      </c>
      <c r="AR1029" s="1">
        <v>1.043</v>
      </c>
      <c r="AS1029" s="1">
        <v>0.2639021</v>
      </c>
      <c r="AT1029" s="1">
        <v>82.59309</v>
      </c>
      <c r="AU1029" s="1">
        <v>0.034021</v>
      </c>
      <c r="AV1029" s="1">
        <v>0.2617</v>
      </c>
      <c r="AW1029" s="1">
        <v>0.426571</v>
      </c>
      <c r="AX1029" s="1">
        <v>0.7851</v>
      </c>
      <c r="AY1029" s="1">
        <v>0.0</v>
      </c>
      <c r="AZ1029" s="1">
        <v>0.8263797</v>
      </c>
      <c r="BA1029" s="1">
        <v>-29.46298</v>
      </c>
    </row>
    <row r="1030">
      <c r="A1030">
        <f t="shared" si="2"/>
        <v>0</v>
      </c>
      <c r="B1030" t="str">
        <f t="shared" si="3"/>
        <v/>
      </c>
      <c r="C1030" t="str">
        <f>if(and(D$3&gt;1,E1030=PROSES!$D$22),,D1030)</f>
        <v/>
      </c>
      <c r="D1030" s="1" t="str">
        <f>if(and(F$3&gt;1,F1030=PROSES!$B$10),,F1030)</f>
        <v/>
      </c>
      <c r="E1030" t="str">
        <f t="shared" si="4"/>
        <v/>
      </c>
      <c r="F1030" t="str">
        <f t="shared" si="5"/>
        <v/>
      </c>
      <c r="G1030" s="1" t="str">
        <f>if(Z1030=PROSES!$E$29,T1030,)</f>
        <v/>
      </c>
      <c r="H1030" t="str">
        <f>if(X1030=PROSES!$E$29,T1030,)</f>
        <v/>
      </c>
      <c r="I1030" t="str">
        <f t="shared" si="6"/>
        <v/>
      </c>
      <c r="J1030" t="str">
        <f>if(and($K$3&gt;1,R1030=PROSES!$C$2),,K1030)</f>
        <v/>
      </c>
      <c r="K1030" s="1" t="str">
        <f>if(and($L$3&gt;1,L1030=PROSES!$B$2),,L1030)</f>
        <v/>
      </c>
      <c r="L1030" t="str">
        <f t="shared" si="7"/>
        <v/>
      </c>
      <c r="M1030" t="str">
        <f>if(Z1030=PROSES!$B$3,T1030,)</f>
        <v/>
      </c>
      <c r="N1030" t="str">
        <f>if(X1030=PROSES!$B$3,T1030,)</f>
        <v/>
      </c>
      <c r="O1030" t="str">
        <f t="shared" si="8"/>
        <v/>
      </c>
      <c r="P1030" t="str">
        <f>if(Z1030=PROSES!$B$1,T1030,)</f>
        <v/>
      </c>
      <c r="Q1030" t="str">
        <f>if(X1030=PROSES!$B$1,T1030,)</f>
        <v/>
      </c>
      <c r="R1030" t="str">
        <f t="shared" si="9"/>
        <v>GANDAMEKAR</v>
      </c>
      <c r="S1030" s="3"/>
      <c r="T1030" s="1" t="s">
        <v>1856</v>
      </c>
      <c r="U1030" s="1" t="s">
        <v>115</v>
      </c>
      <c r="V1030" s="1" t="s">
        <v>115</v>
      </c>
      <c r="W1030" s="1" t="s">
        <v>90</v>
      </c>
      <c r="X1030" s="1" t="s">
        <v>471</v>
      </c>
      <c r="Y1030" s="1" t="s">
        <v>61</v>
      </c>
      <c r="AA1030" s="1" t="s">
        <v>1857</v>
      </c>
      <c r="AD1030" s="1">
        <v>0.0</v>
      </c>
      <c r="AE1030" s="1">
        <v>1.0</v>
      </c>
      <c r="AG1030" s="1">
        <v>2.8</v>
      </c>
      <c r="AH1030" s="1">
        <v>1.0</v>
      </c>
      <c r="AI1030" s="1" t="s">
        <v>64</v>
      </c>
      <c r="AJ1030" s="1">
        <v>0.0</v>
      </c>
      <c r="AM1030" s="1">
        <v>0.0</v>
      </c>
      <c r="AN1030" s="1">
        <v>0.0</v>
      </c>
      <c r="AO1030" s="1">
        <v>100.0</v>
      </c>
      <c r="AP1030" s="1">
        <v>1.0</v>
      </c>
      <c r="AQ1030" s="1">
        <v>1.62</v>
      </c>
      <c r="AR1030" s="1">
        <v>1.62</v>
      </c>
      <c r="AS1030" s="1">
        <v>0.7933946</v>
      </c>
      <c r="AT1030" s="1">
        <v>82.15014</v>
      </c>
      <c r="AU1030" s="1">
        <v>0.10836</v>
      </c>
      <c r="AV1030" s="1">
        <v>0.78596</v>
      </c>
      <c r="AW1030" s="1">
        <v>0.52836</v>
      </c>
      <c r="AX1030" s="1">
        <v>2.35788</v>
      </c>
      <c r="AY1030" s="1">
        <v>0.0</v>
      </c>
      <c r="AZ1030" s="1">
        <v>0.683587</v>
      </c>
      <c r="BA1030" s="1">
        <v>-7.109503</v>
      </c>
    </row>
    <row r="1031">
      <c r="A1031">
        <f t="shared" si="2"/>
        <v>0</v>
      </c>
      <c r="B1031" t="str">
        <f t="shared" si="3"/>
        <v/>
      </c>
      <c r="C1031" t="str">
        <f>if(and(D$3&gt;1,E1031=PROSES!$D$22),,D1031)</f>
        <v/>
      </c>
      <c r="D1031" s="1" t="str">
        <f>if(and(F$3&gt;1,F1031=PROSES!$B$10),,F1031)</f>
        <v/>
      </c>
      <c r="E1031" t="str">
        <f t="shared" si="4"/>
        <v/>
      </c>
      <c r="F1031" t="str">
        <f t="shared" si="5"/>
        <v/>
      </c>
      <c r="G1031" s="1" t="str">
        <f>if(Z1031=PROSES!$E$29,T1031,)</f>
        <v/>
      </c>
      <c r="H1031" t="str">
        <f>if(X1031=PROSES!$E$29,T1031,)</f>
        <v/>
      </c>
      <c r="I1031" t="str">
        <f t="shared" si="6"/>
        <v/>
      </c>
      <c r="J1031" t="str">
        <f>if(and($K$3&gt;1,R1031=PROSES!$C$2),,K1031)</f>
        <v/>
      </c>
      <c r="K1031" s="1" t="str">
        <f>if(and($L$3&gt;1,L1031=PROSES!$B$2),,L1031)</f>
        <v/>
      </c>
      <c r="L1031" t="str">
        <f t="shared" si="7"/>
        <v/>
      </c>
      <c r="M1031" t="str">
        <f>if(Z1031=PROSES!$B$3,T1031,)</f>
        <v/>
      </c>
      <c r="N1031" t="str">
        <f>if(X1031=PROSES!$B$3,T1031,)</f>
        <v/>
      </c>
      <c r="O1031" t="str">
        <f t="shared" si="8"/>
        <v/>
      </c>
      <c r="P1031" t="str">
        <f>if(Z1031=PROSES!$B$1,T1031,)</f>
        <v/>
      </c>
      <c r="Q1031" t="str">
        <f>if(X1031=PROSES!$B$1,T1031,)</f>
        <v/>
      </c>
      <c r="R1031" t="str">
        <f t="shared" si="9"/>
        <v>RAJAPAKSI</v>
      </c>
      <c r="S1031" s="3"/>
      <c r="T1031" s="1" t="s">
        <v>1858</v>
      </c>
      <c r="U1031" s="1" t="s">
        <v>115</v>
      </c>
      <c r="V1031" s="1" t="s">
        <v>115</v>
      </c>
      <c r="W1031" s="1" t="s">
        <v>633</v>
      </c>
      <c r="Y1031" s="1" t="s">
        <v>1857</v>
      </c>
      <c r="Z1031" s="1" t="s">
        <v>634</v>
      </c>
      <c r="AA1031" s="1" t="s">
        <v>61</v>
      </c>
      <c r="AD1031" s="1">
        <v>0.0</v>
      </c>
      <c r="AE1031" s="1">
        <v>1.0</v>
      </c>
      <c r="AG1031" s="1">
        <v>2.617</v>
      </c>
      <c r="AH1031" s="1">
        <v>1.0</v>
      </c>
      <c r="AI1031" s="1" t="s">
        <v>64</v>
      </c>
      <c r="AJ1031" s="1">
        <v>0.0</v>
      </c>
      <c r="AM1031" s="1">
        <v>0.0</v>
      </c>
      <c r="AN1031" s="1">
        <v>0.0</v>
      </c>
      <c r="AO1031" s="1">
        <v>100.0</v>
      </c>
      <c r="AP1031" s="1">
        <v>1.0</v>
      </c>
      <c r="AQ1031" s="1">
        <v>1.043</v>
      </c>
      <c r="AR1031" s="1">
        <v>1.043</v>
      </c>
      <c r="AS1031" s="1">
        <v>0.2639021</v>
      </c>
      <c r="AT1031" s="1">
        <v>82.59309</v>
      </c>
      <c r="AU1031" s="1">
        <v>0.034021</v>
      </c>
      <c r="AV1031" s="1">
        <v>0.2617</v>
      </c>
      <c r="AW1031" s="1">
        <v>0.426571</v>
      </c>
      <c r="AX1031" s="1">
        <v>0.7851</v>
      </c>
      <c r="AY1031" s="1">
        <v>0.0</v>
      </c>
      <c r="AZ1031" s="1">
        <v>0.8263797</v>
      </c>
      <c r="BA1031" s="1">
        <v>-29.46298</v>
      </c>
    </row>
    <row r="1032">
      <c r="A1032">
        <f t="shared" si="2"/>
        <v>0</v>
      </c>
      <c r="B1032" t="str">
        <f t="shared" si="3"/>
        <v/>
      </c>
      <c r="C1032" t="str">
        <f>if(and(D$3&gt;1,E1032=PROSES!$D$22),,D1032)</f>
        <v/>
      </c>
      <c r="D1032" s="1" t="str">
        <f>if(and(F$3&gt;1,F1032=PROSES!$B$10),,F1032)</f>
        <v/>
      </c>
      <c r="E1032" t="str">
        <f t="shared" si="4"/>
        <v/>
      </c>
      <c r="F1032" t="str">
        <f t="shared" si="5"/>
        <v/>
      </c>
      <c r="G1032" s="1" t="str">
        <f>if(Z1032=PROSES!$E$29,T1032,)</f>
        <v/>
      </c>
      <c r="H1032" t="str">
        <f>if(X1032=PROSES!$E$29,T1032,)</f>
        <v/>
      </c>
      <c r="I1032" t="str">
        <f t="shared" si="6"/>
        <v/>
      </c>
      <c r="J1032" t="str">
        <f>if(and($K$3&gt;1,R1032=PROSES!$C$2),,K1032)</f>
        <v/>
      </c>
      <c r="K1032" s="1" t="str">
        <f>if(and($L$3&gt;1,L1032=PROSES!$B$2),,L1032)</f>
        <v/>
      </c>
      <c r="L1032" t="str">
        <f t="shared" si="7"/>
        <v/>
      </c>
      <c r="M1032" t="str">
        <f>if(Z1032=PROSES!$B$3,T1032,)</f>
        <v/>
      </c>
      <c r="N1032" t="str">
        <f>if(X1032=PROSES!$B$3,T1032,)</f>
        <v/>
      </c>
      <c r="O1032" t="str">
        <f t="shared" si="8"/>
        <v/>
      </c>
      <c r="P1032" t="str">
        <f>if(Z1032=PROSES!$B$1,T1032,)</f>
        <v/>
      </c>
      <c r="Q1032" t="str">
        <f>if(X1032=PROSES!$B$1,T1032,)</f>
        <v/>
      </c>
      <c r="R1032" t="str">
        <f t="shared" si="9"/>
        <v>RAJAPAKSIRAJAPAKSI KTT</v>
      </c>
      <c r="S1032" s="3"/>
      <c r="T1032" s="1" t="s">
        <v>1859</v>
      </c>
      <c r="U1032" s="1" t="s">
        <v>115</v>
      </c>
      <c r="V1032" s="1" t="s">
        <v>115</v>
      </c>
      <c r="W1032" s="1" t="s">
        <v>1860</v>
      </c>
      <c r="X1032" s="1" t="s">
        <v>634</v>
      </c>
      <c r="Y1032" s="1" t="s">
        <v>61</v>
      </c>
      <c r="Z1032" s="1" t="s">
        <v>1861</v>
      </c>
      <c r="AA1032" s="1" t="s">
        <v>66</v>
      </c>
      <c r="AD1032" s="1">
        <v>0.0</v>
      </c>
      <c r="AE1032" s="1">
        <v>1.0</v>
      </c>
      <c r="AG1032" s="1">
        <v>0.023</v>
      </c>
      <c r="AH1032" s="1">
        <v>1.0</v>
      </c>
      <c r="AI1032" s="1" t="s">
        <v>64</v>
      </c>
      <c r="AJ1032" s="1">
        <v>0.0</v>
      </c>
      <c r="AM1032" s="1">
        <v>0.0</v>
      </c>
      <c r="AN1032" s="1">
        <v>0.0</v>
      </c>
      <c r="AO1032" s="1">
        <v>100.0</v>
      </c>
      <c r="AP1032" s="1">
        <v>1.0</v>
      </c>
      <c r="AQ1032" s="1">
        <v>1.753</v>
      </c>
      <c r="AR1032" s="1">
        <v>1.753</v>
      </c>
      <c r="AS1032" s="1">
        <v>0.00697651</v>
      </c>
      <c r="AT1032" s="1">
        <v>81.50659</v>
      </c>
      <c r="AU1032" s="1">
        <v>0.0010304</v>
      </c>
      <c r="AV1032" s="1">
        <v>0.0069</v>
      </c>
      <c r="AW1032" s="1">
        <v>0.0044804</v>
      </c>
      <c r="AX1032" s="1">
        <v>0.0207</v>
      </c>
      <c r="AY1032" s="1">
        <v>0.0</v>
      </c>
      <c r="AZ1032" s="1">
        <v>0.6796477</v>
      </c>
      <c r="BA1032" s="1">
        <v>-5.54284</v>
      </c>
    </row>
    <row r="1033">
      <c r="A1033">
        <f t="shared" si="2"/>
        <v>0</v>
      </c>
      <c r="B1033" t="str">
        <f t="shared" si="3"/>
        <v/>
      </c>
      <c r="C1033" t="str">
        <f>if(and(D$3&gt;1,E1033=PROSES!$D$22),,D1033)</f>
        <v/>
      </c>
      <c r="D1033" s="1" t="str">
        <f>if(and(F$3&gt;1,F1033=PROSES!$B$10),,F1033)</f>
        <v/>
      </c>
      <c r="E1033" t="str">
        <f t="shared" si="4"/>
        <v/>
      </c>
      <c r="F1033" t="str">
        <f t="shared" si="5"/>
        <v/>
      </c>
      <c r="H1033" t="str">
        <f>if(X1033=PROSES!$E$29,T1033,)</f>
        <v/>
      </c>
      <c r="I1033" t="str">
        <f t="shared" si="6"/>
        <v/>
      </c>
      <c r="J1033" t="str">
        <f>if(and($K$3&gt;1,R1033=PROSES!$C$2),,K1033)</f>
        <v/>
      </c>
      <c r="K1033" s="1" t="str">
        <f>if(and($L$3&gt;1,L1033=PROSES!$B$2),,L1033)</f>
        <v/>
      </c>
      <c r="L1033" t="str">
        <f t="shared" si="7"/>
        <v/>
      </c>
      <c r="M1033" t="str">
        <f>if(Z1033=PROSES!$B$3,T1033,)</f>
        <v/>
      </c>
      <c r="N1033" t="str">
        <f>if(X1033=PROSES!$B$3,T1033,)</f>
        <v/>
      </c>
      <c r="O1033" t="str">
        <f t="shared" si="8"/>
        <v/>
      </c>
      <c r="P1033" t="str">
        <f>if(Z1033=PROSES!$B$1,T1033,)</f>
        <v/>
      </c>
      <c r="Q1033" t="str">
        <f>if(X1033=PROSES!$B$1,T1033,)</f>
        <v/>
      </c>
      <c r="R1033" t="str">
        <f t="shared" si="9"/>
        <v>RAJAPAKSIRAJAPAKSI KTT</v>
      </c>
      <c r="S1033" s="3"/>
      <c r="T1033" s="1" t="s">
        <v>1862</v>
      </c>
      <c r="U1033" s="1" t="s">
        <v>115</v>
      </c>
      <c r="V1033" s="1" t="s">
        <v>115</v>
      </c>
      <c r="W1033" s="1" t="s">
        <v>633</v>
      </c>
      <c r="X1033" s="1" t="s">
        <v>634</v>
      </c>
      <c r="Y1033" s="1" t="s">
        <v>61</v>
      </c>
      <c r="Z1033" s="1" t="s">
        <v>1861</v>
      </c>
      <c r="AA1033" s="1" t="s">
        <v>66</v>
      </c>
      <c r="AD1033" s="1">
        <v>0.0</v>
      </c>
      <c r="AE1033" s="1">
        <v>1.0</v>
      </c>
      <c r="AG1033" s="1">
        <v>0.023</v>
      </c>
      <c r="AH1033" s="1">
        <v>1.0</v>
      </c>
      <c r="AI1033" s="1" t="s">
        <v>64</v>
      </c>
      <c r="AJ1033" s="1">
        <v>0.0</v>
      </c>
      <c r="AM1033" s="1">
        <v>0.0</v>
      </c>
      <c r="AN1033" s="1">
        <v>0.0</v>
      </c>
      <c r="AO1033" s="1">
        <v>100.0</v>
      </c>
      <c r="AP1033" s="1">
        <v>1.0</v>
      </c>
      <c r="AQ1033" s="1">
        <v>1.043</v>
      </c>
      <c r="AR1033" s="1">
        <v>1.043</v>
      </c>
      <c r="AS1033" s="1">
        <v>0.00231935</v>
      </c>
      <c r="AT1033" s="1">
        <v>82.59309</v>
      </c>
      <c r="AU1033" s="1">
        <v>2.99E-4</v>
      </c>
      <c r="AV1033" s="1">
        <v>0.0023</v>
      </c>
      <c r="AW1033" s="1">
        <v>0.003749</v>
      </c>
      <c r="AX1033" s="1">
        <v>0.0069</v>
      </c>
      <c r="AY1033" s="1">
        <v>0.0</v>
      </c>
      <c r="AZ1033" s="1">
        <v>0.8263797</v>
      </c>
      <c r="BA1033" s="1">
        <v>-29.46298</v>
      </c>
    </row>
    <row r="1034">
      <c r="A1034">
        <f t="shared" si="2"/>
        <v>0</v>
      </c>
      <c r="B1034" t="str">
        <f t="shared" si="3"/>
        <v/>
      </c>
      <c r="C1034" t="str">
        <f>if(and(D$3&gt;1,E1034=PROSES!$D$22),,D1034)</f>
        <v/>
      </c>
      <c r="D1034" s="1" t="str">
        <f>if(and(F$3&gt;1,F1034=PROSES!$B$10),,F1034)</f>
        <v/>
      </c>
      <c r="E1034" t="str">
        <f t="shared" si="4"/>
        <v/>
      </c>
      <c r="F1034" t="str">
        <f t="shared" si="5"/>
        <v/>
      </c>
      <c r="G1034" s="1" t="str">
        <f>if(Z1034=PROSES!$E$29,T1034,)</f>
        <v/>
      </c>
      <c r="H1034" t="str">
        <f>if(X1034=PROSES!$E$29,T1034,)</f>
        <v/>
      </c>
      <c r="I1034" t="str">
        <f t="shared" si="6"/>
        <v/>
      </c>
      <c r="J1034" t="str">
        <f>if(and($K$3&gt;1,R1034=PROSES!$C$2),,K1034)</f>
        <v/>
      </c>
      <c r="K1034" s="1" t="str">
        <f>if(and($L$3&gt;1,L1034=PROSES!$B$2),,L1034)</f>
        <v/>
      </c>
      <c r="L1034" t="str">
        <f t="shared" si="7"/>
        <v/>
      </c>
      <c r="M1034" t="str">
        <f>if(Z1034=PROSES!$B$3,T1034,)</f>
        <v/>
      </c>
      <c r="N1034" t="str">
        <f>if(X1034=PROSES!$B$3,T1034,)</f>
        <v/>
      </c>
      <c r="O1034" t="str">
        <f t="shared" si="8"/>
        <v/>
      </c>
      <c r="P1034" t="str">
        <f>if(Z1034=PROSES!$B$1,T1034,)</f>
        <v/>
      </c>
      <c r="Q1034" t="str">
        <f>if(X1034=PROSES!$B$1,T1034,)</f>
        <v/>
      </c>
      <c r="R1034" t="str">
        <f t="shared" si="9"/>
        <v>RANGKASBITUNG5BUNAR 150kV</v>
      </c>
      <c r="S1034" s="3"/>
      <c r="T1034" s="1" t="s">
        <v>1863</v>
      </c>
      <c r="U1034" s="1" t="s">
        <v>58</v>
      </c>
      <c r="V1034" s="1" t="s">
        <v>58</v>
      </c>
      <c r="W1034" s="1" t="s">
        <v>1763</v>
      </c>
      <c r="X1034" s="1" t="s">
        <v>1864</v>
      </c>
      <c r="Y1034" s="1" t="s">
        <v>61</v>
      </c>
      <c r="Z1034" s="1" t="s">
        <v>1865</v>
      </c>
      <c r="AA1034" s="1" t="s">
        <v>66</v>
      </c>
      <c r="AD1034" s="1">
        <v>0.0</v>
      </c>
      <c r="AE1034" s="1">
        <v>1.0</v>
      </c>
      <c r="AG1034" s="1">
        <v>36.0</v>
      </c>
      <c r="AH1034" s="1">
        <v>1.0</v>
      </c>
      <c r="AI1034" s="1" t="s">
        <v>64</v>
      </c>
      <c r="AJ1034" s="1">
        <v>0.0</v>
      </c>
      <c r="AM1034" s="1">
        <v>0.0</v>
      </c>
      <c r="AN1034" s="1">
        <v>0.0</v>
      </c>
      <c r="AO1034" s="1">
        <v>100.0</v>
      </c>
      <c r="AP1034" s="1">
        <v>1.0</v>
      </c>
      <c r="AQ1034" s="1">
        <v>1.856</v>
      </c>
      <c r="AR1034" s="1">
        <v>1.856</v>
      </c>
      <c r="AS1034" s="1">
        <v>7.733437</v>
      </c>
      <c r="AT1034" s="1">
        <v>72.61097</v>
      </c>
      <c r="AU1034" s="1">
        <v>2.3112</v>
      </c>
      <c r="AV1034" s="1">
        <v>7.38</v>
      </c>
      <c r="AW1034" s="1">
        <v>7.7112</v>
      </c>
      <c r="AX1034" s="1">
        <v>22.14</v>
      </c>
      <c r="AY1034" s="1">
        <v>0.0</v>
      </c>
      <c r="AZ1034" s="1">
        <v>0.677439</v>
      </c>
      <c r="BA1034" s="1">
        <v>-2.706203</v>
      </c>
    </row>
    <row r="1035">
      <c r="A1035">
        <f t="shared" si="2"/>
        <v>0</v>
      </c>
      <c r="B1035" t="str">
        <f t="shared" si="3"/>
        <v/>
      </c>
      <c r="C1035" t="str">
        <f>if(and(D$3&gt;1,E1035=PROSES!$D$22),,D1035)</f>
        <v/>
      </c>
      <c r="D1035" s="1" t="str">
        <f>if(and(F$3&gt;1,F1035=PROSES!$B$10),,F1035)</f>
        <v/>
      </c>
      <c r="E1035" t="str">
        <f t="shared" si="4"/>
        <v/>
      </c>
      <c r="F1035" t="str">
        <f t="shared" si="5"/>
        <v/>
      </c>
      <c r="G1035" s="1" t="str">
        <f>if(Z1035=PROSES!$E$29,T1035,)</f>
        <v/>
      </c>
      <c r="H1035" t="str">
        <f>if(X1035=PROSES!$E$29,T1035,)</f>
        <v/>
      </c>
      <c r="I1035" t="str">
        <f t="shared" si="6"/>
        <v/>
      </c>
      <c r="J1035" t="str">
        <f>if(and($K$3&gt;1,R1035=PROSES!$C$2),,K1035)</f>
        <v/>
      </c>
      <c r="K1035" s="1" t="str">
        <f>if(and($L$3&gt;1,L1035=PROSES!$B$2),,L1035)</f>
        <v/>
      </c>
      <c r="L1035" t="str">
        <f t="shared" si="7"/>
        <v/>
      </c>
      <c r="M1035" t="str">
        <f>if(Z1035=PROSES!$B$3,T1035,)</f>
        <v/>
      </c>
      <c r="N1035" t="str">
        <f>if(X1035=PROSES!$B$3,T1035,)</f>
        <v/>
      </c>
      <c r="O1035" t="str">
        <f t="shared" si="8"/>
        <v/>
      </c>
      <c r="P1035" t="str">
        <f>if(Z1035=PROSES!$B$1,T1035,)</f>
        <v/>
      </c>
      <c r="Q1035" t="str">
        <f>if(X1035=PROSES!$B$1,T1035,)</f>
        <v/>
      </c>
      <c r="R1035" t="str">
        <f t="shared" si="9"/>
        <v>RANGKASBITUNG5BUNAR 150kV</v>
      </c>
      <c r="S1035" s="3"/>
      <c r="T1035" s="1" t="s">
        <v>1866</v>
      </c>
      <c r="U1035" s="1" t="s">
        <v>58</v>
      </c>
      <c r="V1035" s="1" t="s">
        <v>58</v>
      </c>
      <c r="W1035" s="1" t="s">
        <v>1763</v>
      </c>
      <c r="X1035" s="1" t="s">
        <v>1864</v>
      </c>
      <c r="Y1035" s="1" t="s">
        <v>61</v>
      </c>
      <c r="Z1035" s="1" t="s">
        <v>1865</v>
      </c>
      <c r="AA1035" s="1" t="s">
        <v>66</v>
      </c>
      <c r="AD1035" s="1">
        <v>0.0</v>
      </c>
      <c r="AE1035" s="1">
        <v>1.0</v>
      </c>
      <c r="AG1035" s="1">
        <v>36.0</v>
      </c>
      <c r="AH1035" s="1">
        <v>1.0</v>
      </c>
      <c r="AI1035" s="1" t="s">
        <v>64</v>
      </c>
      <c r="AJ1035" s="1">
        <v>0.0</v>
      </c>
      <c r="AM1035" s="1">
        <v>0.0</v>
      </c>
      <c r="AN1035" s="1">
        <v>0.0</v>
      </c>
      <c r="AO1035" s="1">
        <v>100.0</v>
      </c>
      <c r="AP1035" s="1">
        <v>1.0</v>
      </c>
      <c r="AQ1035" s="1">
        <v>1.856</v>
      </c>
      <c r="AR1035" s="1">
        <v>1.856</v>
      </c>
      <c r="AS1035" s="1">
        <v>7.733437</v>
      </c>
      <c r="AT1035" s="1">
        <v>72.61097</v>
      </c>
      <c r="AU1035" s="1">
        <v>2.3112</v>
      </c>
      <c r="AV1035" s="1">
        <v>7.38</v>
      </c>
      <c r="AW1035" s="1">
        <v>7.7112</v>
      </c>
      <c r="AX1035" s="1">
        <v>22.14</v>
      </c>
      <c r="AY1035" s="1">
        <v>0.0</v>
      </c>
      <c r="AZ1035" s="1">
        <v>0.677439</v>
      </c>
      <c r="BA1035" s="1">
        <v>-2.706203</v>
      </c>
    </row>
    <row r="1036">
      <c r="A1036">
        <f t="shared" si="2"/>
        <v>0</v>
      </c>
      <c r="B1036" t="str">
        <f t="shared" si="3"/>
        <v/>
      </c>
      <c r="C1036" t="str">
        <f>if(and(D$3&gt;1,E1036=PROSES!$D$22),,D1036)</f>
        <v/>
      </c>
      <c r="D1036" s="1" t="str">
        <f>if(and(F$3&gt;1,F1036=PROSES!$B$10),,F1036)</f>
        <v/>
      </c>
      <c r="E1036" t="str">
        <f t="shared" si="4"/>
        <v/>
      </c>
      <c r="F1036" t="str">
        <f t="shared" si="5"/>
        <v/>
      </c>
      <c r="G1036" s="1" t="str">
        <f>if(Z1036=PROSES!$E$29,T1036,)</f>
        <v/>
      </c>
      <c r="H1036" t="str">
        <f>if(X1036=PROSES!$E$29,T1036,)</f>
        <v/>
      </c>
      <c r="I1036" t="str">
        <f t="shared" si="6"/>
        <v/>
      </c>
      <c r="J1036" t="str">
        <f>if(and($K$3&gt;1,R1036=PROSES!$C$2),,K1036)</f>
        <v/>
      </c>
      <c r="K1036" s="1" t="str">
        <f>if(and($L$3&gt;1,L1036=PROSES!$B$2),,L1036)</f>
        <v/>
      </c>
      <c r="L1036" t="str">
        <f t="shared" si="7"/>
        <v/>
      </c>
      <c r="M1036" t="str">
        <f>if(Z1036=PROSES!$B$3,T1036,)</f>
        <v/>
      </c>
      <c r="N1036" t="str">
        <f>if(X1036=PROSES!$B$3,T1036,)</f>
        <v/>
      </c>
      <c r="O1036" t="str">
        <f t="shared" si="8"/>
        <v/>
      </c>
      <c r="P1036" t="str">
        <f>if(Z1036=PROSES!$B$1,T1036,)</f>
        <v/>
      </c>
      <c r="Q1036" t="str">
        <f>if(X1036=PROSES!$B$1,T1036,)</f>
        <v/>
      </c>
      <c r="R1036" t="str">
        <f t="shared" si="9"/>
        <v>RANGKASBITUNG5KOPO</v>
      </c>
      <c r="S1036" s="3"/>
      <c r="T1036" s="1" t="s">
        <v>1867</v>
      </c>
      <c r="U1036" s="1" t="s">
        <v>58</v>
      </c>
      <c r="V1036" s="1" t="s">
        <v>58</v>
      </c>
      <c r="W1036" s="1" t="s">
        <v>90</v>
      </c>
      <c r="X1036" s="1" t="s">
        <v>1864</v>
      </c>
      <c r="Y1036" s="1" t="s">
        <v>61</v>
      </c>
      <c r="Z1036" s="1" t="s">
        <v>1229</v>
      </c>
      <c r="AA1036" s="1" t="s">
        <v>61</v>
      </c>
      <c r="AD1036" s="1">
        <v>0.0</v>
      </c>
      <c r="AE1036" s="1">
        <v>1.0</v>
      </c>
      <c r="AG1036" s="1">
        <v>15.392</v>
      </c>
      <c r="AH1036" s="1">
        <v>1.0</v>
      </c>
      <c r="AI1036" s="1" t="s">
        <v>64</v>
      </c>
      <c r="AJ1036" s="1">
        <v>0.0</v>
      </c>
      <c r="AM1036" s="1">
        <v>0.0</v>
      </c>
      <c r="AN1036" s="1">
        <v>0.0</v>
      </c>
      <c r="AO1036" s="1">
        <v>100.0</v>
      </c>
      <c r="AP1036" s="1">
        <v>1.0</v>
      </c>
      <c r="AQ1036" s="1">
        <v>1.62</v>
      </c>
      <c r="AR1036" s="1">
        <v>1.62</v>
      </c>
      <c r="AS1036" s="1">
        <v>4.361403</v>
      </c>
      <c r="AT1036" s="1">
        <v>82.15014</v>
      </c>
      <c r="AU1036" s="1">
        <v>0.5956704</v>
      </c>
      <c r="AV1036" s="1">
        <v>4.320534</v>
      </c>
      <c r="AW1036" s="1">
        <v>2.90447</v>
      </c>
      <c r="AX1036" s="1">
        <v>12.9616</v>
      </c>
      <c r="AY1036" s="1">
        <v>0.0</v>
      </c>
      <c r="AZ1036" s="1">
        <v>0.683587</v>
      </c>
      <c r="BA1036" s="1">
        <v>-7.109503</v>
      </c>
    </row>
    <row r="1037">
      <c r="A1037">
        <f t="shared" si="2"/>
        <v>0</v>
      </c>
      <c r="B1037" t="str">
        <f t="shared" si="3"/>
        <v/>
      </c>
      <c r="C1037" t="str">
        <f>if(and(D$3&gt;1,E1037=PROSES!$D$22),,D1037)</f>
        <v/>
      </c>
      <c r="D1037" s="1" t="str">
        <f>if(and(F$3&gt;1,F1037=PROSES!$B$10),,F1037)</f>
        <v/>
      </c>
      <c r="E1037" t="str">
        <f t="shared" si="4"/>
        <v/>
      </c>
      <c r="F1037" t="str">
        <f t="shared" si="5"/>
        <v/>
      </c>
      <c r="G1037" s="1" t="str">
        <f>if(Z1037=PROSES!$E$29,T1037,)</f>
        <v/>
      </c>
      <c r="H1037" t="str">
        <f>if(X1037=PROSES!$E$29,T1037,)</f>
        <v/>
      </c>
      <c r="I1037" t="str">
        <f t="shared" si="6"/>
        <v/>
      </c>
      <c r="J1037" t="str">
        <f>if(and($K$3&gt;1,R1037=PROSES!$C$2),,K1037)</f>
        <v/>
      </c>
      <c r="K1037" s="1" t="str">
        <f>if(and($L$3&gt;1,L1037=PROSES!$B$2),,L1037)</f>
        <v/>
      </c>
      <c r="L1037" t="str">
        <f t="shared" si="7"/>
        <v/>
      </c>
      <c r="M1037" t="str">
        <f>if(Z1037=PROSES!$B$3,T1037,)</f>
        <v/>
      </c>
      <c r="N1037" t="str">
        <f>if(X1037=PROSES!$B$3,T1037,)</f>
        <v/>
      </c>
      <c r="O1037" t="str">
        <f t="shared" si="8"/>
        <v/>
      </c>
      <c r="P1037" t="str">
        <f>if(Z1037=PROSES!$B$1,T1037,)</f>
        <v/>
      </c>
      <c r="Q1037" t="str">
        <f>if(X1037=PROSES!$B$1,T1037,)</f>
        <v/>
      </c>
      <c r="R1037" t="str">
        <f t="shared" si="9"/>
        <v>KOPORANGKASBITUNG5</v>
      </c>
      <c r="S1037" s="3"/>
      <c r="T1037" s="1" t="s">
        <v>1868</v>
      </c>
      <c r="U1037" s="1" t="s">
        <v>58</v>
      </c>
      <c r="V1037" s="1" t="s">
        <v>58</v>
      </c>
      <c r="W1037" s="1" t="s">
        <v>90</v>
      </c>
      <c r="X1037" s="1" t="s">
        <v>1229</v>
      </c>
      <c r="Y1037" s="1" t="s">
        <v>66</v>
      </c>
      <c r="Z1037" s="1" t="s">
        <v>1864</v>
      </c>
      <c r="AA1037" s="1" t="s">
        <v>61</v>
      </c>
      <c r="AD1037" s="1">
        <v>0.0</v>
      </c>
      <c r="AE1037" s="1">
        <v>1.0</v>
      </c>
      <c r="AG1037" s="1">
        <v>15.392</v>
      </c>
      <c r="AH1037" s="1">
        <v>1.0</v>
      </c>
      <c r="AI1037" s="1" t="s">
        <v>64</v>
      </c>
      <c r="AJ1037" s="1">
        <v>0.0</v>
      </c>
      <c r="AM1037" s="1">
        <v>0.0</v>
      </c>
      <c r="AN1037" s="1">
        <v>0.0</v>
      </c>
      <c r="AO1037" s="1">
        <v>100.0</v>
      </c>
      <c r="AP1037" s="1">
        <v>1.0</v>
      </c>
      <c r="AQ1037" s="1">
        <v>1.62</v>
      </c>
      <c r="AR1037" s="1">
        <v>1.62</v>
      </c>
      <c r="AS1037" s="1">
        <v>4.361403</v>
      </c>
      <c r="AT1037" s="1">
        <v>82.15014</v>
      </c>
      <c r="AU1037" s="1">
        <v>0.5956704</v>
      </c>
      <c r="AV1037" s="1">
        <v>4.320534</v>
      </c>
      <c r="AW1037" s="1">
        <v>2.90447</v>
      </c>
      <c r="AX1037" s="1">
        <v>12.9616</v>
      </c>
      <c r="AY1037" s="1">
        <v>0.0</v>
      </c>
      <c r="AZ1037" s="1">
        <v>0.683587</v>
      </c>
      <c r="BA1037" s="1">
        <v>-7.109503</v>
      </c>
    </row>
    <row r="1038">
      <c r="A1038">
        <f t="shared" si="2"/>
        <v>0</v>
      </c>
      <c r="B1038" t="str">
        <f t="shared" si="3"/>
        <v/>
      </c>
      <c r="C1038" t="str">
        <f>if(and(D$3&gt;1,E1038=PROSES!$D$22),,D1038)</f>
        <v/>
      </c>
      <c r="D1038" s="1" t="str">
        <f>if(and(F$3&gt;1,F1038=PROSES!$B$10),,F1038)</f>
        <v/>
      </c>
      <c r="E1038" t="str">
        <f t="shared" si="4"/>
        <v/>
      </c>
      <c r="F1038" t="str">
        <f t="shared" si="5"/>
        <v/>
      </c>
      <c r="G1038" s="1" t="str">
        <f>if(Z1038=PROSES!$E$29,T1038,)</f>
        <v/>
      </c>
      <c r="H1038" t="str">
        <f>if(X1038=PROSES!$E$29,T1038,)</f>
        <v/>
      </c>
      <c r="I1038" t="str">
        <f t="shared" si="6"/>
        <v/>
      </c>
      <c r="J1038" t="str">
        <f>if(and($K$3&gt;1,R1038=PROSES!$C$2),,K1038)</f>
        <v/>
      </c>
      <c r="K1038" s="1" t="str">
        <f>if(and($L$3&gt;1,L1038=PROSES!$B$2),,L1038)</f>
        <v/>
      </c>
      <c r="L1038" t="str">
        <f t="shared" si="7"/>
        <v/>
      </c>
      <c r="M1038" t="str">
        <f>if(Z1038=PROSES!$B$3,T1038,)</f>
        <v/>
      </c>
      <c r="N1038" t="str">
        <f>if(X1038=PROSES!$B$3,T1038,)</f>
        <v/>
      </c>
      <c r="O1038" t="str">
        <f t="shared" si="8"/>
        <v/>
      </c>
      <c r="P1038" t="str">
        <f>if(Z1038=PROSES!$B$1,T1038,)</f>
        <v/>
      </c>
      <c r="Q1038" t="str">
        <f>if(X1038=PROSES!$B$1,T1038,)</f>
        <v/>
      </c>
      <c r="R1038" t="str">
        <f t="shared" si="9"/>
        <v>RANGKAS BITUNGSAKETI</v>
      </c>
      <c r="S1038" s="3"/>
      <c r="T1038" s="1" t="s">
        <v>1869</v>
      </c>
      <c r="U1038" s="1" t="s">
        <v>58</v>
      </c>
      <c r="V1038" s="1" t="s">
        <v>58</v>
      </c>
      <c r="W1038" s="1" t="s">
        <v>122</v>
      </c>
      <c r="X1038" s="1" t="s">
        <v>445</v>
      </c>
      <c r="Y1038" s="1" t="s">
        <v>249</v>
      </c>
      <c r="Z1038" s="1" t="s">
        <v>1870</v>
      </c>
      <c r="AA1038" s="1" t="s">
        <v>63</v>
      </c>
      <c r="AD1038" s="1">
        <v>1.0</v>
      </c>
      <c r="AE1038" s="1">
        <v>1.0</v>
      </c>
      <c r="AG1038" s="1">
        <v>29.69</v>
      </c>
      <c r="AH1038" s="1">
        <v>1.0</v>
      </c>
      <c r="AI1038" s="1" t="s">
        <v>64</v>
      </c>
      <c r="AJ1038" s="1">
        <v>0.0</v>
      </c>
      <c r="AM1038" s="1">
        <v>0.0</v>
      </c>
      <c r="AN1038" s="1">
        <v>0.0</v>
      </c>
      <c r="AO1038" s="1">
        <v>100.0</v>
      </c>
      <c r="AP1038" s="1">
        <v>1.0</v>
      </c>
      <c r="AQ1038" s="1">
        <v>0.44</v>
      </c>
      <c r="AR1038" s="1">
        <v>0.44</v>
      </c>
      <c r="AS1038" s="1">
        <v>13.18292</v>
      </c>
      <c r="AT1038" s="1">
        <v>60.66966</v>
      </c>
      <c r="AU1038" s="1">
        <v>6.457575</v>
      </c>
      <c r="AV1038" s="1">
        <v>11.493</v>
      </c>
      <c r="AW1038" s="1">
        <v>10.91108</v>
      </c>
      <c r="AX1038" s="1">
        <v>34.479</v>
      </c>
      <c r="AY1038" s="1">
        <v>0.0</v>
      </c>
      <c r="AZ1038" s="1">
        <v>0.5920149</v>
      </c>
      <c r="BA1038" s="1">
        <v>18.36523</v>
      </c>
    </row>
    <row r="1039">
      <c r="A1039">
        <f t="shared" si="2"/>
        <v>0</v>
      </c>
      <c r="B1039" t="str">
        <f t="shared" si="3"/>
        <v/>
      </c>
      <c r="C1039" t="str">
        <f>if(and(D$3&gt;1,E1039=PROSES!$D$22),,D1039)</f>
        <v/>
      </c>
      <c r="D1039" s="1" t="str">
        <f>if(and(F$3&gt;1,F1039=PROSES!$B$10),,F1039)</f>
        <v/>
      </c>
      <c r="E1039" t="str">
        <f t="shared" si="4"/>
        <v/>
      </c>
      <c r="F1039" t="str">
        <f t="shared" si="5"/>
        <v/>
      </c>
      <c r="G1039" s="1" t="str">
        <f>if(Z1039=PROSES!$E$29,T1039,)</f>
        <v/>
      </c>
      <c r="H1039" t="str">
        <f>if(X1039=PROSES!$E$29,T1039,)</f>
        <v/>
      </c>
      <c r="I1039" t="str">
        <f t="shared" si="6"/>
        <v/>
      </c>
      <c r="J1039" t="str">
        <f>if(and($K$3&gt;1,R1039=PROSES!$C$2),,K1039)</f>
        <v/>
      </c>
      <c r="K1039" s="1" t="str">
        <f>if(and($L$3&gt;1,L1039=PROSES!$B$2),,L1039)</f>
        <v/>
      </c>
      <c r="L1039" t="str">
        <f t="shared" si="7"/>
        <v/>
      </c>
      <c r="M1039" t="str">
        <f>if(Z1039=PROSES!$B$3,T1039,)</f>
        <v/>
      </c>
      <c r="N1039" t="str">
        <f>if(X1039=PROSES!$B$3,T1039,)</f>
        <v/>
      </c>
      <c r="O1039" t="str">
        <f t="shared" si="8"/>
        <v/>
      </c>
      <c r="P1039" t="str">
        <f>if(Z1039=PROSES!$B$1,T1039,)</f>
        <v/>
      </c>
      <c r="Q1039" t="str">
        <f>if(X1039=PROSES!$B$1,T1039,)</f>
        <v/>
      </c>
      <c r="R1039" t="str">
        <f t="shared" si="9"/>
        <v>SAKETIRANGKAS BITUNG</v>
      </c>
      <c r="S1039" s="3"/>
      <c r="T1039" s="1" t="s">
        <v>1871</v>
      </c>
      <c r="U1039" s="1" t="s">
        <v>58</v>
      </c>
      <c r="V1039" s="1" t="s">
        <v>58</v>
      </c>
      <c r="W1039" s="1" t="s">
        <v>122</v>
      </c>
      <c r="X1039" s="1" t="s">
        <v>1870</v>
      </c>
      <c r="Y1039" s="1" t="s">
        <v>935</v>
      </c>
      <c r="Z1039" s="1" t="s">
        <v>445</v>
      </c>
      <c r="AA1039" s="1" t="s">
        <v>252</v>
      </c>
      <c r="AD1039" s="1">
        <v>1.0</v>
      </c>
      <c r="AE1039" s="1">
        <v>1.0</v>
      </c>
      <c r="AG1039" s="1">
        <v>29.69</v>
      </c>
      <c r="AH1039" s="1">
        <v>1.0</v>
      </c>
      <c r="AI1039" s="1" t="s">
        <v>64</v>
      </c>
      <c r="AJ1039" s="1">
        <v>0.0</v>
      </c>
      <c r="AM1039" s="1">
        <v>0.0</v>
      </c>
      <c r="AN1039" s="1">
        <v>0.0</v>
      </c>
      <c r="AO1039" s="1">
        <v>100.0</v>
      </c>
      <c r="AP1039" s="1">
        <v>1.0</v>
      </c>
      <c r="AQ1039" s="1">
        <v>0.44</v>
      </c>
      <c r="AR1039" s="1">
        <v>0.44</v>
      </c>
      <c r="AS1039" s="1">
        <v>13.18292</v>
      </c>
      <c r="AT1039" s="1">
        <v>60.66966</v>
      </c>
      <c r="AU1039" s="1">
        <v>6.457575</v>
      </c>
      <c r="AV1039" s="1">
        <v>11.493</v>
      </c>
      <c r="AW1039" s="1">
        <v>10.91108</v>
      </c>
      <c r="AX1039" s="1">
        <v>34.479</v>
      </c>
      <c r="AY1039" s="1">
        <v>0.0</v>
      </c>
      <c r="AZ1039" s="1">
        <v>0.5920149</v>
      </c>
      <c r="BA1039" s="1">
        <v>18.36523</v>
      </c>
    </row>
    <row r="1040">
      <c r="A1040">
        <f t="shared" si="2"/>
        <v>0</v>
      </c>
      <c r="B1040" t="str">
        <f t="shared" si="3"/>
        <v/>
      </c>
      <c r="C1040" t="str">
        <f>if(and(D$3&gt;1,E1040=PROSES!$D$22),,D1040)</f>
        <v/>
      </c>
      <c r="D1040" s="1" t="str">
        <f>if(and(F$3&gt;1,F1040=PROSES!$B$10),,F1040)</f>
        <v/>
      </c>
      <c r="E1040" t="str">
        <f t="shared" si="4"/>
        <v/>
      </c>
      <c r="F1040" t="str">
        <f t="shared" si="5"/>
        <v/>
      </c>
      <c r="G1040" s="1" t="str">
        <f>if(Z1040=PROSES!$E$29,T1040,)</f>
        <v/>
      </c>
      <c r="H1040" t="str">
        <f>if(X1040=PROSES!$E$29,T1040,)</f>
        <v/>
      </c>
      <c r="I1040" t="str">
        <f t="shared" si="6"/>
        <v/>
      </c>
      <c r="J1040" t="str">
        <f>if(and($K$3&gt;1,R1040=PROSES!$C$2),,K1040)</f>
        <v/>
      </c>
      <c r="K1040" s="1" t="str">
        <f>if(and($L$3&gt;1,L1040=PROSES!$B$2),,L1040)</f>
        <v/>
      </c>
      <c r="L1040" t="str">
        <f t="shared" si="7"/>
        <v/>
      </c>
      <c r="M1040" t="str">
        <f>if(Z1040=PROSES!$B$3,T1040,)</f>
        <v/>
      </c>
      <c r="N1040" t="str">
        <f>if(X1040=PROSES!$B$3,T1040,)</f>
        <v/>
      </c>
      <c r="O1040" t="str">
        <f t="shared" si="8"/>
        <v/>
      </c>
      <c r="P1040" t="str">
        <f>if(Z1040=PROSES!$B$1,T1040,)</f>
        <v/>
      </c>
      <c r="Q1040" t="str">
        <f>if(X1040=PROSES!$B$1,T1040,)</f>
        <v/>
      </c>
      <c r="R1040" t="str">
        <f t="shared" si="9"/>
        <v>RUNGKUT5HANIL JAYA STEEL</v>
      </c>
      <c r="S1040" s="3"/>
      <c r="T1040" s="1" t="s">
        <v>1872</v>
      </c>
      <c r="U1040" s="1" t="s">
        <v>82</v>
      </c>
      <c r="V1040" s="1" t="s">
        <v>82</v>
      </c>
      <c r="W1040" s="1" t="s">
        <v>650</v>
      </c>
      <c r="X1040" s="1" t="s">
        <v>1213</v>
      </c>
      <c r="Y1040" s="1" t="s">
        <v>85</v>
      </c>
      <c r="Z1040" s="1" t="s">
        <v>1873</v>
      </c>
      <c r="AA1040" s="1" t="s">
        <v>85</v>
      </c>
      <c r="AD1040" s="1">
        <v>0.0</v>
      </c>
      <c r="AE1040" s="1">
        <v>1.0</v>
      </c>
      <c r="AG1040" s="1">
        <v>1.5</v>
      </c>
      <c r="AH1040" s="1">
        <v>1.0</v>
      </c>
      <c r="AI1040" s="1" t="s">
        <v>64</v>
      </c>
      <c r="AJ1040" s="1">
        <v>0.0</v>
      </c>
      <c r="AM1040" s="1">
        <v>0.0</v>
      </c>
      <c r="AN1040" s="1">
        <v>0.0</v>
      </c>
      <c r="AO1040" s="1">
        <v>100.0</v>
      </c>
      <c r="AP1040" s="1">
        <v>1.0</v>
      </c>
      <c r="AQ1040" s="1">
        <v>0.6</v>
      </c>
      <c r="AR1040" s="1">
        <v>0.6</v>
      </c>
      <c r="AS1040" s="1">
        <v>0.1888362</v>
      </c>
      <c r="AT1040" s="1">
        <v>63.33318</v>
      </c>
      <c r="AU1040" s="1">
        <v>0.08475</v>
      </c>
      <c r="AV1040" s="1">
        <v>0.16875</v>
      </c>
      <c r="AW1040" s="1">
        <v>0.30975</v>
      </c>
      <c r="AX1040" s="1">
        <v>0.50625</v>
      </c>
      <c r="AY1040" s="1">
        <v>0.0</v>
      </c>
      <c r="AZ1040" s="1">
        <v>0.7160076</v>
      </c>
      <c r="BA1040" s="1">
        <v>-7.023246</v>
      </c>
    </row>
    <row r="1041">
      <c r="A1041">
        <f t="shared" si="2"/>
        <v>0</v>
      </c>
      <c r="B1041" t="str">
        <f t="shared" si="3"/>
        <v/>
      </c>
      <c r="C1041" t="str">
        <f>if(and(D$3&gt;1,E1041=PROSES!$D$22),,D1041)</f>
        <v/>
      </c>
      <c r="D1041" s="1" t="str">
        <f>if(and(F$3&gt;1,F1041=PROSES!$B$10),,F1041)</f>
        <v/>
      </c>
      <c r="E1041" t="str">
        <f t="shared" si="4"/>
        <v/>
      </c>
      <c r="F1041" t="str">
        <f t="shared" si="5"/>
        <v/>
      </c>
      <c r="G1041" s="1" t="str">
        <f>if(Z1041=PROSES!$E$29,T1041,)</f>
        <v/>
      </c>
      <c r="H1041" t="str">
        <f>if(X1041=PROSES!$E$29,T1041,)</f>
        <v/>
      </c>
      <c r="I1041" t="str">
        <f t="shared" si="6"/>
        <v/>
      </c>
      <c r="J1041" t="str">
        <f>if(and($K$3&gt;1,R1041=PROSES!$C$2),,K1041)</f>
        <v/>
      </c>
      <c r="K1041" s="1" t="str">
        <f>if(and($L$3&gt;1,L1041=PROSES!$B$2),,L1041)</f>
        <v/>
      </c>
      <c r="L1041" t="str">
        <f t="shared" si="7"/>
        <v/>
      </c>
      <c r="M1041" t="str">
        <f>if(Z1041=PROSES!$B$3,T1041,)</f>
        <v/>
      </c>
      <c r="N1041" t="str">
        <f>if(X1041=PROSES!$B$3,T1041,)</f>
        <v/>
      </c>
      <c r="O1041" t="str">
        <f t="shared" si="8"/>
        <v/>
      </c>
      <c r="P1041" t="str">
        <f>if(Z1041=PROSES!$B$1,T1041,)</f>
        <v/>
      </c>
      <c r="Q1041" t="str">
        <f>if(X1041=PROSES!$B$1,T1041,)</f>
        <v/>
      </c>
      <c r="R1041" t="str">
        <f t="shared" si="9"/>
        <v>RUNGKUT5SUKOLILO5</v>
      </c>
      <c r="S1041" s="3"/>
      <c r="T1041" s="1" t="s">
        <v>1874</v>
      </c>
      <c r="U1041" s="1" t="s">
        <v>82</v>
      </c>
      <c r="V1041" s="1" t="s">
        <v>82</v>
      </c>
      <c r="W1041" s="1" t="s">
        <v>83</v>
      </c>
      <c r="X1041" s="1" t="s">
        <v>1213</v>
      </c>
      <c r="Y1041" s="1" t="s">
        <v>85</v>
      </c>
      <c r="Z1041" s="1" t="s">
        <v>1875</v>
      </c>
      <c r="AA1041" s="1" t="s">
        <v>85</v>
      </c>
      <c r="AD1041" s="1">
        <v>0.0</v>
      </c>
      <c r="AE1041" s="1">
        <v>1.0</v>
      </c>
      <c r="AG1041" s="1">
        <v>6.775</v>
      </c>
      <c r="AH1041" s="1">
        <v>1.0</v>
      </c>
      <c r="AI1041" s="1" t="s">
        <v>64</v>
      </c>
      <c r="AJ1041" s="1">
        <v>0.0</v>
      </c>
      <c r="AM1041" s="1">
        <v>0.0</v>
      </c>
      <c r="AN1041" s="1">
        <v>0.0</v>
      </c>
      <c r="AO1041" s="1">
        <v>100.0</v>
      </c>
      <c r="AP1041" s="1">
        <v>1.0</v>
      </c>
      <c r="AQ1041" s="1">
        <v>1.48</v>
      </c>
      <c r="AR1041" s="1">
        <v>1.48</v>
      </c>
      <c r="AS1041" s="1">
        <v>1.335105</v>
      </c>
      <c r="AT1041" s="1">
        <v>75.63232</v>
      </c>
      <c r="AU1041" s="1">
        <v>0.3312975</v>
      </c>
      <c r="AV1041" s="1">
        <v>1.293347</v>
      </c>
      <c r="AW1041" s="1">
        <v>1.136845</v>
      </c>
      <c r="AX1041" s="1">
        <v>4.162899</v>
      </c>
      <c r="AY1041" s="1">
        <v>0.0</v>
      </c>
      <c r="AZ1041" s="1">
        <v>0.7441298</v>
      </c>
      <c r="BA1041" s="1">
        <v>-1.31295</v>
      </c>
    </row>
    <row r="1042">
      <c r="A1042">
        <f t="shared" si="2"/>
        <v>0</v>
      </c>
      <c r="B1042" t="str">
        <f t="shared" si="3"/>
        <v/>
      </c>
      <c r="C1042" t="str">
        <f>if(and(D$3&gt;1,E1042=PROSES!$D$22),,D1042)</f>
        <v/>
      </c>
      <c r="D1042" s="1" t="str">
        <f>if(and(F$3&gt;1,F1042=PROSES!$B$10),,F1042)</f>
        <v/>
      </c>
      <c r="E1042" t="str">
        <f t="shared" si="4"/>
        <v/>
      </c>
      <c r="F1042" t="str">
        <f t="shared" si="5"/>
        <v/>
      </c>
      <c r="G1042" s="1" t="str">
        <f>if(Z1042=PROSES!$E$29,T1042,)</f>
        <v/>
      </c>
      <c r="H1042" t="str">
        <f>if(X1042=PROSES!$E$29,T1042,)</f>
        <v/>
      </c>
      <c r="I1042" t="str">
        <f t="shared" si="6"/>
        <v/>
      </c>
      <c r="J1042" t="str">
        <f>if(and($K$3&gt;1,R1042=PROSES!$C$2),,K1042)</f>
        <v/>
      </c>
      <c r="K1042" s="1" t="str">
        <f>if(and($L$3&gt;1,L1042=PROSES!$B$2),,L1042)</f>
        <v/>
      </c>
      <c r="L1042" t="str">
        <f t="shared" si="7"/>
        <v/>
      </c>
      <c r="M1042" t="str">
        <f>if(Z1042=PROSES!$B$3,T1042,)</f>
        <v/>
      </c>
      <c r="N1042" t="str">
        <f>if(X1042=PROSES!$B$3,T1042,)</f>
        <v/>
      </c>
      <c r="O1042" t="str">
        <f t="shared" si="8"/>
        <v/>
      </c>
      <c r="P1042" t="str">
        <f>if(Z1042=PROSES!$B$1,T1042,)</f>
        <v/>
      </c>
      <c r="Q1042" t="str">
        <f>if(X1042=PROSES!$B$1,T1042,)</f>
        <v/>
      </c>
      <c r="R1042" t="str">
        <f t="shared" si="9"/>
        <v>RUNGKUT5SUKOLILO5</v>
      </c>
      <c r="S1042" s="3"/>
      <c r="T1042" s="1" t="s">
        <v>1876</v>
      </c>
      <c r="U1042" s="1" t="s">
        <v>82</v>
      </c>
      <c r="V1042" s="1" t="s">
        <v>82</v>
      </c>
      <c r="W1042" s="1" t="s">
        <v>83</v>
      </c>
      <c r="X1042" s="1" t="s">
        <v>1213</v>
      </c>
      <c r="Y1042" s="1" t="s">
        <v>88</v>
      </c>
      <c r="Z1042" s="1" t="s">
        <v>1875</v>
      </c>
      <c r="AA1042" s="1" t="s">
        <v>85</v>
      </c>
      <c r="AD1042" s="1">
        <v>0.0</v>
      </c>
      <c r="AE1042" s="1">
        <v>1.0</v>
      </c>
      <c r="AG1042" s="1">
        <v>6.775</v>
      </c>
      <c r="AH1042" s="1">
        <v>1.0</v>
      </c>
      <c r="AI1042" s="1" t="s">
        <v>64</v>
      </c>
      <c r="AJ1042" s="1">
        <v>0.0</v>
      </c>
      <c r="AM1042" s="1">
        <v>0.0</v>
      </c>
      <c r="AN1042" s="1">
        <v>0.0</v>
      </c>
      <c r="AO1042" s="1">
        <v>100.0</v>
      </c>
      <c r="AP1042" s="1">
        <v>1.0</v>
      </c>
      <c r="AQ1042" s="1">
        <v>1.48</v>
      </c>
      <c r="AR1042" s="1">
        <v>1.48</v>
      </c>
      <c r="AS1042" s="1">
        <v>1.335105</v>
      </c>
      <c r="AT1042" s="1">
        <v>75.63232</v>
      </c>
      <c r="AU1042" s="1">
        <v>0.3312975</v>
      </c>
      <c r="AV1042" s="1">
        <v>1.293347</v>
      </c>
      <c r="AW1042" s="1">
        <v>1.136845</v>
      </c>
      <c r="AX1042" s="1">
        <v>4.162899</v>
      </c>
      <c r="AY1042" s="1">
        <v>0.0</v>
      </c>
      <c r="AZ1042" s="1">
        <v>0.7441298</v>
      </c>
      <c r="BA1042" s="1">
        <v>-1.31295</v>
      </c>
    </row>
    <row r="1043">
      <c r="A1043">
        <f t="shared" si="2"/>
        <v>0</v>
      </c>
      <c r="B1043" t="str">
        <f t="shared" si="3"/>
        <v/>
      </c>
      <c r="C1043" t="str">
        <f>if(and(D$3&gt;1,E1043=PROSES!$D$22),,D1043)</f>
        <v/>
      </c>
      <c r="D1043" s="1" t="str">
        <f>if(and(F$3&gt;1,F1043=PROSES!$B$10),,F1043)</f>
        <v/>
      </c>
      <c r="E1043" t="str">
        <f t="shared" si="4"/>
        <v/>
      </c>
      <c r="F1043" t="str">
        <f t="shared" si="5"/>
        <v/>
      </c>
      <c r="G1043" s="1" t="str">
        <f>if(Z1043=PROSES!$E$29,T1043,)</f>
        <v/>
      </c>
      <c r="H1043" t="str">
        <f>if(X1043=PROSES!$E$29,T1043,)</f>
        <v/>
      </c>
      <c r="I1043" t="str">
        <f t="shared" si="6"/>
        <v/>
      </c>
      <c r="J1043" t="str">
        <f>if(and($K$3&gt;1,R1043=PROSES!$C$2),,K1043)</f>
        <v/>
      </c>
      <c r="K1043" s="1" t="str">
        <f>if(and($L$3&gt;1,L1043=PROSES!$B$2),,L1043)</f>
        <v/>
      </c>
      <c r="L1043" t="str">
        <f t="shared" si="7"/>
        <v/>
      </c>
      <c r="M1043" t="str">
        <f>if(Z1043=PROSES!$B$3,T1043,)</f>
        <v/>
      </c>
      <c r="N1043" t="str">
        <f>if(X1043=PROSES!$B$3,T1043,)</f>
        <v/>
      </c>
      <c r="O1043" t="str">
        <f t="shared" si="8"/>
        <v/>
      </c>
      <c r="P1043" t="str">
        <f>if(Z1043=PROSES!$B$1,T1043,)</f>
        <v/>
      </c>
      <c r="Q1043" t="str">
        <f>if(X1043=PROSES!$B$1,T1043,)</f>
        <v/>
      </c>
      <c r="R1043" t="str">
        <f t="shared" si="9"/>
        <v>SAKETI5MALINGPING</v>
      </c>
      <c r="S1043" s="3"/>
      <c r="T1043" s="1" t="s">
        <v>1877</v>
      </c>
      <c r="U1043" s="1" t="s">
        <v>58</v>
      </c>
      <c r="V1043" s="1" t="s">
        <v>58</v>
      </c>
      <c r="W1043" s="1" t="s">
        <v>534</v>
      </c>
      <c r="X1043" s="1" t="s">
        <v>68</v>
      </c>
      <c r="Y1043" s="1" t="s">
        <v>61</v>
      </c>
      <c r="Z1043" s="1" t="s">
        <v>1373</v>
      </c>
      <c r="AA1043" s="1" t="s">
        <v>61</v>
      </c>
      <c r="AD1043" s="1">
        <v>1.0</v>
      </c>
      <c r="AE1043" s="1">
        <v>1.0</v>
      </c>
      <c r="AG1043" s="1">
        <v>41.0</v>
      </c>
      <c r="AH1043" s="1">
        <v>1.0</v>
      </c>
      <c r="AI1043" s="1" t="s">
        <v>64</v>
      </c>
      <c r="AJ1043" s="1">
        <v>0.0</v>
      </c>
      <c r="AM1043" s="1">
        <v>0.0</v>
      </c>
      <c r="AN1043" s="1">
        <v>0.0</v>
      </c>
      <c r="AO1043" s="1">
        <v>100.0</v>
      </c>
      <c r="AP1043" s="1">
        <v>1.0</v>
      </c>
      <c r="AQ1043" s="1">
        <v>1.62</v>
      </c>
      <c r="AR1043" s="1">
        <v>1.62</v>
      </c>
      <c r="AS1043" s="1">
        <v>11.61756</v>
      </c>
      <c r="AT1043" s="1">
        <v>82.15014</v>
      </c>
      <c r="AU1043" s="1">
        <v>1.5867</v>
      </c>
      <c r="AV1043" s="1">
        <v>11.5087</v>
      </c>
      <c r="AW1043" s="1">
        <v>7.7367</v>
      </c>
      <c r="AX1043" s="1">
        <v>34.5261</v>
      </c>
      <c r="AY1043" s="1">
        <v>0.0</v>
      </c>
      <c r="AZ1043" s="1">
        <v>0.683587</v>
      </c>
      <c r="BA1043" s="1">
        <v>-7.109503</v>
      </c>
    </row>
    <row r="1044">
      <c r="A1044">
        <f t="shared" si="2"/>
        <v>0</v>
      </c>
      <c r="B1044" t="str">
        <f t="shared" si="3"/>
        <v/>
      </c>
      <c r="C1044" t="str">
        <f>if(and(D$3&gt;1,E1044=PROSES!$D$22),,D1044)</f>
        <v/>
      </c>
      <c r="D1044" s="1" t="str">
        <f>if(and(F$3&gt;1,F1044=PROSES!$B$10),,F1044)</f>
        <v/>
      </c>
      <c r="E1044" t="str">
        <f t="shared" si="4"/>
        <v/>
      </c>
      <c r="F1044" t="str">
        <f t="shared" si="5"/>
        <v/>
      </c>
      <c r="G1044" s="1" t="str">
        <f>if(Z1044=PROSES!$E$29,T1044,)</f>
        <v/>
      </c>
      <c r="H1044" t="str">
        <f>if(X1044=PROSES!$E$29,T1044,)</f>
        <v/>
      </c>
      <c r="I1044" t="str">
        <f t="shared" si="6"/>
        <v/>
      </c>
      <c r="J1044" t="str">
        <f>if(and($K$3&gt;1,R1044=PROSES!$C$2),,K1044)</f>
        <v/>
      </c>
      <c r="K1044" s="1" t="str">
        <f>if(and($L$3&gt;1,L1044=PROSES!$B$2),,L1044)</f>
        <v/>
      </c>
      <c r="L1044" t="str">
        <f t="shared" si="7"/>
        <v/>
      </c>
      <c r="M1044" t="str">
        <f>if(Z1044=PROSES!$B$3,T1044,)</f>
        <v/>
      </c>
      <c r="N1044" t="str">
        <f>if(X1044=PROSES!$B$3,T1044,)</f>
        <v/>
      </c>
      <c r="O1044" t="str">
        <f t="shared" si="8"/>
        <v/>
      </c>
      <c r="P1044" t="str">
        <f>if(Z1044=PROSES!$B$1,T1044,)</f>
        <v/>
      </c>
      <c r="Q1044" t="str">
        <f>if(X1044=PROSES!$B$1,T1044,)</f>
        <v/>
      </c>
      <c r="R1044" t="str">
        <f t="shared" si="9"/>
        <v>MALINGPINGSAKETI5</v>
      </c>
      <c r="S1044" s="3"/>
      <c r="T1044" s="1" t="s">
        <v>1878</v>
      </c>
      <c r="U1044" s="1" t="s">
        <v>58</v>
      </c>
      <c r="V1044" s="1" t="s">
        <v>58</v>
      </c>
      <c r="W1044" s="1" t="s">
        <v>534</v>
      </c>
      <c r="X1044" s="1" t="s">
        <v>1373</v>
      </c>
      <c r="Y1044" s="1" t="s">
        <v>66</v>
      </c>
      <c r="Z1044" s="1" t="s">
        <v>68</v>
      </c>
      <c r="AA1044" s="1" t="s">
        <v>66</v>
      </c>
      <c r="AD1044" s="1">
        <v>1.0</v>
      </c>
      <c r="AE1044" s="1">
        <v>1.0</v>
      </c>
      <c r="AG1044" s="1">
        <v>41.0</v>
      </c>
      <c r="AH1044" s="1">
        <v>1.0</v>
      </c>
      <c r="AI1044" s="1" t="s">
        <v>64</v>
      </c>
      <c r="AJ1044" s="1">
        <v>0.0</v>
      </c>
      <c r="AM1044" s="1">
        <v>0.0</v>
      </c>
      <c r="AN1044" s="1">
        <v>0.0</v>
      </c>
      <c r="AO1044" s="1">
        <v>100.0</v>
      </c>
      <c r="AP1044" s="1">
        <v>1.0</v>
      </c>
      <c r="AQ1044" s="1">
        <v>1.62</v>
      </c>
      <c r="AR1044" s="1">
        <v>1.62</v>
      </c>
      <c r="AS1044" s="1">
        <v>11.61756</v>
      </c>
      <c r="AT1044" s="1">
        <v>82.15014</v>
      </c>
      <c r="AU1044" s="1">
        <v>1.5867</v>
      </c>
      <c r="AV1044" s="1">
        <v>11.5087</v>
      </c>
      <c r="AW1044" s="1">
        <v>7.7367</v>
      </c>
      <c r="AX1044" s="1">
        <v>34.5261</v>
      </c>
      <c r="AY1044" s="1">
        <v>0.0</v>
      </c>
      <c r="AZ1044" s="1">
        <v>0.683587</v>
      </c>
      <c r="BA1044" s="1">
        <v>-7.109503</v>
      </c>
    </row>
    <row r="1045">
      <c r="A1045">
        <f t="shared" si="2"/>
        <v>0</v>
      </c>
      <c r="B1045" t="str">
        <f t="shared" si="3"/>
        <v/>
      </c>
      <c r="C1045" t="str">
        <f>if(and(D$3&gt;1,E1045=PROSES!$D$22),,D1045)</f>
        <v/>
      </c>
      <c r="D1045" s="1" t="str">
        <f>if(and(F$3&gt;1,F1045=PROSES!$B$10),,F1045)</f>
        <v/>
      </c>
      <c r="E1045" t="str">
        <f t="shared" si="4"/>
        <v/>
      </c>
      <c r="F1045" t="str">
        <f t="shared" si="5"/>
        <v/>
      </c>
      <c r="G1045" s="1" t="str">
        <f>if(Z1045=PROSES!$E$29,T1045,)</f>
        <v/>
      </c>
      <c r="H1045" t="str">
        <f>if(X1045=PROSES!$E$29,T1045,)</f>
        <v/>
      </c>
      <c r="I1045" t="str">
        <f t="shared" si="6"/>
        <v/>
      </c>
      <c r="J1045" t="str">
        <f>if(and($K$3&gt;1,R1045=PROSES!$C$2),,K1045)</f>
        <v/>
      </c>
      <c r="K1045" s="1" t="str">
        <f>if(and($L$3&gt;1,L1045=PROSES!$B$2),,L1045)</f>
        <v/>
      </c>
      <c r="L1045" t="str">
        <f t="shared" si="7"/>
        <v/>
      </c>
      <c r="M1045" t="str">
        <f>if(Z1045=PROSES!$B$3,T1045,)</f>
        <v/>
      </c>
      <c r="N1045" t="str">
        <f>if(X1045=PROSES!$B$3,T1045,)</f>
        <v/>
      </c>
      <c r="O1045" t="str">
        <f t="shared" si="8"/>
        <v/>
      </c>
      <c r="P1045" t="str">
        <f>if(Z1045=PROSES!$B$1,T1045,)</f>
        <v/>
      </c>
      <c r="Q1045" t="str">
        <f>if(X1045=PROSES!$B$1,T1045,)</f>
        <v/>
      </c>
      <c r="R1045" t="str">
        <f t="shared" si="9"/>
        <v>SAKETIMENES</v>
      </c>
      <c r="S1045" s="3"/>
      <c r="T1045" s="1" t="s">
        <v>1879</v>
      </c>
      <c r="U1045" s="1" t="s">
        <v>58</v>
      </c>
      <c r="V1045" s="1" t="s">
        <v>58</v>
      </c>
      <c r="W1045" s="1" t="s">
        <v>122</v>
      </c>
      <c r="X1045" s="1" t="s">
        <v>1870</v>
      </c>
      <c r="Y1045" s="1" t="s">
        <v>63</v>
      </c>
      <c r="Z1045" s="1" t="s">
        <v>1398</v>
      </c>
      <c r="AA1045" s="1" t="s">
        <v>252</v>
      </c>
      <c r="AD1045" s="1">
        <v>1.0</v>
      </c>
      <c r="AE1045" s="1">
        <v>1.0</v>
      </c>
      <c r="AG1045" s="1">
        <v>22.2</v>
      </c>
      <c r="AH1045" s="1">
        <v>1.0</v>
      </c>
      <c r="AI1045" s="1" t="s">
        <v>64</v>
      </c>
      <c r="AJ1045" s="1">
        <v>0.0</v>
      </c>
      <c r="AM1045" s="1">
        <v>0.0</v>
      </c>
      <c r="AN1045" s="1">
        <v>0.0</v>
      </c>
      <c r="AO1045" s="1">
        <v>100.0</v>
      </c>
      <c r="AP1045" s="1">
        <v>1.0</v>
      </c>
      <c r="AQ1045" s="1">
        <v>0.44</v>
      </c>
      <c r="AR1045" s="1">
        <v>0.44</v>
      </c>
      <c r="AS1045" s="1">
        <v>9.857217</v>
      </c>
      <c r="AT1045" s="1">
        <v>60.66966</v>
      </c>
      <c r="AU1045" s="1">
        <v>4.8285</v>
      </c>
      <c r="AV1045" s="1">
        <v>8.59362</v>
      </c>
      <c r="AW1045" s="1">
        <v>8.158501</v>
      </c>
      <c r="AX1045" s="1">
        <v>25.78086</v>
      </c>
      <c r="AY1045" s="1">
        <v>0.0</v>
      </c>
      <c r="AZ1045" s="1">
        <v>0.5920149</v>
      </c>
      <c r="BA1045" s="1">
        <v>18.36523</v>
      </c>
    </row>
    <row r="1046">
      <c r="A1046">
        <f t="shared" si="2"/>
        <v>0</v>
      </c>
      <c r="B1046" t="str">
        <f t="shared" si="3"/>
        <v/>
      </c>
      <c r="C1046" t="str">
        <f>if(and(D$3&gt;1,E1046=PROSES!$D$22),,D1046)</f>
        <v/>
      </c>
      <c r="D1046" s="1" t="str">
        <f>if(and(F$3&gt;1,F1046=PROSES!$B$10),,F1046)</f>
        <v/>
      </c>
      <c r="E1046" t="str">
        <f t="shared" si="4"/>
        <v/>
      </c>
      <c r="F1046" t="str">
        <f t="shared" si="5"/>
        <v/>
      </c>
      <c r="G1046" s="1" t="str">
        <f>if(Z1046=PROSES!$E$29,T1046,)</f>
        <v/>
      </c>
      <c r="H1046" t="str">
        <f>if(X1046=PROSES!$E$29,T1046,)</f>
        <v/>
      </c>
      <c r="I1046" t="str">
        <f t="shared" si="6"/>
        <v/>
      </c>
      <c r="J1046" t="str">
        <f>if(and($K$3&gt;1,R1046=PROSES!$C$2),,K1046)</f>
        <v/>
      </c>
      <c r="K1046" s="1" t="str">
        <f>if(and($L$3&gt;1,L1046=PROSES!$B$2),,L1046)</f>
        <v/>
      </c>
      <c r="L1046" t="str">
        <f t="shared" si="7"/>
        <v/>
      </c>
      <c r="M1046" t="str">
        <f>if(Z1046=PROSES!$B$3,T1046,)</f>
        <v/>
      </c>
      <c r="N1046" t="str">
        <f>if(X1046=PROSES!$B$3,T1046,)</f>
        <v/>
      </c>
      <c r="O1046" t="str">
        <f t="shared" si="8"/>
        <v/>
      </c>
      <c r="P1046" t="str">
        <f>if(Z1046=PROSES!$B$1,T1046,)</f>
        <v/>
      </c>
      <c r="Q1046" t="str">
        <f>if(X1046=PROSES!$B$1,T1046,)</f>
        <v/>
      </c>
      <c r="R1046" t="str">
        <f t="shared" si="9"/>
        <v>SAKETI5RANGKASBITUNG5</v>
      </c>
      <c r="S1046" s="3"/>
      <c r="T1046" s="1" t="s">
        <v>1880</v>
      </c>
      <c r="U1046" s="1" t="s">
        <v>58</v>
      </c>
      <c r="V1046" s="1" t="s">
        <v>58</v>
      </c>
      <c r="W1046" s="1" t="s">
        <v>59</v>
      </c>
      <c r="X1046" s="1" t="s">
        <v>68</v>
      </c>
      <c r="Y1046" s="1" t="s">
        <v>61</v>
      </c>
      <c r="Z1046" s="1" t="s">
        <v>1864</v>
      </c>
      <c r="AA1046" s="1" t="s">
        <v>66</v>
      </c>
      <c r="AD1046" s="1">
        <v>0.0</v>
      </c>
      <c r="AE1046" s="1">
        <v>1.0</v>
      </c>
      <c r="AG1046" s="1">
        <v>33.803</v>
      </c>
      <c r="AH1046" s="1">
        <v>1.0</v>
      </c>
      <c r="AI1046" s="1" t="s">
        <v>64</v>
      </c>
      <c r="AJ1046" s="1">
        <v>0.0</v>
      </c>
      <c r="AM1046" s="1">
        <v>0.0</v>
      </c>
      <c r="AN1046" s="1">
        <v>0.0</v>
      </c>
      <c r="AO1046" s="1">
        <v>100.0</v>
      </c>
      <c r="AP1046" s="1">
        <v>1.0</v>
      </c>
      <c r="AQ1046" s="1">
        <v>2.73</v>
      </c>
      <c r="AR1046" s="1">
        <v>2.73</v>
      </c>
      <c r="AS1046" s="1">
        <v>8.983112</v>
      </c>
      <c r="AT1046" s="1">
        <v>76.21999</v>
      </c>
      <c r="AU1046" s="1">
        <v>2.13973</v>
      </c>
      <c r="AV1046" s="1">
        <v>8.724555</v>
      </c>
      <c r="AW1046" s="1">
        <v>7.21018</v>
      </c>
      <c r="AX1046" s="1">
        <v>26.17366</v>
      </c>
      <c r="AY1046" s="1">
        <v>0.0</v>
      </c>
      <c r="AZ1046" s="1">
        <v>0.6742607</v>
      </c>
      <c r="BA1046" s="1">
        <v>-2.423059</v>
      </c>
    </row>
    <row r="1047">
      <c r="A1047">
        <f t="shared" si="2"/>
        <v>0</v>
      </c>
      <c r="B1047" t="str">
        <f t="shared" si="3"/>
        <v/>
      </c>
      <c r="C1047" t="str">
        <f>if(and(D$3&gt;1,E1047=PROSES!$D$22),,D1047)</f>
        <v/>
      </c>
      <c r="D1047" s="1" t="str">
        <f>if(and(F$3&gt;1,F1047=PROSES!$B$10),,F1047)</f>
        <v/>
      </c>
      <c r="E1047" t="str">
        <f t="shared" si="4"/>
        <v/>
      </c>
      <c r="F1047" t="str">
        <f t="shared" si="5"/>
        <v/>
      </c>
      <c r="G1047" s="1" t="str">
        <f>if(Z1047=PROSES!$E$29,T1047,)</f>
        <v/>
      </c>
      <c r="H1047" t="str">
        <f>if(X1047=PROSES!$E$29,T1047,)</f>
        <v/>
      </c>
      <c r="I1047" t="str">
        <f t="shared" si="6"/>
        <v/>
      </c>
      <c r="J1047" t="str">
        <f>if(and($K$3&gt;1,R1047=PROSES!$C$2),,K1047)</f>
        <v/>
      </c>
      <c r="K1047" s="1" t="str">
        <f>if(and($L$3&gt;1,L1047=PROSES!$B$2),,L1047)</f>
        <v/>
      </c>
      <c r="L1047" t="str">
        <f t="shared" si="7"/>
        <v/>
      </c>
      <c r="M1047" t="str">
        <f>if(Z1047=PROSES!$B$3,T1047,)</f>
        <v/>
      </c>
      <c r="N1047" t="str">
        <f>if(X1047=PROSES!$B$3,T1047,)</f>
        <v/>
      </c>
      <c r="O1047" t="str">
        <f t="shared" si="8"/>
        <v/>
      </c>
      <c r="P1047" t="str">
        <f>if(Z1047=PROSES!$B$1,T1047,)</f>
        <v/>
      </c>
      <c r="Q1047" t="str">
        <f>if(X1047=PROSES!$B$1,T1047,)</f>
        <v/>
      </c>
      <c r="R1047" t="str">
        <f t="shared" si="9"/>
        <v>SAKETI5RANGKASBITUNG5</v>
      </c>
      <c r="S1047" s="3"/>
      <c r="T1047" s="1" t="s">
        <v>1881</v>
      </c>
      <c r="U1047" s="1" t="s">
        <v>58</v>
      </c>
      <c r="V1047" s="1" t="s">
        <v>58</v>
      </c>
      <c r="W1047" s="1" t="s">
        <v>59</v>
      </c>
      <c r="X1047" s="1" t="s">
        <v>68</v>
      </c>
      <c r="Y1047" s="1" t="s">
        <v>66</v>
      </c>
      <c r="Z1047" s="1" t="s">
        <v>1864</v>
      </c>
      <c r="AA1047" s="1" t="s">
        <v>66</v>
      </c>
      <c r="AD1047" s="1">
        <v>0.0</v>
      </c>
      <c r="AE1047" s="1">
        <v>1.0</v>
      </c>
      <c r="AG1047" s="1">
        <v>33.803</v>
      </c>
      <c r="AH1047" s="1">
        <v>1.0</v>
      </c>
      <c r="AI1047" s="1" t="s">
        <v>64</v>
      </c>
      <c r="AJ1047" s="1">
        <v>0.0</v>
      </c>
      <c r="AM1047" s="1">
        <v>0.0</v>
      </c>
      <c r="AN1047" s="1">
        <v>0.0</v>
      </c>
      <c r="AO1047" s="1">
        <v>100.0</v>
      </c>
      <c r="AP1047" s="1">
        <v>1.0</v>
      </c>
      <c r="AQ1047" s="1">
        <v>2.73</v>
      </c>
      <c r="AR1047" s="1">
        <v>2.73</v>
      </c>
      <c r="AS1047" s="1">
        <v>8.983112</v>
      </c>
      <c r="AT1047" s="1">
        <v>76.21999</v>
      </c>
      <c r="AU1047" s="1">
        <v>2.13973</v>
      </c>
      <c r="AV1047" s="1">
        <v>8.724555</v>
      </c>
      <c r="AW1047" s="1">
        <v>7.21018</v>
      </c>
      <c r="AX1047" s="1">
        <v>26.17366</v>
      </c>
      <c r="AY1047" s="1">
        <v>0.0</v>
      </c>
      <c r="AZ1047" s="1">
        <v>0.6742607</v>
      </c>
      <c r="BA1047" s="1">
        <v>-2.423059</v>
      </c>
    </row>
    <row r="1048">
      <c r="A1048">
        <f t="shared" si="2"/>
        <v>0</v>
      </c>
      <c r="B1048" t="str">
        <f t="shared" si="3"/>
        <v/>
      </c>
      <c r="C1048" t="str">
        <f>if(and(D$3&gt;1,E1048=PROSES!$D$22),,D1048)</f>
        <v/>
      </c>
      <c r="D1048" s="1" t="str">
        <f>if(and(F$3&gt;1,F1048=PROSES!$B$10),,F1048)</f>
        <v/>
      </c>
      <c r="E1048" t="str">
        <f t="shared" si="4"/>
        <v/>
      </c>
      <c r="F1048" t="str">
        <f t="shared" si="5"/>
        <v/>
      </c>
      <c r="G1048" s="1" t="str">
        <f>if(Z1048=PROSES!$E$29,T1048,)</f>
        <v/>
      </c>
      <c r="H1048" t="str">
        <f>if(X1048=PROSES!$E$29,T1048,)</f>
        <v/>
      </c>
      <c r="I1048" t="str">
        <f t="shared" si="6"/>
        <v/>
      </c>
      <c r="J1048" t="str">
        <f>if(and($K$3&gt;1,R1048=PROSES!$C$2),,K1048)</f>
        <v/>
      </c>
      <c r="K1048" s="1" t="str">
        <f>if(and($L$3&gt;1,L1048=PROSES!$B$2),,L1048)</f>
        <v/>
      </c>
      <c r="L1048" t="str">
        <f t="shared" si="7"/>
        <v/>
      </c>
      <c r="M1048" t="str">
        <f>if(Z1048=PROSES!$B$3,T1048,)</f>
        <v/>
      </c>
      <c r="N1048" t="str">
        <f>if(X1048=PROSES!$B$3,T1048,)</f>
        <v/>
      </c>
      <c r="O1048" t="str">
        <f t="shared" si="8"/>
        <v/>
      </c>
      <c r="P1048" t="str">
        <f>if(Z1048=PROSES!$B$1,T1048,)</f>
        <v/>
      </c>
      <c r="Q1048" t="str">
        <f>if(X1048=PROSES!$B$1,T1048,)</f>
        <v/>
      </c>
      <c r="R1048" t="str">
        <f t="shared" si="9"/>
        <v>SAMPANG54GULUK</v>
      </c>
      <c r="S1048" s="3"/>
      <c r="T1048" s="1" t="s">
        <v>1882</v>
      </c>
      <c r="U1048" s="1" t="s">
        <v>82</v>
      </c>
      <c r="V1048" s="1" t="s">
        <v>82</v>
      </c>
      <c r="W1048" s="1" t="s">
        <v>166</v>
      </c>
      <c r="X1048" s="1" t="s">
        <v>168</v>
      </c>
      <c r="Y1048" s="1" t="s">
        <v>88</v>
      </c>
      <c r="Z1048" s="1" t="s">
        <v>979</v>
      </c>
      <c r="AA1048" s="1" t="s">
        <v>85</v>
      </c>
      <c r="AD1048" s="1">
        <v>0.0</v>
      </c>
      <c r="AE1048" s="1">
        <v>1.0</v>
      </c>
      <c r="AG1048" s="1">
        <v>53.689</v>
      </c>
      <c r="AH1048" s="1">
        <v>1.0</v>
      </c>
      <c r="AI1048" s="1" t="s">
        <v>64</v>
      </c>
      <c r="AJ1048" s="1">
        <v>0.0</v>
      </c>
      <c r="AM1048" s="1">
        <v>0.0</v>
      </c>
      <c r="AN1048" s="1">
        <v>0.0</v>
      </c>
      <c r="AO1048" s="1">
        <v>100.0</v>
      </c>
      <c r="AP1048" s="1">
        <v>1.0</v>
      </c>
      <c r="AQ1048" s="1">
        <v>0.645</v>
      </c>
      <c r="AR1048" s="1">
        <v>0.645</v>
      </c>
      <c r="AS1048" s="1">
        <v>22.54797</v>
      </c>
      <c r="AT1048" s="1">
        <v>70.96105</v>
      </c>
      <c r="AU1048" s="1">
        <v>7.355392</v>
      </c>
      <c r="AV1048" s="1">
        <v>21.31453</v>
      </c>
      <c r="AW1048" s="1">
        <v>15.40874</v>
      </c>
      <c r="AX1048" s="1">
        <v>63.9436</v>
      </c>
      <c r="AY1048" s="1">
        <v>0.0</v>
      </c>
      <c r="AZ1048" s="1">
        <v>0.6413451</v>
      </c>
      <c r="BA1048" s="1">
        <v>8.340887</v>
      </c>
    </row>
    <row r="1049">
      <c r="A1049">
        <f t="shared" si="2"/>
        <v>0</v>
      </c>
      <c r="B1049" t="str">
        <f t="shared" si="3"/>
        <v/>
      </c>
      <c r="C1049" t="str">
        <f>if(and(D$3&gt;1,E1049=PROSES!$D$22),,D1049)</f>
        <v/>
      </c>
      <c r="D1049" s="1" t="str">
        <f>if(and(F$3&gt;1,F1049=PROSES!$B$10),,F1049)</f>
        <v/>
      </c>
      <c r="E1049" t="str">
        <f t="shared" si="4"/>
        <v/>
      </c>
      <c r="F1049" t="str">
        <f t="shared" si="5"/>
        <v/>
      </c>
      <c r="G1049" s="1" t="str">
        <f>if(Z1049=PROSES!$E$29,T1049,)</f>
        <v/>
      </c>
      <c r="H1049" t="str">
        <f>if(X1049=PROSES!$E$29,T1049,)</f>
        <v/>
      </c>
      <c r="I1049" t="str">
        <f t="shared" si="6"/>
        <v/>
      </c>
      <c r="J1049" t="str">
        <f>if(and($K$3&gt;1,R1049=PROSES!$C$2),,K1049)</f>
        <v/>
      </c>
      <c r="K1049" s="1" t="str">
        <f>if(and($L$3&gt;1,L1049=PROSES!$B$2),,L1049)</f>
        <v/>
      </c>
      <c r="L1049" t="str">
        <f t="shared" si="7"/>
        <v/>
      </c>
      <c r="M1049" t="str">
        <f>if(Z1049=PROSES!$B$3,T1049,)</f>
        <v/>
      </c>
      <c r="N1049" t="str">
        <f>if(X1049=PROSES!$B$3,T1049,)</f>
        <v/>
      </c>
      <c r="O1049" t="str">
        <f t="shared" si="8"/>
        <v/>
      </c>
      <c r="P1049" t="str">
        <f>if(Z1049=PROSES!$B$1,T1049,)</f>
        <v/>
      </c>
      <c r="Q1049" t="str">
        <f>if(X1049=PROSES!$B$1,T1049,)</f>
        <v/>
      </c>
      <c r="R1049" t="str">
        <f t="shared" si="9"/>
        <v>SAMPANG5PAMEKASAN5</v>
      </c>
      <c r="S1049" s="3"/>
      <c r="T1049" s="1" t="s">
        <v>1883</v>
      </c>
      <c r="U1049" s="1" t="s">
        <v>82</v>
      </c>
      <c r="V1049" s="1" t="s">
        <v>82</v>
      </c>
      <c r="W1049" s="1" t="s">
        <v>166</v>
      </c>
      <c r="X1049" s="1" t="s">
        <v>168</v>
      </c>
      <c r="Y1049" s="1" t="s">
        <v>88</v>
      </c>
      <c r="Z1049" s="1" t="s">
        <v>1546</v>
      </c>
      <c r="AA1049" s="1" t="s">
        <v>85</v>
      </c>
      <c r="AD1049" s="1">
        <v>0.0</v>
      </c>
      <c r="AE1049" s="1">
        <v>1.0</v>
      </c>
      <c r="AG1049" s="1">
        <v>25.855</v>
      </c>
      <c r="AH1049" s="1">
        <v>1.0</v>
      </c>
      <c r="AI1049" s="1" t="s">
        <v>64</v>
      </c>
      <c r="AJ1049" s="1">
        <v>0.0</v>
      </c>
      <c r="AM1049" s="1">
        <v>0.0</v>
      </c>
      <c r="AN1049" s="1">
        <v>0.0</v>
      </c>
      <c r="AO1049" s="1">
        <v>100.0</v>
      </c>
      <c r="AP1049" s="1">
        <v>1.0</v>
      </c>
      <c r="AQ1049" s="1">
        <v>0.645</v>
      </c>
      <c r="AR1049" s="1">
        <v>0.645</v>
      </c>
      <c r="AS1049" s="1">
        <v>10.85842</v>
      </c>
      <c r="AT1049" s="1">
        <v>70.96105</v>
      </c>
      <c r="AU1049" s="1">
        <v>3.542135</v>
      </c>
      <c r="AV1049" s="1">
        <v>10.26443</v>
      </c>
      <c r="AW1049" s="1">
        <v>7.420385</v>
      </c>
      <c r="AX1049" s="1">
        <v>30.7933</v>
      </c>
      <c r="AY1049" s="1">
        <v>0.0</v>
      </c>
      <c r="AZ1049" s="1">
        <v>0.6413451</v>
      </c>
      <c r="BA1049" s="1">
        <v>8.340887</v>
      </c>
    </row>
    <row r="1050">
      <c r="A1050">
        <f t="shared" si="2"/>
        <v>0</v>
      </c>
      <c r="B1050" t="str">
        <f t="shared" si="3"/>
        <v/>
      </c>
      <c r="C1050" t="str">
        <f>if(and(D$3&gt;1,E1050=PROSES!$D$22),,D1050)</f>
        <v/>
      </c>
      <c r="D1050" s="1" t="str">
        <f>if(and(F$3&gt;1,F1050=PROSES!$B$10),,F1050)</f>
        <v/>
      </c>
      <c r="E1050" t="str">
        <f t="shared" si="4"/>
        <v/>
      </c>
      <c r="F1050" t="str">
        <f t="shared" si="5"/>
        <v/>
      </c>
      <c r="G1050" s="1" t="str">
        <f>if(Z1050=PROSES!$E$29,T1050,)</f>
        <v/>
      </c>
      <c r="H1050" t="str">
        <f>if(X1050=PROSES!$E$29,T1050,)</f>
        <v/>
      </c>
      <c r="I1050" t="str">
        <f t="shared" si="6"/>
        <v/>
      </c>
      <c r="J1050" t="str">
        <f>if(and($K$3&gt;1,R1050=PROSES!$C$2),,K1050)</f>
        <v/>
      </c>
      <c r="K1050" s="1" t="str">
        <f>if(and($L$3&gt;1,L1050=PROSES!$B$2),,L1050)</f>
        <v/>
      </c>
      <c r="L1050" t="str">
        <f t="shared" si="7"/>
        <v/>
      </c>
      <c r="M1050" t="str">
        <f>if(Z1050=PROSES!$B$3,T1050,)</f>
        <v/>
      </c>
      <c r="N1050" t="str">
        <f>if(X1050=PROSES!$B$3,T1050,)</f>
        <v/>
      </c>
      <c r="O1050" t="str">
        <f t="shared" si="8"/>
        <v/>
      </c>
      <c r="P1050" t="str">
        <f>if(Z1050=PROSES!$B$1,T1050,)</f>
        <v/>
      </c>
      <c r="Q1050" t="str">
        <f>if(X1050=PROSES!$B$1,T1050,)</f>
        <v/>
      </c>
      <c r="R1050" t="str">
        <f t="shared" si="9"/>
        <v>SANGGRAHANJELOK</v>
      </c>
      <c r="S1050" s="3"/>
      <c r="T1050" s="1" t="s">
        <v>1884</v>
      </c>
      <c r="U1050" s="1" t="s">
        <v>176</v>
      </c>
      <c r="V1050" s="1" t="s">
        <v>176</v>
      </c>
      <c r="W1050" s="1" t="s">
        <v>171</v>
      </c>
      <c r="X1050" s="1" t="s">
        <v>197</v>
      </c>
      <c r="Y1050" s="1">
        <v>2.0</v>
      </c>
      <c r="Z1050" s="1" t="s">
        <v>410</v>
      </c>
      <c r="AA1050" s="1">
        <v>1.0</v>
      </c>
      <c r="AD1050" s="1">
        <v>0.0</v>
      </c>
      <c r="AE1050" s="1">
        <v>1.0</v>
      </c>
      <c r="AG1050" s="1">
        <v>42.278</v>
      </c>
      <c r="AH1050" s="1">
        <v>1.0</v>
      </c>
      <c r="AI1050" s="1" t="s">
        <v>64</v>
      </c>
      <c r="AJ1050" s="1">
        <v>0.0</v>
      </c>
      <c r="AM1050" s="1">
        <v>0.0</v>
      </c>
      <c r="AN1050" s="1">
        <v>0.0</v>
      </c>
      <c r="AO1050" s="1">
        <v>100.0</v>
      </c>
      <c r="AP1050" s="1">
        <v>1.0</v>
      </c>
      <c r="AQ1050" s="1">
        <v>0.58</v>
      </c>
      <c r="AR1050" s="1">
        <v>0.58</v>
      </c>
      <c r="AS1050" s="1">
        <v>17.73967</v>
      </c>
      <c r="AT1050" s="1">
        <v>70.94324</v>
      </c>
      <c r="AU1050" s="1">
        <v>5.792086</v>
      </c>
      <c r="AV1050" s="1">
        <v>16.76745</v>
      </c>
      <c r="AW1050" s="1">
        <v>12.13379</v>
      </c>
      <c r="AX1050" s="1">
        <v>50.30236</v>
      </c>
      <c r="AY1050" s="1">
        <v>0.0</v>
      </c>
      <c r="AZ1050" s="1">
        <v>0.6412987</v>
      </c>
      <c r="BA1050" s="1">
        <v>8.348166</v>
      </c>
    </row>
    <row r="1051">
      <c r="A1051">
        <f t="shared" si="2"/>
        <v>0</v>
      </c>
      <c r="B1051" t="str">
        <f t="shared" si="3"/>
        <v/>
      </c>
      <c r="C1051" t="str">
        <f>if(and(D$3&gt;1,E1051=PROSES!$D$22),,D1051)</f>
        <v/>
      </c>
      <c r="D1051" s="1" t="str">
        <f>if(and(F$3&gt;1,F1051=PROSES!$B$10),,F1051)</f>
        <v/>
      </c>
      <c r="E1051" t="str">
        <f t="shared" si="4"/>
        <v/>
      </c>
      <c r="F1051" t="str">
        <f t="shared" si="5"/>
        <v/>
      </c>
      <c r="G1051" s="1" t="str">
        <f>if(Z1051=PROSES!$E$29,T1051,)</f>
        <v/>
      </c>
      <c r="H1051" t="str">
        <f>if(X1051=PROSES!$E$29,T1051,)</f>
        <v/>
      </c>
      <c r="I1051" t="str">
        <f t="shared" si="6"/>
        <v/>
      </c>
      <c r="J1051" t="str">
        <f>if(and($K$3&gt;1,R1051=PROSES!$C$2),,K1051)</f>
        <v/>
      </c>
      <c r="K1051" s="1" t="str">
        <f>if(and($L$3&gt;1,L1051=PROSES!$B$2),,L1051)</f>
        <v/>
      </c>
      <c r="L1051" t="str">
        <f t="shared" si="7"/>
        <v/>
      </c>
      <c r="M1051" t="str">
        <f>if(Z1051=PROSES!$B$3,T1051,)</f>
        <v/>
      </c>
      <c r="N1051" t="str">
        <f>if(X1051=PROSES!$B$3,T1051,)</f>
        <v/>
      </c>
      <c r="O1051" t="str">
        <f t="shared" si="8"/>
        <v/>
      </c>
      <c r="P1051" t="str">
        <f>if(Z1051=PROSES!$B$1,T1051,)</f>
        <v/>
      </c>
      <c r="Q1051" t="str">
        <f>if(X1051=PROSES!$B$1,T1051,)</f>
        <v/>
      </c>
      <c r="R1051" t="str">
        <f t="shared" si="9"/>
        <v>SANGGRAHANJELOK</v>
      </c>
      <c r="S1051" s="3"/>
      <c r="T1051" s="1" t="s">
        <v>1885</v>
      </c>
      <c r="U1051" s="1" t="s">
        <v>176</v>
      </c>
      <c r="V1051" s="1" t="s">
        <v>176</v>
      </c>
      <c r="W1051" s="1" t="s">
        <v>171</v>
      </c>
      <c r="X1051" s="1" t="s">
        <v>197</v>
      </c>
      <c r="Y1051" s="1">
        <v>2.0</v>
      </c>
      <c r="Z1051" s="1" t="s">
        <v>410</v>
      </c>
      <c r="AA1051" s="1">
        <v>1.0</v>
      </c>
      <c r="AD1051" s="1">
        <v>0.0</v>
      </c>
      <c r="AE1051" s="1">
        <v>1.0</v>
      </c>
      <c r="AG1051" s="1">
        <v>42.278</v>
      </c>
      <c r="AH1051" s="1">
        <v>1.0</v>
      </c>
      <c r="AI1051" s="1" t="s">
        <v>64</v>
      </c>
      <c r="AJ1051" s="1">
        <v>0.0</v>
      </c>
      <c r="AM1051" s="1">
        <v>0.0</v>
      </c>
      <c r="AN1051" s="1">
        <v>0.0</v>
      </c>
      <c r="AO1051" s="1">
        <v>100.0</v>
      </c>
      <c r="AP1051" s="1">
        <v>1.0</v>
      </c>
      <c r="AQ1051" s="1">
        <v>0.58</v>
      </c>
      <c r="AR1051" s="1">
        <v>0.58</v>
      </c>
      <c r="AS1051" s="1">
        <v>17.73967</v>
      </c>
      <c r="AT1051" s="1">
        <v>70.94324</v>
      </c>
      <c r="AU1051" s="1">
        <v>5.792086</v>
      </c>
      <c r="AV1051" s="1">
        <v>16.76745</v>
      </c>
      <c r="AW1051" s="1">
        <v>12.13379</v>
      </c>
      <c r="AX1051" s="1">
        <v>50.30236</v>
      </c>
      <c r="AY1051" s="1">
        <v>0.0</v>
      </c>
      <c r="AZ1051" s="1">
        <v>0.6412987</v>
      </c>
      <c r="BA1051" s="1">
        <v>8.348166</v>
      </c>
    </row>
    <row r="1052">
      <c r="A1052">
        <f t="shared" si="2"/>
        <v>0</v>
      </c>
      <c r="B1052" t="str">
        <f t="shared" si="3"/>
        <v/>
      </c>
      <c r="C1052" t="str">
        <f>if(and(D$3&gt;1,E1052=PROSES!$D$22),,D1052)</f>
        <v/>
      </c>
      <c r="D1052" s="1" t="str">
        <f>if(and(F$3&gt;1,F1052=PROSES!$B$10),,F1052)</f>
        <v/>
      </c>
      <c r="E1052" t="str">
        <f t="shared" si="4"/>
        <v/>
      </c>
      <c r="F1052" t="str">
        <f t="shared" si="5"/>
        <v/>
      </c>
      <c r="G1052" s="1" t="str">
        <f>if(Z1052=PROSES!$E$29,T1052,)</f>
        <v/>
      </c>
      <c r="H1052" t="str">
        <f>if(X1052=PROSES!$E$29,T1052,)</f>
        <v/>
      </c>
      <c r="I1052" t="str">
        <f t="shared" si="6"/>
        <v/>
      </c>
      <c r="J1052" t="str">
        <f>if(and($K$3&gt;1,R1052=PROSES!$C$2),,K1052)</f>
        <v/>
      </c>
      <c r="K1052" s="1" t="str">
        <f>if(and($L$3&gt;1,L1052=PROSES!$B$2),,L1052)</f>
        <v/>
      </c>
      <c r="L1052" t="str">
        <f t="shared" si="7"/>
        <v/>
      </c>
      <c r="M1052" t="str">
        <f>if(Z1052=PROSES!$B$3,T1052,)</f>
        <v/>
      </c>
      <c r="N1052" t="str">
        <f>if(X1052=PROSES!$B$3,T1052,)</f>
        <v/>
      </c>
      <c r="O1052" t="str">
        <f t="shared" si="8"/>
        <v/>
      </c>
      <c r="P1052" t="str">
        <f>if(Z1052=PROSES!$B$1,T1052,)</f>
        <v/>
      </c>
      <c r="Q1052" t="str">
        <f>if(X1052=PROSES!$B$1,T1052,)</f>
        <v/>
      </c>
      <c r="R1052" t="str">
        <f t="shared" si="9"/>
        <v>SANGGRAHANKENTUNGAN</v>
      </c>
      <c r="S1052" s="3"/>
      <c r="T1052" s="1" t="s">
        <v>1886</v>
      </c>
      <c r="U1052" s="1" t="s">
        <v>176</v>
      </c>
      <c r="V1052" s="1" t="s">
        <v>176</v>
      </c>
      <c r="W1052" s="1" t="s">
        <v>171</v>
      </c>
      <c r="X1052" s="1" t="s">
        <v>197</v>
      </c>
      <c r="Y1052" s="1">
        <v>1.0</v>
      </c>
      <c r="Z1052" s="1" t="s">
        <v>1175</v>
      </c>
      <c r="AA1052" s="1">
        <v>1.0</v>
      </c>
      <c r="AD1052" s="1">
        <v>0.0</v>
      </c>
      <c r="AE1052" s="1">
        <v>1.0</v>
      </c>
      <c r="AG1052" s="1">
        <v>37.912</v>
      </c>
      <c r="AH1052" s="1">
        <v>1.0</v>
      </c>
      <c r="AI1052" s="1" t="s">
        <v>64</v>
      </c>
      <c r="AJ1052" s="1">
        <v>0.0</v>
      </c>
      <c r="AM1052" s="1">
        <v>0.0</v>
      </c>
      <c r="AN1052" s="1">
        <v>0.0</v>
      </c>
      <c r="AO1052" s="1">
        <v>100.0</v>
      </c>
      <c r="AP1052" s="1">
        <v>1.0</v>
      </c>
      <c r="AQ1052" s="1">
        <v>0.58</v>
      </c>
      <c r="AR1052" s="1">
        <v>0.58</v>
      </c>
      <c r="AS1052" s="1">
        <v>15.90771</v>
      </c>
      <c r="AT1052" s="1">
        <v>70.94324</v>
      </c>
      <c r="AU1052" s="1">
        <v>5.193944</v>
      </c>
      <c r="AV1052" s="1">
        <v>15.0359</v>
      </c>
      <c r="AW1052" s="1">
        <v>10.88074</v>
      </c>
      <c r="AX1052" s="1">
        <v>45.1077</v>
      </c>
      <c r="AY1052" s="1">
        <v>0.0</v>
      </c>
      <c r="AZ1052" s="1">
        <v>0.6412987</v>
      </c>
      <c r="BA1052" s="1">
        <v>8.348166</v>
      </c>
    </row>
    <row r="1053">
      <c r="A1053">
        <f t="shared" si="2"/>
        <v>0</v>
      </c>
      <c r="B1053" t="str">
        <f t="shared" si="3"/>
        <v/>
      </c>
      <c r="C1053" t="str">
        <f>if(and(D$3&gt;1,E1053=PROSES!$D$22),,D1053)</f>
        <v/>
      </c>
      <c r="D1053" s="1" t="str">
        <f>if(and(F$3&gt;1,F1053=PROSES!$B$10),,F1053)</f>
        <v/>
      </c>
      <c r="E1053" t="str">
        <f t="shared" si="4"/>
        <v/>
      </c>
      <c r="F1053" t="str">
        <f t="shared" si="5"/>
        <v/>
      </c>
      <c r="G1053" s="1" t="str">
        <f>if(Z1053=PROSES!$E$29,T1053,)</f>
        <v/>
      </c>
      <c r="H1053" t="str">
        <f>if(X1053=PROSES!$E$29,T1053,)</f>
        <v/>
      </c>
      <c r="I1053" t="str">
        <f t="shared" si="6"/>
        <v/>
      </c>
      <c r="J1053" t="str">
        <f>if(and($K$3&gt;1,R1053=PROSES!$C$2),,K1053)</f>
        <v/>
      </c>
      <c r="K1053" s="1" t="str">
        <f>if(and($L$3&gt;1,L1053=PROSES!$B$2),,L1053)</f>
        <v/>
      </c>
      <c r="L1053" t="str">
        <f t="shared" si="7"/>
        <v/>
      </c>
      <c r="M1053" t="str">
        <f>if(Z1053=PROSES!$B$3,T1053,)</f>
        <v/>
      </c>
      <c r="N1053" t="str">
        <f>if(X1053=PROSES!$B$3,T1053,)</f>
        <v/>
      </c>
      <c r="O1053" t="str">
        <f t="shared" si="8"/>
        <v/>
      </c>
      <c r="P1053" t="str">
        <f>if(Z1053=PROSES!$B$1,T1053,)</f>
        <v/>
      </c>
      <c r="Q1053" t="str">
        <f>if(X1053=PROSES!$B$1,T1053,)</f>
        <v/>
      </c>
      <c r="R1053" t="str">
        <f t="shared" si="9"/>
        <v>SANGGRAHANMEDARI</v>
      </c>
      <c r="S1053" s="3"/>
      <c r="T1053" s="1" t="s">
        <v>1887</v>
      </c>
      <c r="U1053" s="1" t="s">
        <v>176</v>
      </c>
      <c r="V1053" s="1" t="s">
        <v>176</v>
      </c>
      <c r="W1053" s="1" t="s">
        <v>171</v>
      </c>
      <c r="X1053" s="1" t="s">
        <v>197</v>
      </c>
      <c r="Y1053" s="1">
        <v>1.0</v>
      </c>
      <c r="Z1053" s="1" t="s">
        <v>1396</v>
      </c>
      <c r="AA1053" s="1" t="s">
        <v>85</v>
      </c>
      <c r="AD1053" s="1">
        <v>0.0</v>
      </c>
      <c r="AE1053" s="1">
        <v>1.0</v>
      </c>
      <c r="AG1053" s="1">
        <v>27.274</v>
      </c>
      <c r="AH1053" s="1">
        <v>1.0</v>
      </c>
      <c r="AI1053" s="1" t="s">
        <v>64</v>
      </c>
      <c r="AJ1053" s="1">
        <v>0.0</v>
      </c>
      <c r="AM1053" s="1">
        <v>0.0</v>
      </c>
      <c r="AN1053" s="1">
        <v>0.0</v>
      </c>
      <c r="AO1053" s="1">
        <v>100.0</v>
      </c>
      <c r="AP1053" s="1">
        <v>1.0</v>
      </c>
      <c r="AQ1053" s="1">
        <v>0.58</v>
      </c>
      <c r="AR1053" s="1">
        <v>0.58</v>
      </c>
      <c r="AS1053" s="1">
        <v>11.44405</v>
      </c>
      <c r="AT1053" s="1">
        <v>70.94324</v>
      </c>
      <c r="AU1053" s="1">
        <v>3.736538</v>
      </c>
      <c r="AV1053" s="1">
        <v>10.81687</v>
      </c>
      <c r="AW1053" s="1">
        <v>7.827638</v>
      </c>
      <c r="AX1053" s="1">
        <v>32.45061</v>
      </c>
      <c r="AY1053" s="1">
        <v>0.0</v>
      </c>
      <c r="AZ1053" s="1">
        <v>0.6412987</v>
      </c>
      <c r="BA1053" s="1">
        <v>8.348166</v>
      </c>
    </row>
    <row r="1054">
      <c r="A1054">
        <f t="shared" si="2"/>
        <v>0</v>
      </c>
      <c r="B1054" t="str">
        <f t="shared" si="3"/>
        <v/>
      </c>
      <c r="C1054" t="str">
        <f>if(and(D$3&gt;1,E1054=PROSES!$D$22),,D1054)</f>
        <v/>
      </c>
      <c r="D1054" s="1" t="str">
        <f>if(and(F$3&gt;1,F1054=PROSES!$B$10),,F1054)</f>
        <v/>
      </c>
      <c r="E1054" t="str">
        <f t="shared" si="4"/>
        <v/>
      </c>
      <c r="F1054" t="str">
        <f t="shared" si="5"/>
        <v/>
      </c>
      <c r="G1054" s="1" t="str">
        <f>if(Z1054=PROSES!$E$29,T1054,)</f>
        <v/>
      </c>
      <c r="H1054" t="str">
        <f>if(X1054=PROSES!$E$29,T1054,)</f>
        <v/>
      </c>
      <c r="I1054" t="str">
        <f t="shared" si="6"/>
        <v/>
      </c>
      <c r="J1054" t="str">
        <f>if(and($K$3&gt;1,R1054=PROSES!$C$2),,K1054)</f>
        <v/>
      </c>
      <c r="K1054" s="1" t="str">
        <f>if(and($L$3&gt;1,L1054=PROSES!$B$2),,L1054)</f>
        <v/>
      </c>
      <c r="L1054" t="str">
        <f t="shared" si="7"/>
        <v/>
      </c>
      <c r="M1054" t="str">
        <f>if(Z1054=PROSES!$B$3,T1054,)</f>
        <v/>
      </c>
      <c r="N1054" t="str">
        <f>if(X1054=PROSES!$B$3,T1054,)</f>
        <v/>
      </c>
      <c r="O1054" t="str">
        <f t="shared" si="8"/>
        <v/>
      </c>
      <c r="P1054" t="str">
        <f>if(Z1054=PROSES!$B$1,T1054,)</f>
        <v/>
      </c>
      <c r="Q1054" t="str">
        <f>if(X1054=PROSES!$B$1,T1054,)</f>
        <v/>
      </c>
      <c r="R1054" t="str">
        <f t="shared" si="9"/>
        <v>SANGGRAHANSECANG DOUBLE</v>
      </c>
      <c r="S1054" s="3"/>
      <c r="T1054" s="1" t="s">
        <v>1888</v>
      </c>
      <c r="U1054" s="1" t="s">
        <v>176</v>
      </c>
      <c r="V1054" s="1" t="s">
        <v>176</v>
      </c>
      <c r="W1054" s="1" t="s">
        <v>171</v>
      </c>
      <c r="X1054" s="1" t="s">
        <v>197</v>
      </c>
      <c r="Y1054" s="1">
        <v>1.0</v>
      </c>
      <c r="Z1054" s="1" t="s">
        <v>199</v>
      </c>
      <c r="AA1054" s="1">
        <v>1.0</v>
      </c>
      <c r="AD1054" s="1">
        <v>0.0</v>
      </c>
      <c r="AE1054" s="1">
        <v>1.0</v>
      </c>
      <c r="AG1054" s="1">
        <v>6.865</v>
      </c>
      <c r="AH1054" s="1">
        <v>1.0</v>
      </c>
      <c r="AI1054" s="1" t="s">
        <v>64</v>
      </c>
      <c r="AJ1054" s="1">
        <v>0.0</v>
      </c>
      <c r="AM1054" s="1">
        <v>0.0</v>
      </c>
      <c r="AN1054" s="1">
        <v>0.0</v>
      </c>
      <c r="AO1054" s="1">
        <v>100.0</v>
      </c>
      <c r="AP1054" s="1">
        <v>1.0</v>
      </c>
      <c r="AQ1054" s="1">
        <v>0.58</v>
      </c>
      <c r="AR1054" s="1">
        <v>0.58</v>
      </c>
      <c r="AS1054" s="1">
        <v>2.880524</v>
      </c>
      <c r="AT1054" s="1">
        <v>70.94324</v>
      </c>
      <c r="AU1054" s="1">
        <v>0.9405049</v>
      </c>
      <c r="AV1054" s="1">
        <v>2.722659</v>
      </c>
      <c r="AW1054" s="1">
        <v>1.970255</v>
      </c>
      <c r="AX1054" s="1">
        <v>8.167977</v>
      </c>
      <c r="AY1054" s="1">
        <v>0.0</v>
      </c>
      <c r="AZ1054" s="1">
        <v>0.6412987</v>
      </c>
      <c r="BA1054" s="1">
        <v>8.348166</v>
      </c>
    </row>
    <row r="1055">
      <c r="A1055">
        <f t="shared" si="2"/>
        <v>0</v>
      </c>
      <c r="B1055" t="str">
        <f t="shared" si="3"/>
        <v/>
      </c>
      <c r="C1055" t="str">
        <f>if(and(D$3&gt;1,E1055=PROSES!$D$22),,D1055)</f>
        <v/>
      </c>
      <c r="D1055" s="1" t="str">
        <f>if(and(F$3&gt;1,F1055=PROSES!$B$10),,F1055)</f>
        <v/>
      </c>
      <c r="E1055" t="str">
        <f t="shared" si="4"/>
        <v/>
      </c>
      <c r="F1055" t="str">
        <f t="shared" si="5"/>
        <v/>
      </c>
      <c r="G1055" s="1" t="str">
        <f>if(Z1055=PROSES!$E$29,T1055,)</f>
        <v/>
      </c>
      <c r="H1055" t="str">
        <f>if(X1055=PROSES!$E$29,T1055,)</f>
        <v/>
      </c>
      <c r="I1055" t="str">
        <f t="shared" si="6"/>
        <v/>
      </c>
      <c r="J1055" t="str">
        <f>if(and($K$3&gt;1,R1055=PROSES!$C$2),,K1055)</f>
        <v/>
      </c>
      <c r="K1055" s="1" t="str">
        <f>if(and($L$3&gt;1,L1055=PROSES!$B$2),,L1055)</f>
        <v/>
      </c>
      <c r="L1055" t="str">
        <f t="shared" si="7"/>
        <v/>
      </c>
      <c r="M1055" t="str">
        <f>if(Z1055=PROSES!$B$3,T1055,)</f>
        <v/>
      </c>
      <c r="N1055" t="str">
        <f>if(X1055=PROSES!$B$3,T1055,)</f>
        <v/>
      </c>
      <c r="O1055" t="str">
        <f t="shared" si="8"/>
        <v/>
      </c>
      <c r="P1055" t="str">
        <f>if(Z1055=PROSES!$B$1,T1055,)</f>
        <v/>
      </c>
      <c r="Q1055" t="str">
        <f>if(X1055=PROSES!$B$1,T1055,)</f>
        <v/>
      </c>
      <c r="R1055" t="str">
        <f t="shared" si="9"/>
        <v>SANGGRAHANSECANG DOUBLE</v>
      </c>
      <c r="S1055" s="3"/>
      <c r="T1055" s="1" t="s">
        <v>1889</v>
      </c>
      <c r="U1055" s="1" t="s">
        <v>176</v>
      </c>
      <c r="V1055" s="1" t="s">
        <v>176</v>
      </c>
      <c r="W1055" s="1" t="s">
        <v>171</v>
      </c>
      <c r="X1055" s="1" t="s">
        <v>197</v>
      </c>
      <c r="Y1055" s="1">
        <v>1.0</v>
      </c>
      <c r="Z1055" s="1" t="s">
        <v>199</v>
      </c>
      <c r="AA1055" s="1">
        <v>2.0</v>
      </c>
      <c r="AD1055" s="1">
        <v>0.0</v>
      </c>
      <c r="AE1055" s="1">
        <v>1.0</v>
      </c>
      <c r="AG1055" s="1">
        <v>6.865</v>
      </c>
      <c r="AH1055" s="1">
        <v>1.0</v>
      </c>
      <c r="AI1055" s="1" t="s">
        <v>64</v>
      </c>
      <c r="AJ1055" s="1">
        <v>0.0</v>
      </c>
      <c r="AM1055" s="1">
        <v>0.0</v>
      </c>
      <c r="AN1055" s="1">
        <v>0.0</v>
      </c>
      <c r="AO1055" s="1">
        <v>100.0</v>
      </c>
      <c r="AP1055" s="1">
        <v>1.0</v>
      </c>
      <c r="AQ1055" s="1">
        <v>0.58</v>
      </c>
      <c r="AR1055" s="1">
        <v>0.58</v>
      </c>
      <c r="AS1055" s="1">
        <v>2.880524</v>
      </c>
      <c r="AT1055" s="1">
        <v>70.94324</v>
      </c>
      <c r="AU1055" s="1">
        <v>0.9405049</v>
      </c>
      <c r="AV1055" s="1">
        <v>2.722659</v>
      </c>
      <c r="AW1055" s="1">
        <v>1.970255</v>
      </c>
      <c r="AX1055" s="1">
        <v>8.167977</v>
      </c>
      <c r="AY1055" s="1">
        <v>0.0</v>
      </c>
      <c r="AZ1055" s="1">
        <v>0.6412987</v>
      </c>
      <c r="BA1055" s="1">
        <v>8.348166</v>
      </c>
    </row>
    <row r="1056">
      <c r="A1056">
        <f t="shared" si="2"/>
        <v>0</v>
      </c>
      <c r="B1056" t="str">
        <f t="shared" si="3"/>
        <v/>
      </c>
      <c r="C1056" t="str">
        <f>if(and(D$3&gt;1,E1056=PROSES!$D$22),,D1056)</f>
        <v/>
      </c>
      <c r="D1056" s="1" t="str">
        <f>if(and(F$3&gt;1,F1056=PROSES!$B$10),,F1056)</f>
        <v/>
      </c>
      <c r="E1056" t="str">
        <f t="shared" si="4"/>
        <v/>
      </c>
      <c r="F1056" t="str">
        <f t="shared" si="5"/>
        <v/>
      </c>
      <c r="G1056" s="1" t="str">
        <f>if(Z1056=PROSES!$E$29,T1056,)</f>
        <v/>
      </c>
      <c r="H1056" t="str">
        <f>if(X1056=PROSES!$E$29,T1056,)</f>
        <v/>
      </c>
      <c r="I1056" t="str">
        <f t="shared" si="6"/>
        <v/>
      </c>
      <c r="J1056" t="str">
        <f>if(and($K$3&gt;1,R1056=PROSES!$C$2),,K1056)</f>
        <v/>
      </c>
      <c r="K1056" s="1" t="str">
        <f>if(and($L$3&gt;1,L1056=PROSES!$B$2),,L1056)</f>
        <v/>
      </c>
      <c r="L1056" t="str">
        <f t="shared" si="7"/>
        <v/>
      </c>
      <c r="M1056" t="str">
        <f>if(Z1056=PROSES!$B$3,T1056,)</f>
        <v/>
      </c>
      <c r="N1056" t="str">
        <f>if(X1056=PROSES!$B$3,T1056,)</f>
        <v/>
      </c>
      <c r="O1056" t="str">
        <f t="shared" si="8"/>
        <v/>
      </c>
      <c r="P1056" t="str">
        <f>if(Z1056=PROSES!$B$1,T1056,)</f>
        <v/>
      </c>
      <c r="Q1056" t="str">
        <f>if(X1056=PROSES!$B$1,T1056,)</f>
        <v/>
      </c>
      <c r="R1056" t="str">
        <f t="shared" si="9"/>
        <v>SANGGRAHANSECANG DOUBLE</v>
      </c>
      <c r="S1056" s="3"/>
      <c r="T1056" s="1" t="s">
        <v>1890</v>
      </c>
      <c r="U1056" s="1" t="s">
        <v>176</v>
      </c>
      <c r="V1056" s="1" t="s">
        <v>176</v>
      </c>
      <c r="W1056" s="1" t="s">
        <v>90</v>
      </c>
      <c r="X1056" s="1" t="s">
        <v>197</v>
      </c>
      <c r="Y1056" s="1">
        <v>1.0</v>
      </c>
      <c r="Z1056" s="1" t="s">
        <v>199</v>
      </c>
      <c r="AA1056" s="1">
        <v>2.0</v>
      </c>
      <c r="AD1056" s="1">
        <v>0.0</v>
      </c>
      <c r="AE1056" s="1">
        <v>1.0</v>
      </c>
      <c r="AG1056" s="1">
        <v>7.2618</v>
      </c>
      <c r="AH1056" s="1">
        <v>1.0</v>
      </c>
      <c r="AI1056" s="1" t="s">
        <v>64</v>
      </c>
      <c r="AJ1056" s="1">
        <v>0.0</v>
      </c>
      <c r="AM1056" s="1">
        <v>0.0</v>
      </c>
      <c r="AN1056" s="1">
        <v>0.0</v>
      </c>
      <c r="AO1056" s="1">
        <v>100.0</v>
      </c>
      <c r="AP1056" s="1">
        <v>1.0</v>
      </c>
      <c r="AQ1056" s="1">
        <v>1.62</v>
      </c>
      <c r="AR1056" s="1">
        <v>1.62</v>
      </c>
      <c r="AS1056" s="1">
        <v>2.057669</v>
      </c>
      <c r="AT1056" s="1">
        <v>82.15014</v>
      </c>
      <c r="AU1056" s="1">
        <v>0.2810316</v>
      </c>
      <c r="AV1056" s="1">
        <v>2.038387</v>
      </c>
      <c r="AW1056" s="1">
        <v>1.370302</v>
      </c>
      <c r="AX1056" s="1">
        <v>6.115162</v>
      </c>
      <c r="AY1056" s="1">
        <v>0.0</v>
      </c>
      <c r="AZ1056" s="1">
        <v>0.683587</v>
      </c>
      <c r="BA1056" s="1">
        <v>-7.109503</v>
      </c>
    </row>
    <row r="1057">
      <c r="A1057">
        <f t="shared" si="2"/>
        <v>0</v>
      </c>
      <c r="B1057" t="str">
        <f t="shared" si="3"/>
        <v/>
      </c>
      <c r="C1057" t="str">
        <f>if(and(D$3&gt;1,E1057=PROSES!$D$22),,D1057)</f>
        <v/>
      </c>
      <c r="D1057" s="1" t="str">
        <f>if(and(F$3&gt;1,F1057=PROSES!$B$10),,F1057)</f>
        <v/>
      </c>
      <c r="E1057" t="str">
        <f t="shared" si="4"/>
        <v/>
      </c>
      <c r="F1057" t="str">
        <f t="shared" si="5"/>
        <v/>
      </c>
      <c r="G1057" s="1" t="str">
        <f>if(Z1057=PROSES!$E$29,T1057,)</f>
        <v/>
      </c>
      <c r="H1057" t="str">
        <f>if(X1057=PROSES!$E$29,T1057,)</f>
        <v/>
      </c>
      <c r="I1057" t="str">
        <f t="shared" si="6"/>
        <v/>
      </c>
      <c r="J1057" t="str">
        <f>if(and($K$3&gt;1,R1057=PROSES!$C$2),,K1057)</f>
        <v/>
      </c>
      <c r="K1057" s="1" t="str">
        <f>if(and($L$3&gt;1,L1057=PROSES!$B$2),,L1057)</f>
        <v/>
      </c>
      <c r="L1057" t="str">
        <f t="shared" si="7"/>
        <v/>
      </c>
      <c r="M1057" t="str">
        <f>if(Z1057=PROSES!$B$3,T1057,)</f>
        <v/>
      </c>
      <c r="N1057" t="str">
        <f>if(X1057=PROSES!$B$3,T1057,)</f>
        <v/>
      </c>
      <c r="O1057" t="str">
        <f t="shared" si="8"/>
        <v/>
      </c>
      <c r="P1057" t="str">
        <f>if(Z1057=PROSES!$B$1,T1057,)</f>
        <v/>
      </c>
      <c r="Q1057" t="str">
        <f>if(X1057=PROSES!$B$1,T1057,)</f>
        <v/>
      </c>
      <c r="R1057" t="str">
        <f t="shared" si="9"/>
        <v>SAYUNGKUDUS</v>
      </c>
      <c r="S1057" s="3"/>
      <c r="T1057" s="1" t="s">
        <v>1891</v>
      </c>
      <c r="U1057" s="1" t="s">
        <v>176</v>
      </c>
      <c r="V1057" s="1" t="s">
        <v>176</v>
      </c>
      <c r="W1057" s="1" t="s">
        <v>816</v>
      </c>
      <c r="X1057" s="1" t="s">
        <v>1892</v>
      </c>
      <c r="Y1057" s="1">
        <v>1.0</v>
      </c>
      <c r="Z1057" s="1" t="s">
        <v>1282</v>
      </c>
      <c r="AA1057" s="1">
        <v>1.0</v>
      </c>
      <c r="AD1057" s="1">
        <v>0.0</v>
      </c>
      <c r="AE1057" s="1">
        <v>1.0</v>
      </c>
      <c r="AG1057" s="1">
        <v>34.137</v>
      </c>
      <c r="AH1057" s="1">
        <v>1.0</v>
      </c>
      <c r="AI1057" s="1" t="s">
        <v>64</v>
      </c>
      <c r="AJ1057" s="1">
        <v>0.0</v>
      </c>
      <c r="AM1057" s="1">
        <v>0.0</v>
      </c>
      <c r="AN1057" s="1">
        <v>0.0</v>
      </c>
      <c r="AO1057" s="1">
        <v>100.0</v>
      </c>
      <c r="AP1057" s="1">
        <v>1.0</v>
      </c>
      <c r="AQ1057" s="1">
        <v>1.16</v>
      </c>
      <c r="AR1057" s="1">
        <v>1.16</v>
      </c>
      <c r="AS1057" s="1">
        <v>7.362244</v>
      </c>
      <c r="AT1057" s="1">
        <v>71.48104</v>
      </c>
      <c r="AU1057" s="1">
        <v>2.338384</v>
      </c>
      <c r="AV1057" s="1">
        <v>6.981017</v>
      </c>
      <c r="AW1057" s="1">
        <v>7.458935</v>
      </c>
      <c r="AX1057" s="1">
        <v>20.94305</v>
      </c>
      <c r="AY1057" s="1">
        <v>0.0</v>
      </c>
      <c r="AZ1057" s="1">
        <v>0.673318</v>
      </c>
      <c r="BA1057" s="1">
        <v>-1.621461</v>
      </c>
    </row>
    <row r="1058">
      <c r="A1058">
        <f t="shared" si="2"/>
        <v>0</v>
      </c>
      <c r="B1058" t="str">
        <f t="shared" si="3"/>
        <v/>
      </c>
      <c r="C1058" t="str">
        <f>if(and(D$3&gt;1,E1058=PROSES!$D$22),,D1058)</f>
        <v/>
      </c>
      <c r="D1058" s="1" t="str">
        <f>if(and(F$3&gt;1,F1058=PROSES!$B$10),,F1058)</f>
        <v/>
      </c>
      <c r="E1058" t="str">
        <f t="shared" si="4"/>
        <v/>
      </c>
      <c r="F1058" t="str">
        <f t="shared" si="5"/>
        <v/>
      </c>
      <c r="G1058" s="1" t="str">
        <f>if(Z1058=PROSES!$E$29,T1058,)</f>
        <v/>
      </c>
      <c r="H1058" t="str">
        <f>if(X1058=PROSES!$E$29,T1058,)</f>
        <v/>
      </c>
      <c r="I1058" t="str">
        <f t="shared" si="6"/>
        <v/>
      </c>
      <c r="J1058" t="str">
        <f>if(and($K$3&gt;1,R1058=PROSES!$C$2),,K1058)</f>
        <v/>
      </c>
      <c r="K1058" s="1" t="str">
        <f>if(and($L$3&gt;1,L1058=PROSES!$B$2),,L1058)</f>
        <v/>
      </c>
      <c r="L1058" t="str">
        <f t="shared" si="7"/>
        <v/>
      </c>
      <c r="M1058" t="str">
        <f>if(Z1058=PROSES!$B$3,T1058,)</f>
        <v/>
      </c>
      <c r="N1058" t="str">
        <f>if(X1058=PROSES!$B$3,T1058,)</f>
        <v/>
      </c>
      <c r="O1058" t="str">
        <f t="shared" si="8"/>
        <v/>
      </c>
      <c r="P1058" t="str">
        <f>if(Z1058=PROSES!$B$1,T1058,)</f>
        <v/>
      </c>
      <c r="Q1058" t="str">
        <f>if(X1058=PROSES!$B$1,T1058,)</f>
        <v/>
      </c>
      <c r="R1058" t="str">
        <f t="shared" si="9"/>
        <v>SAYUNGKUDUS</v>
      </c>
      <c r="S1058" s="3"/>
      <c r="T1058" s="1" t="s">
        <v>1893</v>
      </c>
      <c r="U1058" s="1" t="s">
        <v>176</v>
      </c>
      <c r="V1058" s="1" t="s">
        <v>176</v>
      </c>
      <c r="W1058" s="1" t="s">
        <v>816</v>
      </c>
      <c r="X1058" s="1" t="s">
        <v>1892</v>
      </c>
      <c r="Y1058" s="1">
        <v>2.0</v>
      </c>
      <c r="Z1058" s="1" t="s">
        <v>1282</v>
      </c>
      <c r="AA1058" s="1">
        <v>2.0</v>
      </c>
      <c r="AD1058" s="1">
        <v>0.0</v>
      </c>
      <c r="AE1058" s="1">
        <v>1.0</v>
      </c>
      <c r="AG1058" s="1">
        <v>34.137</v>
      </c>
      <c r="AH1058" s="1">
        <v>1.0</v>
      </c>
      <c r="AI1058" s="1" t="s">
        <v>64</v>
      </c>
      <c r="AJ1058" s="1">
        <v>0.0</v>
      </c>
      <c r="AM1058" s="1">
        <v>0.0</v>
      </c>
      <c r="AN1058" s="1">
        <v>0.0</v>
      </c>
      <c r="AO1058" s="1">
        <v>100.0</v>
      </c>
      <c r="AP1058" s="1">
        <v>1.0</v>
      </c>
      <c r="AQ1058" s="1">
        <v>1.16</v>
      </c>
      <c r="AR1058" s="1">
        <v>1.16</v>
      </c>
      <c r="AS1058" s="1">
        <v>7.362244</v>
      </c>
      <c r="AT1058" s="1">
        <v>71.48104</v>
      </c>
      <c r="AU1058" s="1">
        <v>2.338384</v>
      </c>
      <c r="AV1058" s="1">
        <v>6.981017</v>
      </c>
      <c r="AW1058" s="1">
        <v>7.458935</v>
      </c>
      <c r="AX1058" s="1">
        <v>20.94305</v>
      </c>
      <c r="AY1058" s="1">
        <v>0.0</v>
      </c>
      <c r="AZ1058" s="1">
        <v>0.673318</v>
      </c>
      <c r="BA1058" s="1">
        <v>-1.621461</v>
      </c>
    </row>
    <row r="1059">
      <c r="A1059">
        <f t="shared" si="2"/>
        <v>0</v>
      </c>
      <c r="B1059" t="str">
        <f t="shared" si="3"/>
        <v/>
      </c>
      <c r="C1059" t="str">
        <f>if(and(D$3&gt;1,E1059=PROSES!$D$22),,D1059)</f>
        <v/>
      </c>
      <c r="D1059" s="1" t="str">
        <f>if(and(F$3&gt;1,F1059=PROSES!$B$10),,F1059)</f>
        <v/>
      </c>
      <c r="E1059" t="str">
        <f t="shared" si="4"/>
        <v/>
      </c>
      <c r="F1059" t="str">
        <f t="shared" si="5"/>
        <v/>
      </c>
      <c r="G1059" s="1" t="str">
        <f>if(Z1059=PROSES!$E$29,T1059,)</f>
        <v/>
      </c>
      <c r="H1059" t="str">
        <f>if(X1059=PROSES!$E$29,T1059,)</f>
        <v/>
      </c>
      <c r="I1059" t="str">
        <f t="shared" si="6"/>
        <v/>
      </c>
      <c r="J1059" t="str">
        <f>if(and($K$3&gt;1,R1059=PROSES!$C$2),,K1059)</f>
        <v/>
      </c>
      <c r="K1059" s="1" t="str">
        <f>if(and($L$3&gt;1,L1059=PROSES!$B$2),,L1059)</f>
        <v/>
      </c>
      <c r="L1059" t="str">
        <f t="shared" si="7"/>
        <v/>
      </c>
      <c r="M1059" t="str">
        <f>if(Z1059=PROSES!$B$3,T1059,)</f>
        <v/>
      </c>
      <c r="N1059" t="str">
        <f>if(X1059=PROSES!$B$3,T1059,)</f>
        <v/>
      </c>
      <c r="O1059" t="str">
        <f t="shared" si="8"/>
        <v/>
      </c>
      <c r="P1059" t="str">
        <f>if(Z1059=PROSES!$B$1,T1059,)</f>
        <v/>
      </c>
      <c r="Q1059" t="str">
        <f>if(X1059=PROSES!$B$1,T1059,)</f>
        <v/>
      </c>
      <c r="R1059" t="str">
        <f t="shared" si="9"/>
        <v>UNGARAN7SURABAYA BARAT7</v>
      </c>
      <c r="S1059" s="3"/>
      <c r="T1059" s="1" t="s">
        <v>1894</v>
      </c>
      <c r="U1059" s="1" t="s">
        <v>75</v>
      </c>
      <c r="V1059" s="1" t="s">
        <v>75</v>
      </c>
      <c r="W1059" s="1" t="s">
        <v>233</v>
      </c>
      <c r="X1059" s="1" t="s">
        <v>1362</v>
      </c>
      <c r="Y1059" s="1" t="s">
        <v>324</v>
      </c>
      <c r="Z1059" s="1" t="s">
        <v>947</v>
      </c>
      <c r="AA1059" s="1" t="s">
        <v>56</v>
      </c>
      <c r="AD1059" s="1">
        <v>0.0</v>
      </c>
      <c r="AE1059" s="1">
        <v>1.0</v>
      </c>
      <c r="AG1059" s="1">
        <v>254.2</v>
      </c>
      <c r="AH1059" s="1">
        <v>1.0</v>
      </c>
      <c r="AI1059" s="1" t="s">
        <v>64</v>
      </c>
      <c r="AJ1059" s="1">
        <v>0.0</v>
      </c>
      <c r="AM1059" s="1">
        <v>0.0</v>
      </c>
      <c r="AN1059" s="1">
        <v>0.0</v>
      </c>
      <c r="AO1059" s="1">
        <v>100.0</v>
      </c>
      <c r="AP1059" s="1">
        <v>1.0</v>
      </c>
      <c r="AQ1059" s="1">
        <v>1.98</v>
      </c>
      <c r="AR1059" s="1">
        <v>1.98</v>
      </c>
      <c r="AS1059" s="1">
        <v>71.94388</v>
      </c>
      <c r="AT1059" s="1">
        <v>84.05775</v>
      </c>
      <c r="AU1059" s="1">
        <v>7.44806</v>
      </c>
      <c r="AV1059" s="1">
        <v>71.5573</v>
      </c>
      <c r="AW1059" s="1">
        <v>45.57806</v>
      </c>
      <c r="AX1059" s="1">
        <v>214.6719</v>
      </c>
      <c r="AY1059" s="1">
        <v>0.0</v>
      </c>
      <c r="AZ1059" s="1">
        <v>0.6862155</v>
      </c>
      <c r="BA1059" s="1">
        <v>-8.9765</v>
      </c>
    </row>
    <row r="1060">
      <c r="A1060">
        <f t="shared" si="2"/>
        <v>0</v>
      </c>
      <c r="B1060" t="str">
        <f t="shared" si="3"/>
        <v/>
      </c>
      <c r="C1060" t="str">
        <f>if(and(D$3&gt;1,E1060=PROSES!$D$22),,D1060)</f>
        <v/>
      </c>
      <c r="D1060" s="1" t="str">
        <f>if(and(F$3&gt;1,F1060=PROSES!$B$10),,F1060)</f>
        <v/>
      </c>
      <c r="E1060" t="str">
        <f t="shared" si="4"/>
        <v/>
      </c>
      <c r="F1060" t="str">
        <f t="shared" si="5"/>
        <v/>
      </c>
      <c r="G1060" s="1" t="str">
        <f>if(Z1060=PROSES!$E$29,T1060,)</f>
        <v/>
      </c>
      <c r="H1060" t="str">
        <f>if(X1060=PROSES!$E$29,T1060,)</f>
        <v/>
      </c>
      <c r="I1060" t="str">
        <f t="shared" si="6"/>
        <v/>
      </c>
      <c r="J1060" t="str">
        <f>if(and($K$3&gt;1,R1060=PROSES!$C$2),,K1060)</f>
        <v/>
      </c>
      <c r="K1060" s="1" t="str">
        <f>if(and($L$3&gt;1,L1060=PROSES!$B$2),,L1060)</f>
        <v/>
      </c>
      <c r="L1060" t="str">
        <f t="shared" si="7"/>
        <v/>
      </c>
      <c r="M1060" t="str">
        <f>if(Z1060=PROSES!$B$3,T1060,)</f>
        <v/>
      </c>
      <c r="N1060" t="str">
        <f>if(X1060=PROSES!$B$3,T1060,)</f>
        <v/>
      </c>
      <c r="O1060" t="str">
        <f t="shared" si="8"/>
        <v/>
      </c>
      <c r="P1060" t="str">
        <f>if(Z1060=PROSES!$B$1,T1060,)</f>
        <v/>
      </c>
      <c r="Q1060" t="str">
        <f>if(X1060=PROSES!$B$1,T1060,)</f>
        <v/>
      </c>
      <c r="R1060" t="str">
        <f t="shared" si="9"/>
        <v>SURABAYA BARAT5BABADAN5</v>
      </c>
      <c r="S1060" s="3"/>
      <c r="T1060" s="1" t="s">
        <v>1895</v>
      </c>
      <c r="U1060" s="1" t="s">
        <v>82</v>
      </c>
      <c r="V1060" s="1" t="s">
        <v>82</v>
      </c>
      <c r="W1060" s="1" t="s">
        <v>825</v>
      </c>
      <c r="X1060" s="1" t="s">
        <v>86</v>
      </c>
      <c r="Y1060" s="1" t="s">
        <v>85</v>
      </c>
      <c r="Z1060" s="1" t="s">
        <v>826</v>
      </c>
      <c r="AA1060" s="1" t="s">
        <v>85</v>
      </c>
      <c r="AD1060" s="1">
        <v>0.0</v>
      </c>
      <c r="AE1060" s="1">
        <v>1.0</v>
      </c>
      <c r="AG1060" s="1">
        <v>13.00684</v>
      </c>
      <c r="AH1060" s="1">
        <v>1.0</v>
      </c>
      <c r="AI1060" s="1" t="s">
        <v>64</v>
      </c>
      <c r="AJ1060" s="1">
        <v>0.0</v>
      </c>
      <c r="AM1060" s="1">
        <v>0.0</v>
      </c>
      <c r="AN1060" s="1">
        <v>0.0</v>
      </c>
      <c r="AO1060" s="1">
        <v>100.0</v>
      </c>
      <c r="AP1060" s="1">
        <v>1.0</v>
      </c>
      <c r="AQ1060" s="1">
        <v>1.2</v>
      </c>
      <c r="AR1060" s="1">
        <v>1.2</v>
      </c>
      <c r="AS1060" s="1">
        <v>8.70492</v>
      </c>
      <c r="AT1060" s="1">
        <v>81.30194</v>
      </c>
      <c r="AU1060" s="1">
        <v>1.316422</v>
      </c>
      <c r="AV1060" s="1">
        <v>8.604805</v>
      </c>
      <c r="AW1060" s="1">
        <v>0.0</v>
      </c>
      <c r="AX1060" s="1">
        <v>0.0</v>
      </c>
      <c r="AY1060" s="1">
        <v>0.0</v>
      </c>
      <c r="AZ1060" s="1">
        <v>0.3333333</v>
      </c>
      <c r="BA1060" s="1">
        <v>180.0</v>
      </c>
    </row>
    <row r="1061">
      <c r="A1061">
        <f t="shared" si="2"/>
        <v>0</v>
      </c>
      <c r="B1061" t="str">
        <f t="shared" si="3"/>
        <v/>
      </c>
      <c r="C1061" t="str">
        <f>if(and(D$3&gt;1,E1061=PROSES!$D$22),,D1061)</f>
        <v/>
      </c>
      <c r="D1061" s="1" t="str">
        <f>if(and(F$3&gt;1,F1061=PROSES!$B$10),,F1061)</f>
        <v/>
      </c>
      <c r="E1061" t="str">
        <f t="shared" si="4"/>
        <v/>
      </c>
      <c r="F1061" t="str">
        <f t="shared" si="5"/>
        <v/>
      </c>
      <c r="G1061" s="1" t="str">
        <f>if(Z1061=PROSES!$E$29,T1061,)</f>
        <v/>
      </c>
      <c r="H1061" t="str">
        <f>if(X1061=PROSES!$E$29,T1061,)</f>
        <v/>
      </c>
      <c r="I1061" t="str">
        <f t="shared" si="6"/>
        <v/>
      </c>
      <c r="J1061" t="str">
        <f>if(and($K$3&gt;1,R1061=PROSES!$C$2),,K1061)</f>
        <v/>
      </c>
      <c r="K1061" s="1" t="str">
        <f>if(and($L$3&gt;1,L1061=PROSES!$B$2),,L1061)</f>
        <v/>
      </c>
      <c r="L1061" t="str">
        <f t="shared" si="7"/>
        <v/>
      </c>
      <c r="M1061" t="str">
        <f>if(Z1061=PROSES!$B$3,T1061,)</f>
        <v/>
      </c>
      <c r="N1061" t="str">
        <f>if(X1061=PROSES!$B$3,T1061,)</f>
        <v/>
      </c>
      <c r="O1061" t="str">
        <f t="shared" si="8"/>
        <v/>
      </c>
      <c r="P1061" t="str">
        <f>if(Z1061=PROSES!$B$1,T1061,)</f>
        <v/>
      </c>
      <c r="Q1061" t="str">
        <f>if(X1061=PROSES!$B$1,T1061,)</f>
        <v/>
      </c>
      <c r="R1061" t="str">
        <f t="shared" si="9"/>
        <v>SURABAYA BARAT5BALONGBENDO5</v>
      </c>
      <c r="S1061" s="3"/>
      <c r="T1061" s="1" t="s">
        <v>1896</v>
      </c>
      <c r="U1061" s="1" t="s">
        <v>82</v>
      </c>
      <c r="V1061" s="1" t="s">
        <v>82</v>
      </c>
      <c r="W1061" s="1" t="s">
        <v>83</v>
      </c>
      <c r="X1061" s="1" t="s">
        <v>86</v>
      </c>
      <c r="Y1061" s="1" t="s">
        <v>88</v>
      </c>
      <c r="Z1061" s="1" t="s">
        <v>1897</v>
      </c>
      <c r="AA1061" s="1" t="s">
        <v>85</v>
      </c>
      <c r="AD1061" s="1">
        <v>0.0</v>
      </c>
      <c r="AE1061" s="1">
        <v>1.0</v>
      </c>
      <c r="AG1061" s="1">
        <v>11.98</v>
      </c>
      <c r="AH1061" s="1">
        <v>1.0</v>
      </c>
      <c r="AI1061" s="1" t="s">
        <v>64</v>
      </c>
      <c r="AJ1061" s="1">
        <v>0.0</v>
      </c>
      <c r="AM1061" s="1">
        <v>0.0</v>
      </c>
      <c r="AN1061" s="1">
        <v>0.0</v>
      </c>
      <c r="AO1061" s="1">
        <v>100.0</v>
      </c>
      <c r="AP1061" s="1">
        <v>1.0</v>
      </c>
      <c r="AQ1061" s="1">
        <v>1.48</v>
      </c>
      <c r="AR1061" s="1">
        <v>1.48</v>
      </c>
      <c r="AS1061" s="1">
        <v>2.360821</v>
      </c>
      <c r="AT1061" s="1">
        <v>75.63232</v>
      </c>
      <c r="AU1061" s="1">
        <v>0.585822</v>
      </c>
      <c r="AV1061" s="1">
        <v>2.286982</v>
      </c>
      <c r="AW1061" s="1">
        <v>2.010244</v>
      </c>
      <c r="AX1061" s="1">
        <v>7.361111</v>
      </c>
      <c r="AY1061" s="1">
        <v>0.0</v>
      </c>
      <c r="AZ1061" s="1">
        <v>0.7441298</v>
      </c>
      <c r="BA1061" s="1">
        <v>-1.31295</v>
      </c>
    </row>
    <row r="1062">
      <c r="A1062">
        <f t="shared" si="2"/>
        <v>0</v>
      </c>
      <c r="B1062" t="str">
        <f t="shared" si="3"/>
        <v/>
      </c>
      <c r="C1062" t="str">
        <f>if(and(D$3&gt;1,E1062=PROSES!$D$22),,D1062)</f>
        <v/>
      </c>
      <c r="D1062" s="1" t="str">
        <f>if(and(F$3&gt;1,F1062=PROSES!$B$10),,F1062)</f>
        <v/>
      </c>
      <c r="E1062" t="str">
        <f t="shared" si="4"/>
        <v/>
      </c>
      <c r="F1062" t="str">
        <f t="shared" si="5"/>
        <v/>
      </c>
      <c r="G1062" s="1" t="str">
        <f>if(Z1062=PROSES!$E$29,T1062,)</f>
        <v/>
      </c>
      <c r="H1062" t="str">
        <f>if(X1062=PROSES!$E$29,T1062,)</f>
        <v/>
      </c>
      <c r="I1062" t="str">
        <f t="shared" si="6"/>
        <v/>
      </c>
      <c r="J1062" t="str">
        <f>if(and($K$3&gt;1,R1062=PROSES!$C$2),,K1062)</f>
        <v/>
      </c>
      <c r="K1062" s="1" t="str">
        <f>if(and($L$3&gt;1,L1062=PROSES!$B$2),,L1062)</f>
        <v/>
      </c>
      <c r="L1062" t="str">
        <f t="shared" si="7"/>
        <v/>
      </c>
      <c r="M1062" t="str">
        <f>if(Z1062=PROSES!$B$3,T1062,)</f>
        <v/>
      </c>
      <c r="N1062" t="str">
        <f>if(X1062=PROSES!$B$3,T1062,)</f>
        <v/>
      </c>
      <c r="O1062" t="str">
        <f t="shared" si="8"/>
        <v/>
      </c>
      <c r="P1062" t="str">
        <f>if(Z1062=PROSES!$B$1,T1062,)</f>
        <v/>
      </c>
      <c r="Q1062" t="str">
        <f>if(X1062=PROSES!$B$1,T1062,)</f>
        <v/>
      </c>
      <c r="R1062" t="str">
        <f t="shared" si="9"/>
        <v>CERME5SURABAYA BARAT5</v>
      </c>
      <c r="S1062" s="3"/>
      <c r="T1062" s="1" t="s">
        <v>1898</v>
      </c>
      <c r="U1062" s="1" t="s">
        <v>82</v>
      </c>
      <c r="V1062" s="1" t="s">
        <v>82</v>
      </c>
      <c r="W1062" s="1" t="s">
        <v>83</v>
      </c>
      <c r="X1062" s="1" t="s">
        <v>501</v>
      </c>
      <c r="Y1062" s="1" t="s">
        <v>88</v>
      </c>
      <c r="Z1062" s="1" t="s">
        <v>86</v>
      </c>
      <c r="AA1062" s="1" t="s">
        <v>88</v>
      </c>
      <c r="AD1062" s="1">
        <v>0.0</v>
      </c>
      <c r="AE1062" s="1">
        <v>1.0</v>
      </c>
      <c r="AG1062" s="1">
        <v>20.5</v>
      </c>
      <c r="AH1062" s="1">
        <v>1.0</v>
      </c>
      <c r="AI1062" s="1" t="s">
        <v>64</v>
      </c>
      <c r="AJ1062" s="1">
        <v>0.0</v>
      </c>
      <c r="AM1062" s="1">
        <v>0.0</v>
      </c>
      <c r="AN1062" s="1">
        <v>0.0</v>
      </c>
      <c r="AO1062" s="1">
        <v>100.0</v>
      </c>
      <c r="AP1062" s="1">
        <v>1.0</v>
      </c>
      <c r="AQ1062" s="1">
        <v>1.48</v>
      </c>
      <c r="AR1062" s="1">
        <v>1.48</v>
      </c>
      <c r="AS1062" s="1">
        <v>4.039802</v>
      </c>
      <c r="AT1062" s="1">
        <v>75.63232</v>
      </c>
      <c r="AU1062" s="1">
        <v>1.00245</v>
      </c>
      <c r="AV1062" s="1">
        <v>3.91345</v>
      </c>
      <c r="AW1062" s="1">
        <v>3.4399</v>
      </c>
      <c r="AX1062" s="1">
        <v>12.59622</v>
      </c>
      <c r="AY1062" s="1">
        <v>0.0</v>
      </c>
      <c r="AZ1062" s="1">
        <v>0.7441298</v>
      </c>
      <c r="BA1062" s="1">
        <v>-1.31295</v>
      </c>
    </row>
    <row r="1063">
      <c r="A1063">
        <f t="shared" si="2"/>
        <v>0</v>
      </c>
      <c r="B1063" t="str">
        <f t="shared" si="3"/>
        <v/>
      </c>
      <c r="C1063" t="str">
        <f>if(and(D$3&gt;1,E1063=PROSES!$D$22),,D1063)</f>
        <v/>
      </c>
      <c r="D1063" s="1" t="str">
        <f>if(and(F$3&gt;1,F1063=PROSES!$B$10),,F1063)</f>
        <v/>
      </c>
      <c r="E1063" t="str">
        <f t="shared" si="4"/>
        <v/>
      </c>
      <c r="F1063" t="str">
        <f t="shared" si="5"/>
        <v/>
      </c>
      <c r="G1063" s="1" t="str">
        <f>if(Z1063=PROSES!$E$29,T1063,)</f>
        <v/>
      </c>
      <c r="H1063" t="str">
        <f>if(X1063=PROSES!$E$29,T1063,)</f>
        <v/>
      </c>
      <c r="I1063" t="str">
        <f t="shared" si="6"/>
        <v/>
      </c>
      <c r="J1063" t="str">
        <f>if(and($K$3&gt;1,R1063=PROSES!$C$2),,K1063)</f>
        <v/>
      </c>
      <c r="K1063" s="1" t="str">
        <f>if(and($L$3&gt;1,L1063=PROSES!$B$2),,L1063)</f>
        <v/>
      </c>
      <c r="L1063" t="str">
        <f t="shared" si="7"/>
        <v/>
      </c>
      <c r="M1063" t="str">
        <f>if(Z1063=PROSES!$B$3,T1063,)</f>
        <v/>
      </c>
      <c r="N1063" t="str">
        <f>if(X1063=PROSES!$B$3,T1063,)</f>
        <v/>
      </c>
      <c r="O1063" t="str">
        <f t="shared" si="8"/>
        <v/>
      </c>
      <c r="P1063" t="str">
        <f>if(Z1063=PROSES!$B$1,T1063,)</f>
        <v/>
      </c>
      <c r="Q1063" t="str">
        <f>if(X1063=PROSES!$B$1,T1063,)</f>
        <v/>
      </c>
      <c r="R1063" t="str">
        <f t="shared" si="9"/>
        <v>SURABAYA BARAT5DRIYOREJO5</v>
      </c>
      <c r="S1063" s="3"/>
      <c r="T1063" s="1" t="s">
        <v>1899</v>
      </c>
      <c r="U1063" s="1" t="s">
        <v>82</v>
      </c>
      <c r="V1063" s="1" t="s">
        <v>82</v>
      </c>
      <c r="W1063" s="1" t="s">
        <v>825</v>
      </c>
      <c r="X1063" s="1" t="s">
        <v>86</v>
      </c>
      <c r="Y1063" s="1" t="s">
        <v>85</v>
      </c>
      <c r="Z1063" s="1" t="s">
        <v>827</v>
      </c>
      <c r="AA1063" s="1" t="s">
        <v>85</v>
      </c>
      <c r="AD1063" s="1">
        <v>0.0</v>
      </c>
      <c r="AE1063" s="1">
        <v>1.0</v>
      </c>
      <c r="AG1063" s="1">
        <v>5.5208</v>
      </c>
      <c r="AH1063" s="1">
        <v>0.96</v>
      </c>
      <c r="AI1063" s="1" t="s">
        <v>64</v>
      </c>
      <c r="AJ1063" s="1">
        <v>0.0</v>
      </c>
      <c r="AM1063" s="1">
        <v>0.0</v>
      </c>
      <c r="AN1063" s="1">
        <v>0.0</v>
      </c>
      <c r="AO1063" s="1">
        <v>100.0</v>
      </c>
      <c r="AP1063" s="1">
        <v>1.0</v>
      </c>
      <c r="AQ1063" s="1">
        <v>1.152</v>
      </c>
      <c r="AR1063" s="1">
        <v>1.152</v>
      </c>
      <c r="AS1063" s="1">
        <v>3.694835</v>
      </c>
      <c r="AT1063" s="1">
        <v>81.30194</v>
      </c>
      <c r="AU1063" s="1">
        <v>0.5587602</v>
      </c>
      <c r="AV1063" s="1">
        <v>3.65234</v>
      </c>
      <c r="AW1063" s="1">
        <v>0.0</v>
      </c>
      <c r="AX1063" s="1">
        <v>0.0</v>
      </c>
      <c r="AY1063" s="1">
        <v>0.0</v>
      </c>
      <c r="AZ1063" s="1">
        <v>0.3333333</v>
      </c>
      <c r="BA1063" s="1">
        <v>180.0</v>
      </c>
    </row>
    <row r="1064">
      <c r="A1064">
        <f t="shared" si="2"/>
        <v>0</v>
      </c>
      <c r="B1064" t="str">
        <f t="shared" si="3"/>
        <v/>
      </c>
      <c r="C1064" t="str">
        <f>if(and(D$3&gt;1,E1064=PROSES!$D$22),,D1064)</f>
        <v/>
      </c>
      <c r="D1064" s="1" t="str">
        <f>if(and(F$3&gt;1,F1064=PROSES!$B$10),,F1064)</f>
        <v/>
      </c>
      <c r="E1064" t="str">
        <f t="shared" si="4"/>
        <v/>
      </c>
      <c r="F1064" t="str">
        <f t="shared" si="5"/>
        <v/>
      </c>
      <c r="G1064" s="1" t="str">
        <f>if(Z1064=PROSES!$E$29,T1064,)</f>
        <v/>
      </c>
      <c r="H1064" t="str">
        <f>if(X1064=PROSES!$E$29,T1064,)</f>
        <v/>
      </c>
      <c r="I1064" t="str">
        <f t="shared" si="6"/>
        <v/>
      </c>
      <c r="J1064" t="str">
        <f>if(and($K$3&gt;1,R1064=PROSES!$C$2),,K1064)</f>
        <v/>
      </c>
      <c r="K1064" s="1" t="str">
        <f>if(and($L$3&gt;1,L1064=PROSES!$B$2),,L1064)</f>
        <v/>
      </c>
      <c r="L1064" t="str">
        <f t="shared" si="7"/>
        <v/>
      </c>
      <c r="M1064" t="str">
        <f>if(Z1064=PROSES!$B$3,T1064,)</f>
        <v/>
      </c>
      <c r="N1064" t="str">
        <f>if(X1064=PROSES!$B$3,T1064,)</f>
        <v/>
      </c>
      <c r="O1064" t="str">
        <f t="shared" si="8"/>
        <v/>
      </c>
      <c r="P1064" t="str">
        <f>if(Z1064=PROSES!$B$1,T1064,)</f>
        <v/>
      </c>
      <c r="Q1064" t="str">
        <f>if(X1064=PROSES!$B$1,T1064,)</f>
        <v/>
      </c>
      <c r="R1064" t="str">
        <f t="shared" si="9"/>
        <v>SURABAYA BARAT7GRATI7</v>
      </c>
      <c r="S1064" s="3"/>
      <c r="T1064" s="1" t="s">
        <v>1900</v>
      </c>
      <c r="U1064" s="1" t="s">
        <v>75</v>
      </c>
      <c r="V1064" s="1" t="s">
        <v>75</v>
      </c>
      <c r="W1064" s="1" t="s">
        <v>562</v>
      </c>
      <c r="X1064" s="1" t="s">
        <v>947</v>
      </c>
      <c r="Y1064" s="1" t="s">
        <v>78</v>
      </c>
      <c r="Z1064" s="1" t="s">
        <v>1365</v>
      </c>
      <c r="AA1064" s="1" t="s">
        <v>78</v>
      </c>
      <c r="AD1064" s="1">
        <v>0.0</v>
      </c>
      <c r="AE1064" s="1">
        <v>1.0</v>
      </c>
      <c r="AG1064" s="1">
        <v>79.41</v>
      </c>
      <c r="AH1064" s="1">
        <v>1.0</v>
      </c>
      <c r="AI1064" s="1" t="s">
        <v>64</v>
      </c>
      <c r="AJ1064" s="1">
        <v>0.0</v>
      </c>
      <c r="AM1064" s="1">
        <v>0.0</v>
      </c>
      <c r="AN1064" s="1">
        <v>0.0</v>
      </c>
      <c r="AO1064" s="1">
        <v>100.0</v>
      </c>
      <c r="AP1064" s="1">
        <v>1.0</v>
      </c>
      <c r="AQ1064" s="1">
        <v>2.4</v>
      </c>
      <c r="AR1064" s="1">
        <v>2.4</v>
      </c>
      <c r="AS1064" s="1">
        <v>22.38724</v>
      </c>
      <c r="AT1064" s="1">
        <v>84.89205</v>
      </c>
      <c r="AU1064" s="1">
        <v>1.993191</v>
      </c>
      <c r="AV1064" s="1">
        <v>22.29833</v>
      </c>
      <c r="AW1064" s="1">
        <v>13.90469</v>
      </c>
      <c r="AX1064" s="1">
        <v>66.89499</v>
      </c>
      <c r="AY1064" s="1">
        <v>0.0</v>
      </c>
      <c r="AZ1064" s="1">
        <v>0.6872964</v>
      </c>
      <c r="BA1064" s="1">
        <v>-9.846326</v>
      </c>
    </row>
    <row r="1065">
      <c r="A1065">
        <f t="shared" si="2"/>
        <v>0</v>
      </c>
      <c r="B1065" t="str">
        <f t="shared" si="3"/>
        <v/>
      </c>
      <c r="C1065" t="str">
        <f>if(and(D$3&gt;1,E1065=PROSES!$D$22),,D1065)</f>
        <v/>
      </c>
      <c r="D1065" s="1" t="str">
        <f>if(and(F$3&gt;1,F1065=PROSES!$B$10),,F1065)</f>
        <v/>
      </c>
      <c r="E1065" t="str">
        <f t="shared" si="4"/>
        <v/>
      </c>
      <c r="F1065" t="str">
        <f t="shared" si="5"/>
        <v/>
      </c>
      <c r="G1065" s="1" t="str">
        <f>if(Z1065=PROSES!$E$29,T1065,)</f>
        <v/>
      </c>
      <c r="H1065" t="str">
        <f>if(X1065=PROSES!$E$29,T1065,)</f>
        <v/>
      </c>
      <c r="I1065" t="str">
        <f t="shared" si="6"/>
        <v/>
      </c>
      <c r="J1065" t="str">
        <f>if(and($K$3&gt;1,R1065=PROSES!$C$2),,K1065)</f>
        <v/>
      </c>
      <c r="K1065" s="1" t="str">
        <f>if(and($L$3&gt;1,L1065=PROSES!$B$2),,L1065)</f>
        <v/>
      </c>
      <c r="L1065" t="str">
        <f t="shared" si="7"/>
        <v/>
      </c>
      <c r="M1065" t="str">
        <f>if(Z1065=PROSES!$B$3,T1065,)</f>
        <v/>
      </c>
      <c r="N1065" t="str">
        <f>if(X1065=PROSES!$B$3,T1065,)</f>
        <v/>
      </c>
      <c r="O1065" t="str">
        <f t="shared" si="8"/>
        <v/>
      </c>
      <c r="P1065" t="str">
        <f>if(Z1065=PROSES!$B$1,T1065,)</f>
        <v/>
      </c>
      <c r="Q1065" t="str">
        <f>if(X1065=PROSES!$B$1,T1065,)</f>
        <v/>
      </c>
      <c r="R1065" t="str">
        <f t="shared" si="9"/>
        <v>GRATI7SURABAYA BARAT7</v>
      </c>
      <c r="S1065" s="3"/>
      <c r="T1065" s="1" t="s">
        <v>1901</v>
      </c>
      <c r="U1065" s="1" t="s">
        <v>75</v>
      </c>
      <c r="V1065" s="1" t="s">
        <v>75</v>
      </c>
      <c r="W1065" s="1" t="s">
        <v>562</v>
      </c>
      <c r="X1065" s="1" t="s">
        <v>1365</v>
      </c>
      <c r="Y1065" s="1" t="s">
        <v>78</v>
      </c>
      <c r="Z1065" s="1" t="s">
        <v>947</v>
      </c>
      <c r="AA1065" s="1" t="s">
        <v>78</v>
      </c>
      <c r="AD1065" s="1">
        <v>0.0</v>
      </c>
      <c r="AE1065" s="1">
        <v>1.0</v>
      </c>
      <c r="AG1065" s="1">
        <v>79.41</v>
      </c>
      <c r="AH1065" s="1">
        <v>1.0</v>
      </c>
      <c r="AI1065" s="1" t="s">
        <v>64</v>
      </c>
      <c r="AJ1065" s="1">
        <v>0.0</v>
      </c>
      <c r="AM1065" s="1">
        <v>0.0</v>
      </c>
      <c r="AN1065" s="1">
        <v>0.0</v>
      </c>
      <c r="AO1065" s="1">
        <v>100.0</v>
      </c>
      <c r="AP1065" s="1">
        <v>1.0</v>
      </c>
      <c r="AQ1065" s="1">
        <v>2.4</v>
      </c>
      <c r="AR1065" s="1">
        <v>2.4</v>
      </c>
      <c r="AS1065" s="1">
        <v>22.38724</v>
      </c>
      <c r="AT1065" s="1">
        <v>84.89205</v>
      </c>
      <c r="AU1065" s="1">
        <v>1.993191</v>
      </c>
      <c r="AV1065" s="1">
        <v>22.29833</v>
      </c>
      <c r="AW1065" s="1">
        <v>13.90469</v>
      </c>
      <c r="AX1065" s="1">
        <v>66.89499</v>
      </c>
      <c r="AY1065" s="1">
        <v>0.0</v>
      </c>
      <c r="AZ1065" s="1">
        <v>0.6872964</v>
      </c>
      <c r="BA1065" s="1">
        <v>-9.846326</v>
      </c>
    </row>
    <row r="1066">
      <c r="A1066">
        <f t="shared" si="2"/>
        <v>0</v>
      </c>
      <c r="B1066" t="str">
        <f t="shared" si="3"/>
        <v/>
      </c>
      <c r="C1066" t="str">
        <f>if(and(D$3&gt;1,E1066=PROSES!$D$22),,D1066)</f>
        <v/>
      </c>
      <c r="D1066" s="1" t="str">
        <f>if(and(F$3&gt;1,F1066=PROSES!$B$10),,F1066)</f>
        <v/>
      </c>
      <c r="E1066" t="str">
        <f t="shared" si="4"/>
        <v/>
      </c>
      <c r="F1066" t="str">
        <f t="shared" si="5"/>
        <v/>
      </c>
      <c r="G1066" s="1" t="str">
        <f>if(Z1066=PROSES!$E$29,T1066,)</f>
        <v/>
      </c>
      <c r="H1066" t="str">
        <f>if(X1066=PROSES!$E$29,T1066,)</f>
        <v/>
      </c>
      <c r="I1066" t="str">
        <f t="shared" si="6"/>
        <v/>
      </c>
      <c r="J1066" t="str">
        <f>if(and($K$3&gt;1,R1066=PROSES!$C$2),,K1066)</f>
        <v/>
      </c>
      <c r="K1066" s="1" t="str">
        <f>if(and($L$3&gt;1,L1066=PROSES!$B$2),,L1066)</f>
        <v/>
      </c>
      <c r="L1066" t="str">
        <f t="shared" si="7"/>
        <v/>
      </c>
      <c r="M1066" t="str">
        <f>if(Z1066=PROSES!$B$3,T1066,)</f>
        <v/>
      </c>
      <c r="N1066" t="str">
        <f>if(X1066=PROSES!$B$3,T1066,)</f>
        <v/>
      </c>
      <c r="O1066" t="str">
        <f t="shared" si="8"/>
        <v/>
      </c>
      <c r="P1066" t="str">
        <f>if(Z1066=PROSES!$B$1,T1066,)</f>
        <v/>
      </c>
      <c r="Q1066" t="str">
        <f>if(X1066=PROSES!$B$1,T1066,)</f>
        <v/>
      </c>
      <c r="R1066" t="str">
        <f t="shared" si="9"/>
        <v>SURABAYA BARAT5KASIH JATIM5</v>
      </c>
      <c r="S1066" s="3"/>
      <c r="T1066" s="1" t="s">
        <v>1902</v>
      </c>
      <c r="U1066" s="1" t="s">
        <v>82</v>
      </c>
      <c r="V1066" s="1" t="s">
        <v>82</v>
      </c>
      <c r="W1066" s="1" t="s">
        <v>83</v>
      </c>
      <c r="X1066" s="1" t="s">
        <v>86</v>
      </c>
      <c r="Y1066" s="1" t="s">
        <v>88</v>
      </c>
      <c r="Z1066" s="1" t="s">
        <v>1206</v>
      </c>
      <c r="AA1066" s="1" t="s">
        <v>85</v>
      </c>
      <c r="AD1066" s="1">
        <v>0.0</v>
      </c>
      <c r="AE1066" s="1">
        <v>1.0</v>
      </c>
      <c r="AG1066" s="1">
        <v>8.642</v>
      </c>
      <c r="AH1066" s="1">
        <v>1.0</v>
      </c>
      <c r="AI1066" s="1" t="s">
        <v>64</v>
      </c>
      <c r="AJ1066" s="1">
        <v>0.0</v>
      </c>
      <c r="AM1066" s="1">
        <v>0.0</v>
      </c>
      <c r="AN1066" s="1">
        <v>0.0</v>
      </c>
      <c r="AO1066" s="1">
        <v>100.0</v>
      </c>
      <c r="AP1066" s="1">
        <v>1.0</v>
      </c>
      <c r="AQ1066" s="1">
        <v>1.48</v>
      </c>
      <c r="AR1066" s="1">
        <v>1.48</v>
      </c>
      <c r="AS1066" s="1">
        <v>1.703023</v>
      </c>
      <c r="AT1066" s="1">
        <v>75.63232</v>
      </c>
      <c r="AU1066" s="1">
        <v>0.4225938</v>
      </c>
      <c r="AV1066" s="1">
        <v>1.649758</v>
      </c>
      <c r="AW1066" s="1">
        <v>1.450128</v>
      </c>
      <c r="AX1066" s="1">
        <v>5.310077</v>
      </c>
      <c r="AY1066" s="1">
        <v>0.0</v>
      </c>
      <c r="AZ1066" s="1">
        <v>0.7441298</v>
      </c>
      <c r="BA1066" s="1">
        <v>-1.31295</v>
      </c>
    </row>
    <row r="1067">
      <c r="A1067">
        <f t="shared" si="2"/>
        <v>0</v>
      </c>
      <c r="B1067" t="str">
        <f t="shared" si="3"/>
        <v/>
      </c>
      <c r="C1067" t="str">
        <f>if(and(D$3&gt;1,E1067=PROSES!$D$22),,D1067)</f>
        <v/>
      </c>
      <c r="D1067" s="1" t="str">
        <f>if(and(F$3&gt;1,F1067=PROSES!$B$10),,F1067)</f>
        <v/>
      </c>
      <c r="E1067" t="str">
        <f t="shared" si="4"/>
        <v/>
      </c>
      <c r="F1067" t="str">
        <f t="shared" si="5"/>
        <v/>
      </c>
      <c r="G1067" s="1" t="str">
        <f>if(Z1067=PROSES!$E$29,T1067,)</f>
        <v/>
      </c>
      <c r="H1067" t="str">
        <f>if(X1067=PROSES!$E$29,T1067,)</f>
        <v/>
      </c>
      <c r="I1067" t="str">
        <f t="shared" si="6"/>
        <v/>
      </c>
      <c r="J1067" t="str">
        <f>if(and($K$3&gt;1,R1067=PROSES!$C$2),,K1067)</f>
        <v/>
      </c>
      <c r="K1067" s="1" t="str">
        <f>if(and($L$3&gt;1,L1067=PROSES!$B$2),,L1067)</f>
        <v/>
      </c>
      <c r="L1067" t="str">
        <f t="shared" si="7"/>
        <v/>
      </c>
      <c r="M1067" t="str">
        <f>if(Z1067=PROSES!$B$3,T1067,)</f>
        <v/>
      </c>
      <c r="N1067" t="str">
        <f>if(X1067=PROSES!$B$3,T1067,)</f>
        <v/>
      </c>
      <c r="O1067" t="str">
        <f t="shared" si="8"/>
        <v/>
      </c>
      <c r="P1067" t="str">
        <f>if(Z1067=PROSES!$B$1,T1067,)</f>
        <v/>
      </c>
      <c r="Q1067" t="str">
        <f>if(X1067=PROSES!$B$1,T1067,)</f>
        <v/>
      </c>
      <c r="R1067" t="str">
        <f t="shared" si="9"/>
        <v>SURABAYA BARAT5KARANGPILANG5</v>
      </c>
      <c r="S1067" s="3"/>
      <c r="T1067" s="1" t="s">
        <v>1903</v>
      </c>
      <c r="U1067" s="1" t="s">
        <v>82</v>
      </c>
      <c r="V1067" s="1" t="s">
        <v>82</v>
      </c>
      <c r="W1067" s="1" t="s">
        <v>83</v>
      </c>
      <c r="X1067" s="1" t="s">
        <v>86</v>
      </c>
      <c r="Y1067" s="1" t="s">
        <v>85</v>
      </c>
      <c r="Z1067" s="1" t="s">
        <v>1208</v>
      </c>
      <c r="AA1067" s="1" t="s">
        <v>85</v>
      </c>
      <c r="AD1067" s="1">
        <v>0.0</v>
      </c>
      <c r="AE1067" s="1">
        <v>1.0</v>
      </c>
      <c r="AG1067" s="1">
        <v>6.846</v>
      </c>
      <c r="AH1067" s="1">
        <v>1.0</v>
      </c>
      <c r="AI1067" s="1" t="s">
        <v>64</v>
      </c>
      <c r="AJ1067" s="1">
        <v>0.0</v>
      </c>
      <c r="AM1067" s="1">
        <v>0.0</v>
      </c>
      <c r="AN1067" s="1">
        <v>0.0</v>
      </c>
      <c r="AO1067" s="1">
        <v>100.0</v>
      </c>
      <c r="AP1067" s="1">
        <v>1.0</v>
      </c>
      <c r="AQ1067" s="1">
        <v>1.48</v>
      </c>
      <c r="AR1067" s="1">
        <v>1.48</v>
      </c>
      <c r="AS1067" s="1">
        <v>1.349097</v>
      </c>
      <c r="AT1067" s="1">
        <v>75.63232</v>
      </c>
      <c r="AU1067" s="1">
        <v>0.3347694</v>
      </c>
      <c r="AV1067" s="1">
        <v>1.306901</v>
      </c>
      <c r="AW1067" s="1">
        <v>1.148759</v>
      </c>
      <c r="AX1067" s="1">
        <v>4.206525</v>
      </c>
      <c r="AY1067" s="1">
        <v>0.0</v>
      </c>
      <c r="AZ1067" s="1">
        <v>0.7441298</v>
      </c>
      <c r="BA1067" s="1">
        <v>-1.31295</v>
      </c>
    </row>
    <row r="1068">
      <c r="A1068">
        <f t="shared" si="2"/>
        <v>0</v>
      </c>
      <c r="B1068" t="str">
        <f t="shared" si="3"/>
        <v/>
      </c>
      <c r="C1068" t="str">
        <f>if(and(D$3&gt;1,E1068=PROSES!$D$22),,D1068)</f>
        <v/>
      </c>
      <c r="D1068" s="1" t="str">
        <f>if(and(F$3&gt;1,F1068=PROSES!$B$10),,F1068)</f>
        <v/>
      </c>
      <c r="E1068" t="str">
        <f t="shared" si="4"/>
        <v/>
      </c>
      <c r="F1068" t="str">
        <f t="shared" si="5"/>
        <v/>
      </c>
      <c r="G1068" s="1" t="str">
        <f>if(Z1068=PROSES!$E$29,T1068,)</f>
        <v/>
      </c>
      <c r="H1068" t="str">
        <f>if(X1068=PROSES!$E$29,T1068,)</f>
        <v/>
      </c>
      <c r="I1068" t="str">
        <f t="shared" si="6"/>
        <v/>
      </c>
      <c r="J1068" t="str">
        <f>if(and($K$3&gt;1,R1068=PROSES!$C$2),,K1068)</f>
        <v/>
      </c>
      <c r="K1068" s="1" t="str">
        <f>if(and($L$3&gt;1,L1068=PROSES!$B$2),,L1068)</f>
        <v/>
      </c>
      <c r="L1068" t="str">
        <f t="shared" si="7"/>
        <v/>
      </c>
      <c r="M1068" t="str">
        <f>if(Z1068=PROSES!$B$3,T1068,)</f>
        <v/>
      </c>
      <c r="N1068" t="str">
        <f>if(X1068=PROSES!$B$3,T1068,)</f>
        <v/>
      </c>
      <c r="O1068" t="str">
        <f t="shared" si="8"/>
        <v/>
      </c>
      <c r="P1068" t="str">
        <f>if(Z1068=PROSES!$B$1,T1068,)</f>
        <v/>
      </c>
      <c r="Q1068" t="str">
        <f>if(X1068=PROSES!$B$1,T1068,)</f>
        <v/>
      </c>
      <c r="R1068" t="str">
        <f t="shared" si="9"/>
        <v>SURABAYA BARAT5KARANGPILANG5</v>
      </c>
      <c r="S1068" s="3"/>
      <c r="T1068" s="1" t="s">
        <v>1904</v>
      </c>
      <c r="U1068" s="1" t="s">
        <v>82</v>
      </c>
      <c r="V1068" s="1" t="s">
        <v>82</v>
      </c>
      <c r="W1068" s="1" t="s">
        <v>83</v>
      </c>
      <c r="X1068" s="1" t="s">
        <v>86</v>
      </c>
      <c r="Y1068" s="1" t="s">
        <v>85</v>
      </c>
      <c r="Z1068" s="1" t="s">
        <v>1208</v>
      </c>
      <c r="AA1068" s="1" t="s">
        <v>88</v>
      </c>
      <c r="AD1068" s="1">
        <v>0.0</v>
      </c>
      <c r="AE1068" s="1">
        <v>1.0</v>
      </c>
      <c r="AG1068" s="1">
        <v>6.846</v>
      </c>
      <c r="AH1068" s="1">
        <v>1.0</v>
      </c>
      <c r="AI1068" s="1" t="s">
        <v>64</v>
      </c>
      <c r="AJ1068" s="1">
        <v>0.0</v>
      </c>
      <c r="AM1068" s="1">
        <v>0.0</v>
      </c>
      <c r="AN1068" s="1">
        <v>0.0</v>
      </c>
      <c r="AO1068" s="1">
        <v>100.0</v>
      </c>
      <c r="AP1068" s="1">
        <v>1.0</v>
      </c>
      <c r="AQ1068" s="1">
        <v>1.48</v>
      </c>
      <c r="AR1068" s="1">
        <v>1.48</v>
      </c>
      <c r="AS1068" s="1">
        <v>1.349097</v>
      </c>
      <c r="AT1068" s="1">
        <v>75.63232</v>
      </c>
      <c r="AU1068" s="1">
        <v>0.3347694</v>
      </c>
      <c r="AV1068" s="1">
        <v>1.306901</v>
      </c>
      <c r="AW1068" s="1">
        <v>1.148759</v>
      </c>
      <c r="AX1068" s="1">
        <v>4.206525</v>
      </c>
      <c r="AY1068" s="1">
        <v>0.0</v>
      </c>
      <c r="AZ1068" s="1">
        <v>0.7441298</v>
      </c>
      <c r="BA1068" s="1">
        <v>-1.31295</v>
      </c>
    </row>
    <row r="1069">
      <c r="A1069">
        <f t="shared" si="2"/>
        <v>0</v>
      </c>
      <c r="B1069" t="str">
        <f t="shared" si="3"/>
        <v/>
      </c>
      <c r="C1069" t="str">
        <f>if(and(D$3&gt;1,E1069=PROSES!$D$22),,D1069)</f>
        <v/>
      </c>
      <c r="D1069" s="1" t="str">
        <f>if(and(F$3&gt;1,F1069=PROSES!$B$10),,F1069)</f>
        <v/>
      </c>
      <c r="E1069" t="str">
        <f t="shared" si="4"/>
        <v/>
      </c>
      <c r="F1069" t="str">
        <f t="shared" si="5"/>
        <v/>
      </c>
      <c r="G1069" s="1" t="str">
        <f>if(Z1069=PROSES!$E$29,T1069,)</f>
        <v/>
      </c>
      <c r="H1069" t="str">
        <f>if(X1069=PROSES!$E$29,T1069,)</f>
        <v/>
      </c>
      <c r="I1069" t="str">
        <f t="shared" si="6"/>
        <v/>
      </c>
      <c r="J1069" t="str">
        <f>if(and($K$3&gt;1,R1069=PROSES!$C$2),,K1069)</f>
        <v/>
      </c>
      <c r="K1069" s="1" t="str">
        <f>if(and($L$3&gt;1,L1069=PROSES!$B$2),,L1069)</f>
        <v/>
      </c>
      <c r="L1069" t="str">
        <f t="shared" si="7"/>
        <v/>
      </c>
      <c r="M1069" t="str">
        <f>if(Z1069=PROSES!$B$3,T1069,)</f>
        <v/>
      </c>
      <c r="N1069" t="str">
        <f>if(X1069=PROSES!$B$3,T1069,)</f>
        <v/>
      </c>
      <c r="O1069" t="str">
        <f t="shared" si="8"/>
        <v/>
      </c>
      <c r="P1069" t="str">
        <f>if(Z1069=PROSES!$B$1,T1069,)</f>
        <v/>
      </c>
      <c r="Q1069" t="str">
        <f>if(X1069=PROSES!$B$1,T1069,)</f>
        <v/>
      </c>
      <c r="R1069" t="str">
        <f t="shared" si="9"/>
        <v>SURABAYA BARAT5SEKARPUTIH5</v>
      </c>
      <c r="S1069" s="3"/>
      <c r="T1069" s="1" t="s">
        <v>1905</v>
      </c>
      <c r="U1069" s="1" t="s">
        <v>82</v>
      </c>
      <c r="V1069" s="1" t="s">
        <v>82</v>
      </c>
      <c r="W1069" s="1" t="s">
        <v>83</v>
      </c>
      <c r="X1069" s="1" t="s">
        <v>86</v>
      </c>
      <c r="Y1069" s="1" t="s">
        <v>88</v>
      </c>
      <c r="Z1069" s="1" t="s">
        <v>1906</v>
      </c>
      <c r="AA1069" s="1" t="s">
        <v>85</v>
      </c>
      <c r="AD1069" s="1">
        <v>0.0</v>
      </c>
      <c r="AE1069" s="1">
        <v>1.0</v>
      </c>
      <c r="AG1069" s="1">
        <v>24.05</v>
      </c>
      <c r="AH1069" s="1">
        <v>1.0</v>
      </c>
      <c r="AI1069" s="1" t="s">
        <v>64</v>
      </c>
      <c r="AJ1069" s="1">
        <v>0.0</v>
      </c>
      <c r="AM1069" s="1">
        <v>0.0</v>
      </c>
      <c r="AN1069" s="1">
        <v>0.0</v>
      </c>
      <c r="AO1069" s="1">
        <v>100.0</v>
      </c>
      <c r="AP1069" s="1">
        <v>1.0</v>
      </c>
      <c r="AQ1069" s="1">
        <v>1.48</v>
      </c>
      <c r="AR1069" s="1">
        <v>1.48</v>
      </c>
      <c r="AS1069" s="1">
        <v>4.739377</v>
      </c>
      <c r="AT1069" s="1">
        <v>75.63232</v>
      </c>
      <c r="AU1069" s="1">
        <v>1.176045</v>
      </c>
      <c r="AV1069" s="1">
        <v>4.591145</v>
      </c>
      <c r="AW1069" s="1">
        <v>4.03559</v>
      </c>
      <c r="AX1069" s="1">
        <v>14.77752</v>
      </c>
      <c r="AY1069" s="1">
        <v>0.0</v>
      </c>
      <c r="AZ1069" s="1">
        <v>0.7441298</v>
      </c>
      <c r="BA1069" s="1">
        <v>-1.31295</v>
      </c>
    </row>
    <row r="1070">
      <c r="A1070">
        <f t="shared" si="2"/>
        <v>0</v>
      </c>
      <c r="B1070" t="str">
        <f t="shared" si="3"/>
        <v/>
      </c>
      <c r="C1070" t="str">
        <f>if(and(D$3&gt;1,E1070=PROSES!$D$22),,D1070)</f>
        <v/>
      </c>
      <c r="D1070" s="1" t="str">
        <f>if(and(F$3&gt;1,F1070=PROSES!$B$10),,F1070)</f>
        <v/>
      </c>
      <c r="E1070" t="str">
        <f t="shared" si="4"/>
        <v/>
      </c>
      <c r="F1070" t="str">
        <f t="shared" si="5"/>
        <v/>
      </c>
      <c r="G1070" s="1" t="str">
        <f>if(Z1070=PROSES!$E$29,T1070,)</f>
        <v/>
      </c>
      <c r="H1070" t="str">
        <f>if(X1070=PROSES!$E$29,T1070,)</f>
        <v/>
      </c>
      <c r="I1070" t="str">
        <f t="shared" si="6"/>
        <v/>
      </c>
      <c r="J1070" t="str">
        <f>if(and($K$3&gt;1,R1070=PROSES!$C$2),,K1070)</f>
        <v/>
      </c>
      <c r="K1070" s="1" t="str">
        <f>if(and($L$3&gt;1,L1070=PROSES!$B$2),,L1070)</f>
        <v/>
      </c>
      <c r="L1070" t="str">
        <f t="shared" si="7"/>
        <v/>
      </c>
      <c r="M1070" t="str">
        <f>if(Z1070=PROSES!$B$3,T1070,)</f>
        <v/>
      </c>
      <c r="N1070" t="str">
        <f>if(X1070=PROSES!$B$3,T1070,)</f>
        <v/>
      </c>
      <c r="O1070" t="str">
        <f t="shared" si="8"/>
        <v/>
      </c>
      <c r="P1070" t="str">
        <f>if(Z1070=PROSES!$B$1,T1070,)</f>
        <v/>
      </c>
      <c r="Q1070" t="str">
        <f>if(X1070=PROSES!$B$1,T1070,)</f>
        <v/>
      </c>
      <c r="R1070" t="str">
        <f t="shared" si="9"/>
        <v>SURABAYA BARAT5SAWAHAN5</v>
      </c>
      <c r="S1070" s="3"/>
      <c r="T1070" s="1" t="s">
        <v>1907</v>
      </c>
      <c r="U1070" s="1" t="s">
        <v>82</v>
      </c>
      <c r="V1070" s="1" t="s">
        <v>82</v>
      </c>
      <c r="W1070" s="1" t="s">
        <v>83</v>
      </c>
      <c r="X1070" s="1" t="s">
        <v>86</v>
      </c>
      <c r="Y1070" s="1" t="s">
        <v>85</v>
      </c>
      <c r="Z1070" s="1" t="s">
        <v>1908</v>
      </c>
      <c r="AA1070" s="1" t="s">
        <v>88</v>
      </c>
      <c r="AD1070" s="1">
        <v>0.0</v>
      </c>
      <c r="AE1070" s="1">
        <v>1.0</v>
      </c>
      <c r="AG1070" s="1">
        <v>16.08</v>
      </c>
      <c r="AH1070" s="1">
        <v>1.0</v>
      </c>
      <c r="AI1070" s="1" t="s">
        <v>64</v>
      </c>
      <c r="AJ1070" s="1">
        <v>0.0</v>
      </c>
      <c r="AM1070" s="1">
        <v>0.0</v>
      </c>
      <c r="AN1070" s="1">
        <v>0.0</v>
      </c>
      <c r="AO1070" s="1">
        <v>100.0</v>
      </c>
      <c r="AP1070" s="1">
        <v>1.0</v>
      </c>
      <c r="AQ1070" s="1">
        <v>1.48</v>
      </c>
      <c r="AR1070" s="1">
        <v>1.48</v>
      </c>
      <c r="AS1070" s="1">
        <v>3.168781</v>
      </c>
      <c r="AT1070" s="1">
        <v>75.63232</v>
      </c>
      <c r="AU1070" s="1">
        <v>0.786312</v>
      </c>
      <c r="AV1070" s="1">
        <v>3.069672</v>
      </c>
      <c r="AW1070" s="1">
        <v>2.698224</v>
      </c>
      <c r="AX1070" s="1">
        <v>9.880356</v>
      </c>
      <c r="AY1070" s="1">
        <v>0.0</v>
      </c>
      <c r="AZ1070" s="1">
        <v>0.7441298</v>
      </c>
      <c r="BA1070" s="1">
        <v>-1.31295</v>
      </c>
    </row>
    <row r="1071">
      <c r="A1071">
        <f t="shared" si="2"/>
        <v>0</v>
      </c>
      <c r="B1071" t="str">
        <f t="shared" si="3"/>
        <v/>
      </c>
      <c r="C1071" t="str">
        <f>if(and(D$3&gt;1,E1071=PROSES!$D$22),,D1071)</f>
        <v/>
      </c>
      <c r="D1071" s="1" t="str">
        <f>if(and(F$3&gt;1,F1071=PROSES!$B$10),,F1071)</f>
        <v/>
      </c>
      <c r="E1071" t="str">
        <f t="shared" si="4"/>
        <v/>
      </c>
      <c r="F1071" t="str">
        <f t="shared" si="5"/>
        <v/>
      </c>
      <c r="G1071" s="1" t="str">
        <f>if(Z1071=PROSES!$E$29,T1071,)</f>
        <v/>
      </c>
      <c r="H1071" t="str">
        <f>if(X1071=PROSES!$E$29,T1071,)</f>
        <v/>
      </c>
      <c r="I1071" t="str">
        <f t="shared" si="6"/>
        <v/>
      </c>
      <c r="J1071" t="str">
        <f>if(and($K$3&gt;1,R1071=PROSES!$C$2),,K1071)</f>
        <v/>
      </c>
      <c r="K1071" s="1" t="str">
        <f>if(and($L$3&gt;1,L1071=PROSES!$B$2),,L1071)</f>
        <v/>
      </c>
      <c r="L1071" t="str">
        <f t="shared" si="7"/>
        <v/>
      </c>
      <c r="M1071" t="str">
        <f>if(Z1071=PROSES!$B$3,T1071,)</f>
        <v/>
      </c>
      <c r="N1071" t="str">
        <f>if(X1071=PROSES!$B$3,T1071,)</f>
        <v/>
      </c>
      <c r="O1071" t="str">
        <f t="shared" si="8"/>
        <v/>
      </c>
      <c r="P1071" t="str">
        <f>if(Z1071=PROSES!$B$1,T1071,)</f>
        <v/>
      </c>
      <c r="Q1071" t="str">
        <f>if(X1071=PROSES!$B$1,T1071,)</f>
        <v/>
      </c>
      <c r="R1071" t="str">
        <f t="shared" si="9"/>
        <v>SURABAYA BARAT5SAWAHAN5</v>
      </c>
      <c r="S1071" s="3"/>
      <c r="T1071" s="1" t="s">
        <v>1909</v>
      </c>
      <c r="U1071" s="1" t="s">
        <v>82</v>
      </c>
      <c r="V1071" s="1" t="s">
        <v>82</v>
      </c>
      <c r="W1071" s="1" t="s">
        <v>83</v>
      </c>
      <c r="X1071" s="1" t="s">
        <v>86</v>
      </c>
      <c r="Y1071" s="1" t="s">
        <v>85</v>
      </c>
      <c r="Z1071" s="1" t="s">
        <v>1908</v>
      </c>
      <c r="AA1071" s="1" t="s">
        <v>85</v>
      </c>
      <c r="AD1071" s="1">
        <v>0.0</v>
      </c>
      <c r="AE1071" s="1">
        <v>1.0</v>
      </c>
      <c r="AG1071" s="1">
        <v>16.08</v>
      </c>
      <c r="AH1071" s="1">
        <v>1.0</v>
      </c>
      <c r="AI1071" s="1" t="s">
        <v>64</v>
      </c>
      <c r="AJ1071" s="1">
        <v>0.0</v>
      </c>
      <c r="AM1071" s="1">
        <v>0.0</v>
      </c>
      <c r="AN1071" s="1">
        <v>0.0</v>
      </c>
      <c r="AO1071" s="1">
        <v>100.0</v>
      </c>
      <c r="AP1071" s="1">
        <v>1.0</v>
      </c>
      <c r="AQ1071" s="1">
        <v>1.48</v>
      </c>
      <c r="AR1071" s="1">
        <v>1.48</v>
      </c>
      <c r="AS1071" s="1">
        <v>3.168781</v>
      </c>
      <c r="AT1071" s="1">
        <v>75.63232</v>
      </c>
      <c r="AU1071" s="1">
        <v>0.786312</v>
      </c>
      <c r="AV1071" s="1">
        <v>3.069672</v>
      </c>
      <c r="AW1071" s="1">
        <v>2.698224</v>
      </c>
      <c r="AX1071" s="1">
        <v>9.880356</v>
      </c>
      <c r="AY1071" s="1">
        <v>0.0</v>
      </c>
      <c r="AZ1071" s="1">
        <v>0.7441298</v>
      </c>
      <c r="BA1071" s="1">
        <v>-1.31295</v>
      </c>
    </row>
    <row r="1072">
      <c r="A1072">
        <f t="shared" si="2"/>
        <v>0</v>
      </c>
      <c r="B1072" t="str">
        <f t="shared" si="3"/>
        <v/>
      </c>
      <c r="C1072" t="str">
        <f>if(and(D$3&gt;1,E1072=PROSES!$D$22),,D1072)</f>
        <v/>
      </c>
      <c r="D1072" s="1" t="str">
        <f>if(and(F$3&gt;1,F1072=PROSES!$B$10),,F1072)</f>
        <v/>
      </c>
      <c r="E1072" t="str">
        <f t="shared" si="4"/>
        <v/>
      </c>
      <c r="F1072" t="str">
        <f t="shared" si="5"/>
        <v/>
      </c>
      <c r="G1072" s="1" t="str">
        <f>if(Z1072=PROSES!$E$29,T1072,)</f>
        <v/>
      </c>
      <c r="H1072" t="str">
        <f>if(X1072=PROSES!$E$29,T1072,)</f>
        <v/>
      </c>
      <c r="I1072" t="str">
        <f t="shared" si="6"/>
        <v/>
      </c>
      <c r="J1072" t="str">
        <f>if(and($K$3&gt;1,R1072=PROSES!$C$2),,K1072)</f>
        <v/>
      </c>
      <c r="K1072" s="1" t="str">
        <f>if(and($L$3&gt;1,L1072=PROSES!$B$2),,L1072)</f>
        <v/>
      </c>
      <c r="L1072" t="str">
        <f t="shared" si="7"/>
        <v/>
      </c>
      <c r="M1072" t="str">
        <f>if(Z1072=PROSES!$B$3,T1072,)</f>
        <v/>
      </c>
      <c r="N1072" t="str">
        <f>if(X1072=PROSES!$B$3,T1072,)</f>
        <v/>
      </c>
      <c r="O1072" t="str">
        <f t="shared" si="8"/>
        <v/>
      </c>
      <c r="P1072" t="str">
        <f>if(Z1072=PROSES!$B$1,T1072,)</f>
        <v/>
      </c>
      <c r="Q1072" t="str">
        <f>if(X1072=PROSES!$B$1,T1072,)</f>
        <v/>
      </c>
      <c r="R1072" t="str">
        <f t="shared" si="9"/>
        <v>SURABAYA BARAT5TANDES5</v>
      </c>
      <c r="S1072" s="3"/>
      <c r="T1072" s="1" t="s">
        <v>1910</v>
      </c>
      <c r="U1072" s="1" t="s">
        <v>82</v>
      </c>
      <c r="V1072" s="1" t="s">
        <v>82</v>
      </c>
      <c r="W1072" s="1" t="s">
        <v>765</v>
      </c>
      <c r="X1072" s="1" t="s">
        <v>86</v>
      </c>
      <c r="Y1072" s="1" t="s">
        <v>85</v>
      </c>
      <c r="Z1072" s="1" t="s">
        <v>952</v>
      </c>
      <c r="AA1072" s="1" t="s">
        <v>85</v>
      </c>
      <c r="AD1072" s="1">
        <v>0.0</v>
      </c>
      <c r="AE1072" s="1">
        <v>1.0</v>
      </c>
      <c r="AG1072" s="1">
        <v>14.78</v>
      </c>
      <c r="AH1072" s="1">
        <v>1.0</v>
      </c>
      <c r="AI1072" s="1" t="s">
        <v>64</v>
      </c>
      <c r="AJ1072" s="1">
        <v>0.0</v>
      </c>
      <c r="AM1072" s="1">
        <v>0.0</v>
      </c>
      <c r="AN1072" s="1">
        <v>0.0</v>
      </c>
      <c r="AO1072" s="1">
        <v>100.0</v>
      </c>
      <c r="AP1072" s="1">
        <v>1.0</v>
      </c>
      <c r="AQ1072" s="1">
        <v>0.74</v>
      </c>
      <c r="AR1072" s="1">
        <v>0.74</v>
      </c>
      <c r="AS1072" s="1">
        <v>5.825197</v>
      </c>
      <c r="AT1072" s="1">
        <v>75.63232</v>
      </c>
      <c r="AU1072" s="1">
        <v>1.445484</v>
      </c>
      <c r="AV1072" s="1">
        <v>5.643004</v>
      </c>
      <c r="AW1072" s="1">
        <v>4.960168</v>
      </c>
      <c r="AX1072" s="1">
        <v>18.16314</v>
      </c>
      <c r="AY1072" s="1">
        <v>0.0</v>
      </c>
      <c r="AZ1072" s="1">
        <v>0.7441298</v>
      </c>
      <c r="BA1072" s="1">
        <v>-1.31295</v>
      </c>
    </row>
    <row r="1073">
      <c r="A1073">
        <f t="shared" si="2"/>
        <v>0</v>
      </c>
      <c r="B1073" t="str">
        <f t="shared" si="3"/>
        <v/>
      </c>
      <c r="C1073" t="str">
        <f>if(and(D$3&gt;1,E1073=PROSES!$D$22),,D1073)</f>
        <v/>
      </c>
      <c r="D1073" s="1" t="str">
        <f>if(and(F$3&gt;1,F1073=PROSES!$B$10),,F1073)</f>
        <v/>
      </c>
      <c r="E1073" t="str">
        <f t="shared" si="4"/>
        <v/>
      </c>
      <c r="F1073" t="str">
        <f t="shared" si="5"/>
        <v/>
      </c>
      <c r="G1073" s="1" t="str">
        <f>if(Z1073=PROSES!$E$29,T1073,)</f>
        <v/>
      </c>
      <c r="H1073" t="str">
        <f>if(X1073=PROSES!$E$29,T1073,)</f>
        <v/>
      </c>
      <c r="I1073" t="str">
        <f t="shared" si="6"/>
        <v/>
      </c>
      <c r="J1073" t="str">
        <f>if(and($K$3&gt;1,R1073=PROSES!$C$2),,K1073)</f>
        <v/>
      </c>
      <c r="K1073" s="1" t="str">
        <f>if(and($L$3&gt;1,L1073=PROSES!$B$2),,L1073)</f>
        <v/>
      </c>
      <c r="L1073" t="str">
        <f t="shared" si="7"/>
        <v/>
      </c>
      <c r="M1073" t="str">
        <f>if(Z1073=PROSES!$B$3,T1073,)</f>
        <v/>
      </c>
      <c r="N1073" t="str">
        <f>if(X1073=PROSES!$B$3,T1073,)</f>
        <v/>
      </c>
      <c r="O1073" t="str">
        <f t="shared" si="8"/>
        <v/>
      </c>
      <c r="P1073" t="str">
        <f>if(Z1073=PROSES!$B$1,T1073,)</f>
        <v/>
      </c>
      <c r="Q1073" t="str">
        <f>if(X1073=PROSES!$B$1,T1073,)</f>
        <v/>
      </c>
      <c r="R1073" t="str">
        <f t="shared" si="9"/>
        <v>SURABAYA BARAT5TANDES5</v>
      </c>
      <c r="S1073" s="3"/>
      <c r="T1073" s="1" t="s">
        <v>1911</v>
      </c>
      <c r="U1073" s="1" t="s">
        <v>82</v>
      </c>
      <c r="V1073" s="1" t="s">
        <v>82</v>
      </c>
      <c r="W1073" s="1" t="s">
        <v>765</v>
      </c>
      <c r="X1073" s="1" t="s">
        <v>86</v>
      </c>
      <c r="Y1073" s="1" t="s">
        <v>85</v>
      </c>
      <c r="Z1073" s="1" t="s">
        <v>952</v>
      </c>
      <c r="AA1073" s="1" t="s">
        <v>85</v>
      </c>
      <c r="AD1073" s="1">
        <v>0.0</v>
      </c>
      <c r="AE1073" s="1">
        <v>1.0</v>
      </c>
      <c r="AG1073" s="1">
        <v>14.78</v>
      </c>
      <c r="AH1073" s="1">
        <v>1.0</v>
      </c>
      <c r="AI1073" s="1" t="s">
        <v>64</v>
      </c>
      <c r="AJ1073" s="1">
        <v>0.0</v>
      </c>
      <c r="AM1073" s="1">
        <v>0.0</v>
      </c>
      <c r="AN1073" s="1">
        <v>0.0</v>
      </c>
      <c r="AO1073" s="1">
        <v>100.0</v>
      </c>
      <c r="AP1073" s="1">
        <v>1.0</v>
      </c>
      <c r="AQ1073" s="1">
        <v>0.74</v>
      </c>
      <c r="AR1073" s="1">
        <v>0.74</v>
      </c>
      <c r="AS1073" s="1">
        <v>5.825197</v>
      </c>
      <c r="AT1073" s="1">
        <v>75.63232</v>
      </c>
      <c r="AU1073" s="1">
        <v>1.445484</v>
      </c>
      <c r="AV1073" s="1">
        <v>5.643004</v>
      </c>
      <c r="AW1073" s="1">
        <v>4.960168</v>
      </c>
      <c r="AX1073" s="1">
        <v>18.16314</v>
      </c>
      <c r="AY1073" s="1">
        <v>0.0</v>
      </c>
      <c r="AZ1073" s="1">
        <v>0.7441298</v>
      </c>
      <c r="BA1073" s="1">
        <v>-1.31295</v>
      </c>
    </row>
    <row r="1074">
      <c r="A1074">
        <f t="shared" si="2"/>
        <v>0</v>
      </c>
      <c r="B1074" t="str">
        <f t="shared" si="3"/>
        <v/>
      </c>
      <c r="C1074" t="str">
        <f>if(and(D$3&gt;1,E1074=PROSES!$D$22),,D1074)</f>
        <v/>
      </c>
      <c r="D1074" s="1" t="str">
        <f>if(and(F$3&gt;1,F1074=PROSES!$B$10),,F1074)</f>
        <v/>
      </c>
      <c r="E1074" t="str">
        <f t="shared" si="4"/>
        <v/>
      </c>
      <c r="F1074" t="str">
        <f t="shared" si="5"/>
        <v/>
      </c>
      <c r="G1074" s="1" t="str">
        <f>if(Z1074=PROSES!$E$29,T1074,)</f>
        <v/>
      </c>
      <c r="H1074" t="str">
        <f>if(X1074=PROSES!$E$29,T1074,)</f>
        <v/>
      </c>
      <c r="I1074" t="str">
        <f t="shared" si="6"/>
        <v/>
      </c>
      <c r="J1074" t="str">
        <f>if(and($K$3&gt;1,R1074=PROSES!$C$2),,K1074)</f>
        <v/>
      </c>
      <c r="K1074" s="1" t="str">
        <f>if(and($L$3&gt;1,L1074=PROSES!$B$2),,L1074)</f>
        <v/>
      </c>
      <c r="L1074" t="str">
        <f t="shared" si="7"/>
        <v/>
      </c>
      <c r="M1074" t="str">
        <f>if(Z1074=PROSES!$B$3,T1074,)</f>
        <v/>
      </c>
      <c r="N1074" t="str">
        <f>if(X1074=PROSES!$B$3,T1074,)</f>
        <v/>
      </c>
      <c r="O1074" t="str">
        <f t="shared" si="8"/>
        <v/>
      </c>
      <c r="P1074" t="str">
        <f>if(Z1074=PROSES!$B$1,T1074,)</f>
        <v/>
      </c>
      <c r="Q1074" t="str">
        <f>if(X1074=PROSES!$B$1,T1074,)</f>
        <v/>
      </c>
      <c r="R1074" t="str">
        <f t="shared" si="9"/>
        <v>SURABAYA SELATAN5RUNGKUT5</v>
      </c>
      <c r="S1074" s="3"/>
      <c r="T1074" s="1" t="s">
        <v>1912</v>
      </c>
      <c r="U1074" s="1" t="s">
        <v>82</v>
      </c>
      <c r="V1074" s="1" t="s">
        <v>82</v>
      </c>
      <c r="W1074" s="1" t="s">
        <v>572</v>
      </c>
      <c r="X1074" s="1" t="s">
        <v>1913</v>
      </c>
      <c r="Y1074" s="1" t="s">
        <v>88</v>
      </c>
      <c r="Z1074" s="1" t="s">
        <v>1213</v>
      </c>
      <c r="AA1074" s="1" t="s">
        <v>88</v>
      </c>
      <c r="AD1074" s="1">
        <v>0.0</v>
      </c>
      <c r="AE1074" s="1">
        <v>1.0</v>
      </c>
      <c r="AG1074" s="1">
        <v>9.545</v>
      </c>
      <c r="AH1074" s="1">
        <v>1.0</v>
      </c>
      <c r="AI1074" s="1" t="s">
        <v>64</v>
      </c>
      <c r="AJ1074" s="1">
        <v>0.0</v>
      </c>
      <c r="AM1074" s="1">
        <v>0.0</v>
      </c>
      <c r="AN1074" s="1">
        <v>0.0</v>
      </c>
      <c r="AO1074" s="1">
        <v>100.0</v>
      </c>
      <c r="AP1074" s="1">
        <v>1.0</v>
      </c>
      <c r="AQ1074" s="1">
        <v>1.5</v>
      </c>
      <c r="AR1074" s="1">
        <v>1.5</v>
      </c>
      <c r="AS1074" s="1">
        <v>2.623749</v>
      </c>
      <c r="AT1074" s="1">
        <v>81.69598</v>
      </c>
      <c r="AU1074" s="1">
        <v>0.3789365</v>
      </c>
      <c r="AV1074" s="1">
        <v>2.59624</v>
      </c>
      <c r="AW1074" s="1">
        <v>1.810687</v>
      </c>
      <c r="AX1074" s="1">
        <v>7.78872</v>
      </c>
      <c r="AY1074" s="1">
        <v>0.0</v>
      </c>
      <c r="AZ1074" s="1">
        <v>0.6842953</v>
      </c>
      <c r="BA1074" s="1">
        <v>-7.111392</v>
      </c>
    </row>
    <row r="1075">
      <c r="A1075">
        <f t="shared" si="2"/>
        <v>0</v>
      </c>
      <c r="B1075" t="str">
        <f t="shared" si="3"/>
        <v/>
      </c>
      <c r="C1075" t="str">
        <f>if(and(D$3&gt;1,E1075=PROSES!$D$22),,D1075)</f>
        <v/>
      </c>
      <c r="D1075" s="1" t="str">
        <f>if(and(F$3&gt;1,F1075=PROSES!$B$10),,F1075)</f>
        <v/>
      </c>
      <c r="E1075" t="str">
        <f t="shared" si="4"/>
        <v/>
      </c>
      <c r="F1075" t="str">
        <f t="shared" si="5"/>
        <v/>
      </c>
      <c r="G1075" s="1" t="str">
        <f>if(Z1075=PROSES!$E$29,T1075,)</f>
        <v/>
      </c>
      <c r="H1075" t="str">
        <f>if(X1075=PROSES!$E$29,T1075,)</f>
        <v/>
      </c>
      <c r="I1075" t="str">
        <f t="shared" si="6"/>
        <v/>
      </c>
      <c r="J1075" t="str">
        <f>if(and($K$3&gt;1,R1075=PROSES!$C$2),,K1075)</f>
        <v/>
      </c>
      <c r="K1075" s="1" t="str">
        <f>if(and($L$3&gt;1,L1075=PROSES!$B$2),,L1075)</f>
        <v/>
      </c>
      <c r="L1075" t="str">
        <f t="shared" si="7"/>
        <v/>
      </c>
      <c r="M1075" t="str">
        <f>if(Z1075=PROSES!$B$3,T1075,)</f>
        <v/>
      </c>
      <c r="N1075" t="str">
        <f>if(X1075=PROSES!$B$3,T1075,)</f>
        <v/>
      </c>
      <c r="O1075" t="str">
        <f t="shared" si="8"/>
        <v/>
      </c>
      <c r="P1075" t="str">
        <f>if(Z1075=PROSES!$B$1,T1075,)</f>
        <v/>
      </c>
      <c r="Q1075" t="str">
        <f>if(X1075=PROSES!$B$1,T1075,)</f>
        <v/>
      </c>
      <c r="R1075" t="str">
        <f t="shared" si="9"/>
        <v>RUNGKUT5SURABAYA SELATAN5</v>
      </c>
      <c r="S1075" s="3"/>
      <c r="T1075" s="1" t="s">
        <v>1914</v>
      </c>
      <c r="U1075" s="1" t="s">
        <v>82</v>
      </c>
      <c r="V1075" s="1" t="s">
        <v>82</v>
      </c>
      <c r="W1075" s="1" t="s">
        <v>572</v>
      </c>
      <c r="X1075" s="1" t="s">
        <v>1213</v>
      </c>
      <c r="Y1075" s="1" t="s">
        <v>85</v>
      </c>
      <c r="Z1075" s="1" t="s">
        <v>1913</v>
      </c>
      <c r="AA1075" s="1" t="s">
        <v>85</v>
      </c>
      <c r="AD1075" s="1">
        <v>0.0</v>
      </c>
      <c r="AE1075" s="1">
        <v>1.0</v>
      </c>
      <c r="AG1075" s="1">
        <v>9.545</v>
      </c>
      <c r="AH1075" s="1">
        <v>1.0</v>
      </c>
      <c r="AI1075" s="1" t="s">
        <v>64</v>
      </c>
      <c r="AJ1075" s="1">
        <v>0.0</v>
      </c>
      <c r="AM1075" s="1">
        <v>0.0</v>
      </c>
      <c r="AN1075" s="1">
        <v>0.0</v>
      </c>
      <c r="AO1075" s="1">
        <v>100.0</v>
      </c>
      <c r="AP1075" s="1">
        <v>1.0</v>
      </c>
      <c r="AQ1075" s="1">
        <v>1.5</v>
      </c>
      <c r="AR1075" s="1">
        <v>1.5</v>
      </c>
      <c r="AS1075" s="1">
        <v>2.623749</v>
      </c>
      <c r="AT1075" s="1">
        <v>81.69598</v>
      </c>
      <c r="AU1075" s="1">
        <v>0.3789365</v>
      </c>
      <c r="AV1075" s="1">
        <v>2.59624</v>
      </c>
      <c r="AW1075" s="1">
        <v>1.810687</v>
      </c>
      <c r="AX1075" s="1">
        <v>7.78872</v>
      </c>
      <c r="AY1075" s="1">
        <v>0.0</v>
      </c>
      <c r="AZ1075" s="1">
        <v>0.6842953</v>
      </c>
      <c r="BA1075" s="1">
        <v>-7.111392</v>
      </c>
    </row>
    <row r="1076">
      <c r="A1076">
        <f t="shared" si="2"/>
        <v>0</v>
      </c>
      <c r="B1076" t="str">
        <f t="shared" si="3"/>
        <v/>
      </c>
      <c r="C1076" t="str">
        <f>if(and(D$3&gt;1,E1076=PROSES!$D$22),,D1076)</f>
        <v/>
      </c>
      <c r="D1076" s="1" t="str">
        <f>if(and(F$3&gt;1,F1076=PROSES!$B$10),,F1076)</f>
        <v/>
      </c>
      <c r="E1076" t="str">
        <f t="shared" si="4"/>
        <v/>
      </c>
      <c r="F1076" t="str">
        <f t="shared" si="5"/>
        <v/>
      </c>
      <c r="G1076" s="1" t="str">
        <f>if(Z1076=PROSES!$E$29,T1076,)</f>
        <v/>
      </c>
      <c r="H1076" t="str">
        <f>if(X1076=PROSES!$E$29,T1076,)</f>
        <v/>
      </c>
      <c r="I1076" t="str">
        <f t="shared" si="6"/>
        <v/>
      </c>
      <c r="J1076" t="str">
        <f>if(and($K$3&gt;1,R1076=PROSES!$C$2),,K1076)</f>
        <v/>
      </c>
      <c r="K1076" s="1" t="str">
        <f>if(and($L$3&gt;1,L1076=PROSES!$B$2),,L1076)</f>
        <v/>
      </c>
      <c r="L1076" t="str">
        <f t="shared" si="7"/>
        <v/>
      </c>
      <c r="M1076" t="str">
        <f>if(Z1076=PROSES!$B$3,T1076,)</f>
        <v/>
      </c>
      <c r="N1076" t="str">
        <f>if(X1076=PROSES!$B$3,T1076,)</f>
        <v/>
      </c>
      <c r="O1076" t="str">
        <f t="shared" si="8"/>
        <v/>
      </c>
      <c r="P1076" t="str">
        <f>if(Z1076=PROSES!$B$1,T1076,)</f>
        <v/>
      </c>
      <c r="Q1076" t="str">
        <f>if(X1076=PROSES!$B$1,T1076,)</f>
        <v/>
      </c>
      <c r="R1076" t="str">
        <f t="shared" si="9"/>
        <v>SETIABUDIDUKUH ATAS</v>
      </c>
      <c r="S1076" s="3"/>
      <c r="T1076" s="1" t="s">
        <v>1915</v>
      </c>
      <c r="U1076" s="1" t="s">
        <v>58</v>
      </c>
      <c r="V1076" s="1" t="s">
        <v>58</v>
      </c>
      <c r="W1076" s="1" t="s">
        <v>103</v>
      </c>
      <c r="X1076" s="1" t="s">
        <v>755</v>
      </c>
      <c r="Y1076" s="1" t="s">
        <v>61</v>
      </c>
      <c r="Z1076" s="1" t="s">
        <v>1916</v>
      </c>
      <c r="AA1076" s="1" t="s">
        <v>61</v>
      </c>
      <c r="AD1076" s="1">
        <v>0.0</v>
      </c>
      <c r="AE1076" s="1">
        <v>1.0</v>
      </c>
      <c r="AG1076" s="1">
        <v>2.2</v>
      </c>
      <c r="AH1076" s="1">
        <v>1.0</v>
      </c>
      <c r="AI1076" s="1" t="s">
        <v>64</v>
      </c>
      <c r="AJ1076" s="1">
        <v>0.0</v>
      </c>
      <c r="AM1076" s="1">
        <v>0.0</v>
      </c>
      <c r="AN1076" s="1">
        <v>0.0</v>
      </c>
      <c r="AO1076" s="1">
        <v>100.0</v>
      </c>
      <c r="AP1076" s="1">
        <v>1.0</v>
      </c>
      <c r="AQ1076" s="1">
        <v>0.55</v>
      </c>
      <c r="AR1076" s="1">
        <v>0.55</v>
      </c>
      <c r="AS1076" s="1">
        <v>0.3478018</v>
      </c>
      <c r="AT1076" s="1">
        <v>56.61149</v>
      </c>
      <c r="AU1076" s="1">
        <v>0.1914</v>
      </c>
      <c r="AV1076" s="1">
        <v>0.2904</v>
      </c>
      <c r="AW1076" s="1">
        <v>0.5214</v>
      </c>
      <c r="AX1076" s="1">
        <v>0.8712</v>
      </c>
      <c r="AY1076" s="1">
        <v>0.0</v>
      </c>
      <c r="AZ1076" s="1">
        <v>0.6402146</v>
      </c>
      <c r="BA1076" s="1">
        <v>3.784061</v>
      </c>
    </row>
    <row r="1077">
      <c r="A1077">
        <f t="shared" si="2"/>
        <v>0</v>
      </c>
      <c r="B1077" t="str">
        <f t="shared" si="3"/>
        <v/>
      </c>
      <c r="C1077" t="str">
        <f>if(and(D$3&gt;1,E1077=PROSES!$D$22),,D1077)</f>
        <v/>
      </c>
      <c r="D1077" s="1" t="str">
        <f>if(and(F$3&gt;1,F1077=PROSES!$B$10),,F1077)</f>
        <v/>
      </c>
      <c r="E1077" t="str">
        <f t="shared" si="4"/>
        <v/>
      </c>
      <c r="F1077" t="str">
        <f t="shared" si="5"/>
        <v/>
      </c>
      <c r="G1077" s="1" t="str">
        <f>if(Z1077=PROSES!$E$29,T1077,)</f>
        <v/>
      </c>
      <c r="H1077" t="str">
        <f>if(X1077=PROSES!$E$29,T1077,)</f>
        <v/>
      </c>
      <c r="I1077" t="str">
        <f t="shared" si="6"/>
        <v/>
      </c>
      <c r="J1077" t="str">
        <f>if(and($K$3&gt;1,R1077=PROSES!$C$2),,K1077)</f>
        <v/>
      </c>
      <c r="K1077" s="1" t="str">
        <f>if(and($L$3&gt;1,L1077=PROSES!$B$2),,L1077)</f>
        <v/>
      </c>
      <c r="L1077" t="str">
        <f t="shared" si="7"/>
        <v/>
      </c>
      <c r="M1077" t="str">
        <f>if(Z1077=PROSES!$B$3,T1077,)</f>
        <v/>
      </c>
      <c r="N1077" t="str">
        <f>if(X1077=PROSES!$B$3,T1077,)</f>
        <v/>
      </c>
      <c r="O1077" t="str">
        <f t="shared" si="8"/>
        <v/>
      </c>
      <c r="P1077" t="str">
        <f>if(Z1077=PROSES!$B$1,T1077,)</f>
        <v/>
      </c>
      <c r="Q1077" t="str">
        <f>if(X1077=PROSES!$B$1,T1077,)</f>
        <v/>
      </c>
      <c r="R1077" t="str">
        <f t="shared" si="9"/>
        <v>SETIABUDIDUKUH ATAS</v>
      </c>
      <c r="S1077" s="3"/>
      <c r="T1077" s="1" t="s">
        <v>1917</v>
      </c>
      <c r="U1077" s="1" t="s">
        <v>58</v>
      </c>
      <c r="V1077" s="1" t="s">
        <v>58</v>
      </c>
      <c r="W1077" s="1" t="s">
        <v>103</v>
      </c>
      <c r="X1077" s="1" t="s">
        <v>755</v>
      </c>
      <c r="Y1077" s="1" t="s">
        <v>66</v>
      </c>
      <c r="Z1077" s="1" t="s">
        <v>1916</v>
      </c>
      <c r="AA1077" s="1" t="s">
        <v>66</v>
      </c>
      <c r="AD1077" s="1">
        <v>0.0</v>
      </c>
      <c r="AE1077" s="1">
        <v>1.0</v>
      </c>
      <c r="AG1077" s="1">
        <v>2.2</v>
      </c>
      <c r="AH1077" s="1">
        <v>1.0</v>
      </c>
      <c r="AI1077" s="1" t="s">
        <v>64</v>
      </c>
      <c r="AJ1077" s="1">
        <v>0.0</v>
      </c>
      <c r="AM1077" s="1">
        <v>0.0</v>
      </c>
      <c r="AN1077" s="1">
        <v>0.0</v>
      </c>
      <c r="AO1077" s="1">
        <v>100.0</v>
      </c>
      <c r="AP1077" s="1">
        <v>1.0</v>
      </c>
      <c r="AQ1077" s="1">
        <v>0.55</v>
      </c>
      <c r="AR1077" s="1">
        <v>0.55</v>
      </c>
      <c r="AS1077" s="1">
        <v>0.3478018</v>
      </c>
      <c r="AT1077" s="1">
        <v>56.61149</v>
      </c>
      <c r="AU1077" s="1">
        <v>0.1914</v>
      </c>
      <c r="AV1077" s="1">
        <v>0.2904</v>
      </c>
      <c r="AW1077" s="1">
        <v>0.5214</v>
      </c>
      <c r="AX1077" s="1">
        <v>0.8712</v>
      </c>
      <c r="AY1077" s="1">
        <v>0.0</v>
      </c>
      <c r="AZ1077" s="1">
        <v>0.6402146</v>
      </c>
      <c r="BA1077" s="1">
        <v>3.784061</v>
      </c>
    </row>
    <row r="1078">
      <c r="A1078">
        <f t="shared" si="2"/>
        <v>0</v>
      </c>
      <c r="B1078" t="str">
        <f t="shared" si="3"/>
        <v/>
      </c>
      <c r="C1078" t="str">
        <f>if(and(D$3&gt;1,E1078=PROSES!$D$22),,D1078)</f>
        <v/>
      </c>
      <c r="D1078" s="1" t="str">
        <f>if(and(F$3&gt;1,F1078=PROSES!$B$10),,F1078)</f>
        <v/>
      </c>
      <c r="E1078" t="str">
        <f t="shared" si="4"/>
        <v/>
      </c>
      <c r="F1078" t="str">
        <f t="shared" si="5"/>
        <v/>
      </c>
      <c r="G1078" s="1" t="str">
        <f>if(Z1078=PROSES!$E$29,T1078,)</f>
        <v/>
      </c>
      <c r="H1078" t="str">
        <f>if(X1078=PROSES!$E$29,T1078,)</f>
        <v/>
      </c>
      <c r="I1078" t="str">
        <f t="shared" si="6"/>
        <v/>
      </c>
      <c r="J1078" t="str">
        <f>if(and($K$3&gt;1,R1078=PROSES!$C$2),,K1078)</f>
        <v/>
      </c>
      <c r="K1078" s="1" t="str">
        <f>if(and($L$3&gt;1,L1078=PROSES!$B$2),,L1078)</f>
        <v/>
      </c>
      <c r="L1078" t="str">
        <f t="shared" si="7"/>
        <v/>
      </c>
      <c r="M1078" t="str">
        <f>if(Z1078=PROSES!$B$3,T1078,)</f>
        <v/>
      </c>
      <c r="N1078" t="str">
        <f>if(X1078=PROSES!$B$3,T1078,)</f>
        <v/>
      </c>
      <c r="O1078" t="str">
        <f t="shared" si="8"/>
        <v/>
      </c>
      <c r="P1078" t="str">
        <f>if(Z1078=PROSES!$B$1,T1078,)</f>
        <v/>
      </c>
      <c r="Q1078" t="str">
        <f>if(X1078=PROSES!$B$1,T1078,)</f>
        <v/>
      </c>
      <c r="R1078" t="str">
        <f t="shared" si="9"/>
        <v>SIDOARJO5BUDURAN5</v>
      </c>
      <c r="S1078" s="3"/>
      <c r="T1078" s="1" t="s">
        <v>1918</v>
      </c>
      <c r="U1078" s="1" t="s">
        <v>82</v>
      </c>
      <c r="V1078" s="1" t="s">
        <v>82</v>
      </c>
      <c r="W1078" s="1" t="s">
        <v>765</v>
      </c>
      <c r="X1078" s="1" t="s">
        <v>1919</v>
      </c>
      <c r="Y1078" s="1" t="s">
        <v>85</v>
      </c>
      <c r="Z1078" s="1" t="s">
        <v>211</v>
      </c>
      <c r="AA1078" s="1" t="s">
        <v>85</v>
      </c>
      <c r="AD1078" s="1">
        <v>0.0</v>
      </c>
      <c r="AE1078" s="1">
        <v>1.0</v>
      </c>
      <c r="AG1078" s="1">
        <v>2.412</v>
      </c>
      <c r="AH1078" s="1">
        <v>1.0</v>
      </c>
      <c r="AI1078" s="1" t="s">
        <v>64</v>
      </c>
      <c r="AJ1078" s="1">
        <v>0.0</v>
      </c>
      <c r="AM1078" s="1">
        <v>0.0</v>
      </c>
      <c r="AN1078" s="1">
        <v>0.0</v>
      </c>
      <c r="AO1078" s="1">
        <v>100.0</v>
      </c>
      <c r="AP1078" s="1">
        <v>1.0</v>
      </c>
      <c r="AQ1078" s="1">
        <v>0.74</v>
      </c>
      <c r="AR1078" s="1">
        <v>0.74</v>
      </c>
      <c r="AS1078" s="1">
        <v>0.9506342</v>
      </c>
      <c r="AT1078" s="1">
        <v>75.63232</v>
      </c>
      <c r="AU1078" s="1">
        <v>0.2358936</v>
      </c>
      <c r="AV1078" s="1">
        <v>0.9209016</v>
      </c>
      <c r="AW1078" s="1">
        <v>0.8094671</v>
      </c>
      <c r="AX1078" s="1">
        <v>2.964107</v>
      </c>
      <c r="AY1078" s="1">
        <v>0.0</v>
      </c>
      <c r="AZ1078" s="1">
        <v>0.7441298</v>
      </c>
      <c r="BA1078" s="1">
        <v>-1.31295</v>
      </c>
    </row>
    <row r="1079">
      <c r="A1079">
        <f t="shared" si="2"/>
        <v>0</v>
      </c>
      <c r="B1079" t="str">
        <f t="shared" si="3"/>
        <v/>
      </c>
      <c r="C1079" t="str">
        <f>if(and(D$3&gt;1,E1079=PROSES!$D$22),,D1079)</f>
        <v/>
      </c>
      <c r="D1079" s="1" t="str">
        <f>if(and(F$3&gt;1,F1079=PROSES!$B$10),,F1079)</f>
        <v/>
      </c>
      <c r="E1079" t="str">
        <f t="shared" si="4"/>
        <v/>
      </c>
      <c r="F1079" t="str">
        <f t="shared" si="5"/>
        <v/>
      </c>
      <c r="G1079" s="1" t="str">
        <f>if(Z1079=PROSES!$E$29,T1079,)</f>
        <v/>
      </c>
      <c r="H1079" t="str">
        <f>if(X1079=PROSES!$E$29,T1079,)</f>
        <v/>
      </c>
      <c r="I1079" t="str">
        <f t="shared" si="6"/>
        <v/>
      </c>
      <c r="J1079" t="str">
        <f>if(and($K$3&gt;1,R1079=PROSES!$C$2),,K1079)</f>
        <v/>
      </c>
      <c r="K1079" s="1" t="str">
        <f>if(and($L$3&gt;1,L1079=PROSES!$B$2),,L1079)</f>
        <v/>
      </c>
      <c r="L1079" t="str">
        <f t="shared" si="7"/>
        <v/>
      </c>
      <c r="M1079" t="str">
        <f>if(Z1079=PROSES!$B$3,T1079,)</f>
        <v/>
      </c>
      <c r="N1079" t="str">
        <f>if(X1079=PROSES!$B$3,T1079,)</f>
        <v/>
      </c>
      <c r="O1079" t="str">
        <f t="shared" si="8"/>
        <v/>
      </c>
      <c r="P1079" t="str">
        <f>if(Z1079=PROSES!$B$1,T1079,)</f>
        <v/>
      </c>
      <c r="Q1079" t="str">
        <f>if(X1079=PROSES!$B$1,T1079,)</f>
        <v/>
      </c>
      <c r="R1079" t="str">
        <f t="shared" si="9"/>
        <v>SECANG DOUBLEWONOSOBO</v>
      </c>
      <c r="S1079" s="3"/>
      <c r="T1079" s="1" t="s">
        <v>1920</v>
      </c>
      <c r="U1079" s="1" t="s">
        <v>176</v>
      </c>
      <c r="V1079" s="1" t="s">
        <v>176</v>
      </c>
      <c r="W1079" s="1" t="s">
        <v>171</v>
      </c>
      <c r="X1079" s="1" t="s">
        <v>199</v>
      </c>
      <c r="Y1079" s="1">
        <v>1.0</v>
      </c>
      <c r="Z1079" s="1" t="s">
        <v>796</v>
      </c>
      <c r="AA1079" s="1">
        <v>1.0</v>
      </c>
      <c r="AD1079" s="1">
        <v>0.0</v>
      </c>
      <c r="AE1079" s="1">
        <v>1.0</v>
      </c>
      <c r="AG1079" s="1">
        <v>52.845</v>
      </c>
      <c r="AH1079" s="1">
        <v>1.0</v>
      </c>
      <c r="AI1079" s="1" t="s">
        <v>64</v>
      </c>
      <c r="AJ1079" s="1">
        <v>0.0</v>
      </c>
      <c r="AM1079" s="1">
        <v>0.0</v>
      </c>
      <c r="AN1079" s="1">
        <v>0.0</v>
      </c>
      <c r="AO1079" s="1">
        <v>100.0</v>
      </c>
      <c r="AP1079" s="1">
        <v>1.0</v>
      </c>
      <c r="AQ1079" s="1">
        <v>0.58</v>
      </c>
      <c r="AR1079" s="1">
        <v>0.58</v>
      </c>
      <c r="AS1079" s="1">
        <v>22.17354</v>
      </c>
      <c r="AT1079" s="1">
        <v>70.94324</v>
      </c>
      <c r="AU1079" s="1">
        <v>7.239765</v>
      </c>
      <c r="AV1079" s="1">
        <v>20.95833</v>
      </c>
      <c r="AW1079" s="1">
        <v>15.16652</v>
      </c>
      <c r="AX1079" s="1">
        <v>62.87498</v>
      </c>
      <c r="AY1079" s="1">
        <v>0.0</v>
      </c>
      <c r="AZ1079" s="1">
        <v>0.6412987</v>
      </c>
      <c r="BA1079" s="1">
        <v>8.348166</v>
      </c>
    </row>
    <row r="1080">
      <c r="A1080">
        <f t="shared" si="2"/>
        <v>0</v>
      </c>
      <c r="B1080" t="str">
        <f t="shared" si="3"/>
        <v/>
      </c>
      <c r="C1080" t="str">
        <f>if(and(D$3&gt;1,E1080=PROSES!$D$22),,D1080)</f>
        <v/>
      </c>
      <c r="D1080" s="1" t="str">
        <f>if(and(F$3&gt;1,F1080=PROSES!$B$10),,F1080)</f>
        <v/>
      </c>
      <c r="E1080" t="str">
        <f t="shared" si="4"/>
        <v/>
      </c>
      <c r="F1080" t="str">
        <f t="shared" si="5"/>
        <v/>
      </c>
      <c r="G1080" s="1" t="str">
        <f>if(Z1080=PROSES!$E$29,T1080,)</f>
        <v/>
      </c>
      <c r="H1080" t="str">
        <f>if(X1080=PROSES!$E$29,T1080,)</f>
        <v/>
      </c>
      <c r="I1080" t="str">
        <f t="shared" si="6"/>
        <v/>
      </c>
      <c r="J1080" t="str">
        <f>if(and($K$3&gt;1,R1080=PROSES!$C$2),,K1080)</f>
        <v/>
      </c>
      <c r="K1080" s="1" t="str">
        <f>if(and($L$3&gt;1,L1080=PROSES!$B$2),,L1080)</f>
        <v/>
      </c>
      <c r="L1080" t="str">
        <f t="shared" si="7"/>
        <v/>
      </c>
      <c r="M1080" t="str">
        <f>if(Z1080=PROSES!$B$3,T1080,)</f>
        <v/>
      </c>
      <c r="N1080" t="str">
        <f>if(X1080=PROSES!$B$3,T1080,)</f>
        <v/>
      </c>
      <c r="O1080" t="str">
        <f t="shared" si="8"/>
        <v/>
      </c>
      <c r="P1080" t="str">
        <f>if(Z1080=PROSES!$B$1,T1080,)</f>
        <v/>
      </c>
      <c r="Q1080" t="str">
        <f>if(X1080=PROSES!$B$1,T1080,)</f>
        <v/>
      </c>
      <c r="R1080" t="str">
        <f t="shared" si="9"/>
        <v>SEMEN</v>
      </c>
      <c r="S1080" s="3"/>
      <c r="T1080" s="1" t="s">
        <v>1921</v>
      </c>
      <c r="U1080" s="1" t="s">
        <v>58</v>
      </c>
      <c r="V1080" s="1" t="s">
        <v>58</v>
      </c>
      <c r="W1080" s="1" t="s">
        <v>1922</v>
      </c>
      <c r="Y1080" s="1" t="s">
        <v>785</v>
      </c>
      <c r="Z1080" s="1" t="s">
        <v>1923</v>
      </c>
      <c r="AA1080" s="1" t="s">
        <v>540</v>
      </c>
      <c r="AD1080" s="1">
        <v>0.0</v>
      </c>
      <c r="AE1080" s="1">
        <v>1.0</v>
      </c>
      <c r="AG1080" s="1">
        <v>0.7</v>
      </c>
      <c r="AH1080" s="1">
        <v>1.0</v>
      </c>
      <c r="AI1080" s="1" t="s">
        <v>64</v>
      </c>
      <c r="AJ1080" s="1">
        <v>0.0</v>
      </c>
      <c r="AM1080" s="1">
        <v>0.0</v>
      </c>
      <c r="AN1080" s="1">
        <v>0.0</v>
      </c>
      <c r="AO1080" s="1">
        <v>100.0</v>
      </c>
      <c r="AP1080" s="1">
        <v>1.0</v>
      </c>
      <c r="AQ1080" s="1">
        <v>1.0</v>
      </c>
      <c r="AR1080" s="1">
        <v>1.0</v>
      </c>
      <c r="AS1080" s="1">
        <v>0.05096077</v>
      </c>
      <c r="AT1080" s="1">
        <v>52.81529</v>
      </c>
      <c r="AU1080" s="1">
        <v>0.0308</v>
      </c>
      <c r="AV1080" s="1">
        <v>0.0406</v>
      </c>
      <c r="AW1080" s="1">
        <v>0.1358</v>
      </c>
      <c r="AX1080" s="1">
        <v>0.1218</v>
      </c>
      <c r="AY1080" s="1">
        <v>0.0</v>
      </c>
      <c r="AZ1080" s="1">
        <v>0.8682135</v>
      </c>
      <c r="BA1080" s="1">
        <v>-15.09932</v>
      </c>
    </row>
    <row r="1081">
      <c r="A1081">
        <f t="shared" si="2"/>
        <v>0</v>
      </c>
      <c r="B1081" t="str">
        <f t="shared" si="3"/>
        <v/>
      </c>
      <c r="C1081" t="str">
        <f>if(and(D$3&gt;1,E1081=PROSES!$D$22),,D1081)</f>
        <v/>
      </c>
      <c r="D1081" s="1" t="str">
        <f>if(and(F$3&gt;1,F1081=PROSES!$B$10),,F1081)</f>
        <v/>
      </c>
      <c r="E1081" t="str">
        <f t="shared" si="4"/>
        <v/>
      </c>
      <c r="F1081" t="str">
        <f t="shared" si="5"/>
        <v/>
      </c>
      <c r="G1081" s="1" t="str">
        <f>if(Z1081=PROSES!$E$29,T1081,)</f>
        <v/>
      </c>
      <c r="H1081" t="str">
        <f>if(X1081=PROSES!$E$29,T1081,)</f>
        <v/>
      </c>
      <c r="I1081" t="str">
        <f t="shared" si="6"/>
        <v/>
      </c>
      <c r="J1081" t="str">
        <f>if(and($K$3&gt;1,R1081=PROSES!$C$2),,K1081)</f>
        <v/>
      </c>
      <c r="K1081" s="1" t="str">
        <f>if(and($L$3&gt;1,L1081=PROSES!$B$2),,L1081)</f>
        <v/>
      </c>
      <c r="L1081" t="str">
        <f t="shared" si="7"/>
        <v/>
      </c>
      <c r="M1081" t="str">
        <f>if(Z1081=PROSES!$B$3,T1081,)</f>
        <v/>
      </c>
      <c r="N1081" t="str">
        <f>if(X1081=PROSES!$B$3,T1081,)</f>
        <v/>
      </c>
      <c r="O1081" t="str">
        <f t="shared" si="8"/>
        <v/>
      </c>
      <c r="P1081" t="str">
        <f>if(Z1081=PROSES!$B$1,T1081,)</f>
        <v/>
      </c>
      <c r="Q1081" t="str">
        <f>if(X1081=PROSES!$B$1,T1081,)</f>
        <v/>
      </c>
      <c r="R1081" t="str">
        <f t="shared" si="9"/>
        <v>SEMEN5PT SEMEN CIBINONG5</v>
      </c>
      <c r="S1081" s="3"/>
      <c r="T1081" s="1" t="s">
        <v>1924</v>
      </c>
      <c r="U1081" s="1" t="s">
        <v>58</v>
      </c>
      <c r="V1081" s="1" t="s">
        <v>58</v>
      </c>
      <c r="W1081" s="1" t="s">
        <v>90</v>
      </c>
      <c r="X1081" s="1" t="s">
        <v>559</v>
      </c>
      <c r="Y1081" s="1" t="s">
        <v>61</v>
      </c>
      <c r="Z1081" s="1" t="s">
        <v>1925</v>
      </c>
      <c r="AA1081" s="1" t="s">
        <v>369</v>
      </c>
      <c r="AD1081" s="1">
        <v>0.0</v>
      </c>
      <c r="AE1081" s="1">
        <v>1.0</v>
      </c>
      <c r="AG1081" s="1">
        <v>4.12</v>
      </c>
      <c r="AH1081" s="1">
        <v>1.0</v>
      </c>
      <c r="AI1081" s="1" t="s">
        <v>64</v>
      </c>
      <c r="AJ1081" s="1">
        <v>0.0</v>
      </c>
      <c r="AM1081" s="1">
        <v>0.0</v>
      </c>
      <c r="AN1081" s="1">
        <v>0.0</v>
      </c>
      <c r="AO1081" s="1">
        <v>100.0</v>
      </c>
      <c r="AP1081" s="1">
        <v>1.0</v>
      </c>
      <c r="AQ1081" s="1">
        <v>1.62</v>
      </c>
      <c r="AR1081" s="1">
        <v>1.62</v>
      </c>
      <c r="AS1081" s="1">
        <v>1.167423</v>
      </c>
      <c r="AT1081" s="1">
        <v>82.15014</v>
      </c>
      <c r="AU1081" s="1">
        <v>0.159444</v>
      </c>
      <c r="AV1081" s="1">
        <v>1.156484</v>
      </c>
      <c r="AW1081" s="1">
        <v>0.777444</v>
      </c>
      <c r="AX1081" s="1">
        <v>3.469452</v>
      </c>
      <c r="AY1081" s="1">
        <v>0.0</v>
      </c>
      <c r="AZ1081" s="1">
        <v>0.683587</v>
      </c>
      <c r="BA1081" s="1">
        <v>-7.109503</v>
      </c>
    </row>
    <row r="1082">
      <c r="A1082">
        <f t="shared" si="2"/>
        <v>0</v>
      </c>
      <c r="B1082" t="str">
        <f t="shared" si="3"/>
        <v/>
      </c>
      <c r="C1082" t="str">
        <f>if(and(D$3&gt;1,E1082=PROSES!$D$22),,D1082)</f>
        <v/>
      </c>
      <c r="D1082" s="1" t="str">
        <f>if(and(F$3&gt;1,F1082=PROSES!$B$10),,F1082)</f>
        <v/>
      </c>
      <c r="E1082" t="str">
        <f t="shared" si="4"/>
        <v/>
      </c>
      <c r="F1082" t="str">
        <f t="shared" si="5"/>
        <v/>
      </c>
      <c r="G1082" s="1" t="str">
        <f>if(Z1082=PROSES!$E$29,T1082,)</f>
        <v/>
      </c>
      <c r="H1082" t="str">
        <f>if(X1082=PROSES!$E$29,T1082,)</f>
        <v/>
      </c>
      <c r="I1082" t="str">
        <f t="shared" si="6"/>
        <v/>
      </c>
      <c r="J1082" t="str">
        <f>if(and($K$3&gt;1,R1082=PROSES!$C$2),,K1082)</f>
        <v/>
      </c>
      <c r="K1082" s="1" t="str">
        <f>if(and($L$3&gt;1,L1082=PROSES!$B$2),,L1082)</f>
        <v/>
      </c>
      <c r="L1082" t="str">
        <f t="shared" si="7"/>
        <v/>
      </c>
      <c r="M1082" t="str">
        <f>if(Z1082=PROSES!$B$3,T1082,)</f>
        <v/>
      </c>
      <c r="N1082" t="str">
        <f>if(X1082=PROSES!$B$3,T1082,)</f>
        <v/>
      </c>
      <c r="O1082" t="str">
        <f t="shared" si="8"/>
        <v/>
      </c>
      <c r="P1082" t="str">
        <f>if(Z1082=PROSES!$B$1,T1082,)</f>
        <v/>
      </c>
      <c r="Q1082" t="str">
        <f>if(X1082=PROSES!$B$1,T1082,)</f>
        <v/>
      </c>
      <c r="R1082" t="str">
        <f t="shared" si="9"/>
        <v>SEMEN5PT SEMEN CIBINONG5</v>
      </c>
      <c r="S1082" s="3"/>
      <c r="T1082" s="1" t="s">
        <v>1926</v>
      </c>
      <c r="U1082" s="1" t="s">
        <v>58</v>
      </c>
      <c r="V1082" s="1" t="s">
        <v>58</v>
      </c>
      <c r="W1082" s="1" t="s">
        <v>90</v>
      </c>
      <c r="X1082" s="1" t="s">
        <v>559</v>
      </c>
      <c r="Y1082" s="1" t="s">
        <v>61</v>
      </c>
      <c r="Z1082" s="1" t="s">
        <v>1925</v>
      </c>
      <c r="AA1082" s="1" t="s">
        <v>369</v>
      </c>
      <c r="AD1082" s="1">
        <v>0.0</v>
      </c>
      <c r="AE1082" s="1">
        <v>1.0</v>
      </c>
      <c r="AG1082" s="1">
        <v>4.12</v>
      </c>
      <c r="AH1082" s="1">
        <v>1.0</v>
      </c>
      <c r="AI1082" s="1" t="s">
        <v>64</v>
      </c>
      <c r="AJ1082" s="1">
        <v>0.0</v>
      </c>
      <c r="AM1082" s="1">
        <v>0.0</v>
      </c>
      <c r="AN1082" s="1">
        <v>0.0</v>
      </c>
      <c r="AO1082" s="1">
        <v>100.0</v>
      </c>
      <c r="AP1082" s="1">
        <v>1.0</v>
      </c>
      <c r="AQ1082" s="1">
        <v>1.62</v>
      </c>
      <c r="AR1082" s="1">
        <v>1.62</v>
      </c>
      <c r="AS1082" s="1">
        <v>1.167423</v>
      </c>
      <c r="AT1082" s="1">
        <v>82.15014</v>
      </c>
      <c r="AU1082" s="1">
        <v>0.159444</v>
      </c>
      <c r="AV1082" s="1">
        <v>1.156484</v>
      </c>
      <c r="AW1082" s="1">
        <v>0.777444</v>
      </c>
      <c r="AX1082" s="1">
        <v>3.469452</v>
      </c>
      <c r="AY1082" s="1">
        <v>0.0</v>
      </c>
      <c r="AZ1082" s="1">
        <v>0.683587</v>
      </c>
      <c r="BA1082" s="1">
        <v>-7.109503</v>
      </c>
    </row>
    <row r="1083">
      <c r="A1083">
        <f t="shared" si="2"/>
        <v>0</v>
      </c>
      <c r="B1083" t="str">
        <f t="shared" si="3"/>
        <v/>
      </c>
      <c r="C1083" t="str">
        <f>if(and(D$3&gt;1,E1083=PROSES!$D$22),,D1083)</f>
        <v/>
      </c>
      <c r="D1083" s="1" t="str">
        <f>if(and(F$3&gt;1,F1083=PROSES!$B$10),,F1083)</f>
        <v/>
      </c>
      <c r="E1083" t="str">
        <f t="shared" si="4"/>
        <v/>
      </c>
      <c r="F1083" t="str">
        <f t="shared" si="5"/>
        <v/>
      </c>
      <c r="G1083" s="1" t="str">
        <f>if(Z1083=PROSES!$E$29,T1083,)</f>
        <v/>
      </c>
      <c r="H1083" t="str">
        <f>if(X1083=PROSES!$E$29,T1083,)</f>
        <v/>
      </c>
      <c r="I1083" t="str">
        <f t="shared" si="6"/>
        <v/>
      </c>
      <c r="J1083" t="str">
        <f>if(and($K$3&gt;1,R1083=PROSES!$C$2),,K1083)</f>
        <v/>
      </c>
      <c r="K1083" s="1" t="str">
        <f>if(and($L$3&gt;1,L1083=PROSES!$B$2),,L1083)</f>
        <v/>
      </c>
      <c r="L1083" t="str">
        <f t="shared" si="7"/>
        <v/>
      </c>
      <c r="M1083" t="str">
        <f>if(Z1083=PROSES!$B$3,T1083,)</f>
        <v/>
      </c>
      <c r="N1083" t="str">
        <f>if(X1083=PROSES!$B$3,T1083,)</f>
        <v/>
      </c>
      <c r="O1083" t="str">
        <f t="shared" si="8"/>
        <v/>
      </c>
      <c r="P1083" t="str">
        <f>if(Z1083=PROSES!$B$1,T1083,)</f>
        <v/>
      </c>
      <c r="Q1083" t="str">
        <f>if(X1083=PROSES!$B$1,T1083,)</f>
        <v/>
      </c>
      <c r="R1083" t="str">
        <f t="shared" si="9"/>
        <v>SEMEN NUSANTARALOMANIS</v>
      </c>
      <c r="S1083" s="3"/>
      <c r="T1083" s="1" t="s">
        <v>1927</v>
      </c>
      <c r="U1083" s="1" t="s">
        <v>176</v>
      </c>
      <c r="V1083" s="1" t="s">
        <v>176</v>
      </c>
      <c r="W1083" s="1" t="s">
        <v>171</v>
      </c>
      <c r="X1083" s="1" t="s">
        <v>1189</v>
      </c>
      <c r="Y1083" s="1">
        <v>2.0</v>
      </c>
      <c r="Z1083" s="1" t="s">
        <v>1334</v>
      </c>
      <c r="AA1083" s="1">
        <v>2.0</v>
      </c>
      <c r="AD1083" s="1">
        <v>0.0</v>
      </c>
      <c r="AE1083" s="1">
        <v>1.0</v>
      </c>
      <c r="AG1083" s="1">
        <v>4.354</v>
      </c>
      <c r="AH1083" s="1">
        <v>1.0</v>
      </c>
      <c r="AI1083" s="1" t="s">
        <v>64</v>
      </c>
      <c r="AJ1083" s="1">
        <v>0.0</v>
      </c>
      <c r="AM1083" s="1">
        <v>0.0</v>
      </c>
      <c r="AN1083" s="1">
        <v>0.0</v>
      </c>
      <c r="AO1083" s="1">
        <v>100.0</v>
      </c>
      <c r="AP1083" s="1">
        <v>1.0</v>
      </c>
      <c r="AQ1083" s="1">
        <v>0.58</v>
      </c>
      <c r="AR1083" s="1">
        <v>0.58</v>
      </c>
      <c r="AS1083" s="1">
        <v>1.82692</v>
      </c>
      <c r="AT1083" s="1">
        <v>70.94324</v>
      </c>
      <c r="AU1083" s="1">
        <v>0.596498</v>
      </c>
      <c r="AV1083" s="1">
        <v>1.726797</v>
      </c>
      <c r="AW1083" s="1">
        <v>1.249598</v>
      </c>
      <c r="AX1083" s="1">
        <v>5.180389</v>
      </c>
      <c r="AY1083" s="1">
        <v>0.0</v>
      </c>
      <c r="AZ1083" s="1">
        <v>0.6412987</v>
      </c>
      <c r="BA1083" s="1">
        <v>8.348166</v>
      </c>
    </row>
    <row r="1084">
      <c r="A1084">
        <f t="shared" si="2"/>
        <v>0</v>
      </c>
      <c r="B1084" t="str">
        <f t="shared" si="3"/>
        <v/>
      </c>
      <c r="C1084" t="str">
        <f>if(and(D$3&gt;1,E1084=PROSES!$D$22),,D1084)</f>
        <v/>
      </c>
      <c r="D1084" s="1" t="str">
        <f>if(and(F$3&gt;1,F1084=PROSES!$B$10),,F1084)</f>
        <v/>
      </c>
      <c r="E1084" t="str">
        <f t="shared" si="4"/>
        <v/>
      </c>
      <c r="F1084" t="str">
        <f t="shared" si="5"/>
        <v/>
      </c>
      <c r="G1084" s="1" t="str">
        <f>if(Z1084=PROSES!$E$29,T1084,)</f>
        <v/>
      </c>
      <c r="H1084" t="str">
        <f>if(X1084=PROSES!$E$29,T1084,)</f>
        <v/>
      </c>
      <c r="I1084" t="str">
        <f t="shared" si="6"/>
        <v/>
      </c>
      <c r="J1084" t="str">
        <f>if(and($K$3&gt;1,R1084=PROSES!$C$2),,K1084)</f>
        <v/>
      </c>
      <c r="K1084" s="1" t="str">
        <f>if(and($L$3&gt;1,L1084=PROSES!$B$2),,L1084)</f>
        <v/>
      </c>
      <c r="L1084" t="str">
        <f t="shared" si="7"/>
        <v/>
      </c>
      <c r="M1084" t="str">
        <f>if(Z1084=PROSES!$B$3,T1084,)</f>
        <v/>
      </c>
      <c r="N1084" t="str">
        <f>if(X1084=PROSES!$B$3,T1084,)</f>
        <v/>
      </c>
      <c r="O1084" t="str">
        <f t="shared" si="8"/>
        <v/>
      </c>
      <c r="P1084" t="str">
        <f>if(Z1084=PROSES!$B$1,T1084,)</f>
        <v/>
      </c>
      <c r="Q1084" t="str">
        <f>if(X1084=PROSES!$B$1,T1084,)</f>
        <v/>
      </c>
      <c r="R1084" t="str">
        <f t="shared" si="9"/>
        <v>SEMEN NUSANTARAPLTU CILACAP</v>
      </c>
      <c r="S1084" s="3"/>
      <c r="T1084" s="1" t="s">
        <v>1928</v>
      </c>
      <c r="U1084" s="1" t="s">
        <v>176</v>
      </c>
      <c r="V1084" s="1" t="s">
        <v>176</v>
      </c>
      <c r="W1084" s="1" t="s">
        <v>816</v>
      </c>
      <c r="X1084" s="1" t="s">
        <v>1189</v>
      </c>
      <c r="Y1084" s="1">
        <v>2.0</v>
      </c>
      <c r="Z1084" s="1" t="s">
        <v>1083</v>
      </c>
      <c r="AA1084" s="1" t="s">
        <v>78</v>
      </c>
      <c r="AD1084" s="1">
        <v>0.0</v>
      </c>
      <c r="AE1084" s="1">
        <v>1.0</v>
      </c>
      <c r="AG1084" s="1">
        <v>13.314</v>
      </c>
      <c r="AH1084" s="1">
        <v>1.0</v>
      </c>
      <c r="AI1084" s="1" t="s">
        <v>64</v>
      </c>
      <c r="AJ1084" s="1">
        <v>0.0</v>
      </c>
      <c r="AM1084" s="1">
        <v>0.0</v>
      </c>
      <c r="AN1084" s="1">
        <v>0.0</v>
      </c>
      <c r="AO1084" s="1">
        <v>100.0</v>
      </c>
      <c r="AP1084" s="1">
        <v>1.0</v>
      </c>
      <c r="AQ1084" s="1">
        <v>1.16</v>
      </c>
      <c r="AR1084" s="1">
        <v>1.16</v>
      </c>
      <c r="AS1084" s="1">
        <v>2.871398</v>
      </c>
      <c r="AT1084" s="1">
        <v>71.48104</v>
      </c>
      <c r="AU1084" s="1">
        <v>0.912009</v>
      </c>
      <c r="AV1084" s="1">
        <v>2.722713</v>
      </c>
      <c r="AW1084" s="1">
        <v>2.909109</v>
      </c>
      <c r="AX1084" s="1">
        <v>8.168139</v>
      </c>
      <c r="AY1084" s="1">
        <v>0.0</v>
      </c>
      <c r="AZ1084" s="1">
        <v>0.673318</v>
      </c>
      <c r="BA1084" s="1">
        <v>-1.621461</v>
      </c>
    </row>
    <row r="1085">
      <c r="A1085">
        <f t="shared" si="2"/>
        <v>0</v>
      </c>
      <c r="B1085" t="str">
        <f t="shared" si="3"/>
        <v/>
      </c>
      <c r="C1085" t="str">
        <f>if(and(D$3&gt;1,E1085=PROSES!$D$22),,D1085)</f>
        <v/>
      </c>
      <c r="D1085" s="1" t="str">
        <f>if(and(F$3&gt;1,F1085=PROSES!$B$10),,F1085)</f>
        <v/>
      </c>
      <c r="E1085" t="str">
        <f t="shared" si="4"/>
        <v/>
      </c>
      <c r="F1085" t="str">
        <f t="shared" si="5"/>
        <v/>
      </c>
      <c r="G1085" s="1" t="str">
        <f>if(Z1085=PROSES!$E$29,T1085,)</f>
        <v/>
      </c>
      <c r="H1085" t="str">
        <f>if(X1085=PROSES!$E$29,T1085,)</f>
        <v/>
      </c>
      <c r="I1085" t="str">
        <f t="shared" si="6"/>
        <v/>
      </c>
      <c r="J1085" t="str">
        <f>if(and($K$3&gt;1,R1085=PROSES!$C$2),,K1085)</f>
        <v/>
      </c>
      <c r="K1085" s="1" t="str">
        <f>if(and($L$3&gt;1,L1085=PROSES!$B$2),,L1085)</f>
        <v/>
      </c>
      <c r="L1085" t="str">
        <f t="shared" si="7"/>
        <v/>
      </c>
      <c r="M1085" t="str">
        <f>if(Z1085=PROSES!$B$3,T1085,)</f>
        <v/>
      </c>
      <c r="N1085" t="str">
        <f>if(X1085=PROSES!$B$3,T1085,)</f>
        <v/>
      </c>
      <c r="O1085" t="str">
        <f t="shared" si="8"/>
        <v/>
      </c>
      <c r="P1085" t="str">
        <f>if(Z1085=PROSES!$B$1,T1085,)</f>
        <v/>
      </c>
      <c r="Q1085" t="str">
        <f>if(X1085=PROSES!$B$1,T1085,)</f>
        <v/>
      </c>
      <c r="R1085" t="str">
        <f t="shared" si="9"/>
        <v>SEMEN5ITP</v>
      </c>
      <c r="S1085" s="3"/>
      <c r="T1085" s="1" t="s">
        <v>1929</v>
      </c>
      <c r="U1085" s="1" t="s">
        <v>58</v>
      </c>
      <c r="V1085" s="1" t="s">
        <v>58</v>
      </c>
      <c r="W1085" s="1" t="s">
        <v>825</v>
      </c>
      <c r="X1085" s="1" t="s">
        <v>559</v>
      </c>
      <c r="Y1085" s="1" t="s">
        <v>66</v>
      </c>
      <c r="Z1085" s="1" t="s">
        <v>1930</v>
      </c>
      <c r="AA1085" s="1" t="s">
        <v>61</v>
      </c>
      <c r="AD1085" s="1">
        <v>0.0</v>
      </c>
      <c r="AE1085" s="1">
        <v>1.0</v>
      </c>
      <c r="AG1085" s="1">
        <v>7.9</v>
      </c>
      <c r="AH1085" s="1">
        <v>1.0</v>
      </c>
      <c r="AI1085" s="1" t="s">
        <v>64</v>
      </c>
      <c r="AJ1085" s="1">
        <v>0.0</v>
      </c>
      <c r="AM1085" s="1">
        <v>0.0</v>
      </c>
      <c r="AN1085" s="1">
        <v>0.0</v>
      </c>
      <c r="AO1085" s="1">
        <v>100.0</v>
      </c>
      <c r="AP1085" s="1">
        <v>1.0</v>
      </c>
      <c r="AQ1085" s="1">
        <v>1.2</v>
      </c>
      <c r="AR1085" s="1">
        <v>1.2</v>
      </c>
      <c r="AS1085" s="1">
        <v>5.287131</v>
      </c>
      <c r="AT1085" s="1">
        <v>81.30194</v>
      </c>
      <c r="AU1085" s="1">
        <v>0.799559</v>
      </c>
      <c r="AV1085" s="1">
        <v>5.226324</v>
      </c>
      <c r="AW1085" s="1">
        <v>0.0</v>
      </c>
      <c r="AX1085" s="1">
        <v>0.0</v>
      </c>
      <c r="AY1085" s="1">
        <v>0.0</v>
      </c>
      <c r="AZ1085" s="1">
        <v>0.3333333</v>
      </c>
      <c r="BA1085" s="1">
        <v>180.0</v>
      </c>
    </row>
    <row r="1086">
      <c r="A1086">
        <f t="shared" si="2"/>
        <v>0</v>
      </c>
      <c r="B1086" t="str">
        <f t="shared" si="3"/>
        <v/>
      </c>
      <c r="C1086" t="str">
        <f>if(and(D$3&gt;1,E1086=PROSES!$D$22),,D1086)</f>
        <v/>
      </c>
      <c r="D1086" s="1" t="str">
        <f>if(and(F$3&gt;1,F1086=PROSES!$B$10),,F1086)</f>
        <v/>
      </c>
      <c r="E1086" t="str">
        <f t="shared" si="4"/>
        <v/>
      </c>
      <c r="F1086" t="str">
        <f t="shared" si="5"/>
        <v/>
      </c>
      <c r="G1086" s="1" t="str">
        <f>if(Z1086=PROSES!$E$29,T1086,)</f>
        <v/>
      </c>
      <c r="H1086" t="str">
        <f>if(X1086=PROSES!$E$29,T1086,)</f>
        <v/>
      </c>
      <c r="I1086" t="str">
        <f t="shared" si="6"/>
        <v/>
      </c>
      <c r="J1086" t="str">
        <f>if(and($K$3&gt;1,R1086=PROSES!$C$2),,K1086)</f>
        <v/>
      </c>
      <c r="K1086" s="1" t="str">
        <f>if(and($L$3&gt;1,L1086=PROSES!$B$2),,L1086)</f>
        <v/>
      </c>
      <c r="L1086" t="str">
        <f t="shared" si="7"/>
        <v/>
      </c>
      <c r="M1086" t="str">
        <f>if(Z1086=PROSES!$B$3,T1086,)</f>
        <v/>
      </c>
      <c r="N1086" t="str">
        <f>if(X1086=PROSES!$B$3,T1086,)</f>
        <v/>
      </c>
      <c r="O1086" t="str">
        <f t="shared" si="8"/>
        <v/>
      </c>
      <c r="P1086" t="str">
        <f>if(Z1086=PROSES!$B$1,T1086,)</f>
        <v/>
      </c>
      <c r="Q1086" t="str">
        <f>if(X1086=PROSES!$B$1,T1086,)</f>
        <v/>
      </c>
      <c r="R1086" t="str">
        <f t="shared" si="9"/>
        <v>SEMEN5ITP</v>
      </c>
      <c r="S1086" s="3"/>
      <c r="T1086" s="1" t="s">
        <v>1931</v>
      </c>
      <c r="U1086" s="1" t="s">
        <v>58</v>
      </c>
      <c r="V1086" s="1" t="s">
        <v>58</v>
      </c>
      <c r="W1086" s="1" t="s">
        <v>825</v>
      </c>
      <c r="X1086" s="1" t="s">
        <v>559</v>
      </c>
      <c r="Y1086" s="1" t="s">
        <v>66</v>
      </c>
      <c r="Z1086" s="1" t="s">
        <v>1930</v>
      </c>
      <c r="AA1086" s="1" t="s">
        <v>61</v>
      </c>
      <c r="AD1086" s="1">
        <v>0.0</v>
      </c>
      <c r="AE1086" s="1">
        <v>1.0</v>
      </c>
      <c r="AG1086" s="1">
        <v>7.9</v>
      </c>
      <c r="AH1086" s="1">
        <v>1.0</v>
      </c>
      <c r="AI1086" s="1" t="s">
        <v>64</v>
      </c>
      <c r="AJ1086" s="1">
        <v>0.0</v>
      </c>
      <c r="AM1086" s="1">
        <v>0.0</v>
      </c>
      <c r="AN1086" s="1">
        <v>0.0</v>
      </c>
      <c r="AO1086" s="1">
        <v>100.0</v>
      </c>
      <c r="AP1086" s="1">
        <v>1.0</v>
      </c>
      <c r="AQ1086" s="1">
        <v>1.2</v>
      </c>
      <c r="AR1086" s="1">
        <v>1.2</v>
      </c>
      <c r="AS1086" s="1">
        <v>5.287131</v>
      </c>
      <c r="AT1086" s="1">
        <v>81.30194</v>
      </c>
      <c r="AU1086" s="1">
        <v>0.799559</v>
      </c>
      <c r="AV1086" s="1">
        <v>5.226324</v>
      </c>
      <c r="AW1086" s="1">
        <v>0.0</v>
      </c>
      <c r="AX1086" s="1">
        <v>0.0</v>
      </c>
      <c r="AY1086" s="1">
        <v>0.0</v>
      </c>
      <c r="AZ1086" s="1">
        <v>0.3333333</v>
      </c>
      <c r="BA1086" s="1">
        <v>180.0</v>
      </c>
    </row>
    <row r="1087">
      <c r="A1087">
        <f t="shared" si="2"/>
        <v>0</v>
      </c>
      <c r="B1087" t="str">
        <f t="shared" si="3"/>
        <v/>
      </c>
      <c r="C1087" t="str">
        <f>if(and(D$3&gt;1,E1087=PROSES!$D$22),,D1087)</f>
        <v/>
      </c>
      <c r="D1087" s="1" t="str">
        <f>if(and(F$3&gt;1,F1087=PROSES!$B$10),,F1087)</f>
        <v/>
      </c>
      <c r="E1087" t="str">
        <f t="shared" si="4"/>
        <v/>
      </c>
      <c r="F1087" t="str">
        <f t="shared" si="5"/>
        <v/>
      </c>
      <c r="G1087" s="1" t="str">
        <f>if(Z1087=PROSES!$E$29,T1087,)</f>
        <v/>
      </c>
      <c r="H1087" t="str">
        <f>if(X1087=PROSES!$E$29,T1087,)</f>
        <v/>
      </c>
      <c r="I1087" t="str">
        <f t="shared" si="6"/>
        <v/>
      </c>
      <c r="J1087" t="str">
        <f>if(and($K$3&gt;1,R1087=PROSES!$C$2),,K1087)</f>
        <v/>
      </c>
      <c r="K1087" s="1" t="str">
        <f>if(and($L$3&gt;1,L1087=PROSES!$B$2),,L1087)</f>
        <v/>
      </c>
      <c r="L1087" t="str">
        <f t="shared" si="7"/>
        <v/>
      </c>
      <c r="M1087" t="str">
        <f>if(Z1087=PROSES!$B$3,T1087,)</f>
        <v/>
      </c>
      <c r="N1087" t="str">
        <f>if(X1087=PROSES!$B$3,T1087,)</f>
        <v/>
      </c>
      <c r="O1087" t="str">
        <f t="shared" si="8"/>
        <v/>
      </c>
      <c r="P1087" t="str">
        <f>if(Z1087=PROSES!$B$1,T1087,)</f>
        <v/>
      </c>
      <c r="Q1087" t="str">
        <f>if(X1087=PROSES!$B$1,T1087,)</f>
        <v/>
      </c>
      <c r="R1087" t="str">
        <f t="shared" si="9"/>
        <v>SEMEN</v>
      </c>
      <c r="S1087" s="3"/>
      <c r="T1087" s="1" t="s">
        <v>1932</v>
      </c>
      <c r="U1087" s="1" t="s">
        <v>58</v>
      </c>
      <c r="V1087" s="1" t="s">
        <v>58</v>
      </c>
      <c r="W1087" s="1" t="s">
        <v>1922</v>
      </c>
      <c r="Y1087" s="1" t="s">
        <v>785</v>
      </c>
      <c r="Z1087" s="1" t="s">
        <v>1923</v>
      </c>
      <c r="AA1087" s="1" t="s">
        <v>249</v>
      </c>
      <c r="AD1087" s="1">
        <v>0.0</v>
      </c>
      <c r="AE1087" s="1">
        <v>1.0</v>
      </c>
      <c r="AG1087" s="1">
        <v>0.7</v>
      </c>
      <c r="AH1087" s="1">
        <v>1.0</v>
      </c>
      <c r="AI1087" s="1" t="s">
        <v>64</v>
      </c>
      <c r="AJ1087" s="1">
        <v>0.0</v>
      </c>
      <c r="AM1087" s="1">
        <v>0.0</v>
      </c>
      <c r="AN1087" s="1">
        <v>0.0</v>
      </c>
      <c r="AO1087" s="1">
        <v>100.0</v>
      </c>
      <c r="AP1087" s="1">
        <v>1.0</v>
      </c>
      <c r="AQ1087" s="1">
        <v>1.0</v>
      </c>
      <c r="AR1087" s="1">
        <v>1.0</v>
      </c>
      <c r="AS1087" s="1">
        <v>0.05096077</v>
      </c>
      <c r="AT1087" s="1">
        <v>52.81529</v>
      </c>
      <c r="AU1087" s="1">
        <v>0.0308</v>
      </c>
      <c r="AV1087" s="1">
        <v>0.0406</v>
      </c>
      <c r="AW1087" s="1">
        <v>0.1358</v>
      </c>
      <c r="AX1087" s="1">
        <v>0.1218</v>
      </c>
      <c r="AY1087" s="1">
        <v>0.0</v>
      </c>
      <c r="AZ1087" s="1">
        <v>0.8682135</v>
      </c>
      <c r="BA1087" s="1">
        <v>-15.09932</v>
      </c>
    </row>
    <row r="1088">
      <c r="A1088">
        <f t="shared" si="2"/>
        <v>0</v>
      </c>
      <c r="B1088" t="str">
        <f t="shared" si="3"/>
        <v/>
      </c>
      <c r="C1088" t="str">
        <f>if(and(D$3&gt;1,E1088=PROSES!$D$22),,D1088)</f>
        <v/>
      </c>
      <c r="D1088" s="1" t="str">
        <f>if(and(F$3&gt;1,F1088=PROSES!$B$10),,F1088)</f>
        <v/>
      </c>
      <c r="E1088" t="str">
        <f t="shared" si="4"/>
        <v/>
      </c>
      <c r="F1088" t="str">
        <f t="shared" si="5"/>
        <v/>
      </c>
      <c r="G1088" s="1" t="str">
        <f>if(Z1088=PROSES!$E$29,T1088,)</f>
        <v/>
      </c>
      <c r="H1088" t="str">
        <f>if(X1088=PROSES!$E$29,T1088,)</f>
        <v/>
      </c>
      <c r="I1088" t="str">
        <f t="shared" si="6"/>
        <v/>
      </c>
      <c r="J1088" t="str">
        <f>if(and($K$3&gt;1,R1088=PROSES!$C$2),,K1088)</f>
        <v/>
      </c>
      <c r="K1088" s="1" t="str">
        <f>if(and($L$3&gt;1,L1088=PROSES!$B$2),,L1088)</f>
        <v/>
      </c>
      <c r="L1088" t="str">
        <f t="shared" si="7"/>
        <v/>
      </c>
      <c r="M1088" t="str">
        <f>if(Z1088=PROSES!$B$3,T1088,)</f>
        <v/>
      </c>
      <c r="N1088" t="str">
        <f>if(X1088=PROSES!$B$3,T1088,)</f>
        <v/>
      </c>
      <c r="O1088" t="str">
        <f t="shared" si="8"/>
        <v/>
      </c>
      <c r="P1088" t="str">
        <f>if(Z1088=PROSES!$B$1,T1088,)</f>
        <v/>
      </c>
      <c r="Q1088" t="str">
        <f>if(X1088=PROSES!$B$1,T1088,)</f>
        <v/>
      </c>
      <c r="R1088" t="str">
        <f t="shared" si="9"/>
        <v>SENTUL5BOGORBARU5</v>
      </c>
      <c r="S1088" s="3"/>
      <c r="T1088" s="1" t="s">
        <v>1933</v>
      </c>
      <c r="U1088" s="1" t="s">
        <v>58</v>
      </c>
      <c r="V1088" s="1" t="s">
        <v>58</v>
      </c>
      <c r="W1088" s="1" t="s">
        <v>1934</v>
      </c>
      <c r="X1088" s="1" t="s">
        <v>1935</v>
      </c>
      <c r="Y1088" s="1" t="s">
        <v>66</v>
      </c>
      <c r="Z1088" s="1" t="s">
        <v>246</v>
      </c>
      <c r="AA1088" s="1" t="s">
        <v>61</v>
      </c>
      <c r="AD1088" s="1">
        <v>0.0</v>
      </c>
      <c r="AE1088" s="1">
        <v>1.0</v>
      </c>
      <c r="AG1088" s="1">
        <v>10.0</v>
      </c>
      <c r="AH1088" s="1">
        <v>1.0</v>
      </c>
      <c r="AI1088" s="1" t="s">
        <v>64</v>
      </c>
      <c r="AJ1088" s="1">
        <v>0.0</v>
      </c>
      <c r="AM1088" s="1">
        <v>0.0</v>
      </c>
      <c r="AN1088" s="1">
        <v>0.0</v>
      </c>
      <c r="AO1088" s="1">
        <v>100.0</v>
      </c>
      <c r="AP1088" s="1">
        <v>1.0</v>
      </c>
      <c r="AQ1088" s="1">
        <v>1.358</v>
      </c>
      <c r="AR1088" s="1">
        <v>1.358</v>
      </c>
      <c r="AS1088" s="1">
        <v>5.054419</v>
      </c>
      <c r="AT1088" s="1">
        <v>79.07423</v>
      </c>
      <c r="AU1088" s="1">
        <v>0.9579999</v>
      </c>
      <c r="AV1088" s="1">
        <v>4.9628</v>
      </c>
      <c r="AW1088" s="1">
        <v>2.46</v>
      </c>
      <c r="AX1088" s="1">
        <v>14.89</v>
      </c>
      <c r="AY1088" s="1">
        <v>0.0</v>
      </c>
      <c r="AZ1088" s="1">
        <v>0.6621391</v>
      </c>
      <c r="BA1088" s="1">
        <v>2.322092</v>
      </c>
    </row>
    <row r="1089">
      <c r="A1089">
        <f t="shared" si="2"/>
        <v>0</v>
      </c>
      <c r="B1089" t="str">
        <f t="shared" si="3"/>
        <v/>
      </c>
      <c r="C1089" t="str">
        <f>if(and(D$3&gt;1,E1089=PROSES!$D$22),,D1089)</f>
        <v/>
      </c>
      <c r="D1089" s="1" t="str">
        <f>if(and(F$3&gt;1,F1089=PROSES!$B$10),,F1089)</f>
        <v/>
      </c>
      <c r="E1089" t="str">
        <f t="shared" si="4"/>
        <v/>
      </c>
      <c r="F1089" t="str">
        <f t="shared" si="5"/>
        <v/>
      </c>
      <c r="G1089" s="1" t="str">
        <f>if(Z1089=PROSES!$E$29,T1089,)</f>
        <v/>
      </c>
      <c r="H1089" t="str">
        <f>if(X1089=PROSES!$E$29,T1089,)</f>
        <v/>
      </c>
      <c r="I1089" t="str">
        <f t="shared" si="6"/>
        <v/>
      </c>
      <c r="J1089" t="str">
        <f>if(and($K$3&gt;1,R1089=PROSES!$C$2),,K1089)</f>
        <v/>
      </c>
      <c r="K1089" s="1" t="str">
        <f>if(and($L$3&gt;1,L1089=PROSES!$B$2),,L1089)</f>
        <v/>
      </c>
      <c r="L1089" t="str">
        <f t="shared" si="7"/>
        <v/>
      </c>
      <c r="M1089" t="str">
        <f>if(Z1089=PROSES!$B$3,T1089,)</f>
        <v/>
      </c>
      <c r="N1089" t="str">
        <f>if(X1089=PROSES!$B$3,T1089,)</f>
        <v/>
      </c>
      <c r="O1089" t="str">
        <f t="shared" si="8"/>
        <v/>
      </c>
      <c r="P1089" t="str">
        <f>if(Z1089=PROSES!$B$1,T1089,)</f>
        <v/>
      </c>
      <c r="Q1089" t="str">
        <f>if(X1089=PROSES!$B$1,T1089,)</f>
        <v/>
      </c>
      <c r="R1089" t="str">
        <f t="shared" si="9"/>
        <v>SENTUL5BOGORBARU5</v>
      </c>
      <c r="S1089" s="3"/>
      <c r="T1089" s="1" t="s">
        <v>1936</v>
      </c>
      <c r="U1089" s="1" t="s">
        <v>58</v>
      </c>
      <c r="V1089" s="1" t="s">
        <v>58</v>
      </c>
      <c r="W1089" s="1" t="s">
        <v>1934</v>
      </c>
      <c r="X1089" s="1" t="s">
        <v>1935</v>
      </c>
      <c r="Y1089" s="1" t="s">
        <v>61</v>
      </c>
      <c r="Z1089" s="1" t="s">
        <v>246</v>
      </c>
      <c r="AA1089" s="1" t="s">
        <v>61</v>
      </c>
      <c r="AD1089" s="1">
        <v>0.0</v>
      </c>
      <c r="AE1089" s="1">
        <v>1.0</v>
      </c>
      <c r="AG1089" s="1">
        <v>10.0</v>
      </c>
      <c r="AH1089" s="1">
        <v>1.0</v>
      </c>
      <c r="AI1089" s="1" t="s">
        <v>64</v>
      </c>
      <c r="AJ1089" s="1">
        <v>0.0</v>
      </c>
      <c r="AM1089" s="1">
        <v>0.0</v>
      </c>
      <c r="AN1089" s="1">
        <v>0.0</v>
      </c>
      <c r="AO1089" s="1">
        <v>100.0</v>
      </c>
      <c r="AP1089" s="1">
        <v>1.0</v>
      </c>
      <c r="AQ1089" s="1">
        <v>1.358</v>
      </c>
      <c r="AR1089" s="1">
        <v>1.358</v>
      </c>
      <c r="AS1089" s="1">
        <v>5.054419</v>
      </c>
      <c r="AT1089" s="1">
        <v>79.07423</v>
      </c>
      <c r="AU1089" s="1">
        <v>0.9579999</v>
      </c>
      <c r="AV1089" s="1">
        <v>4.9628</v>
      </c>
      <c r="AW1089" s="1">
        <v>2.46</v>
      </c>
      <c r="AX1089" s="1">
        <v>14.89</v>
      </c>
      <c r="AY1089" s="1">
        <v>0.0</v>
      </c>
      <c r="AZ1089" s="1">
        <v>0.6621391</v>
      </c>
      <c r="BA1089" s="1">
        <v>2.322092</v>
      </c>
    </row>
    <row r="1090">
      <c r="A1090">
        <f t="shared" si="2"/>
        <v>0</v>
      </c>
      <c r="B1090" t="str">
        <f t="shared" si="3"/>
        <v/>
      </c>
      <c r="C1090" t="str">
        <f>if(and(D$3&gt;1,E1090=PROSES!$D$22),,D1090)</f>
        <v/>
      </c>
      <c r="D1090" s="1" t="str">
        <f>if(and(F$3&gt;1,F1090=PROSES!$B$10),,F1090)</f>
        <v/>
      </c>
      <c r="E1090" t="str">
        <f t="shared" si="4"/>
        <v/>
      </c>
      <c r="F1090" t="str">
        <f t="shared" si="5"/>
        <v/>
      </c>
      <c r="G1090" s="1" t="str">
        <f>if(Z1090=PROSES!$E$29,T1090,)</f>
        <v/>
      </c>
      <c r="H1090" t="str">
        <f>if(X1090=PROSES!$E$29,T1090,)</f>
        <v/>
      </c>
      <c r="I1090" t="str">
        <f t="shared" si="6"/>
        <v/>
      </c>
      <c r="J1090" t="str">
        <f>if(and($K$3&gt;1,R1090=PROSES!$C$2),,K1090)</f>
        <v/>
      </c>
      <c r="K1090" s="1" t="str">
        <f>if(and($L$3&gt;1,L1090=PROSES!$B$2),,L1090)</f>
        <v/>
      </c>
      <c r="L1090" t="str">
        <f t="shared" si="7"/>
        <v/>
      </c>
      <c r="M1090" t="str">
        <f>if(Z1090=PROSES!$B$3,T1090,)</f>
        <v/>
      </c>
      <c r="N1090" t="str">
        <f>if(X1090=PROSES!$B$3,T1090,)</f>
        <v/>
      </c>
      <c r="O1090" t="str">
        <f t="shared" si="8"/>
        <v/>
      </c>
      <c r="P1090" t="str">
        <f>if(Z1090=PROSES!$B$1,T1090,)</f>
        <v/>
      </c>
      <c r="Q1090" t="str">
        <f>if(X1090=PROSES!$B$1,T1090,)</f>
        <v/>
      </c>
      <c r="R1090" t="str">
        <f t="shared" si="9"/>
        <v>CIBINONG5SENTUL5</v>
      </c>
      <c r="S1090" s="3"/>
      <c r="T1090" s="1" t="s">
        <v>1937</v>
      </c>
      <c r="U1090" s="1" t="s">
        <v>58</v>
      </c>
      <c r="V1090" s="1" t="s">
        <v>58</v>
      </c>
      <c r="W1090" s="1" t="s">
        <v>1938</v>
      </c>
      <c r="X1090" s="1" t="s">
        <v>549</v>
      </c>
      <c r="Y1090" s="1" t="s">
        <v>66</v>
      </c>
      <c r="Z1090" s="1" t="s">
        <v>1935</v>
      </c>
      <c r="AA1090" s="1" t="s">
        <v>61</v>
      </c>
      <c r="AD1090" s="1">
        <v>0.0</v>
      </c>
      <c r="AE1090" s="1">
        <v>1.0</v>
      </c>
      <c r="AG1090" s="1">
        <v>12.0</v>
      </c>
      <c r="AH1090" s="1">
        <v>1.0</v>
      </c>
      <c r="AI1090" s="1" t="s">
        <v>64</v>
      </c>
      <c r="AJ1090" s="1">
        <v>0.0</v>
      </c>
      <c r="AM1090" s="1">
        <v>0.0</v>
      </c>
      <c r="AN1090" s="1">
        <v>0.0</v>
      </c>
      <c r="AO1090" s="1">
        <v>100.0</v>
      </c>
      <c r="AP1090" s="1">
        <v>1.0</v>
      </c>
      <c r="AQ1090" s="1">
        <v>1.351</v>
      </c>
      <c r="AR1090" s="1">
        <v>1.351</v>
      </c>
      <c r="AS1090" s="1">
        <v>3.407908</v>
      </c>
      <c r="AT1090" s="1">
        <v>67.40807</v>
      </c>
      <c r="AU1090" s="1">
        <v>1.3092</v>
      </c>
      <c r="AV1090" s="1">
        <v>3.1464</v>
      </c>
      <c r="AW1090" s="1">
        <v>3.1092</v>
      </c>
      <c r="AX1090" s="1">
        <v>9.439199</v>
      </c>
      <c r="AY1090" s="1">
        <v>0.0</v>
      </c>
      <c r="AZ1090" s="1">
        <v>0.6401949</v>
      </c>
      <c r="BA1090" s="1">
        <v>6.62922</v>
      </c>
    </row>
    <row r="1091">
      <c r="A1091">
        <f t="shared" si="2"/>
        <v>0</v>
      </c>
      <c r="B1091" t="str">
        <f t="shared" si="3"/>
        <v/>
      </c>
      <c r="C1091" t="str">
        <f>if(and(D$3&gt;1,E1091=PROSES!$D$22),,D1091)</f>
        <v/>
      </c>
      <c r="D1091" s="1" t="str">
        <f>if(and(F$3&gt;1,F1091=PROSES!$B$10),,F1091)</f>
        <v/>
      </c>
      <c r="E1091" t="str">
        <f t="shared" si="4"/>
        <v/>
      </c>
      <c r="F1091" t="str">
        <f t="shared" si="5"/>
        <v/>
      </c>
      <c r="G1091" s="1" t="str">
        <f>if(Z1091=PROSES!$E$29,T1091,)</f>
        <v/>
      </c>
      <c r="H1091" t="str">
        <f>if(X1091=PROSES!$E$29,T1091,)</f>
        <v/>
      </c>
      <c r="I1091" t="str">
        <f t="shared" si="6"/>
        <v/>
      </c>
      <c r="J1091" t="str">
        <f>if(and($K$3&gt;1,R1091=PROSES!$C$2),,K1091)</f>
        <v/>
      </c>
      <c r="K1091" s="1" t="str">
        <f>if(and($L$3&gt;1,L1091=PROSES!$B$2),,L1091)</f>
        <v/>
      </c>
      <c r="L1091" t="str">
        <f t="shared" si="7"/>
        <v/>
      </c>
      <c r="M1091" t="str">
        <f>if(Z1091=PROSES!$B$3,T1091,)</f>
        <v/>
      </c>
      <c r="N1091" t="str">
        <f>if(X1091=PROSES!$B$3,T1091,)</f>
        <v/>
      </c>
      <c r="O1091" t="str">
        <f t="shared" si="8"/>
        <v/>
      </c>
      <c r="P1091" t="str">
        <f>if(Z1091=PROSES!$B$1,T1091,)</f>
        <v/>
      </c>
      <c r="Q1091" t="str">
        <f>if(X1091=PROSES!$B$1,T1091,)</f>
        <v/>
      </c>
      <c r="R1091" t="str">
        <f t="shared" si="9"/>
        <v>CIBINONG5SENTUL5</v>
      </c>
      <c r="S1091" s="3"/>
      <c r="T1091" s="1" t="s">
        <v>1939</v>
      </c>
      <c r="U1091" s="1" t="s">
        <v>58</v>
      </c>
      <c r="V1091" s="1" t="s">
        <v>58</v>
      </c>
      <c r="W1091" s="1" t="s">
        <v>1938</v>
      </c>
      <c r="X1091" s="1" t="s">
        <v>549</v>
      </c>
      <c r="Y1091" s="1" t="s">
        <v>66</v>
      </c>
      <c r="Z1091" s="1" t="s">
        <v>1935</v>
      </c>
      <c r="AA1091" s="1" t="s">
        <v>66</v>
      </c>
      <c r="AD1091" s="1">
        <v>0.0</v>
      </c>
      <c r="AE1091" s="1">
        <v>1.0</v>
      </c>
      <c r="AG1091" s="1">
        <v>12.0</v>
      </c>
      <c r="AH1091" s="1">
        <v>1.0</v>
      </c>
      <c r="AI1091" s="1" t="s">
        <v>64</v>
      </c>
      <c r="AJ1091" s="1">
        <v>0.0</v>
      </c>
      <c r="AM1091" s="1">
        <v>0.0</v>
      </c>
      <c r="AN1091" s="1">
        <v>0.0</v>
      </c>
      <c r="AO1091" s="1">
        <v>100.0</v>
      </c>
      <c r="AP1091" s="1">
        <v>1.0</v>
      </c>
      <c r="AQ1091" s="1">
        <v>1.351</v>
      </c>
      <c r="AR1091" s="1">
        <v>1.351</v>
      </c>
      <c r="AS1091" s="1">
        <v>3.407908</v>
      </c>
      <c r="AT1091" s="1">
        <v>67.40807</v>
      </c>
      <c r="AU1091" s="1">
        <v>1.3092</v>
      </c>
      <c r="AV1091" s="1">
        <v>3.1464</v>
      </c>
      <c r="AW1091" s="1">
        <v>3.1092</v>
      </c>
      <c r="AX1091" s="1">
        <v>9.439199</v>
      </c>
      <c r="AY1091" s="1">
        <v>0.0</v>
      </c>
      <c r="AZ1091" s="1">
        <v>0.6401949</v>
      </c>
      <c r="BA1091" s="1">
        <v>6.62922</v>
      </c>
    </row>
    <row r="1092">
      <c r="A1092">
        <f t="shared" si="2"/>
        <v>0</v>
      </c>
      <c r="B1092" t="str">
        <f t="shared" si="3"/>
        <v/>
      </c>
      <c r="C1092" t="str">
        <f>if(and(D$3&gt;1,E1092=PROSES!$D$22),,D1092)</f>
        <v/>
      </c>
      <c r="D1092" s="1" t="str">
        <f>if(and(F$3&gt;1,F1092=PROSES!$B$10),,F1092)</f>
        <v/>
      </c>
      <c r="E1092" t="str">
        <f t="shared" si="4"/>
        <v/>
      </c>
      <c r="F1092" t="str">
        <f t="shared" si="5"/>
        <v/>
      </c>
      <c r="G1092" s="1" t="str">
        <f>if(Z1092=PROSES!$E$29,T1092,)</f>
        <v/>
      </c>
      <c r="H1092" t="str">
        <f>if(X1092=PROSES!$E$29,T1092,)</f>
        <v/>
      </c>
      <c r="I1092" t="str">
        <f t="shared" si="6"/>
        <v/>
      </c>
      <c r="J1092" t="str">
        <f>if(and($K$3&gt;1,R1092=PROSES!$C$2),,K1092)</f>
        <v/>
      </c>
      <c r="K1092" s="1" t="str">
        <f>if(and($L$3&gt;1,L1092=PROSES!$B$2),,L1092)</f>
        <v/>
      </c>
      <c r="L1092" t="str">
        <f t="shared" si="7"/>
        <v/>
      </c>
      <c r="M1092" t="str">
        <f>if(Z1092=PROSES!$B$3,T1092,)</f>
        <v/>
      </c>
      <c r="N1092" t="str">
        <f>if(X1092=PROSES!$B$3,T1092,)</f>
        <v/>
      </c>
      <c r="O1092" t="str">
        <f t="shared" si="8"/>
        <v/>
      </c>
      <c r="P1092" t="str">
        <f>if(Z1092=PROSES!$B$1,T1092,)</f>
        <v/>
      </c>
      <c r="Q1092" t="str">
        <f>if(X1092=PROSES!$B$1,T1092,)</f>
        <v/>
      </c>
      <c r="R1092" t="str">
        <f t="shared" si="9"/>
        <v>SAGULING7BANDUNG SELATAN7</v>
      </c>
      <c r="S1092" s="3"/>
      <c r="T1092" s="1" t="s">
        <v>1940</v>
      </c>
      <c r="U1092" s="1" t="s">
        <v>75</v>
      </c>
      <c r="V1092" s="1" t="s">
        <v>75</v>
      </c>
      <c r="W1092" s="1" t="s">
        <v>562</v>
      </c>
      <c r="X1092" s="1" t="s">
        <v>563</v>
      </c>
      <c r="Y1092" s="1" t="s">
        <v>324</v>
      </c>
      <c r="Z1092" s="1" t="s">
        <v>235</v>
      </c>
      <c r="AA1092" s="1" t="s">
        <v>236</v>
      </c>
      <c r="AD1092" s="1">
        <v>0.0</v>
      </c>
      <c r="AE1092" s="1">
        <v>1.0</v>
      </c>
      <c r="AG1092" s="1">
        <v>39.0</v>
      </c>
      <c r="AH1092" s="1">
        <v>1.0</v>
      </c>
      <c r="AI1092" s="1" t="s">
        <v>64</v>
      </c>
      <c r="AJ1092" s="1">
        <v>0.0</v>
      </c>
      <c r="AM1092" s="1">
        <v>0.0</v>
      </c>
      <c r="AN1092" s="1">
        <v>0.0</v>
      </c>
      <c r="AO1092" s="1">
        <v>100.0</v>
      </c>
      <c r="AP1092" s="1">
        <v>1.0</v>
      </c>
      <c r="AQ1092" s="1">
        <v>2.4</v>
      </c>
      <c r="AR1092" s="1">
        <v>2.4</v>
      </c>
      <c r="AS1092" s="1">
        <v>10.99486</v>
      </c>
      <c r="AT1092" s="1">
        <v>84.89205</v>
      </c>
      <c r="AU1092" s="1">
        <v>0.9789</v>
      </c>
      <c r="AV1092" s="1">
        <v>10.9512</v>
      </c>
      <c r="AW1092" s="1">
        <v>6.8289</v>
      </c>
      <c r="AX1092" s="1">
        <v>32.8536</v>
      </c>
      <c r="AY1092" s="1">
        <v>0.0</v>
      </c>
      <c r="AZ1092" s="1">
        <v>0.6872964</v>
      </c>
      <c r="BA1092" s="1">
        <v>-9.846326</v>
      </c>
    </row>
    <row r="1093">
      <c r="A1093">
        <f t="shared" si="2"/>
        <v>0</v>
      </c>
      <c r="B1093" t="str">
        <f t="shared" si="3"/>
        <v/>
      </c>
      <c r="C1093" t="str">
        <f>if(and(D$3&gt;1,E1093=PROSES!$D$22),,D1093)</f>
        <v/>
      </c>
      <c r="D1093" s="1" t="str">
        <f>if(and(F$3&gt;1,F1093=PROSES!$B$10),,F1093)</f>
        <v/>
      </c>
      <c r="E1093" t="str">
        <f t="shared" si="4"/>
        <v/>
      </c>
      <c r="F1093" t="str">
        <f t="shared" si="5"/>
        <v/>
      </c>
      <c r="G1093" s="1" t="str">
        <f>if(Z1093=PROSES!$E$29,T1093,)</f>
        <v/>
      </c>
      <c r="H1093" t="str">
        <f>if(X1093=PROSES!$E$29,T1093,)</f>
        <v/>
      </c>
      <c r="I1093" t="str">
        <f t="shared" si="6"/>
        <v/>
      </c>
      <c r="J1093" t="str">
        <f>if(and($K$3&gt;1,R1093=PROSES!$C$2),,K1093)</f>
        <v/>
      </c>
      <c r="K1093" s="1" t="str">
        <f>if(and($L$3&gt;1,L1093=PROSES!$B$2),,L1093)</f>
        <v/>
      </c>
      <c r="L1093" t="str">
        <f t="shared" si="7"/>
        <v/>
      </c>
      <c r="M1093" t="str">
        <f>if(Z1093=PROSES!$B$3,T1093,)</f>
        <v/>
      </c>
      <c r="N1093" t="str">
        <f>if(X1093=PROSES!$B$3,T1093,)</f>
        <v/>
      </c>
      <c r="O1093" t="str">
        <f t="shared" si="8"/>
        <v/>
      </c>
      <c r="P1093" t="str">
        <f>if(Z1093=PROSES!$B$1,T1093,)</f>
        <v/>
      </c>
      <c r="Q1093" t="str">
        <f>if(X1093=PROSES!$B$1,T1093,)</f>
        <v/>
      </c>
      <c r="R1093" t="str">
        <f t="shared" si="9"/>
        <v>SAGULING7BANDUNG SELATAN7</v>
      </c>
      <c r="S1093" s="3"/>
      <c r="T1093" s="1" t="s">
        <v>1941</v>
      </c>
      <c r="U1093" s="1" t="s">
        <v>75</v>
      </c>
      <c r="V1093" s="1" t="s">
        <v>75</v>
      </c>
      <c r="W1093" s="1" t="s">
        <v>562</v>
      </c>
      <c r="X1093" s="1" t="s">
        <v>563</v>
      </c>
      <c r="Y1093" s="1" t="s">
        <v>324</v>
      </c>
      <c r="Z1093" s="1" t="s">
        <v>235</v>
      </c>
      <c r="AA1093" s="1" t="s">
        <v>236</v>
      </c>
      <c r="AD1093" s="1">
        <v>0.0</v>
      </c>
      <c r="AE1093" s="1">
        <v>1.0</v>
      </c>
      <c r="AG1093" s="1">
        <v>39.0</v>
      </c>
      <c r="AH1093" s="1">
        <v>1.0</v>
      </c>
      <c r="AI1093" s="1" t="s">
        <v>64</v>
      </c>
      <c r="AJ1093" s="1">
        <v>0.0</v>
      </c>
      <c r="AM1093" s="1">
        <v>0.0</v>
      </c>
      <c r="AN1093" s="1">
        <v>0.0</v>
      </c>
      <c r="AO1093" s="1">
        <v>100.0</v>
      </c>
      <c r="AP1093" s="1">
        <v>1.0</v>
      </c>
      <c r="AQ1093" s="1">
        <v>2.4</v>
      </c>
      <c r="AR1093" s="1">
        <v>2.4</v>
      </c>
      <c r="AS1093" s="1">
        <v>10.99486</v>
      </c>
      <c r="AT1093" s="1">
        <v>84.89205</v>
      </c>
      <c r="AU1093" s="1">
        <v>0.9789</v>
      </c>
      <c r="AV1093" s="1">
        <v>10.9512</v>
      </c>
      <c r="AW1093" s="1">
        <v>6.8289</v>
      </c>
      <c r="AX1093" s="1">
        <v>32.8536</v>
      </c>
      <c r="AY1093" s="1">
        <v>0.0</v>
      </c>
      <c r="AZ1093" s="1">
        <v>0.6872964</v>
      </c>
      <c r="BA1093" s="1">
        <v>-9.846326</v>
      </c>
    </row>
    <row r="1094">
      <c r="A1094">
        <f t="shared" si="2"/>
        <v>0</v>
      </c>
      <c r="B1094" t="str">
        <f t="shared" si="3"/>
        <v/>
      </c>
      <c r="C1094" t="str">
        <f>if(and(D$3&gt;1,E1094=PROSES!$D$22),,D1094)</f>
        <v/>
      </c>
      <c r="D1094" s="1" t="str">
        <f>if(and(F$3&gt;1,F1094=PROSES!$B$10),,F1094)</f>
        <v/>
      </c>
      <c r="E1094" t="str">
        <f t="shared" si="4"/>
        <v/>
      </c>
      <c r="F1094" t="str">
        <f t="shared" si="5"/>
        <v/>
      </c>
      <c r="G1094" s="1" t="str">
        <f>if(Z1094=PROSES!$E$29,T1094,)</f>
        <v/>
      </c>
      <c r="H1094" t="str">
        <f>if(X1094=PROSES!$E$29,T1094,)</f>
        <v/>
      </c>
      <c r="I1094" t="str">
        <f t="shared" si="6"/>
        <v/>
      </c>
      <c r="J1094" t="str">
        <f>if(and($K$3&gt;1,R1094=PROSES!$C$2),,K1094)</f>
        <v/>
      </c>
      <c r="K1094" s="1" t="str">
        <f>if(and($L$3&gt;1,L1094=PROSES!$B$2),,L1094)</f>
        <v/>
      </c>
      <c r="L1094" t="str">
        <f t="shared" si="7"/>
        <v/>
      </c>
      <c r="M1094" t="str">
        <f>if(Z1094=PROSES!$B$3,T1094,)</f>
        <v/>
      </c>
      <c r="N1094" t="str">
        <f>if(X1094=PROSES!$B$3,T1094,)</f>
        <v/>
      </c>
      <c r="O1094" t="str">
        <f t="shared" si="8"/>
        <v/>
      </c>
      <c r="P1094" t="str">
        <f>if(Z1094=PROSES!$B$1,T1094,)</f>
        <v/>
      </c>
      <c r="Q1094" t="str">
        <f>if(X1094=PROSES!$B$1,T1094,)</f>
        <v/>
      </c>
      <c r="R1094" t="str">
        <f t="shared" si="9"/>
        <v>CIRATA7SAGULING7</v>
      </c>
      <c r="S1094" s="3"/>
      <c r="T1094" s="1" t="s">
        <v>1942</v>
      </c>
      <c r="U1094" s="1" t="s">
        <v>75</v>
      </c>
      <c r="V1094" s="1" t="s">
        <v>75</v>
      </c>
      <c r="W1094" s="1" t="s">
        <v>233</v>
      </c>
      <c r="X1094" s="1" t="s">
        <v>704</v>
      </c>
      <c r="Y1094" s="1" t="s">
        <v>236</v>
      </c>
      <c r="Z1094" s="1" t="s">
        <v>563</v>
      </c>
      <c r="AA1094" s="1" t="s">
        <v>236</v>
      </c>
      <c r="AD1094" s="1">
        <v>0.0</v>
      </c>
      <c r="AE1094" s="1">
        <v>1.0</v>
      </c>
      <c r="AG1094" s="1">
        <v>25.166</v>
      </c>
      <c r="AH1094" s="1">
        <v>1.0</v>
      </c>
      <c r="AI1094" s="1" t="s">
        <v>64</v>
      </c>
      <c r="AJ1094" s="1">
        <v>0.0</v>
      </c>
      <c r="AM1094" s="1">
        <v>0.0</v>
      </c>
      <c r="AN1094" s="1">
        <v>0.0</v>
      </c>
      <c r="AO1094" s="1">
        <v>100.0</v>
      </c>
      <c r="AP1094" s="1">
        <v>1.0</v>
      </c>
      <c r="AQ1094" s="1">
        <v>1.98</v>
      </c>
      <c r="AR1094" s="1">
        <v>1.98</v>
      </c>
      <c r="AS1094" s="1">
        <v>7.1225</v>
      </c>
      <c r="AT1094" s="1">
        <v>84.05775</v>
      </c>
      <c r="AU1094" s="1">
        <v>0.7373638</v>
      </c>
      <c r="AV1094" s="1">
        <v>7.084229</v>
      </c>
      <c r="AW1094" s="1">
        <v>4.512264</v>
      </c>
      <c r="AX1094" s="1">
        <v>21.25269</v>
      </c>
      <c r="AY1094" s="1">
        <v>0.0</v>
      </c>
      <c r="AZ1094" s="1">
        <v>0.6862155</v>
      </c>
      <c r="BA1094" s="1">
        <v>-8.9765</v>
      </c>
    </row>
    <row r="1095">
      <c r="A1095">
        <f t="shared" si="2"/>
        <v>0</v>
      </c>
      <c r="B1095" t="str">
        <f t="shared" si="3"/>
        <v/>
      </c>
      <c r="C1095" t="str">
        <f>if(and(D$3&gt;1,E1095=PROSES!$D$22),,D1095)</f>
        <v/>
      </c>
      <c r="D1095" s="1" t="str">
        <f>if(and(F$3&gt;1,F1095=PROSES!$B$10),,F1095)</f>
        <v/>
      </c>
      <c r="E1095" t="str">
        <f t="shared" si="4"/>
        <v/>
      </c>
      <c r="F1095" t="str">
        <f t="shared" si="5"/>
        <v/>
      </c>
      <c r="G1095" s="1" t="str">
        <f>if(Z1095=PROSES!$E$29,T1095,)</f>
        <v/>
      </c>
      <c r="H1095" t="str">
        <f>if(X1095=PROSES!$E$29,T1095,)</f>
        <v/>
      </c>
      <c r="I1095" t="str">
        <f t="shared" si="6"/>
        <v/>
      </c>
      <c r="J1095" t="str">
        <f>if(and($K$3&gt;1,R1095=PROSES!$C$2),,K1095)</f>
        <v/>
      </c>
      <c r="K1095" s="1" t="str">
        <f>if(and($L$3&gt;1,L1095=PROSES!$B$2),,L1095)</f>
        <v/>
      </c>
      <c r="L1095" t="str">
        <f t="shared" si="7"/>
        <v/>
      </c>
      <c r="M1095" t="str">
        <f>if(Z1095=PROSES!$B$3,T1095,)</f>
        <v/>
      </c>
      <c r="N1095" t="str">
        <f>if(X1095=PROSES!$B$3,T1095,)</f>
        <v/>
      </c>
      <c r="O1095" t="str">
        <f t="shared" si="8"/>
        <v/>
      </c>
      <c r="P1095" t="str">
        <f>if(Z1095=PROSES!$B$1,T1095,)</f>
        <v/>
      </c>
      <c r="Q1095" t="str">
        <f>if(X1095=PROSES!$B$1,T1095,)</f>
        <v/>
      </c>
      <c r="R1095" t="str">
        <f t="shared" si="9"/>
        <v>SAGULING7CIRATA7</v>
      </c>
      <c r="S1095" s="3"/>
      <c r="T1095" s="1" t="s">
        <v>1943</v>
      </c>
      <c r="U1095" s="1" t="s">
        <v>75</v>
      </c>
      <c r="V1095" s="1" t="s">
        <v>75</v>
      </c>
      <c r="W1095" s="1" t="s">
        <v>233</v>
      </c>
      <c r="X1095" s="1" t="s">
        <v>563</v>
      </c>
      <c r="Y1095" s="1" t="s">
        <v>236</v>
      </c>
      <c r="Z1095" s="1" t="s">
        <v>704</v>
      </c>
      <c r="AA1095" s="1" t="s">
        <v>236</v>
      </c>
      <c r="AD1095" s="1">
        <v>0.0</v>
      </c>
      <c r="AE1095" s="1">
        <v>1.0</v>
      </c>
      <c r="AG1095" s="1">
        <v>25.166</v>
      </c>
      <c r="AH1095" s="1">
        <v>1.0</v>
      </c>
      <c r="AI1095" s="1" t="s">
        <v>64</v>
      </c>
      <c r="AJ1095" s="1">
        <v>0.0</v>
      </c>
      <c r="AM1095" s="1">
        <v>0.0</v>
      </c>
      <c r="AN1095" s="1">
        <v>0.0</v>
      </c>
      <c r="AO1095" s="1">
        <v>100.0</v>
      </c>
      <c r="AP1095" s="1">
        <v>1.0</v>
      </c>
      <c r="AQ1095" s="1">
        <v>1.98</v>
      </c>
      <c r="AR1095" s="1">
        <v>1.98</v>
      </c>
      <c r="AS1095" s="1">
        <v>7.1225</v>
      </c>
      <c r="AT1095" s="1">
        <v>84.05775</v>
      </c>
      <c r="AU1095" s="1">
        <v>0.7373638</v>
      </c>
      <c r="AV1095" s="1">
        <v>7.084229</v>
      </c>
      <c r="AW1095" s="1">
        <v>4.512264</v>
      </c>
      <c r="AX1095" s="1">
        <v>21.25269</v>
      </c>
      <c r="AY1095" s="1">
        <v>0.0</v>
      </c>
      <c r="AZ1095" s="1">
        <v>0.6862155</v>
      </c>
      <c r="BA1095" s="1">
        <v>-8.9765</v>
      </c>
    </row>
    <row r="1096">
      <c r="A1096">
        <f t="shared" si="2"/>
        <v>0</v>
      </c>
      <c r="B1096" t="str">
        <f t="shared" si="3"/>
        <v/>
      </c>
      <c r="C1096" t="str">
        <f>if(and(D$3&gt;1,E1096=PROSES!$D$22),,D1096)</f>
        <v/>
      </c>
      <c r="D1096" s="1" t="str">
        <f>if(and(F$3&gt;1,F1096=PROSES!$B$10),,F1096)</f>
        <v/>
      </c>
      <c r="E1096" t="str">
        <f t="shared" si="4"/>
        <v/>
      </c>
      <c r="F1096" t="str">
        <f t="shared" si="5"/>
        <v/>
      </c>
      <c r="G1096" s="1" t="str">
        <f>if(Z1096=PROSES!$E$29,T1096,)</f>
        <v/>
      </c>
      <c r="H1096" t="str">
        <f>if(X1096=PROSES!$E$29,T1096,)</f>
        <v/>
      </c>
      <c r="I1096" t="str">
        <f t="shared" si="6"/>
        <v/>
      </c>
      <c r="J1096" t="str">
        <f>if(and($K$3&gt;1,R1096=PROSES!$C$2),,K1096)</f>
        <v/>
      </c>
      <c r="K1096" s="1" t="str">
        <f>if(and($L$3&gt;1,L1096=PROSES!$B$2),,L1096)</f>
        <v/>
      </c>
      <c r="L1096" t="str">
        <f t="shared" si="7"/>
        <v/>
      </c>
      <c r="M1096" t="str">
        <f>if(Z1096=PROSES!$B$3,T1096,)</f>
        <v/>
      </c>
      <c r="N1096" t="str">
        <f>if(X1096=PROSES!$B$3,T1096,)</f>
        <v/>
      </c>
      <c r="O1096" t="str">
        <f t="shared" si="8"/>
        <v/>
      </c>
      <c r="P1096" t="str">
        <f>if(Z1096=PROSES!$B$1,T1096,)</f>
        <v/>
      </c>
      <c r="Q1096" t="str">
        <f>if(X1096=PROSES!$B$1,T1096,)</f>
        <v/>
      </c>
      <c r="R1096" t="str">
        <f t="shared" si="9"/>
        <v>SEGOROMADU5ALTA PRIMA5</v>
      </c>
      <c r="S1096" s="3"/>
      <c r="T1096" s="1" t="s">
        <v>1944</v>
      </c>
      <c r="U1096" s="1" t="s">
        <v>82</v>
      </c>
      <c r="V1096" s="1" t="s">
        <v>82</v>
      </c>
      <c r="W1096" s="1" t="s">
        <v>83</v>
      </c>
      <c r="X1096" s="1" t="s">
        <v>964</v>
      </c>
      <c r="Y1096" s="1" t="s">
        <v>88</v>
      </c>
      <c r="Z1096" s="1" t="s">
        <v>84</v>
      </c>
      <c r="AA1096" s="1" t="s">
        <v>88</v>
      </c>
      <c r="AD1096" s="1">
        <v>0.0</v>
      </c>
      <c r="AE1096" s="1">
        <v>1.0</v>
      </c>
      <c r="AG1096" s="1">
        <v>1.0</v>
      </c>
      <c r="AH1096" s="1">
        <v>1.0</v>
      </c>
      <c r="AI1096" s="1" t="s">
        <v>64</v>
      </c>
      <c r="AJ1096" s="1">
        <v>0.0</v>
      </c>
      <c r="AM1096" s="1">
        <v>0.0</v>
      </c>
      <c r="AN1096" s="1">
        <v>0.0</v>
      </c>
      <c r="AO1096" s="1">
        <v>100.0</v>
      </c>
      <c r="AP1096" s="1">
        <v>1.0</v>
      </c>
      <c r="AQ1096" s="1">
        <v>1.48</v>
      </c>
      <c r="AR1096" s="1">
        <v>1.48</v>
      </c>
      <c r="AS1096" s="1">
        <v>0.1970635</v>
      </c>
      <c r="AT1096" s="1">
        <v>75.63232</v>
      </c>
      <c r="AU1096" s="1">
        <v>0.0489</v>
      </c>
      <c r="AV1096" s="1">
        <v>0.1909</v>
      </c>
      <c r="AW1096" s="1">
        <v>0.1678</v>
      </c>
      <c r="AX1096" s="1">
        <v>0.61445</v>
      </c>
      <c r="AY1096" s="1">
        <v>0.0</v>
      </c>
      <c r="AZ1096" s="1">
        <v>0.7441298</v>
      </c>
      <c r="BA1096" s="1">
        <v>-1.31295</v>
      </c>
    </row>
    <row r="1097">
      <c r="A1097">
        <f t="shared" si="2"/>
        <v>0</v>
      </c>
      <c r="B1097" t="str">
        <f t="shared" si="3"/>
        <v/>
      </c>
      <c r="C1097" t="str">
        <f>if(and(D$3&gt;1,E1097=PROSES!$D$22),,D1097)</f>
        <v/>
      </c>
      <c r="D1097" s="1" t="str">
        <f>if(and(F$3&gt;1,F1097=PROSES!$B$10),,F1097)</f>
        <v/>
      </c>
      <c r="E1097" t="str">
        <f t="shared" si="4"/>
        <v/>
      </c>
      <c r="F1097" t="str">
        <f t="shared" si="5"/>
        <v/>
      </c>
      <c r="G1097" s="1" t="str">
        <f>if(Z1097=PROSES!$E$29,T1097,)</f>
        <v/>
      </c>
      <c r="H1097" t="str">
        <f>if(X1097=PROSES!$E$29,T1097,)</f>
        <v/>
      </c>
      <c r="I1097" t="str">
        <f t="shared" si="6"/>
        <v/>
      </c>
      <c r="J1097" t="str">
        <f>if(and($K$3&gt;1,R1097=PROSES!$C$2),,K1097)</f>
        <v/>
      </c>
      <c r="K1097" s="1" t="str">
        <f>if(and($L$3&gt;1,L1097=PROSES!$B$2),,L1097)</f>
        <v/>
      </c>
      <c r="L1097" t="str">
        <f t="shared" si="7"/>
        <v/>
      </c>
      <c r="M1097" t="str">
        <f>if(Z1097=PROSES!$B$3,T1097,)</f>
        <v/>
      </c>
      <c r="N1097" t="str">
        <f>if(X1097=PROSES!$B$3,T1097,)</f>
        <v/>
      </c>
      <c r="O1097" t="str">
        <f t="shared" si="8"/>
        <v/>
      </c>
      <c r="P1097" t="str">
        <f>if(Z1097=PROSES!$B$1,T1097,)</f>
        <v/>
      </c>
      <c r="Q1097" t="str">
        <f>if(X1097=PROSES!$B$1,T1097,)</f>
        <v/>
      </c>
      <c r="R1097" t="str">
        <f t="shared" si="9"/>
        <v>SEGOROMADU5ALTA PRIMA5</v>
      </c>
      <c r="S1097" s="3"/>
      <c r="T1097" s="1" t="s">
        <v>1945</v>
      </c>
      <c r="U1097" s="1" t="s">
        <v>82</v>
      </c>
      <c r="V1097" s="1" t="s">
        <v>82</v>
      </c>
      <c r="W1097" s="1" t="s">
        <v>83</v>
      </c>
      <c r="X1097" s="1" t="s">
        <v>964</v>
      </c>
      <c r="Y1097" s="1" t="s">
        <v>88</v>
      </c>
      <c r="Z1097" s="1" t="s">
        <v>84</v>
      </c>
      <c r="AA1097" s="1" t="s">
        <v>88</v>
      </c>
      <c r="AD1097" s="1">
        <v>1.0</v>
      </c>
      <c r="AE1097" s="1">
        <v>1.0</v>
      </c>
      <c r="AG1097" s="1">
        <v>1.0</v>
      </c>
      <c r="AH1097" s="1">
        <v>1.0</v>
      </c>
      <c r="AI1097" s="1" t="s">
        <v>64</v>
      </c>
      <c r="AJ1097" s="1">
        <v>0.0</v>
      </c>
      <c r="AM1097" s="1">
        <v>0.0</v>
      </c>
      <c r="AN1097" s="1">
        <v>0.0</v>
      </c>
      <c r="AO1097" s="1">
        <v>100.0</v>
      </c>
      <c r="AP1097" s="1">
        <v>1.0</v>
      </c>
      <c r="AQ1097" s="1">
        <v>1.48</v>
      </c>
      <c r="AR1097" s="1">
        <v>1.48</v>
      </c>
      <c r="AS1097" s="1">
        <v>0.1970635</v>
      </c>
      <c r="AT1097" s="1">
        <v>75.63232</v>
      </c>
      <c r="AU1097" s="1">
        <v>0.0489</v>
      </c>
      <c r="AV1097" s="1">
        <v>0.1909</v>
      </c>
      <c r="AW1097" s="1">
        <v>0.1678</v>
      </c>
      <c r="AX1097" s="1">
        <v>0.61445</v>
      </c>
      <c r="AY1097" s="1">
        <v>0.0</v>
      </c>
      <c r="AZ1097" s="1">
        <v>0.7441298</v>
      </c>
      <c r="BA1097" s="1">
        <v>-1.31295</v>
      </c>
    </row>
    <row r="1098">
      <c r="A1098">
        <f t="shared" si="2"/>
        <v>0</v>
      </c>
      <c r="B1098" t="str">
        <f t="shared" si="3"/>
        <v/>
      </c>
      <c r="C1098" t="str">
        <f>if(and(D$3&gt;1,E1098=PROSES!$D$22),,D1098)</f>
        <v/>
      </c>
      <c r="D1098" s="1" t="str">
        <f>if(and(F$3&gt;1,F1098=PROSES!$B$10),,F1098)</f>
        <v/>
      </c>
      <c r="E1098" t="str">
        <f t="shared" si="4"/>
        <v/>
      </c>
      <c r="F1098" t="str">
        <f t="shared" si="5"/>
        <v/>
      </c>
      <c r="G1098" s="1" t="str">
        <f>if(Z1098=PROSES!$E$29,T1098,)</f>
        <v/>
      </c>
      <c r="H1098" t="str">
        <f>if(X1098=PROSES!$E$29,T1098,)</f>
        <v/>
      </c>
      <c r="I1098" t="str">
        <f t="shared" si="6"/>
        <v/>
      </c>
      <c r="J1098" t="str">
        <f>if(and($K$3&gt;1,R1098=PROSES!$C$2),,K1098)</f>
        <v/>
      </c>
      <c r="K1098" s="1" t="str">
        <f>if(and($L$3&gt;1,L1098=PROSES!$B$2),,L1098)</f>
        <v/>
      </c>
      <c r="L1098" t="str">
        <f t="shared" si="7"/>
        <v/>
      </c>
      <c r="M1098" t="str">
        <f>if(Z1098=PROSES!$B$3,T1098,)</f>
        <v/>
      </c>
      <c r="N1098" t="str">
        <f>if(X1098=PROSES!$B$3,T1098,)</f>
        <v/>
      </c>
      <c r="O1098" t="str">
        <f t="shared" si="8"/>
        <v/>
      </c>
      <c r="P1098" t="str">
        <f>if(Z1098=PROSES!$B$1,T1098,)</f>
        <v/>
      </c>
      <c r="Q1098" t="str">
        <f>if(X1098=PROSES!$B$1,T1098,)</f>
        <v/>
      </c>
      <c r="R1098" t="str">
        <f t="shared" si="9"/>
        <v>SEGOROMADU4BARATA4</v>
      </c>
      <c r="S1098" s="3"/>
      <c r="T1098" s="1" t="s">
        <v>1946</v>
      </c>
      <c r="U1098" s="1" t="s">
        <v>82</v>
      </c>
      <c r="V1098" s="1" t="s">
        <v>82</v>
      </c>
      <c r="W1098" s="1" t="s">
        <v>122</v>
      </c>
      <c r="X1098" s="1" t="s">
        <v>1947</v>
      </c>
      <c r="Y1098" s="1" t="s">
        <v>123</v>
      </c>
      <c r="Z1098" s="1" t="s">
        <v>1948</v>
      </c>
      <c r="AA1098" s="1" t="s">
        <v>123</v>
      </c>
      <c r="AD1098" s="1">
        <v>0.0</v>
      </c>
      <c r="AE1098" s="1">
        <v>1.0</v>
      </c>
      <c r="AG1098" s="1">
        <v>0.5</v>
      </c>
      <c r="AH1098" s="1">
        <v>1.0</v>
      </c>
      <c r="AI1098" s="1" t="s">
        <v>64</v>
      </c>
      <c r="AJ1098" s="1">
        <v>0.0</v>
      </c>
      <c r="AM1098" s="1">
        <v>0.0</v>
      </c>
      <c r="AN1098" s="1">
        <v>0.0</v>
      </c>
      <c r="AO1098" s="1">
        <v>100.0</v>
      </c>
      <c r="AP1098" s="1">
        <v>1.0</v>
      </c>
      <c r="AQ1098" s="1">
        <v>0.44</v>
      </c>
      <c r="AR1098" s="1">
        <v>0.44</v>
      </c>
      <c r="AS1098" s="1">
        <v>0.2220094</v>
      </c>
      <c r="AT1098" s="1">
        <v>60.66966</v>
      </c>
      <c r="AU1098" s="1">
        <v>0.10875</v>
      </c>
      <c r="AV1098" s="1">
        <v>0.19355</v>
      </c>
      <c r="AW1098" s="1">
        <v>0.18375</v>
      </c>
      <c r="AX1098" s="1">
        <v>0.58065</v>
      </c>
      <c r="AY1098" s="1">
        <v>0.0</v>
      </c>
      <c r="AZ1098" s="1">
        <v>0.5920149</v>
      </c>
      <c r="BA1098" s="1">
        <v>18.36523</v>
      </c>
    </row>
    <row r="1099">
      <c r="A1099">
        <f t="shared" si="2"/>
        <v>0</v>
      </c>
      <c r="B1099" t="str">
        <f t="shared" si="3"/>
        <v/>
      </c>
      <c r="C1099" t="str">
        <f>if(and(D$3&gt;1,E1099=PROSES!$D$22),,D1099)</f>
        <v/>
      </c>
      <c r="D1099" s="1" t="str">
        <f>if(and(F$3&gt;1,F1099=PROSES!$B$10),,F1099)</f>
        <v/>
      </c>
      <c r="E1099" t="str">
        <f t="shared" si="4"/>
        <v/>
      </c>
      <c r="F1099" t="str">
        <f t="shared" si="5"/>
        <v/>
      </c>
      <c r="G1099" s="1" t="str">
        <f>if(Z1099=PROSES!$E$29,T1099,)</f>
        <v/>
      </c>
      <c r="H1099" t="str">
        <f>if(X1099=PROSES!$E$29,T1099,)</f>
        <v/>
      </c>
      <c r="I1099" t="str">
        <f t="shared" si="6"/>
        <v/>
      </c>
      <c r="J1099" t="str">
        <f>if(and($K$3&gt;1,R1099=PROSES!$C$2),,K1099)</f>
        <v/>
      </c>
      <c r="K1099" s="1" t="str">
        <f>if(and($L$3&gt;1,L1099=PROSES!$B$2),,L1099)</f>
        <v/>
      </c>
      <c r="L1099" t="str">
        <f t="shared" si="7"/>
        <v/>
      </c>
      <c r="M1099" t="str">
        <f>if(Z1099=PROSES!$B$3,T1099,)</f>
        <v/>
      </c>
      <c r="N1099" t="str">
        <f>if(X1099=PROSES!$B$3,T1099,)</f>
        <v/>
      </c>
      <c r="O1099" t="str">
        <f t="shared" si="8"/>
        <v/>
      </c>
      <c r="P1099" t="str">
        <f>if(Z1099=PROSES!$B$1,T1099,)</f>
        <v/>
      </c>
      <c r="Q1099" t="str">
        <f>if(X1099=PROSES!$B$1,T1099,)</f>
        <v/>
      </c>
      <c r="R1099" t="str">
        <f t="shared" si="9"/>
        <v>SEGOROMADU4BARATA4</v>
      </c>
      <c r="S1099" s="3"/>
      <c r="T1099" s="1" t="s">
        <v>1949</v>
      </c>
      <c r="U1099" s="1" t="s">
        <v>82</v>
      </c>
      <c r="V1099" s="1" t="s">
        <v>82</v>
      </c>
      <c r="W1099" s="1" t="s">
        <v>122</v>
      </c>
      <c r="X1099" s="1" t="s">
        <v>1947</v>
      </c>
      <c r="Y1099" s="1" t="s">
        <v>118</v>
      </c>
      <c r="Z1099" s="1" t="s">
        <v>1948</v>
      </c>
      <c r="AA1099" s="1" t="s">
        <v>123</v>
      </c>
      <c r="AD1099" s="1">
        <v>0.0</v>
      </c>
      <c r="AE1099" s="1">
        <v>1.0</v>
      </c>
      <c r="AG1099" s="1">
        <v>0.5</v>
      </c>
      <c r="AH1099" s="1">
        <v>1.0</v>
      </c>
      <c r="AI1099" s="1" t="s">
        <v>64</v>
      </c>
      <c r="AJ1099" s="1">
        <v>0.0</v>
      </c>
      <c r="AM1099" s="1">
        <v>0.0</v>
      </c>
      <c r="AN1099" s="1">
        <v>0.0</v>
      </c>
      <c r="AO1099" s="1">
        <v>100.0</v>
      </c>
      <c r="AP1099" s="1">
        <v>1.0</v>
      </c>
      <c r="AQ1099" s="1">
        <v>0.44</v>
      </c>
      <c r="AR1099" s="1">
        <v>0.44</v>
      </c>
      <c r="AS1099" s="1">
        <v>0.2220094</v>
      </c>
      <c r="AT1099" s="1">
        <v>60.66966</v>
      </c>
      <c r="AU1099" s="1">
        <v>0.10875</v>
      </c>
      <c r="AV1099" s="1">
        <v>0.19355</v>
      </c>
      <c r="AW1099" s="1">
        <v>0.18375</v>
      </c>
      <c r="AX1099" s="1">
        <v>0.58065</v>
      </c>
      <c r="AY1099" s="1">
        <v>0.0</v>
      </c>
      <c r="AZ1099" s="1">
        <v>0.5920149</v>
      </c>
      <c r="BA1099" s="1">
        <v>18.36523</v>
      </c>
    </row>
    <row r="1100">
      <c r="A1100">
        <f t="shared" si="2"/>
        <v>0</v>
      </c>
      <c r="B1100" t="str">
        <f t="shared" si="3"/>
        <v/>
      </c>
      <c r="C1100" t="str">
        <f>if(and(D$3&gt;1,E1100=PROSES!$D$22),,D1100)</f>
        <v/>
      </c>
      <c r="D1100" s="1" t="str">
        <f>if(and(F$3&gt;1,F1100=PROSES!$B$10),,F1100)</f>
        <v/>
      </c>
      <c r="E1100" t="str">
        <f t="shared" si="4"/>
        <v/>
      </c>
      <c r="F1100" t="str">
        <f t="shared" si="5"/>
        <v/>
      </c>
      <c r="G1100" s="1" t="str">
        <f>if(Z1100=PROSES!$E$29,T1100,)</f>
        <v/>
      </c>
      <c r="H1100" t="str">
        <f>if(X1100=PROSES!$E$29,T1100,)</f>
        <v/>
      </c>
      <c r="I1100" t="str">
        <f t="shared" si="6"/>
        <v/>
      </c>
      <c r="J1100" t="str">
        <f>if(and($K$3&gt;1,R1100=PROSES!$C$2),,K1100)</f>
        <v/>
      </c>
      <c r="K1100" s="1" t="str">
        <f>if(and($L$3&gt;1,L1100=PROSES!$B$2),,L1100)</f>
        <v/>
      </c>
      <c r="L1100" t="str">
        <f t="shared" si="7"/>
        <v/>
      </c>
      <c r="M1100" t="str">
        <f>if(Z1100=PROSES!$B$3,T1100,)</f>
        <v/>
      </c>
      <c r="N1100" t="str">
        <f>if(X1100=PROSES!$B$3,T1100,)</f>
        <v/>
      </c>
      <c r="O1100" t="str">
        <f t="shared" si="8"/>
        <v/>
      </c>
      <c r="P1100" t="str">
        <f>if(Z1100=PROSES!$B$1,T1100,)</f>
        <v/>
      </c>
      <c r="Q1100" t="str">
        <f>if(X1100=PROSES!$B$1,T1100,)</f>
        <v/>
      </c>
      <c r="R1100" t="str">
        <f t="shared" si="9"/>
        <v>LAMONGAN5SEGOROMADU5</v>
      </c>
      <c r="S1100" s="3"/>
      <c r="T1100" s="1" t="s">
        <v>1950</v>
      </c>
      <c r="U1100" s="1" t="s">
        <v>82</v>
      </c>
      <c r="V1100" s="1" t="s">
        <v>82</v>
      </c>
      <c r="W1100" s="1" t="s">
        <v>399</v>
      </c>
      <c r="X1100" s="1" t="s">
        <v>1331</v>
      </c>
      <c r="Y1100" s="1" t="s">
        <v>85</v>
      </c>
      <c r="Z1100" s="1" t="s">
        <v>964</v>
      </c>
      <c r="AA1100" s="1" t="s">
        <v>85</v>
      </c>
      <c r="AD1100" s="1">
        <v>0.0</v>
      </c>
      <c r="AE1100" s="1">
        <v>1.0</v>
      </c>
      <c r="AG1100" s="1">
        <v>28.2</v>
      </c>
      <c r="AH1100" s="1">
        <v>1.0</v>
      </c>
      <c r="AI1100" s="1" t="s">
        <v>64</v>
      </c>
      <c r="AJ1100" s="1">
        <v>0.0</v>
      </c>
      <c r="AM1100" s="1">
        <v>0.0</v>
      </c>
      <c r="AN1100" s="1">
        <v>0.0</v>
      </c>
      <c r="AO1100" s="1">
        <v>100.0</v>
      </c>
      <c r="AP1100" s="1">
        <v>1.0</v>
      </c>
      <c r="AQ1100" s="1">
        <v>0.973</v>
      </c>
      <c r="AR1100" s="1">
        <v>0.973</v>
      </c>
      <c r="AS1100" s="1">
        <v>11.50206</v>
      </c>
      <c r="AT1100" s="1">
        <v>71.90399</v>
      </c>
      <c r="AU1100" s="1">
        <v>3.572658</v>
      </c>
      <c r="AV1100" s="1">
        <v>10.93314</v>
      </c>
      <c r="AW1100" s="1">
        <v>8.742001</v>
      </c>
      <c r="AX1100" s="1">
        <v>20.22786</v>
      </c>
      <c r="AY1100" s="1">
        <v>0.0</v>
      </c>
      <c r="AZ1100" s="1">
        <v>0.3082202</v>
      </c>
      <c r="BA1100" s="1">
        <v>-10.98501</v>
      </c>
    </row>
    <row r="1101">
      <c r="A1101">
        <f t="shared" si="2"/>
        <v>0</v>
      </c>
      <c r="B1101" t="str">
        <f t="shared" si="3"/>
        <v/>
      </c>
      <c r="C1101" t="str">
        <f>if(and(D$3&gt;1,E1101=PROSES!$D$22),,D1101)</f>
        <v/>
      </c>
      <c r="D1101" s="1" t="str">
        <f>if(and(F$3&gt;1,F1101=PROSES!$B$10),,F1101)</f>
        <v/>
      </c>
      <c r="E1101" t="str">
        <f t="shared" si="4"/>
        <v/>
      </c>
      <c r="F1101" t="str">
        <f t="shared" si="5"/>
        <v/>
      </c>
      <c r="G1101" s="1" t="str">
        <f>if(Z1101=PROSES!$E$29,T1101,)</f>
        <v/>
      </c>
      <c r="H1101" t="str">
        <f>if(X1101=PROSES!$E$29,T1101,)</f>
        <v/>
      </c>
      <c r="I1101" t="str">
        <f t="shared" si="6"/>
        <v/>
      </c>
      <c r="J1101" t="str">
        <f>if(and($K$3&gt;1,R1101=PROSES!$C$2),,K1101)</f>
        <v/>
      </c>
      <c r="K1101" s="1" t="str">
        <f>if(and($L$3&gt;1,L1101=PROSES!$B$2),,L1101)</f>
        <v/>
      </c>
      <c r="L1101" t="str">
        <f t="shared" si="7"/>
        <v/>
      </c>
      <c r="M1101" t="str">
        <f>if(Z1101=PROSES!$B$3,T1101,)</f>
        <v/>
      </c>
      <c r="N1101" t="str">
        <f>if(X1101=PROSES!$B$3,T1101,)</f>
        <v/>
      </c>
      <c r="O1101" t="str">
        <f t="shared" si="8"/>
        <v/>
      </c>
      <c r="P1101" t="str">
        <f>if(Z1101=PROSES!$B$1,T1101,)</f>
        <v/>
      </c>
      <c r="Q1101" t="str">
        <f>if(X1101=PROSES!$B$1,T1101,)</f>
        <v/>
      </c>
      <c r="R1101" t="str">
        <f t="shared" si="9"/>
        <v>LAMONGAN5SEGOROMADU5</v>
      </c>
      <c r="S1101" s="3"/>
      <c r="T1101" s="1" t="s">
        <v>1951</v>
      </c>
      <c r="U1101" s="1" t="s">
        <v>82</v>
      </c>
      <c r="V1101" s="1" t="s">
        <v>82</v>
      </c>
      <c r="W1101" s="1" t="s">
        <v>399</v>
      </c>
      <c r="X1101" s="1" t="s">
        <v>1331</v>
      </c>
      <c r="Y1101" s="1" t="s">
        <v>88</v>
      </c>
      <c r="Z1101" s="1" t="s">
        <v>964</v>
      </c>
      <c r="AA1101" s="1" t="s">
        <v>85</v>
      </c>
      <c r="AD1101" s="1">
        <v>0.0</v>
      </c>
      <c r="AE1101" s="1">
        <v>1.0</v>
      </c>
      <c r="AG1101" s="1">
        <v>28.2</v>
      </c>
      <c r="AH1101" s="1">
        <v>1.0</v>
      </c>
      <c r="AI1101" s="1" t="s">
        <v>64</v>
      </c>
      <c r="AJ1101" s="1">
        <v>0.0</v>
      </c>
      <c r="AM1101" s="1">
        <v>0.0</v>
      </c>
      <c r="AN1101" s="1">
        <v>0.0</v>
      </c>
      <c r="AO1101" s="1">
        <v>100.0</v>
      </c>
      <c r="AP1101" s="1">
        <v>1.0</v>
      </c>
      <c r="AQ1101" s="1">
        <v>0.973</v>
      </c>
      <c r="AR1101" s="1">
        <v>0.973</v>
      </c>
      <c r="AS1101" s="1">
        <v>11.50206</v>
      </c>
      <c r="AT1101" s="1">
        <v>71.90399</v>
      </c>
      <c r="AU1101" s="1">
        <v>3.572658</v>
      </c>
      <c r="AV1101" s="1">
        <v>10.93314</v>
      </c>
      <c r="AW1101" s="1">
        <v>8.742001</v>
      </c>
      <c r="AX1101" s="1">
        <v>20.22786</v>
      </c>
      <c r="AY1101" s="1">
        <v>0.0</v>
      </c>
      <c r="AZ1101" s="1">
        <v>0.3082202</v>
      </c>
      <c r="BA1101" s="1">
        <v>-10.98501</v>
      </c>
    </row>
    <row r="1102">
      <c r="A1102">
        <f t="shared" si="2"/>
        <v>0</v>
      </c>
      <c r="B1102" t="str">
        <f t="shared" si="3"/>
        <v/>
      </c>
      <c r="C1102" t="str">
        <f>if(and(D$3&gt;1,E1102=PROSES!$D$22),,D1102)</f>
        <v/>
      </c>
      <c r="D1102" s="1" t="str">
        <f>if(and(F$3&gt;1,F1102=PROSES!$B$10),,F1102)</f>
        <v/>
      </c>
      <c r="E1102" t="str">
        <f t="shared" si="4"/>
        <v/>
      </c>
      <c r="F1102" t="str">
        <f t="shared" si="5"/>
        <v/>
      </c>
      <c r="G1102" s="1" t="str">
        <f>if(Z1102=PROSES!$E$29,T1102,)</f>
        <v/>
      </c>
      <c r="H1102" t="str">
        <f>if(X1102=PROSES!$E$29,T1102,)</f>
        <v/>
      </c>
      <c r="I1102" t="str">
        <f t="shared" si="6"/>
        <v/>
      </c>
      <c r="J1102" t="str">
        <f>if(and($K$3&gt;1,R1102=PROSES!$C$2),,K1102)</f>
        <v/>
      </c>
      <c r="K1102" s="1" t="str">
        <f>if(and($L$3&gt;1,L1102=PROSES!$B$2),,L1102)</f>
        <v/>
      </c>
      <c r="L1102" t="str">
        <f t="shared" si="7"/>
        <v/>
      </c>
      <c r="M1102" t="str">
        <f>if(Z1102=PROSES!$B$3,T1102,)</f>
        <v/>
      </c>
      <c r="N1102" t="str">
        <f>if(X1102=PROSES!$B$3,T1102,)</f>
        <v/>
      </c>
      <c r="O1102" t="str">
        <f t="shared" si="8"/>
        <v/>
      </c>
      <c r="P1102" t="str">
        <f>if(Z1102=PROSES!$B$1,T1102,)</f>
        <v/>
      </c>
      <c r="Q1102" t="str">
        <f>if(X1102=PROSES!$B$1,T1102,)</f>
        <v/>
      </c>
      <c r="R1102" t="str">
        <f t="shared" si="9"/>
        <v>SEGOROMADU5PETRO KIMIA5</v>
      </c>
      <c r="S1102" s="3"/>
      <c r="T1102" s="1" t="s">
        <v>1952</v>
      </c>
      <c r="U1102" s="1" t="s">
        <v>82</v>
      </c>
      <c r="V1102" s="1" t="s">
        <v>82</v>
      </c>
      <c r="W1102" s="1" t="s">
        <v>315</v>
      </c>
      <c r="X1102" s="1" t="s">
        <v>964</v>
      </c>
      <c r="Y1102" s="1" t="s">
        <v>88</v>
      </c>
      <c r="Z1102" s="1" t="s">
        <v>1953</v>
      </c>
      <c r="AA1102" s="1" t="s">
        <v>85</v>
      </c>
      <c r="AD1102" s="1">
        <v>0.0</v>
      </c>
      <c r="AE1102" s="1">
        <v>1.0</v>
      </c>
      <c r="AG1102" s="1">
        <v>8.0</v>
      </c>
      <c r="AH1102" s="1">
        <v>1.0</v>
      </c>
      <c r="AI1102" s="1" t="s">
        <v>64</v>
      </c>
      <c r="AJ1102" s="1">
        <v>0.0</v>
      </c>
      <c r="AM1102" s="1">
        <v>0.0</v>
      </c>
      <c r="AN1102" s="1">
        <v>0.0</v>
      </c>
      <c r="AO1102" s="1">
        <v>100.0</v>
      </c>
      <c r="AP1102" s="1">
        <v>1.0</v>
      </c>
      <c r="AQ1102" s="1">
        <v>0.74</v>
      </c>
      <c r="AR1102" s="1">
        <v>0.74</v>
      </c>
      <c r="AS1102" s="1">
        <v>3.168661</v>
      </c>
      <c r="AT1102" s="1">
        <v>77.04442</v>
      </c>
      <c r="AU1102" s="1">
        <v>0.7104</v>
      </c>
      <c r="AV1102" s="1">
        <v>3.088</v>
      </c>
      <c r="AW1102" s="1">
        <v>1.912</v>
      </c>
      <c r="AX1102" s="1">
        <v>9.264</v>
      </c>
      <c r="AY1102" s="1">
        <v>0.0</v>
      </c>
      <c r="AZ1102" s="1">
        <v>0.6618785</v>
      </c>
      <c r="BA1102" s="1">
        <v>1.945686</v>
      </c>
    </row>
    <row r="1103">
      <c r="A1103">
        <f t="shared" si="2"/>
        <v>0</v>
      </c>
      <c r="B1103" t="str">
        <f t="shared" si="3"/>
        <v/>
      </c>
      <c r="C1103" t="str">
        <f>if(and(D$3&gt;1,E1103=PROSES!$D$22),,D1103)</f>
        <v/>
      </c>
      <c r="D1103" s="1" t="str">
        <f>if(and(F$3&gt;1,F1103=PROSES!$B$10),,F1103)</f>
        <v/>
      </c>
      <c r="E1103" t="str">
        <f t="shared" si="4"/>
        <v/>
      </c>
      <c r="F1103" t="str">
        <f t="shared" si="5"/>
        <v/>
      </c>
      <c r="G1103" s="1" t="str">
        <f>if(Z1103=PROSES!$E$29,T1103,)</f>
        <v/>
      </c>
      <c r="H1103" t="str">
        <f>if(X1103=PROSES!$E$29,T1103,)</f>
        <v/>
      </c>
      <c r="I1103" t="str">
        <f t="shared" si="6"/>
        <v/>
      </c>
      <c r="J1103" t="str">
        <f>if(and($K$3&gt;1,R1103=PROSES!$C$2),,K1103)</f>
        <v/>
      </c>
      <c r="K1103" s="1" t="str">
        <f>if(and($L$3&gt;1,L1103=PROSES!$B$2),,L1103)</f>
        <v/>
      </c>
      <c r="L1103" t="str">
        <f t="shared" si="7"/>
        <v/>
      </c>
      <c r="M1103" t="str">
        <f>if(Z1103=PROSES!$B$3,T1103,)</f>
        <v/>
      </c>
      <c r="N1103" t="str">
        <f>if(X1103=PROSES!$B$3,T1103,)</f>
        <v/>
      </c>
      <c r="O1103" t="str">
        <f t="shared" si="8"/>
        <v/>
      </c>
      <c r="P1103" t="str">
        <f>if(Z1103=PROSES!$B$1,T1103,)</f>
        <v/>
      </c>
      <c r="Q1103" t="str">
        <f>if(X1103=PROSES!$B$1,T1103,)</f>
        <v/>
      </c>
      <c r="R1103" t="str">
        <f t="shared" si="9"/>
        <v>SEGOROMADU5PETRO KIMIA5</v>
      </c>
      <c r="S1103" s="3"/>
      <c r="T1103" s="1" t="s">
        <v>1954</v>
      </c>
      <c r="U1103" s="1" t="s">
        <v>82</v>
      </c>
      <c r="V1103" s="1" t="s">
        <v>82</v>
      </c>
      <c r="W1103" s="1" t="s">
        <v>765</v>
      </c>
      <c r="X1103" s="1" t="s">
        <v>964</v>
      </c>
      <c r="Y1103" s="1" t="s">
        <v>88</v>
      </c>
      <c r="Z1103" s="1" t="s">
        <v>1953</v>
      </c>
      <c r="AA1103" s="1" t="s">
        <v>88</v>
      </c>
      <c r="AD1103" s="1">
        <v>0.0</v>
      </c>
      <c r="AE1103" s="1">
        <v>1.0</v>
      </c>
      <c r="AG1103" s="1">
        <v>8.0</v>
      </c>
      <c r="AH1103" s="1">
        <v>1.0</v>
      </c>
      <c r="AI1103" s="1" t="s">
        <v>64</v>
      </c>
      <c r="AJ1103" s="1">
        <v>0.0</v>
      </c>
      <c r="AM1103" s="1">
        <v>0.0</v>
      </c>
      <c r="AN1103" s="1">
        <v>0.0</v>
      </c>
      <c r="AO1103" s="1">
        <v>100.0</v>
      </c>
      <c r="AP1103" s="1">
        <v>1.0</v>
      </c>
      <c r="AQ1103" s="1">
        <v>0.74</v>
      </c>
      <c r="AR1103" s="1">
        <v>0.74</v>
      </c>
      <c r="AS1103" s="1">
        <v>3.153016</v>
      </c>
      <c r="AT1103" s="1">
        <v>75.63232</v>
      </c>
      <c r="AU1103" s="1">
        <v>0.7824</v>
      </c>
      <c r="AV1103" s="1">
        <v>3.0544</v>
      </c>
      <c r="AW1103" s="1">
        <v>2.6848</v>
      </c>
      <c r="AX1103" s="1">
        <v>9.8312</v>
      </c>
      <c r="AY1103" s="1">
        <v>0.0</v>
      </c>
      <c r="AZ1103" s="1">
        <v>0.7441298</v>
      </c>
      <c r="BA1103" s="1">
        <v>-1.31295</v>
      </c>
    </row>
    <row r="1104">
      <c r="A1104">
        <f t="shared" si="2"/>
        <v>0</v>
      </c>
      <c r="B1104" t="str">
        <f t="shared" si="3"/>
        <v/>
      </c>
      <c r="C1104" t="str">
        <f>if(and(D$3&gt;1,E1104=PROSES!$D$22),,D1104)</f>
        <v/>
      </c>
      <c r="D1104" s="1" t="str">
        <f>if(and(F$3&gt;1,F1104=PROSES!$B$10),,F1104)</f>
        <v/>
      </c>
      <c r="E1104" t="str">
        <f t="shared" si="4"/>
        <v/>
      </c>
      <c r="F1104" t="str">
        <f t="shared" si="5"/>
        <v/>
      </c>
      <c r="G1104" s="1" t="str">
        <f>if(Z1104=PROSES!$E$29,T1104,)</f>
        <v/>
      </c>
      <c r="H1104" t="str">
        <f>if(X1104=PROSES!$E$29,T1104,)</f>
        <v/>
      </c>
      <c r="I1104" t="str">
        <f t="shared" si="6"/>
        <v/>
      </c>
      <c r="J1104" t="str">
        <f>if(and($K$3&gt;1,R1104=PROSES!$C$2),,K1104)</f>
        <v/>
      </c>
      <c r="K1104" s="1" t="str">
        <f>if(and($L$3&gt;1,L1104=PROSES!$B$2),,L1104)</f>
        <v/>
      </c>
      <c r="L1104" t="str">
        <f t="shared" si="7"/>
        <v/>
      </c>
      <c r="M1104" t="str">
        <f>if(Z1104=PROSES!$B$3,T1104,)</f>
        <v/>
      </c>
      <c r="N1104" t="str">
        <f>if(X1104=PROSES!$B$3,T1104,)</f>
        <v/>
      </c>
      <c r="O1104" t="str">
        <f t="shared" si="8"/>
        <v/>
      </c>
      <c r="P1104" t="str">
        <f>if(Z1104=PROSES!$B$1,T1104,)</f>
        <v/>
      </c>
      <c r="Q1104" t="str">
        <f>if(X1104=PROSES!$B$1,T1104,)</f>
        <v/>
      </c>
      <c r="R1104" t="str">
        <f t="shared" si="9"/>
        <v>SEGOROMADU4SEMEN GRESIK4</v>
      </c>
      <c r="S1104" s="3"/>
      <c r="T1104" s="1" t="s">
        <v>1955</v>
      </c>
      <c r="U1104" s="1" t="s">
        <v>82</v>
      </c>
      <c r="V1104" s="1" t="s">
        <v>82</v>
      </c>
      <c r="W1104" s="1" t="s">
        <v>122</v>
      </c>
      <c r="X1104" s="1" t="s">
        <v>1947</v>
      </c>
      <c r="Y1104" s="1" t="s">
        <v>118</v>
      </c>
      <c r="Z1104" s="1" t="s">
        <v>1956</v>
      </c>
      <c r="AA1104" s="1" t="s">
        <v>123</v>
      </c>
      <c r="AD1104" s="1">
        <v>0.0</v>
      </c>
      <c r="AE1104" s="1">
        <v>1.0</v>
      </c>
      <c r="AG1104" s="1">
        <v>2.1</v>
      </c>
      <c r="AH1104" s="1">
        <v>0.97</v>
      </c>
      <c r="AI1104" s="1" t="s">
        <v>64</v>
      </c>
      <c r="AJ1104" s="1">
        <v>0.0</v>
      </c>
      <c r="AM1104" s="1">
        <v>0.0</v>
      </c>
      <c r="AN1104" s="1">
        <v>0.0</v>
      </c>
      <c r="AO1104" s="1">
        <v>100.0</v>
      </c>
      <c r="AP1104" s="1">
        <v>1.0</v>
      </c>
      <c r="AQ1104" s="1">
        <v>0.4268</v>
      </c>
      <c r="AR1104" s="1">
        <v>0.4268</v>
      </c>
      <c r="AS1104" s="1">
        <v>0.9324394</v>
      </c>
      <c r="AT1104" s="1">
        <v>60.66966</v>
      </c>
      <c r="AU1104" s="1">
        <v>0.45675</v>
      </c>
      <c r="AV1104" s="1">
        <v>0.81291</v>
      </c>
      <c r="AW1104" s="1">
        <v>0.77175</v>
      </c>
      <c r="AX1104" s="1">
        <v>2.43873</v>
      </c>
      <c r="AY1104" s="1">
        <v>0.0</v>
      </c>
      <c r="AZ1104" s="1">
        <v>0.5920149</v>
      </c>
      <c r="BA1104" s="1">
        <v>18.36523</v>
      </c>
    </row>
    <row r="1105">
      <c r="A1105">
        <f t="shared" si="2"/>
        <v>0</v>
      </c>
      <c r="B1105" t="str">
        <f t="shared" si="3"/>
        <v/>
      </c>
      <c r="C1105" t="str">
        <f>if(and(D$3&gt;1,E1105=PROSES!$D$22),,D1105)</f>
        <v/>
      </c>
      <c r="D1105" s="1" t="str">
        <f>if(and(F$3&gt;1,F1105=PROSES!$B$10),,F1105)</f>
        <v/>
      </c>
      <c r="E1105" t="str">
        <f t="shared" si="4"/>
        <v/>
      </c>
      <c r="F1105" t="str">
        <f t="shared" si="5"/>
        <v/>
      </c>
      <c r="G1105" s="1" t="str">
        <f>if(Z1105=PROSES!$E$29,T1105,)</f>
        <v/>
      </c>
      <c r="H1105" t="str">
        <f>if(X1105=PROSES!$E$29,T1105,)</f>
        <v/>
      </c>
      <c r="I1105" t="str">
        <f t="shared" si="6"/>
        <v/>
      </c>
      <c r="J1105" t="str">
        <f>if(and($K$3&gt;1,R1105=PROSES!$C$2),,K1105)</f>
        <v/>
      </c>
      <c r="K1105" s="1" t="str">
        <f>if(and($L$3&gt;1,L1105=PROSES!$B$2),,L1105)</f>
        <v/>
      </c>
      <c r="L1105" t="str">
        <f t="shared" si="7"/>
        <v/>
      </c>
      <c r="M1105" t="str">
        <f>if(Z1105=PROSES!$B$3,T1105,)</f>
        <v/>
      </c>
      <c r="N1105" t="str">
        <f>if(X1105=PROSES!$B$3,T1105,)</f>
        <v/>
      </c>
      <c r="O1105" t="str">
        <f t="shared" si="8"/>
        <v/>
      </c>
      <c r="P1105" t="str">
        <f>if(Z1105=PROSES!$B$1,T1105,)</f>
        <v/>
      </c>
      <c r="Q1105" t="str">
        <f>if(X1105=PROSES!$B$1,T1105,)</f>
        <v/>
      </c>
      <c r="R1105" t="str">
        <f t="shared" si="9"/>
        <v>SEGOROMADU4SEMEN GRESIK4</v>
      </c>
      <c r="S1105" s="3"/>
      <c r="T1105" s="1" t="s">
        <v>1957</v>
      </c>
      <c r="U1105" s="1" t="s">
        <v>82</v>
      </c>
      <c r="V1105" s="1" t="s">
        <v>82</v>
      </c>
      <c r="W1105" s="1" t="s">
        <v>122</v>
      </c>
      <c r="X1105" s="1" t="s">
        <v>1947</v>
      </c>
      <c r="Y1105" s="1" t="s">
        <v>118</v>
      </c>
      <c r="Z1105" s="1" t="s">
        <v>1956</v>
      </c>
      <c r="AA1105" s="1" t="s">
        <v>123</v>
      </c>
      <c r="AD1105" s="1">
        <v>0.0</v>
      </c>
      <c r="AE1105" s="1">
        <v>1.0</v>
      </c>
      <c r="AG1105" s="1">
        <v>2.1</v>
      </c>
      <c r="AH1105" s="1">
        <v>0.97</v>
      </c>
      <c r="AI1105" s="1" t="s">
        <v>64</v>
      </c>
      <c r="AJ1105" s="1">
        <v>0.0</v>
      </c>
      <c r="AM1105" s="1">
        <v>0.0</v>
      </c>
      <c r="AN1105" s="1">
        <v>0.0</v>
      </c>
      <c r="AO1105" s="1">
        <v>100.0</v>
      </c>
      <c r="AP1105" s="1">
        <v>1.0</v>
      </c>
      <c r="AQ1105" s="1">
        <v>0.4268</v>
      </c>
      <c r="AR1105" s="1">
        <v>0.4268</v>
      </c>
      <c r="AS1105" s="1">
        <v>0.9324394</v>
      </c>
      <c r="AT1105" s="1">
        <v>60.66966</v>
      </c>
      <c r="AU1105" s="1">
        <v>0.45675</v>
      </c>
      <c r="AV1105" s="1">
        <v>0.81291</v>
      </c>
      <c r="AW1105" s="1">
        <v>0.77175</v>
      </c>
      <c r="AX1105" s="1">
        <v>2.43873</v>
      </c>
      <c r="AY1105" s="1">
        <v>0.0</v>
      </c>
      <c r="AZ1105" s="1">
        <v>0.5920149</v>
      </c>
      <c r="BA1105" s="1">
        <v>18.36523</v>
      </c>
    </row>
    <row r="1106">
      <c r="A1106">
        <f t="shared" si="2"/>
        <v>0</v>
      </c>
      <c r="B1106" t="str">
        <f t="shared" si="3"/>
        <v/>
      </c>
      <c r="C1106" t="str">
        <f>if(and(D$3&gt;1,E1106=PROSES!$D$22),,D1106)</f>
        <v/>
      </c>
      <c r="D1106" s="1" t="str">
        <f>if(and(F$3&gt;1,F1106=PROSES!$B$10),,F1106)</f>
        <v/>
      </c>
      <c r="E1106" t="str">
        <f t="shared" si="4"/>
        <v/>
      </c>
      <c r="F1106" t="str">
        <f t="shared" si="5"/>
        <v/>
      </c>
      <c r="G1106" s="1" t="str">
        <f>if(Z1106=PROSES!$E$29,T1106,)</f>
        <v/>
      </c>
      <c r="H1106" t="str">
        <f>if(X1106=PROSES!$E$29,T1106,)</f>
        <v/>
      </c>
      <c r="I1106" t="str">
        <f t="shared" si="6"/>
        <v/>
      </c>
      <c r="J1106" t="str">
        <f>if(and($K$3&gt;1,R1106=PROSES!$C$2),,K1106)</f>
        <v/>
      </c>
      <c r="K1106" s="1" t="str">
        <f>if(and($L$3&gt;1,L1106=PROSES!$B$2),,L1106)</f>
        <v/>
      </c>
      <c r="L1106" t="str">
        <f t="shared" si="7"/>
        <v/>
      </c>
      <c r="M1106" t="str">
        <f>if(Z1106=PROSES!$B$3,T1106,)</f>
        <v/>
      </c>
      <c r="N1106" t="str">
        <f>if(X1106=PROSES!$B$3,T1106,)</f>
        <v/>
      </c>
      <c r="O1106" t="str">
        <f t="shared" si="8"/>
        <v/>
      </c>
      <c r="P1106" t="str">
        <f>if(Z1106=PROSES!$B$1,T1106,)</f>
        <v/>
      </c>
      <c r="Q1106" t="str">
        <f>if(X1106=PROSES!$B$1,T1106,)</f>
        <v/>
      </c>
      <c r="R1106" t="str">
        <f t="shared" si="9"/>
        <v>SENGGURUH4GAMPINGAN4</v>
      </c>
      <c r="S1106" s="3"/>
      <c r="T1106" s="1" t="s">
        <v>1958</v>
      </c>
      <c r="U1106" s="1" t="s">
        <v>82</v>
      </c>
      <c r="V1106" s="1" t="s">
        <v>82</v>
      </c>
      <c r="W1106" s="1" t="s">
        <v>545</v>
      </c>
      <c r="X1106" s="1" t="s">
        <v>1120</v>
      </c>
      <c r="Y1106" s="7">
        <v>43556.0</v>
      </c>
      <c r="Z1106" s="1" t="s">
        <v>1959</v>
      </c>
      <c r="AA1106" s="1" t="s">
        <v>123</v>
      </c>
      <c r="AD1106" s="1">
        <v>0.0</v>
      </c>
      <c r="AE1106" s="1">
        <v>1.0</v>
      </c>
      <c r="AG1106" s="1">
        <v>1.345</v>
      </c>
      <c r="AH1106" s="1">
        <v>1.0</v>
      </c>
      <c r="AI1106" s="1" t="s">
        <v>64</v>
      </c>
      <c r="AJ1106" s="1">
        <v>0.0</v>
      </c>
      <c r="AM1106" s="1">
        <v>0.0</v>
      </c>
      <c r="AN1106" s="1">
        <v>0.0</v>
      </c>
      <c r="AO1106" s="1">
        <v>100.0</v>
      </c>
      <c r="AP1106" s="1">
        <v>1.0</v>
      </c>
      <c r="AQ1106" s="1">
        <v>0.74</v>
      </c>
      <c r="AR1106" s="1">
        <v>0.74</v>
      </c>
      <c r="AS1106" s="1">
        <v>0.6196641</v>
      </c>
      <c r="AT1106" s="1">
        <v>62.32255</v>
      </c>
      <c r="AU1106" s="1">
        <v>0.28783</v>
      </c>
      <c r="AV1106" s="1">
        <v>0.54876</v>
      </c>
      <c r="AW1106" s="1">
        <v>0.48958</v>
      </c>
      <c r="AX1106" s="1">
        <v>1.64628</v>
      </c>
      <c r="AY1106" s="1">
        <v>0.0</v>
      </c>
      <c r="AZ1106" s="1">
        <v>0.6002764</v>
      </c>
      <c r="BA1106" s="1">
        <v>17.26142</v>
      </c>
    </row>
    <row r="1107">
      <c r="A1107">
        <f t="shared" si="2"/>
        <v>0</v>
      </c>
      <c r="B1107" t="str">
        <f t="shared" si="3"/>
        <v/>
      </c>
      <c r="C1107" t="str">
        <f>if(and(D$3&gt;1,E1107=PROSES!$D$22),,D1107)</f>
        <v/>
      </c>
      <c r="D1107" s="1" t="str">
        <f>if(and(F$3&gt;1,F1107=PROSES!$B$10),,F1107)</f>
        <v/>
      </c>
      <c r="E1107" t="str">
        <f t="shared" si="4"/>
        <v/>
      </c>
      <c r="F1107" t="str">
        <f t="shared" si="5"/>
        <v/>
      </c>
      <c r="G1107" s="1" t="str">
        <f>if(Z1107=PROSES!$E$29,T1107,)</f>
        <v/>
      </c>
      <c r="H1107" t="str">
        <f>if(X1107=PROSES!$E$29,T1107,)</f>
        <v/>
      </c>
      <c r="I1107" t="str">
        <f t="shared" si="6"/>
        <v/>
      </c>
      <c r="J1107" t="str">
        <f>if(and($K$3&gt;1,R1107=PROSES!$C$2),,K1107)</f>
        <v/>
      </c>
      <c r="K1107" s="1" t="str">
        <f>if(and($L$3&gt;1,L1107=PROSES!$B$2),,L1107)</f>
        <v/>
      </c>
      <c r="L1107" t="str">
        <f t="shared" si="7"/>
        <v/>
      </c>
      <c r="M1107" t="str">
        <f>if(Z1107=PROSES!$B$3,T1107,)</f>
        <v/>
      </c>
      <c r="N1107" t="str">
        <f>if(X1107=PROSES!$B$3,T1107,)</f>
        <v/>
      </c>
      <c r="O1107" t="str">
        <f t="shared" si="8"/>
        <v/>
      </c>
      <c r="P1107" t="str">
        <f>if(Z1107=PROSES!$B$1,T1107,)</f>
        <v/>
      </c>
      <c r="Q1107" t="str">
        <f>if(X1107=PROSES!$B$1,T1107,)</f>
        <v/>
      </c>
      <c r="R1107" t="str">
        <f t="shared" si="9"/>
        <v>KARANGKATES4SENGGURUH4</v>
      </c>
      <c r="S1107" s="3"/>
      <c r="T1107" s="1" t="s">
        <v>1960</v>
      </c>
      <c r="U1107" s="1" t="s">
        <v>82</v>
      </c>
      <c r="V1107" s="1" t="s">
        <v>82</v>
      </c>
      <c r="W1107" s="1" t="s">
        <v>353</v>
      </c>
      <c r="X1107" s="1" t="s">
        <v>1961</v>
      </c>
      <c r="Y1107" s="1" t="s">
        <v>123</v>
      </c>
      <c r="Z1107" s="1" t="s">
        <v>1120</v>
      </c>
      <c r="AA1107" s="7">
        <v>43556.0</v>
      </c>
      <c r="AD1107" s="1">
        <v>0.0</v>
      </c>
      <c r="AE1107" s="1">
        <v>1.0</v>
      </c>
      <c r="AG1107" s="1">
        <v>12.772</v>
      </c>
      <c r="AH1107" s="1">
        <v>0.95</v>
      </c>
      <c r="AI1107" s="1" t="s">
        <v>64</v>
      </c>
      <c r="AJ1107" s="1">
        <v>0.0</v>
      </c>
      <c r="AM1107" s="1">
        <v>0.0</v>
      </c>
      <c r="AN1107" s="1">
        <v>0.0</v>
      </c>
      <c r="AO1107" s="1">
        <v>100.0</v>
      </c>
      <c r="AP1107" s="1">
        <v>1.0</v>
      </c>
      <c r="AQ1107" s="1">
        <v>0.2945</v>
      </c>
      <c r="AR1107" s="1">
        <v>0.2945</v>
      </c>
      <c r="AS1107" s="1">
        <v>6.715699</v>
      </c>
      <c r="AT1107" s="1">
        <v>42.67244</v>
      </c>
      <c r="AU1107" s="1">
        <v>4.937655</v>
      </c>
      <c r="AV1107" s="1">
        <v>4.551941</v>
      </c>
      <c r="AW1107" s="1">
        <v>6.853455</v>
      </c>
      <c r="AX1107" s="1">
        <v>13.65582</v>
      </c>
      <c r="AY1107" s="1">
        <v>0.0</v>
      </c>
      <c r="AZ1107" s="1">
        <v>0.4617676</v>
      </c>
      <c r="BA1107" s="1">
        <v>35.44377</v>
      </c>
    </row>
    <row r="1108">
      <c r="A1108">
        <f t="shared" si="2"/>
        <v>0</v>
      </c>
      <c r="B1108" t="str">
        <f t="shared" si="3"/>
        <v/>
      </c>
      <c r="C1108" t="str">
        <f>if(and(D$3&gt;1,E1108=PROSES!$D$22),,D1108)</f>
        <v/>
      </c>
      <c r="D1108" s="1" t="str">
        <f>if(and(F$3&gt;1,F1108=PROSES!$B$10),,F1108)</f>
        <v/>
      </c>
      <c r="E1108" t="str">
        <f t="shared" si="4"/>
        <v/>
      </c>
      <c r="F1108" t="str">
        <f t="shared" si="5"/>
        <v/>
      </c>
      <c r="G1108" s="1" t="str">
        <f>if(Z1108=PROSES!$E$29,T1108,)</f>
        <v/>
      </c>
      <c r="H1108" t="str">
        <f>if(X1108=PROSES!$E$29,T1108,)</f>
        <v/>
      </c>
      <c r="I1108" t="str">
        <f t="shared" si="6"/>
        <v/>
      </c>
      <c r="J1108" t="str">
        <f>if(and($K$3&gt;1,R1108=PROSES!$C$2),,K1108)</f>
        <v/>
      </c>
      <c r="K1108" s="1" t="str">
        <f>if(and($L$3&gt;1,L1108=PROSES!$B$2),,L1108)</f>
        <v/>
      </c>
      <c r="L1108" t="str">
        <f t="shared" si="7"/>
        <v/>
      </c>
      <c r="M1108" t="str">
        <f>if(Z1108=PROSES!$B$3,T1108,)</f>
        <v/>
      </c>
      <c r="N1108" t="str">
        <f>if(X1108=PROSES!$B$3,T1108,)</f>
        <v/>
      </c>
      <c r="O1108" t="str">
        <f t="shared" si="8"/>
        <v/>
      </c>
      <c r="P1108" t="str">
        <f>if(Z1108=PROSES!$B$1,T1108,)</f>
        <v/>
      </c>
      <c r="Q1108" t="str">
        <f>if(X1108=PROSES!$B$1,T1108,)</f>
        <v/>
      </c>
      <c r="R1108" t="str">
        <f t="shared" si="9"/>
        <v>KARANGKATES4SENGGURUH4</v>
      </c>
      <c r="S1108" s="3"/>
      <c r="T1108" s="1" t="s">
        <v>1962</v>
      </c>
      <c r="U1108" s="1" t="s">
        <v>82</v>
      </c>
      <c r="V1108" s="1" t="s">
        <v>82</v>
      </c>
      <c r="W1108" s="1" t="s">
        <v>353</v>
      </c>
      <c r="X1108" s="1" t="s">
        <v>1961</v>
      </c>
      <c r="Y1108" s="1" t="s">
        <v>118</v>
      </c>
      <c r="Z1108" s="1" t="s">
        <v>1120</v>
      </c>
      <c r="AA1108" s="7">
        <v>43556.0</v>
      </c>
      <c r="AD1108" s="1">
        <v>0.0</v>
      </c>
      <c r="AE1108" s="1">
        <v>1.0</v>
      </c>
      <c r="AG1108" s="1">
        <v>12.772</v>
      </c>
      <c r="AH1108" s="1">
        <v>0.95</v>
      </c>
      <c r="AI1108" s="1" t="s">
        <v>64</v>
      </c>
      <c r="AJ1108" s="1">
        <v>0.0</v>
      </c>
      <c r="AM1108" s="1">
        <v>0.0</v>
      </c>
      <c r="AN1108" s="1">
        <v>0.0</v>
      </c>
      <c r="AO1108" s="1">
        <v>100.0</v>
      </c>
      <c r="AP1108" s="1">
        <v>1.0</v>
      </c>
      <c r="AQ1108" s="1">
        <v>0.2945</v>
      </c>
      <c r="AR1108" s="1">
        <v>0.2945</v>
      </c>
      <c r="AS1108" s="1">
        <v>6.715699</v>
      </c>
      <c r="AT1108" s="1">
        <v>42.67244</v>
      </c>
      <c r="AU1108" s="1">
        <v>4.937655</v>
      </c>
      <c r="AV1108" s="1">
        <v>4.551941</v>
      </c>
      <c r="AW1108" s="1">
        <v>6.853455</v>
      </c>
      <c r="AX1108" s="1">
        <v>13.65582</v>
      </c>
      <c r="AY1108" s="1">
        <v>0.0</v>
      </c>
      <c r="AZ1108" s="1">
        <v>0.4617676</v>
      </c>
      <c r="BA1108" s="1">
        <v>35.44377</v>
      </c>
    </row>
    <row r="1109">
      <c r="A1109">
        <f t="shared" si="2"/>
        <v>0</v>
      </c>
      <c r="B1109" t="str">
        <f t="shared" si="3"/>
        <v/>
      </c>
      <c r="C1109" t="str">
        <f>if(and(D$3&gt;1,E1109=PROSES!$D$22),,D1109)</f>
        <v/>
      </c>
      <c r="D1109" s="1" t="str">
        <f>if(and(F$3&gt;1,F1109=PROSES!$B$10),,F1109)</f>
        <v/>
      </c>
      <c r="E1109" t="str">
        <f t="shared" si="4"/>
        <v/>
      </c>
      <c r="F1109" t="str">
        <f t="shared" si="5"/>
        <v/>
      </c>
      <c r="G1109" s="1" t="str">
        <f>if(Z1109=PROSES!$E$29,T1109,)</f>
        <v/>
      </c>
      <c r="H1109" t="str">
        <f>if(X1109=PROSES!$E$29,T1109,)</f>
        <v/>
      </c>
      <c r="I1109" t="str">
        <f t="shared" si="6"/>
        <v/>
      </c>
      <c r="J1109" t="str">
        <f>if(and($K$3&gt;1,R1109=PROSES!$C$2),,K1109)</f>
        <v/>
      </c>
      <c r="K1109" s="1" t="str">
        <f>if(and($L$3&gt;1,L1109=PROSES!$B$2),,L1109)</f>
        <v/>
      </c>
      <c r="L1109" t="str">
        <f t="shared" si="7"/>
        <v/>
      </c>
      <c r="M1109" t="str">
        <f>if(Z1109=PROSES!$B$3,T1109,)</f>
        <v/>
      </c>
      <c r="N1109" t="str">
        <f>if(X1109=PROSES!$B$3,T1109,)</f>
        <v/>
      </c>
      <c r="O1109" t="str">
        <f t="shared" si="8"/>
        <v/>
      </c>
      <c r="P1109" t="str">
        <f>if(Z1109=PROSES!$B$1,T1109,)</f>
        <v/>
      </c>
      <c r="Q1109" t="str">
        <f>if(X1109=PROSES!$B$1,T1109,)</f>
        <v/>
      </c>
      <c r="R1109" t="str">
        <f t="shared" si="9"/>
        <v>MENDALANSIMAN4</v>
      </c>
      <c r="S1109" s="3"/>
      <c r="T1109" s="1" t="s">
        <v>1963</v>
      </c>
      <c r="U1109" s="1" t="s">
        <v>82</v>
      </c>
      <c r="V1109" s="1" t="s">
        <v>82</v>
      </c>
      <c r="W1109" s="1" t="s">
        <v>749</v>
      </c>
      <c r="X1109" s="1" t="s">
        <v>1381</v>
      </c>
      <c r="Y1109" s="1" t="s">
        <v>123</v>
      </c>
      <c r="Z1109" s="1" t="s">
        <v>1964</v>
      </c>
      <c r="AA1109" s="1" t="s">
        <v>123</v>
      </c>
      <c r="AD1109" s="1">
        <v>0.0</v>
      </c>
      <c r="AE1109" s="1">
        <v>1.0</v>
      </c>
      <c r="AG1109" s="1">
        <v>4.304</v>
      </c>
      <c r="AH1109" s="1">
        <v>0.97</v>
      </c>
      <c r="AI1109" s="1" t="s">
        <v>64</v>
      </c>
      <c r="AJ1109" s="1">
        <v>0.0</v>
      </c>
      <c r="AM1109" s="1">
        <v>0.0</v>
      </c>
      <c r="AN1109" s="1">
        <v>0.0</v>
      </c>
      <c r="AO1109" s="1">
        <v>100.0</v>
      </c>
      <c r="AP1109" s="1">
        <v>1.0</v>
      </c>
      <c r="AQ1109" s="1">
        <v>0.4268</v>
      </c>
      <c r="AR1109" s="1">
        <v>0.4268</v>
      </c>
      <c r="AS1109" s="1">
        <v>1.982925</v>
      </c>
      <c r="AT1109" s="1">
        <v>62.32255</v>
      </c>
      <c r="AU1109" s="1">
        <v>0.921056</v>
      </c>
      <c r="AV1109" s="1">
        <v>1.756032</v>
      </c>
      <c r="AW1109" s="1">
        <v>1.566656</v>
      </c>
      <c r="AX1109" s="1">
        <v>5.268096</v>
      </c>
      <c r="AY1109" s="1">
        <v>0.0</v>
      </c>
      <c r="AZ1109" s="1">
        <v>0.6002764</v>
      </c>
      <c r="BA1109" s="1">
        <v>17.26142</v>
      </c>
    </row>
    <row r="1110">
      <c r="A1110">
        <f t="shared" si="2"/>
        <v>0</v>
      </c>
      <c r="B1110" t="str">
        <f t="shared" si="3"/>
        <v/>
      </c>
      <c r="C1110" t="str">
        <f>if(and(D$3&gt;1,E1110=PROSES!$D$22),,D1110)</f>
        <v/>
      </c>
      <c r="D1110" s="1" t="str">
        <f>if(and(F$3&gt;1,F1110=PROSES!$B$10),,F1110)</f>
        <v/>
      </c>
      <c r="E1110" t="str">
        <f t="shared" si="4"/>
        <v/>
      </c>
      <c r="F1110" t="str">
        <f t="shared" si="5"/>
        <v/>
      </c>
      <c r="G1110" s="1" t="str">
        <f>if(Z1110=PROSES!$E$29,T1110,)</f>
        <v/>
      </c>
      <c r="H1110" t="str">
        <f>if(X1110=PROSES!$E$29,T1110,)</f>
        <v/>
      </c>
      <c r="I1110" t="str">
        <f t="shared" si="6"/>
        <v/>
      </c>
      <c r="J1110" t="str">
        <f>if(and($K$3&gt;1,R1110=PROSES!$C$2),,K1110)</f>
        <v/>
      </c>
      <c r="K1110" s="1" t="str">
        <f>if(and($L$3&gt;1,L1110=PROSES!$B$2),,L1110)</f>
        <v/>
      </c>
      <c r="L1110" t="str">
        <f t="shared" si="7"/>
        <v/>
      </c>
      <c r="M1110" t="str">
        <f>if(Z1110=PROSES!$B$3,T1110,)</f>
        <v/>
      </c>
      <c r="N1110" t="str">
        <f>if(X1110=PROSES!$B$3,T1110,)</f>
        <v/>
      </c>
      <c r="O1110" t="str">
        <f t="shared" si="8"/>
        <v/>
      </c>
      <c r="P1110" t="str">
        <f>if(Z1110=PROSES!$B$1,T1110,)</f>
        <v/>
      </c>
      <c r="Q1110" t="str">
        <f>if(X1110=PROSES!$B$1,T1110,)</f>
        <v/>
      </c>
      <c r="R1110" t="str">
        <f t="shared" si="9"/>
        <v>SIMPANGLIMAKALISARI</v>
      </c>
      <c r="S1110" s="3"/>
      <c r="T1110" s="1" t="s">
        <v>1965</v>
      </c>
      <c r="U1110" s="1" t="s">
        <v>176</v>
      </c>
      <c r="V1110" s="1" t="s">
        <v>176</v>
      </c>
      <c r="W1110" s="1" t="s">
        <v>103</v>
      </c>
      <c r="X1110" s="1" t="s">
        <v>1551</v>
      </c>
      <c r="Y1110" s="1">
        <v>-1.0</v>
      </c>
      <c r="Z1110" s="1" t="s">
        <v>1087</v>
      </c>
      <c r="AA1110" s="1">
        <v>1.0</v>
      </c>
      <c r="AD1110" s="1">
        <v>0.0</v>
      </c>
      <c r="AE1110" s="1">
        <v>1.0</v>
      </c>
      <c r="AG1110" s="1">
        <v>2.556</v>
      </c>
      <c r="AH1110" s="1">
        <v>1.0</v>
      </c>
      <c r="AI1110" s="1" t="s">
        <v>64</v>
      </c>
      <c r="AJ1110" s="1">
        <v>0.0</v>
      </c>
      <c r="AM1110" s="1">
        <v>0.0</v>
      </c>
      <c r="AN1110" s="1">
        <v>0.0</v>
      </c>
      <c r="AO1110" s="1">
        <v>100.0</v>
      </c>
      <c r="AP1110" s="1">
        <v>1.0</v>
      </c>
      <c r="AQ1110" s="1">
        <v>0.55</v>
      </c>
      <c r="AR1110" s="1">
        <v>0.55</v>
      </c>
      <c r="AS1110" s="1">
        <v>0.4040825</v>
      </c>
      <c r="AT1110" s="1">
        <v>56.61149</v>
      </c>
      <c r="AU1110" s="1">
        <v>0.222372</v>
      </c>
      <c r="AV1110" s="1">
        <v>0.337392</v>
      </c>
      <c r="AW1110" s="1">
        <v>0.605772</v>
      </c>
      <c r="AX1110" s="1">
        <v>1.012176</v>
      </c>
      <c r="AY1110" s="1">
        <v>0.0</v>
      </c>
      <c r="AZ1110" s="1">
        <v>0.6402146</v>
      </c>
      <c r="BA1110" s="1">
        <v>3.784061</v>
      </c>
    </row>
    <row r="1111">
      <c r="A1111">
        <f t="shared" si="2"/>
        <v>0</v>
      </c>
      <c r="B1111" t="str">
        <f t="shared" si="3"/>
        <v/>
      </c>
      <c r="C1111" t="str">
        <f>if(and(D$3&gt;1,E1111=PROSES!$D$22),,D1111)</f>
        <v/>
      </c>
      <c r="D1111" s="1" t="str">
        <f>if(and(F$3&gt;1,F1111=PROSES!$B$10),,F1111)</f>
        <v/>
      </c>
      <c r="E1111" t="str">
        <f t="shared" si="4"/>
        <v/>
      </c>
      <c r="F1111" t="str">
        <f t="shared" si="5"/>
        <v/>
      </c>
      <c r="G1111" s="1" t="str">
        <f>if(Z1111=PROSES!$E$29,T1111,)</f>
        <v/>
      </c>
      <c r="H1111" t="str">
        <f>if(X1111=PROSES!$E$29,T1111,)</f>
        <v/>
      </c>
      <c r="I1111" t="str">
        <f t="shared" si="6"/>
        <v/>
      </c>
      <c r="J1111" t="str">
        <f>if(and($K$3&gt;1,R1111=PROSES!$C$2),,K1111)</f>
        <v/>
      </c>
      <c r="K1111" s="1" t="str">
        <f>if(and($L$3&gt;1,L1111=PROSES!$B$2),,L1111)</f>
        <v/>
      </c>
      <c r="L1111" t="str">
        <f t="shared" si="7"/>
        <v/>
      </c>
      <c r="M1111" t="str">
        <f>if(Z1111=PROSES!$B$3,T1111,)</f>
        <v/>
      </c>
      <c r="N1111" t="str">
        <f>if(X1111=PROSES!$B$3,T1111,)</f>
        <v/>
      </c>
      <c r="O1111" t="str">
        <f t="shared" si="8"/>
        <v/>
      </c>
      <c r="P1111" t="str">
        <f>if(Z1111=PROSES!$B$1,T1111,)</f>
        <v/>
      </c>
      <c r="Q1111" t="str">
        <f>if(X1111=PROSES!$B$1,T1111,)</f>
        <v/>
      </c>
      <c r="R1111" t="str">
        <f t="shared" si="9"/>
        <v>LEGOKSINAR SAHABAT</v>
      </c>
      <c r="S1111" s="3"/>
      <c r="T1111" s="1" t="s">
        <v>1966</v>
      </c>
      <c r="U1111" s="1" t="s">
        <v>58</v>
      </c>
      <c r="V1111" s="1" t="s">
        <v>58</v>
      </c>
      <c r="W1111" s="1" t="s">
        <v>90</v>
      </c>
      <c r="X1111" s="1" t="s">
        <v>420</v>
      </c>
      <c r="Y1111" s="7">
        <v>43470.0</v>
      </c>
      <c r="Z1111" s="1" t="s">
        <v>583</v>
      </c>
      <c r="AA1111" s="7">
        <v>43470.0</v>
      </c>
      <c r="AD1111" s="1">
        <v>1.0</v>
      </c>
      <c r="AE1111" s="1">
        <v>1.0</v>
      </c>
      <c r="AG1111" s="1">
        <v>7.8</v>
      </c>
      <c r="AH1111" s="1">
        <v>1.0</v>
      </c>
      <c r="AI1111" s="1" t="s">
        <v>64</v>
      </c>
      <c r="AJ1111" s="1">
        <v>0.0</v>
      </c>
      <c r="AM1111" s="1">
        <v>0.0</v>
      </c>
      <c r="AN1111" s="1">
        <v>0.0</v>
      </c>
      <c r="AO1111" s="1">
        <v>100.0</v>
      </c>
      <c r="AP1111" s="1">
        <v>1.0</v>
      </c>
      <c r="AQ1111" s="1">
        <v>1.62</v>
      </c>
      <c r="AR1111" s="1">
        <v>1.62</v>
      </c>
      <c r="AS1111" s="1">
        <v>2.210171</v>
      </c>
      <c r="AT1111" s="1">
        <v>82.15014</v>
      </c>
      <c r="AU1111" s="1">
        <v>0.30186</v>
      </c>
      <c r="AV1111" s="1">
        <v>2.18946</v>
      </c>
      <c r="AW1111" s="1">
        <v>1.47186</v>
      </c>
      <c r="AX1111" s="1">
        <v>6.56838</v>
      </c>
      <c r="AY1111" s="1">
        <v>0.0</v>
      </c>
      <c r="AZ1111" s="1">
        <v>0.683587</v>
      </c>
      <c r="BA1111" s="1">
        <v>-7.109503</v>
      </c>
    </row>
    <row r="1112">
      <c r="A1112">
        <f t="shared" si="2"/>
        <v>0</v>
      </c>
      <c r="B1112" t="str">
        <f t="shared" si="3"/>
        <v/>
      </c>
      <c r="C1112" t="str">
        <f>if(and(D$3&gt;1,E1112=PROSES!$D$22),,D1112)</f>
        <v/>
      </c>
      <c r="D1112" s="1" t="str">
        <f>if(and(F$3&gt;1,F1112=PROSES!$B$10),,F1112)</f>
        <v/>
      </c>
      <c r="E1112" t="str">
        <f t="shared" si="4"/>
        <v/>
      </c>
      <c r="F1112" t="str">
        <f t="shared" si="5"/>
        <v/>
      </c>
      <c r="G1112" s="1" t="str">
        <f>if(Z1112=PROSES!$E$29,T1112,)</f>
        <v/>
      </c>
      <c r="H1112" t="str">
        <f>if(X1112=PROSES!$E$29,T1112,)</f>
        <v/>
      </c>
      <c r="I1112" t="str">
        <f t="shared" si="6"/>
        <v/>
      </c>
      <c r="J1112" t="str">
        <f>if(and($K$3&gt;1,R1112=PROSES!$C$2),,K1112)</f>
        <v/>
      </c>
      <c r="K1112" s="1" t="str">
        <f>if(and($L$3&gt;1,L1112=PROSES!$B$2),,L1112)</f>
        <v/>
      </c>
      <c r="L1112" t="str">
        <f t="shared" si="7"/>
        <v/>
      </c>
      <c r="M1112" t="str">
        <f>if(Z1112=PROSES!$B$3,T1112,)</f>
        <v/>
      </c>
      <c r="N1112" t="str">
        <f>if(X1112=PROSES!$B$3,T1112,)</f>
        <v/>
      </c>
      <c r="O1112" t="str">
        <f t="shared" si="8"/>
        <v/>
      </c>
      <c r="P1112" t="str">
        <f>if(Z1112=PROSES!$B$1,T1112,)</f>
        <v/>
      </c>
      <c r="Q1112" t="str">
        <f>if(X1112=PROSES!$B$1,T1112,)</f>
        <v/>
      </c>
      <c r="R1112" t="str">
        <f t="shared" si="9"/>
        <v>LEGOKSINAR SAHABAT</v>
      </c>
      <c r="S1112" s="3"/>
      <c r="T1112" s="1" t="s">
        <v>1967</v>
      </c>
      <c r="U1112" s="1" t="s">
        <v>58</v>
      </c>
      <c r="V1112" s="1" t="s">
        <v>58</v>
      </c>
      <c r="W1112" s="1" t="s">
        <v>90</v>
      </c>
      <c r="X1112" s="1" t="s">
        <v>420</v>
      </c>
      <c r="Y1112" s="7">
        <v>43501.0</v>
      </c>
      <c r="Z1112" s="1" t="s">
        <v>583</v>
      </c>
      <c r="AA1112" s="7">
        <v>43501.0</v>
      </c>
      <c r="AD1112" s="1">
        <v>1.0</v>
      </c>
      <c r="AE1112" s="1">
        <v>1.0</v>
      </c>
      <c r="AG1112" s="1">
        <v>7.8</v>
      </c>
      <c r="AH1112" s="1">
        <v>1.0</v>
      </c>
      <c r="AI1112" s="1" t="s">
        <v>64</v>
      </c>
      <c r="AJ1112" s="1">
        <v>0.0</v>
      </c>
      <c r="AM1112" s="1">
        <v>0.0</v>
      </c>
      <c r="AN1112" s="1">
        <v>0.0</v>
      </c>
      <c r="AO1112" s="1">
        <v>100.0</v>
      </c>
      <c r="AP1112" s="1">
        <v>1.0</v>
      </c>
      <c r="AQ1112" s="1">
        <v>1.62</v>
      </c>
      <c r="AR1112" s="1">
        <v>1.62</v>
      </c>
      <c r="AS1112" s="1">
        <v>2.210171</v>
      </c>
      <c r="AT1112" s="1">
        <v>82.15014</v>
      </c>
      <c r="AU1112" s="1">
        <v>0.30186</v>
      </c>
      <c r="AV1112" s="1">
        <v>2.18946</v>
      </c>
      <c r="AW1112" s="1">
        <v>1.47186</v>
      </c>
      <c r="AX1112" s="1">
        <v>6.56838</v>
      </c>
      <c r="AY1112" s="1">
        <v>0.0</v>
      </c>
      <c r="AZ1112" s="1">
        <v>0.683587</v>
      </c>
      <c r="BA1112" s="1">
        <v>-7.109503</v>
      </c>
    </row>
    <row r="1113">
      <c r="A1113">
        <f t="shared" si="2"/>
        <v>0</v>
      </c>
      <c r="B1113" t="str">
        <f t="shared" si="3"/>
        <v/>
      </c>
      <c r="C1113" t="str">
        <f>if(and(D$3&gt;1,E1113=PROSES!$D$22),,D1113)</f>
        <v/>
      </c>
      <c r="D1113" s="1" t="str">
        <f>if(and(F$3&gt;1,F1113=PROSES!$B$10),,F1113)</f>
        <v/>
      </c>
      <c r="E1113" t="str">
        <f t="shared" si="4"/>
        <v/>
      </c>
      <c r="F1113" t="str">
        <f t="shared" si="5"/>
        <v/>
      </c>
      <c r="G1113" s="1" t="str">
        <f>if(Z1113=PROSES!$E$29,T1113,)</f>
        <v/>
      </c>
      <c r="H1113" t="str">
        <f>if(X1113=PROSES!$E$29,T1113,)</f>
        <v/>
      </c>
      <c r="I1113" t="str">
        <f t="shared" si="6"/>
        <v/>
      </c>
      <c r="J1113" t="str">
        <f>if(and($K$3&gt;1,R1113=PROSES!$C$2),,K1113)</f>
        <v/>
      </c>
      <c r="K1113" s="1" t="str">
        <f>if(and($L$3&gt;1,L1113=PROSES!$B$2),,L1113)</f>
        <v/>
      </c>
      <c r="L1113" t="str">
        <f t="shared" si="7"/>
        <v/>
      </c>
      <c r="M1113" t="str">
        <f>if(Z1113=PROSES!$B$3,T1113,)</f>
        <v/>
      </c>
      <c r="N1113" t="str">
        <f>if(X1113=PROSES!$B$3,T1113,)</f>
        <v/>
      </c>
      <c r="O1113" t="str">
        <f t="shared" si="8"/>
        <v/>
      </c>
      <c r="P1113" t="str">
        <f>if(Z1113=PROSES!$B$1,T1113,)</f>
        <v/>
      </c>
      <c r="Q1113" t="str">
        <f>if(X1113=PROSES!$B$1,T1113,)</f>
        <v/>
      </c>
      <c r="R1113" t="str">
        <f t="shared" si="9"/>
        <v>BLORASEMEN INDONESIA</v>
      </c>
      <c r="S1113" s="3"/>
      <c r="T1113" s="1" t="s">
        <v>1968</v>
      </c>
      <c r="U1113" s="1" t="s">
        <v>176</v>
      </c>
      <c r="V1113" s="1" t="s">
        <v>176</v>
      </c>
      <c r="W1113" s="1" t="s">
        <v>807</v>
      </c>
      <c r="X1113" s="1" t="s">
        <v>319</v>
      </c>
      <c r="Y1113" s="1">
        <v>1.0</v>
      </c>
      <c r="Z1113" s="1" t="s">
        <v>1853</v>
      </c>
      <c r="AA1113" s="1">
        <v>2.0</v>
      </c>
      <c r="AD1113" s="1">
        <v>0.0</v>
      </c>
      <c r="AE1113" s="1">
        <v>1.0</v>
      </c>
      <c r="AG1113" s="1">
        <v>17.505</v>
      </c>
      <c r="AH1113" s="1">
        <v>0.623</v>
      </c>
      <c r="AI1113" s="1" t="s">
        <v>64</v>
      </c>
      <c r="AJ1113" s="1">
        <v>0.0</v>
      </c>
      <c r="AM1113" s="1">
        <v>0.0</v>
      </c>
      <c r="AN1113" s="1">
        <v>0.0</v>
      </c>
      <c r="AO1113" s="1">
        <v>100.0</v>
      </c>
      <c r="AP1113" s="1">
        <v>1.0</v>
      </c>
      <c r="AQ1113" s="1">
        <v>1.70079</v>
      </c>
      <c r="AR1113" s="1">
        <v>1.70079</v>
      </c>
      <c r="AS1113" s="1">
        <v>4.976471</v>
      </c>
      <c r="AT1113" s="1">
        <v>82.725</v>
      </c>
      <c r="AU1113" s="1">
        <v>0.6301799</v>
      </c>
      <c r="AV1113" s="1">
        <v>4.93641</v>
      </c>
      <c r="AW1113" s="1">
        <v>2.783295</v>
      </c>
      <c r="AX1113" s="1">
        <v>14.3541</v>
      </c>
      <c r="AY1113" s="1">
        <v>0.0</v>
      </c>
      <c r="AZ1113" s="1">
        <v>0.6470905</v>
      </c>
      <c r="BA1113" s="1">
        <v>-5.602889</v>
      </c>
    </row>
    <row r="1114">
      <c r="A1114">
        <f t="shared" si="2"/>
        <v>0</v>
      </c>
      <c r="B1114" t="str">
        <f t="shared" si="3"/>
        <v/>
      </c>
      <c r="C1114" t="str">
        <f>if(and(D$3&gt;1,E1114=PROSES!$D$22),,D1114)</f>
        <v/>
      </c>
      <c r="D1114" s="1" t="str">
        <f>if(and(F$3&gt;1,F1114=PROSES!$B$10),,F1114)</f>
        <v/>
      </c>
      <c r="E1114" t="str">
        <f t="shared" si="4"/>
        <v/>
      </c>
      <c r="F1114" t="str">
        <f t="shared" si="5"/>
        <v/>
      </c>
      <c r="G1114" s="1" t="str">
        <f>if(Z1114=PROSES!$E$29,T1114,)</f>
        <v/>
      </c>
      <c r="H1114" t="str">
        <f>if(X1114=PROSES!$E$29,T1114,)</f>
        <v/>
      </c>
      <c r="I1114" t="str">
        <f t="shared" si="6"/>
        <v/>
      </c>
      <c r="J1114" t="str">
        <f>if(and($K$3&gt;1,R1114=PROSES!$C$2),,K1114)</f>
        <v/>
      </c>
      <c r="K1114" s="1" t="str">
        <f>if(and($L$3&gt;1,L1114=PROSES!$B$2),,L1114)</f>
        <v/>
      </c>
      <c r="L1114" t="str">
        <f t="shared" si="7"/>
        <v/>
      </c>
      <c r="M1114" t="str">
        <f>if(Z1114=PROSES!$B$3,T1114,)</f>
        <v/>
      </c>
      <c r="N1114" t="str">
        <f>if(X1114=PROSES!$B$3,T1114,)</f>
        <v/>
      </c>
      <c r="O1114" t="str">
        <f t="shared" si="8"/>
        <v/>
      </c>
      <c r="P1114" t="str">
        <f>if(Z1114=PROSES!$B$1,T1114,)</f>
        <v/>
      </c>
      <c r="Q1114" t="str">
        <f>if(X1114=PROSES!$B$1,T1114,)</f>
        <v/>
      </c>
      <c r="R1114" t="str">
        <f t="shared" si="9"/>
        <v>SEMEN JAWASEMEN JAWA KTT</v>
      </c>
      <c r="S1114" s="3"/>
      <c r="T1114" s="1" t="s">
        <v>1969</v>
      </c>
      <c r="U1114" s="1" t="s">
        <v>58</v>
      </c>
      <c r="V1114" s="1" t="s">
        <v>58</v>
      </c>
      <c r="W1114" s="1" t="s">
        <v>1970</v>
      </c>
      <c r="X1114" s="1" t="s">
        <v>1312</v>
      </c>
      <c r="Y1114" s="1" t="s">
        <v>61</v>
      </c>
      <c r="Z1114" s="1" t="s">
        <v>1971</v>
      </c>
      <c r="AA1114" s="1" t="s">
        <v>61</v>
      </c>
      <c r="AD1114" s="1">
        <v>0.0</v>
      </c>
      <c r="AE1114" s="1">
        <v>1.0</v>
      </c>
      <c r="AG1114" s="1">
        <v>0.265</v>
      </c>
      <c r="AH1114" s="1">
        <v>1.0</v>
      </c>
      <c r="AI1114" s="1" t="s">
        <v>64</v>
      </c>
      <c r="AJ1114" s="1">
        <v>0.0</v>
      </c>
      <c r="AM1114" s="1">
        <v>0.0</v>
      </c>
      <c r="AN1114" s="1">
        <v>0.0</v>
      </c>
      <c r="AO1114" s="1">
        <v>100.0</v>
      </c>
      <c r="AP1114" s="1">
        <v>1.0</v>
      </c>
      <c r="AQ1114" s="1">
        <v>0.621</v>
      </c>
      <c r="AR1114" s="1">
        <v>0.621</v>
      </c>
      <c r="AS1114" s="1">
        <v>0.05732643</v>
      </c>
      <c r="AT1114" s="1">
        <v>73.48341</v>
      </c>
      <c r="AU1114" s="1">
        <v>0.0162975</v>
      </c>
      <c r="AV1114" s="1">
        <v>0.054961</v>
      </c>
      <c r="AW1114" s="1">
        <v>0.05546449</v>
      </c>
      <c r="AX1114" s="1">
        <v>0.4686525</v>
      </c>
      <c r="AY1114" s="1">
        <v>0.0</v>
      </c>
      <c r="AZ1114" s="1">
        <v>2.416229</v>
      </c>
      <c r="BA1114" s="1">
        <v>11.10813</v>
      </c>
    </row>
    <row r="1115">
      <c r="A1115">
        <f t="shared" si="2"/>
        <v>0</v>
      </c>
      <c r="B1115" t="str">
        <f t="shared" si="3"/>
        <v/>
      </c>
      <c r="C1115" t="str">
        <f>if(and(D$3&gt;1,E1115=PROSES!$D$22),,D1115)</f>
        <v/>
      </c>
      <c r="D1115" s="1" t="str">
        <f>if(and(F$3&gt;1,F1115=PROSES!$B$10),,F1115)</f>
        <v/>
      </c>
      <c r="E1115" t="str">
        <f t="shared" si="4"/>
        <v/>
      </c>
      <c r="F1115" t="str">
        <f t="shared" si="5"/>
        <v/>
      </c>
      <c r="G1115" s="1" t="str">
        <f>if(Z1115=PROSES!$E$29,T1115,)</f>
        <v/>
      </c>
      <c r="H1115" t="str">
        <f>if(X1115=PROSES!$E$29,T1115,)</f>
        <v/>
      </c>
      <c r="I1115" t="str">
        <f t="shared" si="6"/>
        <v/>
      </c>
      <c r="J1115" t="str">
        <f>if(and($K$3&gt;1,R1115=PROSES!$C$2),,K1115)</f>
        <v/>
      </c>
      <c r="K1115" s="1" t="str">
        <f>if(and($L$3&gt;1,L1115=PROSES!$B$2),,L1115)</f>
        <v/>
      </c>
      <c r="L1115" t="str">
        <f t="shared" si="7"/>
        <v/>
      </c>
      <c r="M1115" t="str">
        <f>if(Z1115=PROSES!$B$3,T1115,)</f>
        <v/>
      </c>
      <c r="N1115" t="str">
        <f>if(X1115=PROSES!$B$3,T1115,)</f>
        <v/>
      </c>
      <c r="O1115" t="str">
        <f t="shared" si="8"/>
        <v/>
      </c>
      <c r="P1115" t="str">
        <f>if(Z1115=PROSES!$B$1,T1115,)</f>
        <v/>
      </c>
      <c r="Q1115" t="str">
        <f>if(X1115=PROSES!$B$1,T1115,)</f>
        <v/>
      </c>
      <c r="R1115" t="str">
        <f t="shared" si="9"/>
        <v>SENGKALING4</v>
      </c>
      <c r="S1115" s="3"/>
      <c r="T1115" s="1" t="s">
        <v>1972</v>
      </c>
      <c r="U1115" s="1" t="s">
        <v>82</v>
      </c>
      <c r="V1115" s="1" t="s">
        <v>82</v>
      </c>
      <c r="W1115" s="1" t="s">
        <v>353</v>
      </c>
      <c r="Y1115" s="1" t="s">
        <v>1384</v>
      </c>
      <c r="Z1115" s="1" t="s">
        <v>1973</v>
      </c>
      <c r="AA1115" s="1" t="s">
        <v>123</v>
      </c>
      <c r="AD1115" s="1">
        <v>0.0</v>
      </c>
      <c r="AE1115" s="1">
        <v>1.0</v>
      </c>
      <c r="AG1115" s="1">
        <v>29.59</v>
      </c>
      <c r="AH1115" s="1">
        <v>0.95</v>
      </c>
      <c r="AI1115" s="1" t="s">
        <v>64</v>
      </c>
      <c r="AJ1115" s="1">
        <v>0.0</v>
      </c>
      <c r="AM1115" s="1">
        <v>0.0</v>
      </c>
      <c r="AN1115" s="1">
        <v>0.0</v>
      </c>
      <c r="AO1115" s="1">
        <v>100.0</v>
      </c>
      <c r="AP1115" s="1">
        <v>1.0</v>
      </c>
      <c r="AQ1115" s="1">
        <v>0.2945</v>
      </c>
      <c r="AR1115" s="1">
        <v>0.2945</v>
      </c>
      <c r="AS1115" s="1">
        <v>15.55884</v>
      </c>
      <c r="AT1115" s="1">
        <v>42.67244</v>
      </c>
      <c r="AU1115" s="1">
        <v>11.43949</v>
      </c>
      <c r="AV1115" s="1">
        <v>10.54588</v>
      </c>
      <c r="AW1115" s="1">
        <v>15.87799</v>
      </c>
      <c r="AX1115" s="1">
        <v>31.63763</v>
      </c>
      <c r="AY1115" s="1">
        <v>0.0</v>
      </c>
      <c r="AZ1115" s="1">
        <v>0.4617676</v>
      </c>
      <c r="BA1115" s="1">
        <v>35.44377</v>
      </c>
    </row>
    <row r="1116">
      <c r="A1116">
        <f t="shared" si="2"/>
        <v>0</v>
      </c>
      <c r="B1116" t="str">
        <f t="shared" si="3"/>
        <v/>
      </c>
      <c r="C1116" t="str">
        <f>if(and(D$3&gt;1,E1116=PROSES!$D$22),,D1116)</f>
        <v/>
      </c>
      <c r="D1116" s="1" t="str">
        <f>if(and(F$3&gt;1,F1116=PROSES!$B$10),,F1116)</f>
        <v/>
      </c>
      <c r="E1116" t="str">
        <f t="shared" si="4"/>
        <v/>
      </c>
      <c r="F1116" t="str">
        <f t="shared" si="5"/>
        <v/>
      </c>
      <c r="G1116" s="1" t="str">
        <f>if(Z1116=PROSES!$E$29,T1116,)</f>
        <v/>
      </c>
      <c r="H1116" t="str">
        <f>if(X1116=PROSES!$E$29,T1116,)</f>
        <v/>
      </c>
      <c r="I1116" t="str">
        <f t="shared" si="6"/>
        <v/>
      </c>
      <c r="J1116" t="str">
        <f>if(and($K$3&gt;1,R1116=PROSES!$C$2),,K1116)</f>
        <v/>
      </c>
      <c r="K1116" s="1" t="str">
        <f>if(and($L$3&gt;1,L1116=PROSES!$B$2),,L1116)</f>
        <v/>
      </c>
      <c r="L1116" t="str">
        <f t="shared" si="7"/>
        <v/>
      </c>
      <c r="M1116" t="str">
        <f>if(Z1116=PROSES!$B$3,T1116,)</f>
        <v/>
      </c>
      <c r="N1116" t="str">
        <f>if(X1116=PROSES!$B$3,T1116,)</f>
        <v/>
      </c>
      <c r="O1116" t="str">
        <f t="shared" si="8"/>
        <v/>
      </c>
      <c r="P1116" t="str">
        <f>if(Z1116=PROSES!$B$1,T1116,)</f>
        <v/>
      </c>
      <c r="Q1116" t="str">
        <f>if(X1116=PROSES!$B$1,T1116,)</f>
        <v/>
      </c>
      <c r="R1116" t="str">
        <f t="shared" si="9"/>
        <v>SENGKALING4</v>
      </c>
      <c r="S1116" s="3"/>
      <c r="T1116" s="1" t="s">
        <v>1974</v>
      </c>
      <c r="U1116" s="1" t="s">
        <v>82</v>
      </c>
      <c r="V1116" s="1" t="s">
        <v>82</v>
      </c>
      <c r="W1116" s="1" t="s">
        <v>353</v>
      </c>
      <c r="Y1116" s="1" t="s">
        <v>1382</v>
      </c>
      <c r="Z1116" s="1" t="s">
        <v>1973</v>
      </c>
      <c r="AA1116" s="1" t="s">
        <v>123</v>
      </c>
      <c r="AD1116" s="1">
        <v>0.0</v>
      </c>
      <c r="AE1116" s="1">
        <v>1.0</v>
      </c>
      <c r="AG1116" s="1">
        <v>29.59</v>
      </c>
      <c r="AH1116" s="1">
        <v>0.95</v>
      </c>
      <c r="AI1116" s="1" t="s">
        <v>64</v>
      </c>
      <c r="AJ1116" s="1">
        <v>0.0</v>
      </c>
      <c r="AM1116" s="1">
        <v>0.0</v>
      </c>
      <c r="AN1116" s="1">
        <v>0.0</v>
      </c>
      <c r="AO1116" s="1">
        <v>100.0</v>
      </c>
      <c r="AP1116" s="1">
        <v>1.0</v>
      </c>
      <c r="AQ1116" s="1">
        <v>0.2945</v>
      </c>
      <c r="AR1116" s="1">
        <v>0.2945</v>
      </c>
      <c r="AS1116" s="1">
        <v>15.55884</v>
      </c>
      <c r="AT1116" s="1">
        <v>42.67244</v>
      </c>
      <c r="AU1116" s="1">
        <v>11.43949</v>
      </c>
      <c r="AV1116" s="1">
        <v>10.54588</v>
      </c>
      <c r="AW1116" s="1">
        <v>15.87799</v>
      </c>
      <c r="AX1116" s="1">
        <v>31.63763</v>
      </c>
      <c r="AY1116" s="1">
        <v>0.0</v>
      </c>
      <c r="AZ1116" s="1">
        <v>0.4617676</v>
      </c>
      <c r="BA1116" s="1">
        <v>35.44377</v>
      </c>
    </row>
    <row r="1117">
      <c r="A1117">
        <f t="shared" si="2"/>
        <v>0</v>
      </c>
      <c r="B1117" t="str">
        <f t="shared" si="3"/>
        <v/>
      </c>
      <c r="C1117" t="str">
        <f>if(and(D$3&gt;1,E1117=PROSES!$D$22),,D1117)</f>
        <v/>
      </c>
      <c r="D1117" s="1" t="str">
        <f>if(and(F$3&gt;1,F1117=PROSES!$B$10),,F1117)</f>
        <v/>
      </c>
      <c r="E1117" t="str">
        <f t="shared" si="4"/>
        <v/>
      </c>
      <c r="F1117" t="str">
        <f t="shared" si="5"/>
        <v/>
      </c>
      <c r="G1117" s="1" t="str">
        <f>if(Z1117=PROSES!$E$29,T1117,)</f>
        <v/>
      </c>
      <c r="H1117" t="str">
        <f>if(X1117=PROSES!$E$29,T1117,)</f>
        <v/>
      </c>
      <c r="I1117" t="str">
        <f t="shared" si="6"/>
        <v/>
      </c>
      <c r="J1117" t="str">
        <f>if(and($K$3&gt;1,R1117=PROSES!$C$2),,K1117)</f>
        <v/>
      </c>
      <c r="K1117" s="1" t="str">
        <f>if(and($L$3&gt;1,L1117=PROSES!$B$2),,L1117)</f>
        <v/>
      </c>
      <c r="L1117" t="str">
        <f t="shared" si="7"/>
        <v/>
      </c>
      <c r="M1117" t="str">
        <f>if(Z1117=PROSES!$B$3,T1117,)</f>
        <v/>
      </c>
      <c r="N1117" t="str">
        <f>if(X1117=PROSES!$B$3,T1117,)</f>
        <v/>
      </c>
      <c r="O1117" t="str">
        <f t="shared" si="8"/>
        <v/>
      </c>
      <c r="P1117" t="str">
        <f>if(Z1117=PROSES!$B$1,T1117,)</f>
        <v/>
      </c>
      <c r="Q1117" t="str">
        <f>if(X1117=PROSES!$B$1,T1117,)</f>
        <v/>
      </c>
      <c r="R1117" t="str">
        <f t="shared" si="9"/>
        <v>BLIMBING4SENGKALING4</v>
      </c>
      <c r="S1117" s="3"/>
      <c r="T1117" s="1" t="s">
        <v>1975</v>
      </c>
      <c r="U1117" s="1" t="s">
        <v>82</v>
      </c>
      <c r="V1117" s="1" t="s">
        <v>82</v>
      </c>
      <c r="W1117" s="1" t="s">
        <v>1976</v>
      </c>
      <c r="X1117" s="1" t="s">
        <v>354</v>
      </c>
      <c r="Y1117" s="1" t="s">
        <v>118</v>
      </c>
      <c r="Z1117" s="1" t="s">
        <v>1973</v>
      </c>
      <c r="AA1117" s="1" t="s">
        <v>123</v>
      </c>
      <c r="AD1117" s="1">
        <v>0.0</v>
      </c>
      <c r="AE1117" s="1">
        <v>1.0</v>
      </c>
      <c r="AG1117" s="1">
        <v>8.61</v>
      </c>
      <c r="AH1117" s="1">
        <v>0.95</v>
      </c>
      <c r="AI1117" s="1" t="s">
        <v>64</v>
      </c>
      <c r="AJ1117" s="1">
        <v>0.0</v>
      </c>
      <c r="AM1117" s="1">
        <v>0.0</v>
      </c>
      <c r="AN1117" s="1">
        <v>0.0</v>
      </c>
      <c r="AO1117" s="1">
        <v>100.0</v>
      </c>
      <c r="AP1117" s="1">
        <v>1.0</v>
      </c>
      <c r="AQ1117" s="1">
        <v>0.7125</v>
      </c>
      <c r="AR1117" s="1">
        <v>0.7125</v>
      </c>
      <c r="AS1117" s="1">
        <v>1.593669</v>
      </c>
      <c r="AT1117" s="1">
        <v>6.51453</v>
      </c>
      <c r="AU1117" s="1">
        <v>1.583379</v>
      </c>
      <c r="AV1117" s="1">
        <v>0.18081</v>
      </c>
      <c r="AW1117" s="1">
        <v>2.87574</v>
      </c>
      <c r="AX1117" s="1">
        <v>0.54243</v>
      </c>
      <c r="AY1117" s="1">
        <v>0.0</v>
      </c>
      <c r="AZ1117" s="1">
        <v>0.2806941</v>
      </c>
      <c r="BA1117" s="1">
        <v>9.117806</v>
      </c>
    </row>
    <row r="1118">
      <c r="A1118">
        <f t="shared" si="2"/>
        <v>0</v>
      </c>
      <c r="B1118" t="str">
        <f t="shared" si="3"/>
        <v/>
      </c>
      <c r="C1118" t="str">
        <f>if(and(D$3&gt;1,E1118=PROSES!$D$22),,D1118)</f>
        <v/>
      </c>
      <c r="D1118" s="1" t="str">
        <f>if(and(F$3&gt;1,F1118=PROSES!$B$10),,F1118)</f>
        <v/>
      </c>
      <c r="E1118" t="str">
        <f t="shared" si="4"/>
        <v/>
      </c>
      <c r="F1118" t="str">
        <f t="shared" si="5"/>
        <v/>
      </c>
      <c r="G1118" s="1" t="str">
        <f>if(Z1118=PROSES!$E$29,T1118,)</f>
        <v/>
      </c>
      <c r="H1118" t="str">
        <f>if(X1118=PROSES!$E$29,T1118,)</f>
        <v/>
      </c>
      <c r="I1118" t="str">
        <f t="shared" si="6"/>
        <v/>
      </c>
      <c r="J1118" t="str">
        <f>if(and($K$3&gt;1,R1118=PROSES!$C$2),,K1118)</f>
        <v/>
      </c>
      <c r="K1118" s="1" t="str">
        <f>if(and($L$3&gt;1,L1118=PROSES!$B$2),,L1118)</f>
        <v/>
      </c>
      <c r="L1118" t="str">
        <f t="shared" si="7"/>
        <v/>
      </c>
      <c r="M1118" t="str">
        <f>if(Z1118=PROSES!$B$3,T1118,)</f>
        <v/>
      </c>
      <c r="N1118" t="str">
        <f>if(X1118=PROSES!$B$3,T1118,)</f>
        <v/>
      </c>
      <c r="O1118" t="str">
        <f t="shared" si="8"/>
        <v/>
      </c>
      <c r="P1118" t="str">
        <f>if(Z1118=PROSES!$B$1,T1118,)</f>
        <v/>
      </c>
      <c r="Q1118" t="str">
        <f>if(X1118=PROSES!$B$1,T1118,)</f>
        <v/>
      </c>
      <c r="R1118" t="str">
        <f t="shared" si="9"/>
        <v>BLIMBING4SENGKALING4</v>
      </c>
      <c r="S1118" s="3"/>
      <c r="T1118" s="1" t="s">
        <v>1977</v>
      </c>
      <c r="U1118" s="1" t="s">
        <v>82</v>
      </c>
      <c r="V1118" s="1" t="s">
        <v>82</v>
      </c>
      <c r="W1118" s="1" t="s">
        <v>1976</v>
      </c>
      <c r="X1118" s="1" t="s">
        <v>354</v>
      </c>
      <c r="Y1118" s="1" t="s">
        <v>118</v>
      </c>
      <c r="Z1118" s="1" t="s">
        <v>1973</v>
      </c>
      <c r="AA1118" s="1" t="s">
        <v>123</v>
      </c>
      <c r="AD1118" s="1">
        <v>0.0</v>
      </c>
      <c r="AE1118" s="1">
        <v>1.0</v>
      </c>
      <c r="AG1118" s="1">
        <v>8.61</v>
      </c>
      <c r="AH1118" s="1">
        <v>0.95</v>
      </c>
      <c r="AI1118" s="1" t="s">
        <v>64</v>
      </c>
      <c r="AJ1118" s="1">
        <v>0.0</v>
      </c>
      <c r="AM1118" s="1">
        <v>0.0</v>
      </c>
      <c r="AN1118" s="1">
        <v>0.0</v>
      </c>
      <c r="AO1118" s="1">
        <v>100.0</v>
      </c>
      <c r="AP1118" s="1">
        <v>1.0</v>
      </c>
      <c r="AQ1118" s="1">
        <v>0.7125</v>
      </c>
      <c r="AR1118" s="1">
        <v>0.7125</v>
      </c>
      <c r="AS1118" s="1">
        <v>1.593669</v>
      </c>
      <c r="AT1118" s="1">
        <v>6.51453</v>
      </c>
      <c r="AU1118" s="1">
        <v>1.583379</v>
      </c>
      <c r="AV1118" s="1">
        <v>0.18081</v>
      </c>
      <c r="AW1118" s="1">
        <v>2.87574</v>
      </c>
      <c r="AX1118" s="1">
        <v>0.54243</v>
      </c>
      <c r="AY1118" s="1">
        <v>0.0</v>
      </c>
      <c r="AZ1118" s="1">
        <v>0.2806941</v>
      </c>
      <c r="BA1118" s="1">
        <v>9.117806</v>
      </c>
    </row>
    <row r="1119">
      <c r="A1119">
        <f t="shared" si="2"/>
        <v>0</v>
      </c>
      <c r="B1119" t="str">
        <f t="shared" si="3"/>
        <v/>
      </c>
      <c r="C1119" t="str">
        <f>if(and(D$3&gt;1,E1119=PROSES!$D$22),,D1119)</f>
        <v/>
      </c>
      <c r="D1119" s="1" t="str">
        <f>if(and(F$3&gt;1,F1119=PROSES!$B$10),,F1119)</f>
        <v/>
      </c>
      <c r="E1119" t="str">
        <f t="shared" si="4"/>
        <v/>
      </c>
      <c r="F1119" t="str">
        <f t="shared" si="5"/>
        <v/>
      </c>
      <c r="G1119" s="1" t="str">
        <f>if(Z1119=PROSES!$E$29,T1119,)</f>
        <v/>
      </c>
      <c r="H1119" t="str">
        <f>if(X1119=PROSES!$E$29,T1119,)</f>
        <v/>
      </c>
      <c r="I1119" t="str">
        <f t="shared" si="6"/>
        <v/>
      </c>
      <c r="J1119" t="str">
        <f>if(and($K$3&gt;1,R1119=PROSES!$C$2),,K1119)</f>
        <v/>
      </c>
      <c r="K1119" s="1" t="str">
        <f>if(and($L$3&gt;1,L1119=PROSES!$B$2),,L1119)</f>
        <v/>
      </c>
      <c r="L1119" t="str">
        <f t="shared" si="7"/>
        <v/>
      </c>
      <c r="M1119" t="str">
        <f>if(Z1119=PROSES!$B$3,T1119,)</f>
        <v/>
      </c>
      <c r="N1119" t="str">
        <f>if(X1119=PROSES!$B$3,T1119,)</f>
        <v/>
      </c>
      <c r="O1119" t="str">
        <f t="shared" si="8"/>
        <v/>
      </c>
      <c r="P1119" t="str">
        <f>if(Z1119=PROSES!$B$1,T1119,)</f>
        <v/>
      </c>
      <c r="Q1119" t="str">
        <f>if(X1119=PROSES!$B$1,T1119,)</f>
        <v/>
      </c>
      <c r="R1119" t="str">
        <f t="shared" si="9"/>
        <v>INDRAMAYU5SUKAMANDI</v>
      </c>
      <c r="S1119" s="3"/>
      <c r="T1119" s="1" t="s">
        <v>1978</v>
      </c>
      <c r="U1119" s="1" t="s">
        <v>115</v>
      </c>
      <c r="V1119" s="1" t="s">
        <v>115</v>
      </c>
      <c r="W1119" s="1" t="s">
        <v>807</v>
      </c>
      <c r="X1119" s="1" t="s">
        <v>808</v>
      </c>
      <c r="Y1119" s="1" t="s">
        <v>118</v>
      </c>
      <c r="Z1119" s="1" t="s">
        <v>1000</v>
      </c>
      <c r="AA1119" s="1" t="s">
        <v>88</v>
      </c>
      <c r="AD1119" s="1">
        <v>0.0</v>
      </c>
      <c r="AE1119" s="1">
        <v>1.0</v>
      </c>
      <c r="AG1119" s="1">
        <v>38.536</v>
      </c>
      <c r="AH1119" s="1">
        <v>1.0</v>
      </c>
      <c r="AI1119" s="1" t="s">
        <v>64</v>
      </c>
      <c r="AJ1119" s="1">
        <v>0.0</v>
      </c>
      <c r="AM1119" s="1">
        <v>0.0</v>
      </c>
      <c r="AN1119" s="1">
        <v>0.0</v>
      </c>
      <c r="AO1119" s="1">
        <v>100.0</v>
      </c>
      <c r="AP1119" s="1">
        <v>1.0</v>
      </c>
      <c r="AQ1119" s="1">
        <v>2.73</v>
      </c>
      <c r="AR1119" s="1">
        <v>2.73</v>
      </c>
      <c r="AS1119" s="1">
        <v>10.95535</v>
      </c>
      <c r="AT1119" s="1">
        <v>82.725</v>
      </c>
      <c r="AU1119" s="1">
        <v>1.387296</v>
      </c>
      <c r="AV1119" s="1">
        <v>10.86715</v>
      </c>
      <c r="AW1119" s="1">
        <v>6.127223</v>
      </c>
      <c r="AX1119" s="1">
        <v>31.59952</v>
      </c>
      <c r="AY1119" s="1">
        <v>0.0</v>
      </c>
      <c r="AZ1119" s="1">
        <v>0.6470905</v>
      </c>
      <c r="BA1119" s="1">
        <v>-5.602889</v>
      </c>
    </row>
    <row r="1120">
      <c r="A1120">
        <f t="shared" si="2"/>
        <v>0</v>
      </c>
      <c r="B1120" t="str">
        <f t="shared" si="3"/>
        <v/>
      </c>
      <c r="C1120" t="str">
        <f>if(and(D$3&gt;1,E1120=PROSES!$D$22),,D1120)</f>
        <v/>
      </c>
      <c r="D1120" s="1" t="str">
        <f>if(and(F$3&gt;1,F1120=PROSES!$B$10),,F1120)</f>
        <v/>
      </c>
      <c r="E1120" t="str">
        <f t="shared" si="4"/>
        <v/>
      </c>
      <c r="F1120" t="str">
        <f t="shared" si="5"/>
        <v/>
      </c>
      <c r="G1120" s="1" t="str">
        <f>if(Z1120=PROSES!$E$29,T1120,)</f>
        <v/>
      </c>
      <c r="H1120" t="str">
        <f>if(X1120=PROSES!$E$29,T1120,)</f>
        <v/>
      </c>
      <c r="I1120" t="str">
        <f t="shared" si="6"/>
        <v/>
      </c>
      <c r="J1120" t="str">
        <f>if(and($K$3&gt;1,R1120=PROSES!$C$2),,K1120)</f>
        <v/>
      </c>
      <c r="K1120" s="1" t="str">
        <f>if(and($L$3&gt;1,L1120=PROSES!$B$2),,L1120)</f>
        <v/>
      </c>
      <c r="L1120" t="str">
        <f t="shared" si="7"/>
        <v/>
      </c>
      <c r="M1120" t="str">
        <f>if(Z1120=PROSES!$B$3,T1120,)</f>
        <v/>
      </c>
      <c r="N1120" t="str">
        <f>if(X1120=PROSES!$B$3,T1120,)</f>
        <v/>
      </c>
      <c r="O1120" t="str">
        <f t="shared" si="8"/>
        <v/>
      </c>
      <c r="P1120" t="str">
        <f>if(Z1120=PROSES!$B$1,T1120,)</f>
        <v/>
      </c>
      <c r="Q1120" t="str">
        <f>if(X1120=PROSES!$B$1,T1120,)</f>
        <v/>
      </c>
      <c r="R1120" t="str">
        <f t="shared" si="9"/>
        <v>INDRAMAYU5SUKAMANDI</v>
      </c>
      <c r="S1120" s="3"/>
      <c r="T1120" s="1" t="s">
        <v>1979</v>
      </c>
      <c r="U1120" s="1" t="s">
        <v>115</v>
      </c>
      <c r="V1120" s="1" t="s">
        <v>115</v>
      </c>
      <c r="W1120" s="1" t="s">
        <v>807</v>
      </c>
      <c r="X1120" s="1" t="s">
        <v>808</v>
      </c>
      <c r="Y1120" s="1" t="s">
        <v>118</v>
      </c>
      <c r="Z1120" s="1" t="s">
        <v>1000</v>
      </c>
      <c r="AA1120" s="1" t="s">
        <v>88</v>
      </c>
      <c r="AD1120" s="1">
        <v>0.0</v>
      </c>
      <c r="AE1120" s="1">
        <v>1.0</v>
      </c>
      <c r="AG1120" s="1">
        <v>38.536</v>
      </c>
      <c r="AH1120" s="1">
        <v>1.0</v>
      </c>
      <c r="AI1120" s="1" t="s">
        <v>64</v>
      </c>
      <c r="AJ1120" s="1">
        <v>0.0</v>
      </c>
      <c r="AM1120" s="1">
        <v>0.0</v>
      </c>
      <c r="AN1120" s="1">
        <v>0.0</v>
      </c>
      <c r="AO1120" s="1">
        <v>100.0</v>
      </c>
      <c r="AP1120" s="1">
        <v>1.0</v>
      </c>
      <c r="AQ1120" s="1">
        <v>2.73</v>
      </c>
      <c r="AR1120" s="1">
        <v>2.73</v>
      </c>
      <c r="AS1120" s="1">
        <v>10.95535</v>
      </c>
      <c r="AT1120" s="1">
        <v>82.725</v>
      </c>
      <c r="AU1120" s="1">
        <v>1.387296</v>
      </c>
      <c r="AV1120" s="1">
        <v>10.86715</v>
      </c>
      <c r="AW1120" s="1">
        <v>6.127223</v>
      </c>
      <c r="AX1120" s="1">
        <v>31.59952</v>
      </c>
      <c r="AY1120" s="1">
        <v>0.0</v>
      </c>
      <c r="AZ1120" s="1">
        <v>0.6470905</v>
      </c>
      <c r="BA1120" s="1">
        <v>-5.602889</v>
      </c>
    </row>
    <row r="1121">
      <c r="A1121">
        <f t="shared" si="2"/>
        <v>0</v>
      </c>
      <c r="B1121" t="str">
        <f t="shared" si="3"/>
        <v/>
      </c>
      <c r="C1121" t="str">
        <f>if(and(D$3&gt;1,E1121=PROSES!$D$22),,D1121)</f>
        <v/>
      </c>
      <c r="D1121" s="1" t="str">
        <f>if(and(F$3&gt;1,F1121=PROSES!$B$10),,F1121)</f>
        <v/>
      </c>
      <c r="E1121" t="str">
        <f t="shared" si="4"/>
        <v/>
      </c>
      <c r="F1121" t="str">
        <f t="shared" si="5"/>
        <v/>
      </c>
      <c r="G1121" s="1" t="str">
        <f>if(Z1121=PROSES!$E$29,T1121,)</f>
        <v/>
      </c>
      <c r="H1121" t="str">
        <f>if(X1121=PROSES!$E$29,T1121,)</f>
        <v/>
      </c>
      <c r="I1121" t="str">
        <f t="shared" si="6"/>
        <v/>
      </c>
      <c r="J1121" t="str">
        <f>if(and($K$3&gt;1,R1121=PROSES!$C$2),,K1121)</f>
        <v/>
      </c>
      <c r="K1121" s="1" t="str">
        <f>if(and($L$3&gt;1,L1121=PROSES!$B$2),,L1121)</f>
        <v/>
      </c>
      <c r="L1121" t="str">
        <f t="shared" si="7"/>
        <v/>
      </c>
      <c r="M1121" t="str">
        <f>if(Z1121=PROSES!$B$3,T1121,)</f>
        <v/>
      </c>
      <c r="N1121" t="str">
        <f>if(X1121=PROSES!$B$3,T1121,)</f>
        <v/>
      </c>
      <c r="O1121" t="str">
        <f t="shared" si="8"/>
        <v/>
      </c>
      <c r="P1121" t="str">
        <f>if(Z1121=PROSES!$B$1,T1121,)</f>
        <v/>
      </c>
      <c r="Q1121" t="str">
        <f>if(X1121=PROSES!$B$1,T1121,)</f>
        <v/>
      </c>
      <c r="R1121" t="str">
        <f t="shared" si="9"/>
        <v>SUKOREJO4BLIMBING4</v>
      </c>
      <c r="S1121" s="3"/>
      <c r="T1121" s="1" t="s">
        <v>1980</v>
      </c>
      <c r="U1121" s="1" t="s">
        <v>82</v>
      </c>
      <c r="V1121" s="1" t="s">
        <v>82</v>
      </c>
      <c r="W1121" s="1" t="s">
        <v>353</v>
      </c>
      <c r="X1121" s="1" t="s">
        <v>365</v>
      </c>
      <c r="Y1121" s="1" t="s">
        <v>349</v>
      </c>
      <c r="Z1121" s="1" t="s">
        <v>354</v>
      </c>
      <c r="AA1121" s="1" t="s">
        <v>123</v>
      </c>
      <c r="AD1121" s="1">
        <v>0.0</v>
      </c>
      <c r="AE1121" s="1">
        <v>1.0</v>
      </c>
      <c r="AG1121" s="1">
        <v>24.0</v>
      </c>
      <c r="AH1121" s="1">
        <v>0.95</v>
      </c>
      <c r="AI1121" s="1" t="s">
        <v>64</v>
      </c>
      <c r="AJ1121" s="1">
        <v>0.0</v>
      </c>
      <c r="AM1121" s="1">
        <v>0.0</v>
      </c>
      <c r="AN1121" s="1">
        <v>0.0</v>
      </c>
      <c r="AO1121" s="1">
        <v>100.0</v>
      </c>
      <c r="AP1121" s="1">
        <v>1.0</v>
      </c>
      <c r="AQ1121" s="1">
        <v>0.2945</v>
      </c>
      <c r="AR1121" s="1">
        <v>0.2945</v>
      </c>
      <c r="AS1121" s="1">
        <v>12.61954</v>
      </c>
      <c r="AT1121" s="1">
        <v>42.67244</v>
      </c>
      <c r="AU1121" s="1">
        <v>9.278399</v>
      </c>
      <c r="AV1121" s="1">
        <v>8.5536</v>
      </c>
      <c r="AW1121" s="1">
        <v>12.8784</v>
      </c>
      <c r="AX1121" s="1">
        <v>25.6608</v>
      </c>
      <c r="AY1121" s="1">
        <v>0.0</v>
      </c>
      <c r="AZ1121" s="1">
        <v>0.4617676</v>
      </c>
      <c r="BA1121" s="1">
        <v>35.44377</v>
      </c>
    </row>
    <row r="1122">
      <c r="A1122">
        <f t="shared" si="2"/>
        <v>0</v>
      </c>
      <c r="B1122" t="str">
        <f t="shared" si="3"/>
        <v/>
      </c>
      <c r="C1122" t="str">
        <f>if(and(D$3&gt;1,E1122=PROSES!$D$22),,D1122)</f>
        <v/>
      </c>
      <c r="D1122" s="1" t="str">
        <f>if(and(F$3&gt;1,F1122=PROSES!$B$10),,F1122)</f>
        <v/>
      </c>
      <c r="E1122" t="str">
        <f t="shared" si="4"/>
        <v/>
      </c>
      <c r="F1122" t="str">
        <f t="shared" si="5"/>
        <v/>
      </c>
      <c r="G1122" s="1" t="str">
        <f>if(Z1122=PROSES!$E$29,T1122,)</f>
        <v/>
      </c>
      <c r="H1122" t="str">
        <f>if(X1122=PROSES!$E$29,T1122,)</f>
        <v/>
      </c>
      <c r="I1122" t="str">
        <f t="shared" si="6"/>
        <v/>
      </c>
      <c r="J1122" t="str">
        <f>if(and($K$3&gt;1,R1122=PROSES!$C$2),,K1122)</f>
        <v/>
      </c>
      <c r="K1122" s="1" t="str">
        <f>if(and($L$3&gt;1,L1122=PROSES!$B$2),,L1122)</f>
        <v/>
      </c>
      <c r="L1122" t="str">
        <f t="shared" si="7"/>
        <v/>
      </c>
      <c r="M1122" t="str">
        <f>if(Z1122=PROSES!$B$3,T1122,)</f>
        <v/>
      </c>
      <c r="N1122" t="str">
        <f>if(X1122=PROSES!$B$3,T1122,)</f>
        <v/>
      </c>
      <c r="O1122" t="str">
        <f t="shared" si="8"/>
        <v/>
      </c>
      <c r="P1122" t="str">
        <f>if(Z1122=PROSES!$B$1,T1122,)</f>
        <v/>
      </c>
      <c r="Q1122" t="str">
        <f>if(X1122=PROSES!$B$1,T1122,)</f>
        <v/>
      </c>
      <c r="R1122" t="str">
        <f t="shared" si="9"/>
        <v>SEKARPUTIH4AJINOMOTO4</v>
      </c>
      <c r="S1122" s="3"/>
      <c r="T1122" s="1" t="s">
        <v>1981</v>
      </c>
      <c r="U1122" s="1" t="s">
        <v>82</v>
      </c>
      <c r="V1122" s="1" t="s">
        <v>82</v>
      </c>
      <c r="W1122" s="1" t="s">
        <v>122</v>
      </c>
      <c r="X1122" s="1" t="s">
        <v>1982</v>
      </c>
      <c r="Y1122" s="1" t="s">
        <v>118</v>
      </c>
      <c r="Z1122" s="1" t="s">
        <v>1983</v>
      </c>
      <c r="AA1122" s="1" t="s">
        <v>123</v>
      </c>
      <c r="AD1122" s="1">
        <v>0.0</v>
      </c>
      <c r="AE1122" s="1">
        <v>1.0</v>
      </c>
      <c r="AG1122" s="1">
        <v>6.7</v>
      </c>
      <c r="AH1122" s="1">
        <v>0.97</v>
      </c>
      <c r="AI1122" s="1" t="s">
        <v>64</v>
      </c>
      <c r="AJ1122" s="1">
        <v>0.0</v>
      </c>
      <c r="AM1122" s="1">
        <v>0.0</v>
      </c>
      <c r="AN1122" s="1">
        <v>0.0</v>
      </c>
      <c r="AO1122" s="1">
        <v>100.0</v>
      </c>
      <c r="AP1122" s="1">
        <v>1.0</v>
      </c>
      <c r="AQ1122" s="1">
        <v>0.4268</v>
      </c>
      <c r="AR1122" s="1">
        <v>0.4268</v>
      </c>
      <c r="AS1122" s="1">
        <v>2.974926</v>
      </c>
      <c r="AT1122" s="1">
        <v>60.66966</v>
      </c>
      <c r="AU1122" s="1">
        <v>1.45725</v>
      </c>
      <c r="AV1122" s="1">
        <v>2.59357</v>
      </c>
      <c r="AW1122" s="1">
        <v>2.46225</v>
      </c>
      <c r="AX1122" s="1">
        <v>7.780709</v>
      </c>
      <c r="AY1122" s="1">
        <v>0.0</v>
      </c>
      <c r="AZ1122" s="1">
        <v>0.5920149</v>
      </c>
      <c r="BA1122" s="1">
        <v>18.36523</v>
      </c>
    </row>
    <row r="1123">
      <c r="A1123">
        <f t="shared" si="2"/>
        <v>0</v>
      </c>
      <c r="B1123" t="str">
        <f t="shared" si="3"/>
        <v/>
      </c>
      <c r="C1123" t="str">
        <f>if(and(D$3&gt;1,E1123=PROSES!$D$22),,D1123)</f>
        <v/>
      </c>
      <c r="D1123" s="1" t="str">
        <f>if(and(F$3&gt;1,F1123=PROSES!$B$10),,F1123)</f>
        <v/>
      </c>
      <c r="E1123" t="str">
        <f t="shared" si="4"/>
        <v/>
      </c>
      <c r="F1123" t="str">
        <f t="shared" si="5"/>
        <v/>
      </c>
      <c r="G1123" s="1" t="str">
        <f>if(Z1123=PROSES!$E$29,T1123,)</f>
        <v/>
      </c>
      <c r="H1123" t="str">
        <f>if(X1123=PROSES!$E$29,T1123,)</f>
        <v/>
      </c>
      <c r="I1123" t="str">
        <f t="shared" si="6"/>
        <v/>
      </c>
      <c r="J1123" t="str">
        <f>if(and($K$3&gt;1,R1123=PROSES!$C$2),,K1123)</f>
        <v/>
      </c>
      <c r="K1123" s="1" t="str">
        <f>if(and($L$3&gt;1,L1123=PROSES!$B$2),,L1123)</f>
        <v/>
      </c>
      <c r="L1123" t="str">
        <f t="shared" si="7"/>
        <v/>
      </c>
      <c r="M1123" t="str">
        <f>if(Z1123=PROSES!$B$3,T1123,)</f>
        <v/>
      </c>
      <c r="N1123" t="str">
        <f>if(X1123=PROSES!$B$3,T1123,)</f>
        <v/>
      </c>
      <c r="O1123" t="str">
        <f t="shared" si="8"/>
        <v/>
      </c>
      <c r="P1123" t="str">
        <f>if(Z1123=PROSES!$B$1,T1123,)</f>
        <v/>
      </c>
      <c r="Q1123" t="str">
        <f>if(X1123=PROSES!$B$1,T1123,)</f>
        <v/>
      </c>
      <c r="R1123" t="str">
        <f t="shared" si="9"/>
        <v>SEKARPUTIH4AJINOMOTO4</v>
      </c>
      <c r="S1123" s="3"/>
      <c r="T1123" s="1" t="s">
        <v>1984</v>
      </c>
      <c r="U1123" s="1" t="s">
        <v>82</v>
      </c>
      <c r="V1123" s="1" t="s">
        <v>82</v>
      </c>
      <c r="W1123" s="1" t="s">
        <v>122</v>
      </c>
      <c r="X1123" s="1" t="s">
        <v>1982</v>
      </c>
      <c r="Y1123" s="1" t="s">
        <v>118</v>
      </c>
      <c r="Z1123" s="1" t="s">
        <v>1983</v>
      </c>
      <c r="AA1123" s="1" t="s">
        <v>123</v>
      </c>
      <c r="AD1123" s="1">
        <v>0.0</v>
      </c>
      <c r="AE1123" s="1">
        <v>1.0</v>
      </c>
      <c r="AG1123" s="1">
        <v>6.7</v>
      </c>
      <c r="AH1123" s="1">
        <v>0.97</v>
      </c>
      <c r="AI1123" s="1" t="s">
        <v>64</v>
      </c>
      <c r="AJ1123" s="1">
        <v>0.0</v>
      </c>
      <c r="AM1123" s="1">
        <v>0.0</v>
      </c>
      <c r="AN1123" s="1">
        <v>0.0</v>
      </c>
      <c r="AO1123" s="1">
        <v>100.0</v>
      </c>
      <c r="AP1123" s="1">
        <v>1.0</v>
      </c>
      <c r="AQ1123" s="1">
        <v>0.4268</v>
      </c>
      <c r="AR1123" s="1">
        <v>0.4268</v>
      </c>
      <c r="AS1123" s="1">
        <v>2.974926</v>
      </c>
      <c r="AT1123" s="1">
        <v>60.66966</v>
      </c>
      <c r="AU1123" s="1">
        <v>1.45725</v>
      </c>
      <c r="AV1123" s="1">
        <v>2.59357</v>
      </c>
      <c r="AW1123" s="1">
        <v>2.46225</v>
      </c>
      <c r="AX1123" s="1">
        <v>7.780709</v>
      </c>
      <c r="AY1123" s="1">
        <v>0.0</v>
      </c>
      <c r="AZ1123" s="1">
        <v>0.5920149</v>
      </c>
      <c r="BA1123" s="1">
        <v>18.36523</v>
      </c>
    </row>
    <row r="1124">
      <c r="A1124">
        <f t="shared" si="2"/>
        <v>0</v>
      </c>
      <c r="B1124" t="str">
        <f t="shared" si="3"/>
        <v/>
      </c>
      <c r="C1124" t="str">
        <f>if(and(D$3&gt;1,E1124=PROSES!$D$22),,D1124)</f>
        <v/>
      </c>
      <c r="D1124" s="1" t="str">
        <f>if(and(F$3&gt;1,F1124=PROSES!$B$10),,F1124)</f>
        <v/>
      </c>
      <c r="E1124" t="str">
        <f t="shared" si="4"/>
        <v/>
      </c>
      <c r="F1124" t="str">
        <f t="shared" si="5"/>
        <v/>
      </c>
      <c r="G1124" s="1" t="str">
        <f>if(Z1124=PROSES!$E$29,T1124,)</f>
        <v/>
      </c>
      <c r="H1124" t="str">
        <f>if(X1124=PROSES!$E$29,T1124,)</f>
        <v/>
      </c>
      <c r="I1124" t="str">
        <f t="shared" si="6"/>
        <v/>
      </c>
      <c r="J1124" t="str">
        <f>if(and($K$3&gt;1,R1124=PROSES!$C$2),,K1124)</f>
        <v/>
      </c>
      <c r="K1124" s="1" t="str">
        <f>if(and($L$3&gt;1,L1124=PROSES!$B$2),,L1124)</f>
        <v/>
      </c>
      <c r="L1124" t="str">
        <f t="shared" si="7"/>
        <v/>
      </c>
      <c r="M1124" t="str">
        <f>if(Z1124=PROSES!$B$3,T1124,)</f>
        <v/>
      </c>
      <c r="N1124" t="str">
        <f>if(X1124=PROSES!$B$3,T1124,)</f>
        <v/>
      </c>
      <c r="O1124" t="str">
        <f t="shared" si="8"/>
        <v/>
      </c>
      <c r="P1124" t="str">
        <f>if(Z1124=PROSES!$B$1,T1124,)</f>
        <v/>
      </c>
      <c r="Q1124" t="str">
        <f>if(X1124=PROSES!$B$1,T1124,)</f>
        <v/>
      </c>
      <c r="R1124" t="str">
        <f t="shared" si="9"/>
        <v>SEKARPUTIH5BALONGBENDO5</v>
      </c>
      <c r="S1124" s="3"/>
      <c r="T1124" s="1" t="s">
        <v>1985</v>
      </c>
      <c r="U1124" s="1" t="s">
        <v>82</v>
      </c>
      <c r="V1124" s="1" t="s">
        <v>82</v>
      </c>
      <c r="W1124" s="1" t="s">
        <v>83</v>
      </c>
      <c r="X1124" s="1" t="s">
        <v>1906</v>
      </c>
      <c r="Y1124" s="1" t="s">
        <v>85</v>
      </c>
      <c r="Z1124" s="1" t="s">
        <v>1897</v>
      </c>
      <c r="AA1124" s="1" t="s">
        <v>85</v>
      </c>
      <c r="AD1124" s="1">
        <v>0.0</v>
      </c>
      <c r="AE1124" s="1">
        <v>1.0</v>
      </c>
      <c r="AG1124" s="1">
        <v>12.21</v>
      </c>
      <c r="AH1124" s="1">
        <v>1.0</v>
      </c>
      <c r="AI1124" s="1" t="s">
        <v>64</v>
      </c>
      <c r="AJ1124" s="1">
        <v>0.0</v>
      </c>
      <c r="AM1124" s="1">
        <v>0.0</v>
      </c>
      <c r="AN1124" s="1">
        <v>0.0</v>
      </c>
      <c r="AO1124" s="1">
        <v>100.0</v>
      </c>
      <c r="AP1124" s="1">
        <v>1.0</v>
      </c>
      <c r="AQ1124" s="1">
        <v>1.48</v>
      </c>
      <c r="AR1124" s="1">
        <v>1.48</v>
      </c>
      <c r="AS1124" s="1">
        <v>2.406145</v>
      </c>
      <c r="AT1124" s="1">
        <v>75.63232</v>
      </c>
      <c r="AU1124" s="1">
        <v>0.597069</v>
      </c>
      <c r="AV1124" s="1">
        <v>2.330889</v>
      </c>
      <c r="AW1124" s="1">
        <v>2.048838</v>
      </c>
      <c r="AX1124" s="1">
        <v>7.502434</v>
      </c>
      <c r="AY1124" s="1">
        <v>0.0</v>
      </c>
      <c r="AZ1124" s="1">
        <v>0.7441298</v>
      </c>
      <c r="BA1124" s="1">
        <v>-1.31295</v>
      </c>
    </row>
    <row r="1125">
      <c r="A1125">
        <f t="shared" si="2"/>
        <v>0</v>
      </c>
      <c r="B1125" t="str">
        <f t="shared" si="3"/>
        <v/>
      </c>
      <c r="C1125" t="str">
        <f>if(and(D$3&gt;1,E1125=PROSES!$D$22),,D1125)</f>
        <v/>
      </c>
      <c r="D1125" s="1" t="str">
        <f>if(and(F$3&gt;1,F1125=PROSES!$B$10),,F1125)</f>
        <v/>
      </c>
      <c r="E1125" t="str">
        <f t="shared" si="4"/>
        <v/>
      </c>
      <c r="F1125" t="str">
        <f t="shared" si="5"/>
        <v/>
      </c>
      <c r="G1125" s="1" t="str">
        <f>if(Z1125=PROSES!$E$29,T1125,)</f>
        <v/>
      </c>
      <c r="H1125" t="str">
        <f>if(X1125=PROSES!$E$29,T1125,)</f>
        <v/>
      </c>
      <c r="I1125" t="str">
        <f t="shared" si="6"/>
        <v/>
      </c>
      <c r="J1125" t="str">
        <f>if(and($K$3&gt;1,R1125=PROSES!$C$2),,K1125)</f>
        <v/>
      </c>
      <c r="K1125" s="1" t="str">
        <f>if(and($L$3&gt;1,L1125=PROSES!$B$2),,L1125)</f>
        <v/>
      </c>
      <c r="L1125" t="str">
        <f t="shared" si="7"/>
        <v/>
      </c>
      <c r="M1125" t="str">
        <f>if(Z1125=PROSES!$B$3,T1125,)</f>
        <v/>
      </c>
      <c r="N1125" t="str">
        <f>if(X1125=PROSES!$B$3,T1125,)</f>
        <v/>
      </c>
      <c r="O1125" t="str">
        <f t="shared" si="8"/>
        <v/>
      </c>
      <c r="P1125" t="str">
        <f>if(Z1125=PROSES!$B$1,T1125,)</f>
        <v/>
      </c>
      <c r="Q1125" t="str">
        <f>if(X1125=PROSES!$B$1,T1125,)</f>
        <v/>
      </c>
      <c r="R1125" t="str">
        <f t="shared" si="9"/>
        <v>CIWI KIMIA4SEKARPUTIH4</v>
      </c>
      <c r="S1125" s="3"/>
      <c r="T1125" s="1" t="s">
        <v>1986</v>
      </c>
      <c r="U1125" s="1" t="s">
        <v>82</v>
      </c>
      <c r="V1125" s="1" t="s">
        <v>82</v>
      </c>
      <c r="W1125" s="1" t="s">
        <v>545</v>
      </c>
      <c r="X1125" s="1" t="s">
        <v>1987</v>
      </c>
      <c r="Y1125" s="1" t="s">
        <v>123</v>
      </c>
      <c r="Z1125" s="1" t="s">
        <v>1982</v>
      </c>
      <c r="AA1125" s="1" t="s">
        <v>123</v>
      </c>
      <c r="AD1125" s="1">
        <v>0.0</v>
      </c>
      <c r="AE1125" s="1">
        <v>1.0</v>
      </c>
      <c r="AG1125" s="1">
        <v>5.19</v>
      </c>
      <c r="AH1125" s="1">
        <v>1.0</v>
      </c>
      <c r="AI1125" s="1" t="s">
        <v>64</v>
      </c>
      <c r="AJ1125" s="1">
        <v>0.0</v>
      </c>
      <c r="AM1125" s="1">
        <v>0.0</v>
      </c>
      <c r="AN1125" s="1">
        <v>0.0</v>
      </c>
      <c r="AO1125" s="1">
        <v>100.0</v>
      </c>
      <c r="AP1125" s="1">
        <v>1.0</v>
      </c>
      <c r="AQ1125" s="1">
        <v>0.74</v>
      </c>
      <c r="AR1125" s="1">
        <v>0.74</v>
      </c>
      <c r="AS1125" s="1">
        <v>2.39112</v>
      </c>
      <c r="AT1125" s="1">
        <v>62.32255</v>
      </c>
      <c r="AU1125" s="1">
        <v>1.11066</v>
      </c>
      <c r="AV1125" s="1">
        <v>2.11752</v>
      </c>
      <c r="AW1125" s="1">
        <v>1.88916</v>
      </c>
      <c r="AX1125" s="1">
        <v>6.35256</v>
      </c>
      <c r="AY1125" s="1">
        <v>0.0</v>
      </c>
      <c r="AZ1125" s="1">
        <v>0.6002764</v>
      </c>
      <c r="BA1125" s="1">
        <v>17.26142</v>
      </c>
    </row>
    <row r="1126">
      <c r="A1126">
        <f t="shared" si="2"/>
        <v>0</v>
      </c>
      <c r="B1126" t="str">
        <f t="shared" si="3"/>
        <v/>
      </c>
      <c r="C1126" t="str">
        <f>if(and(D$3&gt;1,E1126=PROSES!$D$22),,D1126)</f>
        <v/>
      </c>
      <c r="D1126" s="1" t="str">
        <f>if(and(F$3&gt;1,F1126=PROSES!$B$10),,F1126)</f>
        <v/>
      </c>
      <c r="E1126" t="str">
        <f t="shared" si="4"/>
        <v/>
      </c>
      <c r="F1126" t="str">
        <f t="shared" si="5"/>
        <v/>
      </c>
      <c r="G1126" s="1" t="str">
        <f>if(Z1126=PROSES!$E$29,T1126,)</f>
        <v/>
      </c>
      <c r="H1126" t="str">
        <f>if(X1126=PROSES!$E$29,T1126,)</f>
        <v/>
      </c>
      <c r="I1126" t="str">
        <f t="shared" si="6"/>
        <v/>
      </c>
      <c r="J1126" t="str">
        <f>if(and($K$3&gt;1,R1126=PROSES!$C$2),,K1126)</f>
        <v/>
      </c>
      <c r="K1126" s="1" t="str">
        <f>if(and($L$3&gt;1,L1126=PROSES!$B$2),,L1126)</f>
        <v/>
      </c>
      <c r="L1126" t="str">
        <f t="shared" si="7"/>
        <v/>
      </c>
      <c r="M1126" t="str">
        <f>if(Z1126=PROSES!$B$3,T1126,)</f>
        <v/>
      </c>
      <c r="N1126" t="str">
        <f>if(X1126=PROSES!$B$3,T1126,)</f>
        <v/>
      </c>
      <c r="O1126" t="str">
        <f t="shared" si="8"/>
        <v/>
      </c>
      <c r="P1126" t="str">
        <f>if(Z1126=PROSES!$B$1,T1126,)</f>
        <v/>
      </c>
      <c r="Q1126" t="str">
        <f>if(X1126=PROSES!$B$1,T1126,)</f>
        <v/>
      </c>
      <c r="R1126" t="str">
        <f t="shared" si="9"/>
        <v>SEKARPUTIH4CIWI KIMIA4</v>
      </c>
      <c r="S1126" s="3"/>
      <c r="T1126" s="1" t="s">
        <v>1988</v>
      </c>
      <c r="U1126" s="1" t="s">
        <v>82</v>
      </c>
      <c r="V1126" s="1" t="s">
        <v>82</v>
      </c>
      <c r="W1126" s="1" t="s">
        <v>545</v>
      </c>
      <c r="X1126" s="1" t="s">
        <v>1982</v>
      </c>
      <c r="Y1126" s="1" t="s">
        <v>123</v>
      </c>
      <c r="Z1126" s="1" t="s">
        <v>1987</v>
      </c>
      <c r="AA1126" s="1" t="s">
        <v>123</v>
      </c>
      <c r="AD1126" s="1">
        <v>0.0</v>
      </c>
      <c r="AE1126" s="1">
        <v>1.0</v>
      </c>
      <c r="AG1126" s="1">
        <v>5.19</v>
      </c>
      <c r="AH1126" s="1">
        <v>1.0</v>
      </c>
      <c r="AI1126" s="1" t="s">
        <v>64</v>
      </c>
      <c r="AJ1126" s="1">
        <v>0.0</v>
      </c>
      <c r="AM1126" s="1">
        <v>0.0</v>
      </c>
      <c r="AN1126" s="1">
        <v>0.0</v>
      </c>
      <c r="AO1126" s="1">
        <v>100.0</v>
      </c>
      <c r="AP1126" s="1">
        <v>1.0</v>
      </c>
      <c r="AQ1126" s="1">
        <v>0.74</v>
      </c>
      <c r="AR1126" s="1">
        <v>0.74</v>
      </c>
      <c r="AS1126" s="1">
        <v>2.39112</v>
      </c>
      <c r="AT1126" s="1">
        <v>62.32255</v>
      </c>
      <c r="AU1126" s="1">
        <v>1.11066</v>
      </c>
      <c r="AV1126" s="1">
        <v>2.11752</v>
      </c>
      <c r="AW1126" s="1">
        <v>1.88916</v>
      </c>
      <c r="AX1126" s="1">
        <v>6.35256</v>
      </c>
      <c r="AY1126" s="1">
        <v>0.0</v>
      </c>
      <c r="AZ1126" s="1">
        <v>0.6002764</v>
      </c>
      <c r="BA1126" s="1">
        <v>17.26142</v>
      </c>
    </row>
    <row r="1127">
      <c r="A1127">
        <f t="shared" si="2"/>
        <v>0</v>
      </c>
      <c r="B1127" t="str">
        <f t="shared" si="3"/>
        <v/>
      </c>
      <c r="C1127" t="str">
        <f>if(and(D$3&gt;1,E1127=PROSES!$D$22),,D1127)</f>
        <v/>
      </c>
      <c r="D1127" s="1" t="str">
        <f>if(and(F$3&gt;1,F1127=PROSES!$B$10),,F1127)</f>
        <v/>
      </c>
      <c r="E1127" t="str">
        <f t="shared" si="4"/>
        <v/>
      </c>
      <c r="F1127" t="str">
        <f t="shared" si="5"/>
        <v/>
      </c>
      <c r="G1127" s="1" t="str">
        <f>if(Z1127=PROSES!$E$29,T1127,)</f>
        <v/>
      </c>
      <c r="H1127" t="str">
        <f>if(X1127=PROSES!$E$29,T1127,)</f>
        <v/>
      </c>
      <c r="I1127" t="str">
        <f t="shared" si="6"/>
        <v/>
      </c>
      <c r="J1127" t="str">
        <f>if(and($K$3&gt;1,R1127=PROSES!$C$2),,K1127)</f>
        <v/>
      </c>
      <c r="K1127" s="1" t="str">
        <f>if(and($L$3&gt;1,L1127=PROSES!$B$2),,L1127)</f>
        <v/>
      </c>
      <c r="L1127" t="str">
        <f t="shared" si="7"/>
        <v/>
      </c>
      <c r="M1127" t="str">
        <f>if(Z1127=PROSES!$B$3,T1127,)</f>
        <v/>
      </c>
      <c r="N1127" t="str">
        <f>if(X1127=PROSES!$B$3,T1127,)</f>
        <v/>
      </c>
      <c r="O1127" t="str">
        <f t="shared" si="8"/>
        <v/>
      </c>
      <c r="P1127" t="str">
        <f>if(Z1127=PROSES!$B$1,T1127,)</f>
        <v/>
      </c>
      <c r="Q1127" t="str">
        <f>if(X1127=PROSES!$B$1,T1127,)</f>
        <v/>
      </c>
      <c r="R1127" t="str">
        <f t="shared" si="9"/>
        <v>SEKARPUTIH4KERTOSONO4</v>
      </c>
      <c r="S1127" s="3"/>
      <c r="T1127" s="1" t="s">
        <v>1989</v>
      </c>
      <c r="U1127" s="1" t="s">
        <v>82</v>
      </c>
      <c r="V1127" s="1" t="s">
        <v>82</v>
      </c>
      <c r="W1127" s="1" t="s">
        <v>122</v>
      </c>
      <c r="X1127" s="1" t="s">
        <v>1982</v>
      </c>
      <c r="Y1127" s="1" t="s">
        <v>123</v>
      </c>
      <c r="Z1127" s="1" t="s">
        <v>1275</v>
      </c>
      <c r="AA1127" s="1" t="s">
        <v>123</v>
      </c>
      <c r="AD1127" s="1">
        <v>0.0</v>
      </c>
      <c r="AE1127" s="1">
        <v>1.0</v>
      </c>
      <c r="AG1127" s="1">
        <v>44.1</v>
      </c>
      <c r="AH1127" s="1">
        <v>0.97</v>
      </c>
      <c r="AI1127" s="1" t="s">
        <v>64</v>
      </c>
      <c r="AJ1127" s="1">
        <v>0.0</v>
      </c>
      <c r="AM1127" s="1">
        <v>0.0</v>
      </c>
      <c r="AN1127" s="1">
        <v>0.0</v>
      </c>
      <c r="AO1127" s="1">
        <v>100.0</v>
      </c>
      <c r="AP1127" s="1">
        <v>1.0</v>
      </c>
      <c r="AQ1127" s="1">
        <v>0.4268</v>
      </c>
      <c r="AR1127" s="1">
        <v>0.4268</v>
      </c>
      <c r="AS1127" s="1">
        <v>19.58123</v>
      </c>
      <c r="AT1127" s="1">
        <v>60.66966</v>
      </c>
      <c r="AU1127" s="1">
        <v>9.59175</v>
      </c>
      <c r="AV1127" s="1">
        <v>17.07111</v>
      </c>
      <c r="AW1127" s="1">
        <v>16.20675</v>
      </c>
      <c r="AX1127" s="1">
        <v>51.21333</v>
      </c>
      <c r="AY1127" s="1">
        <v>0.0</v>
      </c>
      <c r="AZ1127" s="1">
        <v>0.5920149</v>
      </c>
      <c r="BA1127" s="1">
        <v>18.36523</v>
      </c>
    </row>
    <row r="1128">
      <c r="A1128">
        <f t="shared" si="2"/>
        <v>0</v>
      </c>
      <c r="B1128" t="str">
        <f t="shared" si="3"/>
        <v/>
      </c>
      <c r="C1128" t="str">
        <f>if(and(D$3&gt;1,E1128=PROSES!$D$22),,D1128)</f>
        <v/>
      </c>
      <c r="D1128" s="1" t="str">
        <f>if(and(F$3&gt;1,F1128=PROSES!$B$10),,F1128)</f>
        <v/>
      </c>
      <c r="E1128" t="str">
        <f t="shared" si="4"/>
        <v/>
      </c>
      <c r="F1128" t="str">
        <f t="shared" si="5"/>
        <v/>
      </c>
      <c r="G1128" s="1" t="str">
        <f>if(Z1128=PROSES!$E$29,T1128,)</f>
        <v/>
      </c>
      <c r="H1128" t="str">
        <f>if(X1128=PROSES!$E$29,T1128,)</f>
        <v/>
      </c>
      <c r="I1128" t="str">
        <f t="shared" si="6"/>
        <v/>
      </c>
      <c r="J1128" t="str">
        <f>if(and($K$3&gt;1,R1128=PROSES!$C$2),,K1128)</f>
        <v/>
      </c>
      <c r="K1128" s="1" t="str">
        <f>if(and($L$3&gt;1,L1128=PROSES!$B$2),,L1128)</f>
        <v/>
      </c>
      <c r="L1128" t="str">
        <f t="shared" si="7"/>
        <v/>
      </c>
      <c r="M1128" t="str">
        <f>if(Z1128=PROSES!$B$3,T1128,)</f>
        <v/>
      </c>
      <c r="N1128" t="str">
        <f>if(X1128=PROSES!$B$3,T1128,)</f>
        <v/>
      </c>
      <c r="O1128" t="str">
        <f t="shared" si="8"/>
        <v/>
      </c>
      <c r="P1128" t="str">
        <f>if(Z1128=PROSES!$B$1,T1128,)</f>
        <v/>
      </c>
      <c r="Q1128" t="str">
        <f>if(X1128=PROSES!$B$1,T1128,)</f>
        <v/>
      </c>
      <c r="R1128" t="str">
        <f t="shared" si="9"/>
        <v>SEKARPUTIH4KERTOSONO4</v>
      </c>
      <c r="S1128" s="3"/>
      <c r="T1128" s="1" t="s">
        <v>1990</v>
      </c>
      <c r="U1128" s="1" t="s">
        <v>82</v>
      </c>
      <c r="V1128" s="1" t="s">
        <v>82</v>
      </c>
      <c r="W1128" s="1" t="s">
        <v>122</v>
      </c>
      <c r="X1128" s="1" t="s">
        <v>1982</v>
      </c>
      <c r="Y1128" s="1" t="s">
        <v>123</v>
      </c>
      <c r="Z1128" s="1" t="s">
        <v>1275</v>
      </c>
      <c r="AA1128" s="1" t="s">
        <v>123</v>
      </c>
      <c r="AD1128" s="1">
        <v>0.0</v>
      </c>
      <c r="AE1128" s="1">
        <v>1.0</v>
      </c>
      <c r="AG1128" s="1">
        <v>44.1</v>
      </c>
      <c r="AH1128" s="1">
        <v>0.97</v>
      </c>
      <c r="AI1128" s="1" t="s">
        <v>64</v>
      </c>
      <c r="AJ1128" s="1">
        <v>0.0</v>
      </c>
      <c r="AM1128" s="1">
        <v>0.0</v>
      </c>
      <c r="AN1128" s="1">
        <v>0.0</v>
      </c>
      <c r="AO1128" s="1">
        <v>100.0</v>
      </c>
      <c r="AP1128" s="1">
        <v>1.0</v>
      </c>
      <c r="AQ1128" s="1">
        <v>0.4268</v>
      </c>
      <c r="AR1128" s="1">
        <v>0.4268</v>
      </c>
      <c r="AS1128" s="1">
        <v>19.58123</v>
      </c>
      <c r="AT1128" s="1">
        <v>60.66966</v>
      </c>
      <c r="AU1128" s="1">
        <v>9.59175</v>
      </c>
      <c r="AV1128" s="1">
        <v>17.07111</v>
      </c>
      <c r="AW1128" s="1">
        <v>16.20675</v>
      </c>
      <c r="AX1128" s="1">
        <v>51.21333</v>
      </c>
      <c r="AY1128" s="1">
        <v>0.0</v>
      </c>
      <c r="AZ1128" s="1">
        <v>0.5920149</v>
      </c>
      <c r="BA1128" s="1">
        <v>18.36523</v>
      </c>
    </row>
    <row r="1129">
      <c r="A1129">
        <f t="shared" si="2"/>
        <v>0</v>
      </c>
      <c r="B1129" t="str">
        <f t="shared" si="3"/>
        <v/>
      </c>
      <c r="C1129" t="str">
        <f>if(and(D$3&gt;1,E1129=PROSES!$D$22),,D1129)</f>
        <v/>
      </c>
      <c r="D1129" s="1" t="str">
        <f>if(and(F$3&gt;1,F1129=PROSES!$B$10),,F1129)</f>
        <v/>
      </c>
      <c r="E1129" t="str">
        <f t="shared" si="4"/>
        <v/>
      </c>
      <c r="F1129" t="str">
        <f t="shared" si="5"/>
        <v/>
      </c>
      <c r="G1129" s="1" t="str">
        <f>if(Z1129=PROSES!$E$29,T1129,)</f>
        <v/>
      </c>
      <c r="H1129" t="str">
        <f>if(X1129=PROSES!$E$29,T1129,)</f>
        <v/>
      </c>
      <c r="I1129" t="str">
        <f t="shared" si="6"/>
        <v/>
      </c>
      <c r="J1129" t="str">
        <f>if(and($K$3&gt;1,R1129=PROSES!$C$2),,K1129)</f>
        <v/>
      </c>
      <c r="K1129" s="1" t="str">
        <f>if(and($L$3&gt;1,L1129=PROSES!$B$2),,L1129)</f>
        <v/>
      </c>
      <c r="L1129" t="str">
        <f t="shared" si="7"/>
        <v/>
      </c>
      <c r="M1129" t="str">
        <f>if(Z1129=PROSES!$B$3,T1129,)</f>
        <v/>
      </c>
      <c r="N1129" t="str">
        <f>if(X1129=PROSES!$B$3,T1129,)</f>
        <v/>
      </c>
      <c r="O1129" t="str">
        <f t="shared" si="8"/>
        <v/>
      </c>
      <c r="P1129" t="str">
        <f>if(Z1129=PROSES!$B$1,T1129,)</f>
        <v/>
      </c>
      <c r="Q1129" t="str">
        <f>if(X1129=PROSES!$B$1,T1129,)</f>
        <v/>
      </c>
      <c r="R1129" t="str">
        <f t="shared" si="9"/>
        <v>MENDALANSEKARPUTIH4</v>
      </c>
      <c r="S1129" s="3"/>
      <c r="T1129" s="1" t="s">
        <v>1991</v>
      </c>
      <c r="U1129" s="1" t="s">
        <v>82</v>
      </c>
      <c r="V1129" s="1" t="s">
        <v>82</v>
      </c>
      <c r="W1129" s="1" t="s">
        <v>122</v>
      </c>
      <c r="X1129" s="1" t="s">
        <v>1381</v>
      </c>
      <c r="Y1129" s="1" t="s">
        <v>123</v>
      </c>
      <c r="Z1129" s="1" t="s">
        <v>1982</v>
      </c>
      <c r="AA1129" s="1" t="s">
        <v>118</v>
      </c>
      <c r="AD1129" s="1">
        <v>0.0</v>
      </c>
      <c r="AE1129" s="1">
        <v>1.0</v>
      </c>
      <c r="AG1129" s="1">
        <v>49.8</v>
      </c>
      <c r="AH1129" s="1">
        <v>0.97</v>
      </c>
      <c r="AI1129" s="1" t="s">
        <v>64</v>
      </c>
      <c r="AJ1129" s="1">
        <v>0.0</v>
      </c>
      <c r="AM1129" s="1">
        <v>0.0</v>
      </c>
      <c r="AN1129" s="1">
        <v>0.0</v>
      </c>
      <c r="AO1129" s="1">
        <v>100.0</v>
      </c>
      <c r="AP1129" s="1">
        <v>1.0</v>
      </c>
      <c r="AQ1129" s="1">
        <v>0.4268</v>
      </c>
      <c r="AR1129" s="1">
        <v>0.4268</v>
      </c>
      <c r="AS1129" s="1">
        <v>22.11213</v>
      </c>
      <c r="AT1129" s="1">
        <v>60.66966</v>
      </c>
      <c r="AU1129" s="1">
        <v>10.8315</v>
      </c>
      <c r="AV1129" s="1">
        <v>19.27758</v>
      </c>
      <c r="AW1129" s="1">
        <v>18.3015</v>
      </c>
      <c r="AX1129" s="1">
        <v>57.83274</v>
      </c>
      <c r="AY1129" s="1">
        <v>0.0</v>
      </c>
      <c r="AZ1129" s="1">
        <v>0.5920149</v>
      </c>
      <c r="BA1129" s="1">
        <v>18.36523</v>
      </c>
    </row>
    <row r="1130">
      <c r="A1130">
        <f t="shared" si="2"/>
        <v>0</v>
      </c>
      <c r="B1130" t="str">
        <f t="shared" si="3"/>
        <v/>
      </c>
      <c r="C1130" t="str">
        <f>if(and(D$3&gt;1,E1130=PROSES!$D$22),,D1130)</f>
        <v/>
      </c>
      <c r="D1130" s="1" t="str">
        <f>if(and(F$3&gt;1,F1130=PROSES!$B$10),,F1130)</f>
        <v/>
      </c>
      <c r="E1130" t="str">
        <f t="shared" si="4"/>
        <v/>
      </c>
      <c r="F1130" t="str">
        <f t="shared" si="5"/>
        <v/>
      </c>
      <c r="G1130" s="1" t="str">
        <f>if(Z1130=PROSES!$E$29,T1130,)</f>
        <v/>
      </c>
      <c r="H1130" t="str">
        <f>if(X1130=PROSES!$E$29,T1130,)</f>
        <v/>
      </c>
      <c r="I1130" t="str">
        <f t="shared" si="6"/>
        <v/>
      </c>
      <c r="J1130" t="str">
        <f>if(and($K$3&gt;1,R1130=PROSES!$C$2),,K1130)</f>
        <v/>
      </c>
      <c r="K1130" s="1" t="str">
        <f>if(and($L$3&gt;1,L1130=PROSES!$B$2),,L1130)</f>
        <v/>
      </c>
      <c r="L1130" t="str">
        <f t="shared" si="7"/>
        <v/>
      </c>
      <c r="M1130" t="str">
        <f>if(Z1130=PROSES!$B$3,T1130,)</f>
        <v/>
      </c>
      <c r="N1130" t="str">
        <f>if(X1130=PROSES!$B$3,T1130,)</f>
        <v/>
      </c>
      <c r="O1130" t="str">
        <f t="shared" si="8"/>
        <v/>
      </c>
      <c r="P1130" t="str">
        <f>if(Z1130=PROSES!$B$1,T1130,)</f>
        <v/>
      </c>
      <c r="Q1130" t="str">
        <f>if(X1130=PROSES!$B$1,T1130,)</f>
        <v/>
      </c>
      <c r="R1130" t="str">
        <f t="shared" si="9"/>
        <v>SEKARPUTIH5MOJOAGUNG5</v>
      </c>
      <c r="S1130" s="3"/>
      <c r="T1130" s="1" t="s">
        <v>1992</v>
      </c>
      <c r="U1130" s="1" t="s">
        <v>82</v>
      </c>
      <c r="V1130" s="1" t="s">
        <v>82</v>
      </c>
      <c r="W1130" s="1" t="s">
        <v>315</v>
      </c>
      <c r="X1130" s="1" t="s">
        <v>1906</v>
      </c>
      <c r="Y1130" s="1" t="s">
        <v>523</v>
      </c>
      <c r="Z1130" s="1" t="s">
        <v>1409</v>
      </c>
      <c r="AA1130" s="1" t="s">
        <v>85</v>
      </c>
      <c r="AD1130" s="1">
        <v>0.0</v>
      </c>
      <c r="AE1130" s="1">
        <v>1.0</v>
      </c>
      <c r="AG1130" s="1">
        <v>21.822</v>
      </c>
      <c r="AH1130" s="1">
        <v>1.0</v>
      </c>
      <c r="AI1130" s="1" t="s">
        <v>64</v>
      </c>
      <c r="AJ1130" s="1">
        <v>0.0</v>
      </c>
      <c r="AM1130" s="1">
        <v>0.0</v>
      </c>
      <c r="AN1130" s="1">
        <v>0.0</v>
      </c>
      <c r="AO1130" s="1">
        <v>100.0</v>
      </c>
      <c r="AP1130" s="1">
        <v>1.0</v>
      </c>
      <c r="AQ1130" s="1">
        <v>0.74</v>
      </c>
      <c r="AR1130" s="1">
        <v>0.74</v>
      </c>
      <c r="AS1130" s="1">
        <v>8.643315</v>
      </c>
      <c r="AT1130" s="1">
        <v>77.04442</v>
      </c>
      <c r="AU1130" s="1">
        <v>1.937794</v>
      </c>
      <c r="AV1130" s="1">
        <v>8.423292</v>
      </c>
      <c r="AW1130" s="1">
        <v>5.215458</v>
      </c>
      <c r="AX1130" s="1">
        <v>25.26988</v>
      </c>
      <c r="AY1130" s="1">
        <v>0.0</v>
      </c>
      <c r="AZ1130" s="1">
        <v>0.6618785</v>
      </c>
      <c r="BA1130" s="1">
        <v>1.945686</v>
      </c>
    </row>
    <row r="1131">
      <c r="A1131">
        <f t="shared" si="2"/>
        <v>0</v>
      </c>
      <c r="B1131" t="str">
        <f t="shared" si="3"/>
        <v/>
      </c>
      <c r="C1131" t="str">
        <f>if(and(D$3&gt;1,E1131=PROSES!$D$22),,D1131)</f>
        <v/>
      </c>
      <c r="D1131" s="1" t="str">
        <f>if(and(F$3&gt;1,F1131=PROSES!$B$10),,F1131)</f>
        <v/>
      </c>
      <c r="E1131" t="str">
        <f t="shared" si="4"/>
        <v/>
      </c>
      <c r="F1131" t="str">
        <f t="shared" si="5"/>
        <v/>
      </c>
      <c r="G1131" s="1" t="str">
        <f>if(Z1131=PROSES!$E$29,T1131,)</f>
        <v/>
      </c>
      <c r="H1131" t="str">
        <f>if(X1131=PROSES!$E$29,T1131,)</f>
        <v/>
      </c>
      <c r="I1131" t="str">
        <f t="shared" si="6"/>
        <v/>
      </c>
      <c r="J1131" t="str">
        <f>if(and($K$3&gt;1,R1131=PROSES!$C$2),,K1131)</f>
        <v/>
      </c>
      <c r="K1131" s="1" t="str">
        <f>if(and($L$3&gt;1,L1131=PROSES!$B$2),,L1131)</f>
        <v/>
      </c>
      <c r="L1131" t="str">
        <f t="shared" si="7"/>
        <v/>
      </c>
      <c r="M1131" t="str">
        <f>if(Z1131=PROSES!$B$3,T1131,)</f>
        <v/>
      </c>
      <c r="N1131" t="str">
        <f>if(X1131=PROSES!$B$3,T1131,)</f>
        <v/>
      </c>
      <c r="O1131" t="str">
        <f t="shared" si="8"/>
        <v/>
      </c>
      <c r="P1131" t="str">
        <f>if(Z1131=PROSES!$B$1,T1131,)</f>
        <v/>
      </c>
      <c r="Q1131" t="str">
        <f>if(X1131=PROSES!$B$1,T1131,)</f>
        <v/>
      </c>
      <c r="R1131" t="str">
        <f t="shared" si="9"/>
        <v>SEKARPUTIH5MOJOAGUNG5</v>
      </c>
      <c r="S1131" s="3"/>
      <c r="T1131" s="1" t="s">
        <v>1993</v>
      </c>
      <c r="U1131" s="1" t="s">
        <v>82</v>
      </c>
      <c r="V1131" s="1" t="s">
        <v>82</v>
      </c>
      <c r="W1131" s="1" t="s">
        <v>315</v>
      </c>
      <c r="X1131" s="1" t="s">
        <v>1906</v>
      </c>
      <c r="Y1131" s="1" t="s">
        <v>523</v>
      </c>
      <c r="Z1131" s="1" t="s">
        <v>1409</v>
      </c>
      <c r="AA1131" s="1" t="s">
        <v>85</v>
      </c>
      <c r="AD1131" s="1">
        <v>0.0</v>
      </c>
      <c r="AE1131" s="1">
        <v>1.0</v>
      </c>
      <c r="AG1131" s="1">
        <v>21.822</v>
      </c>
      <c r="AH1131" s="1">
        <v>1.0</v>
      </c>
      <c r="AI1131" s="1" t="s">
        <v>64</v>
      </c>
      <c r="AJ1131" s="1">
        <v>0.0</v>
      </c>
      <c r="AM1131" s="1">
        <v>0.0</v>
      </c>
      <c r="AN1131" s="1">
        <v>0.0</v>
      </c>
      <c r="AO1131" s="1">
        <v>100.0</v>
      </c>
      <c r="AP1131" s="1">
        <v>1.0</v>
      </c>
      <c r="AQ1131" s="1">
        <v>0.74</v>
      </c>
      <c r="AR1131" s="1">
        <v>0.74</v>
      </c>
      <c r="AS1131" s="1">
        <v>8.643315</v>
      </c>
      <c r="AT1131" s="1">
        <v>77.04442</v>
      </c>
      <c r="AU1131" s="1">
        <v>1.937794</v>
      </c>
      <c r="AV1131" s="1">
        <v>8.423292</v>
      </c>
      <c r="AW1131" s="1">
        <v>5.215458</v>
      </c>
      <c r="AX1131" s="1">
        <v>25.26988</v>
      </c>
      <c r="AY1131" s="1">
        <v>0.0</v>
      </c>
      <c r="AZ1131" s="1">
        <v>0.6618785</v>
      </c>
      <c r="BA1131" s="1">
        <v>1.945686</v>
      </c>
    </row>
    <row r="1132">
      <c r="A1132">
        <f t="shared" si="2"/>
        <v>0</v>
      </c>
      <c r="B1132" t="str">
        <f t="shared" si="3"/>
        <v/>
      </c>
      <c r="C1132" t="str">
        <f>if(and(D$3&gt;1,E1132=PROSES!$D$22),,D1132)</f>
        <v/>
      </c>
      <c r="D1132" s="1" t="str">
        <f>if(and(F$3&gt;1,F1132=PROSES!$B$10),,F1132)</f>
        <v/>
      </c>
      <c r="E1132" t="str">
        <f t="shared" si="4"/>
        <v/>
      </c>
      <c r="F1132" t="str">
        <f t="shared" si="5"/>
        <v/>
      </c>
      <c r="G1132" s="1" t="str">
        <f>if(Z1132=PROSES!$E$29,T1132,)</f>
        <v/>
      </c>
      <c r="H1132" t="str">
        <f>if(X1132=PROSES!$E$29,T1132,)</f>
        <v/>
      </c>
      <c r="I1132" t="str">
        <f t="shared" si="6"/>
        <v/>
      </c>
      <c r="J1132" t="str">
        <f>if(and($K$3&gt;1,R1132=PROSES!$C$2),,K1132)</f>
        <v/>
      </c>
      <c r="K1132" s="1" t="str">
        <f>if(and($L$3&gt;1,L1132=PROSES!$B$2),,L1132)</f>
        <v/>
      </c>
      <c r="L1132" t="str">
        <f t="shared" si="7"/>
        <v/>
      </c>
      <c r="M1132" t="str">
        <f>if(Z1132=PROSES!$B$3,T1132,)</f>
        <v/>
      </c>
      <c r="N1132" t="str">
        <f>if(X1132=PROSES!$B$3,T1132,)</f>
        <v/>
      </c>
      <c r="O1132" t="str">
        <f t="shared" si="8"/>
        <v/>
      </c>
      <c r="P1132" t="str">
        <f>if(Z1132=PROSES!$B$1,T1132,)</f>
        <v/>
      </c>
      <c r="Q1132" t="str">
        <f>if(X1132=PROSES!$B$1,T1132,)</f>
        <v/>
      </c>
      <c r="R1132" t="str">
        <f t="shared" si="9"/>
        <v>SEKARPUTIH5NGORO5</v>
      </c>
      <c r="S1132" s="3"/>
      <c r="T1132" s="1" t="s">
        <v>1994</v>
      </c>
      <c r="U1132" s="1" t="s">
        <v>82</v>
      </c>
      <c r="V1132" s="1" t="s">
        <v>82</v>
      </c>
      <c r="W1132" s="1" t="s">
        <v>765</v>
      </c>
      <c r="X1132" s="1" t="s">
        <v>1906</v>
      </c>
      <c r="Y1132" s="1" t="s">
        <v>85</v>
      </c>
      <c r="Z1132" s="1" t="s">
        <v>1995</v>
      </c>
      <c r="AA1132" s="1" t="s">
        <v>85</v>
      </c>
      <c r="AD1132" s="1">
        <v>0.0</v>
      </c>
      <c r="AE1132" s="1">
        <v>1.0</v>
      </c>
      <c r="AG1132" s="1">
        <v>21.78347</v>
      </c>
      <c r="AH1132" s="1">
        <v>1.0</v>
      </c>
      <c r="AI1132" s="1" t="s">
        <v>64</v>
      </c>
      <c r="AJ1132" s="1">
        <v>0.0</v>
      </c>
      <c r="AM1132" s="1">
        <v>0.0</v>
      </c>
      <c r="AN1132" s="1">
        <v>0.0</v>
      </c>
      <c r="AO1132" s="1">
        <v>100.0</v>
      </c>
      <c r="AP1132" s="1">
        <v>1.0</v>
      </c>
      <c r="AQ1132" s="1">
        <v>0.74</v>
      </c>
      <c r="AR1132" s="1">
        <v>0.74</v>
      </c>
      <c r="AS1132" s="1">
        <v>8.585453</v>
      </c>
      <c r="AT1132" s="1">
        <v>75.63232</v>
      </c>
      <c r="AU1132" s="1">
        <v>2.130423</v>
      </c>
      <c r="AV1132" s="1">
        <v>8.316929</v>
      </c>
      <c r="AW1132" s="1">
        <v>7.310533</v>
      </c>
      <c r="AX1132" s="1">
        <v>26.7697</v>
      </c>
      <c r="AY1132" s="1">
        <v>0.0</v>
      </c>
      <c r="AZ1132" s="1">
        <v>0.7441298</v>
      </c>
      <c r="BA1132" s="1">
        <v>-1.31295</v>
      </c>
    </row>
    <row r="1133">
      <c r="A1133">
        <f t="shared" si="2"/>
        <v>0</v>
      </c>
      <c r="B1133" t="str">
        <f t="shared" si="3"/>
        <v/>
      </c>
      <c r="C1133" t="str">
        <f>if(and(D$3&gt;1,E1133=PROSES!$D$22),,D1133)</f>
        <v/>
      </c>
      <c r="D1133" s="1" t="str">
        <f>if(and(F$3&gt;1,F1133=PROSES!$B$10),,F1133)</f>
        <v/>
      </c>
      <c r="E1133" t="str">
        <f t="shared" si="4"/>
        <v/>
      </c>
      <c r="F1133" t="str">
        <f t="shared" si="5"/>
        <v/>
      </c>
      <c r="G1133" s="1" t="str">
        <f>if(Z1133=PROSES!$E$29,T1133,)</f>
        <v/>
      </c>
      <c r="H1133" t="str">
        <f>if(X1133=PROSES!$E$29,T1133,)</f>
        <v/>
      </c>
      <c r="I1133" t="str">
        <f t="shared" si="6"/>
        <v/>
      </c>
      <c r="J1133" t="str">
        <f>if(and($K$3&gt;1,R1133=PROSES!$C$2),,K1133)</f>
        <v/>
      </c>
      <c r="K1133" s="1" t="str">
        <f>if(and($L$3&gt;1,L1133=PROSES!$B$2),,L1133)</f>
        <v/>
      </c>
      <c r="L1133" t="str">
        <f t="shared" si="7"/>
        <v/>
      </c>
      <c r="M1133" t="str">
        <f>if(Z1133=PROSES!$B$3,T1133,)</f>
        <v/>
      </c>
      <c r="N1133" t="str">
        <f>if(X1133=PROSES!$B$3,T1133,)</f>
        <v/>
      </c>
      <c r="O1133" t="str">
        <f t="shared" si="8"/>
        <v/>
      </c>
      <c r="P1133" t="str">
        <f>if(Z1133=PROSES!$B$1,T1133,)</f>
        <v/>
      </c>
      <c r="Q1133" t="str">
        <f>if(X1133=PROSES!$B$1,T1133,)</f>
        <v/>
      </c>
      <c r="R1133" t="str">
        <f t="shared" si="9"/>
        <v>SEKARPUTIH5NGORO5</v>
      </c>
      <c r="S1133" s="3"/>
      <c r="T1133" s="1" t="s">
        <v>1996</v>
      </c>
      <c r="U1133" s="1" t="s">
        <v>82</v>
      </c>
      <c r="V1133" s="1" t="s">
        <v>82</v>
      </c>
      <c r="W1133" s="1" t="s">
        <v>765</v>
      </c>
      <c r="X1133" s="1" t="s">
        <v>1906</v>
      </c>
      <c r="Y1133" s="1" t="s">
        <v>85</v>
      </c>
      <c r="Z1133" s="1" t="s">
        <v>1995</v>
      </c>
      <c r="AA1133" s="1" t="s">
        <v>88</v>
      </c>
      <c r="AD1133" s="1">
        <v>0.0</v>
      </c>
      <c r="AE1133" s="1">
        <v>1.0</v>
      </c>
      <c r="AG1133" s="1">
        <v>21.78347</v>
      </c>
      <c r="AH1133" s="1">
        <v>1.0</v>
      </c>
      <c r="AI1133" s="1" t="s">
        <v>64</v>
      </c>
      <c r="AJ1133" s="1">
        <v>0.0</v>
      </c>
      <c r="AM1133" s="1">
        <v>0.0</v>
      </c>
      <c r="AN1133" s="1">
        <v>0.0</v>
      </c>
      <c r="AO1133" s="1">
        <v>100.0</v>
      </c>
      <c r="AP1133" s="1">
        <v>1.0</v>
      </c>
      <c r="AQ1133" s="1">
        <v>0.74</v>
      </c>
      <c r="AR1133" s="1">
        <v>0.74</v>
      </c>
      <c r="AS1133" s="1">
        <v>8.585453</v>
      </c>
      <c r="AT1133" s="1">
        <v>75.63232</v>
      </c>
      <c r="AU1133" s="1">
        <v>2.130423</v>
      </c>
      <c r="AV1133" s="1">
        <v>8.316929</v>
      </c>
      <c r="AW1133" s="1">
        <v>7.310533</v>
      </c>
      <c r="AX1133" s="1">
        <v>26.7697</v>
      </c>
      <c r="AY1133" s="1">
        <v>0.0</v>
      </c>
      <c r="AZ1133" s="1">
        <v>0.7441298</v>
      </c>
      <c r="BA1133" s="1">
        <v>-1.31295</v>
      </c>
    </row>
    <row r="1134">
      <c r="A1134">
        <f t="shared" si="2"/>
        <v>0</v>
      </c>
      <c r="B1134" t="str">
        <f t="shared" si="3"/>
        <v/>
      </c>
      <c r="C1134" t="str">
        <f>if(and(D$3&gt;1,E1134=PROSES!$D$22),,D1134)</f>
        <v/>
      </c>
      <c r="D1134" s="1" t="str">
        <f>if(and(F$3&gt;1,F1134=PROSES!$B$10),,F1134)</f>
        <v/>
      </c>
      <c r="E1134" t="str">
        <f t="shared" si="4"/>
        <v/>
      </c>
      <c r="F1134" t="str">
        <f t="shared" si="5"/>
        <v/>
      </c>
      <c r="G1134" s="1" t="str">
        <f>if(Z1134=PROSES!$E$29,T1134,)</f>
        <v/>
      </c>
      <c r="H1134" t="str">
        <f>if(X1134=PROSES!$E$29,T1134,)</f>
        <v/>
      </c>
      <c r="I1134" t="str">
        <f t="shared" si="6"/>
        <v/>
      </c>
      <c r="J1134" t="str">
        <f>if(and($K$3&gt;1,R1134=PROSES!$C$2),,K1134)</f>
        <v/>
      </c>
      <c r="K1134" s="1" t="str">
        <f>if(and($L$3&gt;1,L1134=PROSES!$B$2),,L1134)</f>
        <v/>
      </c>
      <c r="L1134" t="str">
        <f t="shared" si="7"/>
        <v/>
      </c>
      <c r="M1134" t="str">
        <f>if(Z1134=PROSES!$B$3,T1134,)</f>
        <v/>
      </c>
      <c r="N1134" t="str">
        <f>if(X1134=PROSES!$B$3,T1134,)</f>
        <v/>
      </c>
      <c r="O1134" t="str">
        <f t="shared" si="8"/>
        <v/>
      </c>
      <c r="P1134" t="str">
        <f>if(Z1134=PROSES!$B$1,T1134,)</f>
        <v/>
      </c>
      <c r="Q1134" t="str">
        <f>if(X1134=PROSES!$B$1,T1134,)</f>
        <v/>
      </c>
      <c r="R1134" t="str">
        <f t="shared" si="9"/>
        <v>SEKARPUTIH4SIMAN4</v>
      </c>
      <c r="S1134" s="3"/>
      <c r="T1134" s="1" t="s">
        <v>1997</v>
      </c>
      <c r="U1134" s="1" t="s">
        <v>82</v>
      </c>
      <c r="V1134" s="1" t="s">
        <v>82</v>
      </c>
      <c r="W1134" s="1" t="s">
        <v>122</v>
      </c>
      <c r="X1134" s="1" t="s">
        <v>1982</v>
      </c>
      <c r="Y1134" s="1" t="s">
        <v>118</v>
      </c>
      <c r="Z1134" s="1" t="s">
        <v>1964</v>
      </c>
      <c r="AA1134" s="1" t="s">
        <v>123</v>
      </c>
      <c r="AD1134" s="1">
        <v>0.0</v>
      </c>
      <c r="AE1134" s="1">
        <v>1.0</v>
      </c>
      <c r="AG1134" s="1">
        <v>48.604</v>
      </c>
      <c r="AH1134" s="1">
        <v>0.97</v>
      </c>
      <c r="AI1134" s="1" t="s">
        <v>64</v>
      </c>
      <c r="AJ1134" s="1">
        <v>0.0</v>
      </c>
      <c r="AM1134" s="1">
        <v>0.0</v>
      </c>
      <c r="AN1134" s="1">
        <v>0.0</v>
      </c>
      <c r="AO1134" s="1">
        <v>100.0</v>
      </c>
      <c r="AP1134" s="1">
        <v>1.0</v>
      </c>
      <c r="AQ1134" s="1">
        <v>0.4268</v>
      </c>
      <c r="AR1134" s="1">
        <v>0.4268</v>
      </c>
      <c r="AS1134" s="1">
        <v>21.58109</v>
      </c>
      <c r="AT1134" s="1">
        <v>60.66966</v>
      </c>
      <c r="AU1134" s="1">
        <v>10.57137</v>
      </c>
      <c r="AV1134" s="1">
        <v>18.81461</v>
      </c>
      <c r="AW1134" s="1">
        <v>17.86197</v>
      </c>
      <c r="AX1134" s="1">
        <v>56.44382</v>
      </c>
      <c r="AY1134" s="1">
        <v>0.0</v>
      </c>
      <c r="AZ1134" s="1">
        <v>0.5920149</v>
      </c>
      <c r="BA1134" s="1">
        <v>18.36523</v>
      </c>
    </row>
    <row r="1135">
      <c r="A1135">
        <f t="shared" si="2"/>
        <v>0</v>
      </c>
      <c r="B1135" t="str">
        <f t="shared" si="3"/>
        <v/>
      </c>
      <c r="C1135" t="str">
        <f>if(and(D$3&gt;1,E1135=PROSES!$D$22),,D1135)</f>
        <v/>
      </c>
      <c r="D1135" s="1" t="str">
        <f>if(and(F$3&gt;1,F1135=PROSES!$B$10),,F1135)</f>
        <v/>
      </c>
      <c r="E1135" t="str">
        <f t="shared" si="4"/>
        <v/>
      </c>
      <c r="F1135" t="str">
        <f t="shared" si="5"/>
        <v/>
      </c>
      <c r="G1135" s="1" t="str">
        <f>if(Z1135=PROSES!$E$29,T1135,)</f>
        <v/>
      </c>
      <c r="H1135" t="str">
        <f>if(X1135=PROSES!$E$29,T1135,)</f>
        <v/>
      </c>
      <c r="I1135" t="str">
        <f t="shared" si="6"/>
        <v/>
      </c>
      <c r="J1135" t="str">
        <f>if(and($K$3&gt;1,R1135=PROSES!$C$2),,K1135)</f>
        <v/>
      </c>
      <c r="K1135" s="1" t="str">
        <f>if(and($L$3&gt;1,L1135=PROSES!$B$2),,L1135)</f>
        <v/>
      </c>
      <c r="L1135" t="str">
        <f t="shared" si="7"/>
        <v/>
      </c>
      <c r="M1135" t="str">
        <f>if(Z1135=PROSES!$B$3,T1135,)</f>
        <v/>
      </c>
      <c r="N1135" t="str">
        <f>if(X1135=PROSES!$B$3,T1135,)</f>
        <v/>
      </c>
      <c r="O1135" t="str">
        <f t="shared" si="8"/>
        <v/>
      </c>
      <c r="P1135" t="str">
        <f>if(Z1135=PROSES!$B$1,T1135,)</f>
        <v/>
      </c>
      <c r="Q1135" t="str">
        <f>if(X1135=PROSES!$B$1,T1135,)</f>
        <v/>
      </c>
      <c r="R1135" t="str">
        <f t="shared" si="9"/>
        <v>SEKARPUTIH4TARIK4</v>
      </c>
      <c r="S1135" s="3"/>
      <c r="T1135" s="1" t="s">
        <v>1998</v>
      </c>
      <c r="U1135" s="1" t="s">
        <v>82</v>
      </c>
      <c r="V1135" s="1" t="s">
        <v>82</v>
      </c>
      <c r="W1135" s="1" t="s">
        <v>122</v>
      </c>
      <c r="X1135" s="1" t="s">
        <v>1982</v>
      </c>
      <c r="Y1135" s="1" t="s">
        <v>118</v>
      </c>
      <c r="Z1135" s="1" t="s">
        <v>832</v>
      </c>
      <c r="AA1135" s="1" t="s">
        <v>118</v>
      </c>
      <c r="AD1135" s="1">
        <v>0.0</v>
      </c>
      <c r="AE1135" s="1">
        <v>1.0</v>
      </c>
      <c r="AG1135" s="1">
        <v>4.07</v>
      </c>
      <c r="AH1135" s="1">
        <v>0.97</v>
      </c>
      <c r="AI1135" s="1" t="s">
        <v>64</v>
      </c>
      <c r="AJ1135" s="1">
        <v>0.0</v>
      </c>
      <c r="AM1135" s="1">
        <v>0.0</v>
      </c>
      <c r="AN1135" s="1">
        <v>0.0</v>
      </c>
      <c r="AO1135" s="1">
        <v>100.0</v>
      </c>
      <c r="AP1135" s="1">
        <v>1.0</v>
      </c>
      <c r="AQ1135" s="1">
        <v>0.4268</v>
      </c>
      <c r="AR1135" s="1">
        <v>0.4268</v>
      </c>
      <c r="AS1135" s="1">
        <v>1.807156</v>
      </c>
      <c r="AT1135" s="1">
        <v>60.66966</v>
      </c>
      <c r="AU1135" s="1">
        <v>0.8852251</v>
      </c>
      <c r="AV1135" s="1">
        <v>1.575497</v>
      </c>
      <c r="AW1135" s="1">
        <v>1.495725</v>
      </c>
      <c r="AX1135" s="1">
        <v>4.726491</v>
      </c>
      <c r="AY1135" s="1">
        <v>0.0</v>
      </c>
      <c r="AZ1135" s="1">
        <v>0.5920149</v>
      </c>
      <c r="BA1135" s="1">
        <v>18.36523</v>
      </c>
    </row>
    <row r="1136">
      <c r="A1136">
        <f t="shared" si="2"/>
        <v>0</v>
      </c>
      <c r="B1136" t="str">
        <f t="shared" si="3"/>
        <v/>
      </c>
      <c r="C1136" t="str">
        <f>if(and(D$3&gt;1,E1136=PROSES!$D$22),,D1136)</f>
        <v/>
      </c>
      <c r="D1136" s="1" t="str">
        <f>if(and(F$3&gt;1,F1136=PROSES!$B$10),,F1136)</f>
        <v/>
      </c>
      <c r="E1136" t="str">
        <f t="shared" si="4"/>
        <v/>
      </c>
      <c r="F1136" t="str">
        <f t="shared" si="5"/>
        <v/>
      </c>
      <c r="G1136" s="1" t="str">
        <f>if(Z1136=PROSES!$E$29,T1136,)</f>
        <v/>
      </c>
      <c r="H1136" t="str">
        <f>if(X1136=PROSES!$E$29,T1136,)</f>
        <v/>
      </c>
      <c r="I1136" t="str">
        <f t="shared" si="6"/>
        <v/>
      </c>
      <c r="J1136" t="str">
        <f>if(and($K$3&gt;1,R1136=PROSES!$C$2),,K1136)</f>
        <v/>
      </c>
      <c r="K1136" s="1" t="str">
        <f>if(and($L$3&gt;1,L1136=PROSES!$B$2),,L1136)</f>
        <v/>
      </c>
      <c r="L1136" t="str">
        <f t="shared" si="7"/>
        <v/>
      </c>
      <c r="M1136" t="str">
        <f>if(Z1136=PROSES!$B$3,T1136,)</f>
        <v/>
      </c>
      <c r="N1136" t="str">
        <f>if(X1136=PROSES!$B$3,T1136,)</f>
        <v/>
      </c>
      <c r="O1136" t="str">
        <f t="shared" si="8"/>
        <v/>
      </c>
      <c r="P1136" t="str">
        <f>if(Z1136=PROSES!$B$1,T1136,)</f>
        <v/>
      </c>
      <c r="Q1136" t="str">
        <f>if(X1136=PROSES!$B$1,T1136,)</f>
        <v/>
      </c>
      <c r="R1136" t="str">
        <f t="shared" si="9"/>
        <v>SEKARPUTIH4TARIK4</v>
      </c>
      <c r="S1136" s="3"/>
      <c r="T1136" s="1" t="s">
        <v>1999</v>
      </c>
      <c r="U1136" s="1" t="s">
        <v>82</v>
      </c>
      <c r="V1136" s="1" t="s">
        <v>82</v>
      </c>
      <c r="W1136" s="1" t="s">
        <v>122</v>
      </c>
      <c r="X1136" s="1" t="s">
        <v>1982</v>
      </c>
      <c r="Y1136" s="1" t="s">
        <v>118</v>
      </c>
      <c r="Z1136" s="1" t="s">
        <v>832</v>
      </c>
      <c r="AA1136" s="1" t="s">
        <v>118</v>
      </c>
      <c r="AD1136" s="1">
        <v>0.0</v>
      </c>
      <c r="AE1136" s="1">
        <v>1.0</v>
      </c>
      <c r="AG1136" s="1">
        <v>4.07</v>
      </c>
      <c r="AH1136" s="1">
        <v>0.97</v>
      </c>
      <c r="AI1136" s="1" t="s">
        <v>64</v>
      </c>
      <c r="AJ1136" s="1">
        <v>0.0</v>
      </c>
      <c r="AM1136" s="1">
        <v>0.0</v>
      </c>
      <c r="AN1136" s="1">
        <v>0.0</v>
      </c>
      <c r="AO1136" s="1">
        <v>100.0</v>
      </c>
      <c r="AP1136" s="1">
        <v>1.0</v>
      </c>
      <c r="AQ1136" s="1">
        <v>0.4268</v>
      </c>
      <c r="AR1136" s="1">
        <v>0.4268</v>
      </c>
      <c r="AS1136" s="1">
        <v>1.807156</v>
      </c>
      <c r="AT1136" s="1">
        <v>60.66966</v>
      </c>
      <c r="AU1136" s="1">
        <v>0.8852251</v>
      </c>
      <c r="AV1136" s="1">
        <v>1.575497</v>
      </c>
      <c r="AW1136" s="1">
        <v>1.495725</v>
      </c>
      <c r="AX1136" s="1">
        <v>4.726491</v>
      </c>
      <c r="AY1136" s="1">
        <v>0.0</v>
      </c>
      <c r="AZ1136" s="1">
        <v>0.5920149</v>
      </c>
      <c r="BA1136" s="1">
        <v>18.36523</v>
      </c>
    </row>
    <row r="1137">
      <c r="A1137">
        <f t="shared" si="2"/>
        <v>0</v>
      </c>
      <c r="B1137" t="str">
        <f t="shared" si="3"/>
        <v/>
      </c>
      <c r="C1137" t="str">
        <f>if(and(D$3&gt;1,E1137=PROSES!$D$22),,D1137)</f>
        <v/>
      </c>
      <c r="D1137" s="1" t="str">
        <f>if(and(F$3&gt;1,F1137=PROSES!$B$10),,F1137)</f>
        <v/>
      </c>
      <c r="E1137" t="str">
        <f t="shared" si="4"/>
        <v/>
      </c>
      <c r="F1137" t="str">
        <f t="shared" si="5"/>
        <v/>
      </c>
      <c r="G1137" s="1" t="str">
        <f>if(Z1137=PROSES!$E$29,T1137,)</f>
        <v/>
      </c>
      <c r="H1137" t="str">
        <f>if(X1137=PROSES!$E$29,T1137,)</f>
        <v/>
      </c>
      <c r="I1137" t="str">
        <f t="shared" si="6"/>
        <v/>
      </c>
      <c r="J1137" t="str">
        <f>if(and($K$3&gt;1,R1137=PROSES!$C$2),,K1137)</f>
        <v/>
      </c>
      <c r="K1137" s="1" t="str">
        <f>if(and($L$3&gt;1,L1137=PROSES!$B$2),,L1137)</f>
        <v/>
      </c>
      <c r="L1137" t="str">
        <f t="shared" si="7"/>
        <v/>
      </c>
      <c r="M1137" t="str">
        <f>if(Z1137=PROSES!$B$3,T1137,)</f>
        <v/>
      </c>
      <c r="N1137" t="str">
        <f>if(X1137=PROSES!$B$3,T1137,)</f>
        <v/>
      </c>
      <c r="O1137" t="str">
        <f t="shared" si="8"/>
        <v/>
      </c>
      <c r="P1137" t="str">
        <f>if(Z1137=PROSES!$B$1,T1137,)</f>
        <v/>
      </c>
      <c r="Q1137" t="str">
        <f>if(X1137=PROSES!$B$1,T1137,)</f>
        <v/>
      </c>
      <c r="R1137" t="str">
        <f t="shared" si="9"/>
        <v>CILEGON BARU7SURALAYA7</v>
      </c>
      <c r="S1137" s="3"/>
      <c r="T1137" s="1" t="s">
        <v>2000</v>
      </c>
      <c r="U1137" s="1" t="s">
        <v>75</v>
      </c>
      <c r="V1137" s="1" t="s">
        <v>75</v>
      </c>
      <c r="W1137" s="1" t="s">
        <v>562</v>
      </c>
      <c r="X1137" s="1" t="s">
        <v>654</v>
      </c>
      <c r="Y1137" s="1" t="s">
        <v>280</v>
      </c>
      <c r="Z1137" s="1" t="s">
        <v>2001</v>
      </c>
      <c r="AA1137" s="1" t="s">
        <v>276</v>
      </c>
      <c r="AD1137" s="1">
        <v>0.0</v>
      </c>
      <c r="AE1137" s="1">
        <v>1.0</v>
      </c>
      <c r="AG1137" s="1">
        <v>12.86</v>
      </c>
      <c r="AH1137" s="1">
        <v>1.0</v>
      </c>
      <c r="AI1137" s="1" t="s">
        <v>64</v>
      </c>
      <c r="AJ1137" s="1">
        <v>0.0</v>
      </c>
      <c r="AM1137" s="1">
        <v>0.0</v>
      </c>
      <c r="AN1137" s="1">
        <v>0.0</v>
      </c>
      <c r="AO1137" s="1">
        <v>100.0</v>
      </c>
      <c r="AP1137" s="1">
        <v>1.0</v>
      </c>
      <c r="AQ1137" s="1">
        <v>2.4</v>
      </c>
      <c r="AR1137" s="1">
        <v>2.4</v>
      </c>
      <c r="AS1137" s="1">
        <v>3.625486</v>
      </c>
      <c r="AT1137" s="1">
        <v>84.89205</v>
      </c>
      <c r="AU1137" s="1">
        <v>0.322786</v>
      </c>
      <c r="AV1137" s="1">
        <v>3.611088</v>
      </c>
      <c r="AW1137" s="1">
        <v>2.251786</v>
      </c>
      <c r="AX1137" s="1">
        <v>10.83326</v>
      </c>
      <c r="AY1137" s="1">
        <v>0.0</v>
      </c>
      <c r="AZ1137" s="1">
        <v>0.6872964</v>
      </c>
      <c r="BA1137" s="1">
        <v>-9.846326</v>
      </c>
    </row>
    <row r="1138">
      <c r="A1138">
        <f t="shared" si="2"/>
        <v>0</v>
      </c>
      <c r="B1138" t="str">
        <f t="shared" si="3"/>
        <v/>
      </c>
      <c r="C1138" t="str">
        <f>if(and(D$3&gt;1,E1138=PROSES!$D$22),,D1138)</f>
        <v/>
      </c>
      <c r="D1138" s="1" t="str">
        <f>if(and(F$3&gt;1,F1138=PROSES!$B$10),,F1138)</f>
        <v/>
      </c>
      <c r="E1138" t="str">
        <f t="shared" si="4"/>
        <v/>
      </c>
      <c r="F1138" t="str">
        <f t="shared" si="5"/>
        <v/>
      </c>
      <c r="G1138" s="1" t="str">
        <f>if(Z1138=PROSES!$E$29,T1138,)</f>
        <v/>
      </c>
      <c r="H1138" t="str">
        <f>if(X1138=PROSES!$E$29,T1138,)</f>
        <v/>
      </c>
      <c r="I1138" t="str">
        <f t="shared" si="6"/>
        <v/>
      </c>
      <c r="J1138" t="str">
        <f>if(and($K$3&gt;1,R1138=PROSES!$C$2),,K1138)</f>
        <v/>
      </c>
      <c r="K1138" s="1" t="str">
        <f>if(and($L$3&gt;1,L1138=PROSES!$B$2),,L1138)</f>
        <v/>
      </c>
      <c r="L1138" t="str">
        <f t="shared" si="7"/>
        <v/>
      </c>
      <c r="M1138" t="str">
        <f>if(Z1138=PROSES!$B$3,T1138,)</f>
        <v/>
      </c>
      <c r="N1138" t="str">
        <f>if(X1138=PROSES!$B$3,T1138,)</f>
        <v/>
      </c>
      <c r="O1138" t="str">
        <f t="shared" si="8"/>
        <v/>
      </c>
      <c r="P1138" t="str">
        <f>if(Z1138=PROSES!$B$1,T1138,)</f>
        <v/>
      </c>
      <c r="Q1138" t="str">
        <f>if(X1138=PROSES!$B$1,T1138,)</f>
        <v/>
      </c>
      <c r="R1138" t="str">
        <f t="shared" si="9"/>
        <v>CILEGON BARU7SURALAYA7</v>
      </c>
      <c r="S1138" s="3"/>
      <c r="T1138" s="1" t="s">
        <v>2002</v>
      </c>
      <c r="U1138" s="1" t="s">
        <v>75</v>
      </c>
      <c r="V1138" s="1" t="s">
        <v>75</v>
      </c>
      <c r="W1138" s="1" t="s">
        <v>562</v>
      </c>
      <c r="X1138" s="1" t="s">
        <v>654</v>
      </c>
      <c r="Y1138" s="1" t="s">
        <v>280</v>
      </c>
      <c r="Z1138" s="1" t="s">
        <v>2001</v>
      </c>
      <c r="AA1138" s="1" t="s">
        <v>276</v>
      </c>
      <c r="AD1138" s="1">
        <v>0.0</v>
      </c>
      <c r="AE1138" s="1">
        <v>1.0</v>
      </c>
      <c r="AG1138" s="1">
        <v>12.86</v>
      </c>
      <c r="AH1138" s="1">
        <v>1.0</v>
      </c>
      <c r="AI1138" s="1" t="s">
        <v>64</v>
      </c>
      <c r="AJ1138" s="1">
        <v>0.0</v>
      </c>
      <c r="AM1138" s="1">
        <v>0.0</v>
      </c>
      <c r="AN1138" s="1">
        <v>0.0</v>
      </c>
      <c r="AO1138" s="1">
        <v>100.0</v>
      </c>
      <c r="AP1138" s="1">
        <v>1.0</v>
      </c>
      <c r="AQ1138" s="1">
        <v>2.4</v>
      </c>
      <c r="AR1138" s="1">
        <v>2.4</v>
      </c>
      <c r="AS1138" s="1">
        <v>3.625486</v>
      </c>
      <c r="AT1138" s="1">
        <v>84.89205</v>
      </c>
      <c r="AU1138" s="1">
        <v>0.322786</v>
      </c>
      <c r="AV1138" s="1">
        <v>3.611088</v>
      </c>
      <c r="AW1138" s="1">
        <v>2.251786</v>
      </c>
      <c r="AX1138" s="1">
        <v>10.83326</v>
      </c>
      <c r="AY1138" s="1">
        <v>0.0</v>
      </c>
      <c r="AZ1138" s="1">
        <v>0.6872964</v>
      </c>
      <c r="BA1138" s="1">
        <v>-9.846326</v>
      </c>
    </row>
    <row r="1139">
      <c r="A1139">
        <f t="shared" si="2"/>
        <v>0</v>
      </c>
      <c r="B1139" t="str">
        <f t="shared" si="3"/>
        <v/>
      </c>
      <c r="C1139" t="str">
        <f>if(and(D$3&gt;1,E1139=PROSES!$D$22),,D1139)</f>
        <v/>
      </c>
      <c r="D1139" s="1" t="str">
        <f>if(and(F$3&gt;1,F1139=PROSES!$B$10),,F1139)</f>
        <v/>
      </c>
      <c r="E1139" t="str">
        <f t="shared" si="4"/>
        <v/>
      </c>
      <c r="F1139" t="str">
        <f t="shared" si="5"/>
        <v/>
      </c>
      <c r="G1139" s="1" t="str">
        <f>if(Z1139=PROSES!$E$29,T1139,)</f>
        <v/>
      </c>
      <c r="H1139" t="str">
        <f>if(X1139=PROSES!$E$29,T1139,)</f>
        <v/>
      </c>
      <c r="I1139" t="str">
        <f t="shared" si="6"/>
        <v/>
      </c>
      <c r="J1139" t="str">
        <f>if(and($K$3&gt;1,R1139=PROSES!$C$2),,K1139)</f>
        <v/>
      </c>
      <c r="K1139" s="1" t="str">
        <f>if(and($L$3&gt;1,L1139=PROSES!$B$2),,L1139)</f>
        <v/>
      </c>
      <c r="L1139" t="str">
        <f t="shared" si="7"/>
        <v/>
      </c>
      <c r="M1139" t="str">
        <f>if(Z1139=PROSES!$B$3,T1139,)</f>
        <v/>
      </c>
      <c r="N1139" t="str">
        <f>if(X1139=PROSES!$B$3,T1139,)</f>
        <v/>
      </c>
      <c r="O1139" t="str">
        <f t="shared" si="8"/>
        <v/>
      </c>
      <c r="P1139" t="str">
        <f>if(Z1139=PROSES!$B$1,T1139,)</f>
        <v/>
      </c>
      <c r="Q1139" t="str">
        <f>if(X1139=PROSES!$B$1,T1139,)</f>
        <v/>
      </c>
      <c r="R1139" t="str">
        <f t="shared" si="9"/>
        <v>SURALAYA5MITSUBISHI CHEMICAL</v>
      </c>
      <c r="S1139" s="3"/>
      <c r="T1139" s="1" t="s">
        <v>2003</v>
      </c>
      <c r="U1139" s="1" t="s">
        <v>58</v>
      </c>
      <c r="V1139" s="1" t="s">
        <v>58</v>
      </c>
      <c r="W1139" s="1" t="s">
        <v>220</v>
      </c>
      <c r="X1139" s="1" t="s">
        <v>2004</v>
      </c>
      <c r="Y1139" s="1" t="s">
        <v>2005</v>
      </c>
      <c r="Z1139" s="1" t="s">
        <v>1489</v>
      </c>
      <c r="AA1139" s="1" t="s">
        <v>61</v>
      </c>
      <c r="AD1139" s="1">
        <v>0.0</v>
      </c>
      <c r="AE1139" s="1">
        <v>1.0</v>
      </c>
      <c r="AG1139" s="1">
        <v>7.3</v>
      </c>
      <c r="AH1139" s="1">
        <v>1.0</v>
      </c>
      <c r="AI1139" s="1" t="s">
        <v>64</v>
      </c>
      <c r="AJ1139" s="1">
        <v>0.0</v>
      </c>
      <c r="AM1139" s="1">
        <v>0.0</v>
      </c>
      <c r="AN1139" s="1">
        <v>0.0</v>
      </c>
      <c r="AO1139" s="1">
        <v>100.0</v>
      </c>
      <c r="AP1139" s="1">
        <v>1.0</v>
      </c>
      <c r="AQ1139" s="1">
        <v>0.78</v>
      </c>
      <c r="AR1139" s="1">
        <v>0.78</v>
      </c>
      <c r="AS1139" s="1">
        <v>3.026226</v>
      </c>
      <c r="AT1139" s="1">
        <v>78.54912</v>
      </c>
      <c r="AU1139" s="1">
        <v>0.60079</v>
      </c>
      <c r="AV1139" s="1">
        <v>2.96599</v>
      </c>
      <c r="AW1139" s="1">
        <v>1.69579</v>
      </c>
      <c r="AX1139" s="1">
        <v>8.89797</v>
      </c>
      <c r="AY1139" s="1">
        <v>0.0</v>
      </c>
      <c r="AZ1139" s="1">
        <v>0.6644356</v>
      </c>
      <c r="BA1139" s="1">
        <v>0.9922302</v>
      </c>
    </row>
    <row r="1140">
      <c r="A1140">
        <f t="shared" si="2"/>
        <v>0</v>
      </c>
      <c r="B1140" t="str">
        <f t="shared" si="3"/>
        <v/>
      </c>
      <c r="C1140" t="str">
        <f>if(and(D$3&gt;1,E1140=PROSES!$D$22),,D1140)</f>
        <v/>
      </c>
      <c r="D1140" s="1" t="str">
        <f>if(and(F$3&gt;1,F1140=PROSES!$B$10),,F1140)</f>
        <v/>
      </c>
      <c r="E1140" t="str">
        <f t="shared" si="4"/>
        <v/>
      </c>
      <c r="F1140" t="str">
        <f t="shared" si="5"/>
        <v/>
      </c>
      <c r="G1140" s="1" t="str">
        <f>if(Z1140=PROSES!$E$29,T1140,)</f>
        <v/>
      </c>
      <c r="H1140" t="str">
        <f>if(X1140=PROSES!$E$29,T1140,)</f>
        <v/>
      </c>
      <c r="I1140" t="str">
        <f t="shared" si="6"/>
        <v/>
      </c>
      <c r="J1140" t="str">
        <f>if(and($K$3&gt;1,R1140=PROSES!$C$2),,K1140)</f>
        <v/>
      </c>
      <c r="K1140" s="1" t="str">
        <f>if(and($L$3&gt;1,L1140=PROSES!$B$2),,L1140)</f>
        <v/>
      </c>
      <c r="L1140" t="str">
        <f t="shared" si="7"/>
        <v/>
      </c>
      <c r="M1140" t="str">
        <f>if(Z1140=PROSES!$B$3,T1140,)</f>
        <v/>
      </c>
      <c r="N1140" t="str">
        <f>if(X1140=PROSES!$B$3,T1140,)</f>
        <v/>
      </c>
      <c r="O1140" t="str">
        <f t="shared" si="8"/>
        <v/>
      </c>
      <c r="P1140" t="str">
        <f>if(Z1140=PROSES!$B$1,T1140,)</f>
        <v/>
      </c>
      <c r="Q1140" t="str">
        <f>if(X1140=PROSES!$B$1,T1140,)</f>
        <v/>
      </c>
      <c r="R1140" t="str">
        <f t="shared" si="9"/>
        <v>SURALAYA5PRIMA ETHYCOLINDO</v>
      </c>
      <c r="S1140" s="3"/>
      <c r="T1140" s="1" t="s">
        <v>2006</v>
      </c>
      <c r="U1140" s="1" t="s">
        <v>58</v>
      </c>
      <c r="V1140" s="1" t="s">
        <v>58</v>
      </c>
      <c r="W1140" s="1" t="s">
        <v>282</v>
      </c>
      <c r="X1140" s="1" t="s">
        <v>2004</v>
      </c>
      <c r="Y1140" s="1" t="s">
        <v>108</v>
      </c>
      <c r="Z1140" s="1" t="s">
        <v>2007</v>
      </c>
      <c r="AA1140" s="1" t="s">
        <v>61</v>
      </c>
      <c r="AD1140" s="1">
        <v>0.0</v>
      </c>
      <c r="AE1140" s="1">
        <v>1.0</v>
      </c>
      <c r="AG1140" s="1">
        <v>6.7</v>
      </c>
      <c r="AH1140" s="1">
        <v>1.0</v>
      </c>
      <c r="AI1140" s="1" t="s">
        <v>64</v>
      </c>
      <c r="AJ1140" s="1">
        <v>0.0</v>
      </c>
      <c r="AM1140" s="1">
        <v>0.0</v>
      </c>
      <c r="AN1140" s="1">
        <v>0.0</v>
      </c>
      <c r="AO1140" s="1">
        <v>100.0</v>
      </c>
      <c r="AP1140" s="1">
        <v>1.0</v>
      </c>
      <c r="AQ1140" s="1">
        <v>1.56</v>
      </c>
      <c r="AR1140" s="1">
        <v>1.56</v>
      </c>
      <c r="AS1140" s="1">
        <v>1.904058</v>
      </c>
      <c r="AT1140" s="1">
        <v>81.68457</v>
      </c>
      <c r="AU1140" s="1">
        <v>0.27537</v>
      </c>
      <c r="AV1140" s="1">
        <v>1.88404</v>
      </c>
      <c r="AW1140" s="1">
        <v>1.28037</v>
      </c>
      <c r="AX1140" s="1">
        <v>5.65212</v>
      </c>
      <c r="AY1140" s="1">
        <v>0.0</v>
      </c>
      <c r="AZ1140" s="1">
        <v>0.6827177</v>
      </c>
      <c r="BA1140" s="1">
        <v>-6.618521</v>
      </c>
    </row>
    <row r="1141">
      <c r="A1141">
        <f t="shared" si="2"/>
        <v>0</v>
      </c>
      <c r="B1141" t="str">
        <f t="shared" si="3"/>
        <v/>
      </c>
      <c r="C1141" t="str">
        <f>if(and(D$3&gt;1,E1141=PROSES!$D$22),,D1141)</f>
        <v/>
      </c>
      <c r="D1141" s="1" t="str">
        <f>if(and(F$3&gt;1,F1141=PROSES!$B$10),,F1141)</f>
        <v/>
      </c>
      <c r="E1141" t="str">
        <f t="shared" si="4"/>
        <v/>
      </c>
      <c r="F1141" t="str">
        <f t="shared" si="5"/>
        <v/>
      </c>
      <c r="G1141" s="1" t="str">
        <f>if(Z1141=PROSES!$E$29,T1141,)</f>
        <v/>
      </c>
      <c r="H1141" t="str">
        <f>if(X1141=PROSES!$E$29,T1141,)</f>
        <v/>
      </c>
      <c r="I1141" t="str">
        <f t="shared" si="6"/>
        <v/>
      </c>
      <c r="J1141" t="str">
        <f>if(and($K$3&gt;1,R1141=PROSES!$C$2),,K1141)</f>
        <v/>
      </c>
      <c r="K1141" s="1" t="str">
        <f>if(and($L$3&gt;1,L1141=PROSES!$B$2),,L1141)</f>
        <v/>
      </c>
      <c r="L1141" t="str">
        <f t="shared" si="7"/>
        <v/>
      </c>
      <c r="M1141" t="str">
        <f>if(Z1141=PROSES!$B$3,T1141,)</f>
        <v/>
      </c>
      <c r="N1141" t="str">
        <f>if(X1141=PROSES!$B$3,T1141,)</f>
        <v/>
      </c>
      <c r="O1141" t="str">
        <f t="shared" si="8"/>
        <v/>
      </c>
      <c r="P1141" t="str">
        <f>if(Z1141=PROSES!$B$1,T1141,)</f>
        <v/>
      </c>
      <c r="Q1141" t="str">
        <f>if(X1141=PROSES!$B$1,T1141,)</f>
        <v/>
      </c>
      <c r="R1141" t="str">
        <f t="shared" si="9"/>
        <v>SURALAYA7SURALAYA BARU</v>
      </c>
      <c r="S1141" s="3"/>
      <c r="T1141" s="1" t="s">
        <v>2008</v>
      </c>
      <c r="U1141" s="1" t="s">
        <v>75</v>
      </c>
      <c r="V1141" s="1" t="s">
        <v>75</v>
      </c>
      <c r="W1141" s="1" t="s">
        <v>1294</v>
      </c>
      <c r="X1141" s="1" t="s">
        <v>2001</v>
      </c>
      <c r="Y1141" s="1" t="s">
        <v>276</v>
      </c>
      <c r="Z1141" s="1" t="s">
        <v>1295</v>
      </c>
      <c r="AA1141" s="1" t="s">
        <v>1289</v>
      </c>
      <c r="AD1141" s="1">
        <v>0.0</v>
      </c>
      <c r="AE1141" s="1">
        <v>1.0</v>
      </c>
      <c r="AG1141" s="1">
        <v>1.25</v>
      </c>
      <c r="AH1141" s="1">
        <v>1.0</v>
      </c>
      <c r="AI1141" s="1" t="s">
        <v>64</v>
      </c>
      <c r="AJ1141" s="1">
        <v>0.0</v>
      </c>
      <c r="AM1141" s="1">
        <v>0.0</v>
      </c>
      <c r="AN1141" s="1">
        <v>0.0</v>
      </c>
      <c r="AO1141" s="1">
        <v>100.0</v>
      </c>
      <c r="AP1141" s="1">
        <v>1.0</v>
      </c>
      <c r="AQ1141" s="1">
        <v>2.808</v>
      </c>
      <c r="AR1141" s="1">
        <v>2.808</v>
      </c>
      <c r="AS1141" s="1">
        <v>0.5080538</v>
      </c>
      <c r="AT1141" s="1">
        <v>76.1347</v>
      </c>
      <c r="AU1141" s="1">
        <v>0.12175</v>
      </c>
      <c r="AV1141" s="1">
        <v>0.49325</v>
      </c>
      <c r="AW1141" s="1">
        <v>0.30875</v>
      </c>
      <c r="AX1141" s="1">
        <v>1.48</v>
      </c>
      <c r="AY1141" s="1">
        <v>0.0</v>
      </c>
      <c r="AZ1141" s="1">
        <v>0.6589283</v>
      </c>
      <c r="BA1141" s="1">
        <v>3.13437</v>
      </c>
    </row>
    <row r="1142">
      <c r="A1142">
        <f t="shared" si="2"/>
        <v>0</v>
      </c>
      <c r="B1142" t="str">
        <f t="shared" si="3"/>
        <v/>
      </c>
      <c r="C1142" t="str">
        <f>if(and(D$3&gt;1,E1142=PROSES!$D$22),,D1142)</f>
        <v/>
      </c>
      <c r="D1142" s="1" t="str">
        <f>if(and(F$3&gt;1,F1142=PROSES!$B$10),,F1142)</f>
        <v/>
      </c>
      <c r="E1142" t="str">
        <f t="shared" si="4"/>
        <v/>
      </c>
      <c r="F1142" t="str">
        <f t="shared" si="5"/>
        <v/>
      </c>
      <c r="G1142" s="1" t="str">
        <f>if(Z1142=PROSES!$E$29,T1142,)</f>
        <v/>
      </c>
      <c r="H1142" t="str">
        <f>if(X1142=PROSES!$E$29,T1142,)</f>
        <v/>
      </c>
      <c r="I1142" t="str">
        <f t="shared" si="6"/>
        <v/>
      </c>
      <c r="J1142" t="str">
        <f>if(and($K$3&gt;1,R1142=PROSES!$C$2),,K1142)</f>
        <v/>
      </c>
      <c r="K1142" s="1" t="str">
        <f>if(and($L$3&gt;1,L1142=PROSES!$B$2),,L1142)</f>
        <v/>
      </c>
      <c r="L1142" t="str">
        <f t="shared" si="7"/>
        <v/>
      </c>
      <c r="M1142" t="str">
        <f>if(Z1142=PROSES!$B$3,T1142,)</f>
        <v/>
      </c>
      <c r="N1142" t="str">
        <f>if(X1142=PROSES!$B$3,T1142,)</f>
        <v/>
      </c>
      <c r="O1142" t="str">
        <f t="shared" si="8"/>
        <v/>
      </c>
      <c r="P1142" t="str">
        <f>if(Z1142=PROSES!$B$1,T1142,)</f>
        <v/>
      </c>
      <c r="Q1142" t="str">
        <f>if(X1142=PROSES!$B$1,T1142,)</f>
        <v/>
      </c>
      <c r="R1142" t="str">
        <f t="shared" si="9"/>
        <v>SALAK BARUCIBADAK BARU5</v>
      </c>
      <c r="S1142" s="3"/>
      <c r="T1142" s="1" t="s">
        <v>2009</v>
      </c>
      <c r="U1142" s="1" t="s">
        <v>58</v>
      </c>
      <c r="V1142" s="1" t="s">
        <v>58</v>
      </c>
      <c r="W1142" s="1" t="s">
        <v>90</v>
      </c>
      <c r="X1142" s="1" t="s">
        <v>263</v>
      </c>
      <c r="Y1142" s="1" t="s">
        <v>66</v>
      </c>
      <c r="Z1142" s="1" t="s">
        <v>245</v>
      </c>
      <c r="AA1142" s="1" t="s">
        <v>66</v>
      </c>
      <c r="AD1142" s="1">
        <v>0.0</v>
      </c>
      <c r="AE1142" s="1">
        <v>1.0</v>
      </c>
      <c r="AG1142" s="1">
        <v>28.903</v>
      </c>
      <c r="AH1142" s="1">
        <v>1.0</v>
      </c>
      <c r="AI1142" s="1" t="s">
        <v>64</v>
      </c>
      <c r="AJ1142" s="1">
        <v>0.0</v>
      </c>
      <c r="AM1142" s="1">
        <v>0.0</v>
      </c>
      <c r="AN1142" s="1">
        <v>0.0</v>
      </c>
      <c r="AO1142" s="1">
        <v>100.0</v>
      </c>
      <c r="AP1142" s="1">
        <v>1.0</v>
      </c>
      <c r="AQ1142" s="1">
        <v>1.62</v>
      </c>
      <c r="AR1142" s="1">
        <v>1.62</v>
      </c>
      <c r="AS1142" s="1">
        <v>8.189816</v>
      </c>
      <c r="AT1142" s="1">
        <v>82.15014</v>
      </c>
      <c r="AU1142" s="1">
        <v>1.118546</v>
      </c>
      <c r="AV1142" s="1">
        <v>8.113072</v>
      </c>
      <c r="AW1142" s="1">
        <v>5.453996</v>
      </c>
      <c r="AX1142" s="1">
        <v>24.33922</v>
      </c>
      <c r="AY1142" s="1">
        <v>0.0</v>
      </c>
      <c r="AZ1142" s="1">
        <v>0.683587</v>
      </c>
      <c r="BA1142" s="1">
        <v>-7.109503</v>
      </c>
    </row>
    <row r="1143">
      <c r="A1143">
        <f t="shared" si="2"/>
        <v>0</v>
      </c>
      <c r="B1143" t="str">
        <f t="shared" si="3"/>
        <v/>
      </c>
      <c r="C1143" t="str">
        <f>if(and(D$3&gt;1,E1143=PROSES!$D$22),,D1143)</f>
        <v/>
      </c>
      <c r="D1143" s="1" t="str">
        <f>if(and(F$3&gt;1,F1143=PROSES!$B$10),,F1143)</f>
        <v/>
      </c>
      <c r="E1143" t="str">
        <f t="shared" si="4"/>
        <v/>
      </c>
      <c r="F1143" t="str">
        <f t="shared" si="5"/>
        <v/>
      </c>
      <c r="G1143" s="1" t="str">
        <f>if(Z1143=PROSES!$E$29,T1143,)</f>
        <v/>
      </c>
      <c r="H1143" t="str">
        <f>if(X1143=PROSES!$E$29,T1143,)</f>
        <v/>
      </c>
      <c r="I1143" t="str">
        <f t="shared" si="6"/>
        <v/>
      </c>
      <c r="J1143" t="str">
        <f>if(and($K$3&gt;1,R1143=PROSES!$C$2),,K1143)</f>
        <v/>
      </c>
      <c r="K1143" s="1" t="str">
        <f>if(and($L$3&gt;1,L1143=PROSES!$B$2),,L1143)</f>
        <v/>
      </c>
      <c r="L1143" t="str">
        <f t="shared" si="7"/>
        <v/>
      </c>
      <c r="M1143" t="str">
        <f>if(Z1143=PROSES!$B$3,T1143,)</f>
        <v/>
      </c>
      <c r="N1143" t="str">
        <f>if(X1143=PROSES!$B$3,T1143,)</f>
        <v/>
      </c>
      <c r="O1143" t="str">
        <f t="shared" si="8"/>
        <v/>
      </c>
      <c r="P1143" t="str">
        <f>if(Z1143=PROSES!$B$1,T1143,)</f>
        <v/>
      </c>
      <c r="Q1143" t="str">
        <f>if(X1143=PROSES!$B$1,T1143,)</f>
        <v/>
      </c>
      <c r="R1143" t="str">
        <f t="shared" si="9"/>
        <v>SUKOLILO5KENJERAN5</v>
      </c>
      <c r="S1143" s="3"/>
      <c r="T1143" s="1" t="s">
        <v>2010</v>
      </c>
      <c r="U1143" s="1" t="s">
        <v>82</v>
      </c>
      <c r="V1143" s="1" t="s">
        <v>82</v>
      </c>
      <c r="W1143" s="1" t="s">
        <v>315</v>
      </c>
      <c r="X1143" s="1" t="s">
        <v>1875</v>
      </c>
      <c r="Y1143" s="1" t="s">
        <v>88</v>
      </c>
      <c r="Z1143" s="1" t="s">
        <v>1201</v>
      </c>
      <c r="AA1143" s="1" t="s">
        <v>88</v>
      </c>
      <c r="AD1143" s="1">
        <v>0.0</v>
      </c>
      <c r="AE1143" s="1">
        <v>1.0</v>
      </c>
      <c r="AG1143" s="1">
        <v>4.37</v>
      </c>
      <c r="AH1143" s="1">
        <v>1.0</v>
      </c>
      <c r="AI1143" s="1" t="s">
        <v>64</v>
      </c>
      <c r="AJ1143" s="1">
        <v>0.0</v>
      </c>
      <c r="AM1143" s="1">
        <v>0.0</v>
      </c>
      <c r="AN1143" s="1">
        <v>0.0</v>
      </c>
      <c r="AO1143" s="1">
        <v>100.0</v>
      </c>
      <c r="AP1143" s="1">
        <v>1.0</v>
      </c>
      <c r="AQ1143" s="1">
        <v>0.74</v>
      </c>
      <c r="AR1143" s="1">
        <v>0.74</v>
      </c>
      <c r="AS1143" s="1">
        <v>1.730881</v>
      </c>
      <c r="AT1143" s="1">
        <v>77.04442</v>
      </c>
      <c r="AU1143" s="1">
        <v>0.388056</v>
      </c>
      <c r="AV1143" s="1">
        <v>1.68682</v>
      </c>
      <c r="AW1143" s="1">
        <v>1.04443</v>
      </c>
      <c r="AX1143" s="1">
        <v>5.06046</v>
      </c>
      <c r="AY1143" s="1">
        <v>0.0</v>
      </c>
      <c r="AZ1143" s="1">
        <v>0.6618785</v>
      </c>
      <c r="BA1143" s="1">
        <v>1.945686</v>
      </c>
    </row>
    <row r="1144">
      <c r="A1144">
        <f t="shared" si="2"/>
        <v>0</v>
      </c>
      <c r="B1144" t="str">
        <f t="shared" si="3"/>
        <v/>
      </c>
      <c r="C1144" t="str">
        <f>if(and(D$3&gt;1,E1144=PROSES!$D$22),,D1144)</f>
        <v/>
      </c>
      <c r="D1144" s="1" t="str">
        <f>if(and(F$3&gt;1,F1144=PROSES!$B$10),,F1144)</f>
        <v/>
      </c>
      <c r="E1144" t="str">
        <f t="shared" si="4"/>
        <v/>
      </c>
      <c r="F1144" t="str">
        <f t="shared" si="5"/>
        <v/>
      </c>
      <c r="G1144" s="1" t="str">
        <f>if(Z1144=PROSES!$E$29,T1144,)</f>
        <v/>
      </c>
      <c r="H1144" t="str">
        <f>if(X1144=PROSES!$E$29,T1144,)</f>
        <v/>
      </c>
      <c r="I1144" t="str">
        <f t="shared" si="6"/>
        <v/>
      </c>
      <c r="J1144" t="str">
        <f>if(and($K$3&gt;1,R1144=PROSES!$C$2),,K1144)</f>
        <v/>
      </c>
      <c r="K1144" s="1" t="str">
        <f>if(and($L$3&gt;1,L1144=PROSES!$B$2),,L1144)</f>
        <v/>
      </c>
      <c r="L1144" t="str">
        <f t="shared" si="7"/>
        <v/>
      </c>
      <c r="M1144" t="str">
        <f>if(Z1144=PROSES!$B$3,T1144,)</f>
        <v/>
      </c>
      <c r="N1144" t="str">
        <f>if(X1144=PROSES!$B$3,T1144,)</f>
        <v/>
      </c>
      <c r="O1144" t="str">
        <f t="shared" si="8"/>
        <v/>
      </c>
      <c r="P1144" t="str">
        <f>if(Z1144=PROSES!$B$1,T1144,)</f>
        <v/>
      </c>
      <c r="Q1144" t="str">
        <f>if(X1144=PROSES!$B$1,T1144,)</f>
        <v/>
      </c>
      <c r="R1144" t="str">
        <f t="shared" si="9"/>
        <v>SUKOLILO5KENJERAN5</v>
      </c>
      <c r="S1144" s="3"/>
      <c r="T1144" s="1" t="s">
        <v>2011</v>
      </c>
      <c r="U1144" s="1" t="s">
        <v>82</v>
      </c>
      <c r="V1144" s="1" t="s">
        <v>82</v>
      </c>
      <c r="W1144" s="1" t="s">
        <v>315</v>
      </c>
      <c r="X1144" s="1" t="s">
        <v>1875</v>
      </c>
      <c r="Y1144" s="1" t="s">
        <v>88</v>
      </c>
      <c r="Z1144" s="1" t="s">
        <v>1201</v>
      </c>
      <c r="AA1144" s="1" t="s">
        <v>88</v>
      </c>
      <c r="AD1144" s="1">
        <v>0.0</v>
      </c>
      <c r="AE1144" s="1">
        <v>1.0</v>
      </c>
      <c r="AG1144" s="1">
        <v>4.37</v>
      </c>
      <c r="AH1144" s="1">
        <v>1.0</v>
      </c>
      <c r="AI1144" s="1" t="s">
        <v>64</v>
      </c>
      <c r="AJ1144" s="1">
        <v>0.0</v>
      </c>
      <c r="AM1144" s="1">
        <v>0.0</v>
      </c>
      <c r="AN1144" s="1">
        <v>0.0</v>
      </c>
      <c r="AO1144" s="1">
        <v>100.0</v>
      </c>
      <c r="AP1144" s="1">
        <v>1.0</v>
      </c>
      <c r="AQ1144" s="1">
        <v>0.74</v>
      </c>
      <c r="AR1144" s="1">
        <v>0.74</v>
      </c>
      <c r="AS1144" s="1">
        <v>1.730881</v>
      </c>
      <c r="AT1144" s="1">
        <v>77.04442</v>
      </c>
      <c r="AU1144" s="1">
        <v>0.388056</v>
      </c>
      <c r="AV1144" s="1">
        <v>1.68682</v>
      </c>
      <c r="AW1144" s="1">
        <v>1.04443</v>
      </c>
      <c r="AX1144" s="1">
        <v>5.06046</v>
      </c>
      <c r="AY1144" s="1">
        <v>0.0</v>
      </c>
      <c r="AZ1144" s="1">
        <v>0.6618785</v>
      </c>
      <c r="BA1144" s="1">
        <v>1.945686</v>
      </c>
    </row>
    <row r="1145">
      <c r="A1145">
        <f t="shared" si="2"/>
        <v>0</v>
      </c>
      <c r="B1145" t="str">
        <f t="shared" si="3"/>
        <v/>
      </c>
      <c r="C1145" t="str">
        <f>if(and(D$3&gt;1,E1145=PROSES!$D$22),,D1145)</f>
        <v/>
      </c>
      <c r="D1145" s="1" t="str">
        <f>if(and(F$3&gt;1,F1145=PROSES!$B$10),,F1145)</f>
        <v/>
      </c>
      <c r="E1145" t="str">
        <f t="shared" si="4"/>
        <v/>
      </c>
      <c r="F1145" t="str">
        <f t="shared" si="5"/>
        <v/>
      </c>
      <c r="G1145" s="1" t="str">
        <f>if(Z1145=PROSES!$E$29,T1145,)</f>
        <v/>
      </c>
      <c r="H1145" t="str">
        <f>if(X1145=PROSES!$E$29,T1145,)</f>
        <v/>
      </c>
      <c r="I1145" t="str">
        <f t="shared" si="6"/>
        <v/>
      </c>
      <c r="J1145" t="str">
        <f>if(and($K$3&gt;1,R1145=PROSES!$C$2),,K1145)</f>
        <v/>
      </c>
      <c r="K1145" s="1" t="str">
        <f>if(and($L$3&gt;1,L1145=PROSES!$B$2),,L1145)</f>
        <v/>
      </c>
      <c r="L1145" t="str">
        <f t="shared" si="7"/>
        <v/>
      </c>
      <c r="M1145" t="str">
        <f>if(Z1145=PROSES!$B$3,T1145,)</f>
        <v/>
      </c>
      <c r="N1145" t="str">
        <f>if(X1145=PROSES!$B$3,T1145,)</f>
        <v/>
      </c>
      <c r="O1145" t="str">
        <f t="shared" si="8"/>
        <v/>
      </c>
      <c r="P1145" t="str">
        <f>if(Z1145=PROSES!$B$1,T1145,)</f>
        <v/>
      </c>
      <c r="Q1145" t="str">
        <f>if(X1145=PROSES!$B$1,T1145,)</f>
        <v/>
      </c>
      <c r="R1145" t="str">
        <f t="shared" si="9"/>
        <v>SUKOLILO5</v>
      </c>
      <c r="S1145" s="3"/>
      <c r="T1145" s="1" t="s">
        <v>2012</v>
      </c>
      <c r="U1145" s="1" t="s">
        <v>82</v>
      </c>
      <c r="V1145" s="1" t="s">
        <v>82</v>
      </c>
      <c r="W1145" s="1" t="s">
        <v>2013</v>
      </c>
      <c r="X1145" s="1" t="s">
        <v>1875</v>
      </c>
      <c r="Y1145" s="1" t="s">
        <v>88</v>
      </c>
      <c r="AA1145" s="1" t="s">
        <v>853</v>
      </c>
      <c r="AD1145" s="1">
        <v>0.0</v>
      </c>
      <c r="AE1145" s="1">
        <v>1.0</v>
      </c>
      <c r="AG1145" s="1">
        <v>4.086</v>
      </c>
      <c r="AH1145" s="1">
        <v>1.0</v>
      </c>
      <c r="AI1145" s="1" t="s">
        <v>64</v>
      </c>
      <c r="AJ1145" s="1">
        <v>0.0</v>
      </c>
      <c r="AM1145" s="1">
        <v>0.0</v>
      </c>
      <c r="AN1145" s="1">
        <v>0.0</v>
      </c>
      <c r="AO1145" s="1">
        <v>100.0</v>
      </c>
      <c r="AP1145" s="1">
        <v>1.0</v>
      </c>
      <c r="AQ1145" s="1">
        <v>1.036</v>
      </c>
      <c r="AR1145" s="1">
        <v>1.036</v>
      </c>
      <c r="AS1145" s="1">
        <v>0.4869234</v>
      </c>
      <c r="AT1145" s="1">
        <v>81.9005</v>
      </c>
      <c r="AU1145" s="1">
        <v>0.06860394</v>
      </c>
      <c r="AV1145" s="1">
        <v>0.4820663</v>
      </c>
      <c r="AW1145" s="1">
        <v>0.3539702</v>
      </c>
      <c r="AX1145" s="1">
        <v>0.2642007</v>
      </c>
      <c r="AY1145" s="1">
        <v>0.0</v>
      </c>
      <c r="AZ1145" s="1">
        <v>0.2457782</v>
      </c>
      <c r="BA1145" s="1">
        <v>-119.2608</v>
      </c>
    </row>
    <row r="1146">
      <c r="A1146">
        <f t="shared" si="2"/>
        <v>0</v>
      </c>
      <c r="B1146" t="str">
        <f t="shared" si="3"/>
        <v/>
      </c>
      <c r="C1146" t="str">
        <f>if(and(D$3&gt;1,E1146=PROSES!$D$22),,D1146)</f>
        <v/>
      </c>
      <c r="D1146" s="1" t="str">
        <f>if(and(F$3&gt;1,F1146=PROSES!$B$10),,F1146)</f>
        <v/>
      </c>
      <c r="E1146" t="str">
        <f t="shared" si="4"/>
        <v/>
      </c>
      <c r="F1146" t="str">
        <f t="shared" si="5"/>
        <v/>
      </c>
      <c r="G1146" s="1" t="str">
        <f>if(Z1146=PROSES!$E$29,T1146,)</f>
        <v/>
      </c>
      <c r="H1146" t="str">
        <f>if(X1146=PROSES!$E$29,T1146,)</f>
        <v/>
      </c>
      <c r="I1146" t="str">
        <f t="shared" si="6"/>
        <v/>
      </c>
      <c r="J1146" t="str">
        <f>if(and($K$3&gt;1,R1146=PROSES!$C$2),,K1146)</f>
        <v/>
      </c>
      <c r="K1146" s="1" t="str">
        <f>if(and($L$3&gt;1,L1146=PROSES!$B$2),,L1146)</f>
        <v/>
      </c>
      <c r="L1146" t="str">
        <f t="shared" si="7"/>
        <v/>
      </c>
      <c r="M1146" t="str">
        <f>if(Z1146=PROSES!$B$3,T1146,)</f>
        <v/>
      </c>
      <c r="N1146" t="str">
        <f>if(X1146=PROSES!$B$3,T1146,)</f>
        <v/>
      </c>
      <c r="O1146" t="str">
        <f t="shared" si="8"/>
        <v/>
      </c>
      <c r="P1146" t="str">
        <f>if(Z1146=PROSES!$B$1,T1146,)</f>
        <v/>
      </c>
      <c r="Q1146" t="str">
        <f>if(X1146=PROSES!$B$1,T1146,)</f>
        <v/>
      </c>
      <c r="R1146" t="str">
        <f t="shared" si="9"/>
        <v>SUKOLILO5NGAGEL5</v>
      </c>
      <c r="S1146" s="3"/>
      <c r="T1146" s="1" t="s">
        <v>2014</v>
      </c>
      <c r="U1146" s="1" t="s">
        <v>82</v>
      </c>
      <c r="V1146" s="1" t="s">
        <v>82</v>
      </c>
      <c r="W1146" s="1" t="s">
        <v>205</v>
      </c>
      <c r="X1146" s="1" t="s">
        <v>1875</v>
      </c>
      <c r="Y1146" s="1" t="s">
        <v>85</v>
      </c>
      <c r="Z1146" s="1" t="s">
        <v>1511</v>
      </c>
      <c r="AA1146" s="1" t="s">
        <v>85</v>
      </c>
      <c r="AD1146" s="1">
        <v>0.0</v>
      </c>
      <c r="AE1146" s="1">
        <v>1.0</v>
      </c>
      <c r="AG1146" s="1">
        <v>2.98</v>
      </c>
      <c r="AH1146" s="1">
        <v>1.0</v>
      </c>
      <c r="AI1146" s="1" t="s">
        <v>64</v>
      </c>
      <c r="AJ1146" s="1">
        <v>0.0</v>
      </c>
      <c r="AM1146" s="1">
        <v>0.0</v>
      </c>
      <c r="AN1146" s="1">
        <v>0.0</v>
      </c>
      <c r="AO1146" s="1">
        <v>100.0</v>
      </c>
      <c r="AP1146" s="1">
        <v>1.0</v>
      </c>
      <c r="AQ1146" s="1">
        <v>0.92</v>
      </c>
      <c r="AR1146" s="1">
        <v>0.92</v>
      </c>
      <c r="AS1146" s="1">
        <v>0.3420714</v>
      </c>
      <c r="AT1146" s="1">
        <v>72.87525</v>
      </c>
      <c r="AU1146" s="1">
        <v>0.100724</v>
      </c>
      <c r="AV1146" s="1">
        <v>0.326906</v>
      </c>
      <c r="AW1146" s="1">
        <v>0.547724</v>
      </c>
      <c r="AX1146" s="1">
        <v>0.980718</v>
      </c>
      <c r="AY1146" s="1">
        <v>0.0</v>
      </c>
      <c r="AZ1146" s="1">
        <v>0.771778</v>
      </c>
      <c r="BA1146" s="1">
        <v>-17.23499</v>
      </c>
    </row>
    <row r="1147">
      <c r="A1147">
        <f t="shared" si="2"/>
        <v>0</v>
      </c>
      <c r="B1147" t="str">
        <f t="shared" si="3"/>
        <v/>
      </c>
      <c r="C1147" t="str">
        <f>if(and(D$3&gt;1,E1147=PROSES!$D$22),,D1147)</f>
        <v/>
      </c>
      <c r="D1147" s="1" t="str">
        <f>if(and(F$3&gt;1,F1147=PROSES!$B$10),,F1147)</f>
        <v/>
      </c>
      <c r="E1147" t="str">
        <f t="shared" si="4"/>
        <v/>
      </c>
      <c r="F1147" t="str">
        <f t="shared" si="5"/>
        <v/>
      </c>
      <c r="G1147" s="1" t="str">
        <f>if(Z1147=PROSES!$E$29,T1147,)</f>
        <v/>
      </c>
      <c r="H1147" t="str">
        <f>if(X1147=PROSES!$E$29,T1147,)</f>
        <v/>
      </c>
      <c r="I1147" t="str">
        <f t="shared" si="6"/>
        <v/>
      </c>
      <c r="J1147" t="str">
        <f>if(and($K$3&gt;1,R1147=PROSES!$C$2),,K1147)</f>
        <v/>
      </c>
      <c r="K1147" s="1" t="str">
        <f>if(and($L$3&gt;1,L1147=PROSES!$B$2),,L1147)</f>
        <v/>
      </c>
      <c r="L1147" t="str">
        <f t="shared" si="7"/>
        <v/>
      </c>
      <c r="M1147" t="str">
        <f>if(Z1147=PROSES!$B$3,T1147,)</f>
        <v/>
      </c>
      <c r="N1147" t="str">
        <f>if(X1147=PROSES!$B$3,T1147,)</f>
        <v/>
      </c>
      <c r="O1147" t="str">
        <f t="shared" si="8"/>
        <v/>
      </c>
      <c r="P1147" t="str">
        <f>if(Z1147=PROSES!$B$1,T1147,)</f>
        <v/>
      </c>
      <c r="Q1147" t="str">
        <f>if(X1147=PROSES!$B$1,T1147,)</f>
        <v/>
      </c>
      <c r="R1147" t="str">
        <f t="shared" si="9"/>
        <v>SUKOLILO5NGAGEL5</v>
      </c>
      <c r="S1147" s="3"/>
      <c r="T1147" s="1" t="s">
        <v>2015</v>
      </c>
      <c r="U1147" s="1" t="s">
        <v>82</v>
      </c>
      <c r="V1147" s="1" t="s">
        <v>82</v>
      </c>
      <c r="W1147" s="1" t="s">
        <v>205</v>
      </c>
      <c r="X1147" s="1" t="s">
        <v>1875</v>
      </c>
      <c r="Y1147" s="1" t="s">
        <v>85</v>
      </c>
      <c r="Z1147" s="1" t="s">
        <v>1511</v>
      </c>
      <c r="AA1147" s="1" t="s">
        <v>88</v>
      </c>
      <c r="AD1147" s="1">
        <v>0.0</v>
      </c>
      <c r="AE1147" s="1">
        <v>1.0</v>
      </c>
      <c r="AG1147" s="1">
        <v>2.98</v>
      </c>
      <c r="AH1147" s="1">
        <v>1.0</v>
      </c>
      <c r="AI1147" s="1" t="s">
        <v>64</v>
      </c>
      <c r="AJ1147" s="1">
        <v>0.0</v>
      </c>
      <c r="AM1147" s="1">
        <v>0.0</v>
      </c>
      <c r="AN1147" s="1">
        <v>0.0</v>
      </c>
      <c r="AO1147" s="1">
        <v>100.0</v>
      </c>
      <c r="AP1147" s="1">
        <v>1.0</v>
      </c>
      <c r="AQ1147" s="1">
        <v>0.92</v>
      </c>
      <c r="AR1147" s="1">
        <v>0.92</v>
      </c>
      <c r="AS1147" s="1">
        <v>0.3420714</v>
      </c>
      <c r="AT1147" s="1">
        <v>72.87525</v>
      </c>
      <c r="AU1147" s="1">
        <v>0.100724</v>
      </c>
      <c r="AV1147" s="1">
        <v>0.326906</v>
      </c>
      <c r="AW1147" s="1">
        <v>0.547724</v>
      </c>
      <c r="AX1147" s="1">
        <v>0.980718</v>
      </c>
      <c r="AY1147" s="1">
        <v>0.0</v>
      </c>
      <c r="AZ1147" s="1">
        <v>0.771778</v>
      </c>
      <c r="BA1147" s="1">
        <v>-17.23499</v>
      </c>
    </row>
    <row r="1148">
      <c r="A1148">
        <f t="shared" si="2"/>
        <v>0</v>
      </c>
      <c r="B1148" t="str">
        <f t="shared" si="3"/>
        <v/>
      </c>
      <c r="C1148" t="str">
        <f>if(and(D$3&gt;1,E1148=PROSES!$D$22),,D1148)</f>
        <v/>
      </c>
      <c r="D1148" s="1" t="str">
        <f>if(and(F$3&gt;1,F1148=PROSES!$B$10),,F1148)</f>
        <v/>
      </c>
      <c r="E1148" t="str">
        <f t="shared" si="4"/>
        <v/>
      </c>
      <c r="F1148" t="str">
        <f t="shared" si="5"/>
        <v/>
      </c>
      <c r="G1148" s="1" t="str">
        <f>if(Z1148=PROSES!$E$29,T1148,)</f>
        <v/>
      </c>
      <c r="H1148" t="str">
        <f>if(X1148=PROSES!$E$29,T1148,)</f>
        <v/>
      </c>
      <c r="I1148" t="str">
        <f t="shared" si="6"/>
        <v/>
      </c>
      <c r="J1148" t="str">
        <f>if(and($K$3&gt;1,R1148=PROSES!$C$2),,K1148)</f>
        <v/>
      </c>
      <c r="K1148" s="1" t="str">
        <f>if(and($L$3&gt;1,L1148=PROSES!$B$2),,L1148)</f>
        <v/>
      </c>
      <c r="L1148" t="str">
        <f t="shared" si="7"/>
        <v/>
      </c>
      <c r="M1148" t="str">
        <f>if(Z1148=PROSES!$B$3,T1148,)</f>
        <v/>
      </c>
      <c r="N1148" t="str">
        <f>if(X1148=PROSES!$B$3,T1148,)</f>
        <v/>
      </c>
      <c r="O1148" t="str">
        <f t="shared" si="8"/>
        <v/>
      </c>
      <c r="P1148" t="str">
        <f>if(Z1148=PROSES!$B$1,T1148,)</f>
        <v/>
      </c>
      <c r="Q1148" t="str">
        <f>if(X1148=PROSES!$B$1,T1148,)</f>
        <v/>
      </c>
      <c r="R1148" t="str">
        <f t="shared" si="9"/>
        <v>WONOKROMO5SUKOLILO5</v>
      </c>
      <c r="S1148" s="3"/>
      <c r="T1148" s="1" t="s">
        <v>2016</v>
      </c>
      <c r="U1148" s="1" t="s">
        <v>82</v>
      </c>
      <c r="V1148" s="1" t="s">
        <v>82</v>
      </c>
      <c r="W1148" s="1" t="s">
        <v>205</v>
      </c>
      <c r="X1148" s="1" t="s">
        <v>2017</v>
      </c>
      <c r="Y1148" s="1" t="s">
        <v>85</v>
      </c>
      <c r="Z1148" s="1" t="s">
        <v>1875</v>
      </c>
      <c r="AA1148" s="1" t="s">
        <v>85</v>
      </c>
      <c r="AD1148" s="1">
        <v>0.0</v>
      </c>
      <c r="AE1148" s="1">
        <v>1.0</v>
      </c>
      <c r="AG1148" s="1">
        <v>5.25</v>
      </c>
      <c r="AH1148" s="1">
        <v>1.0</v>
      </c>
      <c r="AI1148" s="1" t="s">
        <v>64</v>
      </c>
      <c r="AJ1148" s="1">
        <v>0.0</v>
      </c>
      <c r="AM1148" s="1">
        <v>0.0</v>
      </c>
      <c r="AN1148" s="1">
        <v>0.0</v>
      </c>
      <c r="AO1148" s="1">
        <v>100.0</v>
      </c>
      <c r="AP1148" s="1">
        <v>1.0</v>
      </c>
      <c r="AQ1148" s="1">
        <v>0.92</v>
      </c>
      <c r="AR1148" s="1">
        <v>0.92</v>
      </c>
      <c r="AS1148" s="1">
        <v>0.6026426</v>
      </c>
      <c r="AT1148" s="1">
        <v>72.87525</v>
      </c>
      <c r="AU1148" s="1">
        <v>0.17745</v>
      </c>
      <c r="AV1148" s="1">
        <v>0.575925</v>
      </c>
      <c r="AW1148" s="1">
        <v>0.96495</v>
      </c>
      <c r="AX1148" s="1">
        <v>1.727775</v>
      </c>
      <c r="AY1148" s="1">
        <v>0.0</v>
      </c>
      <c r="AZ1148" s="1">
        <v>0.771778</v>
      </c>
      <c r="BA1148" s="1">
        <v>-17.23499</v>
      </c>
    </row>
    <row r="1149">
      <c r="A1149">
        <f t="shared" si="2"/>
        <v>0</v>
      </c>
      <c r="B1149" t="str">
        <f t="shared" si="3"/>
        <v/>
      </c>
      <c r="C1149" t="str">
        <f>if(and(D$3&gt;1,E1149=PROSES!$D$22),,D1149)</f>
        <v/>
      </c>
      <c r="D1149" s="1" t="str">
        <f>if(and(F$3&gt;1,F1149=PROSES!$B$10),,F1149)</f>
        <v/>
      </c>
      <c r="E1149" t="str">
        <f t="shared" si="4"/>
        <v/>
      </c>
      <c r="F1149" t="str">
        <f t="shared" si="5"/>
        <v/>
      </c>
      <c r="G1149" s="1" t="str">
        <f>if(Z1149=PROSES!$E$29,T1149,)</f>
        <v/>
      </c>
      <c r="H1149" t="str">
        <f>if(X1149=PROSES!$E$29,T1149,)</f>
        <v/>
      </c>
      <c r="I1149" t="str">
        <f t="shared" si="6"/>
        <v/>
      </c>
      <c r="J1149" t="str">
        <f>if(and($K$3&gt;1,R1149=PROSES!$C$2),,K1149)</f>
        <v/>
      </c>
      <c r="K1149" s="1" t="str">
        <f>if(and($L$3&gt;1,L1149=PROSES!$B$2),,L1149)</f>
        <v/>
      </c>
      <c r="L1149" t="str">
        <f t="shared" si="7"/>
        <v/>
      </c>
      <c r="M1149" t="str">
        <f>if(Z1149=PROSES!$B$3,T1149,)</f>
        <v/>
      </c>
      <c r="N1149" t="str">
        <f>if(X1149=PROSES!$B$3,T1149,)</f>
        <v/>
      </c>
      <c r="O1149" t="str">
        <f t="shared" si="8"/>
        <v/>
      </c>
      <c r="P1149" t="str">
        <f>if(Z1149=PROSES!$B$1,T1149,)</f>
        <v/>
      </c>
      <c r="Q1149" t="str">
        <f>if(X1149=PROSES!$B$1,T1149,)</f>
        <v/>
      </c>
      <c r="R1149" t="str">
        <f t="shared" si="9"/>
        <v>WONOKROMO5SUKOLILO5</v>
      </c>
      <c r="S1149" s="3"/>
      <c r="T1149" s="1" t="s">
        <v>2018</v>
      </c>
      <c r="U1149" s="1" t="s">
        <v>82</v>
      </c>
      <c r="V1149" s="1" t="s">
        <v>82</v>
      </c>
      <c r="W1149" s="1" t="s">
        <v>205</v>
      </c>
      <c r="X1149" s="1" t="s">
        <v>2017</v>
      </c>
      <c r="Y1149" s="1" t="s">
        <v>88</v>
      </c>
      <c r="Z1149" s="1" t="s">
        <v>1875</v>
      </c>
      <c r="AA1149" s="1" t="s">
        <v>85</v>
      </c>
      <c r="AD1149" s="1">
        <v>0.0</v>
      </c>
      <c r="AE1149" s="1">
        <v>1.0</v>
      </c>
      <c r="AG1149" s="1">
        <v>5.25</v>
      </c>
      <c r="AH1149" s="1">
        <v>1.0</v>
      </c>
      <c r="AI1149" s="1" t="s">
        <v>64</v>
      </c>
      <c r="AJ1149" s="1">
        <v>0.0</v>
      </c>
      <c r="AM1149" s="1">
        <v>0.0</v>
      </c>
      <c r="AN1149" s="1">
        <v>0.0</v>
      </c>
      <c r="AO1149" s="1">
        <v>100.0</v>
      </c>
      <c r="AP1149" s="1">
        <v>1.0</v>
      </c>
      <c r="AQ1149" s="1">
        <v>0.92</v>
      </c>
      <c r="AR1149" s="1">
        <v>0.92</v>
      </c>
      <c r="AS1149" s="1">
        <v>0.6026426</v>
      </c>
      <c r="AT1149" s="1">
        <v>72.87525</v>
      </c>
      <c r="AU1149" s="1">
        <v>0.17745</v>
      </c>
      <c r="AV1149" s="1">
        <v>0.575925</v>
      </c>
      <c r="AW1149" s="1">
        <v>0.96495</v>
      </c>
      <c r="AX1149" s="1">
        <v>1.727775</v>
      </c>
      <c r="AY1149" s="1">
        <v>0.0</v>
      </c>
      <c r="AZ1149" s="1">
        <v>0.771778</v>
      </c>
      <c r="BA1149" s="1">
        <v>-17.23499</v>
      </c>
    </row>
    <row r="1150">
      <c r="A1150">
        <f t="shared" si="2"/>
        <v>0</v>
      </c>
      <c r="B1150" t="str">
        <f t="shared" si="3"/>
        <v/>
      </c>
      <c r="C1150" t="str">
        <f>if(and(D$3&gt;1,E1150=PROSES!$D$22),,D1150)</f>
        <v/>
      </c>
      <c r="D1150" s="1" t="str">
        <f>if(and(F$3&gt;1,F1150=PROSES!$B$10),,F1150)</f>
        <v/>
      </c>
      <c r="E1150" t="str">
        <f t="shared" si="4"/>
        <v/>
      </c>
      <c r="F1150" t="str">
        <f t="shared" si="5"/>
        <v/>
      </c>
      <c r="G1150" s="1" t="str">
        <f>if(Z1150=PROSES!$E$29,T1150,)</f>
        <v/>
      </c>
      <c r="H1150" t="str">
        <f>if(X1150=PROSES!$E$29,T1150,)</f>
        <v/>
      </c>
      <c r="I1150" t="str">
        <f t="shared" si="6"/>
        <v/>
      </c>
      <c r="J1150" t="str">
        <f>if(and($K$3&gt;1,R1150=PROSES!$C$2),,K1150)</f>
        <v/>
      </c>
      <c r="K1150" s="1" t="str">
        <f>if(and($L$3&gt;1,L1150=PROSES!$B$2),,L1150)</f>
        <v/>
      </c>
      <c r="L1150" t="str">
        <f t="shared" si="7"/>
        <v/>
      </c>
      <c r="M1150" t="str">
        <f>if(Z1150=PROSES!$B$3,T1150,)</f>
        <v/>
      </c>
      <c r="N1150" t="str">
        <f>if(X1150=PROSES!$B$3,T1150,)</f>
        <v/>
      </c>
      <c r="O1150" t="str">
        <f t="shared" si="8"/>
        <v/>
      </c>
      <c r="P1150" t="str">
        <f>if(Z1150=PROSES!$B$1,T1150,)</f>
        <v/>
      </c>
      <c r="Q1150" t="str">
        <f>if(X1150=PROSES!$B$1,T1150,)</f>
        <v/>
      </c>
      <c r="R1150" t="str">
        <f t="shared" si="9"/>
        <v>SALIRAPRIMA ETHYCOLINDO</v>
      </c>
      <c r="S1150" s="3"/>
      <c r="T1150" s="1" t="s">
        <v>2019</v>
      </c>
      <c r="U1150" s="1" t="s">
        <v>58</v>
      </c>
      <c r="V1150" s="1" t="s">
        <v>58</v>
      </c>
      <c r="W1150" s="1" t="s">
        <v>282</v>
      </c>
      <c r="X1150" s="1" t="s">
        <v>2020</v>
      </c>
      <c r="Y1150" s="1" t="s">
        <v>66</v>
      </c>
      <c r="Z1150" s="1" t="s">
        <v>2007</v>
      </c>
      <c r="AA1150" s="1" t="s">
        <v>66</v>
      </c>
      <c r="AD1150" s="1">
        <v>0.0</v>
      </c>
      <c r="AE1150" s="1">
        <v>1.0</v>
      </c>
      <c r="AG1150" s="1">
        <v>2.0</v>
      </c>
      <c r="AH1150" s="1">
        <v>1.0</v>
      </c>
      <c r="AI1150" s="1" t="s">
        <v>64</v>
      </c>
      <c r="AJ1150" s="1">
        <v>0.0</v>
      </c>
      <c r="AM1150" s="1">
        <v>0.0</v>
      </c>
      <c r="AN1150" s="1">
        <v>0.0</v>
      </c>
      <c r="AO1150" s="1">
        <v>100.0</v>
      </c>
      <c r="AP1150" s="1">
        <v>1.0</v>
      </c>
      <c r="AQ1150" s="1">
        <v>1.56</v>
      </c>
      <c r="AR1150" s="1">
        <v>1.56</v>
      </c>
      <c r="AS1150" s="1">
        <v>0.5683754</v>
      </c>
      <c r="AT1150" s="1">
        <v>81.68457</v>
      </c>
      <c r="AU1150" s="1">
        <v>0.0822</v>
      </c>
      <c r="AV1150" s="1">
        <v>0.5624</v>
      </c>
      <c r="AW1150" s="1">
        <v>0.3822</v>
      </c>
      <c r="AX1150" s="1">
        <v>1.6872</v>
      </c>
      <c r="AY1150" s="1">
        <v>0.0</v>
      </c>
      <c r="AZ1150" s="1">
        <v>0.6827177</v>
      </c>
      <c r="BA1150" s="1">
        <v>-6.618521</v>
      </c>
    </row>
    <row r="1151">
      <c r="A1151">
        <f t="shared" si="2"/>
        <v>0</v>
      </c>
      <c r="B1151" t="str">
        <f t="shared" si="3"/>
        <v/>
      </c>
      <c r="C1151" t="str">
        <f>if(and(D$3&gt;1,E1151=PROSES!$D$22),,D1151)</f>
        <v/>
      </c>
      <c r="D1151" s="1" t="str">
        <f>if(and(F$3&gt;1,F1151=PROSES!$B$10),,F1151)</f>
        <v/>
      </c>
      <c r="E1151" t="str">
        <f t="shared" si="4"/>
        <v/>
      </c>
      <c r="F1151" t="str">
        <f t="shared" si="5"/>
        <v/>
      </c>
      <c r="G1151" s="1" t="str">
        <f>if(Z1151=PROSES!$E$29,T1151,)</f>
        <v/>
      </c>
      <c r="H1151" t="str">
        <f>if(X1151=PROSES!$E$29,T1151,)</f>
        <v/>
      </c>
      <c r="I1151" t="str">
        <f t="shared" si="6"/>
        <v/>
      </c>
      <c r="J1151" t="str">
        <f>if(and($K$3&gt;1,R1151=PROSES!$C$2),,K1151)</f>
        <v/>
      </c>
      <c r="K1151" s="1" t="str">
        <f>if(and($L$3&gt;1,L1151=PROSES!$B$2),,L1151)</f>
        <v/>
      </c>
      <c r="L1151" t="str">
        <f t="shared" si="7"/>
        <v/>
      </c>
      <c r="M1151" t="str">
        <f>if(Z1151=PROSES!$B$3,T1151,)</f>
        <v/>
      </c>
      <c r="N1151" t="str">
        <f>if(X1151=PROSES!$B$3,T1151,)</f>
        <v/>
      </c>
      <c r="O1151" t="str">
        <f t="shared" si="8"/>
        <v/>
      </c>
      <c r="P1151" t="str">
        <f>if(Z1151=PROSES!$B$1,T1151,)</f>
        <v/>
      </c>
      <c r="Q1151" t="str">
        <f>if(X1151=PROSES!$B$1,T1151,)</f>
        <v/>
      </c>
      <c r="R1151" t="str">
        <f t="shared" si="9"/>
        <v>SALAK BARUSALAK LAMA</v>
      </c>
      <c r="S1151" s="3"/>
      <c r="T1151" s="1" t="s">
        <v>2021</v>
      </c>
      <c r="U1151" s="1" t="s">
        <v>58</v>
      </c>
      <c r="V1151" s="1" t="s">
        <v>58</v>
      </c>
      <c r="W1151" s="1" t="s">
        <v>90</v>
      </c>
      <c r="X1151" s="1" t="s">
        <v>263</v>
      </c>
      <c r="Y1151" s="1" t="s">
        <v>61</v>
      </c>
      <c r="Z1151" s="1" t="s">
        <v>2022</v>
      </c>
      <c r="AA1151" s="1" t="s">
        <v>61</v>
      </c>
      <c r="AD1151" s="1">
        <v>0.0</v>
      </c>
      <c r="AE1151" s="1">
        <v>1.0</v>
      </c>
      <c r="AG1151" s="1">
        <v>2.85</v>
      </c>
      <c r="AH1151" s="1">
        <v>1.0</v>
      </c>
      <c r="AI1151" s="1" t="s">
        <v>64</v>
      </c>
      <c r="AJ1151" s="1">
        <v>0.0</v>
      </c>
      <c r="AM1151" s="1">
        <v>0.0</v>
      </c>
      <c r="AN1151" s="1">
        <v>0.0</v>
      </c>
      <c r="AO1151" s="1">
        <v>100.0</v>
      </c>
      <c r="AP1151" s="1">
        <v>1.0</v>
      </c>
      <c r="AQ1151" s="1">
        <v>1.62</v>
      </c>
      <c r="AR1151" s="1">
        <v>1.62</v>
      </c>
      <c r="AS1151" s="1">
        <v>0.8075624</v>
      </c>
      <c r="AT1151" s="1">
        <v>82.15014</v>
      </c>
      <c r="AU1151" s="1">
        <v>0.110295</v>
      </c>
      <c r="AV1151" s="1">
        <v>0.7999949</v>
      </c>
      <c r="AW1151" s="1">
        <v>0.537795</v>
      </c>
      <c r="AX1151" s="1">
        <v>2.399985</v>
      </c>
      <c r="AY1151" s="1">
        <v>0.0</v>
      </c>
      <c r="AZ1151" s="1">
        <v>0.683587</v>
      </c>
      <c r="BA1151" s="1">
        <v>-7.109503</v>
      </c>
    </row>
    <row r="1152">
      <c r="A1152">
        <f t="shared" si="2"/>
        <v>0</v>
      </c>
      <c r="B1152" t="str">
        <f t="shared" si="3"/>
        <v/>
      </c>
      <c r="C1152" t="str">
        <f>if(and(D$3&gt;1,E1152=PROSES!$D$22),,D1152)</f>
        <v/>
      </c>
      <c r="D1152" s="1" t="str">
        <f>if(and(F$3&gt;1,F1152=PROSES!$B$10),,F1152)</f>
        <v/>
      </c>
      <c r="E1152" t="str">
        <f t="shared" si="4"/>
        <v/>
      </c>
      <c r="F1152" t="str">
        <f t="shared" si="5"/>
        <v/>
      </c>
      <c r="G1152" s="1" t="str">
        <f>if(Z1152=PROSES!$E$29,T1152,)</f>
        <v/>
      </c>
      <c r="H1152" t="str">
        <f>if(X1152=PROSES!$E$29,T1152,)</f>
        <v/>
      </c>
      <c r="I1152" t="str">
        <f t="shared" si="6"/>
        <v/>
      </c>
      <c r="J1152" t="str">
        <f>if(and($K$3&gt;1,R1152=PROSES!$C$2),,K1152)</f>
        <v/>
      </c>
      <c r="K1152" s="1" t="str">
        <f>if(and($L$3&gt;1,L1152=PROSES!$B$2),,L1152)</f>
        <v/>
      </c>
      <c r="L1152" t="str">
        <f t="shared" si="7"/>
        <v/>
      </c>
      <c r="M1152" t="str">
        <f>if(Z1152=PROSES!$B$3,T1152,)</f>
        <v/>
      </c>
      <c r="N1152" t="str">
        <f>if(X1152=PROSES!$B$3,T1152,)</f>
        <v/>
      </c>
      <c r="O1152" t="str">
        <f t="shared" si="8"/>
        <v/>
      </c>
      <c r="P1152" t="str">
        <f>if(Z1152=PROSES!$B$1,T1152,)</f>
        <v/>
      </c>
      <c r="Q1152" t="str">
        <f>if(X1152=PROSES!$B$1,T1152,)</f>
        <v/>
      </c>
      <c r="R1152" t="str">
        <f t="shared" si="9"/>
        <v>SALAK BARUSALAK LAMA</v>
      </c>
      <c r="S1152" s="3"/>
      <c r="T1152" s="1" t="s">
        <v>2023</v>
      </c>
      <c r="U1152" s="1" t="s">
        <v>58</v>
      </c>
      <c r="V1152" s="1" t="s">
        <v>58</v>
      </c>
      <c r="W1152" s="1" t="s">
        <v>90</v>
      </c>
      <c r="X1152" s="1" t="s">
        <v>263</v>
      </c>
      <c r="Y1152" s="1" t="s">
        <v>66</v>
      </c>
      <c r="Z1152" s="1" t="s">
        <v>2022</v>
      </c>
      <c r="AA1152" s="1" t="s">
        <v>66</v>
      </c>
      <c r="AD1152" s="1">
        <v>0.0</v>
      </c>
      <c r="AE1152" s="1">
        <v>1.0</v>
      </c>
      <c r="AG1152" s="1">
        <v>2.85</v>
      </c>
      <c r="AH1152" s="1">
        <v>1.0</v>
      </c>
      <c r="AI1152" s="1" t="s">
        <v>64</v>
      </c>
      <c r="AJ1152" s="1">
        <v>0.0</v>
      </c>
      <c r="AM1152" s="1">
        <v>0.0</v>
      </c>
      <c r="AN1152" s="1">
        <v>0.0</v>
      </c>
      <c r="AO1152" s="1">
        <v>100.0</v>
      </c>
      <c r="AP1152" s="1">
        <v>1.0</v>
      </c>
      <c r="AQ1152" s="1">
        <v>1.62</v>
      </c>
      <c r="AR1152" s="1">
        <v>1.62</v>
      </c>
      <c r="AS1152" s="1">
        <v>0.8075624</v>
      </c>
      <c r="AT1152" s="1">
        <v>82.15014</v>
      </c>
      <c r="AU1152" s="1">
        <v>0.110295</v>
      </c>
      <c r="AV1152" s="1">
        <v>0.7999949</v>
      </c>
      <c r="AW1152" s="1">
        <v>0.537795</v>
      </c>
      <c r="AX1152" s="1">
        <v>2.399985</v>
      </c>
      <c r="AY1152" s="1">
        <v>0.0</v>
      </c>
      <c r="AZ1152" s="1">
        <v>0.683587</v>
      </c>
      <c r="BA1152" s="1">
        <v>-7.109503</v>
      </c>
    </row>
    <row r="1153">
      <c r="A1153">
        <f t="shared" si="2"/>
        <v>0</v>
      </c>
      <c r="B1153" t="str">
        <f t="shared" si="3"/>
        <v/>
      </c>
      <c r="C1153" t="str">
        <f>if(and(D$3&gt;1,E1153=PROSES!$D$22),,D1153)</f>
        <v/>
      </c>
      <c r="D1153" s="1" t="str">
        <f>if(and(F$3&gt;1,F1153=PROSES!$B$10),,F1153)</f>
        <v/>
      </c>
      <c r="E1153" t="str">
        <f t="shared" si="4"/>
        <v/>
      </c>
      <c r="F1153" t="str">
        <f t="shared" si="5"/>
        <v/>
      </c>
      <c r="G1153" s="1" t="str">
        <f>if(Z1153=PROSES!$E$29,T1153,)</f>
        <v/>
      </c>
      <c r="H1153" t="str">
        <f>if(X1153=PROSES!$E$29,T1153,)</f>
        <v/>
      </c>
      <c r="I1153" t="str">
        <f t="shared" si="6"/>
        <v/>
      </c>
      <c r="J1153" t="str">
        <f>if(and($K$3&gt;1,R1153=PROSES!$C$2),,K1153)</f>
        <v/>
      </c>
      <c r="K1153" s="1" t="str">
        <f>if(and($L$3&gt;1,L1153=PROSES!$B$2),,L1153)</f>
        <v/>
      </c>
      <c r="L1153" t="str">
        <f t="shared" si="7"/>
        <v/>
      </c>
      <c r="M1153" t="str">
        <f>if(Z1153=PROSES!$B$3,T1153,)</f>
        <v/>
      </c>
      <c r="N1153" t="str">
        <f>if(X1153=PROSES!$B$3,T1153,)</f>
        <v/>
      </c>
      <c r="O1153" t="str">
        <f t="shared" si="8"/>
        <v/>
      </c>
      <c r="P1153" t="str">
        <f>if(Z1153=PROSES!$B$1,T1153,)</f>
        <v/>
      </c>
      <c r="Q1153" t="str">
        <f>if(X1153=PROSES!$B$1,T1153,)</f>
        <v/>
      </c>
      <c r="R1153" t="str">
        <f t="shared" si="9"/>
        <v>SELOREJO4</v>
      </c>
      <c r="S1153" s="3"/>
      <c r="T1153" s="1" t="s">
        <v>2024</v>
      </c>
      <c r="U1153" s="1" t="s">
        <v>82</v>
      </c>
      <c r="V1153" s="1" t="s">
        <v>82</v>
      </c>
      <c r="W1153" s="1" t="s">
        <v>353</v>
      </c>
      <c r="X1153" s="1" t="s">
        <v>2025</v>
      </c>
      <c r="Y1153" s="1" t="s">
        <v>123</v>
      </c>
      <c r="AA1153" s="1" t="s">
        <v>1382</v>
      </c>
      <c r="AD1153" s="1">
        <v>0.0</v>
      </c>
      <c r="AE1153" s="1">
        <v>1.0</v>
      </c>
      <c r="AG1153" s="1">
        <v>1.0</v>
      </c>
      <c r="AH1153" s="1">
        <v>1.0</v>
      </c>
      <c r="AI1153" s="1" t="s">
        <v>64</v>
      </c>
      <c r="AJ1153" s="1">
        <v>0.0</v>
      </c>
      <c r="AM1153" s="1">
        <v>0.0</v>
      </c>
      <c r="AN1153" s="1">
        <v>0.0</v>
      </c>
      <c r="AO1153" s="1">
        <v>100.0</v>
      </c>
      <c r="AP1153" s="1">
        <v>1.0</v>
      </c>
      <c r="AQ1153" s="1">
        <v>0.31</v>
      </c>
      <c r="AR1153" s="1">
        <v>0.31</v>
      </c>
      <c r="AS1153" s="1">
        <v>0.5258142</v>
      </c>
      <c r="AT1153" s="1">
        <v>42.67244</v>
      </c>
      <c r="AU1153" s="1">
        <v>0.3866</v>
      </c>
      <c r="AV1153" s="1">
        <v>0.3564</v>
      </c>
      <c r="AW1153" s="1">
        <v>0.5366</v>
      </c>
      <c r="AX1153" s="1">
        <v>1.0692</v>
      </c>
      <c r="AY1153" s="1">
        <v>0.0</v>
      </c>
      <c r="AZ1153" s="1">
        <v>0.4617676</v>
      </c>
      <c r="BA1153" s="1">
        <v>35.44377</v>
      </c>
    </row>
    <row r="1154">
      <c r="A1154">
        <f t="shared" si="2"/>
        <v>0</v>
      </c>
      <c r="B1154" t="str">
        <f t="shared" si="3"/>
        <v/>
      </c>
      <c r="C1154" t="str">
        <f>if(and(D$3&gt;1,E1154=PROSES!$D$22),,D1154)</f>
        <v/>
      </c>
      <c r="D1154" s="1" t="str">
        <f>if(and(F$3&gt;1,F1154=PROSES!$B$10),,F1154)</f>
        <v/>
      </c>
      <c r="E1154" t="str">
        <f t="shared" si="4"/>
        <v/>
      </c>
      <c r="F1154" t="str">
        <f t="shared" si="5"/>
        <v/>
      </c>
      <c r="G1154" s="1" t="str">
        <f>if(Z1154=PROSES!$E$29,T1154,)</f>
        <v/>
      </c>
      <c r="H1154" t="str">
        <f>if(X1154=PROSES!$E$29,T1154,)</f>
        <v/>
      </c>
      <c r="I1154" t="str">
        <f t="shared" si="6"/>
        <v/>
      </c>
      <c r="J1154" t="str">
        <f>if(and($K$3&gt;1,R1154=PROSES!$C$2),,K1154)</f>
        <v/>
      </c>
      <c r="K1154" s="1" t="str">
        <f>if(and($L$3&gt;1,L1154=PROSES!$B$2),,L1154)</f>
        <v/>
      </c>
      <c r="L1154" t="str">
        <f t="shared" si="7"/>
        <v/>
      </c>
      <c r="M1154" t="str">
        <f>if(Z1154=PROSES!$B$3,T1154,)</f>
        <v/>
      </c>
      <c r="N1154" t="str">
        <f>if(X1154=PROSES!$B$3,T1154,)</f>
        <v/>
      </c>
      <c r="O1154" t="str">
        <f t="shared" si="8"/>
        <v/>
      </c>
      <c r="P1154" t="str">
        <f>if(Z1154=PROSES!$B$1,T1154,)</f>
        <v/>
      </c>
      <c r="Q1154" t="str">
        <f>if(X1154=PROSES!$B$1,T1154,)</f>
        <v/>
      </c>
      <c r="R1154" t="str">
        <f t="shared" si="9"/>
        <v>SELOREJO4</v>
      </c>
      <c r="S1154" s="3"/>
      <c r="T1154" s="1" t="s">
        <v>2026</v>
      </c>
      <c r="U1154" s="1" t="s">
        <v>82</v>
      </c>
      <c r="V1154" s="1" t="s">
        <v>82</v>
      </c>
      <c r="W1154" s="1" t="s">
        <v>353</v>
      </c>
      <c r="X1154" s="1" t="s">
        <v>2025</v>
      </c>
      <c r="Y1154" s="1" t="s">
        <v>123</v>
      </c>
      <c r="AA1154" s="1" t="s">
        <v>1384</v>
      </c>
      <c r="AD1154" s="1">
        <v>0.0</v>
      </c>
      <c r="AE1154" s="1">
        <v>1.0</v>
      </c>
      <c r="AG1154" s="1">
        <v>1.0</v>
      </c>
      <c r="AH1154" s="1">
        <v>1.0</v>
      </c>
      <c r="AI1154" s="1" t="s">
        <v>64</v>
      </c>
      <c r="AJ1154" s="1">
        <v>0.0</v>
      </c>
      <c r="AM1154" s="1">
        <v>0.0</v>
      </c>
      <c r="AN1154" s="1">
        <v>0.0</v>
      </c>
      <c r="AO1154" s="1">
        <v>100.0</v>
      </c>
      <c r="AP1154" s="1">
        <v>1.0</v>
      </c>
      <c r="AQ1154" s="1">
        <v>0.31</v>
      </c>
      <c r="AR1154" s="1">
        <v>0.31</v>
      </c>
      <c r="AS1154" s="1">
        <v>0.5258142</v>
      </c>
      <c r="AT1154" s="1">
        <v>42.67244</v>
      </c>
      <c r="AU1154" s="1">
        <v>0.3866</v>
      </c>
      <c r="AV1154" s="1">
        <v>0.3564</v>
      </c>
      <c r="AW1154" s="1">
        <v>0.5366</v>
      </c>
      <c r="AX1154" s="1">
        <v>1.0692</v>
      </c>
      <c r="AY1154" s="1">
        <v>0.0</v>
      </c>
      <c r="AZ1154" s="1">
        <v>0.4617676</v>
      </c>
      <c r="BA1154" s="1">
        <v>35.44377</v>
      </c>
    </row>
    <row r="1155">
      <c r="A1155">
        <f t="shared" si="2"/>
        <v>0</v>
      </c>
      <c r="B1155" t="str">
        <f t="shared" si="3"/>
        <v/>
      </c>
      <c r="C1155" t="str">
        <f>if(and(D$3&gt;1,E1155=PROSES!$D$22),,D1155)</f>
        <v/>
      </c>
      <c r="D1155" s="1" t="str">
        <f>if(and(F$3&gt;1,F1155=PROSES!$B$10),,F1155)</f>
        <v/>
      </c>
      <c r="E1155" t="str">
        <f t="shared" si="4"/>
        <v/>
      </c>
      <c r="F1155" t="str">
        <f t="shared" si="5"/>
        <v/>
      </c>
      <c r="G1155" s="1" t="str">
        <f>if(Z1155=PROSES!$E$29,T1155,)</f>
        <v/>
      </c>
      <c r="H1155" t="str">
        <f>if(X1155=PROSES!$E$29,T1155,)</f>
        <v/>
      </c>
      <c r="I1155" t="str">
        <f t="shared" si="6"/>
        <v/>
      </c>
      <c r="J1155" t="str">
        <f>if(and($K$3&gt;1,R1155=PROSES!$C$2),,K1155)</f>
        <v/>
      </c>
      <c r="K1155" s="1" t="str">
        <f>if(and($L$3&gt;1,L1155=PROSES!$B$2),,L1155)</f>
        <v/>
      </c>
      <c r="L1155" t="str">
        <f t="shared" si="7"/>
        <v/>
      </c>
      <c r="M1155" t="str">
        <f>if(Z1155=PROSES!$B$3,T1155,)</f>
        <v/>
      </c>
      <c r="N1155" t="str">
        <f>if(X1155=PROSES!$B$3,T1155,)</f>
        <v/>
      </c>
      <c r="O1155" t="str">
        <f t="shared" si="8"/>
        <v/>
      </c>
      <c r="P1155" t="str">
        <f>if(Z1155=PROSES!$B$1,T1155,)</f>
        <v/>
      </c>
      <c r="Q1155" t="str">
        <f>if(X1155=PROSES!$B$1,T1155,)</f>
        <v/>
      </c>
      <c r="R1155" t="str">
        <f t="shared" si="9"/>
        <v/>
      </c>
      <c r="S1155" s="3"/>
      <c r="T1155" s="1" t="s">
        <v>2027</v>
      </c>
      <c r="U1155" s="1" t="s">
        <v>1105</v>
      </c>
      <c r="V1155" s="1" t="s">
        <v>58</v>
      </c>
      <c r="W1155" s="1" t="s">
        <v>716</v>
      </c>
      <c r="Y1155" s="1" t="s">
        <v>1459</v>
      </c>
      <c r="AA1155" s="1" t="s">
        <v>1106</v>
      </c>
      <c r="AD1155" s="1">
        <v>0.0</v>
      </c>
      <c r="AE1155" s="1">
        <v>1.0</v>
      </c>
      <c r="AG1155" s="1">
        <v>0.5</v>
      </c>
      <c r="AH1155" s="1">
        <v>1.0</v>
      </c>
      <c r="AI1155" s="1" t="s">
        <v>64</v>
      </c>
      <c r="AJ1155" s="1">
        <v>0.0</v>
      </c>
      <c r="AM1155" s="1">
        <v>0.0</v>
      </c>
      <c r="AN1155" s="1">
        <v>0.0</v>
      </c>
      <c r="AO1155" s="1">
        <v>100.0</v>
      </c>
      <c r="AP1155" s="1">
        <v>1.0</v>
      </c>
      <c r="AQ1155" s="1">
        <v>0.58</v>
      </c>
      <c r="AR1155" s="1">
        <v>0.58</v>
      </c>
      <c r="AS1155" s="1">
        <v>0.06294541</v>
      </c>
      <c r="AT1155" s="1">
        <v>63.33318</v>
      </c>
      <c r="AU1155" s="1">
        <v>0.02825</v>
      </c>
      <c r="AV1155" s="1">
        <v>0.05625</v>
      </c>
      <c r="AW1155" s="1">
        <v>0.10325</v>
      </c>
      <c r="AX1155" s="1">
        <v>0.16875</v>
      </c>
      <c r="AY1155" s="1">
        <v>0.0</v>
      </c>
      <c r="AZ1155" s="1">
        <v>0.7160076</v>
      </c>
      <c r="BA1155" s="1">
        <v>-7.023246</v>
      </c>
    </row>
    <row r="1156">
      <c r="A1156">
        <f t="shared" si="2"/>
        <v>0</v>
      </c>
      <c r="B1156" t="str">
        <f t="shared" si="3"/>
        <v/>
      </c>
      <c r="C1156" t="str">
        <f>if(and(D$3&gt;1,E1156=PROSES!$D$22),,D1156)</f>
        <v/>
      </c>
      <c r="D1156" s="1" t="str">
        <f>if(and(F$3&gt;1,F1156=PROSES!$B$10),,F1156)</f>
        <v/>
      </c>
      <c r="E1156" t="str">
        <f t="shared" si="4"/>
        <v/>
      </c>
      <c r="F1156" t="str">
        <f t="shared" si="5"/>
        <v/>
      </c>
      <c r="G1156" s="1" t="str">
        <f>if(Z1156=PROSES!$E$29,T1156,)</f>
        <v/>
      </c>
      <c r="H1156" t="str">
        <f>if(X1156=PROSES!$E$29,T1156,)</f>
        <v/>
      </c>
      <c r="I1156" t="str">
        <f t="shared" si="6"/>
        <v/>
      </c>
      <c r="J1156" t="str">
        <f>if(and($K$3&gt;1,R1156=PROSES!$C$2),,K1156)</f>
        <v/>
      </c>
      <c r="K1156" s="1" t="str">
        <f>if(and($L$3&gt;1,L1156=PROSES!$B$2),,L1156)</f>
        <v/>
      </c>
      <c r="L1156" t="str">
        <f t="shared" si="7"/>
        <v/>
      </c>
      <c r="M1156" t="str">
        <f>if(Z1156=PROSES!$B$3,T1156,)</f>
        <v/>
      </c>
      <c r="N1156" t="str">
        <f>if(X1156=PROSES!$B$3,T1156,)</f>
        <v/>
      </c>
      <c r="O1156" t="str">
        <f t="shared" si="8"/>
        <v/>
      </c>
      <c r="P1156" t="str">
        <f>if(Z1156=PROSES!$B$1,T1156,)</f>
        <v/>
      </c>
      <c r="Q1156" t="str">
        <f>if(X1156=PROSES!$B$1,T1156,)</f>
        <v/>
      </c>
      <c r="R1156" t="str">
        <f t="shared" si="9"/>
        <v/>
      </c>
      <c r="S1156" s="3"/>
      <c r="T1156" s="1" t="s">
        <v>2028</v>
      </c>
      <c r="U1156" s="1" t="s">
        <v>1108</v>
      </c>
      <c r="V1156" s="1" t="s">
        <v>58</v>
      </c>
      <c r="W1156" s="1" t="s">
        <v>716</v>
      </c>
      <c r="Y1156" s="1" t="s">
        <v>1461</v>
      </c>
      <c r="AA1156" s="1" t="s">
        <v>1109</v>
      </c>
      <c r="AD1156" s="1">
        <v>0.0</v>
      </c>
      <c r="AE1156" s="1">
        <v>1.0</v>
      </c>
      <c r="AG1156" s="1">
        <v>0.5</v>
      </c>
      <c r="AH1156" s="1">
        <v>1.0</v>
      </c>
      <c r="AI1156" s="1" t="s">
        <v>64</v>
      </c>
      <c r="AJ1156" s="1">
        <v>0.0</v>
      </c>
      <c r="AM1156" s="1">
        <v>0.0</v>
      </c>
      <c r="AN1156" s="1">
        <v>0.0</v>
      </c>
      <c r="AO1156" s="1">
        <v>100.0</v>
      </c>
      <c r="AP1156" s="1">
        <v>1.0</v>
      </c>
      <c r="AQ1156" s="1">
        <v>0.58</v>
      </c>
      <c r="AR1156" s="1">
        <v>0.58</v>
      </c>
      <c r="AS1156" s="1">
        <v>0.06294541</v>
      </c>
      <c r="AT1156" s="1">
        <v>63.33318</v>
      </c>
      <c r="AU1156" s="1">
        <v>0.02825</v>
      </c>
      <c r="AV1156" s="1">
        <v>0.05625</v>
      </c>
      <c r="AW1156" s="1">
        <v>0.10325</v>
      </c>
      <c r="AX1156" s="1">
        <v>0.16875</v>
      </c>
      <c r="AY1156" s="1">
        <v>0.0</v>
      </c>
      <c r="AZ1156" s="1">
        <v>0.7160076</v>
      </c>
      <c r="BA1156" s="1">
        <v>-7.023246</v>
      </c>
    </row>
    <row r="1157">
      <c r="A1157">
        <f t="shared" si="2"/>
        <v>0</v>
      </c>
      <c r="B1157" t="str">
        <f t="shared" si="3"/>
        <v/>
      </c>
      <c r="C1157" t="str">
        <f>if(and(D$3&gt;1,E1157=PROSES!$D$22),,D1157)</f>
        <v/>
      </c>
      <c r="D1157" s="1" t="str">
        <f>if(and(F$3&gt;1,F1157=PROSES!$B$10),,F1157)</f>
        <v/>
      </c>
      <c r="E1157" t="str">
        <f t="shared" si="4"/>
        <v/>
      </c>
      <c r="F1157" t="str">
        <f t="shared" si="5"/>
        <v/>
      </c>
      <c r="G1157" s="1" t="str">
        <f>if(Z1157=PROSES!$E$29,T1157,)</f>
        <v/>
      </c>
      <c r="H1157" t="str">
        <f>if(X1157=PROSES!$E$29,T1157,)</f>
        <v/>
      </c>
      <c r="I1157" t="str">
        <f t="shared" si="6"/>
        <v/>
      </c>
      <c r="J1157" t="str">
        <f>if(and($K$3&gt;1,R1157=PROSES!$C$2),,K1157)</f>
        <v/>
      </c>
      <c r="K1157" s="1" t="str">
        <f>if(and($L$3&gt;1,L1157=PROSES!$B$2),,L1157)</f>
        <v/>
      </c>
      <c r="L1157" t="str">
        <f t="shared" si="7"/>
        <v/>
      </c>
      <c r="M1157" t="str">
        <f>if(Z1157=PROSES!$B$3,T1157,)</f>
        <v/>
      </c>
      <c r="N1157" t="str">
        <f>if(X1157=PROSES!$B$3,T1157,)</f>
        <v/>
      </c>
      <c r="O1157" t="str">
        <f t="shared" si="8"/>
        <v/>
      </c>
      <c r="P1157" t="str">
        <f>if(Z1157=PROSES!$B$1,T1157,)</f>
        <v/>
      </c>
      <c r="Q1157" t="str">
        <f>if(X1157=PROSES!$B$1,T1157,)</f>
        <v/>
      </c>
      <c r="R1157" t="str">
        <f t="shared" si="9"/>
        <v>PARAKAN4SUMEDANG4</v>
      </c>
      <c r="S1157" s="3"/>
      <c r="T1157" s="1" t="s">
        <v>2029</v>
      </c>
      <c r="U1157" s="1" t="s">
        <v>115</v>
      </c>
      <c r="V1157" s="1" t="s">
        <v>115</v>
      </c>
      <c r="W1157" s="1" t="s">
        <v>215</v>
      </c>
      <c r="X1157" s="1" t="s">
        <v>1151</v>
      </c>
      <c r="Y1157" s="1" t="s">
        <v>123</v>
      </c>
      <c r="Z1157" s="1" t="s">
        <v>2030</v>
      </c>
      <c r="AA1157" s="1" t="s">
        <v>118</v>
      </c>
      <c r="AD1157" s="1">
        <v>0.0</v>
      </c>
      <c r="AE1157" s="1">
        <v>1.0</v>
      </c>
      <c r="AG1157" s="1">
        <v>23.3</v>
      </c>
      <c r="AH1157" s="1">
        <v>1.0</v>
      </c>
      <c r="AI1157" s="1" t="s">
        <v>64</v>
      </c>
      <c r="AJ1157" s="1">
        <v>0.0</v>
      </c>
      <c r="AM1157" s="1">
        <v>0.0</v>
      </c>
      <c r="AN1157" s="1">
        <v>0.0</v>
      </c>
      <c r="AO1157" s="1">
        <v>100.0</v>
      </c>
      <c r="AP1157" s="1">
        <v>1.0</v>
      </c>
      <c r="AQ1157" s="1">
        <v>0.44</v>
      </c>
      <c r="AR1157" s="1">
        <v>0.44</v>
      </c>
      <c r="AS1157" s="1">
        <v>10.32699</v>
      </c>
      <c r="AT1157" s="1">
        <v>60.53732</v>
      </c>
      <c r="AU1157" s="1">
        <v>5.0794</v>
      </c>
      <c r="AV1157" s="1">
        <v>8.991469</v>
      </c>
      <c r="AW1157" s="1">
        <v>8.5744</v>
      </c>
      <c r="AX1157" s="1">
        <v>26.97441</v>
      </c>
      <c r="AY1157" s="1">
        <v>0.0</v>
      </c>
      <c r="AZ1157" s="1">
        <v>0.5913117</v>
      </c>
      <c r="BA1157" s="1">
        <v>18.4643</v>
      </c>
    </row>
    <row r="1158">
      <c r="A1158">
        <f t="shared" si="2"/>
        <v>0</v>
      </c>
      <c r="B1158" t="str">
        <f t="shared" si="3"/>
        <v/>
      </c>
      <c r="C1158" t="str">
        <f>if(and(D$3&gt;1,E1158=PROSES!$D$22),,D1158)</f>
        <v/>
      </c>
      <c r="D1158" s="1" t="str">
        <f>if(and(F$3&gt;1,F1158=PROSES!$B$10),,F1158)</f>
        <v/>
      </c>
      <c r="E1158" t="str">
        <f t="shared" si="4"/>
        <v/>
      </c>
      <c r="F1158" t="str">
        <f t="shared" si="5"/>
        <v/>
      </c>
      <c r="G1158" s="1" t="str">
        <f>if(Z1158=PROSES!$E$29,T1158,)</f>
        <v/>
      </c>
      <c r="H1158" t="str">
        <f>if(X1158=PROSES!$E$29,T1158,)</f>
        <v/>
      </c>
      <c r="I1158" t="str">
        <f t="shared" si="6"/>
        <v/>
      </c>
      <c r="J1158" t="str">
        <f>if(and($K$3&gt;1,R1158=PROSES!$C$2),,K1158)</f>
        <v/>
      </c>
      <c r="K1158" s="1" t="str">
        <f>if(and($L$3&gt;1,L1158=PROSES!$B$2),,L1158)</f>
        <v/>
      </c>
      <c r="L1158" t="str">
        <f t="shared" si="7"/>
        <v/>
      </c>
      <c r="M1158" t="str">
        <f>if(Z1158=PROSES!$B$3,T1158,)</f>
        <v/>
      </c>
      <c r="N1158" t="str">
        <f>if(X1158=PROSES!$B$3,T1158,)</f>
        <v/>
      </c>
      <c r="O1158" t="str">
        <f t="shared" si="8"/>
        <v/>
      </c>
      <c r="P1158" t="str">
        <f>if(Z1158=PROSES!$B$1,T1158,)</f>
        <v/>
      </c>
      <c r="Q1158" t="str">
        <f>if(X1158=PROSES!$B$1,T1158,)</f>
        <v/>
      </c>
      <c r="R1158" t="str">
        <f t="shared" si="9"/>
        <v>SUMEDANG4PARAKAN4</v>
      </c>
      <c r="S1158" s="3"/>
      <c r="T1158" s="1" t="s">
        <v>2031</v>
      </c>
      <c r="U1158" s="1" t="s">
        <v>115</v>
      </c>
      <c r="V1158" s="1" t="s">
        <v>115</v>
      </c>
      <c r="W1158" s="1" t="s">
        <v>215</v>
      </c>
      <c r="X1158" s="1" t="s">
        <v>2030</v>
      </c>
      <c r="Y1158" s="1" t="s">
        <v>118</v>
      </c>
      <c r="Z1158" s="1" t="s">
        <v>1151</v>
      </c>
      <c r="AA1158" s="1" t="s">
        <v>123</v>
      </c>
      <c r="AD1158" s="1">
        <v>0.0</v>
      </c>
      <c r="AE1158" s="1">
        <v>1.0</v>
      </c>
      <c r="AG1158" s="1">
        <v>23.3</v>
      </c>
      <c r="AH1158" s="1">
        <v>1.0</v>
      </c>
      <c r="AI1158" s="1" t="s">
        <v>64</v>
      </c>
      <c r="AJ1158" s="1">
        <v>0.0</v>
      </c>
      <c r="AM1158" s="1">
        <v>0.0</v>
      </c>
      <c r="AN1158" s="1">
        <v>0.0</v>
      </c>
      <c r="AO1158" s="1">
        <v>100.0</v>
      </c>
      <c r="AP1158" s="1">
        <v>1.0</v>
      </c>
      <c r="AQ1158" s="1">
        <v>0.44</v>
      </c>
      <c r="AR1158" s="1">
        <v>0.44</v>
      </c>
      <c r="AS1158" s="1">
        <v>10.32699</v>
      </c>
      <c r="AT1158" s="1">
        <v>60.53732</v>
      </c>
      <c r="AU1158" s="1">
        <v>5.0794</v>
      </c>
      <c r="AV1158" s="1">
        <v>8.991469</v>
      </c>
      <c r="AW1158" s="1">
        <v>8.5744</v>
      </c>
      <c r="AX1158" s="1">
        <v>26.97441</v>
      </c>
      <c r="AY1158" s="1">
        <v>0.0</v>
      </c>
      <c r="AZ1158" s="1">
        <v>0.5913117</v>
      </c>
      <c r="BA1158" s="1">
        <v>18.4643</v>
      </c>
    </row>
    <row r="1159">
      <c r="A1159">
        <f t="shared" si="2"/>
        <v>0</v>
      </c>
      <c r="B1159" t="str">
        <f t="shared" si="3"/>
        <v/>
      </c>
      <c r="C1159" t="str">
        <f>if(and(D$3&gt;1,E1159=PROSES!$D$22),,D1159)</f>
        <v/>
      </c>
      <c r="D1159" s="1" t="str">
        <f>if(and(F$3&gt;1,F1159=PROSES!$B$10),,F1159)</f>
        <v/>
      </c>
      <c r="E1159" t="str">
        <f t="shared" si="4"/>
        <v/>
      </c>
      <c r="F1159" t="str">
        <f t="shared" si="5"/>
        <v/>
      </c>
      <c r="G1159" s="1" t="str">
        <f>if(Z1159=PROSES!$E$29,T1159,)</f>
        <v/>
      </c>
      <c r="H1159" t="str">
        <f>if(X1159=PROSES!$E$29,T1159,)</f>
        <v/>
      </c>
      <c r="I1159" t="str">
        <f t="shared" si="6"/>
        <v/>
      </c>
      <c r="J1159" t="str">
        <f>if(and($K$3&gt;1,R1159=PROSES!$C$2),,K1159)</f>
        <v/>
      </c>
      <c r="K1159" s="1" t="str">
        <f>if(and($L$3&gt;1,L1159=PROSES!$B$2),,L1159)</f>
        <v/>
      </c>
      <c r="L1159" t="str">
        <f t="shared" si="7"/>
        <v/>
      </c>
      <c r="M1159" t="str">
        <f>if(Z1159=PROSES!$B$3,T1159,)</f>
        <v/>
      </c>
      <c r="N1159" t="str">
        <f>if(X1159=PROSES!$B$3,T1159,)</f>
        <v/>
      </c>
      <c r="O1159" t="str">
        <f t="shared" si="8"/>
        <v/>
      </c>
      <c r="P1159" t="str">
        <f>if(Z1159=PROSES!$B$1,T1159,)</f>
        <v/>
      </c>
      <c r="Q1159" t="str">
        <f>if(X1159=PROSES!$B$1,T1159,)</f>
        <v/>
      </c>
      <c r="R1159" t="str">
        <f t="shared" si="9"/>
        <v>SUMADRA4PAMEUNGPEUK4</v>
      </c>
      <c r="S1159" s="3"/>
      <c r="T1159" s="1" t="s">
        <v>2032</v>
      </c>
      <c r="U1159" s="1" t="s">
        <v>115</v>
      </c>
      <c r="V1159" s="1" t="s">
        <v>115</v>
      </c>
      <c r="W1159" s="1" t="s">
        <v>122</v>
      </c>
      <c r="X1159" s="1" t="s">
        <v>1327</v>
      </c>
      <c r="Y1159" s="1" t="s">
        <v>369</v>
      </c>
      <c r="Z1159" s="1" t="s">
        <v>2033</v>
      </c>
      <c r="AA1159" s="1" t="s">
        <v>2034</v>
      </c>
      <c r="AD1159" s="1">
        <v>0.0</v>
      </c>
      <c r="AE1159" s="1">
        <v>1.0</v>
      </c>
      <c r="AG1159" s="1">
        <v>30.85</v>
      </c>
      <c r="AH1159" s="1">
        <v>1.0</v>
      </c>
      <c r="AI1159" s="1" t="s">
        <v>64</v>
      </c>
      <c r="AJ1159" s="1">
        <v>0.0</v>
      </c>
      <c r="AM1159" s="1">
        <v>0.0</v>
      </c>
      <c r="AN1159" s="1">
        <v>0.0</v>
      </c>
      <c r="AO1159" s="1">
        <v>100.0</v>
      </c>
      <c r="AP1159" s="1">
        <v>1.0</v>
      </c>
      <c r="AQ1159" s="1">
        <v>0.44</v>
      </c>
      <c r="AR1159" s="1">
        <v>0.44</v>
      </c>
      <c r="AS1159" s="1">
        <v>13.69798</v>
      </c>
      <c r="AT1159" s="1">
        <v>60.66966</v>
      </c>
      <c r="AU1159" s="1">
        <v>6.709875</v>
      </c>
      <c r="AV1159" s="1">
        <v>11.94204</v>
      </c>
      <c r="AW1159" s="1">
        <v>11.33738</v>
      </c>
      <c r="AX1159" s="1">
        <v>35.8261</v>
      </c>
      <c r="AY1159" s="1">
        <v>0.0</v>
      </c>
      <c r="AZ1159" s="1">
        <v>0.5920149</v>
      </c>
      <c r="BA1159" s="1">
        <v>18.36523</v>
      </c>
    </row>
    <row r="1160">
      <c r="A1160">
        <f t="shared" si="2"/>
        <v>0</v>
      </c>
      <c r="B1160" t="str">
        <f t="shared" si="3"/>
        <v/>
      </c>
      <c r="C1160" t="str">
        <f>if(and(D$3&gt;1,E1160=PROSES!$D$22),,D1160)</f>
        <v/>
      </c>
      <c r="D1160" s="1" t="str">
        <f>if(and(F$3&gt;1,F1160=PROSES!$B$10),,F1160)</f>
        <v/>
      </c>
      <c r="E1160" t="str">
        <f t="shared" si="4"/>
        <v/>
      </c>
      <c r="F1160" t="str">
        <f t="shared" si="5"/>
        <v/>
      </c>
      <c r="G1160" s="1" t="str">
        <f>if(Z1160=PROSES!$E$29,T1160,)</f>
        <v/>
      </c>
      <c r="H1160" t="str">
        <f>if(X1160=PROSES!$E$29,T1160,)</f>
        <v/>
      </c>
      <c r="I1160" t="str">
        <f t="shared" si="6"/>
        <v/>
      </c>
      <c r="J1160" t="str">
        <f>if(and($K$3&gt;1,R1160=PROSES!$C$2),,K1160)</f>
        <v/>
      </c>
      <c r="K1160" s="1" t="str">
        <f>if(and($L$3&gt;1,L1160=PROSES!$B$2),,L1160)</f>
        <v/>
      </c>
      <c r="L1160" t="str">
        <f t="shared" si="7"/>
        <v/>
      </c>
      <c r="M1160" t="str">
        <f>if(Z1160=PROSES!$B$3,T1160,)</f>
        <v/>
      </c>
      <c r="N1160" t="str">
        <f>if(X1160=PROSES!$B$3,T1160,)</f>
        <v/>
      </c>
      <c r="O1160" t="str">
        <f t="shared" si="8"/>
        <v/>
      </c>
      <c r="P1160" t="str">
        <f>if(Z1160=PROSES!$B$1,T1160,)</f>
        <v/>
      </c>
      <c r="Q1160" t="str">
        <f>if(X1160=PROSES!$B$1,T1160,)</f>
        <v/>
      </c>
      <c r="R1160" t="str">
        <f t="shared" si="9"/>
        <v>SUMADRA4PAMEUNGPEUK4</v>
      </c>
      <c r="S1160" s="3"/>
      <c r="T1160" s="1" t="s">
        <v>2035</v>
      </c>
      <c r="U1160" s="1" t="s">
        <v>115</v>
      </c>
      <c r="V1160" s="1" t="s">
        <v>115</v>
      </c>
      <c r="W1160" s="1" t="s">
        <v>122</v>
      </c>
      <c r="X1160" s="1" t="s">
        <v>1327</v>
      </c>
      <c r="Y1160" s="1" t="s">
        <v>369</v>
      </c>
      <c r="Z1160" s="1" t="s">
        <v>2033</v>
      </c>
      <c r="AA1160" s="1" t="s">
        <v>2034</v>
      </c>
      <c r="AD1160" s="1">
        <v>0.0</v>
      </c>
      <c r="AE1160" s="1">
        <v>1.0</v>
      </c>
      <c r="AG1160" s="1">
        <v>30.85</v>
      </c>
      <c r="AH1160" s="1">
        <v>1.0</v>
      </c>
      <c r="AI1160" s="1" t="s">
        <v>64</v>
      </c>
      <c r="AJ1160" s="1">
        <v>0.0</v>
      </c>
      <c r="AM1160" s="1">
        <v>0.0</v>
      </c>
      <c r="AN1160" s="1">
        <v>0.0</v>
      </c>
      <c r="AO1160" s="1">
        <v>100.0</v>
      </c>
      <c r="AP1160" s="1">
        <v>1.0</v>
      </c>
      <c r="AQ1160" s="1">
        <v>0.44</v>
      </c>
      <c r="AR1160" s="1">
        <v>0.44</v>
      </c>
      <c r="AS1160" s="1">
        <v>13.69798</v>
      </c>
      <c r="AT1160" s="1">
        <v>60.66966</v>
      </c>
      <c r="AU1160" s="1">
        <v>6.709875</v>
      </c>
      <c r="AV1160" s="1">
        <v>11.94204</v>
      </c>
      <c r="AW1160" s="1">
        <v>11.33738</v>
      </c>
      <c r="AX1160" s="1">
        <v>35.8261</v>
      </c>
      <c r="AY1160" s="1">
        <v>0.0</v>
      </c>
      <c r="AZ1160" s="1">
        <v>0.5920149</v>
      </c>
      <c r="BA1160" s="1">
        <v>18.36523</v>
      </c>
    </row>
    <row r="1161">
      <c r="A1161">
        <f t="shared" si="2"/>
        <v>0</v>
      </c>
      <c r="B1161" t="str">
        <f t="shared" si="3"/>
        <v/>
      </c>
      <c r="C1161" t="str">
        <f>if(and(D$3&gt;1,E1161=PROSES!$D$22),,D1161)</f>
        <v/>
      </c>
      <c r="D1161" s="1" t="str">
        <f>if(and(F$3&gt;1,F1161=PROSES!$B$10),,F1161)</f>
        <v/>
      </c>
      <c r="E1161" t="str">
        <f t="shared" si="4"/>
        <v/>
      </c>
      <c r="F1161" t="str">
        <f t="shared" si="5"/>
        <v/>
      </c>
      <c r="G1161" s="1" t="str">
        <f>if(Z1161=PROSES!$E$29,T1161,)</f>
        <v/>
      </c>
      <c r="H1161" t="str">
        <f>if(X1161=PROSES!$E$29,T1161,)</f>
        <v/>
      </c>
      <c r="I1161" t="str">
        <f t="shared" si="6"/>
        <v/>
      </c>
      <c r="J1161" t="str">
        <f>if(and($K$3&gt;1,R1161=PROSES!$C$2),,K1161)</f>
        <v/>
      </c>
      <c r="K1161" s="1" t="str">
        <f>if(and($L$3&gt;1,L1161=PROSES!$B$2),,L1161)</f>
        <v/>
      </c>
      <c r="L1161" t="str">
        <f t="shared" si="7"/>
        <v/>
      </c>
      <c r="M1161" t="str">
        <f>if(Z1161=PROSES!$B$3,T1161,)</f>
        <v/>
      </c>
      <c r="N1161" t="str">
        <f>if(X1161=PROSES!$B$3,T1161,)</f>
        <v/>
      </c>
      <c r="O1161" t="str">
        <f t="shared" si="8"/>
        <v/>
      </c>
      <c r="P1161" t="str">
        <f>if(Z1161=PROSES!$B$1,T1161,)</f>
        <v/>
      </c>
      <c r="Q1161" t="str">
        <f>if(X1161=PROSES!$B$1,T1161,)</f>
        <v/>
      </c>
      <c r="R1161" t="str">
        <f t="shared" si="9"/>
        <v>SAMBIKEREP5</v>
      </c>
      <c r="S1161" s="3"/>
      <c r="T1161" s="1" t="s">
        <v>2036</v>
      </c>
      <c r="U1161" s="1" t="s">
        <v>82</v>
      </c>
      <c r="V1161" s="1" t="s">
        <v>82</v>
      </c>
      <c r="W1161" s="1" t="s">
        <v>134</v>
      </c>
      <c r="X1161" s="1" t="s">
        <v>960</v>
      </c>
      <c r="Y1161" s="1" t="s">
        <v>85</v>
      </c>
      <c r="AA1161" s="1" t="s">
        <v>2037</v>
      </c>
      <c r="AD1161" s="1">
        <v>0.0</v>
      </c>
      <c r="AE1161" s="1">
        <v>1.0</v>
      </c>
      <c r="AG1161" s="1">
        <v>0.235</v>
      </c>
      <c r="AH1161" s="1">
        <v>1.0</v>
      </c>
      <c r="AI1161" s="1" t="s">
        <v>64</v>
      </c>
      <c r="AJ1161" s="1">
        <v>0.0</v>
      </c>
      <c r="AM1161" s="1">
        <v>0.0</v>
      </c>
      <c r="AN1161" s="1">
        <v>0.0</v>
      </c>
      <c r="AO1161" s="1">
        <v>100.0</v>
      </c>
      <c r="AP1161" s="1">
        <v>1.0</v>
      </c>
      <c r="AQ1161" s="1">
        <v>1.2</v>
      </c>
      <c r="AR1161" s="1">
        <v>1.2</v>
      </c>
      <c r="AS1161" s="1">
        <v>0.06660467</v>
      </c>
      <c r="AT1161" s="1">
        <v>78.06761</v>
      </c>
      <c r="AU1161" s="1">
        <v>0.013771</v>
      </c>
      <c r="AV1161" s="1">
        <v>0.0651655</v>
      </c>
      <c r="AW1161" s="1">
        <v>0.049021</v>
      </c>
      <c r="AX1161" s="1">
        <v>0.1954965</v>
      </c>
      <c r="AY1161" s="1">
        <v>0.0</v>
      </c>
      <c r="AZ1161" s="1">
        <v>0.6756974</v>
      </c>
      <c r="BA1161" s="1">
        <v>-3.202028</v>
      </c>
    </row>
    <row r="1162">
      <c r="A1162">
        <f t="shared" si="2"/>
        <v>0</v>
      </c>
      <c r="B1162" t="str">
        <f t="shared" si="3"/>
        <v/>
      </c>
      <c r="C1162" t="str">
        <f>if(and(D$3&gt;1,E1162=PROSES!$D$22),,D1162)</f>
        <v/>
      </c>
      <c r="D1162" s="1" t="str">
        <f>if(and(F$3&gt;1,F1162=PROSES!$B$10),,F1162)</f>
        <v/>
      </c>
      <c r="E1162" t="str">
        <f t="shared" si="4"/>
        <v/>
      </c>
      <c r="F1162" t="str">
        <f t="shared" si="5"/>
        <v/>
      </c>
      <c r="G1162" s="1" t="str">
        <f>if(Z1162=PROSES!$E$29,T1162,)</f>
        <v/>
      </c>
      <c r="H1162" t="str">
        <f>if(X1162=PROSES!$E$29,T1162,)</f>
        <v/>
      </c>
      <c r="I1162" t="str">
        <f t="shared" si="6"/>
        <v/>
      </c>
      <c r="J1162" t="str">
        <f>if(and($K$3&gt;1,R1162=PROSES!$C$2),,K1162)</f>
        <v/>
      </c>
      <c r="K1162" s="1" t="str">
        <f>if(and($L$3&gt;1,L1162=PROSES!$B$2),,L1162)</f>
        <v/>
      </c>
      <c r="L1162" t="str">
        <f t="shared" si="7"/>
        <v/>
      </c>
      <c r="M1162" t="str">
        <f>if(Z1162=PROSES!$B$3,T1162,)</f>
        <v/>
      </c>
      <c r="N1162" t="str">
        <f>if(X1162=PROSES!$B$3,T1162,)</f>
        <v/>
      </c>
      <c r="O1162" t="str">
        <f t="shared" si="8"/>
        <v/>
      </c>
      <c r="P1162" t="str">
        <f>if(Z1162=PROSES!$B$1,T1162,)</f>
        <v/>
      </c>
      <c r="Q1162" t="str">
        <f>if(X1162=PROSES!$B$1,T1162,)</f>
        <v/>
      </c>
      <c r="R1162" t="str">
        <f t="shared" si="9"/>
        <v>SAMBIKEREP5</v>
      </c>
      <c r="S1162" s="3"/>
      <c r="T1162" s="1" t="s">
        <v>2038</v>
      </c>
      <c r="U1162" s="1" t="s">
        <v>82</v>
      </c>
      <c r="V1162" s="1" t="s">
        <v>82</v>
      </c>
      <c r="W1162" s="1" t="s">
        <v>134</v>
      </c>
      <c r="X1162" s="1" t="s">
        <v>960</v>
      </c>
      <c r="Y1162" s="1" t="s">
        <v>85</v>
      </c>
      <c r="AA1162" s="1" t="s">
        <v>2039</v>
      </c>
      <c r="AD1162" s="1">
        <v>0.0</v>
      </c>
      <c r="AE1162" s="1">
        <v>1.0</v>
      </c>
      <c r="AG1162" s="1">
        <v>0.235</v>
      </c>
      <c r="AH1162" s="1">
        <v>1.0</v>
      </c>
      <c r="AI1162" s="1" t="s">
        <v>64</v>
      </c>
      <c r="AJ1162" s="1">
        <v>0.0</v>
      </c>
      <c r="AM1162" s="1">
        <v>0.0</v>
      </c>
      <c r="AN1162" s="1">
        <v>0.0</v>
      </c>
      <c r="AO1162" s="1">
        <v>100.0</v>
      </c>
      <c r="AP1162" s="1">
        <v>1.0</v>
      </c>
      <c r="AQ1162" s="1">
        <v>1.2</v>
      </c>
      <c r="AR1162" s="1">
        <v>1.2</v>
      </c>
      <c r="AS1162" s="1">
        <v>0.06660467</v>
      </c>
      <c r="AT1162" s="1">
        <v>78.06761</v>
      </c>
      <c r="AU1162" s="1">
        <v>0.013771</v>
      </c>
      <c r="AV1162" s="1">
        <v>0.0651655</v>
      </c>
      <c r="AW1162" s="1">
        <v>0.049021</v>
      </c>
      <c r="AX1162" s="1">
        <v>0.1954965</v>
      </c>
      <c r="AY1162" s="1">
        <v>0.0</v>
      </c>
      <c r="AZ1162" s="1">
        <v>0.6756974</v>
      </c>
      <c r="BA1162" s="1">
        <v>-3.202028</v>
      </c>
    </row>
    <row r="1163">
      <c r="A1163">
        <f t="shared" si="2"/>
        <v>0</v>
      </c>
      <c r="B1163" t="str">
        <f t="shared" si="3"/>
        <v/>
      </c>
      <c r="C1163" t="str">
        <f>if(and(D$3&gt;1,E1163=PROSES!$D$22),,D1163)</f>
        <v/>
      </c>
      <c r="D1163" s="1" t="str">
        <f>if(and(F$3&gt;1,F1163=PROSES!$B$10),,F1163)</f>
        <v/>
      </c>
      <c r="E1163" t="str">
        <f t="shared" si="4"/>
        <v/>
      </c>
      <c r="F1163" t="str">
        <f t="shared" si="5"/>
        <v/>
      </c>
      <c r="G1163" s="1" t="str">
        <f>if(Z1163=PROSES!$E$29,T1163,)</f>
        <v/>
      </c>
      <c r="H1163" t="str">
        <f>if(X1163=PROSES!$E$29,T1163,)</f>
        <v/>
      </c>
      <c r="I1163" t="str">
        <f t="shared" si="6"/>
        <v/>
      </c>
      <c r="J1163" t="str">
        <f>if(and($K$3&gt;1,R1163=PROSES!$C$2),,K1163)</f>
        <v/>
      </c>
      <c r="K1163" s="1" t="str">
        <f>if(and($L$3&gt;1,L1163=PROSES!$B$2),,L1163)</f>
        <v/>
      </c>
      <c r="L1163" t="str">
        <f t="shared" si="7"/>
        <v/>
      </c>
      <c r="M1163" t="str">
        <f>if(Z1163=PROSES!$B$3,T1163,)</f>
        <v/>
      </c>
      <c r="N1163" t="str">
        <f>if(X1163=PROSES!$B$3,T1163,)</f>
        <v/>
      </c>
      <c r="O1163" t="str">
        <f t="shared" si="8"/>
        <v/>
      </c>
      <c r="P1163" t="str">
        <f>if(Z1163=PROSES!$B$1,T1163,)</f>
        <v/>
      </c>
      <c r="Q1163" t="str">
        <f>if(X1163=PROSES!$B$1,T1163,)</f>
        <v/>
      </c>
      <c r="R1163" t="str">
        <f t="shared" si="9"/>
        <v>WARU5</v>
      </c>
      <c r="S1163" s="3"/>
      <c r="T1163" s="1" t="s">
        <v>2040</v>
      </c>
      <c r="U1163" s="1" t="s">
        <v>82</v>
      </c>
      <c r="V1163" s="1" t="s">
        <v>82</v>
      </c>
      <c r="W1163" s="1" t="s">
        <v>83</v>
      </c>
      <c r="Y1163" s="1" t="s">
        <v>2037</v>
      </c>
      <c r="Z1163" s="1" t="s">
        <v>767</v>
      </c>
      <c r="AA1163" s="1" t="s">
        <v>85</v>
      </c>
      <c r="AD1163" s="1">
        <v>0.0</v>
      </c>
      <c r="AE1163" s="1">
        <v>1.0</v>
      </c>
      <c r="AG1163" s="1">
        <v>12.552</v>
      </c>
      <c r="AH1163" s="1">
        <v>1.0</v>
      </c>
      <c r="AI1163" s="1" t="s">
        <v>64</v>
      </c>
      <c r="AJ1163" s="1">
        <v>0.0</v>
      </c>
      <c r="AM1163" s="1">
        <v>0.0</v>
      </c>
      <c r="AN1163" s="1">
        <v>0.0</v>
      </c>
      <c r="AO1163" s="1">
        <v>100.0</v>
      </c>
      <c r="AP1163" s="1">
        <v>1.0</v>
      </c>
      <c r="AQ1163" s="1">
        <v>1.48</v>
      </c>
      <c r="AR1163" s="1">
        <v>1.48</v>
      </c>
      <c r="AS1163" s="1">
        <v>2.473541</v>
      </c>
      <c r="AT1163" s="1">
        <v>75.63232</v>
      </c>
      <c r="AU1163" s="1">
        <v>0.6137928</v>
      </c>
      <c r="AV1163" s="1">
        <v>2.396177</v>
      </c>
      <c r="AW1163" s="1">
        <v>2.106225</v>
      </c>
      <c r="AX1163" s="1">
        <v>7.712576</v>
      </c>
      <c r="AY1163" s="1">
        <v>0.0</v>
      </c>
      <c r="AZ1163" s="1">
        <v>0.7441298</v>
      </c>
      <c r="BA1163" s="1">
        <v>-1.31295</v>
      </c>
    </row>
    <row r="1164">
      <c r="A1164">
        <f t="shared" si="2"/>
        <v>0</v>
      </c>
      <c r="B1164" t="str">
        <f t="shared" si="3"/>
        <v/>
      </c>
      <c r="C1164" t="str">
        <f>if(and(D$3&gt;1,E1164=PROSES!$D$22),,D1164)</f>
        <v/>
      </c>
      <c r="D1164" s="1" t="str">
        <f>if(and(F$3&gt;1,F1164=PROSES!$B$10),,F1164)</f>
        <v/>
      </c>
      <c r="E1164" t="str">
        <f t="shared" si="4"/>
        <v/>
      </c>
      <c r="F1164" t="str">
        <f t="shared" si="5"/>
        <v/>
      </c>
      <c r="G1164" s="1" t="str">
        <f>if(Z1164=PROSES!$E$29,T1164,)</f>
        <v/>
      </c>
      <c r="H1164" t="str">
        <f>if(X1164=PROSES!$E$29,T1164,)</f>
        <v/>
      </c>
      <c r="I1164" t="str">
        <f t="shared" si="6"/>
        <v/>
      </c>
      <c r="J1164" t="str">
        <f>if(and($K$3&gt;1,R1164=PROSES!$C$2),,K1164)</f>
        <v/>
      </c>
      <c r="K1164" s="1" t="str">
        <f>if(and($L$3&gt;1,L1164=PROSES!$B$2),,L1164)</f>
        <v/>
      </c>
      <c r="L1164" t="str">
        <f t="shared" si="7"/>
        <v/>
      </c>
      <c r="M1164" t="str">
        <f>if(Z1164=PROSES!$B$3,T1164,)</f>
        <v/>
      </c>
      <c r="N1164" t="str">
        <f>if(X1164=PROSES!$B$3,T1164,)</f>
        <v/>
      </c>
      <c r="O1164" t="str">
        <f t="shared" si="8"/>
        <v/>
      </c>
      <c r="P1164" t="str">
        <f>if(Z1164=PROSES!$B$1,T1164,)</f>
        <v/>
      </c>
      <c r="Q1164" t="str">
        <f>if(X1164=PROSES!$B$1,T1164,)</f>
        <v/>
      </c>
      <c r="R1164" t="str">
        <f t="shared" si="9"/>
        <v>WARU5</v>
      </c>
      <c r="S1164" s="3"/>
      <c r="T1164" s="1" t="s">
        <v>2041</v>
      </c>
      <c r="U1164" s="1" t="s">
        <v>82</v>
      </c>
      <c r="V1164" s="1" t="s">
        <v>82</v>
      </c>
      <c r="W1164" s="1" t="s">
        <v>83</v>
      </c>
      <c r="Y1164" s="1" t="s">
        <v>2039</v>
      </c>
      <c r="Z1164" s="1" t="s">
        <v>767</v>
      </c>
      <c r="AA1164" s="1" t="s">
        <v>85</v>
      </c>
      <c r="AD1164" s="1">
        <v>0.0</v>
      </c>
      <c r="AE1164" s="1">
        <v>1.0</v>
      </c>
      <c r="AG1164" s="1">
        <v>12.552</v>
      </c>
      <c r="AH1164" s="1">
        <v>1.0</v>
      </c>
      <c r="AI1164" s="1" t="s">
        <v>64</v>
      </c>
      <c r="AJ1164" s="1">
        <v>0.0</v>
      </c>
      <c r="AM1164" s="1">
        <v>0.0</v>
      </c>
      <c r="AN1164" s="1">
        <v>0.0</v>
      </c>
      <c r="AO1164" s="1">
        <v>100.0</v>
      </c>
      <c r="AP1164" s="1">
        <v>1.0</v>
      </c>
      <c r="AQ1164" s="1">
        <v>1.48</v>
      </c>
      <c r="AR1164" s="1">
        <v>1.48</v>
      </c>
      <c r="AS1164" s="1">
        <v>2.473541</v>
      </c>
      <c r="AT1164" s="1">
        <v>75.63232</v>
      </c>
      <c r="AU1164" s="1">
        <v>0.6137928</v>
      </c>
      <c r="AV1164" s="1">
        <v>2.396177</v>
      </c>
      <c r="AW1164" s="1">
        <v>2.106225</v>
      </c>
      <c r="AX1164" s="1">
        <v>7.712576</v>
      </c>
      <c r="AY1164" s="1">
        <v>0.0</v>
      </c>
      <c r="AZ1164" s="1">
        <v>0.7441298</v>
      </c>
      <c r="BA1164" s="1">
        <v>-1.31295</v>
      </c>
    </row>
    <row r="1165">
      <c r="A1165">
        <f t="shared" si="2"/>
        <v>0</v>
      </c>
      <c r="B1165" t="str">
        <f t="shared" si="3"/>
        <v/>
      </c>
      <c r="C1165" t="str">
        <f>if(and(D$3&gt;1,E1165=PROSES!$D$22),,D1165)</f>
        <v/>
      </c>
      <c r="D1165" s="1" t="str">
        <f>if(and(F$3&gt;1,F1165=PROSES!$B$10),,F1165)</f>
        <v/>
      </c>
      <c r="E1165" t="str">
        <f t="shared" si="4"/>
        <v/>
      </c>
      <c r="F1165" t="str">
        <f t="shared" si="5"/>
        <v/>
      </c>
      <c r="G1165" s="1" t="str">
        <f>if(Z1165=PROSES!$E$29,T1165,)</f>
        <v/>
      </c>
      <c r="H1165" t="str">
        <f>if(X1165=PROSES!$E$29,T1165,)</f>
        <v/>
      </c>
      <c r="I1165" t="str">
        <f t="shared" si="6"/>
        <v/>
      </c>
      <c r="J1165" t="str">
        <f>if(and($K$3&gt;1,R1165=PROSES!$C$2),,K1165)</f>
        <v/>
      </c>
      <c r="K1165" s="1" t="str">
        <f>if(and($L$3&gt;1,L1165=PROSES!$B$2),,L1165)</f>
        <v/>
      </c>
      <c r="L1165" t="str">
        <f t="shared" si="7"/>
        <v/>
      </c>
      <c r="M1165" t="str">
        <f>if(Z1165=PROSES!$B$3,T1165,)</f>
        <v/>
      </c>
      <c r="N1165" t="str">
        <f>if(X1165=PROSES!$B$3,T1165,)</f>
        <v/>
      </c>
      <c r="O1165" t="str">
        <f t="shared" si="8"/>
        <v/>
      </c>
      <c r="P1165" t="str">
        <f>if(Z1165=PROSES!$B$1,T1165,)</f>
        <v/>
      </c>
      <c r="Q1165" t="str">
        <f>if(X1165=PROSES!$B$1,T1165,)</f>
        <v/>
      </c>
      <c r="R1165" t="str">
        <f t="shared" si="9"/>
        <v>SUMMARECONALAM SUTRA</v>
      </c>
      <c r="S1165" s="3"/>
      <c r="T1165" s="1" t="s">
        <v>2042</v>
      </c>
      <c r="U1165" s="1" t="s">
        <v>58</v>
      </c>
      <c r="V1165" s="1" t="s">
        <v>58</v>
      </c>
      <c r="W1165" s="1" t="s">
        <v>2043</v>
      </c>
      <c r="X1165" s="1" t="s">
        <v>2044</v>
      </c>
      <c r="Y1165" s="1" t="s">
        <v>66</v>
      </c>
      <c r="Z1165" s="1" t="s">
        <v>641</v>
      </c>
      <c r="AA1165" s="7">
        <v>43501.0</v>
      </c>
      <c r="AD1165" s="1">
        <v>0.0</v>
      </c>
      <c r="AE1165" s="1">
        <v>1.0</v>
      </c>
      <c r="AG1165" s="1">
        <v>6.8</v>
      </c>
      <c r="AH1165" s="1">
        <v>1.0</v>
      </c>
      <c r="AI1165" s="1" t="s">
        <v>64</v>
      </c>
      <c r="AJ1165" s="1">
        <v>0.0</v>
      </c>
      <c r="AM1165" s="1">
        <v>0.0</v>
      </c>
      <c r="AN1165" s="1">
        <v>0.0</v>
      </c>
      <c r="AO1165" s="1">
        <v>100.0</v>
      </c>
      <c r="AP1165" s="1">
        <v>1.0</v>
      </c>
      <c r="AQ1165" s="1">
        <v>1.6</v>
      </c>
      <c r="AR1165" s="1">
        <v>1.6</v>
      </c>
      <c r="AS1165" s="1">
        <v>1.104723</v>
      </c>
      <c r="AT1165" s="1">
        <v>81.80406</v>
      </c>
      <c r="AU1165" s="1">
        <v>0.157488</v>
      </c>
      <c r="AV1165" s="1">
        <v>1.09344</v>
      </c>
      <c r="AW1165" s="1">
        <v>1.177488</v>
      </c>
      <c r="AX1165" s="1">
        <v>3.28032</v>
      </c>
      <c r="AY1165" s="1">
        <v>0.0</v>
      </c>
      <c r="AZ1165" s="1">
        <v>0.728103</v>
      </c>
      <c r="BA1165" s="1">
        <v>-16.80925</v>
      </c>
    </row>
    <row r="1166">
      <c r="A1166">
        <f t="shared" si="2"/>
        <v>0</v>
      </c>
      <c r="B1166" t="str">
        <f t="shared" si="3"/>
        <v/>
      </c>
      <c r="C1166" t="str">
        <f>if(and(D$3&gt;1,E1166=PROSES!$D$22),,D1166)</f>
        <v/>
      </c>
      <c r="D1166" s="1" t="str">
        <f>if(and(F$3&gt;1,F1166=PROSES!$B$10),,F1166)</f>
        <v/>
      </c>
      <c r="E1166" t="str">
        <f t="shared" si="4"/>
        <v/>
      </c>
      <c r="F1166" t="str">
        <f t="shared" si="5"/>
        <v/>
      </c>
      <c r="G1166" s="1" t="str">
        <f>if(Z1166=PROSES!$E$29,T1166,)</f>
        <v/>
      </c>
      <c r="H1166" t="str">
        <f>if(X1166=PROSES!$E$29,T1166,)</f>
        <v/>
      </c>
      <c r="I1166" t="str">
        <f t="shared" si="6"/>
        <v/>
      </c>
      <c r="J1166" t="str">
        <f>if(and($K$3&gt;1,R1166=PROSES!$C$2),,K1166)</f>
        <v/>
      </c>
      <c r="K1166" s="1" t="str">
        <f>if(and($L$3&gt;1,L1166=PROSES!$B$2),,L1166)</f>
        <v/>
      </c>
      <c r="L1166" t="str">
        <f t="shared" si="7"/>
        <v/>
      </c>
      <c r="M1166" t="str">
        <f>if(Z1166=PROSES!$B$3,T1166,)</f>
        <v/>
      </c>
      <c r="N1166" t="str">
        <f>if(X1166=PROSES!$B$3,T1166,)</f>
        <v/>
      </c>
      <c r="O1166" t="str">
        <f t="shared" si="8"/>
        <v/>
      </c>
      <c r="P1166" t="str">
        <f>if(Z1166=PROSES!$B$1,T1166,)</f>
        <v/>
      </c>
      <c r="Q1166" t="str">
        <f>if(X1166=PROSES!$B$1,T1166,)</f>
        <v/>
      </c>
      <c r="R1166" t="str">
        <f t="shared" si="9"/>
        <v>SANTOSA4SUMADRA4</v>
      </c>
      <c r="S1166" s="3"/>
      <c r="T1166" s="1" t="s">
        <v>2045</v>
      </c>
      <c r="U1166" s="1" t="s">
        <v>115</v>
      </c>
      <c r="V1166" s="1" t="s">
        <v>115</v>
      </c>
      <c r="W1166" s="1" t="s">
        <v>122</v>
      </c>
      <c r="X1166" s="1" t="s">
        <v>1329</v>
      </c>
      <c r="Y1166" s="1" t="s">
        <v>369</v>
      </c>
      <c r="Z1166" s="1" t="s">
        <v>1327</v>
      </c>
      <c r="AA1166" s="1" t="s">
        <v>369</v>
      </c>
      <c r="AD1166" s="1">
        <v>0.0</v>
      </c>
      <c r="AE1166" s="1">
        <v>1.0</v>
      </c>
      <c r="AG1166" s="1">
        <v>20.78</v>
      </c>
      <c r="AH1166" s="1">
        <v>1.0</v>
      </c>
      <c r="AI1166" s="1" t="s">
        <v>64</v>
      </c>
      <c r="AJ1166" s="1">
        <v>0.0</v>
      </c>
      <c r="AM1166" s="1">
        <v>0.0</v>
      </c>
      <c r="AN1166" s="1">
        <v>0.0</v>
      </c>
      <c r="AO1166" s="1">
        <v>100.0</v>
      </c>
      <c r="AP1166" s="1">
        <v>1.0</v>
      </c>
      <c r="AQ1166" s="1">
        <v>0.44</v>
      </c>
      <c r="AR1166" s="1">
        <v>0.44</v>
      </c>
      <c r="AS1166" s="1">
        <v>9.22671</v>
      </c>
      <c r="AT1166" s="1">
        <v>60.66966</v>
      </c>
      <c r="AU1166" s="1">
        <v>4.51965</v>
      </c>
      <c r="AV1166" s="1">
        <v>8.043939</v>
      </c>
      <c r="AW1166" s="1">
        <v>7.636651</v>
      </c>
      <c r="AX1166" s="1">
        <v>24.13181</v>
      </c>
      <c r="AY1166" s="1">
        <v>0.0</v>
      </c>
      <c r="AZ1166" s="1">
        <v>0.5920149</v>
      </c>
      <c r="BA1166" s="1">
        <v>18.36523</v>
      </c>
    </row>
    <row r="1167">
      <c r="A1167">
        <f t="shared" si="2"/>
        <v>0</v>
      </c>
      <c r="B1167" t="str">
        <f t="shared" si="3"/>
        <v/>
      </c>
      <c r="C1167" t="str">
        <f>if(and(D$3&gt;1,E1167=PROSES!$D$22),,D1167)</f>
        <v/>
      </c>
      <c r="D1167" s="1" t="str">
        <f>if(and(F$3&gt;1,F1167=PROSES!$B$10),,F1167)</f>
        <v/>
      </c>
      <c r="E1167" t="str">
        <f t="shared" si="4"/>
        <v/>
      </c>
      <c r="F1167" t="str">
        <f t="shared" si="5"/>
        <v/>
      </c>
      <c r="G1167" s="1" t="str">
        <f>if(Z1167=PROSES!$E$29,T1167,)</f>
        <v/>
      </c>
      <c r="H1167" t="str">
        <f>if(X1167=PROSES!$E$29,T1167,)</f>
        <v/>
      </c>
      <c r="I1167" t="str">
        <f t="shared" si="6"/>
        <v/>
      </c>
      <c r="J1167" t="str">
        <f>if(and($K$3&gt;1,R1167=PROSES!$C$2),,K1167)</f>
        <v/>
      </c>
      <c r="K1167" s="1" t="str">
        <f>if(and($L$3&gt;1,L1167=PROSES!$B$2),,L1167)</f>
        <v/>
      </c>
      <c r="L1167" t="str">
        <f t="shared" si="7"/>
        <v/>
      </c>
      <c r="M1167" t="str">
        <f>if(Z1167=PROSES!$B$3,T1167,)</f>
        <v/>
      </c>
      <c r="N1167" t="str">
        <f>if(X1167=PROSES!$B$3,T1167,)</f>
        <v/>
      </c>
      <c r="O1167" t="str">
        <f t="shared" si="8"/>
        <v/>
      </c>
      <c r="P1167" t="str">
        <f>if(Z1167=PROSES!$B$1,T1167,)</f>
        <v/>
      </c>
      <c r="Q1167" t="str">
        <f>if(X1167=PROSES!$B$1,T1167,)</f>
        <v/>
      </c>
      <c r="R1167" t="str">
        <f t="shared" si="9"/>
        <v>ABADI GUNA PAPANSENAYAN</v>
      </c>
      <c r="S1167" s="3"/>
      <c r="T1167" s="1" t="s">
        <v>2046</v>
      </c>
      <c r="U1167" s="1" t="s">
        <v>58</v>
      </c>
      <c r="V1167" s="1" t="s">
        <v>58</v>
      </c>
      <c r="W1167" s="1" t="s">
        <v>812</v>
      </c>
      <c r="X1167" s="1" t="s">
        <v>1454</v>
      </c>
      <c r="Y1167" s="1" t="s">
        <v>61</v>
      </c>
      <c r="Z1167" s="1" t="s">
        <v>1783</v>
      </c>
      <c r="AA1167" s="1" t="s">
        <v>66</v>
      </c>
      <c r="AD1167" s="1">
        <v>0.0</v>
      </c>
      <c r="AE1167" s="1">
        <v>1.0</v>
      </c>
      <c r="AG1167" s="1">
        <v>6.433</v>
      </c>
      <c r="AH1167" s="1">
        <v>1.0</v>
      </c>
      <c r="AI1167" s="1" t="s">
        <v>64</v>
      </c>
      <c r="AJ1167" s="1">
        <v>0.0</v>
      </c>
      <c r="AM1167" s="1">
        <v>0.0</v>
      </c>
      <c r="AN1167" s="1">
        <v>0.0</v>
      </c>
      <c r="AO1167" s="1">
        <v>100.0</v>
      </c>
      <c r="AP1167" s="1">
        <v>1.0</v>
      </c>
      <c r="AQ1167" s="1">
        <v>0.464</v>
      </c>
      <c r="AR1167" s="1">
        <v>0.464</v>
      </c>
      <c r="AS1167" s="1">
        <v>1.510646</v>
      </c>
      <c r="AT1167" s="1">
        <v>54.0085</v>
      </c>
      <c r="AU1167" s="1">
        <v>0.887754</v>
      </c>
      <c r="AV1167" s="1">
        <v>1.22227</v>
      </c>
      <c r="AW1167" s="1">
        <v>1.852704</v>
      </c>
      <c r="AX1167" s="1">
        <v>3.66681</v>
      </c>
      <c r="AY1167" s="1">
        <v>0.0</v>
      </c>
      <c r="AZ1167" s="1">
        <v>0.5799062</v>
      </c>
      <c r="BA1167" s="1">
        <v>14.45052</v>
      </c>
    </row>
    <row r="1168">
      <c r="A1168">
        <f t="shared" si="2"/>
        <v>0</v>
      </c>
      <c r="B1168" t="str">
        <f t="shared" si="3"/>
        <v/>
      </c>
      <c r="C1168" t="str">
        <f>if(and(D$3&gt;1,E1168=PROSES!$D$22),,D1168)</f>
        <v/>
      </c>
      <c r="D1168" s="1" t="str">
        <f>if(and(F$3&gt;1,F1168=PROSES!$B$10),,F1168)</f>
        <v/>
      </c>
      <c r="E1168" t="str">
        <f t="shared" si="4"/>
        <v/>
      </c>
      <c r="F1168" t="str">
        <f t="shared" si="5"/>
        <v/>
      </c>
      <c r="G1168" s="1" t="str">
        <f>if(Z1168=PROSES!$E$29,T1168,)</f>
        <v/>
      </c>
      <c r="H1168" t="str">
        <f>if(X1168=PROSES!$E$29,T1168,)</f>
        <v/>
      </c>
      <c r="I1168" t="str">
        <f t="shared" si="6"/>
        <v/>
      </c>
      <c r="J1168" t="str">
        <f>if(and($K$3&gt;1,R1168=PROSES!$C$2),,K1168)</f>
        <v/>
      </c>
      <c r="K1168" s="1" t="str">
        <f>if(and($L$3&gt;1,L1168=PROSES!$B$2),,L1168)</f>
        <v/>
      </c>
      <c r="L1168" t="str">
        <f t="shared" si="7"/>
        <v/>
      </c>
      <c r="M1168" t="str">
        <f>if(Z1168=PROSES!$B$3,T1168,)</f>
        <v/>
      </c>
      <c r="N1168" t="str">
        <f>if(X1168=PROSES!$B$3,T1168,)</f>
        <v/>
      </c>
      <c r="O1168" t="str">
        <f t="shared" si="8"/>
        <v/>
      </c>
      <c r="P1168" t="str">
        <f>if(Z1168=PROSES!$B$1,T1168,)</f>
        <v/>
      </c>
      <c r="Q1168" t="str">
        <f>if(X1168=PROSES!$B$1,T1168,)</f>
        <v/>
      </c>
      <c r="R1168" t="str">
        <f t="shared" si="9"/>
        <v>DANAYASASENAYAN</v>
      </c>
      <c r="S1168" s="3"/>
      <c r="T1168" s="1" t="s">
        <v>2047</v>
      </c>
      <c r="U1168" s="1" t="s">
        <v>58</v>
      </c>
      <c r="V1168" s="1" t="s">
        <v>58</v>
      </c>
      <c r="W1168" s="1" t="s">
        <v>103</v>
      </c>
      <c r="X1168" s="1" t="s">
        <v>813</v>
      </c>
      <c r="Y1168" s="1" t="s">
        <v>935</v>
      </c>
      <c r="Z1168" s="1" t="s">
        <v>1783</v>
      </c>
      <c r="AA1168" s="1" t="s">
        <v>61</v>
      </c>
      <c r="AD1168" s="1">
        <v>0.0</v>
      </c>
      <c r="AE1168" s="1">
        <v>1.0</v>
      </c>
      <c r="AG1168" s="1">
        <v>3.3</v>
      </c>
      <c r="AH1168" s="1">
        <v>1.0</v>
      </c>
      <c r="AI1168" s="1" t="s">
        <v>64</v>
      </c>
      <c r="AJ1168" s="1">
        <v>0.0</v>
      </c>
      <c r="AM1168" s="1">
        <v>0.0</v>
      </c>
      <c r="AN1168" s="1">
        <v>0.0</v>
      </c>
      <c r="AO1168" s="1">
        <v>100.0</v>
      </c>
      <c r="AP1168" s="1">
        <v>1.0</v>
      </c>
      <c r="AQ1168" s="1">
        <v>0.55</v>
      </c>
      <c r="AR1168" s="1">
        <v>0.55</v>
      </c>
      <c r="AS1168" s="1">
        <v>0.5217028</v>
      </c>
      <c r="AT1168" s="1">
        <v>56.61149</v>
      </c>
      <c r="AU1168" s="1">
        <v>0.2871</v>
      </c>
      <c r="AV1168" s="1">
        <v>0.4356</v>
      </c>
      <c r="AW1168" s="1">
        <v>0.7821</v>
      </c>
      <c r="AX1168" s="1">
        <v>1.3068</v>
      </c>
      <c r="AY1168" s="1">
        <v>0.0</v>
      </c>
      <c r="AZ1168" s="1">
        <v>0.6402146</v>
      </c>
      <c r="BA1168" s="1">
        <v>3.784061</v>
      </c>
    </row>
    <row r="1169">
      <c r="A1169">
        <f t="shared" si="2"/>
        <v>0</v>
      </c>
      <c r="B1169" t="str">
        <f t="shared" si="3"/>
        <v/>
      </c>
      <c r="C1169" t="str">
        <f>if(and(D$3&gt;1,E1169=PROSES!$D$22),,D1169)</f>
        <v/>
      </c>
      <c r="D1169" s="1" t="str">
        <f>if(and(F$3&gt;1,F1169=PROSES!$B$10),,F1169)</f>
        <v/>
      </c>
      <c r="E1169" t="str">
        <f t="shared" si="4"/>
        <v/>
      </c>
      <c r="F1169" t="str">
        <f t="shared" si="5"/>
        <v/>
      </c>
      <c r="G1169" s="1" t="str">
        <f>if(Z1169=PROSES!$E$29,T1169,)</f>
        <v/>
      </c>
      <c r="H1169" t="str">
        <f>if(X1169=PROSES!$E$29,T1169,)</f>
        <v/>
      </c>
      <c r="I1169" t="str">
        <f t="shared" si="6"/>
        <v/>
      </c>
      <c r="J1169" t="str">
        <f>if(and($K$3&gt;1,R1169=PROSES!$C$2),,K1169)</f>
        <v/>
      </c>
      <c r="K1169" s="1" t="str">
        <f>if(and($L$3&gt;1,L1169=PROSES!$B$2),,L1169)</f>
        <v/>
      </c>
      <c r="L1169" t="str">
        <f t="shared" si="7"/>
        <v/>
      </c>
      <c r="M1169" t="str">
        <f>if(Z1169=PROSES!$B$3,T1169,)</f>
        <v/>
      </c>
      <c r="N1169" t="str">
        <f>if(X1169=PROSES!$B$3,T1169,)</f>
        <v/>
      </c>
      <c r="O1169" t="str">
        <f t="shared" si="8"/>
        <v/>
      </c>
      <c r="P1169" t="str">
        <f>if(Z1169=PROSES!$B$1,T1169,)</f>
        <v/>
      </c>
      <c r="Q1169" t="str">
        <f>if(X1169=PROSES!$B$1,T1169,)</f>
        <v/>
      </c>
      <c r="R1169" t="str">
        <f t="shared" si="9"/>
        <v>SENAYANNEW SENAYAN</v>
      </c>
      <c r="S1169" s="3"/>
      <c r="T1169" s="1" t="s">
        <v>2048</v>
      </c>
      <c r="U1169" s="1" t="s">
        <v>58</v>
      </c>
      <c r="V1169" s="1" t="s">
        <v>58</v>
      </c>
      <c r="W1169" s="1" t="s">
        <v>1781</v>
      </c>
      <c r="X1169" s="1" t="s">
        <v>1783</v>
      </c>
      <c r="Y1169" s="1" t="s">
        <v>61</v>
      </c>
      <c r="Z1169" s="1" t="s">
        <v>1507</v>
      </c>
      <c r="AA1169" s="7">
        <v>43470.0</v>
      </c>
      <c r="AD1169" s="1">
        <v>0.0</v>
      </c>
      <c r="AE1169" s="1">
        <v>1.0</v>
      </c>
      <c r="AG1169" s="1">
        <v>5.0</v>
      </c>
      <c r="AH1169" s="1">
        <v>1.0</v>
      </c>
      <c r="AI1169" s="1" t="s">
        <v>64</v>
      </c>
      <c r="AJ1169" s="1">
        <v>0.0</v>
      </c>
      <c r="AM1169" s="1">
        <v>0.0</v>
      </c>
      <c r="AN1169" s="1">
        <v>0.0</v>
      </c>
      <c r="AO1169" s="1">
        <v>100.0</v>
      </c>
      <c r="AP1169" s="1">
        <v>1.0</v>
      </c>
      <c r="AQ1169" s="1">
        <v>1.1</v>
      </c>
      <c r="AR1169" s="1">
        <v>1.1</v>
      </c>
      <c r="AS1169" s="1">
        <v>0.8846926</v>
      </c>
      <c r="AT1169" s="1">
        <v>84.09608</v>
      </c>
      <c r="AU1169" s="1">
        <v>0.09100001</v>
      </c>
      <c r="AV1169" s="1">
        <v>0.88</v>
      </c>
      <c r="AW1169" s="1">
        <v>0.841</v>
      </c>
      <c r="AX1169" s="1">
        <v>2.64</v>
      </c>
      <c r="AY1169" s="1">
        <v>0.0</v>
      </c>
      <c r="AZ1169" s="1">
        <v>0.72083</v>
      </c>
      <c r="BA1169" s="1">
        <v>-17.1767</v>
      </c>
    </row>
    <row r="1170">
      <c r="A1170">
        <f t="shared" si="2"/>
        <v>0</v>
      </c>
      <c r="B1170" t="str">
        <f t="shared" si="3"/>
        <v/>
      </c>
      <c r="C1170" t="str">
        <f>if(and(D$3&gt;1,E1170=PROSES!$D$22),,D1170)</f>
        <v/>
      </c>
      <c r="D1170" s="1" t="str">
        <f>if(and(F$3&gt;1,F1170=PROSES!$B$10),,F1170)</f>
        <v/>
      </c>
      <c r="E1170" t="str">
        <f t="shared" si="4"/>
        <v/>
      </c>
      <c r="F1170" t="str">
        <f t="shared" si="5"/>
        <v/>
      </c>
      <c r="G1170" s="1" t="str">
        <f>if(Z1170=PROSES!$E$29,T1170,)</f>
        <v/>
      </c>
      <c r="H1170" t="str">
        <f>if(X1170=PROSES!$E$29,T1170,)</f>
        <v/>
      </c>
      <c r="I1170" t="str">
        <f t="shared" si="6"/>
        <v/>
      </c>
      <c r="J1170" t="str">
        <f>if(and($K$3&gt;1,R1170=PROSES!$C$2),,K1170)</f>
        <v/>
      </c>
      <c r="K1170" s="1" t="str">
        <f>if(and($L$3&gt;1,L1170=PROSES!$B$2),,L1170)</f>
        <v/>
      </c>
      <c r="L1170" t="str">
        <f t="shared" si="7"/>
        <v/>
      </c>
      <c r="M1170" t="str">
        <f>if(Z1170=PROSES!$B$3,T1170,)</f>
        <v/>
      </c>
      <c r="N1170" t="str">
        <f>if(X1170=PROSES!$B$3,T1170,)</f>
        <v/>
      </c>
      <c r="O1170" t="str">
        <f t="shared" si="8"/>
        <v/>
      </c>
      <c r="P1170" t="str">
        <f>if(Z1170=PROSES!$B$1,T1170,)</f>
        <v/>
      </c>
      <c r="Q1170" t="str">
        <f>if(X1170=PROSES!$B$1,T1170,)</f>
        <v/>
      </c>
      <c r="R1170" t="str">
        <f t="shared" si="9"/>
        <v>SOLOBARUPALUR</v>
      </c>
      <c r="S1170" s="3"/>
      <c r="T1170" s="1" t="s">
        <v>2049</v>
      </c>
      <c r="U1170" s="1" t="s">
        <v>176</v>
      </c>
      <c r="V1170" s="1" t="s">
        <v>176</v>
      </c>
      <c r="W1170" s="1" t="s">
        <v>807</v>
      </c>
      <c r="X1170" s="1" t="s">
        <v>2050</v>
      </c>
      <c r="Y1170" s="1">
        <v>2.0</v>
      </c>
      <c r="Z1170" s="1" t="s">
        <v>1376</v>
      </c>
      <c r="AA1170" s="1">
        <v>2.0</v>
      </c>
      <c r="AD1170" s="1">
        <v>0.0</v>
      </c>
      <c r="AE1170" s="1">
        <v>1.0</v>
      </c>
      <c r="AG1170" s="1">
        <v>7.6</v>
      </c>
      <c r="AH1170" s="1">
        <v>1.0</v>
      </c>
      <c r="AI1170" s="1" t="s">
        <v>64</v>
      </c>
      <c r="AJ1170" s="1">
        <v>0.0</v>
      </c>
      <c r="AM1170" s="1">
        <v>0.0</v>
      </c>
      <c r="AN1170" s="1">
        <v>0.0</v>
      </c>
      <c r="AO1170" s="1">
        <v>100.0</v>
      </c>
      <c r="AP1170" s="1">
        <v>1.0</v>
      </c>
      <c r="AQ1170" s="1">
        <v>2.73</v>
      </c>
      <c r="AR1170" s="1">
        <v>2.73</v>
      </c>
      <c r="AS1170" s="1">
        <v>2.160593</v>
      </c>
      <c r="AT1170" s="1">
        <v>82.725</v>
      </c>
      <c r="AU1170" s="1">
        <v>0.2736</v>
      </c>
      <c r="AV1170" s="1">
        <v>2.1432</v>
      </c>
      <c r="AW1170" s="1">
        <v>1.2084</v>
      </c>
      <c r="AX1170" s="1">
        <v>6.232</v>
      </c>
      <c r="AY1170" s="1">
        <v>0.0</v>
      </c>
      <c r="AZ1170" s="1">
        <v>0.6470905</v>
      </c>
      <c r="BA1170" s="1">
        <v>-5.602889</v>
      </c>
    </row>
    <row r="1171">
      <c r="A1171">
        <f t="shared" si="2"/>
        <v>0</v>
      </c>
      <c r="B1171" t="str">
        <f t="shared" si="3"/>
        <v/>
      </c>
      <c r="C1171" t="str">
        <f>if(and(D$3&gt;1,E1171=PROSES!$D$22),,D1171)</f>
        <v/>
      </c>
      <c r="D1171" s="1" t="str">
        <f>if(and(F$3&gt;1,F1171=PROSES!$B$10),,F1171)</f>
        <v/>
      </c>
      <c r="E1171" t="str">
        <f t="shared" si="4"/>
        <v/>
      </c>
      <c r="F1171" t="str">
        <f t="shared" si="5"/>
        <v/>
      </c>
      <c r="G1171" s="1" t="str">
        <f>if(Z1171=PROSES!$E$29,T1171,)</f>
        <v/>
      </c>
      <c r="H1171" t="str">
        <f>if(X1171=PROSES!$E$29,T1171,)</f>
        <v/>
      </c>
      <c r="I1171" t="str">
        <f t="shared" si="6"/>
        <v/>
      </c>
      <c r="J1171" t="str">
        <f>if(and($K$3&gt;1,R1171=PROSES!$C$2),,K1171)</f>
        <v/>
      </c>
      <c r="K1171" s="1" t="str">
        <f>if(and($L$3&gt;1,L1171=PROSES!$B$2),,L1171)</f>
        <v/>
      </c>
      <c r="L1171" t="str">
        <f t="shared" si="7"/>
        <v/>
      </c>
      <c r="M1171" t="str">
        <f>if(Z1171=PROSES!$B$3,T1171,)</f>
        <v/>
      </c>
      <c r="N1171" t="str">
        <f>if(X1171=PROSES!$B$3,T1171,)</f>
        <v/>
      </c>
      <c r="O1171" t="str">
        <f t="shared" si="8"/>
        <v/>
      </c>
      <c r="P1171" t="str">
        <f>if(Z1171=PROSES!$B$1,T1171,)</f>
        <v/>
      </c>
      <c r="Q1171" t="str">
        <f>if(X1171=PROSES!$B$1,T1171,)</f>
        <v/>
      </c>
      <c r="R1171" t="str">
        <f t="shared" si="9"/>
        <v>SOLOBARUPALUR</v>
      </c>
      <c r="S1171" s="3"/>
      <c r="T1171" s="1" t="s">
        <v>2051</v>
      </c>
      <c r="U1171" s="1" t="s">
        <v>176</v>
      </c>
      <c r="V1171" s="1" t="s">
        <v>176</v>
      </c>
      <c r="W1171" s="1" t="s">
        <v>807</v>
      </c>
      <c r="X1171" s="1" t="s">
        <v>2050</v>
      </c>
      <c r="Y1171" s="1">
        <v>1.0</v>
      </c>
      <c r="Z1171" s="1" t="s">
        <v>1376</v>
      </c>
      <c r="AA1171" s="1">
        <v>2.0</v>
      </c>
      <c r="AD1171" s="1">
        <v>0.0</v>
      </c>
      <c r="AE1171" s="1">
        <v>1.0</v>
      </c>
      <c r="AG1171" s="1">
        <v>7.6</v>
      </c>
      <c r="AH1171" s="1">
        <v>1.0</v>
      </c>
      <c r="AI1171" s="1" t="s">
        <v>64</v>
      </c>
      <c r="AJ1171" s="1">
        <v>0.0</v>
      </c>
      <c r="AM1171" s="1">
        <v>0.0</v>
      </c>
      <c r="AN1171" s="1">
        <v>0.0</v>
      </c>
      <c r="AO1171" s="1">
        <v>100.0</v>
      </c>
      <c r="AP1171" s="1">
        <v>1.0</v>
      </c>
      <c r="AQ1171" s="1">
        <v>2.73</v>
      </c>
      <c r="AR1171" s="1">
        <v>2.73</v>
      </c>
      <c r="AS1171" s="1">
        <v>2.160593</v>
      </c>
      <c r="AT1171" s="1">
        <v>82.725</v>
      </c>
      <c r="AU1171" s="1">
        <v>0.2736</v>
      </c>
      <c r="AV1171" s="1">
        <v>2.1432</v>
      </c>
      <c r="AW1171" s="1">
        <v>1.2084</v>
      </c>
      <c r="AX1171" s="1">
        <v>6.232</v>
      </c>
      <c r="AY1171" s="1">
        <v>0.0</v>
      </c>
      <c r="AZ1171" s="1">
        <v>0.6470905</v>
      </c>
      <c r="BA1171" s="1">
        <v>-5.602889</v>
      </c>
    </row>
    <row r="1172">
      <c r="A1172">
        <f t="shared" si="2"/>
        <v>0</v>
      </c>
      <c r="B1172" t="str">
        <f t="shared" si="3"/>
        <v/>
      </c>
      <c r="C1172" t="str">
        <f>if(and(D$3&gt;1,E1172=PROSES!$D$22),,D1172)</f>
        <v/>
      </c>
      <c r="D1172" s="1" t="str">
        <f>if(and(F$3&gt;1,F1172=PROSES!$B$10),,F1172)</f>
        <v/>
      </c>
      <c r="E1172" t="str">
        <f t="shared" si="4"/>
        <v/>
      </c>
      <c r="F1172" t="str">
        <f t="shared" si="5"/>
        <v/>
      </c>
      <c r="G1172" s="1" t="str">
        <f>if(Z1172=PROSES!$E$29,T1172,)</f>
        <v/>
      </c>
      <c r="H1172" t="str">
        <f>if(X1172=PROSES!$E$29,T1172,)</f>
        <v/>
      </c>
      <c r="I1172" t="str">
        <f t="shared" si="6"/>
        <v/>
      </c>
      <c r="J1172" t="str">
        <f>if(and($K$3&gt;1,R1172=PROSES!$C$2),,K1172)</f>
        <v/>
      </c>
      <c r="K1172" s="1" t="str">
        <f>if(and($L$3&gt;1,L1172=PROSES!$B$2),,L1172)</f>
        <v/>
      </c>
      <c r="L1172" t="str">
        <f t="shared" si="7"/>
        <v/>
      </c>
      <c r="M1172" t="str">
        <f>if(Z1172=PROSES!$B$3,T1172,)</f>
        <v/>
      </c>
      <c r="N1172" t="str">
        <f>if(X1172=PROSES!$B$3,T1172,)</f>
        <v/>
      </c>
      <c r="O1172" t="str">
        <f t="shared" si="8"/>
        <v/>
      </c>
      <c r="P1172" t="str">
        <f>if(Z1172=PROSES!$B$1,T1172,)</f>
        <v/>
      </c>
      <c r="Q1172" t="str">
        <f>if(X1172=PROSES!$B$1,T1172,)</f>
        <v/>
      </c>
      <c r="R1172" t="str">
        <f t="shared" si="9"/>
        <v>MILLENIUMSPINMILL</v>
      </c>
      <c r="S1172" s="3"/>
      <c r="T1172" s="1" t="s">
        <v>2052</v>
      </c>
      <c r="U1172" s="1" t="s">
        <v>58</v>
      </c>
      <c r="V1172" s="1" t="s">
        <v>58</v>
      </c>
      <c r="W1172" s="1" t="s">
        <v>153</v>
      </c>
      <c r="X1172" s="1" t="s">
        <v>580</v>
      </c>
      <c r="Y1172" s="7">
        <v>43470.0</v>
      </c>
      <c r="Z1172" s="1" t="s">
        <v>72</v>
      </c>
      <c r="AA1172" s="7">
        <v>43470.0</v>
      </c>
      <c r="AD1172" s="1">
        <v>0.0</v>
      </c>
      <c r="AE1172" s="1">
        <v>1.0</v>
      </c>
      <c r="AG1172" s="1">
        <v>4.1</v>
      </c>
      <c r="AH1172" s="1">
        <v>1.0</v>
      </c>
      <c r="AI1172" s="1" t="s">
        <v>64</v>
      </c>
      <c r="AJ1172" s="1">
        <v>0.0</v>
      </c>
      <c r="AM1172" s="1">
        <v>0.0</v>
      </c>
      <c r="AN1172" s="1">
        <v>0.0</v>
      </c>
      <c r="AO1172" s="1">
        <v>100.0</v>
      </c>
      <c r="AP1172" s="1">
        <v>1.0</v>
      </c>
      <c r="AQ1172" s="1">
        <v>2.73</v>
      </c>
      <c r="AR1172" s="1">
        <v>2.73</v>
      </c>
      <c r="AS1172" s="1">
        <v>1.154461</v>
      </c>
      <c r="AT1172" s="1">
        <v>82.244</v>
      </c>
      <c r="AU1172" s="1">
        <v>0.1558</v>
      </c>
      <c r="AV1172" s="1">
        <v>1.1439</v>
      </c>
      <c r="AW1172" s="1">
        <v>0.6888</v>
      </c>
      <c r="AX1172" s="1">
        <v>3.31895</v>
      </c>
      <c r="AY1172" s="1">
        <v>0.0</v>
      </c>
      <c r="AZ1172" s="1">
        <v>0.6465942</v>
      </c>
      <c r="BA1172" s="1">
        <v>-6.013103</v>
      </c>
    </row>
    <row r="1173">
      <c r="A1173">
        <f t="shared" si="2"/>
        <v>0</v>
      </c>
      <c r="B1173" t="str">
        <f t="shared" si="3"/>
        <v/>
      </c>
      <c r="C1173" t="str">
        <f>if(and(D$3&gt;1,E1173=PROSES!$D$22),,D1173)</f>
        <v/>
      </c>
      <c r="D1173" s="1" t="str">
        <f>if(and(F$3&gt;1,F1173=PROSES!$B$10),,F1173)</f>
        <v/>
      </c>
      <c r="E1173" t="str">
        <f t="shared" si="4"/>
        <v/>
      </c>
      <c r="F1173" t="str">
        <f t="shared" si="5"/>
        <v/>
      </c>
      <c r="G1173" s="1" t="str">
        <f>if(Z1173=PROSES!$E$29,T1173,)</f>
        <v/>
      </c>
      <c r="H1173" t="str">
        <f>if(X1173=PROSES!$E$29,T1173,)</f>
        <v/>
      </c>
      <c r="I1173" t="str">
        <f t="shared" si="6"/>
        <v/>
      </c>
      <c r="J1173" t="str">
        <f>if(and($K$3&gt;1,R1173=PROSES!$C$2),,K1173)</f>
        <v/>
      </c>
      <c r="K1173" s="1" t="str">
        <f>if(and($L$3&gt;1,L1173=PROSES!$B$2),,L1173)</f>
        <v/>
      </c>
      <c r="L1173" t="str">
        <f t="shared" si="7"/>
        <v/>
      </c>
      <c r="M1173" t="str">
        <f>if(Z1173=PROSES!$B$3,T1173,)</f>
        <v/>
      </c>
      <c r="N1173" t="str">
        <f>if(X1173=PROSES!$B$3,T1173,)</f>
        <v/>
      </c>
      <c r="O1173" t="str">
        <f t="shared" si="8"/>
        <v/>
      </c>
      <c r="P1173" t="str">
        <f>if(Z1173=PROSES!$B$1,T1173,)</f>
        <v/>
      </c>
      <c r="Q1173" t="str">
        <f>if(X1173=PROSES!$B$1,T1173,)</f>
        <v/>
      </c>
      <c r="R1173" t="str">
        <f t="shared" si="9"/>
        <v>MILLENIUMSPINMILL</v>
      </c>
      <c r="S1173" s="3"/>
      <c r="T1173" s="1" t="s">
        <v>2053</v>
      </c>
      <c r="U1173" s="1" t="s">
        <v>58</v>
      </c>
      <c r="V1173" s="1" t="s">
        <v>58</v>
      </c>
      <c r="W1173" s="1" t="s">
        <v>153</v>
      </c>
      <c r="X1173" s="1" t="s">
        <v>580</v>
      </c>
      <c r="Y1173" s="7">
        <v>43501.0</v>
      </c>
      <c r="Z1173" s="1" t="s">
        <v>72</v>
      </c>
      <c r="AA1173" s="7">
        <v>43501.0</v>
      </c>
      <c r="AD1173" s="1">
        <v>0.0</v>
      </c>
      <c r="AE1173" s="1">
        <v>1.0</v>
      </c>
      <c r="AG1173" s="1">
        <v>4.1</v>
      </c>
      <c r="AH1173" s="1">
        <v>1.0</v>
      </c>
      <c r="AI1173" s="1" t="s">
        <v>880</v>
      </c>
      <c r="AJ1173" s="1">
        <v>0.0</v>
      </c>
      <c r="AM1173" s="1">
        <v>0.0</v>
      </c>
      <c r="AN1173" s="1">
        <v>0.0</v>
      </c>
      <c r="AO1173" s="1">
        <v>100.0</v>
      </c>
      <c r="AP1173" s="1">
        <v>1.0</v>
      </c>
      <c r="AQ1173" s="1">
        <v>2.73</v>
      </c>
      <c r="AR1173" s="1">
        <v>2.73</v>
      </c>
      <c r="AS1173" s="1">
        <v>1.154461</v>
      </c>
      <c r="AT1173" s="1">
        <v>82.244</v>
      </c>
      <c r="AU1173" s="1">
        <v>0.1558</v>
      </c>
      <c r="AV1173" s="1">
        <v>1.1439</v>
      </c>
      <c r="AW1173" s="1">
        <v>0.6888</v>
      </c>
      <c r="AX1173" s="1">
        <v>3.31895</v>
      </c>
      <c r="AY1173" s="1">
        <v>0.0</v>
      </c>
      <c r="AZ1173" s="1">
        <v>0.6465942</v>
      </c>
      <c r="BA1173" s="1">
        <v>-6.013103</v>
      </c>
    </row>
    <row r="1174">
      <c r="A1174">
        <f t="shared" si="2"/>
        <v>0</v>
      </c>
      <c r="B1174" t="str">
        <f t="shared" si="3"/>
        <v/>
      </c>
      <c r="C1174" t="str">
        <f>if(and(D$3&gt;1,E1174=PROSES!$D$22),,D1174)</f>
        <v/>
      </c>
      <c r="D1174" s="1" t="str">
        <f>if(and(F$3&gt;1,F1174=PROSES!$B$10),,F1174)</f>
        <v/>
      </c>
      <c r="E1174" t="str">
        <f t="shared" si="4"/>
        <v/>
      </c>
      <c r="F1174" t="str">
        <f t="shared" si="5"/>
        <v/>
      </c>
      <c r="G1174" s="1" t="str">
        <f>if(Z1174=PROSES!$E$29,T1174,)</f>
        <v/>
      </c>
      <c r="H1174" t="str">
        <f>if(X1174=PROSES!$E$29,T1174,)</f>
        <v/>
      </c>
      <c r="I1174" t="str">
        <f t="shared" si="6"/>
        <v/>
      </c>
      <c r="J1174" t="str">
        <f>if(and($K$3&gt;1,R1174=PROSES!$C$2),,K1174)</f>
        <v/>
      </c>
      <c r="K1174" s="1" t="str">
        <f>if(and($L$3&gt;1,L1174=PROSES!$B$2),,L1174)</f>
        <v/>
      </c>
      <c r="L1174" t="str">
        <f t="shared" si="7"/>
        <v/>
      </c>
      <c r="M1174" t="str">
        <f>if(Z1174=PROSES!$B$3,T1174,)</f>
        <v/>
      </c>
      <c r="N1174" t="str">
        <f>if(X1174=PROSES!$B$3,T1174,)</f>
        <v/>
      </c>
      <c r="O1174" t="str">
        <f t="shared" si="8"/>
        <v/>
      </c>
      <c r="P1174" t="str">
        <f>if(Z1174=PROSES!$B$1,T1174,)</f>
        <v/>
      </c>
      <c r="Q1174" t="str">
        <f>if(X1174=PROSES!$B$1,T1174,)</f>
        <v/>
      </c>
      <c r="R1174" t="str">
        <f t="shared" si="9"/>
        <v>SEPATAN</v>
      </c>
      <c r="S1174" s="3"/>
      <c r="T1174" s="1" t="s">
        <v>2054</v>
      </c>
      <c r="U1174" s="1" t="s">
        <v>58</v>
      </c>
      <c r="V1174" s="1" t="s">
        <v>58</v>
      </c>
      <c r="W1174" s="1" t="s">
        <v>90</v>
      </c>
      <c r="X1174" s="1" t="s">
        <v>1770</v>
      </c>
      <c r="Y1174" s="7">
        <v>43470.0</v>
      </c>
      <c r="AA1174" s="1" t="s">
        <v>330</v>
      </c>
      <c r="AD1174" s="1">
        <v>1.0</v>
      </c>
      <c r="AE1174" s="1">
        <v>1.0</v>
      </c>
      <c r="AG1174" s="1">
        <v>6.219</v>
      </c>
      <c r="AH1174" s="1">
        <v>1.0</v>
      </c>
      <c r="AI1174" s="1" t="s">
        <v>64</v>
      </c>
      <c r="AJ1174" s="1">
        <v>0.0</v>
      </c>
      <c r="AM1174" s="1">
        <v>0.0</v>
      </c>
      <c r="AN1174" s="1">
        <v>0.0</v>
      </c>
      <c r="AO1174" s="1">
        <v>100.0</v>
      </c>
      <c r="AP1174" s="1">
        <v>1.0</v>
      </c>
      <c r="AQ1174" s="1">
        <v>1.62</v>
      </c>
      <c r="AR1174" s="1">
        <v>1.62</v>
      </c>
      <c r="AS1174" s="1">
        <v>1.762186</v>
      </c>
      <c r="AT1174" s="1">
        <v>82.15014</v>
      </c>
      <c r="AU1174" s="1">
        <v>0.2406753</v>
      </c>
      <c r="AV1174" s="1">
        <v>1.745673</v>
      </c>
      <c r="AW1174" s="1">
        <v>1.173525</v>
      </c>
      <c r="AX1174" s="1">
        <v>5.23702</v>
      </c>
      <c r="AY1174" s="1">
        <v>0.0</v>
      </c>
      <c r="AZ1174" s="1">
        <v>0.683587</v>
      </c>
      <c r="BA1174" s="1">
        <v>-7.109503</v>
      </c>
    </row>
    <row r="1175">
      <c r="A1175">
        <f t="shared" si="2"/>
        <v>0</v>
      </c>
      <c r="B1175" t="str">
        <f t="shared" si="3"/>
        <v/>
      </c>
      <c r="C1175" t="str">
        <f>if(and(D$3&gt;1,E1175=PROSES!$D$22),,D1175)</f>
        <v/>
      </c>
      <c r="D1175" s="1" t="str">
        <f>if(and(F$3&gt;1,F1175=PROSES!$B$10),,F1175)</f>
        <v/>
      </c>
      <c r="E1175" t="str">
        <f t="shared" si="4"/>
        <v/>
      </c>
      <c r="F1175" t="str">
        <f t="shared" si="5"/>
        <v/>
      </c>
      <c r="G1175" s="1" t="str">
        <f>if(Z1175=PROSES!$E$29,T1175,)</f>
        <v/>
      </c>
      <c r="H1175" t="str">
        <f>if(X1175=PROSES!$E$29,T1175,)</f>
        <v/>
      </c>
      <c r="I1175" t="str">
        <f t="shared" si="6"/>
        <v/>
      </c>
      <c r="J1175" t="str">
        <f>if(and($K$3&gt;1,R1175=PROSES!$C$2),,K1175)</f>
        <v/>
      </c>
      <c r="K1175" s="1" t="str">
        <f>if(and($L$3&gt;1,L1175=PROSES!$B$2),,L1175)</f>
        <v/>
      </c>
      <c r="L1175" t="str">
        <f t="shared" si="7"/>
        <v/>
      </c>
      <c r="M1175" t="str">
        <f>if(Z1175=PROSES!$B$3,T1175,)</f>
        <v/>
      </c>
      <c r="N1175" t="str">
        <f>if(X1175=PROSES!$B$3,T1175,)</f>
        <v/>
      </c>
      <c r="O1175" t="str">
        <f t="shared" si="8"/>
        <v/>
      </c>
      <c r="P1175" t="str">
        <f>if(Z1175=PROSES!$B$1,T1175,)</f>
        <v/>
      </c>
      <c r="Q1175" t="str">
        <f>if(X1175=PROSES!$B$1,T1175,)</f>
        <v/>
      </c>
      <c r="R1175" t="str">
        <f t="shared" si="9"/>
        <v>SEPATAN</v>
      </c>
      <c r="S1175" s="3"/>
      <c r="T1175" s="1" t="s">
        <v>2055</v>
      </c>
      <c r="U1175" s="1" t="s">
        <v>58</v>
      </c>
      <c r="V1175" s="1" t="s">
        <v>58</v>
      </c>
      <c r="W1175" s="1" t="s">
        <v>90</v>
      </c>
      <c r="X1175" s="1" t="s">
        <v>1770</v>
      </c>
      <c r="Y1175" s="7">
        <v>43470.0</v>
      </c>
      <c r="AA1175" s="1" t="s">
        <v>1305</v>
      </c>
      <c r="AD1175" s="1">
        <v>1.0</v>
      </c>
      <c r="AE1175" s="1">
        <v>1.0</v>
      </c>
      <c r="AG1175" s="1">
        <v>6.219</v>
      </c>
      <c r="AH1175" s="1">
        <v>1.0</v>
      </c>
      <c r="AI1175" s="1" t="s">
        <v>64</v>
      </c>
      <c r="AJ1175" s="1">
        <v>0.0</v>
      </c>
      <c r="AM1175" s="1">
        <v>0.0</v>
      </c>
      <c r="AN1175" s="1">
        <v>0.0</v>
      </c>
      <c r="AO1175" s="1">
        <v>100.0</v>
      </c>
      <c r="AP1175" s="1">
        <v>1.0</v>
      </c>
      <c r="AQ1175" s="1">
        <v>1.62</v>
      </c>
      <c r="AR1175" s="1">
        <v>1.62</v>
      </c>
      <c r="AS1175" s="1">
        <v>1.762186</v>
      </c>
      <c r="AT1175" s="1">
        <v>82.15014</v>
      </c>
      <c r="AU1175" s="1">
        <v>0.2406753</v>
      </c>
      <c r="AV1175" s="1">
        <v>1.745673</v>
      </c>
      <c r="AW1175" s="1">
        <v>1.173525</v>
      </c>
      <c r="AX1175" s="1">
        <v>5.23702</v>
      </c>
      <c r="AY1175" s="1">
        <v>0.0</v>
      </c>
      <c r="AZ1175" s="1">
        <v>0.683587</v>
      </c>
      <c r="BA1175" s="1">
        <v>-7.109503</v>
      </c>
    </row>
    <row r="1176">
      <c r="A1176">
        <f t="shared" si="2"/>
        <v>0</v>
      </c>
      <c r="B1176" t="str">
        <f t="shared" si="3"/>
        <v/>
      </c>
      <c r="C1176" t="str">
        <f>if(and(D$3&gt;1,E1176=PROSES!$D$22),,D1176)</f>
        <v/>
      </c>
      <c r="D1176" s="1" t="str">
        <f>if(and(F$3&gt;1,F1176=PROSES!$B$10),,F1176)</f>
        <v/>
      </c>
      <c r="E1176" t="str">
        <f t="shared" si="4"/>
        <v/>
      </c>
      <c r="F1176" t="str">
        <f t="shared" si="5"/>
        <v/>
      </c>
      <c r="G1176" s="1" t="str">
        <f>if(Z1176=PROSES!$E$29,T1176,)</f>
        <v/>
      </c>
      <c r="H1176" t="str">
        <f>if(X1176=PROSES!$E$29,T1176,)</f>
        <v/>
      </c>
      <c r="I1176" t="str">
        <f t="shared" si="6"/>
        <v/>
      </c>
      <c r="J1176" t="str">
        <f>if(and($K$3&gt;1,R1176=PROSES!$C$2),,K1176)</f>
        <v/>
      </c>
      <c r="K1176" s="1" t="str">
        <f>if(and($L$3&gt;1,L1176=PROSES!$B$2),,L1176)</f>
        <v/>
      </c>
      <c r="L1176" t="str">
        <f t="shared" si="7"/>
        <v/>
      </c>
      <c r="M1176" t="str">
        <f>if(Z1176=PROSES!$B$3,T1176,)</f>
        <v/>
      </c>
      <c r="N1176" t="str">
        <f>if(X1176=PROSES!$B$3,T1176,)</f>
        <v/>
      </c>
      <c r="O1176" t="str">
        <f t="shared" si="8"/>
        <v/>
      </c>
      <c r="P1176" t="str">
        <f>if(Z1176=PROSES!$B$1,T1176,)</f>
        <v/>
      </c>
      <c r="Q1176" t="str">
        <f>if(X1176=PROSES!$B$1,T1176,)</f>
        <v/>
      </c>
      <c r="R1176" t="str">
        <f t="shared" si="9"/>
        <v>GAJAH TUNGGAL</v>
      </c>
      <c r="S1176" s="3"/>
      <c r="T1176" s="1" t="s">
        <v>2056</v>
      </c>
      <c r="U1176" s="1" t="s">
        <v>58</v>
      </c>
      <c r="V1176" s="1" t="s">
        <v>58</v>
      </c>
      <c r="W1176" s="1" t="s">
        <v>1763</v>
      </c>
      <c r="Y1176" s="1" t="s">
        <v>330</v>
      </c>
      <c r="Z1176" s="1" t="s">
        <v>1764</v>
      </c>
      <c r="AA1176" s="1" t="s">
        <v>61</v>
      </c>
      <c r="AD1176" s="1">
        <v>0.0</v>
      </c>
      <c r="AE1176" s="1">
        <v>1.0</v>
      </c>
      <c r="AG1176" s="1">
        <v>3.57</v>
      </c>
      <c r="AH1176" s="1">
        <v>1.0</v>
      </c>
      <c r="AI1176" s="1" t="s">
        <v>64</v>
      </c>
      <c r="AJ1176" s="1">
        <v>0.0</v>
      </c>
      <c r="AM1176" s="1">
        <v>0.0</v>
      </c>
      <c r="AN1176" s="1">
        <v>0.0</v>
      </c>
      <c r="AO1176" s="1">
        <v>100.0</v>
      </c>
      <c r="AP1176" s="1">
        <v>1.0</v>
      </c>
      <c r="AQ1176" s="1">
        <v>1.856</v>
      </c>
      <c r="AR1176" s="1">
        <v>1.856</v>
      </c>
      <c r="AS1176" s="1">
        <v>0.7668991</v>
      </c>
      <c r="AT1176" s="1">
        <v>72.61097</v>
      </c>
      <c r="AU1176" s="1">
        <v>0.229194</v>
      </c>
      <c r="AV1176" s="1">
        <v>0.73185</v>
      </c>
      <c r="AW1176" s="1">
        <v>0.764694</v>
      </c>
      <c r="AX1176" s="1">
        <v>2.19555</v>
      </c>
      <c r="AY1176" s="1">
        <v>0.0</v>
      </c>
      <c r="AZ1176" s="1">
        <v>0.677439</v>
      </c>
      <c r="BA1176" s="1">
        <v>-2.706203</v>
      </c>
    </row>
    <row r="1177">
      <c r="A1177">
        <f t="shared" si="2"/>
        <v>0</v>
      </c>
      <c r="B1177" t="str">
        <f t="shared" si="3"/>
        <v/>
      </c>
      <c r="C1177" t="str">
        <f>if(and(D$3&gt;1,E1177=PROSES!$D$22),,D1177)</f>
        <v/>
      </c>
      <c r="D1177" s="1" t="str">
        <f>if(and(F$3&gt;1,F1177=PROSES!$B$10),,F1177)</f>
        <v/>
      </c>
      <c r="E1177" t="str">
        <f t="shared" si="4"/>
        <v/>
      </c>
      <c r="F1177" t="str">
        <f t="shared" si="5"/>
        <v/>
      </c>
      <c r="G1177" s="1" t="str">
        <f>if(Z1177=PROSES!$E$29,T1177,)</f>
        <v/>
      </c>
      <c r="H1177" t="str">
        <f>if(X1177=PROSES!$E$29,T1177,)</f>
        <v/>
      </c>
      <c r="I1177" t="str">
        <f t="shared" si="6"/>
        <v/>
      </c>
      <c r="J1177" t="str">
        <f>if(and($K$3&gt;1,R1177=PROSES!$C$2),,K1177)</f>
        <v/>
      </c>
      <c r="K1177" s="1" t="str">
        <f>if(and($L$3&gt;1,L1177=PROSES!$B$2),,L1177)</f>
        <v/>
      </c>
      <c r="L1177" t="str">
        <f t="shared" si="7"/>
        <v/>
      </c>
      <c r="M1177" t="str">
        <f>if(Z1177=PROSES!$B$3,T1177,)</f>
        <v/>
      </c>
      <c r="N1177" t="str">
        <f>if(X1177=PROSES!$B$3,T1177,)</f>
        <v/>
      </c>
      <c r="O1177" t="str">
        <f t="shared" si="8"/>
        <v/>
      </c>
      <c r="P1177" t="str">
        <f>if(Z1177=PROSES!$B$1,T1177,)</f>
        <v/>
      </c>
      <c r="Q1177" t="str">
        <f>if(X1177=PROSES!$B$1,T1177,)</f>
        <v/>
      </c>
      <c r="R1177" t="str">
        <f t="shared" si="9"/>
        <v>GAJAH TUNGGAL</v>
      </c>
      <c r="S1177" s="3"/>
      <c r="T1177" s="1" t="s">
        <v>2057</v>
      </c>
      <c r="U1177" s="1" t="s">
        <v>58</v>
      </c>
      <c r="V1177" s="1" t="s">
        <v>58</v>
      </c>
      <c r="W1177" s="1" t="s">
        <v>1763</v>
      </c>
      <c r="Y1177" s="1" t="s">
        <v>1305</v>
      </c>
      <c r="Z1177" s="1" t="s">
        <v>1764</v>
      </c>
      <c r="AA1177" s="1" t="s">
        <v>61</v>
      </c>
      <c r="AD1177" s="1">
        <v>0.0</v>
      </c>
      <c r="AE1177" s="1">
        <v>1.0</v>
      </c>
      <c r="AG1177" s="1">
        <v>3.57</v>
      </c>
      <c r="AH1177" s="1">
        <v>1.0</v>
      </c>
      <c r="AI1177" s="1" t="s">
        <v>64</v>
      </c>
      <c r="AJ1177" s="1">
        <v>0.0</v>
      </c>
      <c r="AM1177" s="1">
        <v>0.0</v>
      </c>
      <c r="AN1177" s="1">
        <v>0.0</v>
      </c>
      <c r="AO1177" s="1">
        <v>100.0</v>
      </c>
      <c r="AP1177" s="1">
        <v>1.0</v>
      </c>
      <c r="AQ1177" s="1">
        <v>1.856</v>
      </c>
      <c r="AR1177" s="1">
        <v>1.856</v>
      </c>
      <c r="AS1177" s="1">
        <v>0.7668991</v>
      </c>
      <c r="AT1177" s="1">
        <v>72.61097</v>
      </c>
      <c r="AU1177" s="1">
        <v>0.229194</v>
      </c>
      <c r="AV1177" s="1">
        <v>0.73185</v>
      </c>
      <c r="AW1177" s="1">
        <v>0.764694</v>
      </c>
      <c r="AX1177" s="1">
        <v>2.19555</v>
      </c>
      <c r="AY1177" s="1">
        <v>0.0</v>
      </c>
      <c r="AZ1177" s="1">
        <v>0.677439</v>
      </c>
      <c r="BA1177" s="1">
        <v>-2.706203</v>
      </c>
    </row>
    <row r="1178">
      <c r="A1178">
        <f t="shared" si="2"/>
        <v>0</v>
      </c>
      <c r="B1178" t="str">
        <f t="shared" si="3"/>
        <v/>
      </c>
      <c r="C1178" t="str">
        <f>if(and(D$3&gt;1,E1178=PROSES!$D$22),,D1178)</f>
        <v/>
      </c>
      <c r="D1178" s="1" t="str">
        <f>if(and(F$3&gt;1,F1178=PROSES!$B$10),,F1178)</f>
        <v/>
      </c>
      <c r="E1178" t="str">
        <f t="shared" si="4"/>
        <v/>
      </c>
      <c r="F1178" t="str">
        <f t="shared" si="5"/>
        <v/>
      </c>
      <c r="G1178" s="1" t="str">
        <f>if(Z1178=PROSES!$E$29,T1178,)</f>
        <v/>
      </c>
      <c r="H1178" t="str">
        <f>if(X1178=PROSES!$E$29,T1178,)</f>
        <v/>
      </c>
      <c r="I1178" t="str">
        <f t="shared" si="6"/>
        <v/>
      </c>
      <c r="J1178" t="str">
        <f>if(and($K$3&gt;1,R1178=PROSES!$C$2),,K1178)</f>
        <v/>
      </c>
      <c r="K1178" s="1" t="str">
        <f>if(and($L$3&gt;1,L1178=PROSES!$B$2),,L1178)</f>
        <v/>
      </c>
      <c r="L1178" t="str">
        <f t="shared" si="7"/>
        <v/>
      </c>
      <c r="M1178" t="str">
        <f>if(Z1178=PROSES!$B$3,T1178,)</f>
        <v/>
      </c>
      <c r="N1178" t="str">
        <f>if(X1178=PROSES!$B$3,T1178,)</f>
        <v/>
      </c>
      <c r="O1178" t="str">
        <f t="shared" si="8"/>
        <v/>
      </c>
      <c r="P1178" t="str">
        <f>if(Z1178=PROSES!$B$1,T1178,)</f>
        <v/>
      </c>
      <c r="Q1178" t="str">
        <f>if(X1178=PROSES!$B$1,T1178,)</f>
        <v/>
      </c>
      <c r="R1178" t="str">
        <f t="shared" si="9"/>
        <v>SEPATANNEW PASAR KEMIS</v>
      </c>
      <c r="S1178" s="3"/>
      <c r="T1178" s="1" t="s">
        <v>2058</v>
      </c>
      <c r="U1178" s="1" t="s">
        <v>58</v>
      </c>
      <c r="V1178" s="1" t="s">
        <v>58</v>
      </c>
      <c r="W1178" s="1" t="s">
        <v>90</v>
      </c>
      <c r="X1178" s="1" t="s">
        <v>1770</v>
      </c>
      <c r="Y1178" s="7">
        <v>43501.0</v>
      </c>
      <c r="Z1178" s="1" t="s">
        <v>1767</v>
      </c>
      <c r="AA1178" s="1" t="s">
        <v>61</v>
      </c>
      <c r="AD1178" s="1">
        <v>0.0</v>
      </c>
      <c r="AE1178" s="1">
        <v>1.0</v>
      </c>
      <c r="AG1178" s="1">
        <v>3.5</v>
      </c>
      <c r="AH1178" s="1">
        <v>1.0</v>
      </c>
      <c r="AI1178" s="1" t="s">
        <v>64</v>
      </c>
      <c r="AJ1178" s="1">
        <v>0.0</v>
      </c>
      <c r="AM1178" s="1">
        <v>0.0</v>
      </c>
      <c r="AN1178" s="1">
        <v>0.0</v>
      </c>
      <c r="AO1178" s="1">
        <v>100.0</v>
      </c>
      <c r="AP1178" s="1">
        <v>1.0</v>
      </c>
      <c r="AQ1178" s="1">
        <v>1.62</v>
      </c>
      <c r="AR1178" s="1">
        <v>1.62</v>
      </c>
      <c r="AS1178" s="1">
        <v>0.9917433</v>
      </c>
      <c r="AT1178" s="1">
        <v>82.15014</v>
      </c>
      <c r="AU1178" s="1">
        <v>0.13545</v>
      </c>
      <c r="AV1178" s="1">
        <v>0.98245</v>
      </c>
      <c r="AW1178" s="1">
        <v>0.66045</v>
      </c>
      <c r="AX1178" s="1">
        <v>2.94735</v>
      </c>
      <c r="AY1178" s="1">
        <v>0.0</v>
      </c>
      <c r="AZ1178" s="1">
        <v>0.683587</v>
      </c>
      <c r="BA1178" s="1">
        <v>-7.109503</v>
      </c>
    </row>
    <row r="1179">
      <c r="A1179">
        <f t="shared" si="2"/>
        <v>0</v>
      </c>
      <c r="B1179" t="str">
        <f t="shared" si="3"/>
        <v/>
      </c>
      <c r="C1179" t="str">
        <f>if(and(D$3&gt;1,E1179=PROSES!$D$22),,D1179)</f>
        <v/>
      </c>
      <c r="D1179" s="1" t="str">
        <f>if(and(F$3&gt;1,F1179=PROSES!$B$10),,F1179)</f>
        <v/>
      </c>
      <c r="E1179" t="str">
        <f t="shared" si="4"/>
        <v/>
      </c>
      <c r="F1179" t="str">
        <f t="shared" si="5"/>
        <v/>
      </c>
      <c r="G1179" s="1" t="str">
        <f>if(Z1179=PROSES!$E$29,T1179,)</f>
        <v/>
      </c>
      <c r="H1179" t="str">
        <f>if(X1179=PROSES!$E$29,T1179,)</f>
        <v/>
      </c>
      <c r="I1179" t="str">
        <f t="shared" si="6"/>
        <v/>
      </c>
      <c r="J1179" t="str">
        <f>if(and($K$3&gt;1,R1179=PROSES!$C$2),,K1179)</f>
        <v/>
      </c>
      <c r="K1179" s="1" t="str">
        <f>if(and($L$3&gt;1,L1179=PROSES!$B$2),,L1179)</f>
        <v/>
      </c>
      <c r="L1179" t="str">
        <f t="shared" si="7"/>
        <v/>
      </c>
      <c r="M1179" t="str">
        <f>if(Z1179=PROSES!$B$3,T1179,)</f>
        <v/>
      </c>
      <c r="N1179" t="str">
        <f>if(X1179=PROSES!$B$3,T1179,)</f>
        <v/>
      </c>
      <c r="O1179" t="str">
        <f t="shared" si="8"/>
        <v/>
      </c>
      <c r="P1179" t="str">
        <f>if(Z1179=PROSES!$B$1,T1179,)</f>
        <v/>
      </c>
      <c r="Q1179" t="str">
        <f>if(X1179=PROSES!$B$1,T1179,)</f>
        <v/>
      </c>
      <c r="R1179" t="str">
        <f t="shared" si="9"/>
        <v>SEPATANNEW PASAR KEMIS</v>
      </c>
      <c r="S1179" s="3"/>
      <c r="T1179" s="1" t="s">
        <v>2059</v>
      </c>
      <c r="U1179" s="1" t="s">
        <v>58</v>
      </c>
      <c r="V1179" s="1" t="s">
        <v>58</v>
      </c>
      <c r="W1179" s="1" t="s">
        <v>90</v>
      </c>
      <c r="X1179" s="1" t="s">
        <v>1770</v>
      </c>
      <c r="Y1179" s="7">
        <v>43501.0</v>
      </c>
      <c r="Z1179" s="1" t="s">
        <v>1767</v>
      </c>
      <c r="AA1179" s="1" t="s">
        <v>61</v>
      </c>
      <c r="AD1179" s="1">
        <v>0.0</v>
      </c>
      <c r="AE1179" s="1">
        <v>1.0</v>
      </c>
      <c r="AG1179" s="1">
        <v>3.5</v>
      </c>
      <c r="AH1179" s="1">
        <v>1.0</v>
      </c>
      <c r="AI1179" s="1" t="s">
        <v>64</v>
      </c>
      <c r="AJ1179" s="1">
        <v>0.0</v>
      </c>
      <c r="AM1179" s="1">
        <v>0.0</v>
      </c>
      <c r="AN1179" s="1">
        <v>0.0</v>
      </c>
      <c r="AO1179" s="1">
        <v>100.0</v>
      </c>
      <c r="AP1179" s="1">
        <v>1.0</v>
      </c>
      <c r="AQ1179" s="1">
        <v>1.62</v>
      </c>
      <c r="AR1179" s="1">
        <v>1.62</v>
      </c>
      <c r="AS1179" s="1">
        <v>0.9917433</v>
      </c>
      <c r="AT1179" s="1">
        <v>82.15014</v>
      </c>
      <c r="AU1179" s="1">
        <v>0.13545</v>
      </c>
      <c r="AV1179" s="1">
        <v>0.98245</v>
      </c>
      <c r="AW1179" s="1">
        <v>0.66045</v>
      </c>
      <c r="AX1179" s="1">
        <v>2.94735</v>
      </c>
      <c r="AY1179" s="1">
        <v>0.0</v>
      </c>
      <c r="AZ1179" s="1">
        <v>0.683587</v>
      </c>
      <c r="BA1179" s="1">
        <v>-7.109503</v>
      </c>
    </row>
    <row r="1180">
      <c r="A1180">
        <f t="shared" si="2"/>
        <v>0</v>
      </c>
      <c r="B1180" t="str">
        <f t="shared" si="3"/>
        <v/>
      </c>
      <c r="C1180" t="str">
        <f>if(and(D$3&gt;1,E1180=PROSES!$D$22),,D1180)</f>
        <v/>
      </c>
      <c r="D1180" s="1" t="str">
        <f>if(and(F$3&gt;1,F1180=PROSES!$B$10),,F1180)</f>
        <v/>
      </c>
      <c r="E1180" t="str">
        <f t="shared" si="4"/>
        <v/>
      </c>
      <c r="F1180" t="str">
        <f t="shared" si="5"/>
        <v/>
      </c>
      <c r="G1180" s="1" t="str">
        <f>if(Z1180=PROSES!$E$29,T1180,)</f>
        <v/>
      </c>
      <c r="H1180" t="str">
        <f>if(X1180=PROSES!$E$29,T1180,)</f>
        <v/>
      </c>
      <c r="I1180" t="str">
        <f t="shared" si="6"/>
        <v/>
      </c>
      <c r="J1180" t="str">
        <f>if(and($K$3&gt;1,R1180=PROSES!$C$2),,K1180)</f>
        <v/>
      </c>
      <c r="K1180" s="1" t="str">
        <f>if(and($L$3&gt;1,L1180=PROSES!$B$2),,L1180)</f>
        <v/>
      </c>
      <c r="L1180" t="str">
        <f t="shared" si="7"/>
        <v/>
      </c>
      <c r="M1180" t="str">
        <f>if(Z1180=PROSES!$B$3,T1180,)</f>
        <v/>
      </c>
      <c r="N1180" t="str">
        <f>if(X1180=PROSES!$B$3,T1180,)</f>
        <v/>
      </c>
      <c r="O1180" t="str">
        <f t="shared" si="8"/>
        <v/>
      </c>
      <c r="P1180" t="str">
        <f>if(Z1180=PROSES!$B$1,T1180,)</f>
        <v/>
      </c>
      <c r="Q1180" t="str">
        <f>if(X1180=PROSES!$B$1,T1180,)</f>
        <v/>
      </c>
      <c r="R1180" t="str">
        <f t="shared" si="9"/>
        <v>SEPATAN2SEPATAN</v>
      </c>
      <c r="S1180" s="3"/>
      <c r="T1180" s="1" t="s">
        <v>2060</v>
      </c>
      <c r="U1180" s="1" t="s">
        <v>58</v>
      </c>
      <c r="V1180" s="1" t="s">
        <v>58</v>
      </c>
      <c r="W1180" s="1" t="s">
        <v>1763</v>
      </c>
      <c r="X1180" s="1" t="s">
        <v>2061</v>
      </c>
      <c r="Y1180" s="7">
        <v>43470.0</v>
      </c>
      <c r="Z1180" s="1" t="s">
        <v>1770</v>
      </c>
      <c r="AA1180" s="7">
        <v>43501.0</v>
      </c>
      <c r="AD1180" s="1">
        <v>0.0</v>
      </c>
      <c r="AE1180" s="1">
        <v>1.0</v>
      </c>
      <c r="AG1180" s="1">
        <v>2.5</v>
      </c>
      <c r="AH1180" s="1">
        <v>1.0</v>
      </c>
      <c r="AI1180" s="1" t="s">
        <v>64</v>
      </c>
      <c r="AJ1180" s="1">
        <v>0.0</v>
      </c>
      <c r="AM1180" s="1">
        <v>0.0</v>
      </c>
      <c r="AN1180" s="1">
        <v>0.0</v>
      </c>
      <c r="AO1180" s="1">
        <v>100.0</v>
      </c>
      <c r="AP1180" s="1">
        <v>1.0</v>
      </c>
      <c r="AQ1180" s="1">
        <v>1.856</v>
      </c>
      <c r="AR1180" s="1">
        <v>1.856</v>
      </c>
      <c r="AS1180" s="1">
        <v>0.5370442</v>
      </c>
      <c r="AT1180" s="1">
        <v>72.61097</v>
      </c>
      <c r="AU1180" s="1">
        <v>0.1605</v>
      </c>
      <c r="AV1180" s="1">
        <v>0.5125</v>
      </c>
      <c r="AW1180" s="1">
        <v>0.5355</v>
      </c>
      <c r="AX1180" s="1">
        <v>1.5375</v>
      </c>
      <c r="AY1180" s="1">
        <v>0.0</v>
      </c>
      <c r="AZ1180" s="1">
        <v>0.677439</v>
      </c>
      <c r="BA1180" s="1">
        <v>-2.706203</v>
      </c>
    </row>
    <row r="1181">
      <c r="A1181">
        <f t="shared" si="2"/>
        <v>0</v>
      </c>
      <c r="B1181" t="str">
        <f t="shared" si="3"/>
        <v/>
      </c>
      <c r="C1181" t="str">
        <f>if(and(D$3&gt;1,E1181=PROSES!$D$22),,D1181)</f>
        <v/>
      </c>
      <c r="D1181" s="1" t="str">
        <f>if(and(F$3&gt;1,F1181=PROSES!$B$10),,F1181)</f>
        <v/>
      </c>
      <c r="E1181" t="str">
        <f t="shared" si="4"/>
        <v/>
      </c>
      <c r="F1181" t="str">
        <f t="shared" si="5"/>
        <v/>
      </c>
      <c r="G1181" s="1" t="str">
        <f>if(Z1181=PROSES!$E$29,T1181,)</f>
        <v/>
      </c>
      <c r="H1181" t="str">
        <f>if(X1181=PROSES!$E$29,T1181,)</f>
        <v/>
      </c>
      <c r="I1181" t="str">
        <f t="shared" si="6"/>
        <v/>
      </c>
      <c r="J1181" t="str">
        <f>if(and($K$3&gt;1,R1181=PROSES!$C$2),,K1181)</f>
        <v/>
      </c>
      <c r="K1181" s="1" t="str">
        <f>if(and($L$3&gt;1,L1181=PROSES!$B$2),,L1181)</f>
        <v/>
      </c>
      <c r="L1181" t="str">
        <f t="shared" si="7"/>
        <v/>
      </c>
      <c r="M1181" t="str">
        <f>if(Z1181=PROSES!$B$3,T1181,)</f>
        <v/>
      </c>
      <c r="N1181" t="str">
        <f>if(X1181=PROSES!$B$3,T1181,)</f>
        <v/>
      </c>
      <c r="O1181" t="str">
        <f t="shared" si="8"/>
        <v/>
      </c>
      <c r="P1181" t="str">
        <f>if(Z1181=PROSES!$B$1,T1181,)</f>
        <v/>
      </c>
      <c r="Q1181" t="str">
        <f>if(X1181=PROSES!$B$1,T1181,)</f>
        <v/>
      </c>
      <c r="R1181" t="str">
        <f t="shared" si="9"/>
        <v>SEPATAN2SEPATAN</v>
      </c>
      <c r="S1181" s="3"/>
      <c r="T1181" s="1" t="s">
        <v>2062</v>
      </c>
      <c r="U1181" s="1" t="s">
        <v>58</v>
      </c>
      <c r="V1181" s="1" t="s">
        <v>58</v>
      </c>
      <c r="W1181" s="1" t="s">
        <v>1763</v>
      </c>
      <c r="X1181" s="1" t="s">
        <v>2061</v>
      </c>
      <c r="Y1181" s="7">
        <v>43470.0</v>
      </c>
      <c r="Z1181" s="1" t="s">
        <v>1770</v>
      </c>
      <c r="AA1181" s="7">
        <v>43501.0</v>
      </c>
      <c r="AD1181" s="1">
        <v>0.0</v>
      </c>
      <c r="AE1181" s="1">
        <v>1.0</v>
      </c>
      <c r="AG1181" s="1">
        <v>2.5</v>
      </c>
      <c r="AH1181" s="1">
        <v>1.0</v>
      </c>
      <c r="AI1181" s="1" t="s">
        <v>64</v>
      </c>
      <c r="AJ1181" s="1">
        <v>0.0</v>
      </c>
      <c r="AM1181" s="1">
        <v>0.0</v>
      </c>
      <c r="AN1181" s="1">
        <v>0.0</v>
      </c>
      <c r="AO1181" s="1">
        <v>100.0</v>
      </c>
      <c r="AP1181" s="1">
        <v>1.0</v>
      </c>
      <c r="AQ1181" s="1">
        <v>1.856</v>
      </c>
      <c r="AR1181" s="1">
        <v>1.856</v>
      </c>
      <c r="AS1181" s="1">
        <v>0.5370442</v>
      </c>
      <c r="AT1181" s="1">
        <v>72.61097</v>
      </c>
      <c r="AU1181" s="1">
        <v>0.1605</v>
      </c>
      <c r="AV1181" s="1">
        <v>0.5125</v>
      </c>
      <c r="AW1181" s="1">
        <v>0.5355</v>
      </c>
      <c r="AX1181" s="1">
        <v>1.5375</v>
      </c>
      <c r="AY1181" s="1">
        <v>0.0</v>
      </c>
      <c r="AZ1181" s="1">
        <v>0.677439</v>
      </c>
      <c r="BA1181" s="1">
        <v>-2.706203</v>
      </c>
    </row>
    <row r="1182">
      <c r="A1182">
        <f t="shared" si="2"/>
        <v>0</v>
      </c>
      <c r="B1182" t="str">
        <f t="shared" si="3"/>
        <v/>
      </c>
      <c r="C1182" t="str">
        <f>if(and(D$3&gt;1,E1182=PROSES!$D$22),,D1182)</f>
        <v/>
      </c>
      <c r="D1182" s="1" t="str">
        <f>if(and(F$3&gt;1,F1182=PROSES!$B$10),,F1182)</f>
        <v/>
      </c>
      <c r="E1182" t="str">
        <f t="shared" si="4"/>
        <v/>
      </c>
      <c r="F1182" t="str">
        <f t="shared" si="5"/>
        <v/>
      </c>
      <c r="G1182" s="1" t="str">
        <f>if(Z1182=PROSES!$E$29,T1182,)</f>
        <v/>
      </c>
      <c r="H1182" t="str">
        <f>if(X1182=PROSES!$E$29,T1182,)</f>
        <v/>
      </c>
      <c r="I1182" t="str">
        <f t="shared" si="6"/>
        <v/>
      </c>
      <c r="J1182" t="str">
        <f>if(and($K$3&gt;1,R1182=PROSES!$C$2),,K1182)</f>
        <v/>
      </c>
      <c r="K1182" s="1" t="str">
        <f>if(and($L$3&gt;1,L1182=PROSES!$B$2),,L1182)</f>
        <v/>
      </c>
      <c r="L1182" t="str">
        <f t="shared" si="7"/>
        <v/>
      </c>
      <c r="M1182" t="str">
        <f>if(Z1182=PROSES!$B$3,T1182,)</f>
        <v/>
      </c>
      <c r="N1182" t="str">
        <f>if(X1182=PROSES!$B$3,T1182,)</f>
        <v/>
      </c>
      <c r="O1182" t="str">
        <f t="shared" si="8"/>
        <v/>
      </c>
      <c r="P1182" t="str">
        <f>if(Z1182=PROSES!$B$1,T1182,)</f>
        <v/>
      </c>
      <c r="Q1182" t="str">
        <f>if(X1182=PROSES!$B$1,T1182,)</f>
        <v/>
      </c>
      <c r="R1182" t="str">
        <f t="shared" si="9"/>
        <v>TELUK NAGASEPATAN</v>
      </c>
      <c r="S1182" s="3"/>
      <c r="T1182" s="1" t="s">
        <v>2063</v>
      </c>
      <c r="U1182" s="1" t="s">
        <v>58</v>
      </c>
      <c r="V1182" s="1" t="s">
        <v>58</v>
      </c>
      <c r="W1182" s="1" t="s">
        <v>90</v>
      </c>
      <c r="X1182" s="1" t="s">
        <v>2064</v>
      </c>
      <c r="Y1182" s="7">
        <v>43501.0</v>
      </c>
      <c r="Z1182" s="1" t="s">
        <v>1770</v>
      </c>
      <c r="AA1182" s="7">
        <v>43501.0</v>
      </c>
      <c r="AD1182" s="1">
        <v>0.0</v>
      </c>
      <c r="AE1182" s="1">
        <v>1.0</v>
      </c>
      <c r="AG1182" s="1">
        <v>9.163</v>
      </c>
      <c r="AH1182" s="1">
        <v>1.0</v>
      </c>
      <c r="AI1182" s="1" t="s">
        <v>64</v>
      </c>
      <c r="AJ1182" s="1">
        <v>0.0</v>
      </c>
      <c r="AM1182" s="1">
        <v>0.0</v>
      </c>
      <c r="AN1182" s="1">
        <v>0.0</v>
      </c>
      <c r="AO1182" s="1">
        <v>100.0</v>
      </c>
      <c r="AP1182" s="1">
        <v>1.0</v>
      </c>
      <c r="AQ1182" s="1">
        <v>1.62</v>
      </c>
      <c r="AR1182" s="1">
        <v>1.62</v>
      </c>
      <c r="AS1182" s="1">
        <v>2.596384</v>
      </c>
      <c r="AT1182" s="1">
        <v>82.15014</v>
      </c>
      <c r="AU1182" s="1">
        <v>0.3546081</v>
      </c>
      <c r="AV1182" s="1">
        <v>2.572054</v>
      </c>
      <c r="AW1182" s="1">
        <v>1.729058</v>
      </c>
      <c r="AX1182" s="1">
        <v>7.716163</v>
      </c>
      <c r="AY1182" s="1">
        <v>0.0</v>
      </c>
      <c r="AZ1182" s="1">
        <v>0.683587</v>
      </c>
      <c r="BA1182" s="1">
        <v>-7.109503</v>
      </c>
    </row>
    <row r="1183">
      <c r="A1183">
        <f t="shared" si="2"/>
        <v>0</v>
      </c>
      <c r="B1183" t="str">
        <f t="shared" si="3"/>
        <v/>
      </c>
      <c r="C1183" t="str">
        <f>if(and(D$3&gt;1,E1183=PROSES!$D$22),,D1183)</f>
        <v/>
      </c>
      <c r="D1183" s="1" t="str">
        <f>if(and(F$3&gt;1,F1183=PROSES!$B$10),,F1183)</f>
        <v/>
      </c>
      <c r="E1183" t="str">
        <f t="shared" si="4"/>
        <v/>
      </c>
      <c r="F1183" t="str">
        <f t="shared" si="5"/>
        <v/>
      </c>
      <c r="G1183" s="1" t="str">
        <f>if(Z1183=PROSES!$E$29,T1183,)</f>
        <v/>
      </c>
      <c r="H1183" t="str">
        <f>if(X1183=PROSES!$E$29,T1183,)</f>
        <v/>
      </c>
      <c r="I1183" t="str">
        <f t="shared" si="6"/>
        <v/>
      </c>
      <c r="J1183" t="str">
        <f>if(and($K$3&gt;1,R1183=PROSES!$C$2),,K1183)</f>
        <v/>
      </c>
      <c r="K1183" s="1" t="str">
        <f>if(and($L$3&gt;1,L1183=PROSES!$B$2),,L1183)</f>
        <v/>
      </c>
      <c r="L1183" t="str">
        <f t="shared" si="7"/>
        <v/>
      </c>
      <c r="M1183" t="str">
        <f>if(Z1183=PROSES!$B$3,T1183,)</f>
        <v/>
      </c>
      <c r="N1183" t="str">
        <f>if(X1183=PROSES!$B$3,T1183,)</f>
        <v/>
      </c>
      <c r="O1183" t="str">
        <f t="shared" si="8"/>
        <v/>
      </c>
      <c r="P1183" t="str">
        <f>if(Z1183=PROSES!$B$1,T1183,)</f>
        <v/>
      </c>
      <c r="Q1183" t="str">
        <f>if(X1183=PROSES!$B$1,T1183,)</f>
        <v/>
      </c>
      <c r="R1183" t="str">
        <f t="shared" si="9"/>
        <v>TELUK NAGASEPATAN</v>
      </c>
      <c r="S1183" s="3"/>
      <c r="T1183" s="1" t="s">
        <v>2065</v>
      </c>
      <c r="U1183" s="1" t="s">
        <v>58</v>
      </c>
      <c r="V1183" s="1" t="s">
        <v>58</v>
      </c>
      <c r="W1183" s="1" t="s">
        <v>90</v>
      </c>
      <c r="X1183" s="1" t="s">
        <v>2064</v>
      </c>
      <c r="Y1183" s="7">
        <v>43470.0</v>
      </c>
      <c r="Z1183" s="1" t="s">
        <v>1770</v>
      </c>
      <c r="AA1183" s="7">
        <v>43470.0</v>
      </c>
      <c r="AD1183" s="1">
        <v>0.0</v>
      </c>
      <c r="AE1183" s="1">
        <v>1.0</v>
      </c>
      <c r="AG1183" s="1">
        <v>9.163</v>
      </c>
      <c r="AH1183" s="1">
        <v>1.0</v>
      </c>
      <c r="AI1183" s="1" t="s">
        <v>64</v>
      </c>
      <c r="AJ1183" s="1">
        <v>0.0</v>
      </c>
      <c r="AM1183" s="1">
        <v>0.0</v>
      </c>
      <c r="AN1183" s="1">
        <v>0.0</v>
      </c>
      <c r="AO1183" s="1">
        <v>100.0</v>
      </c>
      <c r="AP1183" s="1">
        <v>1.0</v>
      </c>
      <c r="AQ1183" s="1">
        <v>1.62</v>
      </c>
      <c r="AR1183" s="1">
        <v>1.62</v>
      </c>
      <c r="AS1183" s="1">
        <v>2.596384</v>
      </c>
      <c r="AT1183" s="1">
        <v>82.15014</v>
      </c>
      <c r="AU1183" s="1">
        <v>0.3546081</v>
      </c>
      <c r="AV1183" s="1">
        <v>2.572054</v>
      </c>
      <c r="AW1183" s="1">
        <v>1.729058</v>
      </c>
      <c r="AX1183" s="1">
        <v>7.716163</v>
      </c>
      <c r="AY1183" s="1">
        <v>0.0</v>
      </c>
      <c r="AZ1183" s="1">
        <v>0.683587</v>
      </c>
      <c r="BA1183" s="1">
        <v>-7.109503</v>
      </c>
    </row>
    <row r="1184">
      <c r="A1184">
        <f t="shared" si="2"/>
        <v>0</v>
      </c>
      <c r="B1184" t="str">
        <f t="shared" si="3"/>
        <v/>
      </c>
      <c r="C1184" t="str">
        <f>if(and(D$3&gt;1,E1184=PROSES!$D$22),,D1184)</f>
        <v/>
      </c>
      <c r="D1184" s="1" t="str">
        <f>if(and(F$3&gt;1,F1184=PROSES!$B$10),,F1184)</f>
        <v/>
      </c>
      <c r="E1184" t="str">
        <f t="shared" si="4"/>
        <v/>
      </c>
      <c r="F1184" t="str">
        <f t="shared" si="5"/>
        <v/>
      </c>
      <c r="G1184" s="1" t="str">
        <f>if(Z1184=PROSES!$E$29,T1184,)</f>
        <v/>
      </c>
      <c r="H1184" t="str">
        <f>if(X1184=PROSES!$E$29,T1184,)</f>
        <v/>
      </c>
      <c r="I1184" t="str">
        <f t="shared" si="6"/>
        <v/>
      </c>
      <c r="J1184" t="str">
        <f>if(and($K$3&gt;1,R1184=PROSES!$C$2),,K1184)</f>
        <v/>
      </c>
      <c r="K1184" s="1" t="str">
        <f>if(and($L$3&gt;1,L1184=PROSES!$B$2),,L1184)</f>
        <v/>
      </c>
      <c r="L1184" t="str">
        <f t="shared" si="7"/>
        <v/>
      </c>
      <c r="M1184" t="str">
        <f>if(Z1184=PROSES!$B$3,T1184,)</f>
        <v/>
      </c>
      <c r="N1184" t="str">
        <f>if(X1184=PROSES!$B$3,T1184,)</f>
        <v/>
      </c>
      <c r="O1184" t="str">
        <f t="shared" si="8"/>
        <v/>
      </c>
      <c r="P1184" t="str">
        <f>if(Z1184=PROSES!$B$1,T1184,)</f>
        <v/>
      </c>
      <c r="Q1184" t="str">
        <f>if(X1184=PROSES!$B$1,T1184,)</f>
        <v/>
      </c>
      <c r="R1184" t="str">
        <f t="shared" si="9"/>
        <v>SUNYARAGI4ARJAWINANGUN4</v>
      </c>
      <c r="S1184" s="3"/>
      <c r="T1184" s="1" t="s">
        <v>2066</v>
      </c>
      <c r="U1184" s="1" t="s">
        <v>115</v>
      </c>
      <c r="V1184" s="1" t="s">
        <v>115</v>
      </c>
      <c r="W1184" s="1" t="s">
        <v>454</v>
      </c>
      <c r="X1184" s="1" t="s">
        <v>2067</v>
      </c>
      <c r="Y1184" s="1" t="s">
        <v>118</v>
      </c>
      <c r="Z1184" s="1" t="s">
        <v>119</v>
      </c>
      <c r="AA1184" s="1" t="s">
        <v>118</v>
      </c>
      <c r="AD1184" s="1">
        <v>0.0</v>
      </c>
      <c r="AE1184" s="1">
        <v>1.0</v>
      </c>
      <c r="AG1184" s="1">
        <v>21.6</v>
      </c>
      <c r="AH1184" s="1">
        <v>1.0</v>
      </c>
      <c r="AI1184" s="1" t="s">
        <v>64</v>
      </c>
      <c r="AJ1184" s="1">
        <v>0.0</v>
      </c>
      <c r="AM1184" s="1">
        <v>0.0</v>
      </c>
      <c r="AN1184" s="1">
        <v>0.0</v>
      </c>
      <c r="AO1184" s="1">
        <v>100.0</v>
      </c>
      <c r="AP1184" s="1">
        <v>1.0</v>
      </c>
      <c r="AQ1184" s="1">
        <v>0.78</v>
      </c>
      <c r="AR1184" s="1">
        <v>0.78</v>
      </c>
      <c r="AS1184" s="1">
        <v>9.063268</v>
      </c>
      <c r="AT1184" s="1">
        <v>70.94324</v>
      </c>
      <c r="AU1184" s="1">
        <v>2.9592</v>
      </c>
      <c r="AV1184" s="1">
        <v>8.566561</v>
      </c>
      <c r="AW1184" s="1">
        <v>6.1992</v>
      </c>
      <c r="AX1184" s="1">
        <v>25.69968</v>
      </c>
      <c r="AY1184" s="1">
        <v>0.0</v>
      </c>
      <c r="AZ1184" s="1">
        <v>0.6412987</v>
      </c>
      <c r="BA1184" s="1">
        <v>8.348166</v>
      </c>
    </row>
    <row r="1185">
      <c r="A1185">
        <f t="shared" si="2"/>
        <v>0</v>
      </c>
      <c r="B1185" t="str">
        <f t="shared" si="3"/>
        <v/>
      </c>
      <c r="C1185" t="str">
        <f>if(and(D$3&gt;1,E1185=PROSES!$D$22),,D1185)</f>
        <v/>
      </c>
      <c r="D1185" s="1" t="str">
        <f>if(and(F$3&gt;1,F1185=PROSES!$B$10),,F1185)</f>
        <v/>
      </c>
      <c r="E1185" t="str">
        <f t="shared" si="4"/>
        <v/>
      </c>
      <c r="F1185" t="str">
        <f t="shared" si="5"/>
        <v/>
      </c>
      <c r="G1185" s="1" t="str">
        <f>if(Z1185=PROSES!$E$29,T1185,)</f>
        <v/>
      </c>
      <c r="H1185" t="str">
        <f>if(X1185=PROSES!$E$29,T1185,)</f>
        <v/>
      </c>
      <c r="I1185" t="str">
        <f t="shared" si="6"/>
        <v/>
      </c>
      <c r="J1185" t="str">
        <f>if(and($K$3&gt;1,R1185=PROSES!$C$2),,K1185)</f>
        <v/>
      </c>
      <c r="K1185" s="1" t="str">
        <f>if(and($L$3&gt;1,L1185=PROSES!$B$2),,L1185)</f>
        <v/>
      </c>
      <c r="L1185" t="str">
        <f t="shared" si="7"/>
        <v/>
      </c>
      <c r="M1185" t="str">
        <f>if(Z1185=PROSES!$B$3,T1185,)</f>
        <v/>
      </c>
      <c r="N1185" t="str">
        <f>if(X1185=PROSES!$B$3,T1185,)</f>
        <v/>
      </c>
      <c r="O1185" t="str">
        <f t="shared" si="8"/>
        <v/>
      </c>
      <c r="P1185" t="str">
        <f>if(Z1185=PROSES!$B$1,T1185,)</f>
        <v/>
      </c>
      <c r="Q1185" t="str">
        <f>if(X1185=PROSES!$B$1,T1185,)</f>
        <v/>
      </c>
      <c r="R1185" t="str">
        <f t="shared" si="9"/>
        <v>SUNYARAGI4ARJAWINANGUN4</v>
      </c>
      <c r="S1185" s="3"/>
      <c r="T1185" s="1" t="s">
        <v>2068</v>
      </c>
      <c r="U1185" s="1" t="s">
        <v>115</v>
      </c>
      <c r="V1185" s="1" t="s">
        <v>115</v>
      </c>
      <c r="W1185" s="1" t="s">
        <v>454</v>
      </c>
      <c r="X1185" s="1" t="s">
        <v>2067</v>
      </c>
      <c r="Y1185" s="1" t="s">
        <v>118</v>
      </c>
      <c r="Z1185" s="1" t="s">
        <v>119</v>
      </c>
      <c r="AA1185" s="1" t="s">
        <v>118</v>
      </c>
      <c r="AD1185" s="1">
        <v>0.0</v>
      </c>
      <c r="AE1185" s="1">
        <v>1.0</v>
      </c>
      <c r="AG1185" s="1">
        <v>21.6</v>
      </c>
      <c r="AH1185" s="1">
        <v>1.0</v>
      </c>
      <c r="AI1185" s="1" t="s">
        <v>64</v>
      </c>
      <c r="AJ1185" s="1">
        <v>0.0</v>
      </c>
      <c r="AM1185" s="1">
        <v>0.0</v>
      </c>
      <c r="AN1185" s="1">
        <v>0.0</v>
      </c>
      <c r="AO1185" s="1">
        <v>100.0</v>
      </c>
      <c r="AP1185" s="1">
        <v>1.0</v>
      </c>
      <c r="AQ1185" s="1">
        <v>0.78</v>
      </c>
      <c r="AR1185" s="1">
        <v>0.78</v>
      </c>
      <c r="AS1185" s="1">
        <v>9.063268</v>
      </c>
      <c r="AT1185" s="1">
        <v>70.94324</v>
      </c>
      <c r="AU1185" s="1">
        <v>2.9592</v>
      </c>
      <c r="AV1185" s="1">
        <v>8.566561</v>
      </c>
      <c r="AW1185" s="1">
        <v>6.1992</v>
      </c>
      <c r="AX1185" s="1">
        <v>25.69968</v>
      </c>
      <c r="AY1185" s="1">
        <v>0.0</v>
      </c>
      <c r="AZ1185" s="1">
        <v>0.6412987</v>
      </c>
      <c r="BA1185" s="1">
        <v>8.348166</v>
      </c>
    </row>
    <row r="1186">
      <c r="A1186">
        <f t="shared" si="2"/>
        <v>0</v>
      </c>
      <c r="B1186" t="str">
        <f t="shared" si="3"/>
        <v/>
      </c>
      <c r="C1186" t="str">
        <f>if(and(D$3&gt;1,E1186=PROSES!$D$22),,D1186)</f>
        <v/>
      </c>
      <c r="D1186" s="1" t="str">
        <f>if(and(F$3&gt;1,F1186=PROSES!$B$10),,F1186)</f>
        <v/>
      </c>
      <c r="E1186" t="str">
        <f t="shared" si="4"/>
        <v/>
      </c>
      <c r="F1186" t="str">
        <f t="shared" si="5"/>
        <v/>
      </c>
      <c r="G1186" s="1" t="str">
        <f>if(Z1186=PROSES!$E$29,T1186,)</f>
        <v/>
      </c>
      <c r="H1186" t="str">
        <f>if(X1186=PROSES!$E$29,T1186,)</f>
        <v/>
      </c>
      <c r="I1186" t="str">
        <f t="shared" si="6"/>
        <v/>
      </c>
      <c r="J1186" t="str">
        <f>if(and($K$3&gt;1,R1186=PROSES!$C$2),,K1186)</f>
        <v/>
      </c>
      <c r="K1186" s="1" t="str">
        <f>if(and($L$3&gt;1,L1186=PROSES!$B$2),,L1186)</f>
        <v/>
      </c>
      <c r="L1186" t="str">
        <f t="shared" si="7"/>
        <v/>
      </c>
      <c r="M1186" t="str">
        <f>if(Z1186=PROSES!$B$3,T1186,)</f>
        <v/>
      </c>
      <c r="N1186" t="str">
        <f>if(X1186=PROSES!$B$3,T1186,)</f>
        <v/>
      </c>
      <c r="O1186" t="str">
        <f t="shared" si="8"/>
        <v/>
      </c>
      <c r="P1186" t="str">
        <f>if(Z1186=PROSES!$B$1,T1186,)</f>
        <v/>
      </c>
      <c r="Q1186" t="str">
        <f>if(X1186=PROSES!$B$1,T1186,)</f>
        <v/>
      </c>
      <c r="R1186" t="str">
        <f t="shared" si="9"/>
        <v>SUNYARAGI4BABAKAN4</v>
      </c>
      <c r="S1186" s="3"/>
      <c r="T1186" s="1" t="s">
        <v>2069</v>
      </c>
      <c r="U1186" s="1" t="s">
        <v>115</v>
      </c>
      <c r="V1186" s="1" t="s">
        <v>115</v>
      </c>
      <c r="W1186" s="1" t="s">
        <v>122</v>
      </c>
      <c r="X1186" s="1" t="s">
        <v>2067</v>
      </c>
      <c r="Y1186" s="1" t="s">
        <v>118</v>
      </c>
      <c r="Z1186" s="1" t="s">
        <v>2070</v>
      </c>
      <c r="AA1186" s="1" t="s">
        <v>369</v>
      </c>
      <c r="AD1186" s="1">
        <v>0.0</v>
      </c>
      <c r="AE1186" s="1">
        <v>1.0</v>
      </c>
      <c r="AG1186" s="1">
        <v>28.0</v>
      </c>
      <c r="AH1186" s="1">
        <v>1.0</v>
      </c>
      <c r="AI1186" s="1" t="s">
        <v>64</v>
      </c>
      <c r="AJ1186" s="1">
        <v>0.0</v>
      </c>
      <c r="AM1186" s="1">
        <v>0.0</v>
      </c>
      <c r="AN1186" s="1">
        <v>0.0</v>
      </c>
      <c r="AO1186" s="1">
        <v>100.0</v>
      </c>
      <c r="AP1186" s="1">
        <v>1.0</v>
      </c>
      <c r="AQ1186" s="1">
        <v>0.44</v>
      </c>
      <c r="AR1186" s="1">
        <v>0.44</v>
      </c>
      <c r="AS1186" s="1">
        <v>12.43253</v>
      </c>
      <c r="AT1186" s="1">
        <v>60.66966</v>
      </c>
      <c r="AU1186" s="1">
        <v>6.09</v>
      </c>
      <c r="AV1186" s="1">
        <v>10.8388</v>
      </c>
      <c r="AW1186" s="1">
        <v>10.29</v>
      </c>
      <c r="AX1186" s="1">
        <v>32.5164</v>
      </c>
      <c r="AY1186" s="1">
        <v>0.0</v>
      </c>
      <c r="AZ1186" s="1">
        <v>0.5920149</v>
      </c>
      <c r="BA1186" s="1">
        <v>18.36523</v>
      </c>
    </row>
    <row r="1187">
      <c r="A1187">
        <f t="shared" si="2"/>
        <v>0</v>
      </c>
      <c r="B1187" t="str">
        <f t="shared" si="3"/>
        <v/>
      </c>
      <c r="C1187" t="str">
        <f>if(and(D$3&gt;1,E1187=PROSES!$D$22),,D1187)</f>
        <v/>
      </c>
      <c r="D1187" s="1" t="str">
        <f>if(and(F$3&gt;1,F1187=PROSES!$B$10),,F1187)</f>
        <v/>
      </c>
      <c r="E1187" t="str">
        <f t="shared" si="4"/>
        <v/>
      </c>
      <c r="F1187" t="str">
        <f t="shared" si="5"/>
        <v/>
      </c>
      <c r="G1187" s="1" t="str">
        <f>if(Z1187=PROSES!$E$29,T1187,)</f>
        <v/>
      </c>
      <c r="H1187" t="str">
        <f>if(X1187=PROSES!$E$29,T1187,)</f>
        <v/>
      </c>
      <c r="I1187" t="str">
        <f t="shared" si="6"/>
        <v/>
      </c>
      <c r="J1187" t="str">
        <f>if(and($K$3&gt;1,R1187=PROSES!$C$2),,K1187)</f>
        <v/>
      </c>
      <c r="K1187" s="1" t="str">
        <f>if(and($L$3&gt;1,L1187=PROSES!$B$2),,L1187)</f>
        <v/>
      </c>
      <c r="L1187" t="str">
        <f t="shared" si="7"/>
        <v/>
      </c>
      <c r="M1187" t="str">
        <f>if(Z1187=PROSES!$B$3,T1187,)</f>
        <v/>
      </c>
      <c r="N1187" t="str">
        <f>if(X1187=PROSES!$B$3,T1187,)</f>
        <v/>
      </c>
      <c r="O1187" t="str">
        <f t="shared" si="8"/>
        <v/>
      </c>
      <c r="P1187" t="str">
        <f>if(Z1187=PROSES!$B$1,T1187,)</f>
        <v/>
      </c>
      <c r="Q1187" t="str">
        <f>if(X1187=PROSES!$B$1,T1187,)</f>
        <v/>
      </c>
      <c r="R1187" t="str">
        <f t="shared" si="9"/>
        <v>SUNYARAGI4BABAKAN4</v>
      </c>
      <c r="S1187" s="3"/>
      <c r="T1187" s="1" t="s">
        <v>2071</v>
      </c>
      <c r="U1187" s="1" t="s">
        <v>115</v>
      </c>
      <c r="V1187" s="1" t="s">
        <v>115</v>
      </c>
      <c r="W1187" s="1" t="s">
        <v>122</v>
      </c>
      <c r="X1187" s="1" t="s">
        <v>2067</v>
      </c>
      <c r="Y1187" s="1" t="s">
        <v>118</v>
      </c>
      <c r="Z1187" s="1" t="s">
        <v>2070</v>
      </c>
      <c r="AA1187" s="1" t="s">
        <v>369</v>
      </c>
      <c r="AD1187" s="1">
        <v>0.0</v>
      </c>
      <c r="AE1187" s="1">
        <v>1.0</v>
      </c>
      <c r="AG1187" s="1">
        <v>28.0</v>
      </c>
      <c r="AH1187" s="1">
        <v>1.0</v>
      </c>
      <c r="AI1187" s="1" t="s">
        <v>64</v>
      </c>
      <c r="AJ1187" s="1">
        <v>0.0</v>
      </c>
      <c r="AM1187" s="1">
        <v>0.0</v>
      </c>
      <c r="AN1187" s="1">
        <v>0.0</v>
      </c>
      <c r="AO1187" s="1">
        <v>100.0</v>
      </c>
      <c r="AP1187" s="1">
        <v>1.0</v>
      </c>
      <c r="AQ1187" s="1">
        <v>0.44</v>
      </c>
      <c r="AR1187" s="1">
        <v>0.44</v>
      </c>
      <c r="AS1187" s="1">
        <v>12.43253</v>
      </c>
      <c r="AT1187" s="1">
        <v>60.66966</v>
      </c>
      <c r="AU1187" s="1">
        <v>6.09</v>
      </c>
      <c r="AV1187" s="1">
        <v>10.8388</v>
      </c>
      <c r="AW1187" s="1">
        <v>10.29</v>
      </c>
      <c r="AX1187" s="1">
        <v>32.5164</v>
      </c>
      <c r="AY1187" s="1">
        <v>0.0</v>
      </c>
      <c r="AZ1187" s="1">
        <v>0.5920149</v>
      </c>
      <c r="BA1187" s="1">
        <v>18.36523</v>
      </c>
    </row>
    <row r="1188">
      <c r="A1188">
        <f t="shared" si="2"/>
        <v>0</v>
      </c>
      <c r="B1188" t="str">
        <f t="shared" si="3"/>
        <v/>
      </c>
      <c r="C1188" t="str">
        <f>if(and(D$3&gt;1,E1188=PROSES!$D$22),,D1188)</f>
        <v/>
      </c>
      <c r="D1188" s="1" t="str">
        <f>if(and(F$3&gt;1,F1188=PROSES!$B$10),,F1188)</f>
        <v/>
      </c>
      <c r="E1188" t="str">
        <f t="shared" si="4"/>
        <v/>
      </c>
      <c r="F1188" t="str">
        <f t="shared" si="5"/>
        <v/>
      </c>
      <c r="G1188" s="1" t="str">
        <f>if(Z1188=PROSES!$E$29,T1188,)</f>
        <v/>
      </c>
      <c r="H1188" t="str">
        <f>if(X1188=PROSES!$E$29,T1188,)</f>
        <v/>
      </c>
      <c r="I1188" t="str">
        <f t="shared" si="6"/>
        <v/>
      </c>
      <c r="J1188" t="str">
        <f>if(and($K$3&gt;1,R1188=PROSES!$C$2),,K1188)</f>
        <v/>
      </c>
      <c r="K1188" s="1" t="str">
        <f>if(and($L$3&gt;1,L1188=PROSES!$B$2),,L1188)</f>
        <v/>
      </c>
      <c r="L1188" t="str">
        <f t="shared" si="7"/>
        <v/>
      </c>
      <c r="M1188" t="str">
        <f>if(Z1188=PROSES!$B$3,T1188,)</f>
        <v/>
      </c>
      <c r="N1188" t="str">
        <f>if(X1188=PROSES!$B$3,T1188,)</f>
        <v/>
      </c>
      <c r="O1188" t="str">
        <f t="shared" si="8"/>
        <v/>
      </c>
      <c r="P1188" t="str">
        <f>if(Z1188=PROSES!$B$1,T1188,)</f>
        <v/>
      </c>
      <c r="Q1188" t="str">
        <f>if(X1188=PROSES!$B$1,T1188,)</f>
        <v/>
      </c>
      <c r="R1188" t="str">
        <f t="shared" si="9"/>
        <v>SUNYARAGI4CANGKRING4</v>
      </c>
      <c r="S1188" s="3"/>
      <c r="T1188" s="1" t="s">
        <v>2072</v>
      </c>
      <c r="U1188" s="1" t="s">
        <v>115</v>
      </c>
      <c r="V1188" s="1" t="s">
        <v>115</v>
      </c>
      <c r="W1188" s="1" t="s">
        <v>2073</v>
      </c>
      <c r="X1188" s="1" t="s">
        <v>2067</v>
      </c>
      <c r="Y1188" s="1" t="s">
        <v>123</v>
      </c>
      <c r="Z1188" s="1" t="s">
        <v>1067</v>
      </c>
      <c r="AA1188" s="1" t="s">
        <v>118</v>
      </c>
      <c r="AD1188" s="1">
        <v>0.0</v>
      </c>
      <c r="AE1188" s="1">
        <v>1.0</v>
      </c>
      <c r="AG1188" s="1">
        <v>3.0</v>
      </c>
      <c r="AH1188" s="1">
        <v>1.0</v>
      </c>
      <c r="AI1188" s="1" t="s">
        <v>64</v>
      </c>
      <c r="AJ1188" s="1">
        <v>0.0</v>
      </c>
      <c r="AM1188" s="1">
        <v>0.0</v>
      </c>
      <c r="AN1188" s="1">
        <v>0.0</v>
      </c>
      <c r="AO1188" s="1">
        <v>100.0</v>
      </c>
      <c r="AP1188" s="1">
        <v>1.0</v>
      </c>
      <c r="AQ1188" s="1">
        <v>0.93</v>
      </c>
      <c r="AR1188" s="1">
        <v>0.93</v>
      </c>
      <c r="AS1188" s="1">
        <v>1.267297</v>
      </c>
      <c r="AT1188" s="1">
        <v>71.07609</v>
      </c>
      <c r="AU1188" s="1">
        <v>0.411</v>
      </c>
      <c r="AV1188" s="1">
        <v>1.1988</v>
      </c>
      <c r="AW1188" s="1">
        <v>0.861</v>
      </c>
      <c r="AX1188" s="1">
        <v>3.5964</v>
      </c>
      <c r="AY1188" s="1">
        <v>0.0</v>
      </c>
      <c r="AZ1188" s="1">
        <v>0.6416448</v>
      </c>
      <c r="BA1188" s="1">
        <v>8.293866</v>
      </c>
    </row>
    <row r="1189">
      <c r="A1189">
        <f t="shared" si="2"/>
        <v>0</v>
      </c>
      <c r="B1189" t="str">
        <f t="shared" si="3"/>
        <v/>
      </c>
      <c r="C1189" t="str">
        <f>if(and(D$3&gt;1,E1189=PROSES!$D$22),,D1189)</f>
        <v/>
      </c>
      <c r="D1189" s="1" t="str">
        <f>if(and(F$3&gt;1,F1189=PROSES!$B$10),,F1189)</f>
        <v/>
      </c>
      <c r="E1189" t="str">
        <f t="shared" si="4"/>
        <v/>
      </c>
      <c r="F1189" t="str">
        <f t="shared" si="5"/>
        <v/>
      </c>
      <c r="G1189" s="1" t="str">
        <f>if(Z1189=PROSES!$E$29,T1189,)</f>
        <v/>
      </c>
      <c r="H1189" t="str">
        <f>if(X1189=PROSES!$E$29,T1189,)</f>
        <v/>
      </c>
      <c r="I1189" t="str">
        <f t="shared" si="6"/>
        <v/>
      </c>
      <c r="J1189" t="str">
        <f>if(and($K$3&gt;1,R1189=PROSES!$C$2),,K1189)</f>
        <v/>
      </c>
      <c r="K1189" s="1" t="str">
        <f>if(and($L$3&gt;1,L1189=PROSES!$B$2),,L1189)</f>
        <v/>
      </c>
      <c r="L1189" t="str">
        <f t="shared" si="7"/>
        <v/>
      </c>
      <c r="M1189" t="str">
        <f>if(Z1189=PROSES!$B$3,T1189,)</f>
        <v/>
      </c>
      <c r="N1189" t="str">
        <f>if(X1189=PROSES!$B$3,T1189,)</f>
        <v/>
      </c>
      <c r="O1189" t="str">
        <f t="shared" si="8"/>
        <v/>
      </c>
      <c r="P1189" t="str">
        <f>if(Z1189=PROSES!$B$1,T1189,)</f>
        <v/>
      </c>
      <c r="Q1189" t="str">
        <f>if(X1189=PROSES!$B$1,T1189,)</f>
        <v/>
      </c>
      <c r="R1189" t="str">
        <f t="shared" si="9"/>
        <v>SUNYARAGI4CANGKRING4</v>
      </c>
      <c r="S1189" s="3"/>
      <c r="T1189" s="1" t="s">
        <v>2074</v>
      </c>
      <c r="U1189" s="1" t="s">
        <v>115</v>
      </c>
      <c r="V1189" s="1" t="s">
        <v>115</v>
      </c>
      <c r="W1189" s="1" t="s">
        <v>2073</v>
      </c>
      <c r="X1189" s="1" t="s">
        <v>2067</v>
      </c>
      <c r="Y1189" s="1" t="s">
        <v>123</v>
      </c>
      <c r="Z1189" s="1" t="s">
        <v>1067</v>
      </c>
      <c r="AA1189" s="1" t="s">
        <v>123</v>
      </c>
      <c r="AD1189" s="1">
        <v>0.0</v>
      </c>
      <c r="AE1189" s="1">
        <v>1.0</v>
      </c>
      <c r="AG1189" s="1">
        <v>3.0</v>
      </c>
      <c r="AH1189" s="1">
        <v>1.0</v>
      </c>
      <c r="AI1189" s="1" t="s">
        <v>64</v>
      </c>
      <c r="AJ1189" s="1">
        <v>0.0</v>
      </c>
      <c r="AM1189" s="1">
        <v>0.0</v>
      </c>
      <c r="AN1189" s="1">
        <v>0.0</v>
      </c>
      <c r="AO1189" s="1">
        <v>100.0</v>
      </c>
      <c r="AP1189" s="1">
        <v>1.0</v>
      </c>
      <c r="AQ1189" s="1">
        <v>0.93</v>
      </c>
      <c r="AR1189" s="1">
        <v>0.93</v>
      </c>
      <c r="AS1189" s="1">
        <v>1.267297</v>
      </c>
      <c r="AT1189" s="1">
        <v>71.07609</v>
      </c>
      <c r="AU1189" s="1">
        <v>0.411</v>
      </c>
      <c r="AV1189" s="1">
        <v>1.1988</v>
      </c>
      <c r="AW1189" s="1">
        <v>0.861</v>
      </c>
      <c r="AX1189" s="1">
        <v>3.5964</v>
      </c>
      <c r="AY1189" s="1">
        <v>0.0</v>
      </c>
      <c r="AZ1189" s="1">
        <v>0.6416448</v>
      </c>
      <c r="BA1189" s="1">
        <v>8.293866</v>
      </c>
    </row>
    <row r="1190">
      <c r="A1190">
        <f t="shared" si="2"/>
        <v>0</v>
      </c>
      <c r="B1190" t="str">
        <f t="shared" si="3"/>
        <v/>
      </c>
      <c r="C1190" t="str">
        <f>if(and(D$3&gt;1,E1190=PROSES!$D$22),,D1190)</f>
        <v/>
      </c>
      <c r="D1190" s="1" t="str">
        <f>if(and(F$3&gt;1,F1190=PROSES!$B$10),,F1190)</f>
        <v/>
      </c>
      <c r="E1190" t="str">
        <f t="shared" si="4"/>
        <v/>
      </c>
      <c r="F1190" t="str">
        <f t="shared" si="5"/>
        <v/>
      </c>
      <c r="G1190" s="1" t="str">
        <f>if(Z1190=PROSES!$E$29,T1190,)</f>
        <v/>
      </c>
      <c r="H1190" t="str">
        <f>if(X1190=PROSES!$E$29,T1190,)</f>
        <v/>
      </c>
      <c r="I1190" t="str">
        <f t="shared" si="6"/>
        <v/>
      </c>
      <c r="J1190" t="str">
        <f>if(and($K$3&gt;1,R1190=PROSES!$C$2),,K1190)</f>
        <v/>
      </c>
      <c r="K1190" s="1" t="str">
        <f>if(and($L$3&gt;1,L1190=PROSES!$B$2),,L1190)</f>
        <v/>
      </c>
      <c r="L1190" t="str">
        <f t="shared" si="7"/>
        <v/>
      </c>
      <c r="M1190" t="str">
        <f>if(Z1190=PROSES!$B$3,T1190,)</f>
        <v/>
      </c>
      <c r="N1190" t="str">
        <f>if(X1190=PROSES!$B$3,T1190,)</f>
        <v/>
      </c>
      <c r="O1190" t="str">
        <f t="shared" si="8"/>
        <v/>
      </c>
      <c r="P1190" t="str">
        <f>if(Z1190=PROSES!$B$1,T1190,)</f>
        <v/>
      </c>
      <c r="Q1190" t="str">
        <f>if(X1190=PROSES!$B$1,T1190,)</f>
        <v/>
      </c>
      <c r="R1190" t="str">
        <f t="shared" si="9"/>
        <v>SUNYARAGI5KANCI</v>
      </c>
      <c r="S1190" s="3"/>
      <c r="T1190" s="1" t="s">
        <v>2075</v>
      </c>
      <c r="U1190" s="1" t="s">
        <v>115</v>
      </c>
      <c r="V1190" s="1" t="s">
        <v>115</v>
      </c>
      <c r="W1190" s="1" t="s">
        <v>59</v>
      </c>
      <c r="X1190" s="1" t="s">
        <v>1155</v>
      </c>
      <c r="Y1190" s="1" t="s">
        <v>88</v>
      </c>
      <c r="Z1190" s="1" t="s">
        <v>404</v>
      </c>
      <c r="AA1190" s="1" t="s">
        <v>2076</v>
      </c>
      <c r="AD1190" s="1">
        <v>0.0</v>
      </c>
      <c r="AE1190" s="1">
        <v>1.0</v>
      </c>
      <c r="AG1190" s="1">
        <v>9.5</v>
      </c>
      <c r="AH1190" s="1">
        <v>1.0</v>
      </c>
      <c r="AI1190" s="1" t="s">
        <v>64</v>
      </c>
      <c r="AJ1190" s="1">
        <v>0.0</v>
      </c>
      <c r="AM1190" s="1">
        <v>0.0</v>
      </c>
      <c r="AN1190" s="1">
        <v>0.0</v>
      </c>
      <c r="AO1190" s="1">
        <v>100.0</v>
      </c>
      <c r="AP1190" s="1">
        <v>1.0</v>
      </c>
      <c r="AQ1190" s="1">
        <v>2.73</v>
      </c>
      <c r="AR1190" s="1">
        <v>2.73</v>
      </c>
      <c r="AS1190" s="1">
        <v>2.524615</v>
      </c>
      <c r="AT1190" s="1">
        <v>76.21999</v>
      </c>
      <c r="AU1190" s="1">
        <v>0.60135</v>
      </c>
      <c r="AV1190" s="1">
        <v>2.45195</v>
      </c>
      <c r="AW1190" s="1">
        <v>2.02635</v>
      </c>
      <c r="AX1190" s="1">
        <v>7.35585</v>
      </c>
      <c r="AY1190" s="1">
        <v>0.0</v>
      </c>
      <c r="AZ1190" s="1">
        <v>0.6742607</v>
      </c>
      <c r="BA1190" s="1">
        <v>-2.423059</v>
      </c>
    </row>
    <row r="1191">
      <c r="A1191">
        <f t="shared" si="2"/>
        <v>0</v>
      </c>
      <c r="B1191" t="str">
        <f t="shared" si="3"/>
        <v/>
      </c>
      <c r="C1191" t="str">
        <f>if(and(D$3&gt;1,E1191=PROSES!$D$22),,D1191)</f>
        <v/>
      </c>
      <c r="D1191" s="1" t="str">
        <f>if(and(F$3&gt;1,F1191=PROSES!$B$10),,F1191)</f>
        <v/>
      </c>
      <c r="E1191" t="str">
        <f t="shared" si="4"/>
        <v/>
      </c>
      <c r="F1191" t="str">
        <f t="shared" si="5"/>
        <v/>
      </c>
      <c r="G1191" s="1" t="str">
        <f>if(Z1191=PROSES!$E$29,T1191,)</f>
        <v/>
      </c>
      <c r="H1191" t="str">
        <f>if(X1191=PROSES!$E$29,T1191,)</f>
        <v/>
      </c>
      <c r="I1191" t="str">
        <f t="shared" si="6"/>
        <v/>
      </c>
      <c r="J1191" t="str">
        <f>if(and($K$3&gt;1,R1191=PROSES!$C$2),,K1191)</f>
        <v/>
      </c>
      <c r="K1191" s="1" t="str">
        <f>if(and($L$3&gt;1,L1191=PROSES!$B$2),,L1191)</f>
        <v/>
      </c>
      <c r="L1191" t="str">
        <f t="shared" si="7"/>
        <v/>
      </c>
      <c r="M1191" t="str">
        <f>if(Z1191=PROSES!$B$3,T1191,)</f>
        <v/>
      </c>
      <c r="N1191" t="str">
        <f>if(X1191=PROSES!$B$3,T1191,)</f>
        <v/>
      </c>
      <c r="O1191" t="str">
        <f t="shared" si="8"/>
        <v/>
      </c>
      <c r="P1191" t="str">
        <f>if(Z1191=PROSES!$B$1,T1191,)</f>
        <v/>
      </c>
      <c r="Q1191" t="str">
        <f>if(X1191=PROSES!$B$1,T1191,)</f>
        <v/>
      </c>
      <c r="R1191" t="str">
        <f t="shared" si="9"/>
        <v>KANCISUNYARAGI5</v>
      </c>
      <c r="S1191" s="3"/>
      <c r="T1191" s="1" t="s">
        <v>2077</v>
      </c>
      <c r="U1191" s="1" t="s">
        <v>115</v>
      </c>
      <c r="V1191" s="1" t="s">
        <v>115</v>
      </c>
      <c r="W1191" s="1" t="s">
        <v>59</v>
      </c>
      <c r="X1191" s="1" t="s">
        <v>404</v>
      </c>
      <c r="Y1191" s="1" t="s">
        <v>2076</v>
      </c>
      <c r="Z1191" s="1" t="s">
        <v>1155</v>
      </c>
      <c r="AA1191" s="1" t="s">
        <v>88</v>
      </c>
      <c r="AD1191" s="1">
        <v>0.0</v>
      </c>
      <c r="AE1191" s="1">
        <v>1.0</v>
      </c>
      <c r="AG1191" s="1">
        <v>9.5</v>
      </c>
      <c r="AH1191" s="1">
        <v>1.0</v>
      </c>
      <c r="AI1191" s="1" t="s">
        <v>64</v>
      </c>
      <c r="AJ1191" s="1">
        <v>0.0</v>
      </c>
      <c r="AM1191" s="1">
        <v>0.0</v>
      </c>
      <c r="AN1191" s="1">
        <v>0.0</v>
      </c>
      <c r="AO1191" s="1">
        <v>100.0</v>
      </c>
      <c r="AP1191" s="1">
        <v>1.0</v>
      </c>
      <c r="AQ1191" s="1">
        <v>2.73</v>
      </c>
      <c r="AR1191" s="1">
        <v>2.73</v>
      </c>
      <c r="AS1191" s="1">
        <v>2.524615</v>
      </c>
      <c r="AT1191" s="1">
        <v>76.21999</v>
      </c>
      <c r="AU1191" s="1">
        <v>0.60135</v>
      </c>
      <c r="AV1191" s="1">
        <v>2.45195</v>
      </c>
      <c r="AW1191" s="1">
        <v>2.02635</v>
      </c>
      <c r="AX1191" s="1">
        <v>7.35585</v>
      </c>
      <c r="AY1191" s="1">
        <v>0.0</v>
      </c>
      <c r="AZ1191" s="1">
        <v>0.6742607</v>
      </c>
      <c r="BA1191" s="1">
        <v>-2.423059</v>
      </c>
    </row>
    <row r="1192">
      <c r="A1192">
        <f t="shared" si="2"/>
        <v>0</v>
      </c>
      <c r="B1192" t="str">
        <f t="shared" si="3"/>
        <v/>
      </c>
      <c r="C1192" t="str">
        <f>if(and(D$3&gt;1,E1192=PROSES!$D$22),,D1192)</f>
        <v/>
      </c>
      <c r="D1192" s="1" t="str">
        <f>if(and(F$3&gt;1,F1192=PROSES!$B$10),,F1192)</f>
        <v/>
      </c>
      <c r="E1192" t="str">
        <f t="shared" si="4"/>
        <v/>
      </c>
      <c r="F1192" t="str">
        <f t="shared" si="5"/>
        <v/>
      </c>
      <c r="G1192" s="1" t="str">
        <f>if(Z1192=PROSES!$E$29,T1192,)</f>
        <v/>
      </c>
      <c r="H1192" t="str">
        <f>if(X1192=PROSES!$E$29,T1192,)</f>
        <v/>
      </c>
      <c r="I1192" t="str">
        <f t="shared" si="6"/>
        <v/>
      </c>
      <c r="J1192" t="str">
        <f>if(and($K$3&gt;1,R1192=PROSES!$C$2),,K1192)</f>
        <v/>
      </c>
      <c r="K1192" s="1" t="str">
        <f>if(and($L$3&gt;1,L1192=PROSES!$B$2),,L1192)</f>
        <v/>
      </c>
      <c r="L1192" t="str">
        <f t="shared" si="7"/>
        <v/>
      </c>
      <c r="M1192" t="str">
        <f>if(Z1192=PROSES!$B$3,T1192,)</f>
        <v/>
      </c>
      <c r="N1192" t="str">
        <f>if(X1192=PROSES!$B$3,T1192,)</f>
        <v/>
      </c>
      <c r="O1192" t="str">
        <f t="shared" si="8"/>
        <v/>
      </c>
      <c r="P1192" t="str">
        <f>if(Z1192=PROSES!$B$1,T1192,)</f>
        <v/>
      </c>
      <c r="Q1192" t="str">
        <f>if(X1192=PROSES!$B$1,T1192,)</f>
        <v/>
      </c>
      <c r="R1192" t="str">
        <f t="shared" si="9"/>
        <v>SUNYARAGI4KUNINGAN4</v>
      </c>
      <c r="S1192" s="3"/>
      <c r="T1192" s="1" t="s">
        <v>2078</v>
      </c>
      <c r="U1192" s="1" t="s">
        <v>115</v>
      </c>
      <c r="V1192" s="1" t="s">
        <v>115</v>
      </c>
      <c r="W1192" s="1" t="s">
        <v>122</v>
      </c>
      <c r="X1192" s="1" t="s">
        <v>2067</v>
      </c>
      <c r="Y1192" s="1" t="s">
        <v>123</v>
      </c>
      <c r="Z1192" s="1" t="s">
        <v>2079</v>
      </c>
      <c r="AA1192" s="1" t="s">
        <v>2034</v>
      </c>
      <c r="AD1192" s="1">
        <v>0.0</v>
      </c>
      <c r="AE1192" s="1">
        <v>1.0</v>
      </c>
      <c r="AG1192" s="1">
        <v>28.0</v>
      </c>
      <c r="AH1192" s="1">
        <v>1.0</v>
      </c>
      <c r="AI1192" s="1" t="s">
        <v>64</v>
      </c>
      <c r="AJ1192" s="1">
        <v>0.0</v>
      </c>
      <c r="AM1192" s="1">
        <v>0.0</v>
      </c>
      <c r="AN1192" s="1">
        <v>0.0</v>
      </c>
      <c r="AO1192" s="1">
        <v>100.0</v>
      </c>
      <c r="AP1192" s="1">
        <v>1.0</v>
      </c>
      <c r="AQ1192" s="1">
        <v>0.44</v>
      </c>
      <c r="AR1192" s="1">
        <v>0.44</v>
      </c>
      <c r="AS1192" s="1">
        <v>12.43253</v>
      </c>
      <c r="AT1192" s="1">
        <v>60.66966</v>
      </c>
      <c r="AU1192" s="1">
        <v>6.09</v>
      </c>
      <c r="AV1192" s="1">
        <v>10.8388</v>
      </c>
      <c r="AW1192" s="1">
        <v>10.29</v>
      </c>
      <c r="AX1192" s="1">
        <v>32.5164</v>
      </c>
      <c r="AY1192" s="1">
        <v>0.0</v>
      </c>
      <c r="AZ1192" s="1">
        <v>0.5920149</v>
      </c>
      <c r="BA1192" s="1">
        <v>18.36523</v>
      </c>
    </row>
    <row r="1193">
      <c r="A1193">
        <f t="shared" si="2"/>
        <v>0</v>
      </c>
      <c r="B1193" t="str">
        <f t="shared" si="3"/>
        <v/>
      </c>
      <c r="C1193" t="str">
        <f>if(and(D$3&gt;1,E1193=PROSES!$D$22),,D1193)</f>
        <v/>
      </c>
      <c r="D1193" s="1" t="str">
        <f>if(and(F$3&gt;1,F1193=PROSES!$B$10),,F1193)</f>
        <v/>
      </c>
      <c r="E1193" t="str">
        <f t="shared" si="4"/>
        <v/>
      </c>
      <c r="F1193" t="str">
        <f t="shared" si="5"/>
        <v/>
      </c>
      <c r="G1193" s="1" t="str">
        <f>if(Z1193=PROSES!$E$29,T1193,)</f>
        <v/>
      </c>
      <c r="H1193" t="str">
        <f>if(X1193=PROSES!$E$29,T1193,)</f>
        <v/>
      </c>
      <c r="I1193" t="str">
        <f t="shared" si="6"/>
        <v/>
      </c>
      <c r="J1193" t="str">
        <f>if(and($K$3&gt;1,R1193=PROSES!$C$2),,K1193)</f>
        <v/>
      </c>
      <c r="K1193" s="1" t="str">
        <f>if(and($L$3&gt;1,L1193=PROSES!$B$2),,L1193)</f>
        <v/>
      </c>
      <c r="L1193" t="str">
        <f t="shared" si="7"/>
        <v/>
      </c>
      <c r="M1193" t="str">
        <f>if(Z1193=PROSES!$B$3,T1193,)</f>
        <v/>
      </c>
      <c r="N1193" t="str">
        <f>if(X1193=PROSES!$B$3,T1193,)</f>
        <v/>
      </c>
      <c r="O1193" t="str">
        <f t="shared" si="8"/>
        <v/>
      </c>
      <c r="P1193" t="str">
        <f>if(Z1193=PROSES!$B$1,T1193,)</f>
        <v/>
      </c>
      <c r="Q1193" t="str">
        <f>if(X1193=PROSES!$B$1,T1193,)</f>
        <v/>
      </c>
      <c r="R1193" t="str">
        <f t="shared" si="9"/>
        <v>KUNINGAN4SUNYARAGI4</v>
      </c>
      <c r="S1193" s="3"/>
      <c r="T1193" s="1" t="s">
        <v>2080</v>
      </c>
      <c r="U1193" s="1" t="s">
        <v>115</v>
      </c>
      <c r="V1193" s="1" t="s">
        <v>115</v>
      </c>
      <c r="W1193" s="1" t="s">
        <v>122</v>
      </c>
      <c r="X1193" s="1" t="s">
        <v>2079</v>
      </c>
      <c r="Y1193" s="1" t="s">
        <v>2034</v>
      </c>
      <c r="Z1193" s="1" t="s">
        <v>2067</v>
      </c>
      <c r="AA1193" s="1" t="s">
        <v>123</v>
      </c>
      <c r="AD1193" s="1">
        <v>0.0</v>
      </c>
      <c r="AE1193" s="1">
        <v>1.0</v>
      </c>
      <c r="AG1193" s="1">
        <v>28.0</v>
      </c>
      <c r="AH1193" s="1">
        <v>1.0</v>
      </c>
      <c r="AI1193" s="1" t="s">
        <v>64</v>
      </c>
      <c r="AJ1193" s="1">
        <v>0.0</v>
      </c>
      <c r="AM1193" s="1">
        <v>0.0</v>
      </c>
      <c r="AN1193" s="1">
        <v>0.0</v>
      </c>
      <c r="AO1193" s="1">
        <v>100.0</v>
      </c>
      <c r="AP1193" s="1">
        <v>1.0</v>
      </c>
      <c r="AQ1193" s="1">
        <v>0.44</v>
      </c>
      <c r="AR1193" s="1">
        <v>0.44</v>
      </c>
      <c r="AS1193" s="1">
        <v>12.43253</v>
      </c>
      <c r="AT1193" s="1">
        <v>60.66966</v>
      </c>
      <c r="AU1193" s="1">
        <v>6.09</v>
      </c>
      <c r="AV1193" s="1">
        <v>10.8388</v>
      </c>
      <c r="AW1193" s="1">
        <v>10.29</v>
      </c>
      <c r="AX1193" s="1">
        <v>32.5164</v>
      </c>
      <c r="AY1193" s="1">
        <v>0.0</v>
      </c>
      <c r="AZ1193" s="1">
        <v>0.5920149</v>
      </c>
      <c r="BA1193" s="1">
        <v>18.36523</v>
      </c>
    </row>
    <row r="1194">
      <c r="A1194">
        <f t="shared" si="2"/>
        <v>0</v>
      </c>
      <c r="B1194" t="str">
        <f t="shared" si="3"/>
        <v/>
      </c>
      <c r="C1194" t="str">
        <f>if(and(D$3&gt;1,E1194=PROSES!$D$22),,D1194)</f>
        <v/>
      </c>
      <c r="D1194" s="1" t="str">
        <f>if(and(F$3&gt;1,F1194=PROSES!$B$10),,F1194)</f>
        <v/>
      </c>
      <c r="E1194" t="str">
        <f t="shared" si="4"/>
        <v/>
      </c>
      <c r="F1194" t="str">
        <f t="shared" si="5"/>
        <v/>
      </c>
      <c r="G1194" s="1" t="str">
        <f>if(Z1194=PROSES!$E$29,T1194,)</f>
        <v/>
      </c>
      <c r="H1194" t="str">
        <f>if(X1194=PROSES!$E$29,T1194,)</f>
        <v/>
      </c>
      <c r="I1194" t="str">
        <f t="shared" si="6"/>
        <v/>
      </c>
      <c r="J1194" t="str">
        <f>if(and($K$3&gt;1,R1194=PROSES!$C$2),,K1194)</f>
        <v/>
      </c>
      <c r="K1194" s="1" t="str">
        <f>if(and($L$3&gt;1,L1194=PROSES!$B$2),,L1194)</f>
        <v/>
      </c>
      <c r="L1194" t="str">
        <f t="shared" si="7"/>
        <v/>
      </c>
      <c r="M1194" t="str">
        <f>if(Z1194=PROSES!$B$3,T1194,)</f>
        <v/>
      </c>
      <c r="N1194" t="str">
        <f>if(X1194=PROSES!$B$3,T1194,)</f>
        <v/>
      </c>
      <c r="O1194" t="str">
        <f t="shared" si="8"/>
        <v/>
      </c>
      <c r="P1194" t="str">
        <f>if(Z1194=PROSES!$B$1,T1194,)</f>
        <v/>
      </c>
      <c r="Q1194" t="str">
        <f>if(X1194=PROSES!$B$1,T1194,)</f>
        <v/>
      </c>
      <c r="R1194" t="str">
        <f t="shared" si="9"/>
        <v>SERANG5CIKANDE</v>
      </c>
      <c r="S1194" s="3"/>
      <c r="T1194" s="1" t="s">
        <v>2081</v>
      </c>
      <c r="U1194" s="1" t="s">
        <v>58</v>
      </c>
      <c r="V1194" s="1" t="s">
        <v>58</v>
      </c>
      <c r="W1194" s="1" t="s">
        <v>90</v>
      </c>
      <c r="X1194" s="1" t="s">
        <v>670</v>
      </c>
      <c r="Y1194" s="1" t="s">
        <v>61</v>
      </c>
      <c r="Z1194" s="1" t="s">
        <v>597</v>
      </c>
      <c r="AA1194" s="1" t="s">
        <v>61</v>
      </c>
      <c r="AD1194" s="1">
        <v>0.0</v>
      </c>
      <c r="AE1194" s="1">
        <v>1.0</v>
      </c>
      <c r="AG1194" s="1">
        <v>20.15</v>
      </c>
      <c r="AH1194" s="1">
        <v>1.0</v>
      </c>
      <c r="AI1194" s="1" t="s">
        <v>64</v>
      </c>
      <c r="AJ1194" s="1">
        <v>0.0</v>
      </c>
      <c r="AM1194" s="1">
        <v>0.0</v>
      </c>
      <c r="AN1194" s="1">
        <v>0.0</v>
      </c>
      <c r="AO1194" s="1">
        <v>100.0</v>
      </c>
      <c r="AP1194" s="1">
        <v>1.0</v>
      </c>
      <c r="AQ1194" s="1">
        <v>1.62</v>
      </c>
      <c r="AR1194" s="1">
        <v>1.62</v>
      </c>
      <c r="AS1194" s="1">
        <v>5.709608</v>
      </c>
      <c r="AT1194" s="1">
        <v>82.15014</v>
      </c>
      <c r="AU1194" s="1">
        <v>0.7798049</v>
      </c>
      <c r="AV1194" s="1">
        <v>5.656105</v>
      </c>
      <c r="AW1194" s="1">
        <v>3.802305</v>
      </c>
      <c r="AX1194" s="1">
        <v>16.96832</v>
      </c>
      <c r="AY1194" s="1">
        <v>0.0</v>
      </c>
      <c r="AZ1194" s="1">
        <v>0.683587</v>
      </c>
      <c r="BA1194" s="1">
        <v>-7.109503</v>
      </c>
    </row>
    <row r="1195">
      <c r="A1195">
        <f t="shared" si="2"/>
        <v>0</v>
      </c>
      <c r="B1195" t="str">
        <f t="shared" si="3"/>
        <v/>
      </c>
      <c r="C1195" t="str">
        <f>if(and(D$3&gt;1,E1195=PROSES!$D$22),,D1195)</f>
        <v/>
      </c>
      <c r="D1195" s="1" t="str">
        <f>if(and(F$3&gt;1,F1195=PROSES!$B$10),,F1195)</f>
        <v/>
      </c>
      <c r="E1195" t="str">
        <f t="shared" si="4"/>
        <v/>
      </c>
      <c r="F1195" t="str">
        <f t="shared" si="5"/>
        <v/>
      </c>
      <c r="G1195" s="1" t="str">
        <f>if(Z1195=PROSES!$E$29,T1195,)</f>
        <v/>
      </c>
      <c r="H1195" t="str">
        <f>if(X1195=PROSES!$E$29,T1195,)</f>
        <v/>
      </c>
      <c r="I1195" t="str">
        <f t="shared" si="6"/>
        <v/>
      </c>
      <c r="J1195" t="str">
        <f>if(and($K$3&gt;1,R1195=PROSES!$C$2),,K1195)</f>
        <v/>
      </c>
      <c r="K1195" s="1" t="str">
        <f>if(and($L$3&gt;1,L1195=PROSES!$B$2),,L1195)</f>
        <v/>
      </c>
      <c r="L1195" t="str">
        <f t="shared" si="7"/>
        <v/>
      </c>
      <c r="M1195" t="str">
        <f>if(Z1195=PROSES!$B$3,T1195,)</f>
        <v/>
      </c>
      <c r="N1195" t="str">
        <f>if(X1195=PROSES!$B$3,T1195,)</f>
        <v/>
      </c>
      <c r="O1195" t="str">
        <f t="shared" si="8"/>
        <v/>
      </c>
      <c r="P1195" t="str">
        <f>if(Z1195=PROSES!$B$1,T1195,)</f>
        <v/>
      </c>
      <c r="Q1195" t="str">
        <f>if(X1195=PROSES!$B$1,T1195,)</f>
        <v/>
      </c>
      <c r="R1195" t="str">
        <f t="shared" si="9"/>
        <v>SERANG5INDAH KIAT 5</v>
      </c>
      <c r="S1195" s="3"/>
      <c r="T1195" s="1" t="s">
        <v>2082</v>
      </c>
      <c r="U1195" s="1" t="s">
        <v>58</v>
      </c>
      <c r="V1195" s="1" t="s">
        <v>58</v>
      </c>
      <c r="W1195" s="1" t="s">
        <v>90</v>
      </c>
      <c r="X1195" s="1" t="s">
        <v>670</v>
      </c>
      <c r="Y1195" s="1" t="s">
        <v>61</v>
      </c>
      <c r="Z1195" s="1" t="s">
        <v>600</v>
      </c>
      <c r="AA1195" s="1" t="s">
        <v>66</v>
      </c>
      <c r="AD1195" s="1">
        <v>0.0</v>
      </c>
      <c r="AE1195" s="1">
        <v>1.0</v>
      </c>
      <c r="AG1195" s="1">
        <v>11.8</v>
      </c>
      <c r="AH1195" s="1">
        <v>1.0</v>
      </c>
      <c r="AI1195" s="1" t="s">
        <v>64</v>
      </c>
      <c r="AJ1195" s="1">
        <v>0.0</v>
      </c>
      <c r="AM1195" s="1">
        <v>0.0</v>
      </c>
      <c r="AN1195" s="1">
        <v>0.0</v>
      </c>
      <c r="AO1195" s="1">
        <v>100.0</v>
      </c>
      <c r="AP1195" s="1">
        <v>1.0</v>
      </c>
      <c r="AQ1195" s="1">
        <v>1.62</v>
      </c>
      <c r="AR1195" s="1">
        <v>1.62</v>
      </c>
      <c r="AS1195" s="1">
        <v>3.343592</v>
      </c>
      <c r="AT1195" s="1">
        <v>82.15014</v>
      </c>
      <c r="AU1195" s="1">
        <v>0.45666</v>
      </c>
      <c r="AV1195" s="1">
        <v>3.31226</v>
      </c>
      <c r="AW1195" s="1">
        <v>2.22666</v>
      </c>
      <c r="AX1195" s="1">
        <v>9.93678</v>
      </c>
      <c r="AY1195" s="1">
        <v>0.0</v>
      </c>
      <c r="AZ1195" s="1">
        <v>0.683587</v>
      </c>
      <c r="BA1195" s="1">
        <v>-7.109503</v>
      </c>
    </row>
    <row r="1196">
      <c r="A1196">
        <f t="shared" si="2"/>
        <v>0</v>
      </c>
      <c r="B1196" t="str">
        <f t="shared" si="3"/>
        <v/>
      </c>
      <c r="C1196" t="str">
        <f>if(and(D$3&gt;1,E1196=PROSES!$D$22),,D1196)</f>
        <v/>
      </c>
      <c r="D1196" s="1" t="str">
        <f>if(and(F$3&gt;1,F1196=PROSES!$B$10),,F1196)</f>
        <v/>
      </c>
      <c r="E1196" t="str">
        <f t="shared" si="4"/>
        <v/>
      </c>
      <c r="F1196" t="str">
        <f t="shared" si="5"/>
        <v/>
      </c>
      <c r="G1196" s="1" t="str">
        <f>if(Z1196=PROSES!$E$29,T1196,)</f>
        <v/>
      </c>
      <c r="H1196" t="str">
        <f>if(X1196=PROSES!$E$29,T1196,)</f>
        <v/>
      </c>
      <c r="I1196" t="str">
        <f t="shared" si="6"/>
        <v/>
      </c>
      <c r="J1196" t="str">
        <f>if(and($K$3&gt;1,R1196=PROSES!$C$2),,K1196)</f>
        <v/>
      </c>
      <c r="K1196" s="1" t="str">
        <f>if(and($L$3&gt;1,L1196=PROSES!$B$2),,L1196)</f>
        <v/>
      </c>
      <c r="L1196" t="str">
        <f t="shared" si="7"/>
        <v/>
      </c>
      <c r="M1196" t="str">
        <f>if(Z1196=PROSES!$B$3,T1196,)</f>
        <v/>
      </c>
      <c r="N1196" t="str">
        <f>if(X1196=PROSES!$B$3,T1196,)</f>
        <v/>
      </c>
      <c r="O1196" t="str">
        <f t="shared" si="8"/>
        <v/>
      </c>
      <c r="P1196" t="str">
        <f>if(Z1196=PROSES!$B$1,T1196,)</f>
        <v/>
      </c>
      <c r="Q1196" t="str">
        <f>if(X1196=PROSES!$B$1,T1196,)</f>
        <v/>
      </c>
      <c r="R1196" t="str">
        <f t="shared" si="9"/>
        <v>SERANGRANGKAS BITUNG</v>
      </c>
      <c r="S1196" s="3"/>
      <c r="T1196" s="1" t="s">
        <v>2083</v>
      </c>
      <c r="U1196" s="1" t="s">
        <v>58</v>
      </c>
      <c r="V1196" s="1" t="s">
        <v>58</v>
      </c>
      <c r="W1196" s="1" t="s">
        <v>454</v>
      </c>
      <c r="X1196" s="1" t="s">
        <v>2084</v>
      </c>
      <c r="Y1196" s="1" t="s">
        <v>249</v>
      </c>
      <c r="Z1196" s="1" t="s">
        <v>445</v>
      </c>
      <c r="AA1196" s="1" t="s">
        <v>249</v>
      </c>
      <c r="AD1196" s="1">
        <v>0.0</v>
      </c>
      <c r="AE1196" s="1">
        <v>1.0</v>
      </c>
      <c r="AG1196" s="1">
        <v>39.5</v>
      </c>
      <c r="AH1196" s="1">
        <v>1.0</v>
      </c>
      <c r="AI1196" s="1" t="s">
        <v>64</v>
      </c>
      <c r="AJ1196" s="1">
        <v>0.0</v>
      </c>
      <c r="AM1196" s="1">
        <v>0.0</v>
      </c>
      <c r="AN1196" s="1">
        <v>0.0</v>
      </c>
      <c r="AO1196" s="1">
        <v>100.0</v>
      </c>
      <c r="AP1196" s="1">
        <v>1.0</v>
      </c>
      <c r="AQ1196" s="1">
        <v>0.78</v>
      </c>
      <c r="AR1196" s="1">
        <v>0.78</v>
      </c>
      <c r="AS1196" s="1">
        <v>16.57403</v>
      </c>
      <c r="AT1196" s="1">
        <v>70.94324</v>
      </c>
      <c r="AU1196" s="1">
        <v>5.4115</v>
      </c>
      <c r="AV1196" s="1">
        <v>15.6657</v>
      </c>
      <c r="AW1196" s="1">
        <v>11.3365</v>
      </c>
      <c r="AX1196" s="1">
        <v>46.9971</v>
      </c>
      <c r="AY1196" s="1">
        <v>0.0</v>
      </c>
      <c r="AZ1196" s="1">
        <v>0.6412987</v>
      </c>
      <c r="BA1196" s="1">
        <v>8.348166</v>
      </c>
    </row>
    <row r="1197">
      <c r="A1197">
        <f t="shared" si="2"/>
        <v>0</v>
      </c>
      <c r="B1197" t="str">
        <f t="shared" si="3"/>
        <v/>
      </c>
      <c r="C1197" t="str">
        <f>if(and(D$3&gt;1,E1197=PROSES!$D$22),,D1197)</f>
        <v/>
      </c>
      <c r="D1197" s="1" t="str">
        <f>if(and(F$3&gt;1,F1197=PROSES!$B$10),,F1197)</f>
        <v/>
      </c>
      <c r="E1197" t="str">
        <f t="shared" si="4"/>
        <v/>
      </c>
      <c r="F1197" t="str">
        <f t="shared" si="5"/>
        <v/>
      </c>
      <c r="G1197" s="1" t="str">
        <f>if(Z1197=PROSES!$E$29,T1197,)</f>
        <v/>
      </c>
      <c r="H1197" t="str">
        <f>if(X1197=PROSES!$E$29,T1197,)</f>
        <v/>
      </c>
      <c r="I1197" t="str">
        <f t="shared" si="6"/>
        <v/>
      </c>
      <c r="J1197" t="str">
        <f>if(and($K$3&gt;1,R1197=PROSES!$C$2),,K1197)</f>
        <v/>
      </c>
      <c r="K1197" s="1" t="str">
        <f>if(and($L$3&gt;1,L1197=PROSES!$B$2),,L1197)</f>
        <v/>
      </c>
      <c r="L1197" t="str">
        <f t="shared" si="7"/>
        <v/>
      </c>
      <c r="M1197" t="str">
        <f>if(Z1197=PROSES!$B$3,T1197,)</f>
        <v/>
      </c>
      <c r="N1197" t="str">
        <f>if(X1197=PROSES!$B$3,T1197,)</f>
        <v/>
      </c>
      <c r="O1197" t="str">
        <f t="shared" si="8"/>
        <v/>
      </c>
      <c r="P1197" t="str">
        <f>if(Z1197=PROSES!$B$1,T1197,)</f>
        <v/>
      </c>
      <c r="Q1197" t="str">
        <f>if(X1197=PROSES!$B$1,T1197,)</f>
        <v/>
      </c>
      <c r="R1197" t="str">
        <f t="shared" si="9"/>
        <v>SERANGRANGKAS BITUNG</v>
      </c>
      <c r="S1197" s="3"/>
      <c r="T1197" s="1" t="s">
        <v>2085</v>
      </c>
      <c r="U1197" s="1" t="s">
        <v>58</v>
      </c>
      <c r="V1197" s="1" t="s">
        <v>58</v>
      </c>
      <c r="W1197" s="1" t="s">
        <v>454</v>
      </c>
      <c r="X1197" s="1" t="s">
        <v>2084</v>
      </c>
      <c r="Y1197" s="1" t="s">
        <v>252</v>
      </c>
      <c r="Z1197" s="1" t="s">
        <v>445</v>
      </c>
      <c r="AA1197" s="1" t="s">
        <v>252</v>
      </c>
      <c r="AD1197" s="1">
        <v>0.0</v>
      </c>
      <c r="AE1197" s="1">
        <v>1.0</v>
      </c>
      <c r="AG1197" s="1">
        <v>39.616</v>
      </c>
      <c r="AH1197" s="1">
        <v>1.0</v>
      </c>
      <c r="AI1197" s="1" t="s">
        <v>64</v>
      </c>
      <c r="AJ1197" s="1">
        <v>0.0</v>
      </c>
      <c r="AM1197" s="1">
        <v>0.0</v>
      </c>
      <c r="AN1197" s="1">
        <v>0.0</v>
      </c>
      <c r="AO1197" s="1">
        <v>100.0</v>
      </c>
      <c r="AP1197" s="1">
        <v>1.0</v>
      </c>
      <c r="AQ1197" s="1">
        <v>0.78</v>
      </c>
      <c r="AR1197" s="1">
        <v>0.78</v>
      </c>
      <c r="AS1197" s="1">
        <v>16.6227</v>
      </c>
      <c r="AT1197" s="1">
        <v>70.94324</v>
      </c>
      <c r="AU1197" s="1">
        <v>5.427392</v>
      </c>
      <c r="AV1197" s="1">
        <v>15.71171</v>
      </c>
      <c r="AW1197" s="1">
        <v>11.36979</v>
      </c>
      <c r="AX1197" s="1">
        <v>47.13512</v>
      </c>
      <c r="AY1197" s="1">
        <v>0.0</v>
      </c>
      <c r="AZ1197" s="1">
        <v>0.6412987</v>
      </c>
      <c r="BA1197" s="1">
        <v>8.348166</v>
      </c>
    </row>
    <row r="1198">
      <c r="A1198">
        <f t="shared" si="2"/>
        <v>0</v>
      </c>
      <c r="B1198" t="str">
        <f t="shared" si="3"/>
        <v/>
      </c>
      <c r="C1198" t="str">
        <f>if(and(D$3&gt;1,E1198=PROSES!$D$22),,D1198)</f>
        <v/>
      </c>
      <c r="D1198" s="1" t="str">
        <f>if(and(F$3&gt;1,F1198=PROSES!$B$10),,F1198)</f>
        <v/>
      </c>
      <c r="E1198" t="str">
        <f t="shared" si="4"/>
        <v/>
      </c>
      <c r="F1198" t="str">
        <f t="shared" si="5"/>
        <v/>
      </c>
      <c r="G1198" s="1" t="str">
        <f>if(Z1198=PROSES!$E$29,T1198,)</f>
        <v/>
      </c>
      <c r="H1198" t="str">
        <f>if(X1198=PROSES!$E$29,T1198,)</f>
        <v/>
      </c>
      <c r="I1198" t="str">
        <f t="shared" si="6"/>
        <v/>
      </c>
      <c r="J1198" t="str">
        <f>if(and($K$3&gt;1,R1198=PROSES!$C$2),,K1198)</f>
        <v/>
      </c>
      <c r="K1198" s="1" t="str">
        <f>if(and($L$3&gt;1,L1198=PROSES!$B$2),,L1198)</f>
        <v/>
      </c>
      <c r="L1198" t="str">
        <f t="shared" si="7"/>
        <v/>
      </c>
      <c r="M1198" t="str">
        <f>if(Z1198=PROSES!$B$3,T1198,)</f>
        <v/>
      </c>
      <c r="N1198" t="str">
        <f>if(X1198=PROSES!$B$3,T1198,)</f>
        <v/>
      </c>
      <c r="O1198" t="str">
        <f t="shared" si="8"/>
        <v/>
      </c>
      <c r="P1198" t="str">
        <f>if(Z1198=PROSES!$B$1,T1198,)</f>
        <v/>
      </c>
      <c r="Q1198" t="str">
        <f>if(X1198=PROSES!$B$1,T1198,)</f>
        <v/>
      </c>
      <c r="R1198" t="str">
        <f t="shared" si="9"/>
        <v>SURALAYA7NEW BALARAJA7</v>
      </c>
      <c r="S1198" s="3"/>
      <c r="T1198" s="1" t="s">
        <v>2086</v>
      </c>
      <c r="U1198" s="1" t="s">
        <v>75</v>
      </c>
      <c r="V1198" s="1" t="s">
        <v>75</v>
      </c>
      <c r="W1198" s="1" t="s">
        <v>233</v>
      </c>
      <c r="X1198" s="1" t="s">
        <v>2001</v>
      </c>
      <c r="Y1198" s="1" t="s">
        <v>276</v>
      </c>
      <c r="Z1198" s="1" t="s">
        <v>323</v>
      </c>
      <c r="AA1198" s="1" t="s">
        <v>324</v>
      </c>
      <c r="AD1198" s="1">
        <v>0.0</v>
      </c>
      <c r="AE1198" s="1">
        <v>1.0</v>
      </c>
      <c r="AG1198" s="1">
        <v>62.7</v>
      </c>
      <c r="AH1198" s="1">
        <v>1.0</v>
      </c>
      <c r="AI1198" s="1" t="s">
        <v>64</v>
      </c>
      <c r="AJ1198" s="1">
        <v>0.0</v>
      </c>
      <c r="AM1198" s="1">
        <v>0.0</v>
      </c>
      <c r="AN1198" s="1">
        <v>0.0</v>
      </c>
      <c r="AO1198" s="1">
        <v>100.0</v>
      </c>
      <c r="AP1198" s="1">
        <v>1.0</v>
      </c>
      <c r="AQ1198" s="1">
        <v>1.98</v>
      </c>
      <c r="AR1198" s="1">
        <v>1.98</v>
      </c>
      <c r="AS1198" s="1">
        <v>17.7454</v>
      </c>
      <c r="AT1198" s="1">
        <v>84.05775</v>
      </c>
      <c r="AU1198" s="1">
        <v>1.83711</v>
      </c>
      <c r="AV1198" s="1">
        <v>17.65005</v>
      </c>
      <c r="AW1198" s="1">
        <v>11.24211</v>
      </c>
      <c r="AX1198" s="1">
        <v>52.95015</v>
      </c>
      <c r="AY1198" s="1">
        <v>0.0</v>
      </c>
      <c r="AZ1198" s="1">
        <v>0.6862155</v>
      </c>
      <c r="BA1198" s="1">
        <v>-8.9765</v>
      </c>
    </row>
    <row r="1199">
      <c r="A1199">
        <f t="shared" si="2"/>
        <v>0</v>
      </c>
      <c r="B1199" t="str">
        <f t="shared" si="3"/>
        <v/>
      </c>
      <c r="C1199" t="str">
        <f>if(and(D$3&gt;1,E1199=PROSES!$D$22),,D1199)</f>
        <v/>
      </c>
      <c r="D1199" s="1" t="str">
        <f>if(and(F$3&gt;1,F1199=PROSES!$B$10),,F1199)</f>
        <v/>
      </c>
      <c r="E1199" t="str">
        <f t="shared" si="4"/>
        <v/>
      </c>
      <c r="F1199" t="str">
        <f t="shared" si="5"/>
        <v/>
      </c>
      <c r="G1199" s="1" t="str">
        <f>if(Z1199=PROSES!$E$29,T1199,)</f>
        <v/>
      </c>
      <c r="H1199" t="str">
        <f>if(X1199=PROSES!$E$29,T1199,)</f>
        <v/>
      </c>
      <c r="I1199" t="str">
        <f t="shared" si="6"/>
        <v/>
      </c>
      <c r="J1199" t="str">
        <f>if(and($K$3&gt;1,R1199=PROSES!$C$2),,K1199)</f>
        <v/>
      </c>
      <c r="K1199" s="1" t="str">
        <f>if(and($L$3&gt;1,L1199=PROSES!$B$2),,L1199)</f>
        <v/>
      </c>
      <c r="L1199" t="str">
        <f t="shared" si="7"/>
        <v/>
      </c>
      <c r="M1199" t="str">
        <f>if(Z1199=PROSES!$B$3,T1199,)</f>
        <v/>
      </c>
      <c r="N1199" t="str">
        <f>if(X1199=PROSES!$B$3,T1199,)</f>
        <v/>
      </c>
      <c r="O1199" t="str">
        <f t="shared" si="8"/>
        <v/>
      </c>
      <c r="P1199" t="str">
        <f>if(Z1199=PROSES!$B$1,T1199,)</f>
        <v/>
      </c>
      <c r="Q1199" t="str">
        <f>if(X1199=PROSES!$B$1,T1199,)</f>
        <v/>
      </c>
      <c r="R1199" t="str">
        <f t="shared" si="9"/>
        <v>SURALAYA7NEW BALARAJA7</v>
      </c>
      <c r="S1199" s="3"/>
      <c r="T1199" s="1" t="s">
        <v>2087</v>
      </c>
      <c r="U1199" s="1" t="s">
        <v>75</v>
      </c>
      <c r="V1199" s="1" t="s">
        <v>75</v>
      </c>
      <c r="W1199" s="1" t="s">
        <v>233</v>
      </c>
      <c r="X1199" s="1" t="s">
        <v>2001</v>
      </c>
      <c r="Y1199" s="1" t="s">
        <v>276</v>
      </c>
      <c r="Z1199" s="1" t="s">
        <v>323</v>
      </c>
      <c r="AA1199" s="1" t="s">
        <v>324</v>
      </c>
      <c r="AD1199" s="1">
        <v>0.0</v>
      </c>
      <c r="AE1199" s="1">
        <v>1.0</v>
      </c>
      <c r="AG1199" s="1">
        <v>62.7</v>
      </c>
      <c r="AH1199" s="1">
        <v>1.0</v>
      </c>
      <c r="AI1199" s="1" t="s">
        <v>64</v>
      </c>
      <c r="AJ1199" s="1">
        <v>0.0</v>
      </c>
      <c r="AM1199" s="1">
        <v>0.0</v>
      </c>
      <c r="AN1199" s="1">
        <v>0.0</v>
      </c>
      <c r="AO1199" s="1">
        <v>100.0</v>
      </c>
      <c r="AP1199" s="1">
        <v>1.0</v>
      </c>
      <c r="AQ1199" s="1">
        <v>1.98</v>
      </c>
      <c r="AR1199" s="1">
        <v>1.98</v>
      </c>
      <c r="AS1199" s="1">
        <v>17.7454</v>
      </c>
      <c r="AT1199" s="1">
        <v>84.05775</v>
      </c>
      <c r="AU1199" s="1">
        <v>1.83711</v>
      </c>
      <c r="AV1199" s="1">
        <v>17.65005</v>
      </c>
      <c r="AW1199" s="1">
        <v>11.24211</v>
      </c>
      <c r="AX1199" s="1">
        <v>52.95015</v>
      </c>
      <c r="AY1199" s="1">
        <v>0.0</v>
      </c>
      <c r="AZ1199" s="1">
        <v>0.6862155</v>
      </c>
      <c r="BA1199" s="1">
        <v>-8.9765</v>
      </c>
    </row>
    <row r="1200">
      <c r="A1200">
        <f t="shared" si="2"/>
        <v>0</v>
      </c>
      <c r="B1200" t="str">
        <f t="shared" si="3"/>
        <v/>
      </c>
      <c r="C1200" t="str">
        <f>if(and(D$3&gt;1,E1200=PROSES!$D$22),,D1200)</f>
        <v/>
      </c>
      <c r="D1200" s="1" t="str">
        <f>if(and(F$3&gt;1,F1200=PROSES!$B$10),,F1200)</f>
        <v/>
      </c>
      <c r="E1200" t="str">
        <f t="shared" si="4"/>
        <v/>
      </c>
      <c r="F1200" t="str">
        <f t="shared" si="5"/>
        <v/>
      </c>
      <c r="G1200" s="1" t="str">
        <f>if(Z1200=PROSES!$E$29,T1200,)</f>
        <v/>
      </c>
      <c r="H1200" t="str">
        <f>if(X1200=PROSES!$E$29,T1200,)</f>
        <v/>
      </c>
      <c r="I1200" t="str">
        <f t="shared" si="6"/>
        <v/>
      </c>
      <c r="J1200" t="str">
        <f>if(and($K$3&gt;1,R1200=PROSES!$C$2),,K1200)</f>
        <v/>
      </c>
      <c r="K1200" s="1" t="str">
        <f>if(and($L$3&gt;1,L1200=PROSES!$B$2),,L1200)</f>
        <v/>
      </c>
      <c r="L1200" t="str">
        <f t="shared" si="7"/>
        <v/>
      </c>
      <c r="M1200" t="str">
        <f>if(Z1200=PROSES!$B$3,T1200,)</f>
        <v/>
      </c>
      <c r="N1200" t="str">
        <f>if(X1200=PROSES!$B$3,T1200,)</f>
        <v/>
      </c>
      <c r="O1200" t="str">
        <f t="shared" si="8"/>
        <v/>
      </c>
      <c r="P1200" t="str">
        <f>if(Z1200=PROSES!$B$1,T1200,)</f>
        <v/>
      </c>
      <c r="Q1200" t="str">
        <f>if(X1200=PROSES!$B$1,T1200,)</f>
        <v/>
      </c>
      <c r="R1200" t="str">
        <f t="shared" si="9"/>
        <v/>
      </c>
      <c r="S1200" s="3"/>
      <c r="T1200" s="1" t="s">
        <v>2088</v>
      </c>
      <c r="U1200" s="1" t="s">
        <v>58</v>
      </c>
      <c r="V1200" s="1" t="s">
        <v>58</v>
      </c>
      <c r="W1200" s="1" t="s">
        <v>233</v>
      </c>
      <c r="AD1200" s="1">
        <v>1.0</v>
      </c>
      <c r="AE1200" s="1">
        <v>1.0</v>
      </c>
      <c r="AG1200" s="1">
        <v>68.6</v>
      </c>
      <c r="AH1200" s="1">
        <v>1.0</v>
      </c>
      <c r="AI1200" s="1" t="s">
        <v>64</v>
      </c>
      <c r="AJ1200" s="1">
        <v>0.0</v>
      </c>
      <c r="AM1200" s="1">
        <v>0.0</v>
      </c>
      <c r="AN1200" s="1">
        <v>0.0</v>
      </c>
      <c r="AO1200" s="1">
        <v>100.0</v>
      </c>
      <c r="AP1200" s="1">
        <v>1.0</v>
      </c>
      <c r="AQ1200" s="1">
        <v>1.98</v>
      </c>
      <c r="AR1200" s="1">
        <v>1.98</v>
      </c>
      <c r="AS1200" s="1">
        <v>19.41522</v>
      </c>
      <c r="AT1200" s="1">
        <v>84.05775</v>
      </c>
      <c r="AU1200" s="1">
        <v>2.00998</v>
      </c>
      <c r="AV1200" s="1">
        <v>19.3109</v>
      </c>
      <c r="AW1200" s="1">
        <v>12.29998</v>
      </c>
      <c r="AX1200" s="1">
        <v>57.9327</v>
      </c>
      <c r="AY1200" s="1">
        <v>0.0</v>
      </c>
      <c r="AZ1200" s="1">
        <v>0.6862155</v>
      </c>
      <c r="BA1200" s="1">
        <v>-8.9765</v>
      </c>
    </row>
    <row r="1201">
      <c r="A1201">
        <f t="shared" si="2"/>
        <v>0</v>
      </c>
      <c r="B1201" t="str">
        <f t="shared" si="3"/>
        <v/>
      </c>
      <c r="C1201" t="str">
        <f>if(and(D$3&gt;1,E1201=PROSES!$D$22),,D1201)</f>
        <v/>
      </c>
      <c r="D1201" s="1" t="str">
        <f>if(and(F$3&gt;1,F1201=PROSES!$B$10),,F1201)</f>
        <v/>
      </c>
      <c r="E1201" t="str">
        <f t="shared" si="4"/>
        <v/>
      </c>
      <c r="F1201" t="str">
        <f t="shared" si="5"/>
        <v/>
      </c>
      <c r="G1201" s="1" t="str">
        <f>if(Z1201=PROSES!$E$29,T1201,)</f>
        <v/>
      </c>
      <c r="H1201" t="str">
        <f>if(X1201=PROSES!$E$29,T1201,)</f>
        <v/>
      </c>
      <c r="I1201" t="str">
        <f t="shared" si="6"/>
        <v/>
      </c>
      <c r="J1201" t="str">
        <f>if(and($K$3&gt;1,R1201=PROSES!$C$2),,K1201)</f>
        <v/>
      </c>
      <c r="K1201" s="1" t="str">
        <f>if(and($L$3&gt;1,L1201=PROSES!$B$2),,L1201)</f>
        <v/>
      </c>
      <c r="L1201" t="str">
        <f t="shared" si="7"/>
        <v/>
      </c>
      <c r="M1201" t="str">
        <f>if(Z1201=PROSES!$B$3,T1201,)</f>
        <v/>
      </c>
      <c r="N1201" t="str">
        <f>if(X1201=PROSES!$B$3,T1201,)</f>
        <v/>
      </c>
      <c r="O1201" t="str">
        <f t="shared" si="8"/>
        <v/>
      </c>
      <c r="P1201" t="str">
        <f>if(Z1201=PROSES!$B$1,T1201,)</f>
        <v/>
      </c>
      <c r="Q1201" t="str">
        <f>if(X1201=PROSES!$B$1,T1201,)</f>
        <v/>
      </c>
      <c r="R1201" t="str">
        <f t="shared" si="9"/>
        <v>SURALAYA5PENI</v>
      </c>
      <c r="S1201" s="3"/>
      <c r="T1201" s="1" t="s">
        <v>2089</v>
      </c>
      <c r="U1201" s="1" t="s">
        <v>58</v>
      </c>
      <c r="V1201" s="1" t="s">
        <v>58</v>
      </c>
      <c r="W1201" s="1" t="s">
        <v>220</v>
      </c>
      <c r="X1201" s="1" t="s">
        <v>2004</v>
      </c>
      <c r="Y1201" s="1" t="s">
        <v>2005</v>
      </c>
      <c r="Z1201" s="1" t="s">
        <v>1605</v>
      </c>
      <c r="AA1201" s="1" t="s">
        <v>61</v>
      </c>
      <c r="AD1201" s="1">
        <v>0.0</v>
      </c>
      <c r="AE1201" s="1">
        <v>1.0</v>
      </c>
      <c r="AG1201" s="1">
        <v>9.4</v>
      </c>
      <c r="AH1201" s="1">
        <v>1.0</v>
      </c>
      <c r="AI1201" s="1" t="s">
        <v>64</v>
      </c>
      <c r="AJ1201" s="1">
        <v>0.0</v>
      </c>
      <c r="AM1201" s="1">
        <v>0.0</v>
      </c>
      <c r="AN1201" s="1">
        <v>0.0</v>
      </c>
      <c r="AO1201" s="1">
        <v>100.0</v>
      </c>
      <c r="AP1201" s="1">
        <v>1.0</v>
      </c>
      <c r="AQ1201" s="1">
        <v>0.78</v>
      </c>
      <c r="AR1201" s="1">
        <v>0.78</v>
      </c>
      <c r="AS1201" s="1">
        <v>3.896784</v>
      </c>
      <c r="AT1201" s="1">
        <v>78.54912</v>
      </c>
      <c r="AU1201" s="1">
        <v>0.7736199</v>
      </c>
      <c r="AV1201" s="1">
        <v>3.81922</v>
      </c>
      <c r="AW1201" s="1">
        <v>2.18362</v>
      </c>
      <c r="AX1201" s="1">
        <v>11.45766</v>
      </c>
      <c r="AY1201" s="1">
        <v>0.0</v>
      </c>
      <c r="AZ1201" s="1">
        <v>0.6644356</v>
      </c>
      <c r="BA1201" s="1">
        <v>0.9922302</v>
      </c>
    </row>
    <row r="1202">
      <c r="A1202">
        <f t="shared" si="2"/>
        <v>0</v>
      </c>
      <c r="B1202" t="str">
        <f t="shared" si="3"/>
        <v/>
      </c>
      <c r="C1202" t="str">
        <f>if(and(D$3&gt;1,E1202=PROSES!$D$22),,D1202)</f>
        <v/>
      </c>
      <c r="D1202" s="1" t="str">
        <f>if(and(F$3&gt;1,F1202=PROSES!$B$10),,F1202)</f>
        <v/>
      </c>
      <c r="E1202" t="str">
        <f t="shared" si="4"/>
        <v/>
      </c>
      <c r="F1202" t="str">
        <f t="shared" si="5"/>
        <v/>
      </c>
      <c r="G1202" s="1" t="str">
        <f>if(Z1202=PROSES!$E$29,T1202,)</f>
        <v/>
      </c>
      <c r="H1202" t="str">
        <f>if(X1202=PROSES!$E$29,T1202,)</f>
        <v/>
      </c>
      <c r="I1202" t="str">
        <f t="shared" si="6"/>
        <v/>
      </c>
      <c r="J1202" t="str">
        <f>if(and($K$3&gt;1,R1202=PROSES!$C$2),,K1202)</f>
        <v/>
      </c>
      <c r="K1202" s="1" t="str">
        <f>if(and($L$3&gt;1,L1202=PROSES!$B$2),,L1202)</f>
        <v/>
      </c>
      <c r="L1202" t="str">
        <f t="shared" si="7"/>
        <v/>
      </c>
      <c r="M1202" t="str">
        <f>if(Z1202=PROSES!$B$3,T1202,)</f>
        <v/>
      </c>
      <c r="N1202" t="str">
        <f>if(X1202=PROSES!$B$3,T1202,)</f>
        <v/>
      </c>
      <c r="O1202" t="str">
        <f t="shared" si="8"/>
        <v/>
      </c>
      <c r="P1202" t="str">
        <f>if(Z1202=PROSES!$B$1,T1202,)</f>
        <v/>
      </c>
      <c r="Q1202" t="str">
        <f>if(X1202=PROSES!$B$1,T1202,)</f>
        <v/>
      </c>
      <c r="R1202" t="str">
        <f t="shared" si="9"/>
        <v>SURALAYA5SALIRA</v>
      </c>
      <c r="S1202" s="3"/>
      <c r="T1202" s="1" t="s">
        <v>2090</v>
      </c>
      <c r="U1202" s="1" t="s">
        <v>58</v>
      </c>
      <c r="V1202" s="1" t="s">
        <v>58</v>
      </c>
      <c r="W1202" s="1" t="s">
        <v>282</v>
      </c>
      <c r="X1202" s="1" t="s">
        <v>2004</v>
      </c>
      <c r="Y1202" s="1" t="s">
        <v>872</v>
      </c>
      <c r="Z1202" s="1" t="s">
        <v>2020</v>
      </c>
      <c r="AA1202" s="1" t="s">
        <v>66</v>
      </c>
      <c r="AD1202" s="1">
        <v>0.0</v>
      </c>
      <c r="AE1202" s="1">
        <v>1.0</v>
      </c>
      <c r="AG1202" s="1">
        <v>4.3</v>
      </c>
      <c r="AH1202" s="1">
        <v>1.0</v>
      </c>
      <c r="AI1202" s="1" t="s">
        <v>64</v>
      </c>
      <c r="AJ1202" s="1">
        <v>0.0</v>
      </c>
      <c r="AM1202" s="1">
        <v>0.0</v>
      </c>
      <c r="AN1202" s="1">
        <v>0.0</v>
      </c>
      <c r="AO1202" s="1">
        <v>100.0</v>
      </c>
      <c r="AP1202" s="1">
        <v>1.0</v>
      </c>
      <c r="AQ1202" s="1">
        <v>1.56</v>
      </c>
      <c r="AR1202" s="1">
        <v>1.56</v>
      </c>
      <c r="AS1202" s="1">
        <v>1.222007</v>
      </c>
      <c r="AT1202" s="1">
        <v>81.68457</v>
      </c>
      <c r="AU1202" s="1">
        <v>0.17673</v>
      </c>
      <c r="AV1202" s="1">
        <v>1.20916</v>
      </c>
      <c r="AW1202" s="1">
        <v>0.82173</v>
      </c>
      <c r="AX1202" s="1">
        <v>3.62748</v>
      </c>
      <c r="AY1202" s="1">
        <v>0.0</v>
      </c>
      <c r="AZ1202" s="1">
        <v>0.6827177</v>
      </c>
      <c r="BA1202" s="1">
        <v>-6.618521</v>
      </c>
    </row>
    <row r="1203">
      <c r="A1203">
        <f t="shared" si="2"/>
        <v>0</v>
      </c>
      <c r="B1203" t="str">
        <f t="shared" si="3"/>
        <v/>
      </c>
      <c r="C1203" t="str">
        <f>if(and(D$3&gt;1,E1203=PROSES!$D$22),,D1203)</f>
        <v/>
      </c>
      <c r="D1203" s="1" t="str">
        <f>if(and(F$3&gt;1,F1203=PROSES!$B$10),,F1203)</f>
        <v/>
      </c>
      <c r="E1203" t="str">
        <f t="shared" si="4"/>
        <v/>
      </c>
      <c r="F1203" t="str">
        <f t="shared" si="5"/>
        <v/>
      </c>
      <c r="G1203" s="1" t="str">
        <f>if(Z1203=PROSES!$E$29,T1203,)</f>
        <v/>
      </c>
      <c r="H1203" t="str">
        <f>if(X1203=PROSES!$E$29,T1203,)</f>
        <v/>
      </c>
      <c r="I1203" t="str">
        <f t="shared" si="6"/>
        <v/>
      </c>
      <c r="J1203" t="str">
        <f>if(and($K$3&gt;1,R1203=PROSES!$C$2),,K1203)</f>
        <v/>
      </c>
      <c r="K1203" s="1" t="str">
        <f>if(and($L$3&gt;1,L1203=PROSES!$B$2),,L1203)</f>
        <v/>
      </c>
      <c r="L1203" t="str">
        <f t="shared" si="7"/>
        <v/>
      </c>
      <c r="M1203" t="str">
        <f>if(Z1203=PROSES!$B$3,T1203,)</f>
        <v/>
      </c>
      <c r="N1203" t="str">
        <f>if(X1203=PROSES!$B$3,T1203,)</f>
        <v/>
      </c>
      <c r="O1203" t="str">
        <f t="shared" si="8"/>
        <v/>
      </c>
      <c r="P1203" t="str">
        <f>if(Z1203=PROSES!$B$1,T1203,)</f>
        <v/>
      </c>
      <c r="Q1203" t="str">
        <f>if(X1203=PROSES!$B$1,T1203,)</f>
        <v/>
      </c>
      <c r="R1203" t="str">
        <f t="shared" si="9"/>
        <v>SUMMARECONCURUG</v>
      </c>
      <c r="S1203" s="3"/>
      <c r="T1203" s="1" t="s">
        <v>2091</v>
      </c>
      <c r="U1203" s="1" t="s">
        <v>58</v>
      </c>
      <c r="V1203" s="1" t="s">
        <v>58</v>
      </c>
      <c r="W1203" s="1" t="s">
        <v>2043</v>
      </c>
      <c r="X1203" s="1" t="s">
        <v>2044</v>
      </c>
      <c r="Y1203" s="1" t="s">
        <v>66</v>
      </c>
      <c r="Z1203" s="1" t="s">
        <v>729</v>
      </c>
      <c r="AA1203" s="7">
        <v>43501.0</v>
      </c>
      <c r="AD1203" s="1">
        <v>0.0</v>
      </c>
      <c r="AE1203" s="1">
        <v>1.0</v>
      </c>
      <c r="AG1203" s="1">
        <v>4.7</v>
      </c>
      <c r="AH1203" s="1">
        <v>1.0</v>
      </c>
      <c r="AI1203" s="1" t="s">
        <v>64</v>
      </c>
      <c r="AJ1203" s="1">
        <v>0.0</v>
      </c>
      <c r="AM1203" s="1">
        <v>0.0</v>
      </c>
      <c r="AN1203" s="1">
        <v>0.0</v>
      </c>
      <c r="AO1203" s="1">
        <v>100.0</v>
      </c>
      <c r="AP1203" s="1">
        <v>1.0</v>
      </c>
      <c r="AQ1203" s="1">
        <v>1.6</v>
      </c>
      <c r="AR1203" s="1">
        <v>1.6</v>
      </c>
      <c r="AS1203" s="1">
        <v>0.7635587</v>
      </c>
      <c r="AT1203" s="1">
        <v>81.80406</v>
      </c>
      <c r="AU1203" s="1">
        <v>0.108852</v>
      </c>
      <c r="AV1203" s="1">
        <v>0.75576</v>
      </c>
      <c r="AW1203" s="1">
        <v>0.813852</v>
      </c>
      <c r="AX1203" s="1">
        <v>2.26728</v>
      </c>
      <c r="AY1203" s="1">
        <v>0.0</v>
      </c>
      <c r="AZ1203" s="1">
        <v>0.728103</v>
      </c>
      <c r="BA1203" s="1">
        <v>-16.80925</v>
      </c>
    </row>
    <row r="1204">
      <c r="A1204">
        <f t="shared" si="2"/>
        <v>0</v>
      </c>
      <c r="B1204" t="str">
        <f t="shared" si="3"/>
        <v/>
      </c>
      <c r="C1204" t="str">
        <f>if(and(D$3&gt;1,E1204=PROSES!$D$22),,D1204)</f>
        <v/>
      </c>
      <c r="D1204" s="1" t="str">
        <f>if(and(F$3&gt;1,F1204=PROSES!$B$10),,F1204)</f>
        <v/>
      </c>
      <c r="E1204" t="str">
        <f t="shared" si="4"/>
        <v/>
      </c>
      <c r="F1204" t="str">
        <f t="shared" si="5"/>
        <v/>
      </c>
      <c r="G1204" s="1" t="str">
        <f>if(Z1204=PROSES!$E$29,T1204,)</f>
        <v/>
      </c>
      <c r="H1204" t="str">
        <f>if(X1204=PROSES!$E$29,T1204,)</f>
        <v/>
      </c>
      <c r="I1204" t="str">
        <f t="shared" si="6"/>
        <v/>
      </c>
      <c r="J1204" t="str">
        <f>if(and($K$3&gt;1,R1204=PROSES!$C$2),,K1204)</f>
        <v/>
      </c>
      <c r="K1204" s="1" t="str">
        <f>if(and($L$3&gt;1,L1204=PROSES!$B$2),,L1204)</f>
        <v/>
      </c>
      <c r="L1204" t="str">
        <f t="shared" si="7"/>
        <v/>
      </c>
      <c r="M1204" t="str">
        <f>if(Z1204=PROSES!$B$3,T1204,)</f>
        <v/>
      </c>
      <c r="N1204" t="str">
        <f>if(X1204=PROSES!$B$3,T1204,)</f>
        <v/>
      </c>
      <c r="O1204" t="str">
        <f t="shared" si="8"/>
        <v/>
      </c>
      <c r="P1204" t="str">
        <f>if(Z1204=PROSES!$B$1,T1204,)</f>
        <v/>
      </c>
      <c r="Q1204" t="str">
        <f>if(X1204=PROSES!$B$1,T1204,)</f>
        <v/>
      </c>
      <c r="R1204" t="str">
        <f t="shared" si="9"/>
        <v>SRONDOLKRAPYAK</v>
      </c>
      <c r="S1204" s="3"/>
      <c r="T1204" s="1" t="s">
        <v>2092</v>
      </c>
      <c r="U1204" s="1" t="s">
        <v>176</v>
      </c>
      <c r="V1204" s="1" t="s">
        <v>176</v>
      </c>
      <c r="W1204" s="1" t="s">
        <v>171</v>
      </c>
      <c r="X1204" s="1" t="s">
        <v>1553</v>
      </c>
      <c r="Y1204" s="1">
        <v>1.0</v>
      </c>
      <c r="Z1204" s="1" t="s">
        <v>416</v>
      </c>
      <c r="AA1204" s="1">
        <v>2.0</v>
      </c>
      <c r="AD1204" s="1">
        <v>0.0</v>
      </c>
      <c r="AE1204" s="1">
        <v>1.0</v>
      </c>
      <c r="AG1204" s="1">
        <v>13.144</v>
      </c>
      <c r="AH1204" s="1">
        <v>1.0</v>
      </c>
      <c r="AI1204" s="1" t="s">
        <v>64</v>
      </c>
      <c r="AJ1204" s="1">
        <v>0.0</v>
      </c>
      <c r="AM1204" s="1">
        <v>0.0</v>
      </c>
      <c r="AN1204" s="1">
        <v>0.0</v>
      </c>
      <c r="AO1204" s="1">
        <v>100.0</v>
      </c>
      <c r="AP1204" s="1">
        <v>1.0</v>
      </c>
      <c r="AQ1204" s="1">
        <v>0.58</v>
      </c>
      <c r="AR1204" s="1">
        <v>0.58</v>
      </c>
      <c r="AS1204" s="1">
        <v>5.515166</v>
      </c>
      <c r="AT1204" s="1">
        <v>70.94324</v>
      </c>
      <c r="AU1204" s="1">
        <v>1.800728</v>
      </c>
      <c r="AV1204" s="1">
        <v>5.212911</v>
      </c>
      <c r="AW1204" s="1">
        <v>3.772328</v>
      </c>
      <c r="AX1204" s="1">
        <v>15.63873</v>
      </c>
      <c r="AY1204" s="1">
        <v>0.0</v>
      </c>
      <c r="AZ1204" s="1">
        <v>0.6412987</v>
      </c>
      <c r="BA1204" s="1">
        <v>8.348166</v>
      </c>
    </row>
    <row r="1205">
      <c r="A1205">
        <f t="shared" si="2"/>
        <v>0</v>
      </c>
      <c r="B1205" t="str">
        <f t="shared" si="3"/>
        <v/>
      </c>
      <c r="C1205" t="str">
        <f>if(and(D$3&gt;1,E1205=PROSES!$D$22),,D1205)</f>
        <v/>
      </c>
      <c r="D1205" s="1" t="str">
        <f>if(and(F$3&gt;1,F1205=PROSES!$B$10),,F1205)</f>
        <v/>
      </c>
      <c r="E1205" t="str">
        <f t="shared" si="4"/>
        <v/>
      </c>
      <c r="F1205" t="str">
        <f t="shared" si="5"/>
        <v/>
      </c>
      <c r="G1205" s="1" t="str">
        <f>if(Z1205=PROSES!$E$29,T1205,)</f>
        <v/>
      </c>
      <c r="H1205" t="str">
        <f>if(X1205=PROSES!$E$29,T1205,)</f>
        <v/>
      </c>
      <c r="I1205" t="str">
        <f t="shared" si="6"/>
        <v/>
      </c>
      <c r="J1205" t="str">
        <f>if(and($K$3&gt;1,R1205=PROSES!$C$2),,K1205)</f>
        <v/>
      </c>
      <c r="K1205" s="1" t="str">
        <f>if(and($L$3&gt;1,L1205=PROSES!$B$2),,L1205)</f>
        <v/>
      </c>
      <c r="L1205" t="str">
        <f t="shared" si="7"/>
        <v/>
      </c>
      <c r="M1205" t="str">
        <f>if(Z1205=PROSES!$B$3,T1205,)</f>
        <v/>
      </c>
      <c r="N1205" t="str">
        <f>if(X1205=PROSES!$B$3,T1205,)</f>
        <v/>
      </c>
      <c r="O1205" t="str">
        <f t="shared" si="8"/>
        <v/>
      </c>
      <c r="P1205" t="str">
        <f>if(Z1205=PROSES!$B$1,T1205,)</f>
        <v/>
      </c>
      <c r="Q1205" t="str">
        <f>if(X1205=PROSES!$B$1,T1205,)</f>
        <v/>
      </c>
      <c r="R1205" t="str">
        <f t="shared" si="9"/>
        <v>SRONDOLKRAPYAK</v>
      </c>
      <c r="S1205" s="3"/>
      <c r="T1205" s="1" t="s">
        <v>2093</v>
      </c>
      <c r="U1205" s="1" t="s">
        <v>176</v>
      </c>
      <c r="V1205" s="1" t="s">
        <v>176</v>
      </c>
      <c r="W1205" s="1" t="s">
        <v>171</v>
      </c>
      <c r="X1205" s="1" t="s">
        <v>1553</v>
      </c>
      <c r="Y1205" s="1">
        <v>2.0</v>
      </c>
      <c r="Z1205" s="1" t="s">
        <v>416</v>
      </c>
      <c r="AA1205" s="1">
        <v>2.0</v>
      </c>
      <c r="AD1205" s="1">
        <v>0.0</v>
      </c>
      <c r="AE1205" s="1">
        <v>1.0</v>
      </c>
      <c r="AG1205" s="1">
        <v>13.144</v>
      </c>
      <c r="AH1205" s="1">
        <v>1.0</v>
      </c>
      <c r="AI1205" s="1" t="s">
        <v>64</v>
      </c>
      <c r="AJ1205" s="1">
        <v>0.0</v>
      </c>
      <c r="AM1205" s="1">
        <v>0.0</v>
      </c>
      <c r="AN1205" s="1">
        <v>0.0</v>
      </c>
      <c r="AO1205" s="1">
        <v>100.0</v>
      </c>
      <c r="AP1205" s="1">
        <v>1.0</v>
      </c>
      <c r="AQ1205" s="1">
        <v>0.58</v>
      </c>
      <c r="AR1205" s="1">
        <v>0.58</v>
      </c>
      <c r="AS1205" s="1">
        <v>5.515166</v>
      </c>
      <c r="AT1205" s="1">
        <v>70.94324</v>
      </c>
      <c r="AU1205" s="1">
        <v>1.800728</v>
      </c>
      <c r="AV1205" s="1">
        <v>5.212911</v>
      </c>
      <c r="AW1205" s="1">
        <v>3.772328</v>
      </c>
      <c r="AX1205" s="1">
        <v>15.63873</v>
      </c>
      <c r="AY1205" s="1">
        <v>0.0</v>
      </c>
      <c r="AZ1205" s="1">
        <v>0.6412987</v>
      </c>
      <c r="BA1205" s="1">
        <v>8.348166</v>
      </c>
    </row>
    <row r="1206">
      <c r="A1206">
        <f t="shared" si="2"/>
        <v>0</v>
      </c>
      <c r="B1206" t="str">
        <f t="shared" si="3"/>
        <v/>
      </c>
      <c r="C1206" t="str">
        <f>if(and(D$3&gt;1,E1206=PROSES!$D$22),,D1206)</f>
        <v/>
      </c>
      <c r="D1206" s="1" t="str">
        <f>if(and(F$3&gt;1,F1206=PROSES!$B$10),,F1206)</f>
        <v/>
      </c>
      <c r="E1206" t="str">
        <f t="shared" si="4"/>
        <v/>
      </c>
      <c r="F1206" t="str">
        <f t="shared" si="5"/>
        <v/>
      </c>
      <c r="G1206" s="1" t="str">
        <f>if(Z1206=PROSES!$E$29,T1206,)</f>
        <v/>
      </c>
      <c r="H1206" t="str">
        <f>if(X1206=PROSES!$E$29,T1206,)</f>
        <v/>
      </c>
      <c r="I1206" t="str">
        <f t="shared" si="6"/>
        <v/>
      </c>
      <c r="J1206" t="str">
        <f>if(and($K$3&gt;1,R1206=PROSES!$C$2),,K1206)</f>
        <v/>
      </c>
      <c r="K1206" s="1" t="str">
        <f>if(and($L$3&gt;1,L1206=PROSES!$B$2),,L1206)</f>
        <v/>
      </c>
      <c r="L1206" t="str">
        <f t="shared" si="7"/>
        <v/>
      </c>
      <c r="M1206" t="str">
        <f>if(Z1206=PROSES!$B$3,T1206,)</f>
        <v/>
      </c>
      <c r="N1206" t="str">
        <f>if(X1206=PROSES!$B$3,T1206,)</f>
        <v/>
      </c>
      <c r="O1206" t="str">
        <f t="shared" si="8"/>
        <v/>
      </c>
      <c r="P1206" t="str">
        <f>if(Z1206=PROSES!$B$1,T1206,)</f>
        <v/>
      </c>
      <c r="Q1206" t="str">
        <f>if(X1206=PROSES!$B$1,T1206,)</f>
        <v/>
      </c>
      <c r="R1206" t="str">
        <f t="shared" si="9"/>
        <v>SUTAMI5WLINGI5</v>
      </c>
      <c r="S1206" s="3"/>
      <c r="T1206" s="1" t="s">
        <v>2094</v>
      </c>
      <c r="U1206" s="1" t="s">
        <v>82</v>
      </c>
      <c r="V1206" s="1" t="s">
        <v>82</v>
      </c>
      <c r="W1206" s="1" t="s">
        <v>2095</v>
      </c>
      <c r="X1206" s="1" t="s">
        <v>1125</v>
      </c>
      <c r="Y1206" s="1" t="s">
        <v>85</v>
      </c>
      <c r="Z1206" s="1" t="s">
        <v>2096</v>
      </c>
      <c r="AA1206" s="1" t="s">
        <v>85</v>
      </c>
      <c r="AD1206" s="1">
        <v>0.0</v>
      </c>
      <c r="AE1206" s="1">
        <v>1.0</v>
      </c>
      <c r="AG1206" s="1">
        <v>23.6</v>
      </c>
      <c r="AH1206" s="1">
        <v>1.0</v>
      </c>
      <c r="AI1206" s="1" t="s">
        <v>64</v>
      </c>
      <c r="AJ1206" s="1">
        <v>0.0</v>
      </c>
      <c r="AM1206" s="1">
        <v>0.0</v>
      </c>
      <c r="AN1206" s="1">
        <v>0.0</v>
      </c>
      <c r="AO1206" s="1">
        <v>100.0</v>
      </c>
      <c r="AP1206" s="1">
        <v>1.0</v>
      </c>
      <c r="AQ1206" s="1">
        <v>0.435</v>
      </c>
      <c r="AR1206" s="1">
        <v>0.435</v>
      </c>
      <c r="AS1206" s="1">
        <v>11.60025</v>
      </c>
      <c r="AT1206" s="1">
        <v>68.26786</v>
      </c>
      <c r="AU1206" s="1">
        <v>4.2952</v>
      </c>
      <c r="AV1206" s="1">
        <v>10.77576</v>
      </c>
      <c r="AW1206" s="1">
        <v>7.8352</v>
      </c>
      <c r="AX1206" s="1">
        <v>32.32728</v>
      </c>
      <c r="AY1206" s="1">
        <v>0.0</v>
      </c>
      <c r="AZ1206" s="1">
        <v>0.627582</v>
      </c>
      <c r="BA1206" s="1">
        <v>12.40417</v>
      </c>
    </row>
    <row r="1207">
      <c r="A1207">
        <f t="shared" si="2"/>
        <v>0</v>
      </c>
      <c r="B1207" t="str">
        <f t="shared" si="3"/>
        <v/>
      </c>
      <c r="C1207" t="str">
        <f>if(and(D$3&gt;1,E1207=PROSES!$D$22),,D1207)</f>
        <v/>
      </c>
      <c r="D1207" s="1" t="str">
        <f>if(and(F$3&gt;1,F1207=PROSES!$B$10),,F1207)</f>
        <v/>
      </c>
      <c r="E1207" t="str">
        <f t="shared" si="4"/>
        <v/>
      </c>
      <c r="F1207" t="str">
        <f t="shared" si="5"/>
        <v/>
      </c>
      <c r="G1207" s="1" t="str">
        <f>if(Z1207=PROSES!$E$29,T1207,)</f>
        <v/>
      </c>
      <c r="H1207" t="str">
        <f>if(X1207=PROSES!$E$29,T1207,)</f>
        <v/>
      </c>
      <c r="I1207" t="str">
        <f t="shared" si="6"/>
        <v/>
      </c>
      <c r="J1207" t="str">
        <f>if(and($K$3&gt;1,R1207=PROSES!$C$2),,K1207)</f>
        <v/>
      </c>
      <c r="K1207" s="1" t="str">
        <f>if(and($L$3&gt;1,L1207=PROSES!$B$2),,L1207)</f>
        <v/>
      </c>
      <c r="L1207" t="str">
        <f t="shared" si="7"/>
        <v/>
      </c>
      <c r="M1207" t="str">
        <f>if(Z1207=PROSES!$B$3,T1207,)</f>
        <v/>
      </c>
      <c r="N1207" t="str">
        <f>if(X1207=PROSES!$B$3,T1207,)</f>
        <v/>
      </c>
      <c r="O1207" t="str">
        <f t="shared" si="8"/>
        <v/>
      </c>
      <c r="P1207" t="str">
        <f>if(Z1207=PROSES!$B$1,T1207,)</f>
        <v/>
      </c>
      <c r="Q1207" t="str">
        <f>if(X1207=PROSES!$B$1,T1207,)</f>
        <v/>
      </c>
      <c r="R1207" t="str">
        <f t="shared" si="9"/>
        <v>SINAR TAMBANG ARTHA LESTARIKTT START</v>
      </c>
      <c r="S1207" s="3"/>
      <c r="T1207" s="1" t="s">
        <v>2097</v>
      </c>
      <c r="U1207" s="1" t="s">
        <v>176</v>
      </c>
      <c r="V1207" s="1" t="s">
        <v>176</v>
      </c>
      <c r="W1207" s="1" t="s">
        <v>572</v>
      </c>
      <c r="X1207" s="1" t="s">
        <v>1432</v>
      </c>
      <c r="Y1207" s="1">
        <v>2.0</v>
      </c>
      <c r="Z1207" s="1" t="s">
        <v>2098</v>
      </c>
      <c r="AA1207" s="1" t="s">
        <v>85</v>
      </c>
      <c r="AD1207" s="1">
        <v>0.0</v>
      </c>
      <c r="AE1207" s="1">
        <v>1.0</v>
      </c>
      <c r="AG1207" s="1">
        <v>0.5</v>
      </c>
      <c r="AH1207" s="1">
        <v>1.0</v>
      </c>
      <c r="AI1207" s="1" t="s">
        <v>64</v>
      </c>
      <c r="AJ1207" s="1">
        <v>0.0</v>
      </c>
      <c r="AM1207" s="1">
        <v>0.0</v>
      </c>
      <c r="AN1207" s="1">
        <v>0.0</v>
      </c>
      <c r="AO1207" s="1">
        <v>100.0</v>
      </c>
      <c r="AP1207" s="1">
        <v>1.0</v>
      </c>
      <c r="AQ1207" s="1">
        <v>1.5</v>
      </c>
      <c r="AR1207" s="1">
        <v>1.5</v>
      </c>
      <c r="AS1207" s="1">
        <v>0.137441</v>
      </c>
      <c r="AT1207" s="1">
        <v>81.69598</v>
      </c>
      <c r="AU1207" s="1">
        <v>0.01985</v>
      </c>
      <c r="AV1207" s="1">
        <v>0.136</v>
      </c>
      <c r="AW1207" s="1">
        <v>0.09485</v>
      </c>
      <c r="AX1207" s="1">
        <v>0.408</v>
      </c>
      <c r="AY1207" s="1">
        <v>0.0</v>
      </c>
      <c r="AZ1207" s="1">
        <v>0.6842953</v>
      </c>
      <c r="BA1207" s="1">
        <v>-7.111392</v>
      </c>
    </row>
    <row r="1208">
      <c r="A1208">
        <f t="shared" si="2"/>
        <v>0</v>
      </c>
      <c r="B1208" t="str">
        <f t="shared" si="3"/>
        <v/>
      </c>
      <c r="C1208" t="str">
        <f>if(and(D$3&gt;1,E1208=PROSES!$D$22),,D1208)</f>
        <v/>
      </c>
      <c r="D1208" s="1" t="str">
        <f>if(and(F$3&gt;1,F1208=PROSES!$B$10),,F1208)</f>
        <v/>
      </c>
      <c r="E1208" t="str">
        <f t="shared" si="4"/>
        <v/>
      </c>
      <c r="F1208" t="str">
        <f t="shared" si="5"/>
        <v/>
      </c>
      <c r="G1208" s="1" t="str">
        <f>if(Z1208=PROSES!$E$29,T1208,)</f>
        <v/>
      </c>
      <c r="H1208" t="str">
        <f>if(X1208=PROSES!$E$29,T1208,)</f>
        <v/>
      </c>
      <c r="I1208" t="str">
        <f t="shared" si="6"/>
        <v/>
      </c>
      <c r="J1208" t="str">
        <f>if(and($K$3&gt;1,R1208=PROSES!$C$2),,K1208)</f>
        <v/>
      </c>
      <c r="K1208" s="1" t="str">
        <f>if(and($L$3&gt;1,L1208=PROSES!$B$2),,L1208)</f>
        <v/>
      </c>
      <c r="L1208" t="str">
        <f t="shared" si="7"/>
        <v/>
      </c>
      <c r="M1208" t="str">
        <f>if(Z1208=PROSES!$B$3,T1208,)</f>
        <v/>
      </c>
      <c r="N1208" t="str">
        <f>if(X1208=PROSES!$B$3,T1208,)</f>
        <v/>
      </c>
      <c r="O1208" t="str">
        <f t="shared" si="8"/>
        <v/>
      </c>
      <c r="P1208" t="str">
        <f>if(Z1208=PROSES!$B$1,T1208,)</f>
        <v/>
      </c>
      <c r="Q1208" t="str">
        <f>if(X1208=PROSES!$B$1,T1208,)</f>
        <v/>
      </c>
      <c r="R1208" t="str">
        <f t="shared" si="9"/>
        <v>SITUBONDO5BONDOWOSO5</v>
      </c>
      <c r="S1208" s="3"/>
      <c r="T1208" s="1" t="s">
        <v>2099</v>
      </c>
      <c r="U1208" s="1" t="s">
        <v>82</v>
      </c>
      <c r="V1208" s="1" t="s">
        <v>82</v>
      </c>
      <c r="W1208" s="1" t="s">
        <v>315</v>
      </c>
      <c r="X1208" s="1" t="s">
        <v>1658</v>
      </c>
      <c r="Y1208" s="1" t="s">
        <v>85</v>
      </c>
      <c r="Z1208" s="1" t="s">
        <v>342</v>
      </c>
      <c r="AA1208" s="1" t="s">
        <v>85</v>
      </c>
      <c r="AD1208" s="1">
        <v>0.0</v>
      </c>
      <c r="AE1208" s="1">
        <v>1.0</v>
      </c>
      <c r="AG1208" s="1">
        <v>35.535</v>
      </c>
      <c r="AH1208" s="1">
        <v>1.0</v>
      </c>
      <c r="AI1208" s="1" t="s">
        <v>64</v>
      </c>
      <c r="AJ1208" s="1">
        <v>0.0</v>
      </c>
      <c r="AM1208" s="1">
        <v>0.0</v>
      </c>
      <c r="AN1208" s="1">
        <v>0.0</v>
      </c>
      <c r="AO1208" s="1">
        <v>100.0</v>
      </c>
      <c r="AP1208" s="1">
        <v>1.0</v>
      </c>
      <c r="AQ1208" s="1">
        <v>0.74</v>
      </c>
      <c r="AR1208" s="1">
        <v>0.74</v>
      </c>
      <c r="AS1208" s="1">
        <v>14.0748</v>
      </c>
      <c r="AT1208" s="1">
        <v>77.04442</v>
      </c>
      <c r="AU1208" s="1">
        <v>3.155508</v>
      </c>
      <c r="AV1208" s="1">
        <v>13.71651</v>
      </c>
      <c r="AW1208" s="1">
        <v>8.492865</v>
      </c>
      <c r="AX1208" s="1">
        <v>41.14953</v>
      </c>
      <c r="AY1208" s="1">
        <v>0.0</v>
      </c>
      <c r="AZ1208" s="1">
        <v>0.6618785</v>
      </c>
      <c r="BA1208" s="1">
        <v>1.945686</v>
      </c>
    </row>
    <row r="1209">
      <c r="A1209">
        <f t="shared" si="2"/>
        <v>0</v>
      </c>
      <c r="B1209" t="str">
        <f t="shared" si="3"/>
        <v/>
      </c>
      <c r="C1209" t="str">
        <f>if(and(D$3&gt;1,E1209=PROSES!$D$22),,D1209)</f>
        <v/>
      </c>
      <c r="D1209" s="1" t="str">
        <f>if(and(F$3&gt;1,F1209=PROSES!$B$10),,F1209)</f>
        <v/>
      </c>
      <c r="E1209" t="str">
        <f t="shared" si="4"/>
        <v/>
      </c>
      <c r="F1209" t="str">
        <f t="shared" si="5"/>
        <v/>
      </c>
      <c r="G1209" s="1" t="str">
        <f>if(Z1209=PROSES!$E$29,T1209,)</f>
        <v/>
      </c>
      <c r="H1209" t="str">
        <f>if(X1209=PROSES!$E$29,T1209,)</f>
        <v/>
      </c>
      <c r="I1209" t="str">
        <f t="shared" si="6"/>
        <v/>
      </c>
      <c r="J1209" t="str">
        <f>if(and($K$3&gt;1,R1209=PROSES!$C$2),,K1209)</f>
        <v/>
      </c>
      <c r="K1209" s="1" t="str">
        <f>if(and($L$3&gt;1,L1209=PROSES!$B$2),,L1209)</f>
        <v/>
      </c>
      <c r="L1209" t="str">
        <f t="shared" si="7"/>
        <v/>
      </c>
      <c r="M1209" t="str">
        <f>if(Z1209=PROSES!$B$3,T1209,)</f>
        <v/>
      </c>
      <c r="N1209" t="str">
        <f>if(X1209=PROSES!$B$3,T1209,)</f>
        <v/>
      </c>
      <c r="O1209" t="str">
        <f t="shared" si="8"/>
        <v/>
      </c>
      <c r="P1209" t="str">
        <f>if(Z1209=PROSES!$B$1,T1209,)</f>
        <v/>
      </c>
      <c r="Q1209" t="str">
        <f>if(X1209=PROSES!$B$1,T1209,)</f>
        <v/>
      </c>
      <c r="R1209" t="str">
        <f t="shared" si="9"/>
        <v>SITUBONDO5BONDOWOSO5</v>
      </c>
      <c r="S1209" s="3"/>
      <c r="T1209" s="1" t="s">
        <v>2100</v>
      </c>
      <c r="U1209" s="1" t="s">
        <v>82</v>
      </c>
      <c r="V1209" s="1" t="s">
        <v>82</v>
      </c>
      <c r="W1209" s="1" t="s">
        <v>315</v>
      </c>
      <c r="X1209" s="1" t="s">
        <v>1658</v>
      </c>
      <c r="Y1209" s="1" t="s">
        <v>88</v>
      </c>
      <c r="Z1209" s="1" t="s">
        <v>342</v>
      </c>
      <c r="AA1209" s="1" t="s">
        <v>88</v>
      </c>
      <c r="AD1209" s="1">
        <v>0.0</v>
      </c>
      <c r="AE1209" s="1">
        <v>1.0</v>
      </c>
      <c r="AG1209" s="1">
        <v>35.535</v>
      </c>
      <c r="AH1209" s="1">
        <v>1.0</v>
      </c>
      <c r="AI1209" s="1" t="s">
        <v>64</v>
      </c>
      <c r="AJ1209" s="1">
        <v>0.0</v>
      </c>
      <c r="AM1209" s="1">
        <v>0.0</v>
      </c>
      <c r="AN1209" s="1">
        <v>0.0</v>
      </c>
      <c r="AO1209" s="1">
        <v>100.0</v>
      </c>
      <c r="AP1209" s="1">
        <v>1.0</v>
      </c>
      <c r="AQ1209" s="1">
        <v>0.74</v>
      </c>
      <c r="AR1209" s="1">
        <v>0.74</v>
      </c>
      <c r="AS1209" s="1">
        <v>14.0748</v>
      </c>
      <c r="AT1209" s="1">
        <v>77.04442</v>
      </c>
      <c r="AU1209" s="1">
        <v>3.155508</v>
      </c>
      <c r="AV1209" s="1">
        <v>13.71651</v>
      </c>
      <c r="AW1209" s="1">
        <v>8.492865</v>
      </c>
      <c r="AX1209" s="1">
        <v>41.14953</v>
      </c>
      <c r="AY1209" s="1">
        <v>0.0</v>
      </c>
      <c r="AZ1209" s="1">
        <v>0.6618785</v>
      </c>
      <c r="BA1209" s="1">
        <v>1.945686</v>
      </c>
    </row>
    <row r="1210">
      <c r="A1210">
        <f t="shared" si="2"/>
        <v>0</v>
      </c>
      <c r="B1210" t="str">
        <f t="shared" si="3"/>
        <v/>
      </c>
      <c r="C1210" t="str">
        <f>if(and(D$3&gt;1,E1210=PROSES!$D$22),,D1210)</f>
        <v/>
      </c>
      <c r="D1210" s="1" t="str">
        <f>if(and(F$3&gt;1,F1210=PROSES!$B$10),,F1210)</f>
        <v/>
      </c>
      <c r="E1210" t="str">
        <f t="shared" si="4"/>
        <v/>
      </c>
      <c r="F1210" t="str">
        <f t="shared" si="5"/>
        <v/>
      </c>
      <c r="G1210" s="1" t="str">
        <f>if(Z1210=PROSES!$E$29,T1210,)</f>
        <v/>
      </c>
      <c r="H1210" t="str">
        <f>if(X1210=PROSES!$E$29,T1210,)</f>
        <v/>
      </c>
      <c r="I1210" t="str">
        <f t="shared" si="6"/>
        <v/>
      </c>
      <c r="J1210" t="str">
        <f>if(and($K$3&gt;1,R1210=PROSES!$C$2),,K1210)</f>
        <v/>
      </c>
      <c r="K1210" s="1" t="str">
        <f>if(and($L$3&gt;1,L1210=PROSES!$B$2),,L1210)</f>
        <v/>
      </c>
      <c r="L1210" t="str">
        <f t="shared" si="7"/>
        <v/>
      </c>
      <c r="M1210" t="str">
        <f>if(Z1210=PROSES!$B$3,T1210,)</f>
        <v/>
      </c>
      <c r="N1210" t="str">
        <f>if(X1210=PROSES!$B$3,T1210,)</f>
        <v/>
      </c>
      <c r="O1210" t="str">
        <f t="shared" si="8"/>
        <v/>
      </c>
      <c r="P1210" t="str">
        <f>if(Z1210=PROSES!$B$1,T1210,)</f>
        <v/>
      </c>
      <c r="Q1210" t="str">
        <f>if(X1210=PROSES!$B$1,T1210,)</f>
        <v/>
      </c>
      <c r="R1210" t="str">
        <f t="shared" si="9"/>
        <v>SITUBONDO5BANYUWANGI5</v>
      </c>
      <c r="S1210" s="3"/>
      <c r="T1210" s="1" t="s">
        <v>2101</v>
      </c>
      <c r="U1210" s="1" t="s">
        <v>82</v>
      </c>
      <c r="V1210" s="1" t="s">
        <v>82</v>
      </c>
      <c r="W1210" s="1" t="s">
        <v>83</v>
      </c>
      <c r="X1210" s="1" t="s">
        <v>1658</v>
      </c>
      <c r="Y1210" s="1" t="s">
        <v>85</v>
      </c>
      <c r="Z1210" s="1" t="s">
        <v>396</v>
      </c>
      <c r="AA1210" s="1" t="s">
        <v>85</v>
      </c>
      <c r="AD1210" s="1">
        <v>0.0</v>
      </c>
      <c r="AE1210" s="1">
        <v>1.0</v>
      </c>
      <c r="AG1210" s="1">
        <v>88.963</v>
      </c>
      <c r="AH1210" s="1">
        <v>1.0</v>
      </c>
      <c r="AI1210" s="1" t="s">
        <v>64</v>
      </c>
      <c r="AJ1210" s="1">
        <v>0.0</v>
      </c>
      <c r="AM1210" s="1">
        <v>0.0</v>
      </c>
      <c r="AN1210" s="1">
        <v>0.0</v>
      </c>
      <c r="AO1210" s="1">
        <v>100.0</v>
      </c>
      <c r="AP1210" s="1">
        <v>1.0</v>
      </c>
      <c r="AQ1210" s="1">
        <v>1.48</v>
      </c>
      <c r="AR1210" s="1">
        <v>1.48</v>
      </c>
      <c r="AS1210" s="1">
        <v>17.53136</v>
      </c>
      <c r="AT1210" s="1">
        <v>75.63232</v>
      </c>
      <c r="AU1210" s="1">
        <v>4.350291</v>
      </c>
      <c r="AV1210" s="1">
        <v>16.98304</v>
      </c>
      <c r="AW1210" s="1">
        <v>14.92799</v>
      </c>
      <c r="AX1210" s="1">
        <v>54.66331</v>
      </c>
      <c r="AY1210" s="1">
        <v>0.0</v>
      </c>
      <c r="AZ1210" s="1">
        <v>0.7441298</v>
      </c>
      <c r="BA1210" s="1">
        <v>-1.31295</v>
      </c>
    </row>
    <row r="1211">
      <c r="A1211">
        <f t="shared" si="2"/>
        <v>0</v>
      </c>
      <c r="B1211" t="str">
        <f t="shared" si="3"/>
        <v/>
      </c>
      <c r="C1211" t="str">
        <f>if(and(D$3&gt;1,E1211=PROSES!$D$22),,D1211)</f>
        <v/>
      </c>
      <c r="D1211" s="1" t="str">
        <f>if(and(F$3&gt;1,F1211=PROSES!$B$10),,F1211)</f>
        <v/>
      </c>
      <c r="E1211" t="str">
        <f t="shared" si="4"/>
        <v/>
      </c>
      <c r="F1211" t="str">
        <f t="shared" si="5"/>
        <v/>
      </c>
      <c r="G1211" s="1" t="str">
        <f>if(Z1211=PROSES!$E$29,T1211,)</f>
        <v/>
      </c>
      <c r="H1211" t="str">
        <f>if(X1211=PROSES!$E$29,T1211,)</f>
        <v/>
      </c>
      <c r="I1211" t="str">
        <f t="shared" si="6"/>
        <v/>
      </c>
      <c r="J1211" t="str">
        <f>if(and($K$3&gt;1,R1211=PROSES!$C$2),,K1211)</f>
        <v/>
      </c>
      <c r="K1211" s="1" t="str">
        <f>if(and($L$3&gt;1,L1211=PROSES!$B$2),,L1211)</f>
        <v/>
      </c>
      <c r="L1211" t="str">
        <f t="shared" si="7"/>
        <v/>
      </c>
      <c r="M1211" t="str">
        <f>if(Z1211=PROSES!$B$3,T1211,)</f>
        <v/>
      </c>
      <c r="N1211" t="str">
        <f>if(X1211=PROSES!$B$3,T1211,)</f>
        <v/>
      </c>
      <c r="O1211" t="str">
        <f t="shared" si="8"/>
        <v/>
      </c>
      <c r="P1211" t="str">
        <f>if(Z1211=PROSES!$B$1,T1211,)</f>
        <v/>
      </c>
      <c r="Q1211" t="str">
        <f>if(X1211=PROSES!$B$1,T1211,)</f>
        <v/>
      </c>
      <c r="R1211" t="str">
        <f t="shared" si="9"/>
        <v>SITUBONDO5BANYUWANGI5</v>
      </c>
      <c r="S1211" s="3"/>
      <c r="T1211" s="1" t="s">
        <v>2102</v>
      </c>
      <c r="U1211" s="1" t="s">
        <v>82</v>
      </c>
      <c r="V1211" s="1" t="s">
        <v>82</v>
      </c>
      <c r="W1211" s="1" t="s">
        <v>83</v>
      </c>
      <c r="X1211" s="1" t="s">
        <v>1658</v>
      </c>
      <c r="Y1211" s="1" t="s">
        <v>88</v>
      </c>
      <c r="Z1211" s="1" t="s">
        <v>396</v>
      </c>
      <c r="AA1211" s="1" t="s">
        <v>88</v>
      </c>
      <c r="AD1211" s="1">
        <v>0.0</v>
      </c>
      <c r="AE1211" s="1">
        <v>1.0</v>
      </c>
      <c r="AG1211" s="1">
        <v>88.963</v>
      </c>
      <c r="AH1211" s="1">
        <v>1.0</v>
      </c>
      <c r="AI1211" s="1" t="s">
        <v>64</v>
      </c>
      <c r="AJ1211" s="1">
        <v>0.0</v>
      </c>
      <c r="AM1211" s="1">
        <v>0.0</v>
      </c>
      <c r="AN1211" s="1">
        <v>0.0</v>
      </c>
      <c r="AO1211" s="1">
        <v>100.0</v>
      </c>
      <c r="AP1211" s="1">
        <v>1.0</v>
      </c>
      <c r="AQ1211" s="1">
        <v>1.48</v>
      </c>
      <c r="AR1211" s="1">
        <v>1.48</v>
      </c>
      <c r="AS1211" s="1">
        <v>17.53136</v>
      </c>
      <c r="AT1211" s="1">
        <v>75.63232</v>
      </c>
      <c r="AU1211" s="1">
        <v>4.350291</v>
      </c>
      <c r="AV1211" s="1">
        <v>16.98304</v>
      </c>
      <c r="AW1211" s="1">
        <v>14.92799</v>
      </c>
      <c r="AX1211" s="1">
        <v>54.66331</v>
      </c>
      <c r="AY1211" s="1">
        <v>0.0</v>
      </c>
      <c r="AZ1211" s="1">
        <v>0.7441298</v>
      </c>
      <c r="BA1211" s="1">
        <v>-1.31295</v>
      </c>
    </row>
    <row r="1212">
      <c r="A1212">
        <f t="shared" si="2"/>
        <v>0</v>
      </c>
      <c r="B1212" t="str">
        <f t="shared" si="3"/>
        <v/>
      </c>
      <c r="C1212" t="str">
        <f>if(and(D$3&gt;1,E1212=PROSES!$D$22),,D1212)</f>
        <v/>
      </c>
      <c r="D1212" s="1" t="str">
        <f>if(and(F$3&gt;1,F1212=PROSES!$B$10),,F1212)</f>
        <v/>
      </c>
      <c r="E1212" t="str">
        <f t="shared" si="4"/>
        <v/>
      </c>
      <c r="F1212" t="str">
        <f t="shared" si="5"/>
        <v/>
      </c>
      <c r="G1212" s="1" t="str">
        <f>if(Z1212=PROSES!$E$29,T1212,)</f>
        <v/>
      </c>
      <c r="H1212" t="str">
        <f>if(X1212=PROSES!$E$29,T1212,)</f>
        <v/>
      </c>
      <c r="I1212" t="str">
        <f t="shared" si="6"/>
        <v/>
      </c>
      <c r="J1212" t="str">
        <f>if(and($K$3&gt;1,R1212=PROSES!$C$2),,K1212)</f>
        <v/>
      </c>
      <c r="K1212" s="1" t="str">
        <f>if(and($L$3&gt;1,L1212=PROSES!$B$2),,L1212)</f>
        <v/>
      </c>
      <c r="L1212" t="str">
        <f t="shared" si="7"/>
        <v/>
      </c>
      <c r="M1212" t="str">
        <f>if(Z1212=PROSES!$B$3,T1212,)</f>
        <v/>
      </c>
      <c r="N1212" t="str">
        <f>if(X1212=PROSES!$B$3,T1212,)</f>
        <v/>
      </c>
      <c r="O1212" t="str">
        <f t="shared" si="8"/>
        <v/>
      </c>
      <c r="P1212" t="str">
        <f>if(Z1212=PROSES!$B$1,T1212,)</f>
        <v/>
      </c>
      <c r="Q1212" t="str">
        <f>if(X1212=PROSES!$B$1,T1212,)</f>
        <v/>
      </c>
      <c r="R1212" t="str">
        <f t="shared" si="9"/>
        <v>SUKATANI GOBEL5MULTISTRADA</v>
      </c>
      <c r="S1212" s="3"/>
      <c r="T1212" s="1" t="s">
        <v>2103</v>
      </c>
      <c r="U1212" s="1" t="s">
        <v>58</v>
      </c>
      <c r="V1212" s="1" t="s">
        <v>58</v>
      </c>
      <c r="W1212" s="1" t="s">
        <v>1781</v>
      </c>
      <c r="X1212" s="1" t="s">
        <v>306</v>
      </c>
      <c r="Y1212" s="1" t="s">
        <v>88</v>
      </c>
      <c r="Z1212" s="1" t="s">
        <v>2104</v>
      </c>
      <c r="AA1212" s="1" t="s">
        <v>63</v>
      </c>
      <c r="AD1212" s="1">
        <v>0.0</v>
      </c>
      <c r="AE1212" s="1">
        <v>1.0</v>
      </c>
      <c r="AG1212" s="1">
        <v>0.11</v>
      </c>
      <c r="AH1212" s="1">
        <v>1.0</v>
      </c>
      <c r="AI1212" s="1" t="s">
        <v>64</v>
      </c>
      <c r="AJ1212" s="1">
        <v>0.0</v>
      </c>
      <c r="AM1212" s="1">
        <v>0.0</v>
      </c>
      <c r="AN1212" s="1">
        <v>0.0</v>
      </c>
      <c r="AO1212" s="1">
        <v>100.0</v>
      </c>
      <c r="AP1212" s="1">
        <v>1.0</v>
      </c>
      <c r="AQ1212" s="1">
        <v>1.1</v>
      </c>
      <c r="AR1212" s="1">
        <v>1.1</v>
      </c>
      <c r="AS1212" s="1">
        <v>0.01946324</v>
      </c>
      <c r="AT1212" s="1">
        <v>84.09608</v>
      </c>
      <c r="AU1212" s="1">
        <v>0.002002</v>
      </c>
      <c r="AV1212" s="1">
        <v>0.01936</v>
      </c>
      <c r="AW1212" s="1">
        <v>0.018502</v>
      </c>
      <c r="AX1212" s="1">
        <v>0.05808</v>
      </c>
      <c r="AY1212" s="1">
        <v>0.0</v>
      </c>
      <c r="AZ1212" s="1">
        <v>0.72083</v>
      </c>
      <c r="BA1212" s="1">
        <v>-17.1767</v>
      </c>
    </row>
    <row r="1213">
      <c r="A1213">
        <f t="shared" si="2"/>
        <v>0</v>
      </c>
      <c r="B1213" t="str">
        <f t="shared" si="3"/>
        <v/>
      </c>
      <c r="C1213" t="str">
        <f>if(and(D$3&gt;1,E1213=PROSES!$D$22),,D1213)</f>
        <v/>
      </c>
      <c r="D1213" s="1" t="str">
        <f>if(and(F$3&gt;1,F1213=PROSES!$B$10),,F1213)</f>
        <v/>
      </c>
      <c r="E1213" t="str">
        <f t="shared" si="4"/>
        <v/>
      </c>
      <c r="F1213" t="str">
        <f t="shared" si="5"/>
        <v/>
      </c>
      <c r="G1213" s="1" t="str">
        <f>if(Z1213=PROSES!$E$29,T1213,)</f>
        <v/>
      </c>
      <c r="H1213" t="str">
        <f>if(X1213=PROSES!$E$29,T1213,)</f>
        <v/>
      </c>
      <c r="I1213" t="str">
        <f t="shared" si="6"/>
        <v/>
      </c>
      <c r="J1213" t="str">
        <f>if(and($K$3&gt;1,R1213=PROSES!$C$2),,K1213)</f>
        <v/>
      </c>
      <c r="K1213" s="1" t="str">
        <f>if(and($L$3&gt;1,L1213=PROSES!$B$2),,L1213)</f>
        <v/>
      </c>
      <c r="L1213" t="str">
        <f t="shared" si="7"/>
        <v/>
      </c>
      <c r="M1213" t="str">
        <f>if(Z1213=PROSES!$B$3,T1213,)</f>
        <v/>
      </c>
      <c r="N1213" t="str">
        <f>if(X1213=PROSES!$B$3,T1213,)</f>
        <v/>
      </c>
      <c r="O1213" t="str">
        <f t="shared" si="8"/>
        <v/>
      </c>
      <c r="P1213" t="str">
        <f>if(Z1213=PROSES!$B$1,T1213,)</f>
        <v/>
      </c>
      <c r="Q1213" t="str">
        <f>if(X1213=PROSES!$B$1,T1213,)</f>
        <v/>
      </c>
      <c r="R1213" t="str">
        <f t="shared" si="9"/>
        <v>SUMMARECON5BEKASI</v>
      </c>
      <c r="S1213" s="3"/>
      <c r="T1213" s="1" t="s">
        <v>2105</v>
      </c>
      <c r="U1213" s="1" t="s">
        <v>75</v>
      </c>
      <c r="V1213" s="1" t="s">
        <v>75</v>
      </c>
      <c r="W1213" s="1" t="s">
        <v>633</v>
      </c>
      <c r="X1213" s="1" t="s">
        <v>2106</v>
      </c>
      <c r="Y1213" s="1" t="s">
        <v>61</v>
      </c>
      <c r="Z1213" s="1" t="s">
        <v>283</v>
      </c>
      <c r="AA1213" s="1" t="s">
        <v>300</v>
      </c>
      <c r="AD1213" s="1">
        <v>0.0</v>
      </c>
      <c r="AE1213" s="1">
        <v>1.0</v>
      </c>
      <c r="AG1213" s="1">
        <v>5.8</v>
      </c>
      <c r="AH1213" s="1">
        <v>1.0</v>
      </c>
      <c r="AI1213" s="1" t="s">
        <v>64</v>
      </c>
      <c r="AJ1213" s="1">
        <v>0.0</v>
      </c>
      <c r="AM1213" s="1">
        <v>0.0</v>
      </c>
      <c r="AN1213" s="1">
        <v>0.0</v>
      </c>
      <c r="AO1213" s="1">
        <v>100.0</v>
      </c>
      <c r="AP1213" s="1">
        <v>1.0</v>
      </c>
      <c r="AQ1213" s="1">
        <v>1.043</v>
      </c>
      <c r="AR1213" s="1">
        <v>1.043</v>
      </c>
      <c r="AS1213" s="1">
        <v>0.5848805</v>
      </c>
      <c r="AT1213" s="1">
        <v>82.59309</v>
      </c>
      <c r="AU1213" s="1">
        <v>0.0754</v>
      </c>
      <c r="AV1213" s="1">
        <v>0.58</v>
      </c>
      <c r="AW1213" s="1">
        <v>0.9454001</v>
      </c>
      <c r="AX1213" s="1">
        <v>1.74</v>
      </c>
      <c r="AY1213" s="1">
        <v>0.0</v>
      </c>
      <c r="AZ1213" s="1">
        <v>0.8263797</v>
      </c>
      <c r="BA1213" s="1">
        <v>-29.46298</v>
      </c>
    </row>
    <row r="1214">
      <c r="A1214">
        <f t="shared" si="2"/>
        <v>0</v>
      </c>
      <c r="B1214" t="str">
        <f t="shared" si="3"/>
        <v/>
      </c>
      <c r="C1214" t="str">
        <f>if(and(D$3&gt;1,E1214=PROSES!$D$22),,D1214)</f>
        <v/>
      </c>
      <c r="D1214" s="1" t="str">
        <f>if(and(F$3&gt;1,F1214=PROSES!$B$10),,F1214)</f>
        <v/>
      </c>
      <c r="E1214" t="str">
        <f t="shared" si="4"/>
        <v/>
      </c>
      <c r="F1214" t="str">
        <f t="shared" si="5"/>
        <v/>
      </c>
      <c r="G1214" s="1" t="str">
        <f>if(Z1214=PROSES!$E$29,T1214,)</f>
        <v/>
      </c>
      <c r="H1214" t="str">
        <f>if(X1214=PROSES!$E$29,T1214,)</f>
        <v/>
      </c>
      <c r="I1214" t="str">
        <f t="shared" si="6"/>
        <v/>
      </c>
      <c r="J1214" t="str">
        <f>if(and($K$3&gt;1,R1214=PROSES!$C$2),,K1214)</f>
        <v/>
      </c>
      <c r="K1214" s="1" t="str">
        <f>if(and($L$3&gt;1,L1214=PROSES!$B$2),,L1214)</f>
        <v/>
      </c>
      <c r="L1214" t="str">
        <f t="shared" si="7"/>
        <v/>
      </c>
      <c r="M1214" t="str">
        <f>if(Z1214=PROSES!$B$3,T1214,)</f>
        <v/>
      </c>
      <c r="N1214" t="str">
        <f>if(X1214=PROSES!$B$3,T1214,)</f>
        <v/>
      </c>
      <c r="O1214" t="str">
        <f t="shared" si="8"/>
        <v/>
      </c>
      <c r="P1214" t="str">
        <f>if(Z1214=PROSES!$B$1,T1214,)</f>
        <v/>
      </c>
      <c r="Q1214" t="str">
        <f>if(X1214=PROSES!$B$1,T1214,)</f>
        <v/>
      </c>
      <c r="R1214" t="str">
        <f t="shared" si="9"/>
        <v>SUMMARECON5BEKASI</v>
      </c>
      <c r="S1214" s="3"/>
      <c r="T1214" s="1" t="s">
        <v>2107</v>
      </c>
      <c r="U1214" s="1" t="s">
        <v>75</v>
      </c>
      <c r="V1214" s="1" t="s">
        <v>75</v>
      </c>
      <c r="W1214" s="1" t="s">
        <v>633</v>
      </c>
      <c r="X1214" s="1" t="s">
        <v>2106</v>
      </c>
      <c r="Y1214" s="1" t="s">
        <v>66</v>
      </c>
      <c r="Z1214" s="1" t="s">
        <v>283</v>
      </c>
      <c r="AA1214" s="1" t="s">
        <v>300</v>
      </c>
      <c r="AD1214" s="1">
        <v>0.0</v>
      </c>
      <c r="AE1214" s="1">
        <v>1.0</v>
      </c>
      <c r="AG1214" s="1">
        <v>5.8</v>
      </c>
      <c r="AH1214" s="1">
        <v>1.0</v>
      </c>
      <c r="AI1214" s="1" t="s">
        <v>64</v>
      </c>
      <c r="AJ1214" s="1">
        <v>0.0</v>
      </c>
      <c r="AM1214" s="1">
        <v>0.0</v>
      </c>
      <c r="AN1214" s="1">
        <v>0.0</v>
      </c>
      <c r="AO1214" s="1">
        <v>100.0</v>
      </c>
      <c r="AP1214" s="1">
        <v>1.0</v>
      </c>
      <c r="AQ1214" s="1">
        <v>1.043</v>
      </c>
      <c r="AR1214" s="1">
        <v>1.043</v>
      </c>
      <c r="AS1214" s="1">
        <v>0.5848805</v>
      </c>
      <c r="AT1214" s="1">
        <v>82.59309</v>
      </c>
      <c r="AU1214" s="1">
        <v>0.0754</v>
      </c>
      <c r="AV1214" s="1">
        <v>0.58</v>
      </c>
      <c r="AW1214" s="1">
        <v>0.9454001</v>
      </c>
      <c r="AX1214" s="1">
        <v>1.74</v>
      </c>
      <c r="AY1214" s="1">
        <v>0.0</v>
      </c>
      <c r="AZ1214" s="1">
        <v>0.8263797</v>
      </c>
      <c r="BA1214" s="1">
        <v>-29.46298</v>
      </c>
    </row>
    <row r="1215">
      <c r="A1215">
        <f t="shared" si="2"/>
        <v>0</v>
      </c>
      <c r="B1215" t="str">
        <f t="shared" si="3"/>
        <v/>
      </c>
      <c r="C1215" t="str">
        <f>if(and(D$3&gt;1,E1215=PROSES!$D$22),,D1215)</f>
        <v/>
      </c>
      <c r="D1215" s="1" t="str">
        <f>if(and(F$3&gt;1,F1215=PROSES!$B$10),,F1215)</f>
        <v/>
      </c>
      <c r="E1215" t="str">
        <f t="shared" si="4"/>
        <v/>
      </c>
      <c r="F1215" t="str">
        <f t="shared" si="5"/>
        <v/>
      </c>
      <c r="G1215" s="1" t="str">
        <f>if(Z1215=PROSES!$E$29,T1215,)</f>
        <v/>
      </c>
      <c r="H1215" t="str">
        <f>if(X1215=PROSES!$E$29,T1215,)</f>
        <v/>
      </c>
      <c r="I1215" t="str">
        <f t="shared" si="6"/>
        <v/>
      </c>
      <c r="J1215" t="str">
        <f>if(and($K$3&gt;1,R1215=PROSES!$C$2),,K1215)</f>
        <v/>
      </c>
      <c r="K1215" s="1" t="str">
        <f>if(and($L$3&gt;1,L1215=PROSES!$B$2),,L1215)</f>
        <v/>
      </c>
      <c r="L1215" t="str">
        <f t="shared" si="7"/>
        <v/>
      </c>
      <c r="M1215" t="str">
        <f>if(Z1215=PROSES!$B$3,T1215,)</f>
        <v/>
      </c>
      <c r="N1215" t="str">
        <f>if(X1215=PROSES!$B$3,T1215,)</f>
        <v/>
      </c>
      <c r="O1215" t="str">
        <f t="shared" si="8"/>
        <v/>
      </c>
      <c r="P1215" t="str">
        <f>if(Z1215=PROSES!$B$1,T1215,)</f>
        <v/>
      </c>
      <c r="Q1215" t="str">
        <f>if(X1215=PROSES!$B$1,T1215,)</f>
        <v/>
      </c>
      <c r="R1215" t="str">
        <f t="shared" si="9"/>
        <v/>
      </c>
      <c r="S1215" s="3"/>
      <c r="T1215" s="1" t="s">
        <v>2108</v>
      </c>
      <c r="U1215" s="1" t="s">
        <v>82</v>
      </c>
      <c r="V1215" s="1" t="s">
        <v>82</v>
      </c>
      <c r="W1215" s="1" t="s">
        <v>514</v>
      </c>
      <c r="Y1215" s="1" t="s">
        <v>897</v>
      </c>
      <c r="AA1215" s="1" t="s">
        <v>1204</v>
      </c>
      <c r="AD1215" s="1">
        <v>0.0</v>
      </c>
      <c r="AE1215" s="1">
        <v>1.0</v>
      </c>
      <c r="AG1215" s="1">
        <v>8.375</v>
      </c>
      <c r="AH1215" s="1">
        <v>1.0</v>
      </c>
      <c r="AI1215" s="1" t="s">
        <v>64</v>
      </c>
      <c r="AJ1215" s="1">
        <v>0.0</v>
      </c>
      <c r="AM1215" s="1">
        <v>0.0</v>
      </c>
      <c r="AN1215" s="1">
        <v>0.0</v>
      </c>
      <c r="AO1215" s="1">
        <v>100.0</v>
      </c>
      <c r="AP1215" s="1">
        <v>1.0</v>
      </c>
      <c r="AQ1215" s="1">
        <v>0.8</v>
      </c>
      <c r="AR1215" s="1">
        <v>0.8</v>
      </c>
      <c r="AS1215" s="1">
        <v>0.979875</v>
      </c>
      <c r="AT1215" s="1">
        <v>67.38013</v>
      </c>
      <c r="AU1215" s="1">
        <v>0.376875</v>
      </c>
      <c r="AV1215" s="1">
        <v>0.9045</v>
      </c>
      <c r="AW1215" s="1">
        <v>1.633125</v>
      </c>
      <c r="AX1215" s="1">
        <v>2.7135</v>
      </c>
      <c r="AY1215" s="1">
        <v>0.0</v>
      </c>
      <c r="AZ1215" s="1">
        <v>0.7492173</v>
      </c>
      <c r="BA1215" s="1">
        <v>-12.15796</v>
      </c>
    </row>
    <row r="1216">
      <c r="A1216">
        <f t="shared" si="2"/>
        <v>0</v>
      </c>
      <c r="B1216" t="str">
        <f t="shared" si="3"/>
        <v/>
      </c>
      <c r="C1216" t="str">
        <f>if(and(D$3&gt;1,E1216=PROSES!$D$22),,D1216)</f>
        <v/>
      </c>
      <c r="D1216" s="1" t="str">
        <f>if(and(F$3&gt;1,F1216=PROSES!$B$10),,F1216)</f>
        <v/>
      </c>
      <c r="E1216" t="str">
        <f t="shared" si="4"/>
        <v/>
      </c>
      <c r="F1216" t="str">
        <f t="shared" si="5"/>
        <v/>
      </c>
      <c r="G1216" s="1" t="str">
        <f>if(Z1216=PROSES!$E$29,T1216,)</f>
        <v/>
      </c>
      <c r="H1216" t="str">
        <f>if(X1216=PROSES!$E$29,T1216,)</f>
        <v/>
      </c>
      <c r="I1216" t="str">
        <f t="shared" si="6"/>
        <v/>
      </c>
      <c r="J1216" t="str">
        <f>if(and($K$3&gt;1,R1216=PROSES!$C$2),,K1216)</f>
        <v/>
      </c>
      <c r="K1216" s="1" t="str">
        <f>if(and($L$3&gt;1,L1216=PROSES!$B$2),,L1216)</f>
        <v/>
      </c>
      <c r="L1216" t="str">
        <f t="shared" si="7"/>
        <v/>
      </c>
      <c r="M1216" t="str">
        <f>if(Z1216=PROSES!$B$3,T1216,)</f>
        <v/>
      </c>
      <c r="N1216" t="str">
        <f>if(X1216=PROSES!$B$3,T1216,)</f>
        <v/>
      </c>
      <c r="O1216" t="str">
        <f t="shared" si="8"/>
        <v/>
      </c>
      <c r="P1216" t="str">
        <f>if(Z1216=PROSES!$B$1,T1216,)</f>
        <v/>
      </c>
      <c r="Q1216" t="str">
        <f>if(X1216=PROSES!$B$1,T1216,)</f>
        <v/>
      </c>
      <c r="R1216" t="str">
        <f t="shared" si="9"/>
        <v/>
      </c>
      <c r="S1216" s="3"/>
      <c r="T1216" s="1" t="s">
        <v>2109</v>
      </c>
      <c r="U1216" s="1" t="s">
        <v>82</v>
      </c>
      <c r="V1216" s="1" t="s">
        <v>82</v>
      </c>
      <c r="W1216" s="1" t="s">
        <v>514</v>
      </c>
      <c r="Y1216" s="1" t="s">
        <v>309</v>
      </c>
      <c r="AA1216" s="1" t="s">
        <v>2110</v>
      </c>
      <c r="AD1216" s="1">
        <v>0.0</v>
      </c>
      <c r="AE1216" s="1">
        <v>1.0</v>
      </c>
      <c r="AG1216" s="1">
        <v>8.375</v>
      </c>
      <c r="AH1216" s="1">
        <v>1.0</v>
      </c>
      <c r="AI1216" s="1" t="s">
        <v>64</v>
      </c>
      <c r="AJ1216" s="1">
        <v>0.0</v>
      </c>
      <c r="AM1216" s="1">
        <v>0.0</v>
      </c>
      <c r="AN1216" s="1">
        <v>0.0</v>
      </c>
      <c r="AO1216" s="1">
        <v>100.0</v>
      </c>
      <c r="AP1216" s="1">
        <v>1.0</v>
      </c>
      <c r="AQ1216" s="1">
        <v>0.8</v>
      </c>
      <c r="AR1216" s="1">
        <v>0.8</v>
      </c>
      <c r="AS1216" s="1">
        <v>0.979875</v>
      </c>
      <c r="AT1216" s="1">
        <v>67.38013</v>
      </c>
      <c r="AU1216" s="1">
        <v>0.376875</v>
      </c>
      <c r="AV1216" s="1">
        <v>0.9045</v>
      </c>
      <c r="AW1216" s="1">
        <v>1.633125</v>
      </c>
      <c r="AX1216" s="1">
        <v>2.7135</v>
      </c>
      <c r="AY1216" s="1">
        <v>0.0</v>
      </c>
      <c r="AZ1216" s="1">
        <v>0.7492173</v>
      </c>
      <c r="BA1216" s="1">
        <v>-12.15796</v>
      </c>
    </row>
    <row r="1217">
      <c r="A1217">
        <f t="shared" si="2"/>
        <v>0</v>
      </c>
      <c r="B1217" t="str">
        <f t="shared" si="3"/>
        <v/>
      </c>
      <c r="C1217" t="str">
        <f>if(and(D$3&gt;1,E1217=PROSES!$D$22),,D1217)</f>
        <v/>
      </c>
      <c r="D1217" s="1" t="str">
        <f>if(and(F$3&gt;1,F1217=PROSES!$B$10),,F1217)</f>
        <v/>
      </c>
      <c r="E1217" t="str">
        <f t="shared" si="4"/>
        <v/>
      </c>
      <c r="F1217" t="str">
        <f t="shared" si="5"/>
        <v/>
      </c>
      <c r="G1217" s="1" t="str">
        <f>if(Z1217=PROSES!$E$29,T1217,)</f>
        <v/>
      </c>
      <c r="H1217" t="str">
        <f>if(X1217=PROSES!$E$29,T1217,)</f>
        <v/>
      </c>
      <c r="I1217" t="str">
        <f t="shared" si="6"/>
        <v/>
      </c>
      <c r="J1217" t="str">
        <f>if(and($K$3&gt;1,R1217=PROSES!$C$2),,K1217)</f>
        <v/>
      </c>
      <c r="K1217" s="1" t="str">
        <f>if(and($L$3&gt;1,L1217=PROSES!$B$2),,L1217)</f>
        <v/>
      </c>
      <c r="L1217" t="str">
        <f t="shared" si="7"/>
        <v/>
      </c>
      <c r="M1217" t="str">
        <f>if(Z1217=PROSES!$B$3,T1217,)</f>
        <v/>
      </c>
      <c r="N1217" t="str">
        <f>if(X1217=PROSES!$B$3,T1217,)</f>
        <v/>
      </c>
      <c r="O1217" t="str">
        <f t="shared" si="8"/>
        <v/>
      </c>
      <c r="P1217" t="str">
        <f>if(Z1217=PROSES!$B$1,T1217,)</f>
        <v/>
      </c>
      <c r="Q1217" t="str">
        <f>if(X1217=PROSES!$B$1,T1217,)</f>
        <v/>
      </c>
      <c r="R1217" t="str">
        <f t="shared" si="9"/>
        <v>SAWAHAN5KUPANG5</v>
      </c>
      <c r="S1217" s="3"/>
      <c r="T1217" s="1" t="s">
        <v>2111</v>
      </c>
      <c r="U1217" s="1" t="s">
        <v>82</v>
      </c>
      <c r="V1217" s="1" t="s">
        <v>82</v>
      </c>
      <c r="W1217" s="1" t="s">
        <v>205</v>
      </c>
      <c r="X1217" s="1" t="s">
        <v>1908</v>
      </c>
      <c r="Y1217" s="1" t="s">
        <v>85</v>
      </c>
      <c r="Z1217" s="1" t="s">
        <v>2112</v>
      </c>
      <c r="AA1217" s="1" t="s">
        <v>85</v>
      </c>
      <c r="AD1217" s="1">
        <v>0.0</v>
      </c>
      <c r="AE1217" s="1">
        <v>1.0</v>
      </c>
      <c r="AG1217" s="1">
        <v>4.05</v>
      </c>
      <c r="AH1217" s="1">
        <v>1.0</v>
      </c>
      <c r="AI1217" s="1" t="s">
        <v>64</v>
      </c>
      <c r="AJ1217" s="1">
        <v>0.0</v>
      </c>
      <c r="AM1217" s="1">
        <v>0.0</v>
      </c>
      <c r="AN1217" s="1">
        <v>0.0</v>
      </c>
      <c r="AO1217" s="1">
        <v>100.0</v>
      </c>
      <c r="AP1217" s="1">
        <v>1.0</v>
      </c>
      <c r="AQ1217" s="1">
        <v>0.92</v>
      </c>
      <c r="AR1217" s="1">
        <v>0.92</v>
      </c>
      <c r="AS1217" s="1">
        <v>0.4648958</v>
      </c>
      <c r="AT1217" s="1">
        <v>72.87525</v>
      </c>
      <c r="AU1217" s="1">
        <v>0.13689</v>
      </c>
      <c r="AV1217" s="1">
        <v>0.444285</v>
      </c>
      <c r="AW1217" s="1">
        <v>0.74439</v>
      </c>
      <c r="AX1217" s="1">
        <v>1.332855</v>
      </c>
      <c r="AY1217" s="1">
        <v>0.0</v>
      </c>
      <c r="AZ1217" s="1">
        <v>0.771778</v>
      </c>
      <c r="BA1217" s="1">
        <v>-17.23499</v>
      </c>
    </row>
    <row r="1218">
      <c r="A1218">
        <f t="shared" si="2"/>
        <v>0</v>
      </c>
      <c r="B1218" t="str">
        <f t="shared" si="3"/>
        <v/>
      </c>
      <c r="C1218" t="str">
        <f>if(and(D$3&gt;1,E1218=PROSES!$D$22),,D1218)</f>
        <v/>
      </c>
      <c r="D1218" s="1" t="str">
        <f>if(and(F$3&gt;1,F1218=PROSES!$B$10),,F1218)</f>
        <v/>
      </c>
      <c r="E1218" t="str">
        <f t="shared" si="4"/>
        <v/>
      </c>
      <c r="F1218" t="str">
        <f t="shared" si="5"/>
        <v/>
      </c>
      <c r="G1218" s="1" t="str">
        <f>if(Z1218=PROSES!$E$29,T1218,)</f>
        <v/>
      </c>
      <c r="H1218" t="str">
        <f>if(X1218=PROSES!$E$29,T1218,)</f>
        <v/>
      </c>
      <c r="I1218" t="str">
        <f t="shared" si="6"/>
        <v/>
      </c>
      <c r="J1218" t="str">
        <f>if(and($K$3&gt;1,R1218=PROSES!$C$2),,K1218)</f>
        <v/>
      </c>
      <c r="K1218" s="1" t="str">
        <f>if(and($L$3&gt;1,L1218=PROSES!$B$2),,L1218)</f>
        <v/>
      </c>
      <c r="L1218" t="str">
        <f t="shared" si="7"/>
        <v/>
      </c>
      <c r="M1218" t="str">
        <f>if(Z1218=PROSES!$B$3,T1218,)</f>
        <v/>
      </c>
      <c r="N1218" t="str">
        <f>if(X1218=PROSES!$B$3,T1218,)</f>
        <v/>
      </c>
      <c r="O1218" t="str">
        <f t="shared" si="8"/>
        <v/>
      </c>
      <c r="P1218" t="str">
        <f>if(Z1218=PROSES!$B$1,T1218,)</f>
        <v/>
      </c>
      <c r="Q1218" t="str">
        <f>if(X1218=PROSES!$B$1,T1218,)</f>
        <v/>
      </c>
      <c r="R1218" t="str">
        <f t="shared" si="9"/>
        <v>SAWAHAN5KUPANG5</v>
      </c>
      <c r="S1218" s="3"/>
      <c r="T1218" s="1" t="s">
        <v>2113</v>
      </c>
      <c r="U1218" s="1" t="s">
        <v>82</v>
      </c>
      <c r="V1218" s="1" t="s">
        <v>82</v>
      </c>
      <c r="W1218" s="1" t="s">
        <v>205</v>
      </c>
      <c r="X1218" s="1" t="s">
        <v>1908</v>
      </c>
      <c r="Y1218" s="1" t="s">
        <v>88</v>
      </c>
      <c r="Z1218" s="1" t="s">
        <v>2112</v>
      </c>
      <c r="AA1218" s="1" t="s">
        <v>88</v>
      </c>
      <c r="AD1218" s="1">
        <v>0.0</v>
      </c>
      <c r="AE1218" s="1">
        <v>1.0</v>
      </c>
      <c r="AG1218" s="1">
        <v>4.05</v>
      </c>
      <c r="AH1218" s="1">
        <v>1.0</v>
      </c>
      <c r="AI1218" s="1" t="s">
        <v>64</v>
      </c>
      <c r="AJ1218" s="1">
        <v>0.0</v>
      </c>
      <c r="AM1218" s="1">
        <v>0.0</v>
      </c>
      <c r="AN1218" s="1">
        <v>0.0</v>
      </c>
      <c r="AO1218" s="1">
        <v>100.0</v>
      </c>
      <c r="AP1218" s="1">
        <v>1.0</v>
      </c>
      <c r="AQ1218" s="1">
        <v>0.92</v>
      </c>
      <c r="AR1218" s="1">
        <v>0.92</v>
      </c>
      <c r="AS1218" s="1">
        <v>0.4648958</v>
      </c>
      <c r="AT1218" s="1">
        <v>72.87525</v>
      </c>
      <c r="AU1218" s="1">
        <v>0.13689</v>
      </c>
      <c r="AV1218" s="1">
        <v>0.444285</v>
      </c>
      <c r="AW1218" s="1">
        <v>0.74439</v>
      </c>
      <c r="AX1218" s="1">
        <v>1.332855</v>
      </c>
      <c r="AY1218" s="1">
        <v>0.0</v>
      </c>
      <c r="AZ1218" s="1">
        <v>0.771778</v>
      </c>
      <c r="BA1218" s="1">
        <v>-17.23499</v>
      </c>
    </row>
    <row r="1219">
      <c r="A1219">
        <f t="shared" si="2"/>
        <v>0</v>
      </c>
      <c r="B1219" t="str">
        <f t="shared" si="3"/>
        <v/>
      </c>
      <c r="C1219" t="str">
        <f>if(and(D$3&gt;1,E1219=PROSES!$D$22),,D1219)</f>
        <v/>
      </c>
      <c r="D1219" s="1" t="str">
        <f>if(and(F$3&gt;1,F1219=PROSES!$B$10),,F1219)</f>
        <v/>
      </c>
      <c r="E1219" t="str">
        <f t="shared" si="4"/>
        <v/>
      </c>
      <c r="F1219" t="str">
        <f t="shared" si="5"/>
        <v/>
      </c>
      <c r="G1219" s="1" t="str">
        <f>if(Z1219=PROSES!$E$29,T1219,)</f>
        <v/>
      </c>
      <c r="H1219" t="str">
        <f>if(X1219=PROSES!$E$29,T1219,)</f>
        <v/>
      </c>
      <c r="I1219" t="str">
        <f t="shared" si="6"/>
        <v/>
      </c>
      <c r="J1219" t="str">
        <f>if(and($K$3&gt;1,R1219=PROSES!$C$2),,K1219)</f>
        <v/>
      </c>
      <c r="K1219" s="1" t="str">
        <f>if(and($L$3&gt;1,L1219=PROSES!$B$2),,L1219)</f>
        <v/>
      </c>
      <c r="L1219" t="str">
        <f t="shared" si="7"/>
        <v/>
      </c>
      <c r="M1219" t="str">
        <f>if(Z1219=PROSES!$B$3,T1219,)</f>
        <v/>
      </c>
      <c r="N1219" t="str">
        <f>if(X1219=PROSES!$B$3,T1219,)</f>
        <v/>
      </c>
      <c r="O1219" t="str">
        <f t="shared" si="8"/>
        <v/>
      </c>
      <c r="P1219" t="str">
        <f>if(Z1219=PROSES!$B$1,T1219,)</f>
        <v/>
      </c>
      <c r="Q1219" t="str">
        <f>if(X1219=PROSES!$B$1,T1219,)</f>
        <v/>
      </c>
      <c r="R1219" t="str">
        <f t="shared" si="9"/>
        <v>KREMBANGAN5SAWAHAN5</v>
      </c>
      <c r="S1219" s="3"/>
      <c r="T1219" s="1" t="s">
        <v>2114</v>
      </c>
      <c r="U1219" s="1" t="s">
        <v>82</v>
      </c>
      <c r="V1219" s="1" t="s">
        <v>82</v>
      </c>
      <c r="W1219" s="1" t="s">
        <v>315</v>
      </c>
      <c r="X1219" s="1" t="s">
        <v>2115</v>
      </c>
      <c r="Y1219" s="1" t="s">
        <v>85</v>
      </c>
      <c r="Z1219" s="1" t="s">
        <v>1908</v>
      </c>
      <c r="AA1219" s="1" t="s">
        <v>85</v>
      </c>
      <c r="AD1219" s="1">
        <v>0.0</v>
      </c>
      <c r="AE1219" s="1">
        <v>1.0</v>
      </c>
      <c r="AG1219" s="1">
        <v>5.0</v>
      </c>
      <c r="AH1219" s="1">
        <v>1.0</v>
      </c>
      <c r="AI1219" s="1" t="s">
        <v>64</v>
      </c>
      <c r="AJ1219" s="1">
        <v>0.0</v>
      </c>
      <c r="AM1219" s="1">
        <v>0.0</v>
      </c>
      <c r="AN1219" s="1">
        <v>0.0</v>
      </c>
      <c r="AO1219" s="1">
        <v>100.0</v>
      </c>
      <c r="AP1219" s="1">
        <v>1.0</v>
      </c>
      <c r="AQ1219" s="1">
        <v>0.74</v>
      </c>
      <c r="AR1219" s="1">
        <v>0.74</v>
      </c>
      <c r="AS1219" s="1">
        <v>1.980413</v>
      </c>
      <c r="AT1219" s="1">
        <v>77.04442</v>
      </c>
      <c r="AU1219" s="1">
        <v>0.444</v>
      </c>
      <c r="AV1219" s="1">
        <v>1.93</v>
      </c>
      <c r="AW1219" s="1">
        <v>1.195</v>
      </c>
      <c r="AX1219" s="1">
        <v>5.79</v>
      </c>
      <c r="AY1219" s="1">
        <v>0.0</v>
      </c>
      <c r="AZ1219" s="1">
        <v>0.6618785</v>
      </c>
      <c r="BA1219" s="1">
        <v>1.945686</v>
      </c>
    </row>
    <row r="1220">
      <c r="A1220">
        <f t="shared" si="2"/>
        <v>0</v>
      </c>
      <c r="B1220" t="str">
        <f t="shared" si="3"/>
        <v/>
      </c>
      <c r="C1220" t="str">
        <f>if(and(D$3&gt;1,E1220=PROSES!$D$22),,D1220)</f>
        <v/>
      </c>
      <c r="D1220" s="1" t="str">
        <f>if(and(F$3&gt;1,F1220=PROSES!$B$10),,F1220)</f>
        <v/>
      </c>
      <c r="E1220" t="str">
        <f t="shared" si="4"/>
        <v/>
      </c>
      <c r="F1220" t="str">
        <f t="shared" si="5"/>
        <v/>
      </c>
      <c r="G1220" s="1" t="str">
        <f>if(Z1220=PROSES!$E$29,T1220,)</f>
        <v/>
      </c>
      <c r="H1220" t="str">
        <f>if(X1220=PROSES!$E$29,T1220,)</f>
        <v/>
      </c>
      <c r="I1220" t="str">
        <f t="shared" si="6"/>
        <v/>
      </c>
      <c r="J1220" t="str">
        <f>if(and($K$3&gt;1,R1220=PROSES!$C$2),,K1220)</f>
        <v/>
      </c>
      <c r="K1220" s="1" t="str">
        <f>if(and($L$3&gt;1,L1220=PROSES!$B$2),,L1220)</f>
        <v/>
      </c>
      <c r="L1220" t="str">
        <f t="shared" si="7"/>
        <v/>
      </c>
      <c r="M1220" t="str">
        <f>if(Z1220=PROSES!$B$3,T1220,)</f>
        <v/>
      </c>
      <c r="N1220" t="str">
        <f>if(X1220=PROSES!$B$3,T1220,)</f>
        <v/>
      </c>
      <c r="O1220" t="str">
        <f t="shared" si="8"/>
        <v/>
      </c>
      <c r="P1220" t="str">
        <f>if(Z1220=PROSES!$B$1,T1220,)</f>
        <v/>
      </c>
      <c r="Q1220" t="str">
        <f>if(X1220=PROSES!$B$1,T1220,)</f>
        <v/>
      </c>
      <c r="R1220" t="str">
        <f t="shared" si="9"/>
        <v>KREMBANGAN5SAWAHAN5</v>
      </c>
      <c r="S1220" s="3"/>
      <c r="T1220" s="1" t="s">
        <v>2116</v>
      </c>
      <c r="U1220" s="1" t="s">
        <v>82</v>
      </c>
      <c r="V1220" s="1" t="s">
        <v>82</v>
      </c>
      <c r="W1220" s="1" t="s">
        <v>315</v>
      </c>
      <c r="X1220" s="1" t="s">
        <v>2115</v>
      </c>
      <c r="Y1220" s="1" t="s">
        <v>88</v>
      </c>
      <c r="Z1220" s="1" t="s">
        <v>1908</v>
      </c>
      <c r="AA1220" s="1" t="s">
        <v>88</v>
      </c>
      <c r="AD1220" s="1">
        <v>0.0</v>
      </c>
      <c r="AE1220" s="1">
        <v>1.0</v>
      </c>
      <c r="AG1220" s="1">
        <v>5.0</v>
      </c>
      <c r="AH1220" s="1">
        <v>1.0</v>
      </c>
      <c r="AI1220" s="1" t="s">
        <v>64</v>
      </c>
      <c r="AJ1220" s="1">
        <v>0.0</v>
      </c>
      <c r="AM1220" s="1">
        <v>0.0</v>
      </c>
      <c r="AN1220" s="1">
        <v>0.0</v>
      </c>
      <c r="AO1220" s="1">
        <v>100.0</v>
      </c>
      <c r="AP1220" s="1">
        <v>1.0</v>
      </c>
      <c r="AQ1220" s="1">
        <v>0.74</v>
      </c>
      <c r="AR1220" s="1">
        <v>0.74</v>
      </c>
      <c r="AS1220" s="1">
        <v>1.980413</v>
      </c>
      <c r="AT1220" s="1">
        <v>77.04442</v>
      </c>
      <c r="AU1220" s="1">
        <v>0.444</v>
      </c>
      <c r="AV1220" s="1">
        <v>1.93</v>
      </c>
      <c r="AW1220" s="1">
        <v>1.195</v>
      </c>
      <c r="AX1220" s="1">
        <v>5.79</v>
      </c>
      <c r="AY1220" s="1">
        <v>0.0</v>
      </c>
      <c r="AZ1220" s="1">
        <v>0.6618785</v>
      </c>
      <c r="BA1220" s="1">
        <v>1.945686</v>
      </c>
    </row>
    <row r="1221">
      <c r="A1221">
        <f t="shared" si="2"/>
        <v>0</v>
      </c>
      <c r="B1221" t="str">
        <f t="shared" si="3"/>
        <v/>
      </c>
      <c r="C1221" t="str">
        <f>if(and(D$3&gt;1,E1221=PROSES!$D$22),,D1221)</f>
        <v/>
      </c>
      <c r="D1221" s="1" t="str">
        <f>if(and(F$3&gt;1,F1221=PROSES!$B$10),,F1221)</f>
        <v/>
      </c>
      <c r="E1221" t="str">
        <f t="shared" si="4"/>
        <v/>
      </c>
      <c r="F1221" t="str">
        <f t="shared" si="5"/>
        <v/>
      </c>
      <c r="G1221" s="1" t="str">
        <f>if(Z1221=PROSES!$E$29,T1221,)</f>
        <v/>
      </c>
      <c r="H1221" t="str">
        <f>if(X1221=PROSES!$E$29,T1221,)</f>
        <v/>
      </c>
      <c r="I1221" t="str">
        <f t="shared" si="6"/>
        <v/>
      </c>
      <c r="J1221" t="str">
        <f>if(and($K$3&gt;1,R1221=PROSES!$C$2),,K1221)</f>
        <v/>
      </c>
      <c r="K1221" s="1" t="str">
        <f>if(and($L$3&gt;1,L1221=PROSES!$B$2),,L1221)</f>
        <v/>
      </c>
      <c r="L1221" t="str">
        <f t="shared" si="7"/>
        <v/>
      </c>
      <c r="M1221" t="str">
        <f>if(Z1221=PROSES!$B$3,T1221,)</f>
        <v/>
      </c>
      <c r="N1221" t="str">
        <f>if(X1221=PROSES!$B$3,T1221,)</f>
        <v/>
      </c>
      <c r="O1221" t="str">
        <f t="shared" si="8"/>
        <v/>
      </c>
      <c r="P1221" t="str">
        <f>if(Z1221=PROSES!$B$1,T1221,)</f>
        <v/>
      </c>
      <c r="Q1221" t="str">
        <f>if(X1221=PROSES!$B$1,T1221,)</f>
        <v/>
      </c>
      <c r="R1221" t="str">
        <f t="shared" si="9"/>
        <v>SAWAHAN5UNDAAN5</v>
      </c>
      <c r="S1221" s="3"/>
      <c r="T1221" s="1" t="s">
        <v>2117</v>
      </c>
      <c r="U1221" s="1" t="s">
        <v>82</v>
      </c>
      <c r="V1221" s="1" t="s">
        <v>82</v>
      </c>
      <c r="W1221" s="1" t="s">
        <v>205</v>
      </c>
      <c r="X1221" s="1" t="s">
        <v>1908</v>
      </c>
      <c r="Y1221" s="1" t="s">
        <v>85</v>
      </c>
      <c r="Z1221" s="1" t="s">
        <v>2118</v>
      </c>
      <c r="AA1221" s="1" t="s">
        <v>85</v>
      </c>
      <c r="AD1221" s="1">
        <v>0.0</v>
      </c>
      <c r="AE1221" s="1">
        <v>1.0</v>
      </c>
      <c r="AG1221" s="1">
        <v>3.77</v>
      </c>
      <c r="AH1221" s="1">
        <v>1.0</v>
      </c>
      <c r="AI1221" s="1" t="s">
        <v>64</v>
      </c>
      <c r="AJ1221" s="1">
        <v>0.0</v>
      </c>
      <c r="AM1221" s="1">
        <v>0.0</v>
      </c>
      <c r="AN1221" s="1">
        <v>0.0</v>
      </c>
      <c r="AO1221" s="1">
        <v>100.0</v>
      </c>
      <c r="AP1221" s="1">
        <v>1.0</v>
      </c>
      <c r="AQ1221" s="1">
        <v>0.92</v>
      </c>
      <c r="AR1221" s="1">
        <v>0.92</v>
      </c>
      <c r="AS1221" s="1">
        <v>0.4327548</v>
      </c>
      <c r="AT1221" s="1">
        <v>72.87525</v>
      </c>
      <c r="AU1221" s="1">
        <v>0.127426</v>
      </c>
      <c r="AV1221" s="1">
        <v>0.413569</v>
      </c>
      <c r="AW1221" s="1">
        <v>0.692926</v>
      </c>
      <c r="AX1221" s="1">
        <v>1.240707</v>
      </c>
      <c r="AY1221" s="1">
        <v>0.0</v>
      </c>
      <c r="AZ1221" s="1">
        <v>0.771778</v>
      </c>
      <c r="BA1221" s="1">
        <v>-17.23499</v>
      </c>
    </row>
    <row r="1222">
      <c r="A1222">
        <f t="shared" si="2"/>
        <v>0</v>
      </c>
      <c r="B1222" t="str">
        <f t="shared" si="3"/>
        <v/>
      </c>
      <c r="C1222" t="str">
        <f>if(and(D$3&gt;1,E1222=PROSES!$D$22),,D1222)</f>
        <v/>
      </c>
      <c r="D1222" s="1" t="str">
        <f>if(and(F$3&gt;1,F1222=PROSES!$B$10),,F1222)</f>
        <v/>
      </c>
      <c r="E1222" t="str">
        <f t="shared" si="4"/>
        <v/>
      </c>
      <c r="F1222" t="str">
        <f t="shared" si="5"/>
        <v/>
      </c>
      <c r="G1222" s="1" t="str">
        <f>if(Z1222=PROSES!$E$29,T1222,)</f>
        <v/>
      </c>
      <c r="H1222" t="str">
        <f>if(X1222=PROSES!$E$29,T1222,)</f>
        <v/>
      </c>
      <c r="I1222" t="str">
        <f t="shared" si="6"/>
        <v/>
      </c>
      <c r="J1222" t="str">
        <f>if(and($K$3&gt;1,R1222=PROSES!$C$2),,K1222)</f>
        <v/>
      </c>
      <c r="K1222" s="1" t="str">
        <f>if(and($L$3&gt;1,L1222=PROSES!$B$2),,L1222)</f>
        <v/>
      </c>
      <c r="L1222" t="str">
        <f t="shared" si="7"/>
        <v/>
      </c>
      <c r="M1222" t="str">
        <f>if(Z1222=PROSES!$B$3,T1222,)</f>
        <v/>
      </c>
      <c r="N1222" t="str">
        <f>if(X1222=PROSES!$B$3,T1222,)</f>
        <v/>
      </c>
      <c r="O1222" t="str">
        <f t="shared" si="8"/>
        <v/>
      </c>
      <c r="P1222" t="str">
        <f>if(Z1222=PROSES!$B$1,T1222,)</f>
        <v/>
      </c>
      <c r="Q1222" t="str">
        <f>if(X1222=PROSES!$B$1,T1222,)</f>
        <v/>
      </c>
      <c r="R1222" t="str">
        <f t="shared" si="9"/>
        <v>SAWAHAN5UNDAAN5</v>
      </c>
      <c r="S1222" s="3"/>
      <c r="T1222" s="1" t="s">
        <v>2119</v>
      </c>
      <c r="U1222" s="1" t="s">
        <v>82</v>
      </c>
      <c r="V1222" s="1" t="s">
        <v>82</v>
      </c>
      <c r="W1222" s="1" t="s">
        <v>205</v>
      </c>
      <c r="X1222" s="1" t="s">
        <v>1908</v>
      </c>
      <c r="Y1222" s="1" t="s">
        <v>88</v>
      </c>
      <c r="Z1222" s="1" t="s">
        <v>2118</v>
      </c>
      <c r="AA1222" s="1" t="s">
        <v>88</v>
      </c>
      <c r="AD1222" s="1">
        <v>0.0</v>
      </c>
      <c r="AE1222" s="1">
        <v>1.0</v>
      </c>
      <c r="AG1222" s="1">
        <v>3.77</v>
      </c>
      <c r="AH1222" s="1">
        <v>1.0</v>
      </c>
      <c r="AI1222" s="1" t="s">
        <v>64</v>
      </c>
      <c r="AJ1222" s="1">
        <v>0.0</v>
      </c>
      <c r="AM1222" s="1">
        <v>0.0</v>
      </c>
      <c r="AN1222" s="1">
        <v>0.0</v>
      </c>
      <c r="AO1222" s="1">
        <v>100.0</v>
      </c>
      <c r="AP1222" s="1">
        <v>1.0</v>
      </c>
      <c r="AQ1222" s="1">
        <v>0.92</v>
      </c>
      <c r="AR1222" s="1">
        <v>0.92</v>
      </c>
      <c r="AS1222" s="1">
        <v>0.4327548</v>
      </c>
      <c r="AT1222" s="1">
        <v>72.87525</v>
      </c>
      <c r="AU1222" s="1">
        <v>0.127426</v>
      </c>
      <c r="AV1222" s="1">
        <v>0.413569</v>
      </c>
      <c r="AW1222" s="1">
        <v>0.692926</v>
      </c>
      <c r="AX1222" s="1">
        <v>1.240707</v>
      </c>
      <c r="AY1222" s="1">
        <v>0.0</v>
      </c>
      <c r="AZ1222" s="1">
        <v>0.771778</v>
      </c>
      <c r="BA1222" s="1">
        <v>-17.23499</v>
      </c>
    </row>
    <row r="1223">
      <c r="A1223">
        <f t="shared" si="2"/>
        <v>0</v>
      </c>
      <c r="B1223" t="str">
        <f t="shared" si="3"/>
        <v/>
      </c>
      <c r="C1223" t="str">
        <f>if(and(D$3&gt;1,E1223=PROSES!$D$22),,D1223)</f>
        <v/>
      </c>
      <c r="D1223" s="1" t="str">
        <f>if(and(F$3&gt;1,F1223=PROSES!$B$10),,F1223)</f>
        <v/>
      </c>
      <c r="E1223" t="str">
        <f t="shared" si="4"/>
        <v/>
      </c>
      <c r="F1223" t="str">
        <f t="shared" si="5"/>
        <v/>
      </c>
      <c r="G1223" s="1" t="str">
        <f>if(Z1223=PROSES!$E$29,T1223,)</f>
        <v/>
      </c>
      <c r="H1223" t="str">
        <f>if(X1223=PROSES!$E$29,T1223,)</f>
        <v/>
      </c>
      <c r="I1223" t="str">
        <f t="shared" si="6"/>
        <v/>
      </c>
      <c r="J1223" t="str">
        <f>if(and($K$3&gt;1,R1223=PROSES!$C$2),,K1223)</f>
        <v/>
      </c>
      <c r="K1223" s="1" t="str">
        <f>if(and($L$3&gt;1,L1223=PROSES!$B$2),,L1223)</f>
        <v/>
      </c>
      <c r="L1223" t="str">
        <f t="shared" si="7"/>
        <v/>
      </c>
      <c r="M1223" t="str">
        <f>if(Z1223=PROSES!$B$3,T1223,)</f>
        <v/>
      </c>
      <c r="N1223" t="str">
        <f>if(X1223=PROSES!$B$3,T1223,)</f>
        <v/>
      </c>
      <c r="O1223" t="str">
        <f t="shared" si="8"/>
        <v/>
      </c>
      <c r="P1223" t="str">
        <f>if(Z1223=PROSES!$B$1,T1223,)</f>
        <v/>
      </c>
      <c r="Q1223" t="str">
        <f>if(X1223=PROSES!$B$1,T1223,)</f>
        <v/>
      </c>
      <c r="R1223" t="str">
        <f t="shared" si="9"/>
        <v>SURYA ZAGZAG5MANISREJO5</v>
      </c>
      <c r="S1223" s="3"/>
      <c r="T1223" s="1" t="s">
        <v>2120</v>
      </c>
      <c r="U1223" s="1" t="s">
        <v>82</v>
      </c>
      <c r="V1223" s="1" t="s">
        <v>82</v>
      </c>
      <c r="W1223" s="1" t="s">
        <v>376</v>
      </c>
      <c r="X1223" s="1" t="s">
        <v>383</v>
      </c>
      <c r="Y1223" s="1" t="s">
        <v>85</v>
      </c>
      <c r="Z1223" s="1" t="s">
        <v>377</v>
      </c>
      <c r="AA1223" s="1" t="s">
        <v>85</v>
      </c>
      <c r="AD1223" s="1">
        <v>0.0</v>
      </c>
      <c r="AE1223" s="1">
        <v>1.0</v>
      </c>
      <c r="AG1223" s="1">
        <v>61.38</v>
      </c>
      <c r="AH1223" s="1">
        <v>1.0</v>
      </c>
      <c r="AI1223" s="1" t="s">
        <v>64</v>
      </c>
      <c r="AJ1223" s="1">
        <v>0.0</v>
      </c>
      <c r="AM1223" s="1">
        <v>0.0</v>
      </c>
      <c r="AN1223" s="1">
        <v>0.0</v>
      </c>
      <c r="AO1223" s="1">
        <v>100.0</v>
      </c>
      <c r="AP1223" s="1">
        <v>1.0</v>
      </c>
      <c r="AQ1223" s="1">
        <v>1.164</v>
      </c>
      <c r="AR1223" s="1">
        <v>1.164</v>
      </c>
      <c r="AS1223" s="1">
        <v>22.95804</v>
      </c>
      <c r="AT1223" s="1">
        <v>74.88998</v>
      </c>
      <c r="AU1223" s="1">
        <v>5.98455</v>
      </c>
      <c r="AV1223" s="1">
        <v>22.16432</v>
      </c>
      <c r="AW1223" s="1">
        <v>15.19339</v>
      </c>
      <c r="AX1223" s="1">
        <v>66.49296</v>
      </c>
      <c r="AY1223" s="1">
        <v>0.0</v>
      </c>
      <c r="AZ1223" s="1">
        <v>0.6573594</v>
      </c>
      <c r="BA1223" s="1">
        <v>3.374302</v>
      </c>
    </row>
    <row r="1224">
      <c r="A1224">
        <f t="shared" si="2"/>
        <v>0</v>
      </c>
      <c r="B1224" t="str">
        <f t="shared" si="3"/>
        <v/>
      </c>
      <c r="C1224" t="str">
        <f>if(and(D$3&gt;1,E1224=PROSES!$D$22),,D1224)</f>
        <v/>
      </c>
      <c r="D1224" s="1" t="str">
        <f>if(and(F$3&gt;1,F1224=PROSES!$B$10),,F1224)</f>
        <v/>
      </c>
      <c r="E1224" t="str">
        <f t="shared" si="4"/>
        <v/>
      </c>
      <c r="F1224" t="str">
        <f t="shared" si="5"/>
        <v/>
      </c>
      <c r="G1224" s="1" t="str">
        <f>if(Z1224=PROSES!$E$29,T1224,)</f>
        <v/>
      </c>
      <c r="H1224" t="str">
        <f>if(X1224=PROSES!$E$29,T1224,)</f>
        <v/>
      </c>
      <c r="I1224" t="str">
        <f t="shared" si="6"/>
        <v/>
      </c>
      <c r="J1224" t="str">
        <f>if(and($K$3&gt;1,R1224=PROSES!$C$2),,K1224)</f>
        <v/>
      </c>
      <c r="K1224" s="1" t="str">
        <f>if(and($L$3&gt;1,L1224=PROSES!$B$2),,L1224)</f>
        <v/>
      </c>
      <c r="L1224" t="str">
        <f t="shared" si="7"/>
        <v/>
      </c>
      <c r="M1224" t="str">
        <f>if(Z1224=PROSES!$B$3,T1224,)</f>
        <v/>
      </c>
      <c r="N1224" t="str">
        <f>if(X1224=PROSES!$B$3,T1224,)</f>
        <v/>
      </c>
      <c r="O1224" t="str">
        <f t="shared" si="8"/>
        <v/>
      </c>
      <c r="P1224" t="str">
        <f>if(Z1224=PROSES!$B$1,T1224,)</f>
        <v/>
      </c>
      <c r="Q1224" t="str">
        <f>if(X1224=PROSES!$B$1,T1224,)</f>
        <v/>
      </c>
      <c r="R1224" t="str">
        <f t="shared" si="9"/>
        <v>SURYA ZAGZAG5SURYA PAMENANG5</v>
      </c>
      <c r="S1224" s="3"/>
      <c r="T1224" s="1" t="s">
        <v>2121</v>
      </c>
      <c r="U1224" s="1" t="s">
        <v>82</v>
      </c>
      <c r="V1224" s="1" t="s">
        <v>82</v>
      </c>
      <c r="W1224" s="1" t="s">
        <v>2122</v>
      </c>
      <c r="X1224" s="1" t="s">
        <v>383</v>
      </c>
      <c r="Y1224" s="1" t="s">
        <v>85</v>
      </c>
      <c r="Z1224" s="1" t="s">
        <v>2123</v>
      </c>
      <c r="AA1224" s="1" t="s">
        <v>85</v>
      </c>
      <c r="AD1224" s="1">
        <v>0.0</v>
      </c>
      <c r="AE1224" s="1">
        <v>1.0</v>
      </c>
      <c r="AG1224" s="1">
        <v>0.14</v>
      </c>
      <c r="AH1224" s="1">
        <v>1.0</v>
      </c>
      <c r="AI1224" s="1" t="s">
        <v>64</v>
      </c>
      <c r="AJ1224" s="1">
        <v>0.0</v>
      </c>
      <c r="AM1224" s="1">
        <v>0.0</v>
      </c>
      <c r="AN1224" s="1">
        <v>0.0</v>
      </c>
      <c r="AO1224" s="1">
        <v>100.0</v>
      </c>
      <c r="AP1224" s="1">
        <v>1.0</v>
      </c>
      <c r="AQ1224" s="1">
        <v>0.24</v>
      </c>
      <c r="AR1224" s="1">
        <v>0.24</v>
      </c>
      <c r="AS1224" s="1">
        <v>0.03287586</v>
      </c>
      <c r="AT1224" s="1">
        <v>54.0085</v>
      </c>
      <c r="AU1224" s="1">
        <v>0.01932</v>
      </c>
      <c r="AV1224" s="1">
        <v>0.0266</v>
      </c>
      <c r="AW1224" s="1">
        <v>0.04032</v>
      </c>
      <c r="AX1224" s="1">
        <v>0.0798</v>
      </c>
      <c r="AY1224" s="1">
        <v>0.0</v>
      </c>
      <c r="AZ1224" s="1">
        <v>0.5799062</v>
      </c>
      <c r="BA1224" s="1">
        <v>14.45052</v>
      </c>
    </row>
    <row r="1225">
      <c r="A1225">
        <f t="shared" si="2"/>
        <v>0</v>
      </c>
      <c r="B1225" t="str">
        <f t="shared" si="3"/>
        <v/>
      </c>
      <c r="C1225" t="str">
        <f>if(and(D$3&gt;1,E1225=PROSES!$D$22),,D1225)</f>
        <v/>
      </c>
      <c r="D1225" s="1" t="str">
        <f>if(and(F$3&gt;1,F1225=PROSES!$B$10),,F1225)</f>
        <v/>
      </c>
      <c r="E1225" t="str">
        <f t="shared" si="4"/>
        <v/>
      </c>
      <c r="F1225" t="str">
        <f t="shared" si="5"/>
        <v/>
      </c>
      <c r="G1225" s="1" t="str">
        <f>if(Z1225=PROSES!$E$29,T1225,)</f>
        <v/>
      </c>
      <c r="H1225" t="str">
        <f>if(X1225=PROSES!$E$29,T1225,)</f>
        <v/>
      </c>
      <c r="I1225" t="str">
        <f t="shared" si="6"/>
        <v/>
      </c>
      <c r="J1225" t="str">
        <f>if(and($K$3&gt;1,R1225=PROSES!$C$2),,K1225)</f>
        <v/>
      </c>
      <c r="K1225" s="1" t="str">
        <f>if(and($L$3&gt;1,L1225=PROSES!$B$2),,L1225)</f>
        <v/>
      </c>
      <c r="L1225" t="str">
        <f t="shared" si="7"/>
        <v/>
      </c>
      <c r="M1225" t="str">
        <f>if(Z1225=PROSES!$B$3,T1225,)</f>
        <v/>
      </c>
      <c r="N1225" t="str">
        <f>if(X1225=PROSES!$B$3,T1225,)</f>
        <v/>
      </c>
      <c r="O1225" t="str">
        <f t="shared" si="8"/>
        <v/>
      </c>
      <c r="P1225" t="str">
        <f>if(Z1225=PROSES!$B$1,T1225,)</f>
        <v/>
      </c>
      <c r="Q1225" t="str">
        <f>if(X1225=PROSES!$B$1,T1225,)</f>
        <v/>
      </c>
      <c r="R1225" t="str">
        <f t="shared" si="9"/>
        <v>GIS BOGOR BARU/TAJUR IICIANJUR5</v>
      </c>
      <c r="S1225" s="3"/>
      <c r="T1225" s="1" t="s">
        <v>2124</v>
      </c>
      <c r="U1225" s="1" t="s">
        <v>58</v>
      </c>
      <c r="V1225" s="1" t="s">
        <v>58</v>
      </c>
      <c r="W1225" s="1" t="s">
        <v>210</v>
      </c>
      <c r="X1225" s="1" t="s">
        <v>265</v>
      </c>
      <c r="Y1225" s="1" t="s">
        <v>85</v>
      </c>
      <c r="Z1225" s="1" t="s">
        <v>258</v>
      </c>
      <c r="AA1225" s="1" t="s">
        <v>88</v>
      </c>
      <c r="AD1225" s="1">
        <v>0.0</v>
      </c>
      <c r="AE1225" s="1">
        <v>1.0</v>
      </c>
      <c r="AG1225" s="1">
        <v>40.555</v>
      </c>
      <c r="AH1225" s="1">
        <v>1.0</v>
      </c>
      <c r="AI1225" s="1" t="s">
        <v>64</v>
      </c>
      <c r="AJ1225" s="1">
        <v>0.0</v>
      </c>
      <c r="AM1225" s="1">
        <v>0.0</v>
      </c>
      <c r="AN1225" s="1">
        <v>0.0</v>
      </c>
      <c r="AO1225" s="1">
        <v>100.0</v>
      </c>
      <c r="AP1225" s="1">
        <v>1.0</v>
      </c>
      <c r="AQ1225" s="1">
        <v>0.6</v>
      </c>
      <c r="AR1225" s="1">
        <v>0.6</v>
      </c>
      <c r="AS1225" s="1">
        <v>16.91566</v>
      </c>
      <c r="AT1225" s="1">
        <v>73.681</v>
      </c>
      <c r="AU1225" s="1">
        <v>4.753046</v>
      </c>
      <c r="AV1225" s="1">
        <v>16.23417</v>
      </c>
      <c r="AW1225" s="1">
        <v>10.8363</v>
      </c>
      <c r="AX1225" s="1">
        <v>48.7025</v>
      </c>
      <c r="AY1225" s="1">
        <v>0.0</v>
      </c>
      <c r="AZ1225" s="1">
        <v>0.650941</v>
      </c>
      <c r="BA1225" s="1">
        <v>5.70712</v>
      </c>
    </row>
    <row r="1226">
      <c r="A1226">
        <f t="shared" si="2"/>
        <v>0</v>
      </c>
      <c r="B1226" t="str">
        <f t="shared" si="3"/>
        <v/>
      </c>
      <c r="C1226" t="str">
        <f>if(and(D$3&gt;1,E1226=PROSES!$D$22),,D1226)</f>
        <v/>
      </c>
      <c r="D1226" s="1" t="str">
        <f>if(and(F$3&gt;1,F1226=PROSES!$B$10),,F1226)</f>
        <v/>
      </c>
      <c r="E1226" t="str">
        <f t="shared" si="4"/>
        <v/>
      </c>
      <c r="F1226" t="str">
        <f t="shared" si="5"/>
        <v/>
      </c>
      <c r="G1226" s="1" t="str">
        <f>if(Z1226=PROSES!$E$29,T1226,)</f>
        <v/>
      </c>
      <c r="H1226" t="str">
        <f>if(X1226=PROSES!$E$29,T1226,)</f>
        <v/>
      </c>
      <c r="I1226" t="str">
        <f t="shared" si="6"/>
        <v/>
      </c>
      <c r="J1226" t="str">
        <f>if(and($K$3&gt;1,R1226=PROSES!$C$2),,K1226)</f>
        <v/>
      </c>
      <c r="K1226" s="1" t="str">
        <f>if(and($L$3&gt;1,L1226=PROSES!$B$2),,L1226)</f>
        <v/>
      </c>
      <c r="L1226" t="str">
        <f t="shared" si="7"/>
        <v/>
      </c>
      <c r="M1226" t="str">
        <f>if(Z1226=PROSES!$B$3,T1226,)</f>
        <v/>
      </c>
      <c r="N1226" t="str">
        <f>if(X1226=PROSES!$B$3,T1226,)</f>
        <v/>
      </c>
      <c r="O1226" t="str">
        <f t="shared" si="8"/>
        <v/>
      </c>
      <c r="P1226" t="str">
        <f>if(Z1226=PROSES!$B$1,T1226,)</f>
        <v/>
      </c>
      <c r="Q1226" t="str">
        <f>if(X1226=PROSES!$B$1,T1226,)</f>
        <v/>
      </c>
      <c r="R1226" t="str">
        <f t="shared" si="9"/>
        <v>DURENTIGATAMANRASUNA</v>
      </c>
      <c r="S1226" s="3"/>
      <c r="T1226" s="1" t="s">
        <v>2125</v>
      </c>
      <c r="U1226" s="1" t="s">
        <v>58</v>
      </c>
      <c r="V1226" s="1" t="s">
        <v>58</v>
      </c>
      <c r="W1226" s="1" t="s">
        <v>1779</v>
      </c>
      <c r="X1226" s="1" t="s">
        <v>746</v>
      </c>
      <c r="Y1226" s="1" t="s">
        <v>61</v>
      </c>
      <c r="Z1226" s="1" t="s">
        <v>2126</v>
      </c>
      <c r="AA1226" s="1" t="s">
        <v>63</v>
      </c>
      <c r="AD1226" s="1">
        <v>0.0</v>
      </c>
      <c r="AE1226" s="1">
        <v>1.0</v>
      </c>
      <c r="AG1226" s="1">
        <v>15.0</v>
      </c>
      <c r="AH1226" s="1">
        <v>1.0</v>
      </c>
      <c r="AI1226" s="1" t="s">
        <v>64</v>
      </c>
      <c r="AJ1226" s="1">
        <v>0.0</v>
      </c>
      <c r="AM1226" s="1">
        <v>0.0</v>
      </c>
      <c r="AN1226" s="1">
        <v>0.0</v>
      </c>
      <c r="AO1226" s="1">
        <v>100.0</v>
      </c>
      <c r="AP1226" s="1">
        <v>1.0</v>
      </c>
      <c r="AQ1226" s="1">
        <v>0.8</v>
      </c>
      <c r="AR1226" s="1">
        <v>0.8</v>
      </c>
      <c r="AS1226" s="1">
        <v>3.313608</v>
      </c>
      <c r="AT1226" s="1">
        <v>84.80557</v>
      </c>
      <c r="AU1226" s="1">
        <v>0.3</v>
      </c>
      <c r="AV1226" s="1">
        <v>3.3</v>
      </c>
      <c r="AW1226" s="1">
        <v>0.735</v>
      </c>
      <c r="AX1226" s="1">
        <v>1.65</v>
      </c>
      <c r="AY1226" s="1">
        <v>0.0</v>
      </c>
      <c r="AZ1226" s="1">
        <v>0.1716535</v>
      </c>
      <c r="BA1226" s="1">
        <v>-160.0364</v>
      </c>
    </row>
    <row r="1227">
      <c r="A1227">
        <f t="shared" si="2"/>
        <v>0</v>
      </c>
      <c r="B1227" t="str">
        <f t="shared" si="3"/>
        <v/>
      </c>
      <c r="C1227" t="str">
        <f>if(and(D$3&gt;1,E1227=PROSES!$D$22),,D1227)</f>
        <v/>
      </c>
      <c r="D1227" s="1" t="str">
        <f>if(and(F$3&gt;1,F1227=PROSES!$B$10),,F1227)</f>
        <v/>
      </c>
      <c r="E1227" t="str">
        <f t="shared" si="4"/>
        <v/>
      </c>
      <c r="F1227" t="str">
        <f t="shared" si="5"/>
        <v/>
      </c>
      <c r="G1227" s="1" t="str">
        <f>if(Z1227=PROSES!$E$29,T1227,)</f>
        <v/>
      </c>
      <c r="H1227" t="str">
        <f>if(X1227=PROSES!$E$29,T1227,)</f>
        <v/>
      </c>
      <c r="I1227" t="str">
        <f t="shared" si="6"/>
        <v/>
      </c>
      <c r="J1227" t="str">
        <f>if(and($K$3&gt;1,R1227=PROSES!$C$2),,K1227)</f>
        <v/>
      </c>
      <c r="K1227" s="1" t="str">
        <f>if(and($L$3&gt;1,L1227=PROSES!$B$2),,L1227)</f>
        <v/>
      </c>
      <c r="L1227" t="str">
        <f t="shared" si="7"/>
        <v/>
      </c>
      <c r="M1227" t="str">
        <f>if(Z1227=PROSES!$B$3,T1227,)</f>
        <v/>
      </c>
      <c r="N1227" t="str">
        <f>if(X1227=PROSES!$B$3,T1227,)</f>
        <v/>
      </c>
      <c r="O1227" t="str">
        <f t="shared" si="8"/>
        <v/>
      </c>
      <c r="P1227" t="str">
        <f>if(Z1227=PROSES!$B$1,T1227,)</f>
        <v/>
      </c>
      <c r="Q1227" t="str">
        <f>if(X1227=PROSES!$B$1,T1227,)</f>
        <v/>
      </c>
      <c r="R1227" t="str">
        <f t="shared" si="9"/>
        <v>DURENTIGATAMANRASUNA</v>
      </c>
      <c r="S1227" s="3"/>
      <c r="T1227" s="1" t="s">
        <v>2127</v>
      </c>
      <c r="U1227" s="1" t="s">
        <v>58</v>
      </c>
      <c r="V1227" s="1" t="s">
        <v>58</v>
      </c>
      <c r="W1227" s="1" t="s">
        <v>1779</v>
      </c>
      <c r="X1227" s="1" t="s">
        <v>746</v>
      </c>
      <c r="Y1227" s="1" t="s">
        <v>61</v>
      </c>
      <c r="Z1227" s="1" t="s">
        <v>2126</v>
      </c>
      <c r="AA1227" s="1" t="s">
        <v>935</v>
      </c>
      <c r="AD1227" s="1">
        <v>0.0</v>
      </c>
      <c r="AE1227" s="1">
        <v>1.0</v>
      </c>
      <c r="AG1227" s="1">
        <v>15.0</v>
      </c>
      <c r="AH1227" s="1">
        <v>1.0</v>
      </c>
      <c r="AI1227" s="1" t="s">
        <v>64</v>
      </c>
      <c r="AJ1227" s="1">
        <v>0.0</v>
      </c>
      <c r="AM1227" s="1">
        <v>0.0</v>
      </c>
      <c r="AN1227" s="1">
        <v>0.0</v>
      </c>
      <c r="AO1227" s="1">
        <v>100.0</v>
      </c>
      <c r="AP1227" s="1">
        <v>1.0</v>
      </c>
      <c r="AQ1227" s="1">
        <v>0.8</v>
      </c>
      <c r="AR1227" s="1">
        <v>0.8</v>
      </c>
      <c r="AS1227" s="1">
        <v>3.313608</v>
      </c>
      <c r="AT1227" s="1">
        <v>84.80557</v>
      </c>
      <c r="AU1227" s="1">
        <v>0.3</v>
      </c>
      <c r="AV1227" s="1">
        <v>3.3</v>
      </c>
      <c r="AW1227" s="1">
        <v>0.735</v>
      </c>
      <c r="AX1227" s="1">
        <v>1.65</v>
      </c>
      <c r="AY1227" s="1">
        <v>0.0</v>
      </c>
      <c r="AZ1227" s="1">
        <v>0.1716535</v>
      </c>
      <c r="BA1227" s="1">
        <v>-160.0364</v>
      </c>
    </row>
    <row r="1228">
      <c r="A1228">
        <f t="shared" si="2"/>
        <v>0</v>
      </c>
      <c r="B1228" t="str">
        <f t="shared" si="3"/>
        <v/>
      </c>
      <c r="C1228" t="str">
        <f>if(and(D$3&gt;1,E1228=PROSES!$D$22),,D1228)</f>
        <v/>
      </c>
      <c r="D1228" s="1" t="str">
        <f>if(and(F$3&gt;1,F1228=PROSES!$B$10),,F1228)</f>
        <v/>
      </c>
      <c r="E1228" t="str">
        <f t="shared" si="4"/>
        <v/>
      </c>
      <c r="F1228" t="str">
        <f t="shared" si="5"/>
        <v/>
      </c>
      <c r="G1228" s="1" t="str">
        <f>if(Z1228=PROSES!$E$29,T1228,)</f>
        <v/>
      </c>
      <c r="H1228" t="str">
        <f>if(X1228=PROSES!$E$29,T1228,)</f>
        <v/>
      </c>
      <c r="I1228" t="str">
        <f t="shared" si="6"/>
        <v/>
      </c>
      <c r="J1228" t="str">
        <f>if(and($K$3&gt;1,R1228=PROSES!$C$2),,K1228)</f>
        <v/>
      </c>
      <c r="K1228" s="1" t="str">
        <f>if(and($L$3&gt;1,L1228=PROSES!$B$2),,L1228)</f>
        <v/>
      </c>
      <c r="L1228" t="str">
        <f t="shared" si="7"/>
        <v/>
      </c>
      <c r="M1228" t="str">
        <f>if(Z1228=PROSES!$B$3,T1228,)</f>
        <v/>
      </c>
      <c r="N1228" t="str">
        <f>if(X1228=PROSES!$B$3,T1228,)</f>
        <v/>
      </c>
      <c r="O1228" t="str">
        <f t="shared" si="8"/>
        <v/>
      </c>
      <c r="P1228" t="str">
        <f>if(Z1228=PROSES!$B$1,T1228,)</f>
        <v/>
      </c>
      <c r="Q1228" t="str">
        <f>if(X1228=PROSES!$B$1,T1228,)</f>
        <v/>
      </c>
      <c r="R1228" t="str">
        <f t="shared" si="9"/>
        <v>TAMBAK LOROK</v>
      </c>
      <c r="S1228" s="3"/>
      <c r="T1228" s="1" t="s">
        <v>2128</v>
      </c>
      <c r="U1228" s="1" t="s">
        <v>176</v>
      </c>
      <c r="V1228" s="1" t="s">
        <v>176</v>
      </c>
      <c r="W1228" s="1" t="s">
        <v>685</v>
      </c>
      <c r="Y1228" s="1" t="s">
        <v>612</v>
      </c>
      <c r="Z1228" s="1" t="s">
        <v>2129</v>
      </c>
      <c r="AA1228" s="1">
        <v>2.0</v>
      </c>
      <c r="AD1228" s="1">
        <v>0.0</v>
      </c>
      <c r="AE1228" s="1">
        <v>1.0</v>
      </c>
      <c r="AG1228" s="1">
        <v>23.138</v>
      </c>
      <c r="AH1228" s="1">
        <v>1.0</v>
      </c>
      <c r="AI1228" s="1" t="s">
        <v>64</v>
      </c>
      <c r="AJ1228" s="1">
        <v>0.0</v>
      </c>
      <c r="AM1228" s="1">
        <v>0.0</v>
      </c>
      <c r="AN1228" s="1">
        <v>0.0</v>
      </c>
      <c r="AO1228" s="1">
        <v>100.0</v>
      </c>
      <c r="AP1228" s="1">
        <v>1.0</v>
      </c>
      <c r="AQ1228" s="1">
        <v>1.2</v>
      </c>
      <c r="AR1228" s="1">
        <v>1.2</v>
      </c>
      <c r="AS1228" s="1">
        <v>6.556273</v>
      </c>
      <c r="AT1228" s="1">
        <v>82.15014</v>
      </c>
      <c r="AU1228" s="1">
        <v>0.8954406</v>
      </c>
      <c r="AV1228" s="1">
        <v>6.494837</v>
      </c>
      <c r="AW1228" s="1">
        <v>4.366141</v>
      </c>
      <c r="AX1228" s="1">
        <v>19.48451</v>
      </c>
      <c r="AY1228" s="1">
        <v>0.0</v>
      </c>
      <c r="AZ1228" s="1">
        <v>0.683587</v>
      </c>
      <c r="BA1228" s="1">
        <v>-7.109503</v>
      </c>
    </row>
    <row r="1229">
      <c r="A1229">
        <f t="shared" si="2"/>
        <v>0</v>
      </c>
      <c r="B1229" t="str">
        <f t="shared" si="3"/>
        <v/>
      </c>
      <c r="C1229" t="str">
        <f>if(and(D$3&gt;1,E1229=PROSES!$D$22),,D1229)</f>
        <v/>
      </c>
      <c r="D1229" s="1" t="str">
        <f>if(and(F$3&gt;1,F1229=PROSES!$B$10),,F1229)</f>
        <v/>
      </c>
      <c r="E1229" t="str">
        <f t="shared" si="4"/>
        <v/>
      </c>
      <c r="F1229" t="str">
        <f t="shared" si="5"/>
        <v/>
      </c>
      <c r="G1229" s="1" t="str">
        <f>if(Z1229=PROSES!$E$29,T1229,)</f>
        <v/>
      </c>
      <c r="H1229" t="str">
        <f>if(X1229=PROSES!$E$29,T1229,)</f>
        <v/>
      </c>
      <c r="I1229" t="str">
        <f t="shared" si="6"/>
        <v/>
      </c>
      <c r="J1229" t="str">
        <f>if(and($K$3&gt;1,R1229=PROSES!$C$2),,K1229)</f>
        <v/>
      </c>
      <c r="K1229" s="1" t="str">
        <f>if(and($L$3&gt;1,L1229=PROSES!$B$2),,L1229)</f>
        <v/>
      </c>
      <c r="L1229" t="str">
        <f t="shared" si="7"/>
        <v/>
      </c>
      <c r="M1229" t="str">
        <f>if(Z1229=PROSES!$B$3,T1229,)</f>
        <v/>
      </c>
      <c r="N1229" t="str">
        <f>if(X1229=PROSES!$B$3,T1229,)</f>
        <v/>
      </c>
      <c r="O1229" t="str">
        <f t="shared" si="8"/>
        <v/>
      </c>
      <c r="P1229" t="str">
        <f>if(Z1229=PROSES!$B$1,T1229,)</f>
        <v/>
      </c>
      <c r="Q1229" t="str">
        <f>if(X1229=PROSES!$B$1,T1229,)</f>
        <v/>
      </c>
      <c r="R1229" t="str">
        <f t="shared" si="9"/>
        <v>TAMBAK LOROK</v>
      </c>
      <c r="S1229" s="3"/>
      <c r="T1229" s="1" t="s">
        <v>2130</v>
      </c>
      <c r="U1229" s="1" t="s">
        <v>176</v>
      </c>
      <c r="V1229" s="1" t="s">
        <v>176</v>
      </c>
      <c r="W1229" s="1" t="s">
        <v>685</v>
      </c>
      <c r="X1229" s="1" t="s">
        <v>2129</v>
      </c>
      <c r="Y1229" s="1">
        <v>2.0</v>
      </c>
      <c r="AA1229" s="1" t="s">
        <v>718</v>
      </c>
      <c r="AD1229" s="1">
        <v>0.0</v>
      </c>
      <c r="AE1229" s="1">
        <v>1.0</v>
      </c>
      <c r="AG1229" s="1">
        <v>23.138</v>
      </c>
      <c r="AH1229" s="1">
        <v>1.0</v>
      </c>
      <c r="AI1229" s="1" t="s">
        <v>64</v>
      </c>
      <c r="AJ1229" s="1">
        <v>0.0</v>
      </c>
      <c r="AM1229" s="1">
        <v>0.0</v>
      </c>
      <c r="AN1229" s="1">
        <v>0.0</v>
      </c>
      <c r="AO1229" s="1">
        <v>100.0</v>
      </c>
      <c r="AP1229" s="1">
        <v>1.0</v>
      </c>
      <c r="AQ1229" s="1">
        <v>1.2</v>
      </c>
      <c r="AR1229" s="1">
        <v>1.2</v>
      </c>
      <c r="AS1229" s="1">
        <v>6.556273</v>
      </c>
      <c r="AT1229" s="1">
        <v>82.15014</v>
      </c>
      <c r="AU1229" s="1">
        <v>0.8954406</v>
      </c>
      <c r="AV1229" s="1">
        <v>6.494837</v>
      </c>
      <c r="AW1229" s="1">
        <v>4.366141</v>
      </c>
      <c r="AX1229" s="1">
        <v>19.48451</v>
      </c>
      <c r="AY1229" s="1">
        <v>0.0</v>
      </c>
      <c r="AZ1229" s="1">
        <v>0.683587</v>
      </c>
      <c r="BA1229" s="1">
        <v>-7.109503</v>
      </c>
    </row>
    <row r="1230">
      <c r="A1230">
        <f t="shared" si="2"/>
        <v>0</v>
      </c>
      <c r="B1230" t="str">
        <f t="shared" si="3"/>
        <v/>
      </c>
      <c r="C1230" t="str">
        <f>if(and(D$3&gt;1,E1230=PROSES!$D$22),,D1230)</f>
        <v/>
      </c>
      <c r="D1230" s="1" t="str">
        <f>if(and(F$3&gt;1,F1230=PROSES!$B$10),,F1230)</f>
        <v/>
      </c>
      <c r="E1230" t="str">
        <f t="shared" si="4"/>
        <v/>
      </c>
      <c r="F1230" t="str">
        <f t="shared" si="5"/>
        <v/>
      </c>
      <c r="G1230" s="1" t="str">
        <f>if(Z1230=PROSES!$E$29,T1230,)</f>
        <v/>
      </c>
      <c r="H1230" t="str">
        <f>if(X1230=PROSES!$E$29,T1230,)</f>
        <v/>
      </c>
      <c r="I1230" t="str">
        <f t="shared" si="6"/>
        <v/>
      </c>
      <c r="J1230" t="str">
        <f>if(and($K$3&gt;1,R1230=PROSES!$C$2),,K1230)</f>
        <v/>
      </c>
      <c r="K1230" s="1" t="str">
        <f>if(and($L$3&gt;1,L1230=PROSES!$B$2),,L1230)</f>
        <v/>
      </c>
      <c r="L1230" t="str">
        <f t="shared" si="7"/>
        <v/>
      </c>
      <c r="M1230" t="str">
        <f>if(Z1230=PROSES!$B$3,T1230,)</f>
        <v/>
      </c>
      <c r="N1230" t="str">
        <f>if(X1230=PROSES!$B$3,T1230,)</f>
        <v/>
      </c>
      <c r="O1230" t="str">
        <f t="shared" si="8"/>
        <v/>
      </c>
      <c r="P1230" t="str">
        <f>if(Z1230=PROSES!$B$1,T1230,)</f>
        <v/>
      </c>
      <c r="Q1230" t="str">
        <f>if(X1230=PROSES!$B$1,T1230,)</f>
        <v/>
      </c>
      <c r="R1230" t="str">
        <f t="shared" si="9"/>
        <v>TAMBAK LOROKSAYUNG</v>
      </c>
      <c r="S1230" s="3"/>
      <c r="T1230" s="1" t="s">
        <v>2131</v>
      </c>
      <c r="U1230" s="1" t="s">
        <v>176</v>
      </c>
      <c r="V1230" s="1" t="s">
        <v>176</v>
      </c>
      <c r="W1230" s="1" t="s">
        <v>816</v>
      </c>
      <c r="X1230" s="1" t="s">
        <v>2129</v>
      </c>
      <c r="Y1230" s="1">
        <v>1.0</v>
      </c>
      <c r="Z1230" s="1" t="s">
        <v>1892</v>
      </c>
      <c r="AA1230" s="1">
        <v>2.0</v>
      </c>
      <c r="AD1230" s="1">
        <v>0.0</v>
      </c>
      <c r="AE1230" s="1">
        <v>1.0</v>
      </c>
      <c r="AG1230" s="1">
        <v>12.008</v>
      </c>
      <c r="AH1230" s="1">
        <v>0.69</v>
      </c>
      <c r="AI1230" s="1" t="s">
        <v>64</v>
      </c>
      <c r="AJ1230" s="1">
        <v>0.0</v>
      </c>
      <c r="AM1230" s="1">
        <v>0.0</v>
      </c>
      <c r="AN1230" s="1">
        <v>0.0</v>
      </c>
      <c r="AO1230" s="1">
        <v>100.0</v>
      </c>
      <c r="AP1230" s="1">
        <v>1.0</v>
      </c>
      <c r="AQ1230" s="1">
        <v>0.8004</v>
      </c>
      <c r="AR1230" s="1">
        <v>0.8004</v>
      </c>
      <c r="AS1230" s="1">
        <v>2.589736</v>
      </c>
      <c r="AT1230" s="1">
        <v>71.48104</v>
      </c>
      <c r="AU1230" s="1">
        <v>0.822548</v>
      </c>
      <c r="AV1230" s="1">
        <v>2.455636</v>
      </c>
      <c r="AW1230" s="1">
        <v>2.623748</v>
      </c>
      <c r="AX1230" s="1">
        <v>7.366908</v>
      </c>
      <c r="AY1230" s="1">
        <v>0.0</v>
      </c>
      <c r="AZ1230" s="1">
        <v>0.673318</v>
      </c>
      <c r="BA1230" s="1">
        <v>-1.621461</v>
      </c>
    </row>
    <row r="1231">
      <c r="A1231">
        <f t="shared" si="2"/>
        <v>0</v>
      </c>
      <c r="B1231" t="str">
        <f t="shared" si="3"/>
        <v/>
      </c>
      <c r="C1231" t="str">
        <f>if(and(D$3&gt;1,E1231=PROSES!$D$22),,D1231)</f>
        <v/>
      </c>
      <c r="D1231" s="1" t="str">
        <f>if(and(F$3&gt;1,F1231=PROSES!$B$10),,F1231)</f>
        <v/>
      </c>
      <c r="E1231" t="str">
        <f t="shared" si="4"/>
        <v/>
      </c>
      <c r="F1231" t="str">
        <f t="shared" si="5"/>
        <v/>
      </c>
      <c r="G1231" s="1" t="str">
        <f>if(Z1231=PROSES!$E$29,T1231,)</f>
        <v/>
      </c>
      <c r="H1231" t="str">
        <f>if(X1231=PROSES!$E$29,T1231,)</f>
        <v/>
      </c>
      <c r="I1231" t="str">
        <f t="shared" si="6"/>
        <v/>
      </c>
      <c r="J1231" t="str">
        <f>if(and($K$3&gt;1,R1231=PROSES!$C$2),,K1231)</f>
        <v/>
      </c>
      <c r="K1231" s="1" t="str">
        <f>if(and($L$3&gt;1,L1231=PROSES!$B$2),,L1231)</f>
        <v/>
      </c>
      <c r="L1231" t="str">
        <f t="shared" si="7"/>
        <v/>
      </c>
      <c r="M1231" t="str">
        <f>if(Z1231=PROSES!$B$3,T1231,)</f>
        <v/>
      </c>
      <c r="N1231" t="str">
        <f>if(X1231=PROSES!$B$3,T1231,)</f>
        <v/>
      </c>
      <c r="O1231" t="str">
        <f t="shared" si="8"/>
        <v/>
      </c>
      <c r="P1231" t="str">
        <f>if(Z1231=PROSES!$B$1,T1231,)</f>
        <v/>
      </c>
      <c r="Q1231" t="str">
        <f>if(X1231=PROSES!$B$1,T1231,)</f>
        <v/>
      </c>
      <c r="R1231" t="str">
        <f t="shared" si="9"/>
        <v>TAMBAK LOROKSAYUNG</v>
      </c>
      <c r="S1231" s="3"/>
      <c r="T1231" s="1" t="s">
        <v>2132</v>
      </c>
      <c r="U1231" s="1" t="s">
        <v>176</v>
      </c>
      <c r="V1231" s="1" t="s">
        <v>176</v>
      </c>
      <c r="W1231" s="1" t="s">
        <v>816</v>
      </c>
      <c r="X1231" s="1" t="s">
        <v>2129</v>
      </c>
      <c r="Y1231" s="1">
        <v>2.0</v>
      </c>
      <c r="Z1231" s="1" t="s">
        <v>1892</v>
      </c>
      <c r="AA1231" s="1">
        <v>1.0</v>
      </c>
      <c r="AD1231" s="1">
        <v>0.0</v>
      </c>
      <c r="AE1231" s="1">
        <v>1.0</v>
      </c>
      <c r="AG1231" s="1">
        <v>12.008</v>
      </c>
      <c r="AH1231" s="1">
        <v>0.69</v>
      </c>
      <c r="AI1231" s="1" t="s">
        <v>64</v>
      </c>
      <c r="AJ1231" s="1">
        <v>0.0</v>
      </c>
      <c r="AM1231" s="1">
        <v>0.0</v>
      </c>
      <c r="AN1231" s="1">
        <v>0.0</v>
      </c>
      <c r="AO1231" s="1">
        <v>100.0</v>
      </c>
      <c r="AP1231" s="1">
        <v>1.0</v>
      </c>
      <c r="AQ1231" s="1">
        <v>0.8004</v>
      </c>
      <c r="AR1231" s="1">
        <v>0.8004</v>
      </c>
      <c r="AS1231" s="1">
        <v>2.589736</v>
      </c>
      <c r="AT1231" s="1">
        <v>71.48104</v>
      </c>
      <c r="AU1231" s="1">
        <v>0.822548</v>
      </c>
      <c r="AV1231" s="1">
        <v>2.455636</v>
      </c>
      <c r="AW1231" s="1">
        <v>2.623748</v>
      </c>
      <c r="AX1231" s="1">
        <v>7.366908</v>
      </c>
      <c r="AY1231" s="1">
        <v>0.0</v>
      </c>
      <c r="AZ1231" s="1">
        <v>0.673318</v>
      </c>
      <c r="BA1231" s="1">
        <v>-1.621461</v>
      </c>
    </row>
    <row r="1232">
      <c r="A1232">
        <f t="shared" si="2"/>
        <v>0</v>
      </c>
      <c r="B1232" t="str">
        <f t="shared" si="3"/>
        <v/>
      </c>
      <c r="C1232" t="str">
        <f>if(and(D$3&gt;1,E1232=PROSES!$D$22),,D1232)</f>
        <v/>
      </c>
      <c r="D1232" s="1" t="str">
        <f>if(and(F$3&gt;1,F1232=PROSES!$B$10),,F1232)</f>
        <v/>
      </c>
      <c r="E1232" t="str">
        <f t="shared" si="4"/>
        <v/>
      </c>
      <c r="F1232" t="str">
        <f t="shared" si="5"/>
        <v/>
      </c>
      <c r="G1232" s="1" t="str">
        <f>if(Z1232=PROSES!$E$29,T1232,)</f>
        <v/>
      </c>
      <c r="H1232" t="str">
        <f>if(X1232=PROSES!$E$29,T1232,)</f>
        <v/>
      </c>
      <c r="I1232" t="str">
        <f t="shared" si="6"/>
        <v/>
      </c>
      <c r="J1232" t="str">
        <f>if(and($K$3&gt;1,R1232=PROSES!$C$2),,K1232)</f>
        <v/>
      </c>
      <c r="K1232" s="1" t="str">
        <f>if(and($L$3&gt;1,L1232=PROSES!$B$2),,L1232)</f>
        <v/>
      </c>
      <c r="L1232" t="str">
        <f t="shared" si="7"/>
        <v/>
      </c>
      <c r="M1232" t="str">
        <f>if(Z1232=PROSES!$B$3,T1232,)</f>
        <v/>
      </c>
      <c r="N1232" t="str">
        <f>if(X1232=PROSES!$B$3,T1232,)</f>
        <v/>
      </c>
      <c r="O1232" t="str">
        <f t="shared" si="8"/>
        <v/>
      </c>
      <c r="P1232" t="str">
        <f>if(Z1232=PROSES!$B$1,T1232,)</f>
        <v/>
      </c>
      <c r="Q1232" t="str">
        <f>if(X1232=PROSES!$B$1,T1232,)</f>
        <v/>
      </c>
      <c r="R1232" t="str">
        <f t="shared" si="9"/>
        <v>TAMBAKLOROKGU 1KALISARI</v>
      </c>
      <c r="S1232" s="3"/>
      <c r="T1232" s="1" t="s">
        <v>2133</v>
      </c>
      <c r="U1232" s="1" t="s">
        <v>176</v>
      </c>
      <c r="V1232" s="1" t="s">
        <v>176</v>
      </c>
      <c r="W1232" s="1" t="s">
        <v>816</v>
      </c>
      <c r="X1232" s="1" t="s">
        <v>2134</v>
      </c>
      <c r="Y1232" s="1">
        <v>2.0</v>
      </c>
      <c r="Z1232" s="1" t="s">
        <v>1087</v>
      </c>
      <c r="AA1232" s="1">
        <v>2.0</v>
      </c>
      <c r="AD1232" s="1">
        <v>0.0</v>
      </c>
      <c r="AE1232" s="1">
        <v>1.0</v>
      </c>
      <c r="AG1232" s="1">
        <v>7.401</v>
      </c>
      <c r="AH1232" s="1">
        <v>1.0</v>
      </c>
      <c r="AI1232" s="1" t="s">
        <v>64</v>
      </c>
      <c r="AJ1232" s="1">
        <v>0.0</v>
      </c>
      <c r="AM1232" s="1">
        <v>0.0</v>
      </c>
      <c r="AN1232" s="1">
        <v>0.0</v>
      </c>
      <c r="AO1232" s="1">
        <v>100.0</v>
      </c>
      <c r="AP1232" s="1">
        <v>1.0</v>
      </c>
      <c r="AQ1232" s="1">
        <v>1.16</v>
      </c>
      <c r="AR1232" s="1">
        <v>1.16</v>
      </c>
      <c r="AS1232" s="1">
        <v>1.596156</v>
      </c>
      <c r="AT1232" s="1">
        <v>71.48104</v>
      </c>
      <c r="AU1232" s="1">
        <v>0.5069685</v>
      </c>
      <c r="AV1232" s="1">
        <v>1.513505</v>
      </c>
      <c r="AW1232" s="1">
        <v>1.617118</v>
      </c>
      <c r="AX1232" s="1">
        <v>4.540514</v>
      </c>
      <c r="AY1232" s="1">
        <v>0.0</v>
      </c>
      <c r="AZ1232" s="1">
        <v>0.673318</v>
      </c>
      <c r="BA1232" s="1">
        <v>-1.621461</v>
      </c>
    </row>
    <row r="1233">
      <c r="A1233">
        <f t="shared" si="2"/>
        <v>0</v>
      </c>
      <c r="B1233" t="str">
        <f t="shared" si="3"/>
        <v/>
      </c>
      <c r="C1233" t="str">
        <f>if(and(D$3&gt;1,E1233=PROSES!$D$22),,D1233)</f>
        <v/>
      </c>
      <c r="D1233" s="1" t="str">
        <f>if(and(F$3&gt;1,F1233=PROSES!$B$10),,F1233)</f>
        <v/>
      </c>
      <c r="E1233" t="str">
        <f t="shared" si="4"/>
        <v/>
      </c>
      <c r="F1233" t="str">
        <f t="shared" si="5"/>
        <v/>
      </c>
      <c r="G1233" s="1" t="str">
        <f>if(Z1233=PROSES!$E$29,T1233,)</f>
        <v/>
      </c>
      <c r="H1233" t="str">
        <f>if(X1233=PROSES!$E$29,T1233,)</f>
        <v/>
      </c>
      <c r="I1233" t="str">
        <f t="shared" si="6"/>
        <v/>
      </c>
      <c r="J1233" t="str">
        <f>if(and($K$3&gt;1,R1233=PROSES!$C$2),,K1233)</f>
        <v/>
      </c>
      <c r="K1233" s="1" t="str">
        <f>if(and($L$3&gt;1,L1233=PROSES!$B$2),,L1233)</f>
        <v/>
      </c>
      <c r="L1233" t="str">
        <f t="shared" si="7"/>
        <v/>
      </c>
      <c r="M1233" t="str">
        <f>if(Z1233=PROSES!$B$3,T1233,)</f>
        <v/>
      </c>
      <c r="N1233" t="str">
        <f>if(X1233=PROSES!$B$3,T1233,)</f>
        <v/>
      </c>
      <c r="O1233" t="str">
        <f t="shared" si="8"/>
        <v/>
      </c>
      <c r="P1233" t="str">
        <f>if(Z1233=PROSES!$B$1,T1233,)</f>
        <v/>
      </c>
      <c r="Q1233" t="str">
        <f>if(X1233=PROSES!$B$1,T1233,)</f>
        <v/>
      </c>
      <c r="R1233" t="str">
        <f t="shared" si="9"/>
        <v>TAMBAKLOROKGU 1KRAPYAK</v>
      </c>
      <c r="S1233" s="3"/>
      <c r="T1233" s="1" t="s">
        <v>2135</v>
      </c>
      <c r="U1233" s="1" t="s">
        <v>176</v>
      </c>
      <c r="V1233" s="1" t="s">
        <v>176</v>
      </c>
      <c r="W1233" s="1" t="s">
        <v>816</v>
      </c>
      <c r="X1233" s="1" t="s">
        <v>2134</v>
      </c>
      <c r="Y1233" s="1">
        <v>2.0</v>
      </c>
      <c r="Z1233" s="1" t="s">
        <v>416</v>
      </c>
      <c r="AA1233" s="1">
        <v>1.0</v>
      </c>
      <c r="AD1233" s="1">
        <v>0.0</v>
      </c>
      <c r="AE1233" s="1">
        <v>1.0</v>
      </c>
      <c r="AG1233" s="1">
        <v>15.559</v>
      </c>
      <c r="AH1233" s="1">
        <v>1.0</v>
      </c>
      <c r="AI1233" s="1" t="s">
        <v>64</v>
      </c>
      <c r="AJ1233" s="1">
        <v>0.0</v>
      </c>
      <c r="AM1233" s="1">
        <v>0.0</v>
      </c>
      <c r="AN1233" s="1">
        <v>0.0</v>
      </c>
      <c r="AO1233" s="1">
        <v>100.0</v>
      </c>
      <c r="AP1233" s="1">
        <v>1.0</v>
      </c>
      <c r="AQ1233" s="1">
        <v>1.16</v>
      </c>
      <c r="AR1233" s="1">
        <v>1.16</v>
      </c>
      <c r="AS1233" s="1">
        <v>3.355572</v>
      </c>
      <c r="AT1233" s="1">
        <v>71.48104</v>
      </c>
      <c r="AU1233" s="1">
        <v>1.065791</v>
      </c>
      <c r="AV1233" s="1">
        <v>3.181816</v>
      </c>
      <c r="AW1233" s="1">
        <v>3.399642</v>
      </c>
      <c r="AX1233" s="1">
        <v>9.545446</v>
      </c>
      <c r="AY1233" s="1">
        <v>0.0</v>
      </c>
      <c r="AZ1233" s="1">
        <v>0.673318</v>
      </c>
      <c r="BA1233" s="1">
        <v>-1.621461</v>
      </c>
    </row>
    <row r="1234">
      <c r="A1234">
        <f t="shared" si="2"/>
        <v>0</v>
      </c>
      <c r="B1234" t="str">
        <f t="shared" si="3"/>
        <v/>
      </c>
      <c r="C1234" t="str">
        <f>if(and(D$3&gt;1,E1234=PROSES!$D$22),,D1234)</f>
        <v/>
      </c>
      <c r="D1234" s="1" t="str">
        <f>if(and(F$3&gt;1,F1234=PROSES!$B$10),,F1234)</f>
        <v/>
      </c>
      <c r="E1234" t="str">
        <f t="shared" si="4"/>
        <v/>
      </c>
      <c r="F1234" t="str">
        <f t="shared" si="5"/>
        <v/>
      </c>
      <c r="G1234" s="1" t="str">
        <f>if(Z1234=PROSES!$E$29,T1234,)</f>
        <v/>
      </c>
      <c r="H1234" t="str">
        <f>if(X1234=PROSES!$E$29,T1234,)</f>
        <v/>
      </c>
      <c r="I1234" t="str">
        <f t="shared" si="6"/>
        <v/>
      </c>
      <c r="J1234" t="str">
        <f>if(and($K$3&gt;1,R1234=PROSES!$C$2),,K1234)</f>
        <v/>
      </c>
      <c r="K1234" s="1" t="str">
        <f>if(and($L$3&gt;1,L1234=PROSES!$B$2),,L1234)</f>
        <v/>
      </c>
      <c r="L1234" t="str">
        <f t="shared" si="7"/>
        <v/>
      </c>
      <c r="M1234" t="str">
        <f>if(Z1234=PROSES!$B$3,T1234,)</f>
        <v/>
      </c>
      <c r="N1234" t="str">
        <f>if(X1234=PROSES!$B$3,T1234,)</f>
        <v/>
      </c>
      <c r="O1234" t="str">
        <f t="shared" si="8"/>
        <v/>
      </c>
      <c r="P1234" t="str">
        <f>if(Z1234=PROSES!$B$1,T1234,)</f>
        <v/>
      </c>
      <c r="Q1234" t="str">
        <f>if(X1234=PROSES!$B$1,T1234,)</f>
        <v/>
      </c>
      <c r="R1234" t="str">
        <f t="shared" si="9"/>
        <v>TAMBAKLOROKGU 1PANDEANLAMPER</v>
      </c>
      <c r="S1234" s="3"/>
      <c r="T1234" s="1" t="s">
        <v>2136</v>
      </c>
      <c r="U1234" s="1" t="s">
        <v>176</v>
      </c>
      <c r="V1234" s="1" t="s">
        <v>176</v>
      </c>
      <c r="W1234" s="1" t="s">
        <v>685</v>
      </c>
      <c r="X1234" s="1" t="s">
        <v>2134</v>
      </c>
      <c r="Y1234" s="1">
        <v>2.0</v>
      </c>
      <c r="Z1234" s="1" t="s">
        <v>1550</v>
      </c>
      <c r="AA1234" s="1">
        <v>2.0</v>
      </c>
      <c r="AD1234" s="1">
        <v>0.0</v>
      </c>
      <c r="AE1234" s="1">
        <v>1.0</v>
      </c>
      <c r="AG1234" s="1">
        <v>6.142</v>
      </c>
      <c r="AH1234" s="1">
        <v>1.0</v>
      </c>
      <c r="AI1234" s="1" t="s">
        <v>64</v>
      </c>
      <c r="AJ1234" s="1">
        <v>0.0</v>
      </c>
      <c r="AM1234" s="1">
        <v>0.0</v>
      </c>
      <c r="AN1234" s="1">
        <v>0.0</v>
      </c>
      <c r="AO1234" s="1">
        <v>100.0</v>
      </c>
      <c r="AP1234" s="1">
        <v>1.0</v>
      </c>
      <c r="AQ1234" s="1">
        <v>1.2</v>
      </c>
      <c r="AR1234" s="1">
        <v>1.2</v>
      </c>
      <c r="AS1234" s="1">
        <v>1.740368</v>
      </c>
      <c r="AT1234" s="1">
        <v>82.15014</v>
      </c>
      <c r="AU1234" s="1">
        <v>0.2376954</v>
      </c>
      <c r="AV1234" s="1">
        <v>1.724059</v>
      </c>
      <c r="AW1234" s="1">
        <v>1.158996</v>
      </c>
      <c r="AX1234" s="1">
        <v>5.172179</v>
      </c>
      <c r="AY1234" s="1">
        <v>0.0</v>
      </c>
      <c r="AZ1234" s="1">
        <v>0.683587</v>
      </c>
      <c r="BA1234" s="1">
        <v>-7.109503</v>
      </c>
    </row>
    <row r="1235">
      <c r="A1235">
        <f t="shared" si="2"/>
        <v>0</v>
      </c>
      <c r="B1235" t="str">
        <f t="shared" si="3"/>
        <v/>
      </c>
      <c r="C1235" t="str">
        <f>if(and(D$3&gt;1,E1235=PROSES!$D$22),,D1235)</f>
        <v/>
      </c>
      <c r="D1235" s="1" t="str">
        <f>if(and(F$3&gt;1,F1235=PROSES!$B$10),,F1235)</f>
        <v/>
      </c>
      <c r="E1235" t="str">
        <f t="shared" si="4"/>
        <v/>
      </c>
      <c r="F1235" t="str">
        <f t="shared" si="5"/>
        <v/>
      </c>
      <c r="G1235" s="1" t="str">
        <f>if(Z1235=PROSES!$E$29,T1235,)</f>
        <v/>
      </c>
      <c r="H1235" t="str">
        <f>if(X1235=PROSES!$E$29,T1235,)</f>
        <v/>
      </c>
      <c r="I1235" t="str">
        <f t="shared" si="6"/>
        <v/>
      </c>
      <c r="J1235" t="str">
        <f>if(and($K$3&gt;1,R1235=PROSES!$C$2),,K1235)</f>
        <v/>
      </c>
      <c r="K1235" s="1" t="str">
        <f>if(and($L$3&gt;1,L1235=PROSES!$B$2),,L1235)</f>
        <v/>
      </c>
      <c r="L1235" t="str">
        <f t="shared" si="7"/>
        <v/>
      </c>
      <c r="M1235" t="str">
        <f>if(Z1235=PROSES!$B$3,T1235,)</f>
        <v/>
      </c>
      <c r="N1235" t="str">
        <f>if(X1235=PROSES!$B$3,T1235,)</f>
        <v/>
      </c>
      <c r="O1235" t="str">
        <f t="shared" si="8"/>
        <v/>
      </c>
      <c r="P1235" t="str">
        <f>if(Z1235=PROSES!$B$1,T1235,)</f>
        <v/>
      </c>
      <c r="Q1235" t="str">
        <f>if(X1235=PROSES!$B$1,T1235,)</f>
        <v/>
      </c>
      <c r="R1235" t="str">
        <f t="shared" si="9"/>
        <v>TAMBAKLOROKGU 1PANDEANLAMPER</v>
      </c>
      <c r="S1235" s="3"/>
      <c r="T1235" s="1" t="s">
        <v>2137</v>
      </c>
      <c r="U1235" s="1" t="s">
        <v>176</v>
      </c>
      <c r="V1235" s="1" t="s">
        <v>176</v>
      </c>
      <c r="W1235" s="1" t="s">
        <v>685</v>
      </c>
      <c r="X1235" s="1" t="s">
        <v>2134</v>
      </c>
      <c r="Y1235" s="1">
        <v>2.0</v>
      </c>
      <c r="Z1235" s="1" t="s">
        <v>1550</v>
      </c>
      <c r="AA1235" s="1">
        <v>2.0</v>
      </c>
      <c r="AD1235" s="1">
        <v>0.0</v>
      </c>
      <c r="AE1235" s="1">
        <v>1.0</v>
      </c>
      <c r="AG1235" s="1">
        <v>6.142</v>
      </c>
      <c r="AH1235" s="1">
        <v>1.0</v>
      </c>
      <c r="AI1235" s="1" t="s">
        <v>64</v>
      </c>
      <c r="AJ1235" s="1">
        <v>0.0</v>
      </c>
      <c r="AM1235" s="1">
        <v>0.0</v>
      </c>
      <c r="AN1235" s="1">
        <v>0.0</v>
      </c>
      <c r="AO1235" s="1">
        <v>100.0</v>
      </c>
      <c r="AP1235" s="1">
        <v>1.0</v>
      </c>
      <c r="AQ1235" s="1">
        <v>1.2</v>
      </c>
      <c r="AR1235" s="1">
        <v>1.2</v>
      </c>
      <c r="AS1235" s="1">
        <v>1.740368</v>
      </c>
      <c r="AT1235" s="1">
        <v>82.15014</v>
      </c>
      <c r="AU1235" s="1">
        <v>0.2376954</v>
      </c>
      <c r="AV1235" s="1">
        <v>1.724059</v>
      </c>
      <c r="AW1235" s="1">
        <v>1.158996</v>
      </c>
      <c r="AX1235" s="1">
        <v>5.172179</v>
      </c>
      <c r="AY1235" s="1">
        <v>0.0</v>
      </c>
      <c r="AZ1235" s="1">
        <v>0.683587</v>
      </c>
      <c r="BA1235" s="1">
        <v>-7.109503</v>
      </c>
    </row>
    <row r="1236">
      <c r="A1236">
        <f t="shared" si="2"/>
        <v>0</v>
      </c>
      <c r="B1236" t="str">
        <f t="shared" si="3"/>
        <v/>
      </c>
      <c r="C1236" t="str">
        <f>if(and(D$3&gt;1,E1236=PROSES!$D$22),,D1236)</f>
        <v/>
      </c>
      <c r="D1236" s="1" t="str">
        <f>if(and(F$3&gt;1,F1236=PROSES!$B$10),,F1236)</f>
        <v/>
      </c>
      <c r="E1236" t="str">
        <f t="shared" si="4"/>
        <v/>
      </c>
      <c r="F1236" t="str">
        <f t="shared" si="5"/>
        <v/>
      </c>
      <c r="G1236" s="1" t="str">
        <f>if(Z1236=PROSES!$E$29,T1236,)</f>
        <v/>
      </c>
      <c r="H1236" t="str">
        <f>if(X1236=PROSES!$E$29,T1236,)</f>
        <v/>
      </c>
      <c r="I1236" t="str">
        <f t="shared" si="6"/>
        <v/>
      </c>
      <c r="J1236" t="str">
        <f>if(and($K$3&gt;1,R1236=PROSES!$C$2),,K1236)</f>
        <v/>
      </c>
      <c r="K1236" s="1" t="str">
        <f>if(and($L$3&gt;1,L1236=PROSES!$B$2),,L1236)</f>
        <v/>
      </c>
      <c r="L1236" t="str">
        <f t="shared" si="7"/>
        <v/>
      </c>
      <c r="M1236" t="str">
        <f>if(Z1236=PROSES!$B$3,T1236,)</f>
        <v/>
      </c>
      <c r="N1236" t="str">
        <f>if(X1236=PROSES!$B$3,T1236,)</f>
        <v/>
      </c>
      <c r="O1236" t="str">
        <f t="shared" si="8"/>
        <v/>
      </c>
      <c r="P1236" t="str">
        <f>if(Z1236=PROSES!$B$1,T1236,)</f>
        <v/>
      </c>
      <c r="Q1236" t="str">
        <f>if(X1236=PROSES!$B$1,T1236,)</f>
        <v/>
      </c>
      <c r="R1236" t="str">
        <f t="shared" si="9"/>
        <v>TAMBAKLOROKGU 2BAWEN</v>
      </c>
      <c r="S1236" s="3"/>
      <c r="T1236" s="1" t="s">
        <v>2138</v>
      </c>
      <c r="U1236" s="1" t="s">
        <v>176</v>
      </c>
      <c r="V1236" s="1" t="s">
        <v>176</v>
      </c>
      <c r="W1236" s="1" t="s">
        <v>2139</v>
      </c>
      <c r="X1236" s="1" t="s">
        <v>2140</v>
      </c>
      <c r="Y1236" s="1">
        <v>2.0</v>
      </c>
      <c r="Z1236" s="1" t="s">
        <v>194</v>
      </c>
      <c r="AA1236" s="1">
        <v>2.0</v>
      </c>
      <c r="AD1236" s="1">
        <v>1.0</v>
      </c>
      <c r="AE1236" s="1">
        <v>1.0</v>
      </c>
      <c r="AG1236" s="1">
        <v>37.977</v>
      </c>
      <c r="AH1236" s="1">
        <v>1.0</v>
      </c>
      <c r="AI1236" s="1" t="s">
        <v>64</v>
      </c>
      <c r="AJ1236" s="1">
        <v>0.0</v>
      </c>
      <c r="AM1236" s="1">
        <v>0.0</v>
      </c>
      <c r="AN1236" s="1">
        <v>0.0</v>
      </c>
      <c r="AO1236" s="1">
        <v>100.0</v>
      </c>
      <c r="AP1236" s="1">
        <v>1.0</v>
      </c>
      <c r="AQ1236" s="1">
        <v>2.73</v>
      </c>
      <c r="AR1236" s="1">
        <v>2.73</v>
      </c>
      <c r="AS1236" s="1">
        <v>8.729508</v>
      </c>
      <c r="AT1236" s="1">
        <v>85.0335</v>
      </c>
      <c r="AU1236" s="1">
        <v>0.7557423</v>
      </c>
      <c r="AV1236" s="1">
        <v>8.696733</v>
      </c>
      <c r="AW1236" s="1">
        <v>6.452292</v>
      </c>
      <c r="AX1236" s="1">
        <v>26.0902</v>
      </c>
      <c r="AY1236" s="1">
        <v>0.0</v>
      </c>
      <c r="AZ1236" s="1">
        <v>0.6988767</v>
      </c>
      <c r="BA1236" s="1">
        <v>-13.16769</v>
      </c>
    </row>
    <row r="1237">
      <c r="A1237">
        <f t="shared" si="2"/>
        <v>0</v>
      </c>
      <c r="B1237" t="str">
        <f t="shared" si="3"/>
        <v/>
      </c>
      <c r="C1237" t="str">
        <f>if(and(D$3&gt;1,E1237=PROSES!$D$22),,D1237)</f>
        <v/>
      </c>
      <c r="D1237" s="1" t="str">
        <f>if(and(F$3&gt;1,F1237=PROSES!$B$10),,F1237)</f>
        <v/>
      </c>
      <c r="E1237" t="str">
        <f t="shared" si="4"/>
        <v/>
      </c>
      <c r="F1237" t="str">
        <f t="shared" si="5"/>
        <v/>
      </c>
      <c r="G1237" s="1" t="str">
        <f>if(Z1237=PROSES!$E$29,T1237,)</f>
        <v/>
      </c>
      <c r="H1237" t="str">
        <f>if(X1237=PROSES!$E$29,T1237,)</f>
        <v/>
      </c>
      <c r="I1237" t="str">
        <f t="shared" si="6"/>
        <v/>
      </c>
      <c r="J1237" t="str">
        <f>if(and($K$3&gt;1,R1237=PROSES!$C$2),,K1237)</f>
        <v/>
      </c>
      <c r="K1237" s="1" t="str">
        <f>if(and($L$3&gt;1,L1237=PROSES!$B$2),,L1237)</f>
        <v/>
      </c>
      <c r="L1237" t="str">
        <f t="shared" si="7"/>
        <v/>
      </c>
      <c r="M1237" t="str">
        <f>if(Z1237=PROSES!$B$3,T1237,)</f>
        <v/>
      </c>
      <c r="N1237" t="str">
        <f>if(X1237=PROSES!$B$3,T1237,)</f>
        <v/>
      </c>
      <c r="O1237" t="str">
        <f t="shared" si="8"/>
        <v/>
      </c>
      <c r="P1237" t="str">
        <f>if(Z1237=PROSES!$B$1,T1237,)</f>
        <v/>
      </c>
      <c r="Q1237" t="str">
        <f>if(X1237=PROSES!$B$1,T1237,)</f>
        <v/>
      </c>
      <c r="R1237" t="str">
        <f t="shared" si="9"/>
        <v>TAMBAKLOROKGU 2</v>
      </c>
      <c r="S1237" s="3"/>
      <c r="T1237" s="1" t="s">
        <v>2141</v>
      </c>
      <c r="U1237" s="1" t="s">
        <v>176</v>
      </c>
      <c r="V1237" s="1" t="s">
        <v>176</v>
      </c>
      <c r="W1237" s="1" t="s">
        <v>2139</v>
      </c>
      <c r="X1237" s="1" t="s">
        <v>2140</v>
      </c>
      <c r="Y1237" s="1">
        <v>2.0</v>
      </c>
      <c r="AA1237" s="1" t="s">
        <v>2142</v>
      </c>
      <c r="AD1237" s="1">
        <v>0.0</v>
      </c>
      <c r="AE1237" s="1">
        <v>1.0</v>
      </c>
      <c r="AG1237" s="1">
        <v>35.52</v>
      </c>
      <c r="AH1237" s="1">
        <v>1.0</v>
      </c>
      <c r="AI1237" s="1" t="s">
        <v>64</v>
      </c>
      <c r="AJ1237" s="1">
        <v>0.0</v>
      </c>
      <c r="AM1237" s="1">
        <v>0.0</v>
      </c>
      <c r="AN1237" s="1">
        <v>0.0</v>
      </c>
      <c r="AO1237" s="1">
        <v>100.0</v>
      </c>
      <c r="AP1237" s="1">
        <v>1.0</v>
      </c>
      <c r="AQ1237" s="1">
        <v>2.73</v>
      </c>
      <c r="AR1237" s="1">
        <v>2.73</v>
      </c>
      <c r="AS1237" s="1">
        <v>8.164735</v>
      </c>
      <c r="AT1237" s="1">
        <v>85.0335</v>
      </c>
      <c r="AU1237" s="1">
        <v>0.706848</v>
      </c>
      <c r="AV1237" s="1">
        <v>8.13408</v>
      </c>
      <c r="AW1237" s="1">
        <v>6.034848</v>
      </c>
      <c r="AX1237" s="1">
        <v>24.40224</v>
      </c>
      <c r="AY1237" s="1">
        <v>0.0</v>
      </c>
      <c r="AZ1237" s="1">
        <v>0.6988767</v>
      </c>
      <c r="BA1237" s="1">
        <v>-13.16769</v>
      </c>
    </row>
    <row r="1238">
      <c r="A1238">
        <f t="shared" si="2"/>
        <v>0</v>
      </c>
      <c r="B1238" t="str">
        <f t="shared" si="3"/>
        <v/>
      </c>
      <c r="C1238" t="str">
        <f>if(and(D$3&gt;1,E1238=PROSES!$D$22),,D1238)</f>
        <v/>
      </c>
      <c r="D1238" s="1" t="str">
        <f>if(and(F$3&gt;1,F1238=PROSES!$B$10),,F1238)</f>
        <v/>
      </c>
      <c r="E1238" t="str">
        <f t="shared" si="4"/>
        <v/>
      </c>
      <c r="F1238" t="str">
        <f t="shared" si="5"/>
        <v/>
      </c>
      <c r="G1238" s="1" t="str">
        <f>if(Z1238=PROSES!$E$29,T1238,)</f>
        <v/>
      </c>
      <c r="H1238" t="str">
        <f>if(X1238=PROSES!$E$29,T1238,)</f>
        <v/>
      </c>
      <c r="I1238" t="str">
        <f t="shared" si="6"/>
        <v/>
      </c>
      <c r="J1238" t="str">
        <f>if(and($K$3&gt;1,R1238=PROSES!$C$2),,K1238)</f>
        <v/>
      </c>
      <c r="K1238" s="1" t="str">
        <f>if(and($L$3&gt;1,L1238=PROSES!$B$2),,L1238)</f>
        <v/>
      </c>
      <c r="L1238" t="str">
        <f t="shared" si="7"/>
        <v/>
      </c>
      <c r="M1238" t="str">
        <f>if(Z1238=PROSES!$B$3,T1238,)</f>
        <v/>
      </c>
      <c r="N1238" t="str">
        <f>if(X1238=PROSES!$B$3,T1238,)</f>
        <v/>
      </c>
      <c r="O1238" t="str">
        <f t="shared" si="8"/>
        <v/>
      </c>
      <c r="P1238" t="str">
        <f>if(Z1238=PROSES!$B$1,T1238,)</f>
        <v/>
      </c>
      <c r="Q1238" t="str">
        <f>if(X1238=PROSES!$B$1,T1238,)</f>
        <v/>
      </c>
      <c r="R1238" t="str">
        <f t="shared" si="9"/>
        <v/>
      </c>
      <c r="S1238" s="3"/>
      <c r="T1238" s="1" t="s">
        <v>2143</v>
      </c>
      <c r="U1238" s="1" t="s">
        <v>176</v>
      </c>
      <c r="V1238" s="1" t="s">
        <v>176</v>
      </c>
      <c r="W1238" s="1" t="s">
        <v>90</v>
      </c>
      <c r="Y1238" s="1" t="s">
        <v>2142</v>
      </c>
      <c r="AA1238" s="1" t="s">
        <v>2144</v>
      </c>
      <c r="AD1238" s="1">
        <v>0.0</v>
      </c>
      <c r="AE1238" s="1">
        <v>1.0</v>
      </c>
      <c r="AG1238" s="1">
        <v>1.5</v>
      </c>
      <c r="AH1238" s="1">
        <v>1.0</v>
      </c>
      <c r="AI1238" s="1" t="s">
        <v>64</v>
      </c>
      <c r="AJ1238" s="1">
        <v>0.0</v>
      </c>
      <c r="AM1238" s="1">
        <v>0.0</v>
      </c>
      <c r="AN1238" s="1">
        <v>0.0</v>
      </c>
      <c r="AO1238" s="1">
        <v>100.0</v>
      </c>
      <c r="AP1238" s="1">
        <v>1.0</v>
      </c>
      <c r="AQ1238" s="1">
        <v>1.62</v>
      </c>
      <c r="AR1238" s="1">
        <v>1.62</v>
      </c>
      <c r="AS1238" s="1">
        <v>0.4250328</v>
      </c>
      <c r="AT1238" s="1">
        <v>82.15014</v>
      </c>
      <c r="AU1238" s="1">
        <v>0.05805</v>
      </c>
      <c r="AV1238" s="1">
        <v>0.42105</v>
      </c>
      <c r="AW1238" s="1">
        <v>0.28305</v>
      </c>
      <c r="AX1238" s="1">
        <v>1.26315</v>
      </c>
      <c r="AY1238" s="1">
        <v>0.0</v>
      </c>
      <c r="AZ1238" s="1">
        <v>0.683587</v>
      </c>
      <c r="BA1238" s="1">
        <v>-7.109503</v>
      </c>
    </row>
    <row r="1239">
      <c r="A1239">
        <f t="shared" si="2"/>
        <v>0</v>
      </c>
      <c r="B1239" t="str">
        <f t="shared" si="3"/>
        <v/>
      </c>
      <c r="C1239" t="str">
        <f>if(and(D$3&gt;1,E1239=PROSES!$D$22),,D1239)</f>
        <v/>
      </c>
      <c r="D1239" s="1" t="str">
        <f>if(and(F$3&gt;1,F1239=PROSES!$B$10),,F1239)</f>
        <v/>
      </c>
      <c r="E1239" t="str">
        <f t="shared" si="4"/>
        <v/>
      </c>
      <c r="F1239" t="str">
        <f t="shared" si="5"/>
        <v/>
      </c>
      <c r="G1239" s="1" t="str">
        <f>if(Z1239=PROSES!$E$29,T1239,)</f>
        <v/>
      </c>
      <c r="H1239" t="str">
        <f>if(X1239=PROSES!$E$29,T1239,)</f>
        <v/>
      </c>
      <c r="I1239" t="str">
        <f t="shared" si="6"/>
        <v/>
      </c>
      <c r="J1239" t="str">
        <f>if(and($K$3&gt;1,R1239=PROSES!$C$2),,K1239)</f>
        <v/>
      </c>
      <c r="K1239" s="1" t="str">
        <f>if(and($L$3&gt;1,L1239=PROSES!$B$2),,L1239)</f>
        <v/>
      </c>
      <c r="L1239" t="str">
        <f t="shared" si="7"/>
        <v/>
      </c>
      <c r="M1239" t="str">
        <f>if(Z1239=PROSES!$B$3,T1239,)</f>
        <v/>
      </c>
      <c r="N1239" t="str">
        <f>if(X1239=PROSES!$B$3,T1239,)</f>
        <v/>
      </c>
      <c r="O1239" t="str">
        <f t="shared" si="8"/>
        <v/>
      </c>
      <c r="P1239" t="str">
        <f>if(Z1239=PROSES!$B$1,T1239,)</f>
        <v/>
      </c>
      <c r="Q1239" t="str">
        <f>if(X1239=PROSES!$B$1,T1239,)</f>
        <v/>
      </c>
      <c r="R1239" t="str">
        <f t="shared" si="9"/>
        <v>BAWEN</v>
      </c>
      <c r="S1239" s="3"/>
      <c r="T1239" s="1" t="s">
        <v>2145</v>
      </c>
      <c r="U1239" s="1" t="s">
        <v>176</v>
      </c>
      <c r="V1239" s="1" t="s">
        <v>176</v>
      </c>
      <c r="W1239" s="1" t="s">
        <v>2139</v>
      </c>
      <c r="Y1239" s="1" t="s">
        <v>2144</v>
      </c>
      <c r="Z1239" s="1" t="s">
        <v>194</v>
      </c>
      <c r="AA1239" s="1">
        <v>1.0</v>
      </c>
      <c r="AD1239" s="1">
        <v>0.0</v>
      </c>
      <c r="AE1239" s="1">
        <v>1.0</v>
      </c>
      <c r="AG1239" s="1">
        <v>1.12</v>
      </c>
      <c r="AH1239" s="1">
        <v>1.0</v>
      </c>
      <c r="AI1239" s="1" t="s">
        <v>64</v>
      </c>
      <c r="AJ1239" s="1">
        <v>0.0</v>
      </c>
      <c r="AM1239" s="1">
        <v>0.0</v>
      </c>
      <c r="AN1239" s="1">
        <v>0.0</v>
      </c>
      <c r="AO1239" s="1">
        <v>100.0</v>
      </c>
      <c r="AP1239" s="1">
        <v>1.0</v>
      </c>
      <c r="AQ1239" s="1">
        <v>2.73</v>
      </c>
      <c r="AR1239" s="1">
        <v>2.73</v>
      </c>
      <c r="AS1239" s="1">
        <v>0.2574466</v>
      </c>
      <c r="AT1239" s="1">
        <v>85.0335</v>
      </c>
      <c r="AU1239" s="1">
        <v>0.022288</v>
      </c>
      <c r="AV1239" s="1">
        <v>0.25648</v>
      </c>
      <c r="AW1239" s="1">
        <v>0.190288</v>
      </c>
      <c r="AX1239" s="1">
        <v>0.76944</v>
      </c>
      <c r="AY1239" s="1">
        <v>0.0</v>
      </c>
      <c r="AZ1239" s="1">
        <v>0.6988767</v>
      </c>
      <c r="BA1239" s="1">
        <v>-13.16769</v>
      </c>
    </row>
    <row r="1240">
      <c r="A1240">
        <f t="shared" si="2"/>
        <v>0</v>
      </c>
      <c r="B1240" t="str">
        <f t="shared" si="3"/>
        <v/>
      </c>
      <c r="C1240" t="str">
        <f>if(and(D$3&gt;1,E1240=PROSES!$D$22),,D1240)</f>
        <v/>
      </c>
      <c r="D1240" s="1" t="str">
        <f>if(and(F$3&gt;1,F1240=PROSES!$B$10),,F1240)</f>
        <v/>
      </c>
      <c r="E1240" t="str">
        <f t="shared" si="4"/>
        <v/>
      </c>
      <c r="F1240" t="str">
        <f t="shared" si="5"/>
        <v/>
      </c>
      <c r="G1240" s="1" t="str">
        <f>if(Z1240=PROSES!$E$29,T1240,)</f>
        <v/>
      </c>
      <c r="H1240" t="str">
        <f>if(X1240=PROSES!$E$29,T1240,)</f>
        <v/>
      </c>
      <c r="I1240" t="str">
        <f t="shared" si="6"/>
        <v/>
      </c>
      <c r="J1240" t="str">
        <f>if(and($K$3&gt;1,R1240=PROSES!$C$2),,K1240)</f>
        <v/>
      </c>
      <c r="K1240" s="1" t="str">
        <f>if(and($L$3&gt;1,L1240=PROSES!$B$2),,L1240)</f>
        <v/>
      </c>
      <c r="L1240" t="str">
        <f t="shared" si="7"/>
        <v/>
      </c>
      <c r="M1240" t="str">
        <f>if(Z1240=PROSES!$B$3,T1240,)</f>
        <v/>
      </c>
      <c r="N1240" t="str">
        <f>if(X1240=PROSES!$B$3,T1240,)</f>
        <v/>
      </c>
      <c r="O1240" t="str">
        <f t="shared" si="8"/>
        <v/>
      </c>
      <c r="P1240" t="str">
        <f>if(Z1240=PROSES!$B$1,T1240,)</f>
        <v/>
      </c>
      <c r="Q1240" t="str">
        <f>if(X1240=PROSES!$B$1,T1240,)</f>
        <v/>
      </c>
      <c r="R1240" t="str">
        <f t="shared" si="9"/>
        <v>TANDES5UJUNG5</v>
      </c>
      <c r="S1240" s="3"/>
      <c r="T1240" s="1" t="s">
        <v>2146</v>
      </c>
      <c r="U1240" s="1" t="s">
        <v>82</v>
      </c>
      <c r="V1240" s="1" t="s">
        <v>82</v>
      </c>
      <c r="W1240" s="1" t="s">
        <v>765</v>
      </c>
      <c r="X1240" s="1" t="s">
        <v>952</v>
      </c>
      <c r="Y1240" s="1" t="s">
        <v>85</v>
      </c>
      <c r="Z1240" s="1" t="s">
        <v>1141</v>
      </c>
      <c r="AA1240" s="1" t="s">
        <v>85</v>
      </c>
      <c r="AD1240" s="1">
        <v>0.0</v>
      </c>
      <c r="AE1240" s="1">
        <v>1.0</v>
      </c>
      <c r="AG1240" s="1">
        <v>11.7</v>
      </c>
      <c r="AH1240" s="1">
        <v>1.0</v>
      </c>
      <c r="AI1240" s="1" t="s">
        <v>64</v>
      </c>
      <c r="AJ1240" s="1">
        <v>0.0</v>
      </c>
      <c r="AM1240" s="1">
        <v>0.0</v>
      </c>
      <c r="AN1240" s="1">
        <v>0.0</v>
      </c>
      <c r="AO1240" s="1">
        <v>100.0</v>
      </c>
      <c r="AP1240" s="1">
        <v>1.0</v>
      </c>
      <c r="AQ1240" s="1">
        <v>0.74</v>
      </c>
      <c r="AR1240" s="1">
        <v>0.74</v>
      </c>
      <c r="AS1240" s="1">
        <v>4.611286</v>
      </c>
      <c r="AT1240" s="1">
        <v>75.63232</v>
      </c>
      <c r="AU1240" s="1">
        <v>1.14426</v>
      </c>
      <c r="AV1240" s="1">
        <v>4.46706</v>
      </c>
      <c r="AW1240" s="1">
        <v>3.92652</v>
      </c>
      <c r="AX1240" s="1">
        <v>14.37813</v>
      </c>
      <c r="AY1240" s="1">
        <v>0.0</v>
      </c>
      <c r="AZ1240" s="1">
        <v>0.7441298</v>
      </c>
      <c r="BA1240" s="1">
        <v>-1.31295</v>
      </c>
    </row>
    <row r="1241">
      <c r="A1241">
        <f t="shared" si="2"/>
        <v>0</v>
      </c>
      <c r="B1241" t="str">
        <f t="shared" si="3"/>
        <v/>
      </c>
      <c r="C1241" t="str">
        <f>if(and(D$3&gt;1,E1241=PROSES!$D$22),,D1241)</f>
        <v/>
      </c>
      <c r="D1241" s="1" t="str">
        <f>if(and(F$3&gt;1,F1241=PROSES!$B$10),,F1241)</f>
        <v/>
      </c>
      <c r="E1241" t="str">
        <f t="shared" si="4"/>
        <v/>
      </c>
      <c r="F1241" t="str">
        <f t="shared" si="5"/>
        <v/>
      </c>
      <c r="G1241" s="1" t="str">
        <f>if(Z1241=PROSES!$E$29,T1241,)</f>
        <v/>
      </c>
      <c r="H1241" t="str">
        <f>if(X1241=PROSES!$E$29,T1241,)</f>
        <v/>
      </c>
      <c r="I1241" t="str">
        <f t="shared" si="6"/>
        <v/>
      </c>
      <c r="J1241" t="str">
        <f>if(and($K$3&gt;1,R1241=PROSES!$C$2),,K1241)</f>
        <v/>
      </c>
      <c r="K1241" s="1" t="str">
        <f>if(and($L$3&gt;1,L1241=PROSES!$B$2),,L1241)</f>
        <v/>
      </c>
      <c r="L1241" t="str">
        <f t="shared" si="7"/>
        <v/>
      </c>
      <c r="M1241" t="str">
        <f>if(Z1241=PROSES!$B$3,T1241,)</f>
        <v/>
      </c>
      <c r="N1241" t="str">
        <f>if(X1241=PROSES!$B$3,T1241,)</f>
        <v/>
      </c>
      <c r="O1241" t="str">
        <f t="shared" si="8"/>
        <v/>
      </c>
      <c r="P1241" t="str">
        <f>if(Z1241=PROSES!$B$1,T1241,)</f>
        <v/>
      </c>
      <c r="Q1241" t="str">
        <f>if(X1241=PROSES!$B$1,T1241,)</f>
        <v/>
      </c>
      <c r="R1241" t="str">
        <f t="shared" si="9"/>
        <v>TARIK4BANGUN4</v>
      </c>
      <c r="S1241" s="3"/>
      <c r="T1241" s="1" t="s">
        <v>2147</v>
      </c>
      <c r="U1241" s="1" t="s">
        <v>82</v>
      </c>
      <c r="V1241" s="1" t="s">
        <v>82</v>
      </c>
      <c r="W1241" s="1" t="s">
        <v>122</v>
      </c>
      <c r="X1241" s="1" t="s">
        <v>832</v>
      </c>
      <c r="Y1241" s="1" t="s">
        <v>123</v>
      </c>
      <c r="Z1241" s="1" t="s">
        <v>2148</v>
      </c>
      <c r="AA1241" s="1" t="s">
        <v>123</v>
      </c>
      <c r="AD1241" s="1">
        <v>0.0</v>
      </c>
      <c r="AE1241" s="1">
        <v>1.0</v>
      </c>
      <c r="AG1241" s="1">
        <v>9.2185</v>
      </c>
      <c r="AH1241" s="1">
        <v>0.97</v>
      </c>
      <c r="AI1241" s="1" t="s">
        <v>64</v>
      </c>
      <c r="AJ1241" s="1">
        <v>0.0</v>
      </c>
      <c r="AM1241" s="1">
        <v>0.0</v>
      </c>
      <c r="AN1241" s="1">
        <v>0.0</v>
      </c>
      <c r="AO1241" s="1">
        <v>100.0</v>
      </c>
      <c r="AP1241" s="1">
        <v>1.0</v>
      </c>
      <c r="AQ1241" s="1">
        <v>0.4268</v>
      </c>
      <c r="AR1241" s="1">
        <v>0.4268</v>
      </c>
      <c r="AS1241" s="1">
        <v>4.093187</v>
      </c>
      <c r="AT1241" s="1">
        <v>60.66966</v>
      </c>
      <c r="AU1241" s="1">
        <v>2.005024</v>
      </c>
      <c r="AV1241" s="1">
        <v>3.568481</v>
      </c>
      <c r="AW1241" s="1">
        <v>3.387799</v>
      </c>
      <c r="AX1241" s="1">
        <v>10.70544</v>
      </c>
      <c r="AY1241" s="1">
        <v>0.0</v>
      </c>
      <c r="AZ1241" s="1">
        <v>0.5920149</v>
      </c>
      <c r="BA1241" s="1">
        <v>18.36523</v>
      </c>
    </row>
    <row r="1242">
      <c r="A1242">
        <f t="shared" si="2"/>
        <v>0</v>
      </c>
      <c r="B1242" t="str">
        <f t="shared" si="3"/>
        <v/>
      </c>
      <c r="C1242" t="str">
        <f>if(and(D$3&gt;1,E1242=PROSES!$D$22),,D1242)</f>
        <v/>
      </c>
      <c r="D1242" s="1" t="str">
        <f>if(and(F$3&gt;1,F1242=PROSES!$B$10),,F1242)</f>
        <v/>
      </c>
      <c r="E1242" t="str">
        <f t="shared" si="4"/>
        <v/>
      </c>
      <c r="F1242" t="str">
        <f t="shared" si="5"/>
        <v/>
      </c>
      <c r="G1242" s="1" t="str">
        <f>if(Z1242=PROSES!$E$29,T1242,)</f>
        <v/>
      </c>
      <c r="H1242" t="str">
        <f>if(X1242=PROSES!$E$29,T1242,)</f>
        <v/>
      </c>
      <c r="I1242" t="str">
        <f t="shared" si="6"/>
        <v/>
      </c>
      <c r="J1242" t="str">
        <f>if(and($K$3&gt;1,R1242=PROSES!$C$2),,K1242)</f>
        <v/>
      </c>
      <c r="K1242" s="1" t="str">
        <f>if(and($L$3&gt;1,L1242=PROSES!$B$2),,L1242)</f>
        <v/>
      </c>
      <c r="L1242" t="str">
        <f t="shared" si="7"/>
        <v/>
      </c>
      <c r="M1242" t="str">
        <f>if(Z1242=PROSES!$B$3,T1242,)</f>
        <v/>
      </c>
      <c r="N1242" t="str">
        <f>if(X1242=PROSES!$B$3,T1242,)</f>
        <v/>
      </c>
      <c r="O1242" t="str">
        <f t="shared" si="8"/>
        <v/>
      </c>
      <c r="P1242" t="str">
        <f>if(Z1242=PROSES!$B$1,T1242,)</f>
        <v/>
      </c>
      <c r="Q1242" t="str">
        <f>if(X1242=PROSES!$B$1,T1242,)</f>
        <v/>
      </c>
      <c r="R1242" t="str">
        <f t="shared" si="9"/>
        <v>TARIK4BANGUN4</v>
      </c>
      <c r="S1242" s="3"/>
      <c r="T1242" s="1" t="s">
        <v>2149</v>
      </c>
      <c r="U1242" s="1" t="s">
        <v>82</v>
      </c>
      <c r="V1242" s="1" t="s">
        <v>82</v>
      </c>
      <c r="W1242" s="1" t="s">
        <v>122</v>
      </c>
      <c r="X1242" s="1" t="s">
        <v>832</v>
      </c>
      <c r="Y1242" s="1" t="s">
        <v>123</v>
      </c>
      <c r="Z1242" s="1" t="s">
        <v>2148</v>
      </c>
      <c r="AA1242" s="1" t="s">
        <v>123</v>
      </c>
      <c r="AD1242" s="1">
        <v>0.0</v>
      </c>
      <c r="AE1242" s="1">
        <v>1.0</v>
      </c>
      <c r="AG1242" s="1">
        <v>9.2185</v>
      </c>
      <c r="AH1242" s="1">
        <v>0.97</v>
      </c>
      <c r="AI1242" s="1" t="s">
        <v>64</v>
      </c>
      <c r="AJ1242" s="1">
        <v>0.0</v>
      </c>
      <c r="AM1242" s="1">
        <v>0.0</v>
      </c>
      <c r="AN1242" s="1">
        <v>0.0</v>
      </c>
      <c r="AO1242" s="1">
        <v>100.0</v>
      </c>
      <c r="AP1242" s="1">
        <v>1.0</v>
      </c>
      <c r="AQ1242" s="1">
        <v>0.4268</v>
      </c>
      <c r="AR1242" s="1">
        <v>0.4268</v>
      </c>
      <c r="AS1242" s="1">
        <v>4.093187</v>
      </c>
      <c r="AT1242" s="1">
        <v>60.66966</v>
      </c>
      <c r="AU1242" s="1">
        <v>2.005024</v>
      </c>
      <c r="AV1242" s="1">
        <v>3.568481</v>
      </c>
      <c r="AW1242" s="1">
        <v>3.387799</v>
      </c>
      <c r="AX1242" s="1">
        <v>10.70544</v>
      </c>
      <c r="AY1242" s="1">
        <v>0.0</v>
      </c>
      <c r="AZ1242" s="1">
        <v>0.5920149</v>
      </c>
      <c r="BA1242" s="1">
        <v>18.36523</v>
      </c>
    </row>
    <row r="1243">
      <c r="A1243">
        <f t="shared" si="2"/>
        <v>0</v>
      </c>
      <c r="B1243" t="str">
        <f t="shared" si="3"/>
        <v/>
      </c>
      <c r="C1243" t="str">
        <f>if(and(D$3&gt;1,E1243=PROSES!$D$22),,D1243)</f>
        <v/>
      </c>
      <c r="D1243" s="1" t="str">
        <f>if(and(F$3&gt;1,F1243=PROSES!$B$10),,F1243)</f>
        <v/>
      </c>
      <c r="E1243" t="str">
        <f t="shared" si="4"/>
        <v/>
      </c>
      <c r="F1243" t="str">
        <f t="shared" si="5"/>
        <v/>
      </c>
      <c r="G1243" s="1" t="str">
        <f>if(Z1243=PROSES!$E$29,T1243,)</f>
        <v/>
      </c>
      <c r="H1243" t="str">
        <f>if(X1243=PROSES!$E$29,T1243,)</f>
        <v/>
      </c>
      <c r="I1243" t="str">
        <f t="shared" si="6"/>
        <v/>
      </c>
      <c r="J1243" t="str">
        <f>if(and($K$3&gt;1,R1243=PROSES!$C$2),,K1243)</f>
        <v/>
      </c>
      <c r="K1243" s="1" t="str">
        <f>if(and($L$3&gt;1,L1243=PROSES!$B$2),,L1243)</f>
        <v/>
      </c>
      <c r="L1243" t="str">
        <f t="shared" si="7"/>
        <v/>
      </c>
      <c r="M1243" t="str">
        <f>if(Z1243=PROSES!$B$3,T1243,)</f>
        <v/>
      </c>
      <c r="N1243" t="str">
        <f>if(X1243=PROSES!$B$3,T1243,)</f>
        <v/>
      </c>
      <c r="O1243" t="str">
        <f t="shared" si="8"/>
        <v/>
      </c>
      <c r="P1243" t="str">
        <f>if(Z1243=PROSES!$B$1,T1243,)</f>
        <v/>
      </c>
      <c r="Q1243" t="str">
        <f>if(X1243=PROSES!$B$1,T1243,)</f>
        <v/>
      </c>
      <c r="R1243" t="str">
        <f t="shared" si="9"/>
        <v>CIAMIS5TASIKMALAYA5</v>
      </c>
      <c r="S1243" s="3"/>
      <c r="T1243" s="1" t="s">
        <v>2150</v>
      </c>
      <c r="U1243" s="1" t="s">
        <v>115</v>
      </c>
      <c r="V1243" s="1" t="s">
        <v>115</v>
      </c>
      <c r="W1243" s="1" t="s">
        <v>171</v>
      </c>
      <c r="X1243" s="1" t="s">
        <v>458</v>
      </c>
      <c r="Y1243" s="1" t="s">
        <v>85</v>
      </c>
      <c r="Z1243" s="1" t="s">
        <v>847</v>
      </c>
      <c r="AA1243" s="1" t="s">
        <v>85</v>
      </c>
      <c r="AD1243" s="1">
        <v>0.0</v>
      </c>
      <c r="AE1243" s="1">
        <v>1.0</v>
      </c>
      <c r="AG1243" s="1">
        <v>18.0</v>
      </c>
      <c r="AH1243" s="1">
        <v>1.0</v>
      </c>
      <c r="AI1243" s="1" t="s">
        <v>64</v>
      </c>
      <c r="AJ1243" s="1">
        <v>0.0</v>
      </c>
      <c r="AM1243" s="1">
        <v>0.0</v>
      </c>
      <c r="AN1243" s="1">
        <v>0.0</v>
      </c>
      <c r="AO1243" s="1">
        <v>100.0</v>
      </c>
      <c r="AP1243" s="1">
        <v>1.0</v>
      </c>
      <c r="AQ1243" s="1">
        <v>0.58</v>
      </c>
      <c r="AR1243" s="1">
        <v>0.58</v>
      </c>
      <c r="AS1243" s="1">
        <v>7.552723</v>
      </c>
      <c r="AT1243" s="1">
        <v>70.94324</v>
      </c>
      <c r="AU1243" s="1">
        <v>2.466</v>
      </c>
      <c r="AV1243" s="1">
        <v>7.1388</v>
      </c>
      <c r="AW1243" s="1">
        <v>5.166</v>
      </c>
      <c r="AX1243" s="1">
        <v>21.4164</v>
      </c>
      <c r="AY1243" s="1">
        <v>0.0</v>
      </c>
      <c r="AZ1243" s="1">
        <v>0.6412987</v>
      </c>
      <c r="BA1243" s="1">
        <v>8.348166</v>
      </c>
    </row>
    <row r="1244">
      <c r="A1244">
        <f t="shared" si="2"/>
        <v>0</v>
      </c>
      <c r="B1244" t="str">
        <f t="shared" si="3"/>
        <v/>
      </c>
      <c r="C1244" t="str">
        <f>if(and(D$3&gt;1,E1244=PROSES!$D$22),,D1244)</f>
        <v/>
      </c>
      <c r="D1244" s="1" t="str">
        <f>if(and(F$3&gt;1,F1244=PROSES!$B$10),,F1244)</f>
        <v/>
      </c>
      <c r="E1244" t="str">
        <f t="shared" si="4"/>
        <v/>
      </c>
      <c r="F1244" t="str">
        <f t="shared" si="5"/>
        <v/>
      </c>
      <c r="G1244" s="1" t="str">
        <f>if(Z1244=PROSES!$E$29,T1244,)</f>
        <v/>
      </c>
      <c r="H1244" t="str">
        <f>if(X1244=PROSES!$E$29,T1244,)</f>
        <v/>
      </c>
      <c r="I1244" t="str">
        <f t="shared" si="6"/>
        <v/>
      </c>
      <c r="J1244" t="str">
        <f>if(and($K$3&gt;1,R1244=PROSES!$C$2),,K1244)</f>
        <v/>
      </c>
      <c r="K1244" s="1" t="str">
        <f>if(and($L$3&gt;1,L1244=PROSES!$B$2),,L1244)</f>
        <v/>
      </c>
      <c r="L1244" t="str">
        <f t="shared" si="7"/>
        <v/>
      </c>
      <c r="M1244" t="str">
        <f>if(Z1244=PROSES!$B$3,T1244,)</f>
        <v/>
      </c>
      <c r="N1244" t="str">
        <f>if(X1244=PROSES!$B$3,T1244,)</f>
        <v/>
      </c>
      <c r="O1244" t="str">
        <f t="shared" si="8"/>
        <v/>
      </c>
      <c r="P1244" t="str">
        <f>if(Z1244=PROSES!$B$1,T1244,)</f>
        <v/>
      </c>
      <c r="Q1244" t="str">
        <f>if(X1244=PROSES!$B$1,T1244,)</f>
        <v/>
      </c>
      <c r="R1244" t="str">
        <f t="shared" si="9"/>
        <v>CIAMIS5TASIKMALAYA5</v>
      </c>
      <c r="S1244" s="3"/>
      <c r="T1244" s="1" t="s">
        <v>2151</v>
      </c>
      <c r="U1244" s="1" t="s">
        <v>115</v>
      </c>
      <c r="V1244" s="1" t="s">
        <v>115</v>
      </c>
      <c r="W1244" s="1" t="s">
        <v>171</v>
      </c>
      <c r="X1244" s="1" t="s">
        <v>458</v>
      </c>
      <c r="Y1244" s="1" t="s">
        <v>88</v>
      </c>
      <c r="Z1244" s="1" t="s">
        <v>847</v>
      </c>
      <c r="AA1244" s="1" t="s">
        <v>88</v>
      </c>
      <c r="AD1244" s="1">
        <v>0.0</v>
      </c>
      <c r="AE1244" s="1">
        <v>1.0</v>
      </c>
      <c r="AG1244" s="1">
        <v>18.0</v>
      </c>
      <c r="AH1244" s="1">
        <v>1.0</v>
      </c>
      <c r="AI1244" s="1" t="s">
        <v>64</v>
      </c>
      <c r="AJ1244" s="1">
        <v>0.0</v>
      </c>
      <c r="AM1244" s="1">
        <v>0.0</v>
      </c>
      <c r="AN1244" s="1">
        <v>0.0</v>
      </c>
      <c r="AO1244" s="1">
        <v>100.0</v>
      </c>
      <c r="AP1244" s="1">
        <v>1.0</v>
      </c>
      <c r="AQ1244" s="1">
        <v>0.58</v>
      </c>
      <c r="AR1244" s="1">
        <v>0.58</v>
      </c>
      <c r="AS1244" s="1">
        <v>7.552723</v>
      </c>
      <c r="AT1244" s="1">
        <v>70.94324</v>
      </c>
      <c r="AU1244" s="1">
        <v>2.466</v>
      </c>
      <c r="AV1244" s="1">
        <v>7.1388</v>
      </c>
      <c r="AW1244" s="1">
        <v>5.166</v>
      </c>
      <c r="AX1244" s="1">
        <v>21.4164</v>
      </c>
      <c r="AY1244" s="1">
        <v>0.0</v>
      </c>
      <c r="AZ1244" s="1">
        <v>0.6412987</v>
      </c>
      <c r="BA1244" s="1">
        <v>8.348166</v>
      </c>
    </row>
    <row r="1245">
      <c r="A1245">
        <f t="shared" si="2"/>
        <v>0</v>
      </c>
      <c r="B1245" t="str">
        <f t="shared" si="3"/>
        <v/>
      </c>
      <c r="C1245" t="str">
        <f>if(and(D$3&gt;1,E1245=PROSES!$D$22),,D1245)</f>
        <v/>
      </c>
      <c r="D1245" s="1" t="str">
        <f>if(and(F$3&gt;1,F1245=PROSES!$B$10),,F1245)</f>
        <v/>
      </c>
      <c r="E1245" t="str">
        <f t="shared" si="4"/>
        <v/>
      </c>
      <c r="F1245" t="str">
        <f t="shared" si="5"/>
        <v/>
      </c>
      <c r="G1245" s="1" t="str">
        <f>if(Z1245=PROSES!$E$29,T1245,)</f>
        <v/>
      </c>
      <c r="H1245" t="str">
        <f>if(X1245=PROSES!$E$29,T1245,)</f>
        <v/>
      </c>
      <c r="I1245" t="str">
        <f t="shared" si="6"/>
        <v/>
      </c>
      <c r="J1245" t="str">
        <f>if(and($K$3&gt;1,R1245=PROSES!$C$2),,K1245)</f>
        <v/>
      </c>
      <c r="K1245" s="1" t="str">
        <f>if(and($L$3&gt;1,L1245=PROSES!$B$2),,L1245)</f>
        <v/>
      </c>
      <c r="L1245" t="str">
        <f t="shared" si="7"/>
        <v/>
      </c>
      <c r="M1245" t="str">
        <f>if(Z1245=PROSES!$B$3,T1245,)</f>
        <v/>
      </c>
      <c r="N1245" t="str">
        <f>if(X1245=PROSES!$B$3,T1245,)</f>
        <v/>
      </c>
      <c r="O1245" t="str">
        <f t="shared" si="8"/>
        <v/>
      </c>
      <c r="P1245" t="str">
        <f>if(Z1245=PROSES!$B$1,T1245,)</f>
        <v/>
      </c>
      <c r="Q1245" t="str">
        <f>if(X1245=PROSES!$B$1,T1245,)</f>
        <v/>
      </c>
      <c r="R1245" t="str">
        <f t="shared" si="9"/>
        <v>MALANGBONG4TASIKMALAYA4</v>
      </c>
      <c r="S1245" s="3"/>
      <c r="T1245" s="1" t="s">
        <v>2152</v>
      </c>
      <c r="U1245" s="1" t="s">
        <v>115</v>
      </c>
      <c r="V1245" s="1" t="s">
        <v>115</v>
      </c>
      <c r="W1245" s="1" t="s">
        <v>122</v>
      </c>
      <c r="X1245" s="1" t="s">
        <v>1735</v>
      </c>
      <c r="Y1245" s="1" t="s">
        <v>123</v>
      </c>
      <c r="Z1245" s="1" t="s">
        <v>2153</v>
      </c>
      <c r="AA1245" s="1" t="s">
        <v>123</v>
      </c>
      <c r="AD1245" s="1">
        <v>0.0</v>
      </c>
      <c r="AE1245" s="1">
        <v>1.0</v>
      </c>
      <c r="AG1245" s="1">
        <v>36.0</v>
      </c>
      <c r="AH1245" s="1">
        <v>1.0</v>
      </c>
      <c r="AI1245" s="1" t="s">
        <v>64</v>
      </c>
      <c r="AJ1245" s="1">
        <v>0.0</v>
      </c>
      <c r="AM1245" s="1">
        <v>0.0</v>
      </c>
      <c r="AN1245" s="1">
        <v>0.0</v>
      </c>
      <c r="AO1245" s="1">
        <v>100.0</v>
      </c>
      <c r="AP1245" s="1">
        <v>1.0</v>
      </c>
      <c r="AQ1245" s="1">
        <v>0.44</v>
      </c>
      <c r="AR1245" s="1">
        <v>0.44</v>
      </c>
      <c r="AS1245" s="1">
        <v>15.98468</v>
      </c>
      <c r="AT1245" s="1">
        <v>60.66966</v>
      </c>
      <c r="AU1245" s="1">
        <v>7.83</v>
      </c>
      <c r="AV1245" s="1">
        <v>13.9356</v>
      </c>
      <c r="AW1245" s="1">
        <v>13.23</v>
      </c>
      <c r="AX1245" s="1">
        <v>41.8068</v>
      </c>
      <c r="AY1245" s="1">
        <v>0.0</v>
      </c>
      <c r="AZ1245" s="1">
        <v>0.5920149</v>
      </c>
      <c r="BA1245" s="1">
        <v>18.36523</v>
      </c>
    </row>
    <row r="1246">
      <c r="A1246">
        <f t="shared" si="2"/>
        <v>0</v>
      </c>
      <c r="B1246" t="str">
        <f t="shared" si="3"/>
        <v/>
      </c>
      <c r="C1246" t="str">
        <f>if(and(D$3&gt;1,E1246=PROSES!$D$22),,D1246)</f>
        <v/>
      </c>
      <c r="D1246" s="1" t="str">
        <f>if(and(F$3&gt;1,F1246=PROSES!$B$10),,F1246)</f>
        <v/>
      </c>
      <c r="E1246" t="str">
        <f t="shared" si="4"/>
        <v/>
      </c>
      <c r="F1246" t="str">
        <f t="shared" si="5"/>
        <v/>
      </c>
      <c r="G1246" s="1" t="str">
        <f>if(Z1246=PROSES!$E$29,T1246,)</f>
        <v/>
      </c>
      <c r="H1246" t="str">
        <f>if(X1246=PROSES!$E$29,T1246,)</f>
        <v/>
      </c>
      <c r="I1246" t="str">
        <f t="shared" si="6"/>
        <v/>
      </c>
      <c r="J1246" t="str">
        <f>if(and($K$3&gt;1,R1246=PROSES!$C$2),,K1246)</f>
        <v/>
      </c>
      <c r="K1246" s="1" t="str">
        <f>if(and($L$3&gt;1,L1246=PROSES!$B$2),,L1246)</f>
        <v/>
      </c>
      <c r="L1246" t="str">
        <f t="shared" si="7"/>
        <v/>
      </c>
      <c r="M1246" t="str">
        <f>if(Z1246=PROSES!$B$3,T1246,)</f>
        <v/>
      </c>
      <c r="N1246" t="str">
        <f>if(X1246=PROSES!$B$3,T1246,)</f>
        <v/>
      </c>
      <c r="O1246" t="str">
        <f t="shared" si="8"/>
        <v/>
      </c>
      <c r="P1246" t="str">
        <f>if(Z1246=PROSES!$B$1,T1246,)</f>
        <v/>
      </c>
      <c r="Q1246" t="str">
        <f>if(X1246=PROSES!$B$1,T1246,)</f>
        <v/>
      </c>
      <c r="R1246" t="str">
        <f t="shared" si="9"/>
        <v>MALANGBONG4TASIKMALAYA4</v>
      </c>
      <c r="S1246" s="3"/>
      <c r="T1246" s="1" t="s">
        <v>2154</v>
      </c>
      <c r="U1246" s="1" t="s">
        <v>115</v>
      </c>
      <c r="V1246" s="1" t="s">
        <v>115</v>
      </c>
      <c r="W1246" s="1" t="s">
        <v>122</v>
      </c>
      <c r="X1246" s="1" t="s">
        <v>1735</v>
      </c>
      <c r="Y1246" s="1" t="s">
        <v>118</v>
      </c>
      <c r="Z1246" s="1" t="s">
        <v>2153</v>
      </c>
      <c r="AA1246" s="1" t="s">
        <v>118</v>
      </c>
      <c r="AD1246" s="1">
        <v>0.0</v>
      </c>
      <c r="AE1246" s="1">
        <v>1.0</v>
      </c>
      <c r="AG1246" s="1">
        <v>36.0</v>
      </c>
      <c r="AH1246" s="1">
        <v>1.0</v>
      </c>
      <c r="AI1246" s="1" t="s">
        <v>64</v>
      </c>
      <c r="AJ1246" s="1">
        <v>0.0</v>
      </c>
      <c r="AM1246" s="1">
        <v>0.0</v>
      </c>
      <c r="AN1246" s="1">
        <v>0.0</v>
      </c>
      <c r="AO1246" s="1">
        <v>100.0</v>
      </c>
      <c r="AP1246" s="1">
        <v>1.0</v>
      </c>
      <c r="AQ1246" s="1">
        <v>0.44</v>
      </c>
      <c r="AR1246" s="1">
        <v>0.44</v>
      </c>
      <c r="AS1246" s="1">
        <v>15.98468</v>
      </c>
      <c r="AT1246" s="1">
        <v>60.66966</v>
      </c>
      <c r="AU1246" s="1">
        <v>7.83</v>
      </c>
      <c r="AV1246" s="1">
        <v>13.9356</v>
      </c>
      <c r="AW1246" s="1">
        <v>13.23</v>
      </c>
      <c r="AX1246" s="1">
        <v>41.8068</v>
      </c>
      <c r="AY1246" s="1">
        <v>0.0</v>
      </c>
      <c r="AZ1246" s="1">
        <v>0.5920149</v>
      </c>
      <c r="BA1246" s="1">
        <v>18.36523</v>
      </c>
    </row>
    <row r="1247">
      <c r="A1247">
        <f t="shared" si="2"/>
        <v>0</v>
      </c>
      <c r="B1247" t="str">
        <f t="shared" si="3"/>
        <v/>
      </c>
      <c r="C1247" t="str">
        <f>if(and(D$3&gt;1,E1247=PROSES!$D$22),,D1247)</f>
        <v/>
      </c>
      <c r="D1247" s="1" t="str">
        <f>if(and(F$3&gt;1,F1247=PROSES!$B$10),,F1247)</f>
        <v/>
      </c>
      <c r="E1247" t="str">
        <f t="shared" si="4"/>
        <v/>
      </c>
      <c r="F1247" t="str">
        <f t="shared" si="5"/>
        <v/>
      </c>
      <c r="G1247" s="1" t="str">
        <f>if(Z1247=PROSES!$E$29,T1247,)</f>
        <v/>
      </c>
      <c r="H1247" t="str">
        <f>if(X1247=PROSES!$E$29,T1247,)</f>
        <v/>
      </c>
      <c r="I1247" t="str">
        <f t="shared" si="6"/>
        <v/>
      </c>
      <c r="J1247" t="str">
        <f>if(and($K$3&gt;1,R1247=PROSES!$C$2),,K1247)</f>
        <v/>
      </c>
      <c r="K1247" s="1" t="str">
        <f>if(and($L$3&gt;1,L1247=PROSES!$B$2),,L1247)</f>
        <v/>
      </c>
      <c r="L1247" t="str">
        <f t="shared" si="7"/>
        <v/>
      </c>
      <c r="M1247" t="str">
        <f>if(Z1247=PROSES!$B$3,T1247,)</f>
        <v/>
      </c>
      <c r="N1247" t="str">
        <f>if(X1247=PROSES!$B$3,T1247,)</f>
        <v/>
      </c>
      <c r="O1247" t="str">
        <f t="shared" si="8"/>
        <v/>
      </c>
      <c r="P1247" t="str">
        <f>if(Z1247=PROSES!$B$1,T1247,)</f>
        <v/>
      </c>
      <c r="Q1247" t="str">
        <f>if(X1247=PROSES!$B$1,T1247,)</f>
        <v/>
      </c>
      <c r="R1247" t="str">
        <f t="shared" si="9"/>
        <v>TANJUNG AWAR - AWARTUBAN5</v>
      </c>
      <c r="S1247" s="3"/>
      <c r="T1247" s="1" t="s">
        <v>2155</v>
      </c>
      <c r="U1247" s="1" t="s">
        <v>82</v>
      </c>
      <c r="V1247" s="1" t="s">
        <v>82</v>
      </c>
      <c r="W1247" s="1" t="s">
        <v>153</v>
      </c>
      <c r="X1247" s="1" t="s">
        <v>154</v>
      </c>
      <c r="Y1247" s="1">
        <v>2.0</v>
      </c>
      <c r="Z1247" s="1" t="s">
        <v>2156</v>
      </c>
      <c r="AA1247" s="1" t="s">
        <v>85</v>
      </c>
      <c r="AD1247" s="1">
        <v>0.0</v>
      </c>
      <c r="AE1247" s="1">
        <v>1.0</v>
      </c>
      <c r="AG1247" s="1">
        <v>10.731</v>
      </c>
      <c r="AH1247" s="1">
        <v>1.0</v>
      </c>
      <c r="AI1247" s="1" t="s">
        <v>64</v>
      </c>
      <c r="AJ1247" s="1">
        <v>0.0</v>
      </c>
      <c r="AM1247" s="1">
        <v>0.0</v>
      </c>
      <c r="AN1247" s="1">
        <v>0.0</v>
      </c>
      <c r="AO1247" s="1">
        <v>100.0</v>
      </c>
      <c r="AP1247" s="1">
        <v>1.0</v>
      </c>
      <c r="AQ1247" s="1">
        <v>2.73</v>
      </c>
      <c r="AR1247" s="1">
        <v>2.73</v>
      </c>
      <c r="AS1247" s="1">
        <v>3.021591</v>
      </c>
      <c r="AT1247" s="1">
        <v>82.244</v>
      </c>
      <c r="AU1247" s="1">
        <v>0.407778</v>
      </c>
      <c r="AV1247" s="1">
        <v>2.993949</v>
      </c>
      <c r="AW1247" s="1">
        <v>1.802808</v>
      </c>
      <c r="AX1247" s="1">
        <v>8.686745</v>
      </c>
      <c r="AY1247" s="1">
        <v>0.0</v>
      </c>
      <c r="AZ1247" s="1">
        <v>0.6465942</v>
      </c>
      <c r="BA1247" s="1">
        <v>-6.013103</v>
      </c>
    </row>
    <row r="1248">
      <c r="A1248">
        <f t="shared" si="2"/>
        <v>0</v>
      </c>
      <c r="B1248" t="str">
        <f t="shared" si="3"/>
        <v/>
      </c>
      <c r="C1248" t="str">
        <f>if(and(D$3&gt;1,E1248=PROSES!$D$22),,D1248)</f>
        <v/>
      </c>
      <c r="D1248" s="1" t="str">
        <f>if(and(F$3&gt;1,F1248=PROSES!$B$10),,F1248)</f>
        <v/>
      </c>
      <c r="E1248" t="str">
        <f t="shared" si="4"/>
        <v/>
      </c>
      <c r="F1248" t="str">
        <f t="shared" si="5"/>
        <v/>
      </c>
      <c r="G1248" s="1" t="str">
        <f>if(Z1248=PROSES!$E$29,T1248,)</f>
        <v/>
      </c>
      <c r="H1248" t="str">
        <f>if(X1248=PROSES!$E$29,T1248,)</f>
        <v/>
      </c>
      <c r="I1248" t="str">
        <f t="shared" si="6"/>
        <v/>
      </c>
      <c r="J1248" t="str">
        <f>if(and($K$3&gt;1,R1248=PROSES!$C$2),,K1248)</f>
        <v/>
      </c>
      <c r="K1248" s="1" t="str">
        <f>if(and($L$3&gt;1,L1248=PROSES!$B$2),,L1248)</f>
        <v/>
      </c>
      <c r="L1248" t="str">
        <f t="shared" si="7"/>
        <v/>
      </c>
      <c r="M1248" t="str">
        <f>if(Z1248=PROSES!$B$3,T1248,)</f>
        <v/>
      </c>
      <c r="N1248" t="str">
        <f>if(X1248=PROSES!$B$3,T1248,)</f>
        <v/>
      </c>
      <c r="O1248" t="str">
        <f t="shared" si="8"/>
        <v/>
      </c>
      <c r="P1248" t="str">
        <f>if(Z1248=PROSES!$B$1,T1248,)</f>
        <v/>
      </c>
      <c r="Q1248" t="str">
        <f>if(X1248=PROSES!$B$1,T1248,)</f>
        <v/>
      </c>
      <c r="R1248" t="str">
        <f t="shared" si="9"/>
        <v>TANJUNG AWAR - AWARTUBAN5</v>
      </c>
      <c r="S1248" s="3"/>
      <c r="T1248" s="1" t="s">
        <v>2157</v>
      </c>
      <c r="U1248" s="1" t="s">
        <v>82</v>
      </c>
      <c r="V1248" s="1" t="s">
        <v>82</v>
      </c>
      <c r="W1248" s="1" t="s">
        <v>153</v>
      </c>
      <c r="X1248" s="1" t="s">
        <v>154</v>
      </c>
      <c r="Y1248" s="1">
        <v>1.0</v>
      </c>
      <c r="Z1248" s="1" t="s">
        <v>2156</v>
      </c>
      <c r="AA1248" s="1" t="s">
        <v>88</v>
      </c>
      <c r="AD1248" s="1">
        <v>0.0</v>
      </c>
      <c r="AE1248" s="1">
        <v>1.0</v>
      </c>
      <c r="AG1248" s="1">
        <v>10.731</v>
      </c>
      <c r="AH1248" s="1">
        <v>1.0</v>
      </c>
      <c r="AI1248" s="1" t="s">
        <v>64</v>
      </c>
      <c r="AJ1248" s="1">
        <v>0.0</v>
      </c>
      <c r="AM1248" s="1">
        <v>0.0</v>
      </c>
      <c r="AN1248" s="1">
        <v>0.0</v>
      </c>
      <c r="AO1248" s="1">
        <v>100.0</v>
      </c>
      <c r="AP1248" s="1">
        <v>1.0</v>
      </c>
      <c r="AQ1248" s="1">
        <v>2.73</v>
      </c>
      <c r="AR1248" s="1">
        <v>2.73</v>
      </c>
      <c r="AS1248" s="1">
        <v>3.021591</v>
      </c>
      <c r="AT1248" s="1">
        <v>82.244</v>
      </c>
      <c r="AU1248" s="1">
        <v>0.407778</v>
      </c>
      <c r="AV1248" s="1">
        <v>2.993949</v>
      </c>
      <c r="AW1248" s="1">
        <v>1.802808</v>
      </c>
      <c r="AX1248" s="1">
        <v>8.686745</v>
      </c>
      <c r="AY1248" s="1">
        <v>0.0</v>
      </c>
      <c r="AZ1248" s="1">
        <v>0.6465942</v>
      </c>
      <c r="BA1248" s="1">
        <v>-6.013103</v>
      </c>
    </row>
    <row r="1249">
      <c r="A1249">
        <f t="shared" si="2"/>
        <v>0</v>
      </c>
      <c r="B1249" t="str">
        <f t="shared" si="3"/>
        <v/>
      </c>
      <c r="C1249" t="str">
        <f>if(and(D$3&gt;1,E1249=PROSES!$D$22),,D1249)</f>
        <v/>
      </c>
      <c r="D1249" s="1" t="str">
        <f>if(and(F$3&gt;1,F1249=PROSES!$B$10),,F1249)</f>
        <v/>
      </c>
      <c r="E1249" t="str">
        <f t="shared" si="4"/>
        <v/>
      </c>
      <c r="F1249" t="str">
        <f t="shared" si="5"/>
        <v/>
      </c>
      <c r="G1249" s="1" t="str">
        <f>if(Z1249=PROSES!$E$29,T1249,)</f>
        <v/>
      </c>
      <c r="H1249" t="str">
        <f>if(X1249=PROSES!$E$29,T1249,)</f>
        <v/>
      </c>
      <c r="I1249" t="str">
        <f t="shared" si="6"/>
        <v/>
      </c>
      <c r="J1249" t="str">
        <f>if(and($K$3&gt;1,R1249=PROSES!$C$2),,K1249)</f>
        <v/>
      </c>
      <c r="K1249" s="1" t="str">
        <f>if(and($L$3&gt;1,L1249=PROSES!$B$2),,L1249)</f>
        <v/>
      </c>
      <c r="L1249" t="str">
        <f t="shared" si="7"/>
        <v/>
      </c>
      <c r="M1249" t="str">
        <f>if(Z1249=PROSES!$B$3,T1249,)</f>
        <v/>
      </c>
      <c r="N1249" t="str">
        <f>if(X1249=PROSES!$B$3,T1249,)</f>
        <v/>
      </c>
      <c r="O1249" t="str">
        <f t="shared" si="8"/>
        <v/>
      </c>
      <c r="P1249" t="str">
        <f>if(Z1249=PROSES!$B$1,T1249,)</f>
        <v/>
      </c>
      <c r="Q1249" t="str">
        <f>if(X1249=PROSES!$B$1,T1249,)</f>
        <v/>
      </c>
      <c r="R1249" t="str">
        <f t="shared" si="9"/>
        <v>TEMANGGUNGSECANG DOUBLE</v>
      </c>
      <c r="S1249" s="3"/>
      <c r="T1249" s="1" t="s">
        <v>2158</v>
      </c>
      <c r="U1249" s="1" t="s">
        <v>176</v>
      </c>
      <c r="V1249" s="1" t="s">
        <v>176</v>
      </c>
      <c r="W1249" s="1" t="s">
        <v>171</v>
      </c>
      <c r="X1249" s="1" t="s">
        <v>2159</v>
      </c>
      <c r="Y1249" s="1" t="s">
        <v>66</v>
      </c>
      <c r="Z1249" s="1" t="s">
        <v>199</v>
      </c>
      <c r="AA1249" s="1">
        <v>2.0</v>
      </c>
      <c r="AD1249" s="1">
        <v>0.0</v>
      </c>
      <c r="AE1249" s="1">
        <v>1.0</v>
      </c>
      <c r="AG1249" s="1">
        <v>21.78</v>
      </c>
      <c r="AH1249" s="1">
        <v>1.0</v>
      </c>
      <c r="AI1249" s="1" t="s">
        <v>64</v>
      </c>
      <c r="AJ1249" s="1">
        <v>0.0</v>
      </c>
      <c r="AM1249" s="1">
        <v>0.0</v>
      </c>
      <c r="AN1249" s="1">
        <v>0.0</v>
      </c>
      <c r="AO1249" s="1">
        <v>100.0</v>
      </c>
      <c r="AP1249" s="1">
        <v>1.0</v>
      </c>
      <c r="AQ1249" s="1">
        <v>0.58</v>
      </c>
      <c r="AR1249" s="1">
        <v>0.58</v>
      </c>
      <c r="AS1249" s="1">
        <v>9.138795</v>
      </c>
      <c r="AT1249" s="1">
        <v>70.94324</v>
      </c>
      <c r="AU1249" s="1">
        <v>2.98386</v>
      </c>
      <c r="AV1249" s="1">
        <v>8.637948</v>
      </c>
      <c r="AW1249" s="1">
        <v>6.25086</v>
      </c>
      <c r="AX1249" s="1">
        <v>25.91385</v>
      </c>
      <c r="AY1249" s="1">
        <v>0.0</v>
      </c>
      <c r="AZ1249" s="1">
        <v>0.6412987</v>
      </c>
      <c r="BA1249" s="1">
        <v>8.348166</v>
      </c>
    </row>
    <row r="1250">
      <c r="A1250">
        <f t="shared" si="2"/>
        <v>0</v>
      </c>
      <c r="B1250" t="str">
        <f t="shared" si="3"/>
        <v/>
      </c>
      <c r="C1250" t="str">
        <f>if(and(D$3&gt;1,E1250=PROSES!$D$22),,D1250)</f>
        <v/>
      </c>
      <c r="D1250" s="1" t="str">
        <f>if(and(F$3&gt;1,F1250=PROSES!$B$10),,F1250)</f>
        <v/>
      </c>
      <c r="E1250" t="str">
        <f t="shared" si="4"/>
        <v/>
      </c>
      <c r="F1250" t="str">
        <f t="shared" si="5"/>
        <v/>
      </c>
      <c r="G1250" s="1" t="str">
        <f>if(Z1250=PROSES!$E$29,T1250,)</f>
        <v/>
      </c>
      <c r="H1250" t="str">
        <f>if(X1250=PROSES!$E$29,T1250,)</f>
        <v/>
      </c>
      <c r="I1250" t="str">
        <f t="shared" si="6"/>
        <v/>
      </c>
      <c r="J1250" t="str">
        <f>if(and($K$3&gt;1,R1250=PROSES!$C$2),,K1250)</f>
        <v/>
      </c>
      <c r="K1250" s="1" t="str">
        <f>if(and($L$3&gt;1,L1250=PROSES!$B$2),,L1250)</f>
        <v/>
      </c>
      <c r="L1250" t="str">
        <f t="shared" si="7"/>
        <v/>
      </c>
      <c r="M1250" t="str">
        <f>if(Z1250=PROSES!$B$3,T1250,)</f>
        <v/>
      </c>
      <c r="N1250" t="str">
        <f>if(X1250=PROSES!$B$3,T1250,)</f>
        <v/>
      </c>
      <c r="O1250" t="str">
        <f t="shared" si="8"/>
        <v/>
      </c>
      <c r="P1250" t="str">
        <f>if(Z1250=PROSES!$B$1,T1250,)</f>
        <v/>
      </c>
      <c r="Q1250" t="str">
        <f>if(X1250=PROSES!$B$1,T1250,)</f>
        <v/>
      </c>
      <c r="R1250" t="str">
        <f t="shared" si="9"/>
        <v>KESUGIHAN5</v>
      </c>
      <c r="S1250" s="3"/>
      <c r="T1250" s="1" t="s">
        <v>2160</v>
      </c>
      <c r="U1250" s="1" t="s">
        <v>176</v>
      </c>
      <c r="V1250" s="1" t="s">
        <v>176</v>
      </c>
      <c r="W1250" s="1" t="s">
        <v>816</v>
      </c>
      <c r="Y1250" s="1" t="s">
        <v>936</v>
      </c>
      <c r="Z1250" s="1" t="s">
        <v>1188</v>
      </c>
      <c r="AA1250" s="1">
        <v>2.0</v>
      </c>
      <c r="AD1250" s="1">
        <v>0.0</v>
      </c>
      <c r="AE1250" s="1">
        <v>1.0</v>
      </c>
      <c r="AG1250" s="1">
        <v>3.78</v>
      </c>
      <c r="AH1250" s="1">
        <v>1.0</v>
      </c>
      <c r="AI1250" s="1" t="s">
        <v>64</v>
      </c>
      <c r="AJ1250" s="1">
        <v>0.0</v>
      </c>
      <c r="AM1250" s="1">
        <v>0.0</v>
      </c>
      <c r="AN1250" s="1">
        <v>0.0</v>
      </c>
      <c r="AO1250" s="1">
        <v>100.0</v>
      </c>
      <c r="AP1250" s="1">
        <v>1.0</v>
      </c>
      <c r="AQ1250" s="1">
        <v>1.16</v>
      </c>
      <c r="AR1250" s="1">
        <v>1.16</v>
      </c>
      <c r="AS1250" s="1">
        <v>0.8152234</v>
      </c>
      <c r="AT1250" s="1">
        <v>71.48104</v>
      </c>
      <c r="AU1250" s="1">
        <v>0.25893</v>
      </c>
      <c r="AV1250" s="1">
        <v>0.77301</v>
      </c>
      <c r="AW1250" s="1">
        <v>0.82593</v>
      </c>
      <c r="AX1250" s="1">
        <v>2.31903</v>
      </c>
      <c r="AY1250" s="1">
        <v>0.0</v>
      </c>
      <c r="AZ1250" s="1">
        <v>0.673318</v>
      </c>
      <c r="BA1250" s="1">
        <v>-1.621461</v>
      </c>
    </row>
    <row r="1251">
      <c r="A1251">
        <f t="shared" si="2"/>
        <v>0</v>
      </c>
      <c r="B1251" t="str">
        <f t="shared" si="3"/>
        <v/>
      </c>
      <c r="C1251" t="str">
        <f>if(and(D$3&gt;1,E1251=PROSES!$D$22),,D1251)</f>
        <v/>
      </c>
      <c r="D1251" s="1" t="str">
        <f>if(and(F$3&gt;1,F1251=PROSES!$B$10),,F1251)</f>
        <v/>
      </c>
      <c r="E1251" t="str">
        <f t="shared" si="4"/>
        <v/>
      </c>
      <c r="F1251" t="str">
        <f t="shared" si="5"/>
        <v/>
      </c>
      <c r="G1251" s="1" t="str">
        <f>if(Z1251=PROSES!$E$29,T1251,)</f>
        <v/>
      </c>
      <c r="H1251" t="str">
        <f>if(X1251=PROSES!$E$29,T1251,)</f>
        <v/>
      </c>
      <c r="I1251" t="str">
        <f t="shared" si="6"/>
        <v/>
      </c>
      <c r="J1251" t="str">
        <f>if(and($K$3&gt;1,R1251=PROSES!$C$2),,K1251)</f>
        <v/>
      </c>
      <c r="K1251" s="1" t="str">
        <f>if(and($L$3&gt;1,L1251=PROSES!$B$2),,L1251)</f>
        <v/>
      </c>
      <c r="L1251" t="str">
        <f t="shared" si="7"/>
        <v/>
      </c>
      <c r="M1251" t="str">
        <f>if(Z1251=PROSES!$B$3,T1251,)</f>
        <v/>
      </c>
      <c r="N1251" t="str">
        <f>if(X1251=PROSES!$B$3,T1251,)</f>
        <v/>
      </c>
      <c r="O1251" t="str">
        <f t="shared" si="8"/>
        <v/>
      </c>
      <c r="P1251" t="str">
        <f>if(Z1251=PROSES!$B$1,T1251,)</f>
        <v/>
      </c>
      <c r="Q1251" t="str">
        <f>if(X1251=PROSES!$B$1,T1251,)</f>
        <v/>
      </c>
      <c r="R1251" t="str">
        <f t="shared" si="9"/>
        <v>PEMECUTANKELOD5</v>
      </c>
      <c r="S1251" s="3"/>
      <c r="T1251" s="1" t="s">
        <v>2161</v>
      </c>
      <c r="U1251" s="1" t="s">
        <v>140</v>
      </c>
      <c r="V1251" s="1" t="s">
        <v>140</v>
      </c>
      <c r="W1251" s="1" t="s">
        <v>399</v>
      </c>
      <c r="Y1251" s="1" t="s">
        <v>340</v>
      </c>
      <c r="Z1251" s="1" t="s">
        <v>1661</v>
      </c>
      <c r="AA1251" s="1" t="s">
        <v>85</v>
      </c>
      <c r="AD1251" s="1">
        <v>0.0</v>
      </c>
      <c r="AE1251" s="1">
        <v>1.0</v>
      </c>
      <c r="AG1251" s="1">
        <v>19.9</v>
      </c>
      <c r="AH1251" s="1">
        <v>1.0</v>
      </c>
      <c r="AI1251" s="1" t="s">
        <v>64</v>
      </c>
      <c r="AJ1251" s="1">
        <v>0.0</v>
      </c>
      <c r="AM1251" s="1">
        <v>0.0</v>
      </c>
      <c r="AN1251" s="1">
        <v>0.0</v>
      </c>
      <c r="AO1251" s="1">
        <v>100.0</v>
      </c>
      <c r="AP1251" s="1">
        <v>1.0</v>
      </c>
      <c r="AQ1251" s="1">
        <v>0.973</v>
      </c>
      <c r="AR1251" s="1">
        <v>0.973</v>
      </c>
      <c r="AS1251" s="1">
        <v>8.116703</v>
      </c>
      <c r="AT1251" s="1">
        <v>71.90399</v>
      </c>
      <c r="AU1251" s="1">
        <v>2.521131</v>
      </c>
      <c r="AV1251" s="1">
        <v>7.71523</v>
      </c>
      <c r="AW1251" s="1">
        <v>6.169</v>
      </c>
      <c r="AX1251" s="1">
        <v>14.27427</v>
      </c>
      <c r="AY1251" s="1">
        <v>0.0</v>
      </c>
      <c r="AZ1251" s="1">
        <v>0.3082202</v>
      </c>
      <c r="BA1251" s="1">
        <v>-10.98501</v>
      </c>
    </row>
    <row r="1252">
      <c r="A1252">
        <f t="shared" si="2"/>
        <v>0</v>
      </c>
      <c r="B1252" t="str">
        <f t="shared" si="3"/>
        <v/>
      </c>
      <c r="C1252" t="str">
        <f>if(and(D$3&gt;1,E1252=PROSES!$D$22),,D1252)</f>
        <v/>
      </c>
      <c r="D1252" s="1" t="str">
        <f>if(and(F$3&gt;1,F1252=PROSES!$B$10),,F1252)</f>
        <v/>
      </c>
      <c r="E1252" t="str">
        <f t="shared" si="4"/>
        <v/>
      </c>
      <c r="F1252" t="str">
        <f t="shared" si="5"/>
        <v/>
      </c>
      <c r="G1252" s="1" t="str">
        <f>if(Z1252=PROSES!$E$29,T1252,)</f>
        <v/>
      </c>
      <c r="H1252" t="str">
        <f>if(X1252=PROSES!$E$29,T1252,)</f>
        <v/>
      </c>
      <c r="I1252" t="str">
        <f t="shared" si="6"/>
        <v/>
      </c>
      <c r="J1252" t="str">
        <f>if(and($K$3&gt;1,R1252=PROSES!$C$2),,K1252)</f>
        <v/>
      </c>
      <c r="K1252" s="1" t="str">
        <f>if(and($L$3&gt;1,L1252=PROSES!$B$2),,L1252)</f>
        <v/>
      </c>
      <c r="L1252" t="str">
        <f t="shared" si="7"/>
        <v/>
      </c>
      <c r="M1252" t="str">
        <f>if(Z1252=PROSES!$B$3,T1252,)</f>
        <v/>
      </c>
      <c r="N1252" t="str">
        <f>if(X1252=PROSES!$B$3,T1252,)</f>
        <v/>
      </c>
      <c r="O1252" t="str">
        <f t="shared" si="8"/>
        <v/>
      </c>
      <c r="P1252" t="str">
        <f>if(Z1252=PROSES!$B$1,T1252,)</f>
        <v/>
      </c>
      <c r="Q1252" t="str">
        <f>if(X1252=PROSES!$B$1,T1252,)</f>
        <v/>
      </c>
      <c r="R1252" t="str">
        <f t="shared" si="9"/>
        <v>PONOROGO4TRENGGALEK4</v>
      </c>
      <c r="S1252" s="3"/>
      <c r="T1252" s="1" t="s">
        <v>2162</v>
      </c>
      <c r="U1252" s="1" t="s">
        <v>82</v>
      </c>
      <c r="V1252" s="1" t="s">
        <v>82</v>
      </c>
      <c r="W1252" s="1" t="s">
        <v>122</v>
      </c>
      <c r="X1252" s="1" t="s">
        <v>804</v>
      </c>
      <c r="Y1252" s="1" t="s">
        <v>118</v>
      </c>
      <c r="Z1252" s="1" t="s">
        <v>2163</v>
      </c>
      <c r="AA1252" s="1" t="s">
        <v>123</v>
      </c>
      <c r="AD1252" s="1">
        <v>0.0</v>
      </c>
      <c r="AE1252" s="1">
        <v>1.0</v>
      </c>
      <c r="AG1252" s="1">
        <v>38.8</v>
      </c>
      <c r="AH1252" s="1">
        <v>0.97</v>
      </c>
      <c r="AI1252" s="1" t="s">
        <v>64</v>
      </c>
      <c r="AJ1252" s="1">
        <v>0.0</v>
      </c>
      <c r="AM1252" s="1">
        <v>0.0</v>
      </c>
      <c r="AN1252" s="1">
        <v>0.0</v>
      </c>
      <c r="AO1252" s="1">
        <v>100.0</v>
      </c>
      <c r="AP1252" s="1">
        <v>1.0</v>
      </c>
      <c r="AQ1252" s="1">
        <v>0.4268</v>
      </c>
      <c r="AR1252" s="1">
        <v>0.4268</v>
      </c>
      <c r="AS1252" s="1">
        <v>17.22793</v>
      </c>
      <c r="AT1252" s="1">
        <v>60.66966</v>
      </c>
      <c r="AU1252" s="1">
        <v>8.439</v>
      </c>
      <c r="AV1252" s="1">
        <v>15.01948</v>
      </c>
      <c r="AW1252" s="1">
        <v>14.259</v>
      </c>
      <c r="AX1252" s="1">
        <v>45.05844</v>
      </c>
      <c r="AY1252" s="1">
        <v>0.0</v>
      </c>
      <c r="AZ1252" s="1">
        <v>0.5920149</v>
      </c>
      <c r="BA1252" s="1">
        <v>18.36523</v>
      </c>
    </row>
    <row r="1253">
      <c r="A1253">
        <f t="shared" si="2"/>
        <v>0</v>
      </c>
      <c r="B1253" t="str">
        <f t="shared" si="3"/>
        <v/>
      </c>
      <c r="C1253" t="str">
        <f>if(and(D$3&gt;1,E1253=PROSES!$D$22),,D1253)</f>
        <v/>
      </c>
      <c r="D1253" s="1" t="str">
        <f>if(and(F$3&gt;1,F1253=PROSES!$B$10),,F1253)</f>
        <v/>
      </c>
      <c r="E1253" t="str">
        <f t="shared" si="4"/>
        <v/>
      </c>
      <c r="F1253" t="str">
        <f t="shared" si="5"/>
        <v/>
      </c>
      <c r="G1253" s="1" t="str">
        <f>if(Z1253=PROSES!$E$29,T1253,)</f>
        <v/>
      </c>
      <c r="H1253" t="str">
        <f>if(X1253=PROSES!$E$29,T1253,)</f>
        <v/>
      </c>
      <c r="I1253" t="str">
        <f t="shared" si="6"/>
        <v/>
      </c>
      <c r="J1253" t="str">
        <f>if(and($K$3&gt;1,R1253=PROSES!$C$2),,K1253)</f>
        <v/>
      </c>
      <c r="K1253" s="1" t="str">
        <f>if(and($L$3&gt;1,L1253=PROSES!$B$2),,L1253)</f>
        <v/>
      </c>
      <c r="L1253" t="str">
        <f t="shared" si="7"/>
        <v/>
      </c>
      <c r="M1253" t="str">
        <f>if(Z1253=PROSES!$B$3,T1253,)</f>
        <v/>
      </c>
      <c r="N1253" t="str">
        <f>if(X1253=PROSES!$B$3,T1253,)</f>
        <v/>
      </c>
      <c r="O1253" t="str">
        <f t="shared" si="8"/>
        <v/>
      </c>
      <c r="P1253" t="str">
        <f>if(Z1253=PROSES!$B$1,T1253,)</f>
        <v/>
      </c>
      <c r="Q1253" t="str">
        <f>if(X1253=PROSES!$B$1,T1253,)</f>
        <v/>
      </c>
      <c r="R1253" t="str">
        <f t="shared" si="9"/>
        <v>PONOROGO4TRENGGALEK4</v>
      </c>
      <c r="S1253" s="3"/>
      <c r="T1253" s="1" t="s">
        <v>2164</v>
      </c>
      <c r="U1253" s="1" t="s">
        <v>82</v>
      </c>
      <c r="V1253" s="1" t="s">
        <v>82</v>
      </c>
      <c r="W1253" s="1" t="s">
        <v>122</v>
      </c>
      <c r="X1253" s="1" t="s">
        <v>804</v>
      </c>
      <c r="Y1253" s="1" t="s">
        <v>118</v>
      </c>
      <c r="Z1253" s="1" t="s">
        <v>2163</v>
      </c>
      <c r="AA1253" s="1" t="s">
        <v>123</v>
      </c>
      <c r="AD1253" s="1">
        <v>0.0</v>
      </c>
      <c r="AE1253" s="1">
        <v>1.0</v>
      </c>
      <c r="AG1253" s="1">
        <v>38.8</v>
      </c>
      <c r="AH1253" s="1">
        <v>0.97</v>
      </c>
      <c r="AI1253" s="1" t="s">
        <v>64</v>
      </c>
      <c r="AJ1253" s="1">
        <v>0.0</v>
      </c>
      <c r="AM1253" s="1">
        <v>0.0</v>
      </c>
      <c r="AN1253" s="1">
        <v>0.0</v>
      </c>
      <c r="AO1253" s="1">
        <v>100.0</v>
      </c>
      <c r="AP1253" s="1">
        <v>1.0</v>
      </c>
      <c r="AQ1253" s="1">
        <v>0.4268</v>
      </c>
      <c r="AR1253" s="1">
        <v>0.4268</v>
      </c>
      <c r="AS1253" s="1">
        <v>17.22793</v>
      </c>
      <c r="AT1253" s="1">
        <v>60.66966</v>
      </c>
      <c r="AU1253" s="1">
        <v>8.439</v>
      </c>
      <c r="AV1253" s="1">
        <v>15.01948</v>
      </c>
      <c r="AW1253" s="1">
        <v>14.259</v>
      </c>
      <c r="AX1253" s="1">
        <v>45.05844</v>
      </c>
      <c r="AY1253" s="1">
        <v>0.0</v>
      </c>
      <c r="AZ1253" s="1">
        <v>0.5920149</v>
      </c>
      <c r="BA1253" s="1">
        <v>18.36523</v>
      </c>
    </row>
    <row r="1254">
      <c r="A1254">
        <f t="shared" si="2"/>
        <v>0</v>
      </c>
      <c r="B1254" t="str">
        <f t="shared" si="3"/>
        <v/>
      </c>
      <c r="C1254" t="str">
        <f>if(and(D$3&gt;1,E1254=PROSES!$D$22),,D1254)</f>
        <v/>
      </c>
      <c r="D1254" s="1" t="str">
        <f>if(and(F$3&gt;1,F1254=PROSES!$B$10),,F1254)</f>
        <v/>
      </c>
      <c r="E1254" t="str">
        <f t="shared" si="4"/>
        <v/>
      </c>
      <c r="F1254" t="str">
        <f t="shared" si="5"/>
        <v/>
      </c>
      <c r="G1254" s="1" t="str">
        <f>if(Z1254=PROSES!$E$29,T1254,)</f>
        <v/>
      </c>
      <c r="H1254" t="str">
        <f>if(X1254=PROSES!$E$29,T1254,)</f>
        <v/>
      </c>
      <c r="I1254" t="str">
        <f t="shared" si="6"/>
        <v/>
      </c>
      <c r="J1254" t="str">
        <f>if(and($K$3&gt;1,R1254=PROSES!$C$2),,K1254)</f>
        <v/>
      </c>
      <c r="K1254" s="1" t="str">
        <f>if(and($L$3&gt;1,L1254=PROSES!$B$2),,L1254)</f>
        <v/>
      </c>
      <c r="L1254" t="str">
        <f t="shared" si="7"/>
        <v/>
      </c>
      <c r="M1254" t="str">
        <f>if(Z1254=PROSES!$B$3,T1254,)</f>
        <v/>
      </c>
      <c r="N1254" t="str">
        <f>if(X1254=PROSES!$B$3,T1254,)</f>
        <v/>
      </c>
      <c r="O1254" t="str">
        <f t="shared" si="8"/>
        <v/>
      </c>
      <c r="P1254" t="str">
        <f>if(Z1254=PROSES!$B$1,T1254,)</f>
        <v/>
      </c>
      <c r="Q1254" t="str">
        <f>if(X1254=PROSES!$B$1,T1254,)</f>
        <v/>
      </c>
      <c r="R1254" t="str">
        <f t="shared" si="9"/>
        <v>GITHK5(1)DELTA MAS5</v>
      </c>
      <c r="S1254" s="3"/>
      <c r="T1254" s="1" t="s">
        <v>2165</v>
      </c>
      <c r="U1254" s="1" t="s">
        <v>58</v>
      </c>
      <c r="V1254" s="1" t="s">
        <v>58</v>
      </c>
      <c r="W1254" s="1" t="s">
        <v>807</v>
      </c>
      <c r="X1254" s="1" t="s">
        <v>2166</v>
      </c>
      <c r="Y1254" s="1" t="s">
        <v>61</v>
      </c>
      <c r="Z1254" s="1" t="s">
        <v>1195</v>
      </c>
      <c r="AA1254" s="1" t="s">
        <v>61</v>
      </c>
      <c r="AD1254" s="1">
        <v>0.0</v>
      </c>
      <c r="AE1254" s="1">
        <v>1.0</v>
      </c>
      <c r="AG1254" s="1">
        <v>8.78</v>
      </c>
      <c r="AH1254" s="1">
        <v>1.0</v>
      </c>
      <c r="AI1254" s="1" t="s">
        <v>64</v>
      </c>
      <c r="AJ1254" s="1">
        <v>0.0</v>
      </c>
      <c r="AM1254" s="1">
        <v>0.0</v>
      </c>
      <c r="AN1254" s="1">
        <v>0.0</v>
      </c>
      <c r="AO1254" s="1">
        <v>100.0</v>
      </c>
      <c r="AP1254" s="1">
        <v>1.0</v>
      </c>
      <c r="AQ1254" s="1">
        <v>2.73</v>
      </c>
      <c r="AR1254" s="1">
        <v>2.73</v>
      </c>
      <c r="AS1254" s="1">
        <v>2.496054</v>
      </c>
      <c r="AT1254" s="1">
        <v>82.725</v>
      </c>
      <c r="AU1254" s="1">
        <v>0.31608</v>
      </c>
      <c r="AV1254" s="1">
        <v>2.47596</v>
      </c>
      <c r="AW1254" s="1">
        <v>1.39602</v>
      </c>
      <c r="AX1254" s="1">
        <v>7.1996</v>
      </c>
      <c r="AY1254" s="1">
        <v>0.0</v>
      </c>
      <c r="AZ1254" s="1">
        <v>0.6470905</v>
      </c>
      <c r="BA1254" s="1">
        <v>-5.602889</v>
      </c>
    </row>
    <row r="1255">
      <c r="A1255">
        <f t="shared" si="2"/>
        <v>0</v>
      </c>
      <c r="B1255" t="str">
        <f t="shared" si="3"/>
        <v/>
      </c>
      <c r="C1255" t="str">
        <f>if(and(D$3&gt;1,E1255=PROSES!$D$22),,D1255)</f>
        <v/>
      </c>
      <c r="D1255" s="1" t="str">
        <f>if(and(F$3&gt;1,F1255=PROSES!$B$10),,F1255)</f>
        <v/>
      </c>
      <c r="E1255" t="str">
        <f t="shared" si="4"/>
        <v/>
      </c>
      <c r="F1255" t="str">
        <f t="shared" si="5"/>
        <v/>
      </c>
      <c r="G1255" s="1" t="str">
        <f>if(Z1255=PROSES!$E$29,T1255,)</f>
        <v/>
      </c>
      <c r="H1255" t="str">
        <f>if(X1255=PROSES!$E$29,T1255,)</f>
        <v/>
      </c>
      <c r="I1255" t="str">
        <f t="shared" si="6"/>
        <v/>
      </c>
      <c r="J1255" t="str">
        <f>if(and($K$3&gt;1,R1255=PROSES!$C$2),,K1255)</f>
        <v/>
      </c>
      <c r="K1255" s="1" t="str">
        <f>if(and($L$3&gt;1,L1255=PROSES!$B$2),,L1255)</f>
        <v/>
      </c>
      <c r="L1255" t="str">
        <f t="shared" si="7"/>
        <v/>
      </c>
      <c r="M1255" t="str">
        <f>if(Z1255=PROSES!$B$3,T1255,)</f>
        <v/>
      </c>
      <c r="N1255" t="str">
        <f>if(X1255=PROSES!$B$3,T1255,)</f>
        <v/>
      </c>
      <c r="O1255" t="str">
        <f t="shared" si="8"/>
        <v/>
      </c>
      <c r="P1255" t="str">
        <f>if(Z1255=PROSES!$B$1,T1255,)</f>
        <v/>
      </c>
      <c r="Q1255" t="str">
        <f>if(X1255=PROSES!$B$1,T1255,)</f>
        <v/>
      </c>
      <c r="R1255" t="str">
        <f t="shared" si="9"/>
        <v>GITHK5(1)DELTA MAS5</v>
      </c>
      <c r="S1255" s="3"/>
      <c r="T1255" s="1" t="s">
        <v>2167</v>
      </c>
      <c r="U1255" s="1" t="s">
        <v>58</v>
      </c>
      <c r="V1255" s="1" t="s">
        <v>58</v>
      </c>
      <c r="W1255" s="1" t="s">
        <v>807</v>
      </c>
      <c r="X1255" s="1" t="s">
        <v>2166</v>
      </c>
      <c r="Y1255" s="1" t="s">
        <v>66</v>
      </c>
      <c r="Z1255" s="1" t="s">
        <v>1195</v>
      </c>
      <c r="AA1255" s="1" t="s">
        <v>66</v>
      </c>
      <c r="AD1255" s="1">
        <v>0.0</v>
      </c>
      <c r="AE1255" s="1">
        <v>1.0</v>
      </c>
      <c r="AG1255" s="1">
        <v>8.78</v>
      </c>
      <c r="AH1255" s="1">
        <v>1.0</v>
      </c>
      <c r="AI1255" s="1" t="s">
        <v>64</v>
      </c>
      <c r="AJ1255" s="1">
        <v>0.0</v>
      </c>
      <c r="AM1255" s="1">
        <v>0.0</v>
      </c>
      <c r="AN1255" s="1">
        <v>0.0</v>
      </c>
      <c r="AO1255" s="1">
        <v>100.0</v>
      </c>
      <c r="AP1255" s="1">
        <v>1.0</v>
      </c>
      <c r="AQ1255" s="1">
        <v>2.73</v>
      </c>
      <c r="AR1255" s="1">
        <v>2.73</v>
      </c>
      <c r="AS1255" s="1">
        <v>2.496054</v>
      </c>
      <c r="AT1255" s="1">
        <v>82.725</v>
      </c>
      <c r="AU1255" s="1">
        <v>0.31608</v>
      </c>
      <c r="AV1255" s="1">
        <v>2.47596</v>
      </c>
      <c r="AW1255" s="1">
        <v>1.39602</v>
      </c>
      <c r="AX1255" s="1">
        <v>7.1996</v>
      </c>
      <c r="AY1255" s="1">
        <v>0.0</v>
      </c>
      <c r="AZ1255" s="1">
        <v>0.6470905</v>
      </c>
      <c r="BA1255" s="1">
        <v>-5.602889</v>
      </c>
    </row>
    <row r="1256">
      <c r="A1256">
        <f t="shared" si="2"/>
        <v>0</v>
      </c>
      <c r="B1256" t="str">
        <f t="shared" si="3"/>
        <v/>
      </c>
      <c r="C1256" t="str">
        <f>if(and(D$3&gt;1,E1256=PROSES!$D$22),,D1256)</f>
        <v/>
      </c>
      <c r="D1256" s="1" t="str">
        <f>if(and(F$3&gt;1,F1256=PROSES!$B$10),,F1256)</f>
        <v/>
      </c>
      <c r="E1256" t="str">
        <f t="shared" si="4"/>
        <v/>
      </c>
      <c r="F1256" t="str">
        <f t="shared" si="5"/>
        <v/>
      </c>
      <c r="G1256" s="1" t="str">
        <f>if(Z1256=PROSES!$E$29,T1256,)</f>
        <v/>
      </c>
      <c r="H1256" t="str">
        <f>if(X1256=PROSES!$E$29,T1256,)</f>
        <v/>
      </c>
      <c r="I1256" t="str">
        <f t="shared" si="6"/>
        <v/>
      </c>
      <c r="J1256" t="str">
        <f>if(and($K$3&gt;1,R1256=PROSES!$C$2),,K1256)</f>
        <v/>
      </c>
      <c r="K1256" s="1" t="str">
        <f>if(and($L$3&gt;1,L1256=PROSES!$B$2),,L1256)</f>
        <v/>
      </c>
      <c r="L1256" t="str">
        <f t="shared" si="7"/>
        <v/>
      </c>
      <c r="M1256" t="str">
        <f>if(Z1256=PROSES!$B$3,T1256,)</f>
        <v/>
      </c>
      <c r="N1256" t="str">
        <f>if(X1256=PROSES!$B$3,T1256,)</f>
        <v/>
      </c>
      <c r="O1256" t="str">
        <f t="shared" si="8"/>
        <v/>
      </c>
      <c r="P1256" t="str">
        <f>if(Z1256=PROSES!$B$1,T1256,)</f>
        <v/>
      </c>
      <c r="Q1256" t="str">
        <f>if(X1256=PROSES!$B$1,T1256,)</f>
        <v/>
      </c>
      <c r="R1256" t="str">
        <f t="shared" si="9"/>
        <v>TANJUNG JATISAYUNG</v>
      </c>
      <c r="S1256" s="3"/>
      <c r="T1256" s="1" t="s">
        <v>2168</v>
      </c>
      <c r="U1256" s="1" t="s">
        <v>176</v>
      </c>
      <c r="V1256" s="1" t="s">
        <v>176</v>
      </c>
      <c r="W1256" s="1" t="s">
        <v>807</v>
      </c>
      <c r="X1256" s="1" t="s">
        <v>1044</v>
      </c>
      <c r="Y1256" s="1">
        <v>2.0</v>
      </c>
      <c r="Z1256" s="1" t="s">
        <v>1892</v>
      </c>
      <c r="AA1256" s="1">
        <v>2.0</v>
      </c>
      <c r="AD1256" s="1">
        <v>0.0</v>
      </c>
      <c r="AE1256" s="1">
        <v>1.0</v>
      </c>
      <c r="AG1256" s="1">
        <v>68.516</v>
      </c>
      <c r="AH1256" s="1">
        <v>1.0</v>
      </c>
      <c r="AI1256" s="1" t="s">
        <v>64</v>
      </c>
      <c r="AJ1256" s="1">
        <v>0.0</v>
      </c>
      <c r="AM1256" s="1">
        <v>0.0</v>
      </c>
      <c r="AN1256" s="1">
        <v>0.0</v>
      </c>
      <c r="AO1256" s="1">
        <v>100.0</v>
      </c>
      <c r="AP1256" s="1">
        <v>1.0</v>
      </c>
      <c r="AQ1256" s="1">
        <v>2.73</v>
      </c>
      <c r="AR1256" s="1">
        <v>2.73</v>
      </c>
      <c r="AS1256" s="1">
        <v>19.47832</v>
      </c>
      <c r="AT1256" s="1">
        <v>82.725</v>
      </c>
      <c r="AU1256" s="1">
        <v>2.466576</v>
      </c>
      <c r="AV1256" s="1">
        <v>19.32151</v>
      </c>
      <c r="AW1256" s="1">
        <v>10.89404</v>
      </c>
      <c r="AX1256" s="1">
        <v>56.18312</v>
      </c>
      <c r="AY1256" s="1">
        <v>0.0</v>
      </c>
      <c r="AZ1256" s="1">
        <v>0.6470905</v>
      </c>
      <c r="BA1256" s="1">
        <v>-5.602889</v>
      </c>
    </row>
    <row r="1257">
      <c r="A1257">
        <f t="shared" si="2"/>
        <v>0</v>
      </c>
      <c r="B1257" t="str">
        <f t="shared" si="3"/>
        <v/>
      </c>
      <c r="C1257" t="str">
        <f>if(and(D$3&gt;1,E1257=PROSES!$D$22),,D1257)</f>
        <v/>
      </c>
      <c r="D1257" s="1" t="str">
        <f>if(and(F$3&gt;1,F1257=PROSES!$B$10),,F1257)</f>
        <v/>
      </c>
      <c r="E1257" t="str">
        <f t="shared" si="4"/>
        <v/>
      </c>
      <c r="F1257" t="str">
        <f t="shared" si="5"/>
        <v/>
      </c>
      <c r="G1257" s="1" t="str">
        <f>if(Z1257=PROSES!$E$29,T1257,)</f>
        <v/>
      </c>
      <c r="H1257" t="str">
        <f>if(X1257=PROSES!$E$29,T1257,)</f>
        <v/>
      </c>
      <c r="I1257" t="str">
        <f t="shared" si="6"/>
        <v/>
      </c>
      <c r="J1257" t="str">
        <f>if(and($K$3&gt;1,R1257=PROSES!$C$2),,K1257)</f>
        <v/>
      </c>
      <c r="K1257" s="1" t="str">
        <f>if(and($L$3&gt;1,L1257=PROSES!$B$2),,L1257)</f>
        <v/>
      </c>
      <c r="L1257" t="str">
        <f t="shared" si="7"/>
        <v/>
      </c>
      <c r="M1257" t="str">
        <f>if(Z1257=PROSES!$B$3,T1257,)</f>
        <v/>
      </c>
      <c r="N1257" t="str">
        <f>if(X1257=PROSES!$B$3,T1257,)</f>
        <v/>
      </c>
      <c r="O1257" t="str">
        <f t="shared" si="8"/>
        <v/>
      </c>
      <c r="P1257" t="str">
        <f>if(Z1257=PROSES!$B$1,T1257,)</f>
        <v/>
      </c>
      <c r="Q1257" t="str">
        <f>if(X1257=PROSES!$B$1,T1257,)</f>
        <v/>
      </c>
      <c r="R1257" t="str">
        <f t="shared" si="9"/>
        <v>TANJUNG JATISAYUNG</v>
      </c>
      <c r="S1257" s="3"/>
      <c r="T1257" s="1" t="s">
        <v>2169</v>
      </c>
      <c r="U1257" s="1" t="s">
        <v>176</v>
      </c>
      <c r="V1257" s="1" t="s">
        <v>176</v>
      </c>
      <c r="W1257" s="1" t="s">
        <v>807</v>
      </c>
      <c r="X1257" s="1" t="s">
        <v>1044</v>
      </c>
      <c r="Y1257" s="1">
        <v>1.0</v>
      </c>
      <c r="Z1257" s="1" t="s">
        <v>1892</v>
      </c>
      <c r="AA1257" s="1">
        <v>1.0</v>
      </c>
      <c r="AD1257" s="1">
        <v>0.0</v>
      </c>
      <c r="AE1257" s="1">
        <v>1.0</v>
      </c>
      <c r="AG1257" s="1">
        <v>68.516</v>
      </c>
      <c r="AH1257" s="1">
        <v>1.0</v>
      </c>
      <c r="AI1257" s="1" t="s">
        <v>64</v>
      </c>
      <c r="AJ1257" s="1">
        <v>0.0</v>
      </c>
      <c r="AM1257" s="1">
        <v>0.0</v>
      </c>
      <c r="AN1257" s="1">
        <v>0.0</v>
      </c>
      <c r="AO1257" s="1">
        <v>100.0</v>
      </c>
      <c r="AP1257" s="1">
        <v>1.0</v>
      </c>
      <c r="AQ1257" s="1">
        <v>2.73</v>
      </c>
      <c r="AR1257" s="1">
        <v>2.73</v>
      </c>
      <c r="AS1257" s="1">
        <v>19.47832</v>
      </c>
      <c r="AT1257" s="1">
        <v>82.725</v>
      </c>
      <c r="AU1257" s="1">
        <v>2.466576</v>
      </c>
      <c r="AV1257" s="1">
        <v>19.32151</v>
      </c>
      <c r="AW1257" s="1">
        <v>10.89404</v>
      </c>
      <c r="AX1257" s="1">
        <v>56.18312</v>
      </c>
      <c r="AY1257" s="1">
        <v>0.0</v>
      </c>
      <c r="AZ1257" s="1">
        <v>0.6470905</v>
      </c>
      <c r="BA1257" s="1">
        <v>-5.602889</v>
      </c>
    </row>
    <row r="1258">
      <c r="A1258">
        <f t="shared" si="2"/>
        <v>0</v>
      </c>
      <c r="B1258" t="str">
        <f t="shared" si="3"/>
        <v/>
      </c>
      <c r="C1258" t="str">
        <f>if(and(D$3&gt;1,E1258=PROSES!$D$22),,D1258)</f>
        <v/>
      </c>
      <c r="D1258" s="1" t="str">
        <f>if(and(F$3&gt;1,F1258=PROSES!$B$10),,F1258)</f>
        <v/>
      </c>
      <c r="E1258" t="str">
        <f t="shared" si="4"/>
        <v/>
      </c>
      <c r="F1258" t="str">
        <f t="shared" si="5"/>
        <v/>
      </c>
      <c r="G1258" s="1" t="str">
        <f>if(Z1258=PROSES!$E$29,T1258,)</f>
        <v/>
      </c>
      <c r="H1258" t="str">
        <f>if(X1258=PROSES!$E$29,T1258,)</f>
        <v/>
      </c>
      <c r="I1258" t="str">
        <f t="shared" si="6"/>
        <v/>
      </c>
      <c r="J1258" t="str">
        <f>if(and($K$3&gt;1,R1258=PROSES!$C$2),,K1258)</f>
        <v/>
      </c>
      <c r="K1258" s="1" t="str">
        <f>if(and($L$3&gt;1,L1258=PROSES!$B$2),,L1258)</f>
        <v/>
      </c>
      <c r="L1258" t="str">
        <f t="shared" si="7"/>
        <v/>
      </c>
      <c r="M1258" t="str">
        <f>if(Z1258=PROSES!$B$3,T1258,)</f>
        <v/>
      </c>
      <c r="N1258" t="str">
        <f>if(X1258=PROSES!$B$3,T1258,)</f>
        <v/>
      </c>
      <c r="O1258" t="str">
        <f t="shared" si="8"/>
        <v/>
      </c>
      <c r="P1258" t="str">
        <f>if(Z1258=PROSES!$B$1,T1258,)</f>
        <v/>
      </c>
      <c r="Q1258" t="str">
        <f>if(X1258=PROSES!$B$1,T1258,)</f>
        <v/>
      </c>
      <c r="R1258" t="str">
        <f t="shared" si="9"/>
        <v>TANJUNG JATI B7TANJUNG JATI 5.6</v>
      </c>
      <c r="S1258" s="3"/>
      <c r="T1258" s="1" t="s">
        <v>2170</v>
      </c>
      <c r="U1258" s="1" t="s">
        <v>75</v>
      </c>
      <c r="V1258" s="1" t="s">
        <v>75</v>
      </c>
      <c r="W1258" s="1" t="s">
        <v>1584</v>
      </c>
      <c r="X1258" s="1" t="s">
        <v>2171</v>
      </c>
      <c r="Y1258" s="1" t="s">
        <v>78</v>
      </c>
      <c r="Z1258" s="1" t="s">
        <v>1585</v>
      </c>
      <c r="AA1258" s="1" t="s">
        <v>78</v>
      </c>
      <c r="AD1258" s="1">
        <v>0.0</v>
      </c>
      <c r="AE1258" s="1">
        <v>1.0</v>
      </c>
      <c r="AG1258" s="1">
        <v>1.325</v>
      </c>
      <c r="AH1258" s="1">
        <v>1.0</v>
      </c>
      <c r="AI1258" s="1" t="s">
        <v>64</v>
      </c>
      <c r="AJ1258" s="1">
        <v>0.0</v>
      </c>
      <c r="AM1258" s="1">
        <v>0.0</v>
      </c>
      <c r="AN1258" s="1">
        <v>0.0</v>
      </c>
      <c r="AO1258" s="1">
        <v>100.0</v>
      </c>
      <c r="AP1258" s="1">
        <v>1.0</v>
      </c>
      <c r="AQ1258" s="1">
        <v>3.24</v>
      </c>
      <c r="AR1258" s="1">
        <v>3.24</v>
      </c>
      <c r="AS1258" s="1">
        <v>0.3600874</v>
      </c>
      <c r="AT1258" s="1">
        <v>86.30794</v>
      </c>
      <c r="AU1258" s="1">
        <v>0.0231875</v>
      </c>
      <c r="AV1258" s="1">
        <v>0.35934</v>
      </c>
      <c r="AW1258" s="1">
        <v>0.2219375</v>
      </c>
      <c r="AX1258" s="1">
        <v>1.07802</v>
      </c>
      <c r="AY1258" s="1">
        <v>0.0</v>
      </c>
      <c r="AZ1258" s="1">
        <v>0.6902545</v>
      </c>
      <c r="BA1258" s="1">
        <v>-11.76665</v>
      </c>
    </row>
    <row r="1259">
      <c r="A1259">
        <f t="shared" si="2"/>
        <v>0</v>
      </c>
      <c r="B1259" t="str">
        <f t="shared" si="3"/>
        <v/>
      </c>
      <c r="C1259" t="str">
        <f>if(and(D$3&gt;1,E1259=PROSES!$D$22),,D1259)</f>
        <v/>
      </c>
      <c r="D1259" s="1" t="str">
        <f>if(and(F$3&gt;1,F1259=PROSES!$B$10),,F1259)</f>
        <v/>
      </c>
      <c r="E1259" t="str">
        <f t="shared" si="4"/>
        <v/>
      </c>
      <c r="F1259" t="str">
        <f t="shared" si="5"/>
        <v/>
      </c>
      <c r="G1259" s="1" t="str">
        <f>if(Z1259=PROSES!$E$29,T1259,)</f>
        <v/>
      </c>
      <c r="H1259" t="str">
        <f>if(X1259=PROSES!$E$29,T1259,)</f>
        <v/>
      </c>
      <c r="I1259" t="str">
        <f t="shared" si="6"/>
        <v/>
      </c>
      <c r="J1259" t="str">
        <f>if(and($K$3&gt;1,R1259=PROSES!$C$2),,K1259)</f>
        <v/>
      </c>
      <c r="K1259" s="1" t="str">
        <f>if(and($L$3&gt;1,L1259=PROSES!$B$2),,L1259)</f>
        <v/>
      </c>
      <c r="L1259" t="str">
        <f t="shared" si="7"/>
        <v/>
      </c>
      <c r="M1259" t="str">
        <f>if(Z1259=PROSES!$B$3,T1259,)</f>
        <v/>
      </c>
      <c r="N1259" t="str">
        <f>if(X1259=PROSES!$B$3,T1259,)</f>
        <v/>
      </c>
      <c r="O1259" t="str">
        <f t="shared" si="8"/>
        <v/>
      </c>
      <c r="P1259" t="str">
        <f>if(Z1259=PROSES!$B$1,T1259,)</f>
        <v/>
      </c>
      <c r="Q1259" t="str">
        <f>if(X1259=PROSES!$B$1,T1259,)</f>
        <v/>
      </c>
      <c r="R1259" t="str">
        <f t="shared" si="9"/>
        <v>TANJUNG JATI 5.6TANJUNG JATI B7</v>
      </c>
      <c r="S1259" s="3"/>
      <c r="T1259" s="1" t="s">
        <v>2172</v>
      </c>
      <c r="U1259" s="1" t="s">
        <v>75</v>
      </c>
      <c r="V1259" s="1" t="s">
        <v>75</v>
      </c>
      <c r="W1259" s="1" t="s">
        <v>1584</v>
      </c>
      <c r="X1259" s="1" t="s">
        <v>1585</v>
      </c>
      <c r="Y1259" s="1" t="s">
        <v>78</v>
      </c>
      <c r="Z1259" s="1" t="s">
        <v>2171</v>
      </c>
      <c r="AA1259" s="1" t="s">
        <v>78</v>
      </c>
      <c r="AD1259" s="1">
        <v>0.0</v>
      </c>
      <c r="AE1259" s="1">
        <v>1.0</v>
      </c>
      <c r="AG1259" s="1">
        <v>1.325</v>
      </c>
      <c r="AH1259" s="1">
        <v>1.0</v>
      </c>
      <c r="AI1259" s="1" t="s">
        <v>64</v>
      </c>
      <c r="AJ1259" s="1">
        <v>0.0</v>
      </c>
      <c r="AM1259" s="1">
        <v>0.0</v>
      </c>
      <c r="AN1259" s="1">
        <v>0.0</v>
      </c>
      <c r="AO1259" s="1">
        <v>100.0</v>
      </c>
      <c r="AP1259" s="1">
        <v>1.0</v>
      </c>
      <c r="AQ1259" s="1">
        <v>3.24</v>
      </c>
      <c r="AR1259" s="1">
        <v>3.24</v>
      </c>
      <c r="AS1259" s="1">
        <v>0.3600874</v>
      </c>
      <c r="AT1259" s="1">
        <v>86.30794</v>
      </c>
      <c r="AU1259" s="1">
        <v>0.0231875</v>
      </c>
      <c r="AV1259" s="1">
        <v>0.35934</v>
      </c>
      <c r="AW1259" s="1">
        <v>0.2219375</v>
      </c>
      <c r="AX1259" s="1">
        <v>1.07802</v>
      </c>
      <c r="AY1259" s="1">
        <v>0.0</v>
      </c>
      <c r="AZ1259" s="1">
        <v>0.6902545</v>
      </c>
      <c r="BA1259" s="1">
        <v>-11.76665</v>
      </c>
    </row>
    <row r="1260">
      <c r="A1260">
        <f t="shared" si="2"/>
        <v>0</v>
      </c>
      <c r="B1260" t="str">
        <f t="shared" si="3"/>
        <v/>
      </c>
      <c r="C1260" t="str">
        <f>if(and(D$3&gt;1,E1260=PROSES!$D$22),,D1260)</f>
        <v/>
      </c>
      <c r="D1260" s="1" t="str">
        <f>if(and(F$3&gt;1,F1260=PROSES!$B$10),,F1260)</f>
        <v/>
      </c>
      <c r="E1260" t="str">
        <f t="shared" si="4"/>
        <v/>
      </c>
      <c r="F1260" t="str">
        <f t="shared" si="5"/>
        <v/>
      </c>
      <c r="G1260" s="1" t="str">
        <f>if(Z1260=PROSES!$E$29,T1260,)</f>
        <v/>
      </c>
      <c r="H1260" t="str">
        <f>if(X1260=PROSES!$E$29,T1260,)</f>
        <v/>
      </c>
      <c r="I1260" t="str">
        <f t="shared" si="6"/>
        <v/>
      </c>
      <c r="J1260" t="str">
        <f>if(and($K$3&gt;1,R1260=PROSES!$C$2),,K1260)</f>
        <v/>
      </c>
      <c r="K1260" s="1" t="str">
        <f>if(and($L$3&gt;1,L1260=PROSES!$B$2),,L1260)</f>
        <v/>
      </c>
      <c r="L1260" t="str">
        <f t="shared" si="7"/>
        <v/>
      </c>
      <c r="M1260" t="str">
        <f>if(Z1260=PROSES!$B$3,T1260,)</f>
        <v/>
      </c>
      <c r="N1260" t="str">
        <f>if(X1260=PROSES!$B$3,T1260,)</f>
        <v/>
      </c>
      <c r="O1260" t="str">
        <f t="shared" si="8"/>
        <v/>
      </c>
      <c r="P1260" t="str">
        <f>if(Z1260=PROSES!$B$1,T1260,)</f>
        <v/>
      </c>
      <c r="Q1260" t="str">
        <f>if(X1260=PROSES!$B$1,T1260,)</f>
        <v/>
      </c>
      <c r="R1260" t="str">
        <f t="shared" si="9"/>
        <v>TULUNGAGUNG4BLITAR4</v>
      </c>
      <c r="S1260" s="3"/>
      <c r="T1260" s="1" t="s">
        <v>2173</v>
      </c>
      <c r="U1260" s="1" t="s">
        <v>82</v>
      </c>
      <c r="V1260" s="1" t="s">
        <v>82</v>
      </c>
      <c r="W1260" s="1" t="s">
        <v>122</v>
      </c>
      <c r="X1260" s="1" t="s">
        <v>385</v>
      </c>
      <c r="Y1260" s="1" t="s">
        <v>349</v>
      </c>
      <c r="Z1260" s="1" t="s">
        <v>2174</v>
      </c>
      <c r="AA1260" s="1" t="s">
        <v>123</v>
      </c>
      <c r="AD1260" s="1">
        <v>0.0</v>
      </c>
      <c r="AE1260" s="1">
        <v>1.0</v>
      </c>
      <c r="AG1260" s="1">
        <v>31.2</v>
      </c>
      <c r="AH1260" s="1">
        <v>0.97</v>
      </c>
      <c r="AI1260" s="1" t="s">
        <v>64</v>
      </c>
      <c r="AJ1260" s="1">
        <v>0.0</v>
      </c>
      <c r="AM1260" s="1">
        <v>0.0</v>
      </c>
      <c r="AN1260" s="1">
        <v>0.0</v>
      </c>
      <c r="AO1260" s="1">
        <v>100.0</v>
      </c>
      <c r="AP1260" s="1">
        <v>1.0</v>
      </c>
      <c r="AQ1260" s="1">
        <v>0.4268</v>
      </c>
      <c r="AR1260" s="1">
        <v>0.4268</v>
      </c>
      <c r="AS1260" s="1">
        <v>13.85339</v>
      </c>
      <c r="AT1260" s="1">
        <v>60.66966</v>
      </c>
      <c r="AU1260" s="1">
        <v>6.786</v>
      </c>
      <c r="AV1260" s="1">
        <v>12.07752</v>
      </c>
      <c r="AW1260" s="1">
        <v>11.466</v>
      </c>
      <c r="AX1260" s="1">
        <v>36.23256</v>
      </c>
      <c r="AY1260" s="1">
        <v>0.0</v>
      </c>
      <c r="AZ1260" s="1">
        <v>0.5920149</v>
      </c>
      <c r="BA1260" s="1">
        <v>18.36523</v>
      </c>
    </row>
    <row r="1261">
      <c r="A1261">
        <f t="shared" si="2"/>
        <v>0</v>
      </c>
      <c r="B1261" t="str">
        <f t="shared" si="3"/>
        <v/>
      </c>
      <c r="C1261" t="str">
        <f>if(and(D$3&gt;1,E1261=PROSES!$D$22),,D1261)</f>
        <v/>
      </c>
      <c r="D1261" s="1" t="str">
        <f>if(and(F$3&gt;1,F1261=PROSES!$B$10),,F1261)</f>
        <v/>
      </c>
      <c r="E1261" t="str">
        <f t="shared" si="4"/>
        <v/>
      </c>
      <c r="F1261" t="str">
        <f t="shared" si="5"/>
        <v/>
      </c>
      <c r="G1261" s="1" t="str">
        <f>if(Z1261=PROSES!$E$29,T1261,)</f>
        <v/>
      </c>
      <c r="H1261" t="str">
        <f>if(X1261=PROSES!$E$29,T1261,)</f>
        <v/>
      </c>
      <c r="I1261" t="str">
        <f t="shared" si="6"/>
        <v/>
      </c>
      <c r="J1261" t="str">
        <f>if(and($K$3&gt;1,R1261=PROSES!$C$2),,K1261)</f>
        <v/>
      </c>
      <c r="K1261" s="1" t="str">
        <f>if(and($L$3&gt;1,L1261=PROSES!$B$2),,L1261)</f>
        <v/>
      </c>
      <c r="L1261" t="str">
        <f t="shared" si="7"/>
        <v/>
      </c>
      <c r="M1261" t="str">
        <f>if(Z1261=PROSES!$B$3,T1261,)</f>
        <v/>
      </c>
      <c r="N1261" t="str">
        <f>if(X1261=PROSES!$B$3,T1261,)</f>
        <v/>
      </c>
      <c r="O1261" t="str">
        <f t="shared" si="8"/>
        <v/>
      </c>
      <c r="P1261" t="str">
        <f>if(Z1261=PROSES!$B$1,T1261,)</f>
        <v/>
      </c>
      <c r="Q1261" t="str">
        <f>if(X1261=PROSES!$B$1,T1261,)</f>
        <v/>
      </c>
      <c r="R1261" t="str">
        <f t="shared" si="9"/>
        <v>TULUNGAGUNG4BLITAR4</v>
      </c>
      <c r="S1261" s="3"/>
      <c r="T1261" s="1" t="s">
        <v>2175</v>
      </c>
      <c r="U1261" s="1" t="s">
        <v>82</v>
      </c>
      <c r="V1261" s="1" t="s">
        <v>82</v>
      </c>
      <c r="W1261" s="1" t="s">
        <v>122</v>
      </c>
      <c r="X1261" s="1" t="s">
        <v>385</v>
      </c>
      <c r="Y1261" s="1" t="s">
        <v>349</v>
      </c>
      <c r="Z1261" s="1" t="s">
        <v>2174</v>
      </c>
      <c r="AA1261" s="1" t="s">
        <v>118</v>
      </c>
      <c r="AD1261" s="1">
        <v>0.0</v>
      </c>
      <c r="AE1261" s="1">
        <v>1.0</v>
      </c>
      <c r="AG1261" s="1">
        <v>31.2</v>
      </c>
      <c r="AH1261" s="1">
        <v>0.97</v>
      </c>
      <c r="AI1261" s="1" t="s">
        <v>64</v>
      </c>
      <c r="AJ1261" s="1">
        <v>0.0</v>
      </c>
      <c r="AM1261" s="1">
        <v>0.0</v>
      </c>
      <c r="AN1261" s="1">
        <v>0.0</v>
      </c>
      <c r="AO1261" s="1">
        <v>100.0</v>
      </c>
      <c r="AP1261" s="1">
        <v>1.0</v>
      </c>
      <c r="AQ1261" s="1">
        <v>0.4268</v>
      </c>
      <c r="AR1261" s="1">
        <v>0.4268</v>
      </c>
      <c r="AS1261" s="1">
        <v>13.85339</v>
      </c>
      <c r="AT1261" s="1">
        <v>60.66966</v>
      </c>
      <c r="AU1261" s="1">
        <v>6.786</v>
      </c>
      <c r="AV1261" s="1">
        <v>12.07752</v>
      </c>
      <c r="AW1261" s="1">
        <v>11.466</v>
      </c>
      <c r="AX1261" s="1">
        <v>36.23256</v>
      </c>
      <c r="AY1261" s="1">
        <v>0.0</v>
      </c>
      <c r="AZ1261" s="1">
        <v>0.5920149</v>
      </c>
      <c r="BA1261" s="1">
        <v>18.36523</v>
      </c>
    </row>
    <row r="1262">
      <c r="A1262">
        <f t="shared" si="2"/>
        <v>0</v>
      </c>
      <c r="B1262" t="str">
        <f t="shared" si="3"/>
        <v/>
      </c>
      <c r="C1262" t="str">
        <f>if(and(D$3&gt;1,E1262=PROSES!$D$22),,D1262)</f>
        <v/>
      </c>
      <c r="D1262" s="1" t="str">
        <f>if(and(F$3&gt;1,F1262=PROSES!$B$10),,F1262)</f>
        <v/>
      </c>
      <c r="E1262" t="str">
        <f t="shared" si="4"/>
        <v/>
      </c>
      <c r="F1262" t="str">
        <f t="shared" si="5"/>
        <v/>
      </c>
      <c r="G1262" s="1" t="str">
        <f>if(Z1262=PROSES!$E$29,T1262,)</f>
        <v/>
      </c>
      <c r="H1262" t="str">
        <f>if(X1262=PROSES!$E$29,T1262,)</f>
        <v/>
      </c>
      <c r="I1262" t="str">
        <f t="shared" si="6"/>
        <v/>
      </c>
      <c r="J1262" t="str">
        <f>if(and($K$3&gt;1,R1262=PROSES!$C$2),,K1262)</f>
        <v/>
      </c>
      <c r="K1262" s="1" t="str">
        <f>if(and($L$3&gt;1,L1262=PROSES!$B$2),,L1262)</f>
        <v/>
      </c>
      <c r="L1262" t="str">
        <f t="shared" si="7"/>
        <v/>
      </c>
      <c r="M1262" t="str">
        <f>if(Z1262=PROSES!$B$3,T1262,)</f>
        <v/>
      </c>
      <c r="N1262" t="str">
        <f>if(X1262=PROSES!$B$3,T1262,)</f>
        <v/>
      </c>
      <c r="O1262" t="str">
        <f t="shared" si="8"/>
        <v/>
      </c>
      <c r="P1262" t="str">
        <f>if(Z1262=PROSES!$B$1,T1262,)</f>
        <v/>
      </c>
      <c r="Q1262" t="str">
        <f>if(X1262=PROSES!$B$1,T1262,)</f>
        <v/>
      </c>
      <c r="R1262" t="str">
        <f t="shared" si="9"/>
        <v>TULUNGAGUNG4TRENGGALEK4</v>
      </c>
      <c r="S1262" s="3"/>
      <c r="T1262" s="1" t="s">
        <v>2176</v>
      </c>
      <c r="U1262" s="1" t="s">
        <v>82</v>
      </c>
      <c r="V1262" s="1" t="s">
        <v>82</v>
      </c>
      <c r="W1262" s="1" t="s">
        <v>122</v>
      </c>
      <c r="X1262" s="1" t="s">
        <v>385</v>
      </c>
      <c r="Y1262" s="1" t="s">
        <v>118</v>
      </c>
      <c r="Z1262" s="1" t="s">
        <v>2163</v>
      </c>
      <c r="AA1262" s="1" t="s">
        <v>118</v>
      </c>
      <c r="AD1262" s="1">
        <v>0.0</v>
      </c>
      <c r="AE1262" s="1">
        <v>1.0</v>
      </c>
      <c r="AG1262" s="1">
        <v>33.0</v>
      </c>
      <c r="AH1262" s="1">
        <v>0.97</v>
      </c>
      <c r="AI1262" s="1" t="s">
        <v>64</v>
      </c>
      <c r="AJ1262" s="1">
        <v>0.0</v>
      </c>
      <c r="AM1262" s="1">
        <v>0.0</v>
      </c>
      <c r="AN1262" s="1">
        <v>0.0</v>
      </c>
      <c r="AO1262" s="1">
        <v>100.0</v>
      </c>
      <c r="AP1262" s="1">
        <v>1.0</v>
      </c>
      <c r="AQ1262" s="1">
        <v>0.4268</v>
      </c>
      <c r="AR1262" s="1">
        <v>0.4268</v>
      </c>
      <c r="AS1262" s="1">
        <v>14.65262</v>
      </c>
      <c r="AT1262" s="1">
        <v>60.66966</v>
      </c>
      <c r="AU1262" s="1">
        <v>7.1775</v>
      </c>
      <c r="AV1262" s="1">
        <v>12.7743</v>
      </c>
      <c r="AW1262" s="1">
        <v>12.1275</v>
      </c>
      <c r="AX1262" s="1">
        <v>38.3229</v>
      </c>
      <c r="AY1262" s="1">
        <v>0.0</v>
      </c>
      <c r="AZ1262" s="1">
        <v>0.5920149</v>
      </c>
      <c r="BA1262" s="1">
        <v>18.36523</v>
      </c>
    </row>
    <row r="1263">
      <c r="A1263">
        <f t="shared" si="2"/>
        <v>0</v>
      </c>
      <c r="B1263" t="str">
        <f t="shared" si="3"/>
        <v/>
      </c>
      <c r="C1263" t="str">
        <f>if(and(D$3&gt;1,E1263=PROSES!$D$22),,D1263)</f>
        <v/>
      </c>
      <c r="D1263" s="1" t="str">
        <f>if(and(F$3&gt;1,F1263=PROSES!$B$10),,F1263)</f>
        <v/>
      </c>
      <c r="E1263" t="str">
        <f t="shared" si="4"/>
        <v/>
      </c>
      <c r="F1263" t="str">
        <f t="shared" si="5"/>
        <v/>
      </c>
      <c r="G1263" s="1" t="str">
        <f>if(Z1263=PROSES!$E$29,T1263,)</f>
        <v/>
      </c>
      <c r="H1263" t="str">
        <f>if(X1263=PROSES!$E$29,T1263,)</f>
        <v/>
      </c>
      <c r="I1263" t="str">
        <f t="shared" si="6"/>
        <v/>
      </c>
      <c r="J1263" t="str">
        <f>if(and($K$3&gt;1,R1263=PROSES!$C$2),,K1263)</f>
        <v/>
      </c>
      <c r="K1263" s="1" t="str">
        <f>if(and($L$3&gt;1,L1263=PROSES!$B$2),,L1263)</f>
        <v/>
      </c>
      <c r="L1263" t="str">
        <f t="shared" si="7"/>
        <v/>
      </c>
      <c r="M1263" t="str">
        <f>if(Z1263=PROSES!$B$3,T1263,)</f>
        <v/>
      </c>
      <c r="N1263" t="str">
        <f>if(X1263=PROSES!$B$3,T1263,)</f>
        <v/>
      </c>
      <c r="O1263" t="str">
        <f t="shared" si="8"/>
        <v/>
      </c>
      <c r="P1263" t="str">
        <f>if(Z1263=PROSES!$B$1,T1263,)</f>
        <v/>
      </c>
      <c r="Q1263" t="str">
        <f>if(X1263=PROSES!$B$1,T1263,)</f>
        <v/>
      </c>
      <c r="R1263" t="str">
        <f t="shared" si="9"/>
        <v>TULUNGAGUNG4PLTA TULUNGAGUNG4</v>
      </c>
      <c r="S1263" s="3"/>
      <c r="T1263" s="1" t="s">
        <v>2177</v>
      </c>
      <c r="U1263" s="1" t="s">
        <v>82</v>
      </c>
      <c r="V1263" s="1" t="s">
        <v>82</v>
      </c>
      <c r="W1263" s="1" t="s">
        <v>122</v>
      </c>
      <c r="X1263" s="1" t="s">
        <v>385</v>
      </c>
      <c r="Y1263" s="1" t="s">
        <v>118</v>
      </c>
      <c r="Z1263" s="1" t="s">
        <v>2178</v>
      </c>
      <c r="AA1263" s="1" t="s">
        <v>123</v>
      </c>
      <c r="AD1263" s="1">
        <v>0.0</v>
      </c>
      <c r="AE1263" s="1">
        <v>1.0</v>
      </c>
      <c r="AG1263" s="1">
        <v>37.183</v>
      </c>
      <c r="AH1263" s="1">
        <v>0.97</v>
      </c>
      <c r="AI1263" s="1" t="s">
        <v>64</v>
      </c>
      <c r="AJ1263" s="1">
        <v>0.0</v>
      </c>
      <c r="AM1263" s="1">
        <v>0.0</v>
      </c>
      <c r="AN1263" s="1">
        <v>0.0</v>
      </c>
      <c r="AO1263" s="1">
        <v>100.0</v>
      </c>
      <c r="AP1263" s="1">
        <v>1.0</v>
      </c>
      <c r="AQ1263" s="1">
        <v>0.4268</v>
      </c>
      <c r="AR1263" s="1">
        <v>0.4268</v>
      </c>
      <c r="AS1263" s="1">
        <v>16.50995</v>
      </c>
      <c r="AT1263" s="1">
        <v>60.66966</v>
      </c>
      <c r="AU1263" s="1">
        <v>8.087302</v>
      </c>
      <c r="AV1263" s="1">
        <v>14.39354</v>
      </c>
      <c r="AW1263" s="1">
        <v>13.66475</v>
      </c>
      <c r="AX1263" s="1">
        <v>43.18061</v>
      </c>
      <c r="AY1263" s="1">
        <v>0.0</v>
      </c>
      <c r="AZ1263" s="1">
        <v>0.5920149</v>
      </c>
      <c r="BA1263" s="1">
        <v>18.36523</v>
      </c>
    </row>
    <row r="1264">
      <c r="A1264">
        <f t="shared" si="2"/>
        <v>0</v>
      </c>
      <c r="B1264" t="str">
        <f t="shared" si="3"/>
        <v/>
      </c>
      <c r="C1264" t="str">
        <f>if(and(D$3&gt;1,E1264=PROSES!$D$22),,D1264)</f>
        <v/>
      </c>
      <c r="D1264" s="1" t="str">
        <f>if(and(F$3&gt;1,F1264=PROSES!$B$10),,F1264)</f>
        <v/>
      </c>
      <c r="E1264" t="str">
        <f t="shared" si="4"/>
        <v/>
      </c>
      <c r="F1264" t="str">
        <f t="shared" si="5"/>
        <v/>
      </c>
      <c r="G1264" s="1" t="str">
        <f>if(Z1264=PROSES!$E$29,T1264,)</f>
        <v/>
      </c>
      <c r="H1264" t="str">
        <f>if(X1264=PROSES!$E$29,T1264,)</f>
        <v/>
      </c>
      <c r="I1264" t="str">
        <f t="shared" si="6"/>
        <v/>
      </c>
      <c r="J1264" t="str">
        <f>if(and($K$3&gt;1,R1264=PROSES!$C$2),,K1264)</f>
        <v/>
      </c>
      <c r="K1264" s="1" t="str">
        <f>if(and($L$3&gt;1,L1264=PROSES!$B$2),,L1264)</f>
        <v/>
      </c>
      <c r="L1264" t="str">
        <f t="shared" si="7"/>
        <v/>
      </c>
      <c r="M1264" t="str">
        <f>if(Z1264=PROSES!$B$3,T1264,)</f>
        <v/>
      </c>
      <c r="N1264" t="str">
        <f>if(X1264=PROSES!$B$3,T1264,)</f>
        <v/>
      </c>
      <c r="O1264" t="str">
        <f t="shared" si="8"/>
        <v/>
      </c>
      <c r="P1264" t="str">
        <f>if(Z1264=PROSES!$B$1,T1264,)</f>
        <v/>
      </c>
      <c r="Q1264" t="str">
        <f>if(X1264=PROSES!$B$1,T1264,)</f>
        <v/>
      </c>
      <c r="R1264" t="str">
        <f t="shared" si="9"/>
        <v>PLTA TULUNGAGUNG4TRENGGALEK4</v>
      </c>
      <c r="S1264" s="3"/>
      <c r="T1264" s="1" t="s">
        <v>2179</v>
      </c>
      <c r="U1264" s="1" t="s">
        <v>82</v>
      </c>
      <c r="V1264" s="1" t="s">
        <v>82</v>
      </c>
      <c r="W1264" s="1" t="s">
        <v>122</v>
      </c>
      <c r="X1264" s="1" t="s">
        <v>2178</v>
      </c>
      <c r="Y1264" s="1" t="s">
        <v>123</v>
      </c>
      <c r="Z1264" s="1" t="s">
        <v>2163</v>
      </c>
      <c r="AA1264" s="1" t="s">
        <v>118</v>
      </c>
      <c r="AD1264" s="1">
        <v>0.0</v>
      </c>
      <c r="AE1264" s="1">
        <v>1.0</v>
      </c>
      <c r="AG1264" s="1">
        <v>27.58</v>
      </c>
      <c r="AH1264" s="1">
        <v>0.97</v>
      </c>
      <c r="AI1264" s="1" t="s">
        <v>64</v>
      </c>
      <c r="AJ1264" s="1">
        <v>0.0</v>
      </c>
      <c r="AM1264" s="1">
        <v>0.0</v>
      </c>
      <c r="AN1264" s="1">
        <v>0.0</v>
      </c>
      <c r="AO1264" s="1">
        <v>100.0</v>
      </c>
      <c r="AP1264" s="1">
        <v>1.0</v>
      </c>
      <c r="AQ1264" s="1">
        <v>0.4268</v>
      </c>
      <c r="AR1264" s="1">
        <v>0.4268</v>
      </c>
      <c r="AS1264" s="1">
        <v>12.24604</v>
      </c>
      <c r="AT1264" s="1">
        <v>60.66966</v>
      </c>
      <c r="AU1264" s="1">
        <v>5.99865</v>
      </c>
      <c r="AV1264" s="1">
        <v>10.67622</v>
      </c>
      <c r="AW1264" s="1">
        <v>10.13565</v>
      </c>
      <c r="AX1264" s="1">
        <v>32.02865</v>
      </c>
      <c r="AY1264" s="1">
        <v>0.0</v>
      </c>
      <c r="AZ1264" s="1">
        <v>0.5920149</v>
      </c>
      <c r="BA1264" s="1">
        <v>18.36523</v>
      </c>
    </row>
    <row r="1265">
      <c r="A1265">
        <f t="shared" si="2"/>
        <v>0</v>
      </c>
      <c r="B1265" t="str">
        <f t="shared" si="3"/>
        <v/>
      </c>
      <c r="C1265" t="str">
        <f>if(and(D$3&gt;1,E1265=PROSES!$D$22),,D1265)</f>
        <v/>
      </c>
      <c r="D1265" s="1" t="str">
        <f>if(and(F$3&gt;1,F1265=PROSES!$B$10),,F1265)</f>
        <v/>
      </c>
      <c r="E1265" t="str">
        <f t="shared" si="4"/>
        <v/>
      </c>
      <c r="F1265" t="str">
        <f t="shared" si="5"/>
        <v/>
      </c>
      <c r="G1265" s="1" t="str">
        <f>if(Z1265=PROSES!$E$29,T1265,)</f>
        <v/>
      </c>
      <c r="H1265" t="str">
        <f>if(X1265=PROSES!$E$29,T1265,)</f>
        <v/>
      </c>
      <c r="I1265" t="str">
        <f t="shared" si="6"/>
        <v/>
      </c>
      <c r="J1265" t="str">
        <f>if(and($K$3&gt;1,R1265=PROSES!$C$2),,K1265)</f>
        <v/>
      </c>
      <c r="K1265" s="1" t="str">
        <f>if(and($L$3&gt;1,L1265=PROSES!$B$2),,L1265)</f>
        <v/>
      </c>
      <c r="L1265" t="str">
        <f t="shared" si="7"/>
        <v/>
      </c>
      <c r="M1265" t="str">
        <f>if(Z1265=PROSES!$B$3,T1265,)</f>
        <v/>
      </c>
      <c r="N1265" t="str">
        <f>if(X1265=PROSES!$B$3,T1265,)</f>
        <v/>
      </c>
      <c r="O1265" t="str">
        <f t="shared" si="8"/>
        <v/>
      </c>
      <c r="P1265" t="str">
        <f>if(Z1265=PROSES!$B$1,T1265,)</f>
        <v/>
      </c>
      <c r="Q1265" t="str">
        <f>if(X1265=PROSES!$B$1,T1265,)</f>
        <v/>
      </c>
      <c r="R1265" t="str">
        <f t="shared" si="9"/>
        <v>GANDAMEKARTAMBUN5</v>
      </c>
      <c r="S1265" s="3"/>
      <c r="T1265" s="1" t="s">
        <v>2180</v>
      </c>
      <c r="U1265" s="1" t="s">
        <v>58</v>
      </c>
      <c r="V1265" s="1" t="s">
        <v>58</v>
      </c>
      <c r="W1265" s="1" t="s">
        <v>99</v>
      </c>
      <c r="X1265" s="1" t="s">
        <v>471</v>
      </c>
      <c r="Y1265" s="1" t="s">
        <v>61</v>
      </c>
      <c r="Z1265" s="1" t="s">
        <v>1572</v>
      </c>
      <c r="AA1265" s="1" t="s">
        <v>66</v>
      </c>
      <c r="AD1265" s="1">
        <v>0.0</v>
      </c>
      <c r="AE1265" s="1">
        <v>1.0</v>
      </c>
      <c r="AG1265" s="1">
        <v>7.2</v>
      </c>
      <c r="AH1265" s="1">
        <v>1.0</v>
      </c>
      <c r="AI1265" s="1" t="s">
        <v>64</v>
      </c>
      <c r="AJ1265" s="1">
        <v>0.0</v>
      </c>
      <c r="AM1265" s="1">
        <v>0.0</v>
      </c>
      <c r="AN1265" s="1">
        <v>0.0</v>
      </c>
      <c r="AO1265" s="1">
        <v>100.0</v>
      </c>
      <c r="AP1265" s="1">
        <v>1.0</v>
      </c>
      <c r="AQ1265" s="1">
        <v>1.2</v>
      </c>
      <c r="AR1265" s="1">
        <v>1.2</v>
      </c>
      <c r="AS1265" s="1">
        <v>1.552806</v>
      </c>
      <c r="AT1265" s="1">
        <v>71.48104</v>
      </c>
      <c r="AU1265" s="1">
        <v>0.4932</v>
      </c>
      <c r="AV1265" s="1">
        <v>1.4724</v>
      </c>
      <c r="AW1265" s="1">
        <v>1.5732</v>
      </c>
      <c r="AX1265" s="1">
        <v>4.4172</v>
      </c>
      <c r="AY1265" s="1">
        <v>0.0</v>
      </c>
      <c r="AZ1265" s="1">
        <v>0.673318</v>
      </c>
      <c r="BA1265" s="1">
        <v>-1.621461</v>
      </c>
    </row>
    <row r="1266">
      <c r="A1266">
        <f t="shared" si="2"/>
        <v>0</v>
      </c>
      <c r="B1266" t="str">
        <f t="shared" si="3"/>
        <v/>
      </c>
      <c r="C1266" t="str">
        <f>if(and(D$3&gt;1,E1266=PROSES!$D$22),,D1266)</f>
        <v/>
      </c>
      <c r="D1266" s="1" t="str">
        <f>if(and(F$3&gt;1,F1266=PROSES!$B$10),,F1266)</f>
        <v/>
      </c>
      <c r="E1266" t="str">
        <f t="shared" si="4"/>
        <v/>
      </c>
      <c r="F1266" t="str">
        <f t="shared" si="5"/>
        <v/>
      </c>
      <c r="G1266" s="1" t="str">
        <f>if(Z1266=PROSES!$E$29,T1266,)</f>
        <v/>
      </c>
      <c r="H1266" t="str">
        <f>if(X1266=PROSES!$E$29,T1266,)</f>
        <v/>
      </c>
      <c r="I1266" t="str">
        <f t="shared" si="6"/>
        <v/>
      </c>
      <c r="J1266" t="str">
        <f>if(and($K$3&gt;1,R1266=PROSES!$C$2),,K1266)</f>
        <v/>
      </c>
      <c r="K1266" s="1" t="str">
        <f>if(and($L$3&gt;1,L1266=PROSES!$B$2),,L1266)</f>
        <v/>
      </c>
      <c r="L1266" t="str">
        <f t="shared" si="7"/>
        <v/>
      </c>
      <c r="M1266" t="str">
        <f>if(Z1266=PROSES!$B$3,T1266,)</f>
        <v/>
      </c>
      <c r="N1266" t="str">
        <f>if(X1266=PROSES!$B$3,T1266,)</f>
        <v/>
      </c>
      <c r="O1266" t="str">
        <f t="shared" si="8"/>
        <v/>
      </c>
      <c r="P1266" t="str">
        <f>if(Z1266=PROSES!$B$1,T1266,)</f>
        <v/>
      </c>
      <c r="Q1266" t="str">
        <f>if(X1266=PROSES!$B$1,T1266,)</f>
        <v/>
      </c>
      <c r="R1266" t="str">
        <f t="shared" si="9"/>
        <v>GANDAMEKARTAMBUN5</v>
      </c>
      <c r="S1266" s="3"/>
      <c r="T1266" s="1" t="s">
        <v>2181</v>
      </c>
      <c r="U1266" s="1" t="s">
        <v>58</v>
      </c>
      <c r="V1266" s="1" t="s">
        <v>58</v>
      </c>
      <c r="W1266" s="1" t="s">
        <v>99</v>
      </c>
      <c r="X1266" s="1" t="s">
        <v>471</v>
      </c>
      <c r="Y1266" s="1" t="s">
        <v>66</v>
      </c>
      <c r="Z1266" s="1" t="s">
        <v>1572</v>
      </c>
      <c r="AA1266" s="1" t="s">
        <v>66</v>
      </c>
      <c r="AD1266" s="1">
        <v>0.0</v>
      </c>
      <c r="AE1266" s="1">
        <v>1.0</v>
      </c>
      <c r="AG1266" s="1">
        <v>7.2</v>
      </c>
      <c r="AH1266" s="1">
        <v>1.0</v>
      </c>
      <c r="AI1266" s="1" t="s">
        <v>64</v>
      </c>
      <c r="AJ1266" s="1">
        <v>0.0</v>
      </c>
      <c r="AM1266" s="1">
        <v>0.0</v>
      </c>
      <c r="AN1266" s="1">
        <v>0.0</v>
      </c>
      <c r="AO1266" s="1">
        <v>100.0</v>
      </c>
      <c r="AP1266" s="1">
        <v>1.0</v>
      </c>
      <c r="AQ1266" s="1">
        <v>1.2</v>
      </c>
      <c r="AR1266" s="1">
        <v>1.2</v>
      </c>
      <c r="AS1266" s="1">
        <v>1.552806</v>
      </c>
      <c r="AT1266" s="1">
        <v>71.48104</v>
      </c>
      <c r="AU1266" s="1">
        <v>0.4932</v>
      </c>
      <c r="AV1266" s="1">
        <v>1.4724</v>
      </c>
      <c r="AW1266" s="1">
        <v>1.5732</v>
      </c>
      <c r="AX1266" s="1">
        <v>4.4172</v>
      </c>
      <c r="AY1266" s="1">
        <v>0.0</v>
      </c>
      <c r="AZ1266" s="1">
        <v>0.673318</v>
      </c>
      <c r="BA1266" s="1">
        <v>-1.621461</v>
      </c>
    </row>
    <row r="1267">
      <c r="A1267">
        <f t="shared" si="2"/>
        <v>0</v>
      </c>
      <c r="B1267" t="str">
        <f t="shared" si="3"/>
        <v/>
      </c>
      <c r="C1267" t="str">
        <f>if(and(D$3&gt;1,E1267=PROSES!$D$22),,D1267)</f>
        <v/>
      </c>
      <c r="D1267" s="1" t="str">
        <f>if(and(F$3&gt;1,F1267=PROSES!$B$10),,F1267)</f>
        <v/>
      </c>
      <c r="E1267" t="str">
        <f t="shared" si="4"/>
        <v/>
      </c>
      <c r="F1267" t="str">
        <f t="shared" si="5"/>
        <v/>
      </c>
      <c r="G1267" s="1" t="str">
        <f>if(Z1267=PROSES!$E$29,T1267,)</f>
        <v/>
      </c>
      <c r="H1267" t="str">
        <f>if(X1267=PROSES!$E$29,T1267,)</f>
        <v/>
      </c>
      <c r="I1267" t="str">
        <f t="shared" si="6"/>
        <v/>
      </c>
      <c r="J1267" t="str">
        <f>if(and($K$3&gt;1,R1267=PROSES!$C$2),,K1267)</f>
        <v/>
      </c>
      <c r="K1267" s="1" t="str">
        <f>if(and($L$3&gt;1,L1267=PROSES!$B$2),,L1267)</f>
        <v/>
      </c>
      <c r="L1267" t="str">
        <f t="shared" si="7"/>
        <v/>
      </c>
      <c r="M1267" t="str">
        <f>if(Z1267=PROSES!$B$3,T1267,)</f>
        <v/>
      </c>
      <c r="N1267" t="str">
        <f>if(X1267=PROSES!$B$3,T1267,)</f>
        <v/>
      </c>
      <c r="O1267" t="str">
        <f t="shared" si="8"/>
        <v/>
      </c>
      <c r="P1267" t="str">
        <f>if(Z1267=PROSES!$B$1,T1267,)</f>
        <v/>
      </c>
      <c r="Q1267" t="str">
        <f>if(X1267=PROSES!$B$1,T1267,)</f>
        <v/>
      </c>
      <c r="R1267" t="str">
        <f t="shared" si="9"/>
        <v>TAMBUN4PONCOL</v>
      </c>
      <c r="S1267" s="3"/>
      <c r="T1267" s="1" t="s">
        <v>2182</v>
      </c>
      <c r="U1267" s="1" t="s">
        <v>58</v>
      </c>
      <c r="V1267" s="1" t="s">
        <v>58</v>
      </c>
      <c r="W1267" s="1" t="s">
        <v>749</v>
      </c>
      <c r="X1267" s="1" t="s">
        <v>2183</v>
      </c>
      <c r="Y1267" s="1" t="s">
        <v>249</v>
      </c>
      <c r="Z1267" s="1" t="s">
        <v>2184</v>
      </c>
      <c r="AA1267" s="1" t="s">
        <v>249</v>
      </c>
      <c r="AD1267" s="1">
        <v>1.0</v>
      </c>
      <c r="AE1267" s="1">
        <v>1.0</v>
      </c>
      <c r="AG1267" s="1">
        <v>6.5</v>
      </c>
      <c r="AH1267" s="1">
        <v>1.0</v>
      </c>
      <c r="AI1267" s="1" t="s">
        <v>64</v>
      </c>
      <c r="AJ1267" s="1">
        <v>0.0</v>
      </c>
      <c r="AM1267" s="1">
        <v>0.0</v>
      </c>
      <c r="AN1267" s="1">
        <v>0.0</v>
      </c>
      <c r="AO1267" s="1">
        <v>100.0</v>
      </c>
      <c r="AP1267" s="1">
        <v>1.0</v>
      </c>
      <c r="AQ1267" s="1">
        <v>0.44</v>
      </c>
      <c r="AR1267" s="1">
        <v>0.44</v>
      </c>
      <c r="AS1267" s="1">
        <v>2.994659</v>
      </c>
      <c r="AT1267" s="1">
        <v>62.32255</v>
      </c>
      <c r="AU1267" s="1">
        <v>1.391</v>
      </c>
      <c r="AV1267" s="1">
        <v>2.652</v>
      </c>
      <c r="AW1267" s="1">
        <v>2.366</v>
      </c>
      <c r="AX1267" s="1">
        <v>7.956</v>
      </c>
      <c r="AY1267" s="1">
        <v>0.0</v>
      </c>
      <c r="AZ1267" s="1">
        <v>0.6002764</v>
      </c>
      <c r="BA1267" s="1">
        <v>17.26142</v>
      </c>
    </row>
    <row r="1268">
      <c r="A1268">
        <f t="shared" si="2"/>
        <v>0</v>
      </c>
      <c r="B1268" t="str">
        <f t="shared" si="3"/>
        <v/>
      </c>
      <c r="C1268" t="str">
        <f>if(and(D$3&gt;1,E1268=PROSES!$D$22),,D1268)</f>
        <v/>
      </c>
      <c r="D1268" s="1" t="str">
        <f>if(and(F$3&gt;1,F1268=PROSES!$B$10),,F1268)</f>
        <v/>
      </c>
      <c r="E1268" t="str">
        <f t="shared" si="4"/>
        <v/>
      </c>
      <c r="F1268" t="str">
        <f t="shared" si="5"/>
        <v/>
      </c>
      <c r="G1268" s="1" t="str">
        <f>if(Z1268=PROSES!$E$29,T1268,)</f>
        <v/>
      </c>
      <c r="H1268" t="str">
        <f>if(X1268=PROSES!$E$29,T1268,)</f>
        <v/>
      </c>
      <c r="I1268" t="str">
        <f t="shared" si="6"/>
        <v/>
      </c>
      <c r="J1268" t="str">
        <f>if(and($K$3&gt;1,R1268=PROSES!$C$2),,K1268)</f>
        <v/>
      </c>
      <c r="K1268" s="1" t="str">
        <f>if(and($L$3&gt;1,L1268=PROSES!$B$2),,L1268)</f>
        <v/>
      </c>
      <c r="L1268" t="str">
        <f t="shared" si="7"/>
        <v/>
      </c>
      <c r="M1268" t="str">
        <f>if(Z1268=PROSES!$B$3,T1268,)</f>
        <v/>
      </c>
      <c r="N1268" t="str">
        <f>if(X1268=PROSES!$B$3,T1268,)</f>
        <v/>
      </c>
      <c r="O1268" t="str">
        <f t="shared" si="8"/>
        <v/>
      </c>
      <c r="P1268" t="str">
        <f>if(Z1268=PROSES!$B$1,T1268,)</f>
        <v/>
      </c>
      <c r="Q1268" t="str">
        <f>if(X1268=PROSES!$B$1,T1268,)</f>
        <v/>
      </c>
      <c r="R1268" t="str">
        <f t="shared" si="9"/>
        <v>TAMBUN4PONCOL</v>
      </c>
      <c r="S1268" s="3"/>
      <c r="T1268" s="1" t="s">
        <v>2185</v>
      </c>
      <c r="U1268" s="1" t="s">
        <v>58</v>
      </c>
      <c r="V1268" s="1" t="s">
        <v>58</v>
      </c>
      <c r="W1268" s="1" t="s">
        <v>749</v>
      </c>
      <c r="X1268" s="1" t="s">
        <v>2183</v>
      </c>
      <c r="Y1268" s="1" t="s">
        <v>252</v>
      </c>
      <c r="Z1268" s="1" t="s">
        <v>2184</v>
      </c>
      <c r="AA1268" s="1" t="s">
        <v>252</v>
      </c>
      <c r="AD1268" s="1">
        <v>1.0</v>
      </c>
      <c r="AE1268" s="1">
        <v>1.0</v>
      </c>
      <c r="AG1268" s="1">
        <v>6.5</v>
      </c>
      <c r="AH1268" s="1">
        <v>1.0</v>
      </c>
      <c r="AI1268" s="1" t="s">
        <v>64</v>
      </c>
      <c r="AJ1268" s="1">
        <v>0.0</v>
      </c>
      <c r="AM1268" s="1">
        <v>0.0</v>
      </c>
      <c r="AN1268" s="1">
        <v>0.0</v>
      </c>
      <c r="AO1268" s="1">
        <v>100.0</v>
      </c>
      <c r="AP1268" s="1">
        <v>1.0</v>
      </c>
      <c r="AQ1268" s="1">
        <v>0.44</v>
      </c>
      <c r="AR1268" s="1">
        <v>0.44</v>
      </c>
      <c r="AS1268" s="1">
        <v>2.994659</v>
      </c>
      <c r="AT1268" s="1">
        <v>62.32255</v>
      </c>
      <c r="AU1268" s="1">
        <v>1.391</v>
      </c>
      <c r="AV1268" s="1">
        <v>2.652</v>
      </c>
      <c r="AW1268" s="1">
        <v>2.366</v>
      </c>
      <c r="AX1268" s="1">
        <v>7.956</v>
      </c>
      <c r="AY1268" s="1">
        <v>0.0</v>
      </c>
      <c r="AZ1268" s="1">
        <v>0.6002764</v>
      </c>
      <c r="BA1268" s="1">
        <v>17.26142</v>
      </c>
    </row>
    <row r="1269">
      <c r="A1269">
        <f t="shared" si="2"/>
        <v>0</v>
      </c>
      <c r="B1269" t="str">
        <f t="shared" si="3"/>
        <v/>
      </c>
      <c r="C1269" t="str">
        <f>if(and(D$3&gt;1,E1269=PROSES!$D$22),,D1269)</f>
        <v/>
      </c>
      <c r="D1269" s="1" t="str">
        <f>if(and(F$3&gt;1,F1269=PROSES!$B$10),,F1269)</f>
        <v/>
      </c>
      <c r="E1269" t="str">
        <f t="shared" si="4"/>
        <v/>
      </c>
      <c r="F1269" t="str">
        <f t="shared" si="5"/>
        <v/>
      </c>
      <c r="G1269" s="1" t="str">
        <f>if(Z1269=PROSES!$E$29,T1269,)</f>
        <v/>
      </c>
      <c r="H1269" t="str">
        <f>if(X1269=PROSES!$E$29,T1269,)</f>
        <v/>
      </c>
      <c r="I1269" t="str">
        <f t="shared" si="6"/>
        <v/>
      </c>
      <c r="J1269" t="str">
        <f>if(and($K$3&gt;1,R1269=PROSES!$C$2),,K1269)</f>
        <v/>
      </c>
      <c r="K1269" s="1" t="str">
        <f>if(and($L$3&gt;1,L1269=PROSES!$B$2),,L1269)</f>
        <v/>
      </c>
      <c r="L1269" t="str">
        <f t="shared" si="7"/>
        <v/>
      </c>
      <c r="M1269" t="str">
        <f>if(Z1269=PROSES!$B$3,T1269,)</f>
        <v/>
      </c>
      <c r="N1269" t="str">
        <f>if(X1269=PROSES!$B$3,T1269,)</f>
        <v/>
      </c>
      <c r="O1269" t="str">
        <f t="shared" si="8"/>
        <v/>
      </c>
      <c r="P1269" t="str">
        <f>if(Z1269=PROSES!$B$1,T1269,)</f>
        <v/>
      </c>
      <c r="Q1269" t="str">
        <f>if(X1269=PROSES!$B$1,T1269,)</f>
        <v/>
      </c>
      <c r="R1269" t="str">
        <f t="shared" si="9"/>
        <v>TOYOGIRITAMBUN4</v>
      </c>
      <c r="S1269" s="3"/>
      <c r="T1269" s="1" t="s">
        <v>2186</v>
      </c>
      <c r="U1269" s="1" t="s">
        <v>58</v>
      </c>
      <c r="V1269" s="1" t="s">
        <v>58</v>
      </c>
      <c r="W1269" s="1" t="s">
        <v>749</v>
      </c>
      <c r="X1269" s="1" t="s">
        <v>2187</v>
      </c>
      <c r="Y1269" s="1" t="s">
        <v>249</v>
      </c>
      <c r="Z1269" s="1" t="s">
        <v>2183</v>
      </c>
      <c r="AA1269" s="1" t="s">
        <v>249</v>
      </c>
      <c r="AD1269" s="1">
        <v>0.0</v>
      </c>
      <c r="AE1269" s="1">
        <v>1.0</v>
      </c>
      <c r="AG1269" s="1">
        <v>5.0</v>
      </c>
      <c r="AH1269" s="1">
        <v>1.0</v>
      </c>
      <c r="AI1269" s="1" t="s">
        <v>64</v>
      </c>
      <c r="AJ1269" s="1">
        <v>0.0</v>
      </c>
      <c r="AM1269" s="1">
        <v>0.0</v>
      </c>
      <c r="AN1269" s="1">
        <v>0.0</v>
      </c>
      <c r="AO1269" s="1">
        <v>100.0</v>
      </c>
      <c r="AP1269" s="1">
        <v>1.0</v>
      </c>
      <c r="AQ1269" s="1">
        <v>0.44</v>
      </c>
      <c r="AR1269" s="1">
        <v>0.44</v>
      </c>
      <c r="AS1269" s="1">
        <v>2.303584</v>
      </c>
      <c r="AT1269" s="1">
        <v>62.32255</v>
      </c>
      <c r="AU1269" s="1">
        <v>1.07</v>
      </c>
      <c r="AV1269" s="1">
        <v>2.04</v>
      </c>
      <c r="AW1269" s="1">
        <v>1.82</v>
      </c>
      <c r="AX1269" s="1">
        <v>6.12</v>
      </c>
      <c r="AY1269" s="1">
        <v>0.0</v>
      </c>
      <c r="AZ1269" s="1">
        <v>0.6002764</v>
      </c>
      <c r="BA1269" s="1">
        <v>17.26142</v>
      </c>
    </row>
    <row r="1270">
      <c r="A1270">
        <f t="shared" si="2"/>
        <v>0</v>
      </c>
      <c r="B1270" t="str">
        <f t="shared" si="3"/>
        <v/>
      </c>
      <c r="C1270" t="str">
        <f>if(and(D$3&gt;1,E1270=PROSES!$D$22),,D1270)</f>
        <v/>
      </c>
      <c r="D1270" s="1" t="str">
        <f>if(and(F$3&gt;1,F1270=PROSES!$B$10),,F1270)</f>
        <v/>
      </c>
      <c r="E1270" t="str">
        <f t="shared" si="4"/>
        <v/>
      </c>
      <c r="F1270" t="str">
        <f t="shared" si="5"/>
        <v/>
      </c>
      <c r="G1270" s="1" t="str">
        <f>if(Z1270=PROSES!$E$29,T1270,)</f>
        <v/>
      </c>
      <c r="H1270" t="str">
        <f>if(X1270=PROSES!$E$29,T1270,)</f>
        <v/>
      </c>
      <c r="I1270" t="str">
        <f t="shared" si="6"/>
        <v/>
      </c>
      <c r="J1270" t="str">
        <f>if(and($K$3&gt;1,R1270=PROSES!$C$2),,K1270)</f>
        <v/>
      </c>
      <c r="K1270" s="1" t="str">
        <f>if(and($L$3&gt;1,L1270=PROSES!$B$2),,L1270)</f>
        <v/>
      </c>
      <c r="L1270" t="str">
        <f t="shared" si="7"/>
        <v/>
      </c>
      <c r="M1270" t="str">
        <f>if(Z1270=PROSES!$B$3,T1270,)</f>
        <v/>
      </c>
      <c r="N1270" t="str">
        <f>if(X1270=PROSES!$B$3,T1270,)</f>
        <v/>
      </c>
      <c r="O1270" t="str">
        <f t="shared" si="8"/>
        <v/>
      </c>
      <c r="P1270" t="str">
        <f>if(Z1270=PROSES!$B$1,T1270,)</f>
        <v/>
      </c>
      <c r="Q1270" t="str">
        <f>if(X1270=PROSES!$B$1,T1270,)</f>
        <v/>
      </c>
      <c r="R1270" t="str">
        <f t="shared" si="9"/>
        <v>TOYOGIRITAMBUN4</v>
      </c>
      <c r="S1270" s="3"/>
      <c r="T1270" s="1" t="s">
        <v>2188</v>
      </c>
      <c r="U1270" s="1" t="s">
        <v>58</v>
      </c>
      <c r="V1270" s="1" t="s">
        <v>58</v>
      </c>
      <c r="W1270" s="1" t="s">
        <v>749</v>
      </c>
      <c r="X1270" s="1" t="s">
        <v>2187</v>
      </c>
      <c r="Y1270" s="1" t="s">
        <v>249</v>
      </c>
      <c r="Z1270" s="1" t="s">
        <v>2183</v>
      </c>
      <c r="AA1270" s="1" t="s">
        <v>252</v>
      </c>
      <c r="AD1270" s="1">
        <v>0.0</v>
      </c>
      <c r="AE1270" s="1">
        <v>1.0</v>
      </c>
      <c r="AG1270" s="1">
        <v>5.0</v>
      </c>
      <c r="AH1270" s="1">
        <v>1.0</v>
      </c>
      <c r="AI1270" s="1" t="s">
        <v>64</v>
      </c>
      <c r="AJ1270" s="1">
        <v>0.0</v>
      </c>
      <c r="AM1270" s="1">
        <v>0.0</v>
      </c>
      <c r="AN1270" s="1">
        <v>0.0</v>
      </c>
      <c r="AO1270" s="1">
        <v>100.0</v>
      </c>
      <c r="AP1270" s="1">
        <v>1.0</v>
      </c>
      <c r="AQ1270" s="1">
        <v>0.44</v>
      </c>
      <c r="AR1270" s="1">
        <v>0.44</v>
      </c>
      <c r="AS1270" s="1">
        <v>2.303584</v>
      </c>
      <c r="AT1270" s="1">
        <v>62.32255</v>
      </c>
      <c r="AU1270" s="1">
        <v>1.07</v>
      </c>
      <c r="AV1270" s="1">
        <v>2.04</v>
      </c>
      <c r="AW1270" s="1">
        <v>1.82</v>
      </c>
      <c r="AX1270" s="1">
        <v>6.12</v>
      </c>
      <c r="AY1270" s="1">
        <v>0.0</v>
      </c>
      <c r="AZ1270" s="1">
        <v>0.6002764</v>
      </c>
      <c r="BA1270" s="1">
        <v>17.26142</v>
      </c>
    </row>
    <row r="1271">
      <c r="A1271">
        <f t="shared" si="2"/>
        <v>0</v>
      </c>
      <c r="B1271" t="str">
        <f t="shared" si="3"/>
        <v/>
      </c>
      <c r="C1271" t="str">
        <f>if(and(D$3&gt;1,E1271=PROSES!$D$22),,D1271)</f>
        <v/>
      </c>
      <c r="D1271" s="1" t="str">
        <f>if(and(F$3&gt;1,F1271=PROSES!$B$10),,F1271)</f>
        <v/>
      </c>
      <c r="E1271" t="str">
        <f t="shared" si="4"/>
        <v/>
      </c>
      <c r="F1271" t="str">
        <f t="shared" si="5"/>
        <v/>
      </c>
      <c r="G1271" s="1" t="str">
        <f>if(Z1271=PROSES!$E$29,T1271,)</f>
        <v/>
      </c>
      <c r="H1271" t="str">
        <f>if(X1271=PROSES!$E$29,T1271,)</f>
        <v/>
      </c>
      <c r="I1271" t="str">
        <f t="shared" si="6"/>
        <v/>
      </c>
      <c r="J1271" t="str">
        <f>if(and($K$3&gt;1,R1271=PROSES!$C$2),,K1271)</f>
        <v/>
      </c>
      <c r="K1271" s="1" t="str">
        <f>if(and($L$3&gt;1,L1271=PROSES!$B$2),,L1271)</f>
        <v/>
      </c>
      <c r="L1271" t="str">
        <f t="shared" si="7"/>
        <v/>
      </c>
      <c r="M1271" t="str">
        <f>if(Z1271=PROSES!$B$3,T1271,)</f>
        <v/>
      </c>
      <c r="N1271" t="str">
        <f>if(X1271=PROSES!$B$3,T1271,)</f>
        <v/>
      </c>
      <c r="O1271" t="str">
        <f t="shared" si="8"/>
        <v/>
      </c>
      <c r="P1271" t="str">
        <f>if(Z1271=PROSES!$B$1,T1271,)</f>
        <v/>
      </c>
      <c r="Q1271" t="str">
        <f>if(X1271=PROSES!$B$1,T1271,)</f>
        <v/>
      </c>
      <c r="R1271" t="str">
        <f t="shared" si="9"/>
        <v>MINIATURGIS GANDARIA5</v>
      </c>
      <c r="S1271" s="3"/>
      <c r="T1271" s="1" t="s">
        <v>2189</v>
      </c>
      <c r="U1271" s="1" t="s">
        <v>58</v>
      </c>
      <c r="V1271" s="1" t="s">
        <v>58</v>
      </c>
      <c r="W1271" s="1" t="s">
        <v>852</v>
      </c>
      <c r="X1271" s="1" t="s">
        <v>2190</v>
      </c>
      <c r="Y1271" s="1" t="s">
        <v>61</v>
      </c>
      <c r="Z1271" s="1" t="s">
        <v>879</v>
      </c>
      <c r="AA1271" s="1" t="s">
        <v>61</v>
      </c>
      <c r="AD1271" s="1">
        <v>0.0</v>
      </c>
      <c r="AE1271" s="1">
        <v>1.0</v>
      </c>
      <c r="AG1271" s="1">
        <v>9.39</v>
      </c>
      <c r="AH1271" s="1">
        <v>1.0</v>
      </c>
      <c r="AI1271" s="1" t="s">
        <v>64</v>
      </c>
      <c r="AJ1271" s="1">
        <v>0.0</v>
      </c>
      <c r="AM1271" s="1">
        <v>0.0</v>
      </c>
      <c r="AN1271" s="1">
        <v>0.0</v>
      </c>
      <c r="AO1271" s="1">
        <v>100.0</v>
      </c>
      <c r="AP1271" s="1">
        <v>1.0</v>
      </c>
      <c r="AQ1271" s="1">
        <v>1.99</v>
      </c>
      <c r="AR1271" s="1">
        <v>1.99</v>
      </c>
      <c r="AS1271" s="1">
        <v>2.25574</v>
      </c>
      <c r="AT1271" s="1">
        <v>81.3572</v>
      </c>
      <c r="AU1271" s="1">
        <v>0.338979</v>
      </c>
      <c r="AV1271" s="1">
        <v>2.230125</v>
      </c>
      <c r="AW1271" s="1">
        <v>1.74654</v>
      </c>
      <c r="AX1271" s="1">
        <v>6.68568</v>
      </c>
      <c r="AY1271" s="1">
        <v>0.0</v>
      </c>
      <c r="AZ1271" s="1">
        <v>0.6904756</v>
      </c>
      <c r="BA1271" s="1">
        <v>-8.889122</v>
      </c>
    </row>
    <row r="1272">
      <c r="A1272">
        <f t="shared" si="2"/>
        <v>0</v>
      </c>
      <c r="B1272" t="str">
        <f t="shared" si="3"/>
        <v/>
      </c>
      <c r="C1272" t="str">
        <f>if(and(D$3&gt;1,E1272=PROSES!$D$22),,D1272)</f>
        <v/>
      </c>
      <c r="D1272" s="1" t="str">
        <f>if(and(F$3&gt;1,F1272=PROSES!$B$10),,F1272)</f>
        <v/>
      </c>
      <c r="E1272" t="str">
        <f t="shared" si="4"/>
        <v/>
      </c>
      <c r="F1272" t="str">
        <f t="shared" si="5"/>
        <v/>
      </c>
      <c r="G1272" s="1" t="str">
        <f>if(Z1272=PROSES!$E$29,T1272,)</f>
        <v/>
      </c>
      <c r="H1272" t="str">
        <f>if(X1272=PROSES!$E$29,T1272,)</f>
        <v/>
      </c>
      <c r="I1272" t="str">
        <f t="shared" si="6"/>
        <v/>
      </c>
      <c r="J1272" t="str">
        <f>if(and($K$3&gt;1,R1272=PROSES!$C$2),,K1272)</f>
        <v/>
      </c>
      <c r="K1272" s="1" t="str">
        <f>if(and($L$3&gt;1,L1272=PROSES!$B$2),,L1272)</f>
        <v/>
      </c>
      <c r="L1272" t="str">
        <f t="shared" si="7"/>
        <v/>
      </c>
      <c r="M1272" t="str">
        <f>if(Z1272=PROSES!$B$3,T1272,)</f>
        <v/>
      </c>
      <c r="N1272" t="str">
        <f>if(X1272=PROSES!$B$3,T1272,)</f>
        <v/>
      </c>
      <c r="O1272" t="str">
        <f t="shared" si="8"/>
        <v/>
      </c>
      <c r="P1272" t="str">
        <f>if(Z1272=PROSES!$B$1,T1272,)</f>
        <v/>
      </c>
      <c r="Q1272" t="str">
        <f>if(X1272=PROSES!$B$1,T1272,)</f>
        <v/>
      </c>
      <c r="R1272" t="str">
        <f t="shared" si="9"/>
        <v>MINIATURGIS GANDARIA5</v>
      </c>
      <c r="S1272" s="3"/>
      <c r="T1272" s="1" t="s">
        <v>2191</v>
      </c>
      <c r="U1272" s="1" t="s">
        <v>58</v>
      </c>
      <c r="V1272" s="1" t="s">
        <v>58</v>
      </c>
      <c r="W1272" s="1" t="s">
        <v>852</v>
      </c>
      <c r="X1272" s="1" t="s">
        <v>2190</v>
      </c>
      <c r="Y1272" s="1" t="s">
        <v>66</v>
      </c>
      <c r="Z1272" s="1" t="s">
        <v>879</v>
      </c>
      <c r="AA1272" s="1" t="s">
        <v>66</v>
      </c>
      <c r="AD1272" s="1">
        <v>0.0</v>
      </c>
      <c r="AE1272" s="1">
        <v>1.0</v>
      </c>
      <c r="AG1272" s="1">
        <v>9.39</v>
      </c>
      <c r="AH1272" s="1">
        <v>1.0</v>
      </c>
      <c r="AI1272" s="1" t="s">
        <v>64</v>
      </c>
      <c r="AJ1272" s="1">
        <v>0.0</v>
      </c>
      <c r="AM1272" s="1">
        <v>0.0</v>
      </c>
      <c r="AN1272" s="1">
        <v>0.0</v>
      </c>
      <c r="AO1272" s="1">
        <v>100.0</v>
      </c>
      <c r="AP1272" s="1">
        <v>1.0</v>
      </c>
      <c r="AQ1272" s="1">
        <v>1.99</v>
      </c>
      <c r="AR1272" s="1">
        <v>1.99</v>
      </c>
      <c r="AS1272" s="1">
        <v>2.25574</v>
      </c>
      <c r="AT1272" s="1">
        <v>81.3572</v>
      </c>
      <c r="AU1272" s="1">
        <v>0.338979</v>
      </c>
      <c r="AV1272" s="1">
        <v>2.230125</v>
      </c>
      <c r="AW1272" s="1">
        <v>1.74654</v>
      </c>
      <c r="AX1272" s="1">
        <v>6.68568</v>
      </c>
      <c r="AY1272" s="1">
        <v>0.0</v>
      </c>
      <c r="AZ1272" s="1">
        <v>0.6904756</v>
      </c>
      <c r="BA1272" s="1">
        <v>-8.889122</v>
      </c>
    </row>
    <row r="1273">
      <c r="A1273">
        <f t="shared" si="2"/>
        <v>0</v>
      </c>
      <c r="B1273" t="str">
        <f t="shared" si="3"/>
        <v/>
      </c>
      <c r="C1273" t="str">
        <f>if(and(D$3&gt;1,E1273=PROSES!$D$22),,D1273)</f>
        <v/>
      </c>
      <c r="D1273" s="1" t="str">
        <f>if(and(F$3&gt;1,F1273=PROSES!$B$10),,F1273)</f>
        <v/>
      </c>
      <c r="E1273" t="str">
        <f t="shared" si="4"/>
        <v/>
      </c>
      <c r="F1273" t="str">
        <f t="shared" si="5"/>
        <v/>
      </c>
      <c r="G1273" s="1" t="str">
        <f>if(Z1273=PROSES!$E$29,T1273,)</f>
        <v/>
      </c>
      <c r="H1273" t="str">
        <f>if(X1273=PROSES!$E$29,T1273,)</f>
        <v/>
      </c>
      <c r="I1273" t="str">
        <f t="shared" si="6"/>
        <v/>
      </c>
      <c r="J1273" t="str">
        <f>if(and($K$3&gt;1,R1273=PROSES!$C$2),,K1273)</f>
        <v/>
      </c>
      <c r="K1273" s="1" t="str">
        <f>if(and($L$3&gt;1,L1273=PROSES!$B$2),,L1273)</f>
        <v/>
      </c>
      <c r="L1273" t="str">
        <f t="shared" si="7"/>
        <v/>
      </c>
      <c r="M1273" t="str">
        <f>if(Z1273=PROSES!$B$3,T1273,)</f>
        <v/>
      </c>
      <c r="N1273" t="str">
        <f>if(X1273=PROSES!$B$3,T1273,)</f>
        <v/>
      </c>
      <c r="O1273" t="str">
        <f t="shared" si="8"/>
        <v/>
      </c>
      <c r="P1273" t="str">
        <f>if(Z1273=PROSES!$B$1,T1273,)</f>
        <v/>
      </c>
      <c r="Q1273" t="str">
        <f>if(X1273=PROSES!$B$1,T1273,)</f>
        <v/>
      </c>
      <c r="R1273" t="str">
        <f t="shared" si="9"/>
        <v>JATIRANGON5MINIATUR</v>
      </c>
      <c r="S1273" s="3"/>
      <c r="T1273" s="1" t="s">
        <v>2192</v>
      </c>
      <c r="U1273" s="1" t="s">
        <v>58</v>
      </c>
      <c r="V1273" s="1" t="s">
        <v>58</v>
      </c>
      <c r="W1273" s="1" t="s">
        <v>282</v>
      </c>
      <c r="X1273" s="1" t="s">
        <v>554</v>
      </c>
      <c r="Y1273" s="1" t="s">
        <v>66</v>
      </c>
      <c r="Z1273" s="1" t="s">
        <v>2190</v>
      </c>
      <c r="AA1273" s="1" t="s">
        <v>66</v>
      </c>
      <c r="AD1273" s="1">
        <v>0.0</v>
      </c>
      <c r="AE1273" s="1">
        <v>1.0</v>
      </c>
      <c r="AG1273" s="1">
        <v>10.2</v>
      </c>
      <c r="AH1273" s="1">
        <v>1.0</v>
      </c>
      <c r="AI1273" s="1" t="s">
        <v>64</v>
      </c>
      <c r="AJ1273" s="1">
        <v>0.0</v>
      </c>
      <c r="AM1273" s="1">
        <v>0.0</v>
      </c>
      <c r="AN1273" s="1">
        <v>0.0</v>
      </c>
      <c r="AO1273" s="1">
        <v>100.0</v>
      </c>
      <c r="AP1273" s="1">
        <v>1.0</v>
      </c>
      <c r="AQ1273" s="1">
        <v>1.56</v>
      </c>
      <c r="AR1273" s="1">
        <v>1.56</v>
      </c>
      <c r="AS1273" s="1">
        <v>2.898714</v>
      </c>
      <c r="AT1273" s="1">
        <v>81.68457</v>
      </c>
      <c r="AU1273" s="1">
        <v>0.41922</v>
      </c>
      <c r="AV1273" s="1">
        <v>2.86824</v>
      </c>
      <c r="AW1273" s="1">
        <v>1.94922</v>
      </c>
      <c r="AX1273" s="1">
        <v>8.604719</v>
      </c>
      <c r="AY1273" s="1">
        <v>0.0</v>
      </c>
      <c r="AZ1273" s="1">
        <v>0.6827177</v>
      </c>
      <c r="BA1273" s="1">
        <v>-6.618521</v>
      </c>
    </row>
    <row r="1274">
      <c r="A1274">
        <f t="shared" si="2"/>
        <v>0</v>
      </c>
      <c r="B1274" t="str">
        <f t="shared" si="3"/>
        <v/>
      </c>
      <c r="C1274" t="str">
        <f>if(and(D$3&gt;1,E1274=PROSES!$D$22),,D1274)</f>
        <v/>
      </c>
      <c r="D1274" s="1" t="str">
        <f>if(and(F$3&gt;1,F1274=PROSES!$B$10),,F1274)</f>
        <v/>
      </c>
      <c r="E1274" t="str">
        <f t="shared" si="4"/>
        <v/>
      </c>
      <c r="F1274" t="str">
        <f t="shared" si="5"/>
        <v/>
      </c>
      <c r="G1274" s="1" t="str">
        <f>if(Z1274=PROSES!$E$29,T1274,)</f>
        <v/>
      </c>
      <c r="H1274" t="str">
        <f>if(X1274=PROSES!$E$29,T1274,)</f>
        <v/>
      </c>
      <c r="I1274" t="str">
        <f t="shared" si="6"/>
        <v/>
      </c>
      <c r="J1274" t="str">
        <f>if(and($K$3&gt;1,R1274=PROSES!$C$2),,K1274)</f>
        <v/>
      </c>
      <c r="K1274" s="1" t="str">
        <f>if(and($L$3&gt;1,L1274=PROSES!$B$2),,L1274)</f>
        <v/>
      </c>
      <c r="L1274" t="str">
        <f t="shared" si="7"/>
        <v/>
      </c>
      <c r="M1274" t="str">
        <f>if(Z1274=PROSES!$B$3,T1274,)</f>
        <v/>
      </c>
      <c r="N1274" t="str">
        <f>if(X1274=PROSES!$B$3,T1274,)</f>
        <v/>
      </c>
      <c r="O1274" t="str">
        <f t="shared" si="8"/>
        <v/>
      </c>
      <c r="P1274" t="str">
        <f>if(Z1274=PROSES!$B$1,T1274,)</f>
        <v/>
      </c>
      <c r="Q1274" t="str">
        <f>if(X1274=PROSES!$B$1,T1274,)</f>
        <v/>
      </c>
      <c r="R1274" t="str">
        <f t="shared" si="9"/>
        <v>PONDOK KELAPAMINIATUR</v>
      </c>
      <c r="S1274" s="3"/>
      <c r="T1274" s="1" t="s">
        <v>2193</v>
      </c>
      <c r="U1274" s="1" t="s">
        <v>58</v>
      </c>
      <c r="V1274" s="1" t="s">
        <v>58</v>
      </c>
      <c r="W1274" s="1" t="s">
        <v>282</v>
      </c>
      <c r="X1274" s="1" t="s">
        <v>301</v>
      </c>
      <c r="Y1274" s="1" t="s">
        <v>61</v>
      </c>
      <c r="Z1274" s="1" t="s">
        <v>2190</v>
      </c>
      <c r="AA1274" s="1" t="s">
        <v>61</v>
      </c>
      <c r="AD1274" s="1">
        <v>0.0</v>
      </c>
      <c r="AE1274" s="1">
        <v>1.0</v>
      </c>
      <c r="AG1274" s="1">
        <v>6.6</v>
      </c>
      <c r="AH1274" s="1">
        <v>1.0</v>
      </c>
      <c r="AI1274" s="1" t="s">
        <v>880</v>
      </c>
      <c r="AJ1274" s="1">
        <v>0.0</v>
      </c>
      <c r="AM1274" s="1">
        <v>0.0</v>
      </c>
      <c r="AN1274" s="1">
        <v>0.0</v>
      </c>
      <c r="AO1274" s="1">
        <v>100.0</v>
      </c>
      <c r="AP1274" s="1">
        <v>1.0</v>
      </c>
      <c r="AQ1274" s="1">
        <v>1.56</v>
      </c>
      <c r="AR1274" s="1">
        <v>1.56</v>
      </c>
      <c r="AS1274" s="1">
        <v>1.875639</v>
      </c>
      <c r="AT1274" s="1">
        <v>81.68457</v>
      </c>
      <c r="AU1274" s="1">
        <v>0.27126</v>
      </c>
      <c r="AV1274" s="1">
        <v>1.85592</v>
      </c>
      <c r="AW1274" s="1">
        <v>1.26126</v>
      </c>
      <c r="AX1274" s="1">
        <v>5.56776</v>
      </c>
      <c r="AY1274" s="1">
        <v>0.0</v>
      </c>
      <c r="AZ1274" s="1">
        <v>0.6827177</v>
      </c>
      <c r="BA1274" s="1">
        <v>-6.618521</v>
      </c>
    </row>
    <row r="1275">
      <c r="A1275">
        <f t="shared" si="2"/>
        <v>0</v>
      </c>
      <c r="B1275" t="str">
        <f t="shared" si="3"/>
        <v/>
      </c>
      <c r="C1275" t="str">
        <f>if(and(D$3&gt;1,E1275=PROSES!$D$22),,D1275)</f>
        <v/>
      </c>
      <c r="D1275" s="1" t="str">
        <f>if(and(F$3&gt;1,F1275=PROSES!$B$10),,F1275)</f>
        <v/>
      </c>
      <c r="E1275" t="str">
        <f t="shared" si="4"/>
        <v/>
      </c>
      <c r="F1275" t="str">
        <f t="shared" si="5"/>
        <v/>
      </c>
      <c r="G1275" s="1" t="str">
        <f>if(Z1275=PROSES!$E$29,T1275,)</f>
        <v/>
      </c>
      <c r="H1275" t="str">
        <f>if(X1275=PROSES!$E$29,T1275,)</f>
        <v/>
      </c>
      <c r="I1275" t="str">
        <f t="shared" si="6"/>
        <v/>
      </c>
      <c r="J1275" t="str">
        <f>if(and($K$3&gt;1,R1275=PROSES!$C$2),,K1275)</f>
        <v/>
      </c>
      <c r="K1275" s="1" t="str">
        <f>if(and($L$3&gt;1,L1275=PROSES!$B$2),,L1275)</f>
        <v/>
      </c>
      <c r="L1275" t="str">
        <f t="shared" si="7"/>
        <v/>
      </c>
      <c r="M1275" t="str">
        <f>if(Z1275=PROSES!$B$3,T1275,)</f>
        <v/>
      </c>
      <c r="N1275" t="str">
        <f>if(X1275=PROSES!$B$3,T1275,)</f>
        <v/>
      </c>
      <c r="O1275" t="str">
        <f t="shared" si="8"/>
        <v/>
      </c>
      <c r="P1275" t="str">
        <f>if(Z1275=PROSES!$B$1,T1275,)</f>
        <v/>
      </c>
      <c r="Q1275" t="str">
        <f>if(X1275=PROSES!$B$1,T1275,)</f>
        <v/>
      </c>
      <c r="R1275" t="str">
        <f t="shared" si="9"/>
        <v>TANDES5DARMO GRANDE5</v>
      </c>
      <c r="S1275" s="3"/>
      <c r="T1275" s="1" t="s">
        <v>2194</v>
      </c>
      <c r="U1275" s="1" t="s">
        <v>82</v>
      </c>
      <c r="V1275" s="1" t="s">
        <v>82</v>
      </c>
      <c r="W1275" s="1" t="s">
        <v>765</v>
      </c>
      <c r="X1275" s="1" t="s">
        <v>952</v>
      </c>
      <c r="Y1275" s="1" t="s">
        <v>85</v>
      </c>
      <c r="Z1275" s="1" t="s">
        <v>766</v>
      </c>
      <c r="AA1275" s="1" t="s">
        <v>85</v>
      </c>
      <c r="AD1275" s="1">
        <v>0.0</v>
      </c>
      <c r="AE1275" s="1">
        <v>1.0</v>
      </c>
      <c r="AG1275" s="1">
        <v>4.532</v>
      </c>
      <c r="AH1275" s="1">
        <v>1.0</v>
      </c>
      <c r="AI1275" s="1" t="s">
        <v>64</v>
      </c>
      <c r="AJ1275" s="1">
        <v>0.0</v>
      </c>
      <c r="AM1275" s="1">
        <v>0.0</v>
      </c>
      <c r="AN1275" s="1">
        <v>0.0</v>
      </c>
      <c r="AO1275" s="1">
        <v>100.0</v>
      </c>
      <c r="AP1275" s="1">
        <v>1.0</v>
      </c>
      <c r="AQ1275" s="1">
        <v>0.74</v>
      </c>
      <c r="AR1275" s="1">
        <v>0.74</v>
      </c>
      <c r="AS1275" s="1">
        <v>1.786183</v>
      </c>
      <c r="AT1275" s="1">
        <v>75.63232</v>
      </c>
      <c r="AU1275" s="1">
        <v>0.4432296</v>
      </c>
      <c r="AV1275" s="1">
        <v>1.730318</v>
      </c>
      <c r="AW1275" s="1">
        <v>1.520939</v>
      </c>
      <c r="AX1275" s="1">
        <v>5.569375</v>
      </c>
      <c r="AY1275" s="1">
        <v>0.0</v>
      </c>
      <c r="AZ1275" s="1">
        <v>0.7441298</v>
      </c>
      <c r="BA1275" s="1">
        <v>-1.31295</v>
      </c>
    </row>
    <row r="1276">
      <c r="A1276">
        <f t="shared" si="2"/>
        <v>0</v>
      </c>
      <c r="B1276" t="str">
        <f t="shared" si="3"/>
        <v/>
      </c>
      <c r="C1276" t="str">
        <f>if(and(D$3&gt;1,E1276=PROSES!$D$22),,D1276)</f>
        <v/>
      </c>
      <c r="D1276" s="1" t="str">
        <f>if(and(F$3&gt;1,F1276=PROSES!$B$10),,F1276)</f>
        <v/>
      </c>
      <c r="E1276" t="str">
        <f t="shared" si="4"/>
        <v/>
      </c>
      <c r="F1276" t="str">
        <f t="shared" si="5"/>
        <v/>
      </c>
      <c r="G1276" s="1" t="str">
        <f>if(Z1276=PROSES!$E$29,T1276,)</f>
        <v/>
      </c>
      <c r="H1276" t="str">
        <f>if(X1276=PROSES!$E$29,T1276,)</f>
        <v/>
      </c>
      <c r="I1276" t="str">
        <f t="shared" si="6"/>
        <v/>
      </c>
      <c r="J1276" t="str">
        <f>if(and($K$3&gt;1,R1276=PROSES!$C$2),,K1276)</f>
        <v/>
      </c>
      <c r="K1276" s="1" t="str">
        <f>if(and($L$3&gt;1,L1276=PROSES!$B$2),,L1276)</f>
        <v/>
      </c>
      <c r="L1276" t="str">
        <f t="shared" si="7"/>
        <v/>
      </c>
      <c r="M1276" t="str">
        <f>if(Z1276=PROSES!$B$3,T1276,)</f>
        <v/>
      </c>
      <c r="N1276" t="str">
        <f>if(X1276=PROSES!$B$3,T1276,)</f>
        <v/>
      </c>
      <c r="O1276" t="str">
        <f t="shared" si="8"/>
        <v/>
      </c>
      <c r="P1276" t="str">
        <f>if(Z1276=PROSES!$B$1,T1276,)</f>
        <v/>
      </c>
      <c r="Q1276" t="str">
        <f>if(X1276=PROSES!$B$1,T1276,)</f>
        <v/>
      </c>
      <c r="R1276" t="str">
        <f t="shared" si="9"/>
        <v>TANDES5DARMO GRANDE5</v>
      </c>
      <c r="S1276" s="3"/>
      <c r="T1276" s="1" t="s">
        <v>2195</v>
      </c>
      <c r="U1276" s="1" t="s">
        <v>82</v>
      </c>
      <c r="V1276" s="1" t="s">
        <v>82</v>
      </c>
      <c r="W1276" s="1" t="s">
        <v>765</v>
      </c>
      <c r="X1276" s="1" t="s">
        <v>952</v>
      </c>
      <c r="Y1276" s="1" t="s">
        <v>85</v>
      </c>
      <c r="Z1276" s="1" t="s">
        <v>766</v>
      </c>
      <c r="AA1276" s="1" t="s">
        <v>88</v>
      </c>
      <c r="AD1276" s="1">
        <v>0.0</v>
      </c>
      <c r="AE1276" s="1">
        <v>1.0</v>
      </c>
      <c r="AG1276" s="1">
        <v>4.532</v>
      </c>
      <c r="AH1276" s="1">
        <v>1.0</v>
      </c>
      <c r="AI1276" s="1" t="s">
        <v>64</v>
      </c>
      <c r="AJ1276" s="1">
        <v>0.0</v>
      </c>
      <c r="AM1276" s="1">
        <v>0.0</v>
      </c>
      <c r="AN1276" s="1">
        <v>0.0</v>
      </c>
      <c r="AO1276" s="1">
        <v>100.0</v>
      </c>
      <c r="AP1276" s="1">
        <v>1.0</v>
      </c>
      <c r="AQ1276" s="1">
        <v>0.74</v>
      </c>
      <c r="AR1276" s="1">
        <v>0.74</v>
      </c>
      <c r="AS1276" s="1">
        <v>1.786183</v>
      </c>
      <c r="AT1276" s="1">
        <v>75.63232</v>
      </c>
      <c r="AU1276" s="1">
        <v>0.4432296</v>
      </c>
      <c r="AV1276" s="1">
        <v>1.730318</v>
      </c>
      <c r="AW1276" s="1">
        <v>1.520939</v>
      </c>
      <c r="AX1276" s="1">
        <v>5.569375</v>
      </c>
      <c r="AY1276" s="1">
        <v>0.0</v>
      </c>
      <c r="AZ1276" s="1">
        <v>0.7441298</v>
      </c>
      <c r="BA1276" s="1">
        <v>-1.31295</v>
      </c>
    </row>
    <row r="1277">
      <c r="A1277">
        <f t="shared" si="2"/>
        <v>0</v>
      </c>
      <c r="B1277" t="str">
        <f t="shared" si="3"/>
        <v/>
      </c>
      <c r="C1277" t="str">
        <f>if(and(D$3&gt;1,E1277=PROSES!$D$22),,D1277)</f>
        <v/>
      </c>
      <c r="D1277" s="1" t="str">
        <f>if(and(F$3&gt;1,F1277=PROSES!$B$10),,F1277)</f>
        <v/>
      </c>
      <c r="E1277" t="str">
        <f t="shared" si="4"/>
        <v/>
      </c>
      <c r="F1277" t="str">
        <f t="shared" si="5"/>
        <v/>
      </c>
      <c r="G1277" s="1" t="str">
        <f>if(Z1277=PROSES!$E$29,T1277,)</f>
        <v/>
      </c>
      <c r="H1277" t="str">
        <f>if(X1277=PROSES!$E$29,T1277,)</f>
        <v/>
      </c>
      <c r="I1277" t="str">
        <f t="shared" si="6"/>
        <v/>
      </c>
      <c r="J1277" t="str">
        <f>if(and($K$3&gt;1,R1277=PROSES!$C$2),,K1277)</f>
        <v/>
      </c>
      <c r="K1277" s="1" t="str">
        <f>if(and($L$3&gt;1,L1277=PROSES!$B$2),,L1277)</f>
        <v/>
      </c>
      <c r="L1277" t="str">
        <f t="shared" si="7"/>
        <v/>
      </c>
      <c r="M1277" t="str">
        <f>if(Z1277=PROSES!$B$3,T1277,)</f>
        <v/>
      </c>
      <c r="N1277" t="str">
        <f>if(X1277=PROSES!$B$3,T1277,)</f>
        <v/>
      </c>
      <c r="O1277" t="str">
        <f t="shared" si="8"/>
        <v/>
      </c>
      <c r="P1277" t="str">
        <f>if(Z1277=PROSES!$B$1,T1277,)</f>
        <v/>
      </c>
      <c r="Q1277" t="str">
        <f>if(X1277=PROSES!$B$1,T1277,)</f>
        <v/>
      </c>
      <c r="R1277" t="str">
        <f t="shared" si="9"/>
        <v>TANDES5SAWAHAN5</v>
      </c>
      <c r="S1277" s="3"/>
      <c r="T1277" s="1" t="s">
        <v>2196</v>
      </c>
      <c r="U1277" s="1" t="s">
        <v>82</v>
      </c>
      <c r="V1277" s="1" t="s">
        <v>82</v>
      </c>
      <c r="W1277" s="1" t="s">
        <v>83</v>
      </c>
      <c r="X1277" s="1" t="s">
        <v>952</v>
      </c>
      <c r="Y1277" s="1" t="s">
        <v>85</v>
      </c>
      <c r="Z1277" s="1" t="s">
        <v>1908</v>
      </c>
      <c r="AA1277" s="1" t="s">
        <v>85</v>
      </c>
      <c r="AD1277" s="1">
        <v>0.0</v>
      </c>
      <c r="AE1277" s="1">
        <v>1.0</v>
      </c>
      <c r="AG1277" s="1">
        <v>3.196</v>
      </c>
      <c r="AH1277" s="1">
        <v>1.0</v>
      </c>
      <c r="AI1277" s="1" t="s">
        <v>64</v>
      </c>
      <c r="AJ1277" s="1">
        <v>0.0</v>
      </c>
      <c r="AM1277" s="1">
        <v>0.0</v>
      </c>
      <c r="AN1277" s="1">
        <v>0.0</v>
      </c>
      <c r="AO1277" s="1">
        <v>100.0</v>
      </c>
      <c r="AP1277" s="1">
        <v>1.0</v>
      </c>
      <c r="AQ1277" s="1">
        <v>1.48</v>
      </c>
      <c r="AR1277" s="1">
        <v>1.48</v>
      </c>
      <c r="AS1277" s="1">
        <v>0.6298149</v>
      </c>
      <c r="AT1277" s="1">
        <v>75.63232</v>
      </c>
      <c r="AU1277" s="1">
        <v>0.1562844</v>
      </c>
      <c r="AV1277" s="1">
        <v>0.6101164</v>
      </c>
      <c r="AW1277" s="1">
        <v>0.5362888</v>
      </c>
      <c r="AX1277" s="1">
        <v>1.963782</v>
      </c>
      <c r="AY1277" s="1">
        <v>0.0</v>
      </c>
      <c r="AZ1277" s="1">
        <v>0.7441298</v>
      </c>
      <c r="BA1277" s="1">
        <v>-1.31295</v>
      </c>
    </row>
    <row r="1278">
      <c r="A1278">
        <f t="shared" si="2"/>
        <v>0</v>
      </c>
      <c r="B1278" t="str">
        <f t="shared" si="3"/>
        <v/>
      </c>
      <c r="C1278" t="str">
        <f>if(and(D$3&gt;1,E1278=PROSES!$D$22),,D1278)</f>
        <v/>
      </c>
      <c r="D1278" s="1" t="str">
        <f>if(and(F$3&gt;1,F1278=PROSES!$B$10),,F1278)</f>
        <v/>
      </c>
      <c r="E1278" t="str">
        <f t="shared" si="4"/>
        <v/>
      </c>
      <c r="F1278" t="str">
        <f t="shared" si="5"/>
        <v/>
      </c>
      <c r="G1278" s="1" t="str">
        <f>if(Z1278=PROSES!$E$29,T1278,)</f>
        <v/>
      </c>
      <c r="H1278" t="str">
        <f>if(X1278=PROSES!$E$29,T1278,)</f>
        <v/>
      </c>
      <c r="I1278" t="str">
        <f t="shared" si="6"/>
        <v/>
      </c>
      <c r="J1278" t="str">
        <f>if(and($K$3&gt;1,R1278=PROSES!$C$2),,K1278)</f>
        <v/>
      </c>
      <c r="K1278" s="1" t="str">
        <f>if(and($L$3&gt;1,L1278=PROSES!$B$2),,L1278)</f>
        <v/>
      </c>
      <c r="L1278" t="str">
        <f t="shared" si="7"/>
        <v/>
      </c>
      <c r="M1278" t="str">
        <f>if(Z1278=PROSES!$B$3,T1278,)</f>
        <v/>
      </c>
      <c r="N1278" t="str">
        <f>if(X1278=PROSES!$B$3,T1278,)</f>
        <v/>
      </c>
      <c r="O1278" t="str">
        <f t="shared" si="8"/>
        <v/>
      </c>
      <c r="P1278" t="str">
        <f>if(Z1278=PROSES!$B$1,T1278,)</f>
        <v/>
      </c>
      <c r="Q1278" t="str">
        <f>if(X1278=PROSES!$B$1,T1278,)</f>
        <v/>
      </c>
      <c r="R1278" t="str">
        <f t="shared" si="9"/>
        <v>TANDES5SAWAHAN5</v>
      </c>
      <c r="S1278" s="3"/>
      <c r="T1278" s="1" t="s">
        <v>2197</v>
      </c>
      <c r="U1278" s="1" t="s">
        <v>82</v>
      </c>
      <c r="V1278" s="1" t="s">
        <v>82</v>
      </c>
      <c r="W1278" s="1" t="s">
        <v>134</v>
      </c>
      <c r="X1278" s="1" t="s">
        <v>952</v>
      </c>
      <c r="Y1278" s="1" t="s">
        <v>85</v>
      </c>
      <c r="Z1278" s="1" t="s">
        <v>1908</v>
      </c>
      <c r="AA1278" s="1" t="s">
        <v>88</v>
      </c>
      <c r="AD1278" s="1">
        <v>0.0</v>
      </c>
      <c r="AE1278" s="1">
        <v>1.0</v>
      </c>
      <c r="AG1278" s="1">
        <v>3.196</v>
      </c>
      <c r="AH1278" s="1">
        <v>1.0</v>
      </c>
      <c r="AI1278" s="1" t="s">
        <v>64</v>
      </c>
      <c r="AJ1278" s="1">
        <v>0.0</v>
      </c>
      <c r="AM1278" s="1">
        <v>0.0</v>
      </c>
      <c r="AN1278" s="1">
        <v>0.0</v>
      </c>
      <c r="AO1278" s="1">
        <v>100.0</v>
      </c>
      <c r="AP1278" s="1">
        <v>1.0</v>
      </c>
      <c r="AQ1278" s="1">
        <v>1.2</v>
      </c>
      <c r="AR1278" s="1">
        <v>1.2</v>
      </c>
      <c r="AS1278" s="1">
        <v>0.9058236</v>
      </c>
      <c r="AT1278" s="1">
        <v>78.06761</v>
      </c>
      <c r="AU1278" s="1">
        <v>0.1872856</v>
      </c>
      <c r="AV1278" s="1">
        <v>0.8862509</v>
      </c>
      <c r="AW1278" s="1">
        <v>0.6666856</v>
      </c>
      <c r="AX1278" s="1">
        <v>2.658752</v>
      </c>
      <c r="AY1278" s="1">
        <v>0.0</v>
      </c>
      <c r="AZ1278" s="1">
        <v>0.6756974</v>
      </c>
      <c r="BA1278" s="1">
        <v>-3.202028</v>
      </c>
    </row>
    <row r="1279">
      <c r="A1279">
        <f t="shared" si="2"/>
        <v>0</v>
      </c>
      <c r="B1279" t="str">
        <f t="shared" si="3"/>
        <v/>
      </c>
      <c r="C1279" t="str">
        <f>if(and(D$3&gt;1,E1279=PROSES!$D$22),,D1279)</f>
        <v/>
      </c>
      <c r="D1279" s="1" t="str">
        <f>if(and(F$3&gt;1,F1279=PROSES!$B$10),,F1279)</f>
        <v/>
      </c>
      <c r="E1279" t="str">
        <f t="shared" si="4"/>
        <v/>
      </c>
      <c r="F1279" t="str">
        <f t="shared" si="5"/>
        <v/>
      </c>
      <c r="G1279" s="1" t="str">
        <f>if(Z1279=PROSES!$E$29,T1279,)</f>
        <v/>
      </c>
      <c r="H1279" t="str">
        <f>if(X1279=PROSES!$E$29,T1279,)</f>
        <v/>
      </c>
      <c r="I1279" t="str">
        <f t="shared" si="6"/>
        <v/>
      </c>
      <c r="J1279" t="str">
        <f>if(and($K$3&gt;1,R1279=PROSES!$C$2),,K1279)</f>
        <v/>
      </c>
      <c r="K1279" s="1" t="str">
        <f>if(and($L$3&gt;1,L1279=PROSES!$B$2),,L1279)</f>
        <v/>
      </c>
      <c r="L1279" t="str">
        <f t="shared" si="7"/>
        <v/>
      </c>
      <c r="M1279" t="str">
        <f>if(Z1279=PROSES!$B$3,T1279,)</f>
        <v/>
      </c>
      <c r="N1279" t="str">
        <f>if(X1279=PROSES!$B$3,T1279,)</f>
        <v/>
      </c>
      <c r="O1279" t="str">
        <f t="shared" si="8"/>
        <v/>
      </c>
      <c r="P1279" t="str">
        <f>if(Z1279=PROSES!$B$1,T1279,)</f>
        <v/>
      </c>
      <c r="Q1279" t="str">
        <f>if(X1279=PROSES!$B$1,T1279,)</f>
        <v/>
      </c>
      <c r="R1279" t="str">
        <f t="shared" si="9"/>
        <v>TANGERANG BARUPLTU TELUK NAGA 5</v>
      </c>
      <c r="S1279" s="3"/>
      <c r="T1279" s="1" t="s">
        <v>2198</v>
      </c>
      <c r="U1279" s="1" t="s">
        <v>58</v>
      </c>
      <c r="V1279" s="1" t="s">
        <v>58</v>
      </c>
      <c r="W1279" s="1" t="s">
        <v>807</v>
      </c>
      <c r="X1279" s="1" t="s">
        <v>615</v>
      </c>
      <c r="Y1279" s="1" t="s">
        <v>61</v>
      </c>
      <c r="Z1279" s="1" t="s">
        <v>2199</v>
      </c>
      <c r="AA1279" s="1" t="s">
        <v>66</v>
      </c>
      <c r="AD1279" s="1">
        <v>0.0</v>
      </c>
      <c r="AE1279" s="1">
        <v>1.0</v>
      </c>
      <c r="AG1279" s="1">
        <v>21.23</v>
      </c>
      <c r="AH1279" s="1">
        <v>1.0</v>
      </c>
      <c r="AI1279" s="1" t="s">
        <v>64</v>
      </c>
      <c r="AJ1279" s="1">
        <v>0.0</v>
      </c>
      <c r="AM1279" s="1">
        <v>0.0</v>
      </c>
      <c r="AN1279" s="1">
        <v>0.0</v>
      </c>
      <c r="AO1279" s="1">
        <v>100.0</v>
      </c>
      <c r="AP1279" s="1">
        <v>1.0</v>
      </c>
      <c r="AQ1279" s="1">
        <v>2.73</v>
      </c>
      <c r="AR1279" s="1">
        <v>2.73</v>
      </c>
      <c r="AS1279" s="1">
        <v>6.035447</v>
      </c>
      <c r="AT1279" s="1">
        <v>82.725</v>
      </c>
      <c r="AU1279" s="1">
        <v>0.76428</v>
      </c>
      <c r="AV1279" s="1">
        <v>5.98686</v>
      </c>
      <c r="AW1279" s="1">
        <v>3.37557</v>
      </c>
      <c r="AX1279" s="1">
        <v>17.4086</v>
      </c>
      <c r="AY1279" s="1">
        <v>0.0</v>
      </c>
      <c r="AZ1279" s="1">
        <v>0.6470905</v>
      </c>
      <c r="BA1279" s="1">
        <v>-5.602889</v>
      </c>
    </row>
    <row r="1280">
      <c r="A1280">
        <f t="shared" si="2"/>
        <v>0</v>
      </c>
      <c r="B1280" t="str">
        <f t="shared" si="3"/>
        <v/>
      </c>
      <c r="C1280" t="str">
        <f>if(and(D$3&gt;1,E1280=PROSES!$D$22),,D1280)</f>
        <v/>
      </c>
      <c r="D1280" s="1" t="str">
        <f>if(and(F$3&gt;1,F1280=PROSES!$B$10),,F1280)</f>
        <v/>
      </c>
      <c r="E1280" t="str">
        <f t="shared" si="4"/>
        <v/>
      </c>
      <c r="F1280" t="str">
        <f t="shared" si="5"/>
        <v/>
      </c>
      <c r="G1280" s="1" t="str">
        <f>if(Z1280=PROSES!$E$29,T1280,)</f>
        <v/>
      </c>
      <c r="H1280" t="str">
        <f>if(X1280=PROSES!$E$29,T1280,)</f>
        <v/>
      </c>
      <c r="I1280" t="str">
        <f t="shared" si="6"/>
        <v/>
      </c>
      <c r="J1280" t="str">
        <f>if(and($K$3&gt;1,R1280=PROSES!$C$2),,K1280)</f>
        <v/>
      </c>
      <c r="K1280" s="1" t="str">
        <f>if(and($L$3&gt;1,L1280=PROSES!$B$2),,L1280)</f>
        <v/>
      </c>
      <c r="L1280" t="str">
        <f t="shared" si="7"/>
        <v/>
      </c>
      <c r="M1280" t="str">
        <f>if(Z1280=PROSES!$B$3,T1280,)</f>
        <v/>
      </c>
      <c r="N1280" t="str">
        <f>if(X1280=PROSES!$B$3,T1280,)</f>
        <v/>
      </c>
      <c r="O1280" t="str">
        <f t="shared" si="8"/>
        <v/>
      </c>
      <c r="P1280" t="str">
        <f>if(Z1280=PROSES!$B$1,T1280,)</f>
        <v/>
      </c>
      <c r="Q1280" t="str">
        <f>if(X1280=PROSES!$B$1,T1280,)</f>
        <v/>
      </c>
      <c r="R1280" t="str">
        <f t="shared" si="9"/>
        <v>PLTU TELUK NAGA 5TANGERANG BARU</v>
      </c>
      <c r="S1280" s="3"/>
      <c r="T1280" s="1" t="s">
        <v>2200</v>
      </c>
      <c r="U1280" s="1" t="s">
        <v>58</v>
      </c>
      <c r="V1280" s="1" t="s">
        <v>58</v>
      </c>
      <c r="W1280" s="1" t="s">
        <v>807</v>
      </c>
      <c r="X1280" s="1" t="s">
        <v>2199</v>
      </c>
      <c r="Y1280" s="1" t="s">
        <v>66</v>
      </c>
      <c r="Z1280" s="1" t="s">
        <v>615</v>
      </c>
      <c r="AA1280" s="1" t="s">
        <v>61</v>
      </c>
      <c r="AD1280" s="1">
        <v>0.0</v>
      </c>
      <c r="AE1280" s="1">
        <v>1.0</v>
      </c>
      <c r="AG1280" s="1">
        <v>21.23</v>
      </c>
      <c r="AH1280" s="1">
        <v>1.0</v>
      </c>
      <c r="AI1280" s="1" t="s">
        <v>64</v>
      </c>
      <c r="AJ1280" s="1">
        <v>0.0</v>
      </c>
      <c r="AM1280" s="1">
        <v>0.0</v>
      </c>
      <c r="AN1280" s="1">
        <v>0.0</v>
      </c>
      <c r="AO1280" s="1">
        <v>100.0</v>
      </c>
      <c r="AP1280" s="1">
        <v>1.0</v>
      </c>
      <c r="AQ1280" s="1">
        <v>2.73</v>
      </c>
      <c r="AR1280" s="1">
        <v>2.73</v>
      </c>
      <c r="AS1280" s="1">
        <v>6.035447</v>
      </c>
      <c r="AT1280" s="1">
        <v>82.725</v>
      </c>
      <c r="AU1280" s="1">
        <v>0.76428</v>
      </c>
      <c r="AV1280" s="1">
        <v>5.98686</v>
      </c>
      <c r="AW1280" s="1">
        <v>3.37557</v>
      </c>
      <c r="AX1280" s="1">
        <v>17.4086</v>
      </c>
      <c r="AY1280" s="1">
        <v>0.0</v>
      </c>
      <c r="AZ1280" s="1">
        <v>0.6470905</v>
      </c>
      <c r="BA1280" s="1">
        <v>-5.602889</v>
      </c>
    </row>
    <row r="1281">
      <c r="A1281">
        <f t="shared" si="2"/>
        <v>0</v>
      </c>
      <c r="B1281" t="str">
        <f t="shared" si="3"/>
        <v/>
      </c>
      <c r="C1281" t="str">
        <f>if(and(D$3&gt;1,E1281=PROSES!$D$22),,D1281)</f>
        <v/>
      </c>
      <c r="D1281" s="1" t="str">
        <f>if(and(F$3&gt;1,F1281=PROSES!$B$10),,F1281)</f>
        <v/>
      </c>
      <c r="E1281" t="str">
        <f t="shared" si="4"/>
        <v/>
      </c>
      <c r="F1281" t="str">
        <f t="shared" si="5"/>
        <v/>
      </c>
      <c r="G1281" s="1" t="str">
        <f>if(Z1281=PROSES!$E$29,T1281,)</f>
        <v/>
      </c>
      <c r="H1281" t="str">
        <f>if(X1281=PROSES!$E$29,T1281,)</f>
        <v/>
      </c>
      <c r="I1281" t="str">
        <f t="shared" si="6"/>
        <v/>
      </c>
      <c r="J1281" t="str">
        <f>if(and($K$3&gt;1,R1281=PROSES!$C$2),,K1281)</f>
        <v/>
      </c>
      <c r="K1281" s="1" t="str">
        <f>if(and($L$3&gt;1,L1281=PROSES!$B$2),,L1281)</f>
        <v/>
      </c>
      <c r="L1281" t="str">
        <f t="shared" si="7"/>
        <v/>
      </c>
      <c r="M1281" t="str">
        <f>if(Z1281=PROSES!$B$3,T1281,)</f>
        <v/>
      </c>
      <c r="N1281" t="str">
        <f>if(X1281=PROSES!$B$3,T1281,)</f>
        <v/>
      </c>
      <c r="O1281" t="str">
        <f t="shared" si="8"/>
        <v/>
      </c>
      <c r="P1281" t="str">
        <f>if(Z1281=PROSES!$B$1,T1281,)</f>
        <v/>
      </c>
      <c r="Q1281" t="str">
        <f>if(X1281=PROSES!$B$1,T1281,)</f>
        <v/>
      </c>
      <c r="R1281" t="str">
        <f t="shared" si="9"/>
        <v>PLTU TELUK NAGA 5TELUK NAGA</v>
      </c>
      <c r="S1281" s="3"/>
      <c r="T1281" s="1" t="s">
        <v>2201</v>
      </c>
      <c r="U1281" s="1" t="s">
        <v>58</v>
      </c>
      <c r="V1281" s="1" t="s">
        <v>58</v>
      </c>
      <c r="W1281" s="1" t="s">
        <v>807</v>
      </c>
      <c r="X1281" s="1" t="s">
        <v>2199</v>
      </c>
      <c r="Y1281" s="1" t="s">
        <v>66</v>
      </c>
      <c r="Z1281" s="1" t="s">
        <v>2064</v>
      </c>
      <c r="AA1281" s="7">
        <v>43501.0</v>
      </c>
      <c r="AD1281" s="1">
        <v>0.0</v>
      </c>
      <c r="AE1281" s="1">
        <v>1.0</v>
      </c>
      <c r="AG1281" s="1">
        <v>21.26</v>
      </c>
      <c r="AH1281" s="1">
        <v>1.0</v>
      </c>
      <c r="AI1281" s="1" t="s">
        <v>64</v>
      </c>
      <c r="AJ1281" s="1">
        <v>0.0</v>
      </c>
      <c r="AM1281" s="1">
        <v>0.0</v>
      </c>
      <c r="AN1281" s="1">
        <v>0.0</v>
      </c>
      <c r="AO1281" s="1">
        <v>100.0</v>
      </c>
      <c r="AP1281" s="1">
        <v>1.0</v>
      </c>
      <c r="AQ1281" s="1">
        <v>2.73</v>
      </c>
      <c r="AR1281" s="1">
        <v>2.73</v>
      </c>
      <c r="AS1281" s="1">
        <v>6.043975</v>
      </c>
      <c r="AT1281" s="1">
        <v>82.725</v>
      </c>
      <c r="AU1281" s="1">
        <v>0.76536</v>
      </c>
      <c r="AV1281" s="1">
        <v>5.99532</v>
      </c>
      <c r="AW1281" s="1">
        <v>3.38034</v>
      </c>
      <c r="AX1281" s="1">
        <v>17.4332</v>
      </c>
      <c r="AY1281" s="1">
        <v>0.0</v>
      </c>
      <c r="AZ1281" s="1">
        <v>0.6470905</v>
      </c>
      <c r="BA1281" s="1">
        <v>-5.602889</v>
      </c>
    </row>
    <row r="1282">
      <c r="A1282">
        <f t="shared" si="2"/>
        <v>0</v>
      </c>
      <c r="B1282" t="str">
        <f t="shared" si="3"/>
        <v/>
      </c>
      <c r="C1282" t="str">
        <f>if(and(D$3&gt;1,E1282=PROSES!$D$22),,D1282)</f>
        <v/>
      </c>
      <c r="D1282" s="1" t="str">
        <f>if(and(F$3&gt;1,F1282=PROSES!$B$10),,F1282)</f>
        <v/>
      </c>
      <c r="E1282" t="str">
        <f t="shared" si="4"/>
        <v/>
      </c>
      <c r="F1282" t="str">
        <f t="shared" si="5"/>
        <v/>
      </c>
      <c r="G1282" s="1" t="str">
        <f>if(Z1282=PROSES!$E$29,T1282,)</f>
        <v/>
      </c>
      <c r="H1282" t="str">
        <f>if(X1282=PROSES!$E$29,T1282,)</f>
        <v/>
      </c>
      <c r="I1282" t="str">
        <f t="shared" si="6"/>
        <v/>
      </c>
      <c r="J1282" t="str">
        <f>if(and($K$3&gt;1,R1282=PROSES!$C$2),,K1282)</f>
        <v/>
      </c>
      <c r="K1282" s="1" t="str">
        <f>if(and($L$3&gt;1,L1282=PROSES!$B$2),,L1282)</f>
        <v/>
      </c>
      <c r="L1282" t="str">
        <f t="shared" si="7"/>
        <v/>
      </c>
      <c r="M1282" t="str">
        <f>if(Z1282=PROSES!$B$3,T1282,)</f>
        <v/>
      </c>
      <c r="N1282" t="str">
        <f>if(X1282=PROSES!$B$3,T1282,)</f>
        <v/>
      </c>
      <c r="O1282" t="str">
        <f t="shared" si="8"/>
        <v/>
      </c>
      <c r="P1282" t="str">
        <f>if(Z1282=PROSES!$B$1,T1282,)</f>
        <v/>
      </c>
      <c r="Q1282" t="str">
        <f>if(X1282=PROSES!$B$1,T1282,)</f>
        <v/>
      </c>
      <c r="R1282" t="str">
        <f t="shared" si="9"/>
        <v>TELUK NAGAPLTU TELUK NAGA 5</v>
      </c>
      <c r="S1282" s="3"/>
      <c r="T1282" s="1" t="s">
        <v>2202</v>
      </c>
      <c r="U1282" s="1" t="s">
        <v>58</v>
      </c>
      <c r="V1282" s="1" t="s">
        <v>58</v>
      </c>
      <c r="W1282" s="1" t="s">
        <v>807</v>
      </c>
      <c r="X1282" s="1" t="s">
        <v>2064</v>
      </c>
      <c r="Y1282" s="7">
        <v>43501.0</v>
      </c>
      <c r="Z1282" s="1" t="s">
        <v>2199</v>
      </c>
      <c r="AA1282" s="1" t="s">
        <v>66</v>
      </c>
      <c r="AD1282" s="1">
        <v>0.0</v>
      </c>
      <c r="AE1282" s="1">
        <v>1.0</v>
      </c>
      <c r="AG1282" s="1">
        <v>21.26</v>
      </c>
      <c r="AH1282" s="1">
        <v>1.0</v>
      </c>
      <c r="AI1282" s="1" t="s">
        <v>64</v>
      </c>
      <c r="AJ1282" s="1">
        <v>0.0</v>
      </c>
      <c r="AM1282" s="1">
        <v>0.0</v>
      </c>
      <c r="AN1282" s="1">
        <v>0.0</v>
      </c>
      <c r="AO1282" s="1">
        <v>100.0</v>
      </c>
      <c r="AP1282" s="1">
        <v>1.0</v>
      </c>
      <c r="AQ1282" s="1">
        <v>2.73</v>
      </c>
      <c r="AR1282" s="1">
        <v>2.73</v>
      </c>
      <c r="AS1282" s="1">
        <v>6.043975</v>
      </c>
      <c r="AT1282" s="1">
        <v>82.725</v>
      </c>
      <c r="AU1282" s="1">
        <v>0.76536</v>
      </c>
      <c r="AV1282" s="1">
        <v>5.99532</v>
      </c>
      <c r="AW1282" s="1">
        <v>3.38034</v>
      </c>
      <c r="AX1282" s="1">
        <v>17.4332</v>
      </c>
      <c r="AY1282" s="1">
        <v>0.0</v>
      </c>
      <c r="AZ1282" s="1">
        <v>0.6470905</v>
      </c>
      <c r="BA1282" s="1">
        <v>-5.602889</v>
      </c>
    </row>
    <row r="1283">
      <c r="A1283">
        <f t="shared" si="2"/>
        <v>0</v>
      </c>
      <c r="B1283" t="str">
        <f t="shared" si="3"/>
        <v/>
      </c>
      <c r="C1283" t="str">
        <f>if(and(D$3&gt;1,E1283=PROSES!$D$22),,D1283)</f>
        <v/>
      </c>
      <c r="D1283" s="1" t="str">
        <f>if(and(F$3&gt;1,F1283=PROSES!$B$10),,F1283)</f>
        <v/>
      </c>
      <c r="E1283" t="str">
        <f t="shared" si="4"/>
        <v/>
      </c>
      <c r="F1283" t="str">
        <f t="shared" si="5"/>
        <v/>
      </c>
      <c r="G1283" s="1" t="str">
        <f>if(Z1283=PROSES!$E$29,T1283,)</f>
        <v/>
      </c>
      <c r="H1283" t="str">
        <f>if(X1283=PROSES!$E$29,T1283,)</f>
        <v/>
      </c>
      <c r="I1283" t="str">
        <f t="shared" si="6"/>
        <v/>
      </c>
      <c r="J1283" t="str">
        <f>if(and($K$3&gt;1,R1283=PROSES!$C$2),,K1283)</f>
        <v/>
      </c>
      <c r="K1283" s="1" t="str">
        <f>if(and($L$3&gt;1,L1283=PROSES!$B$2),,L1283)</f>
        <v/>
      </c>
      <c r="L1283" t="str">
        <f t="shared" si="7"/>
        <v/>
      </c>
      <c r="M1283" t="str">
        <f>if(Z1283=PROSES!$B$3,T1283,)</f>
        <v/>
      </c>
      <c r="N1283" t="str">
        <f>if(X1283=PROSES!$B$3,T1283,)</f>
        <v/>
      </c>
      <c r="O1283" t="str">
        <f t="shared" si="8"/>
        <v/>
      </c>
      <c r="P1283" t="str">
        <f>if(Z1283=PROSES!$B$1,T1283,)</f>
        <v/>
      </c>
      <c r="Q1283" t="str">
        <f>if(X1283=PROSES!$B$1,T1283,)</f>
        <v/>
      </c>
      <c r="R1283" t="str">
        <f t="shared" si="9"/>
        <v>JEMBER5TANGGUL5</v>
      </c>
      <c r="S1283" s="3"/>
      <c r="T1283" s="1" t="s">
        <v>2203</v>
      </c>
      <c r="U1283" s="1" t="s">
        <v>82</v>
      </c>
      <c r="V1283" s="1" t="s">
        <v>82</v>
      </c>
      <c r="W1283" s="1" t="s">
        <v>315</v>
      </c>
      <c r="X1283" s="1" t="s">
        <v>343</v>
      </c>
      <c r="Y1283" s="1" t="s">
        <v>88</v>
      </c>
      <c r="Z1283" s="1" t="s">
        <v>1316</v>
      </c>
      <c r="AA1283" s="1" t="s">
        <v>85</v>
      </c>
      <c r="AD1283" s="1">
        <v>0.0</v>
      </c>
      <c r="AE1283" s="1">
        <v>1.0</v>
      </c>
      <c r="AG1283" s="1">
        <v>30.401</v>
      </c>
      <c r="AH1283" s="1">
        <v>1.0</v>
      </c>
      <c r="AI1283" s="1" t="s">
        <v>64</v>
      </c>
      <c r="AJ1283" s="1">
        <v>0.0</v>
      </c>
      <c r="AM1283" s="1">
        <v>0.0</v>
      </c>
      <c r="AN1283" s="1">
        <v>0.0</v>
      </c>
      <c r="AO1283" s="1">
        <v>100.0</v>
      </c>
      <c r="AP1283" s="1">
        <v>1.0</v>
      </c>
      <c r="AQ1283" s="1">
        <v>0.74</v>
      </c>
      <c r="AR1283" s="1">
        <v>0.74</v>
      </c>
      <c r="AS1283" s="1">
        <v>12.04131</v>
      </c>
      <c r="AT1283" s="1">
        <v>77.04442</v>
      </c>
      <c r="AU1283" s="1">
        <v>2.699609</v>
      </c>
      <c r="AV1283" s="1">
        <v>11.73479</v>
      </c>
      <c r="AW1283" s="1">
        <v>7.265839</v>
      </c>
      <c r="AX1283" s="1">
        <v>35.20436</v>
      </c>
      <c r="AY1283" s="1">
        <v>0.0</v>
      </c>
      <c r="AZ1283" s="1">
        <v>0.6618785</v>
      </c>
      <c r="BA1283" s="1">
        <v>1.945686</v>
      </c>
    </row>
    <row r="1284">
      <c r="A1284">
        <f t="shared" si="2"/>
        <v>0</v>
      </c>
      <c r="B1284" t="str">
        <f t="shared" si="3"/>
        <v/>
      </c>
      <c r="C1284" t="str">
        <f>if(and(D$3&gt;1,E1284=PROSES!$D$22),,D1284)</f>
        <v/>
      </c>
      <c r="D1284" s="1" t="str">
        <f>if(and(F$3&gt;1,F1284=PROSES!$B$10),,F1284)</f>
        <v/>
      </c>
      <c r="E1284" t="str">
        <f t="shared" si="4"/>
        <v/>
      </c>
      <c r="F1284" t="str">
        <f t="shared" si="5"/>
        <v/>
      </c>
      <c r="G1284" s="1" t="str">
        <f>if(Z1284=PROSES!$E$29,T1284,)</f>
        <v/>
      </c>
      <c r="H1284" t="str">
        <f>if(X1284=PROSES!$E$29,T1284,)</f>
        <v/>
      </c>
      <c r="I1284" t="str">
        <f t="shared" si="6"/>
        <v/>
      </c>
      <c r="J1284" t="str">
        <f>if(and($K$3&gt;1,R1284=PROSES!$C$2),,K1284)</f>
        <v/>
      </c>
      <c r="K1284" s="1" t="str">
        <f>if(and($L$3&gt;1,L1284=PROSES!$B$2),,L1284)</f>
        <v/>
      </c>
      <c r="L1284" t="str">
        <f t="shared" si="7"/>
        <v/>
      </c>
      <c r="M1284" t="str">
        <f>if(Z1284=PROSES!$B$3,T1284,)</f>
        <v/>
      </c>
      <c r="N1284" t="str">
        <f>if(X1284=PROSES!$B$3,T1284,)</f>
        <v/>
      </c>
      <c r="O1284" t="str">
        <f t="shared" si="8"/>
        <v/>
      </c>
      <c r="P1284" t="str">
        <f>if(Z1284=PROSES!$B$1,T1284,)</f>
        <v/>
      </c>
      <c r="Q1284" t="str">
        <f>if(X1284=PROSES!$B$1,T1284,)</f>
        <v/>
      </c>
      <c r="R1284" t="str">
        <f t="shared" si="9"/>
        <v>TANAH TINGGIGISGAMBIR</v>
      </c>
      <c r="S1284" s="3"/>
      <c r="T1284" s="1" t="s">
        <v>2204</v>
      </c>
      <c r="U1284" s="1" t="s">
        <v>58</v>
      </c>
      <c r="V1284" s="1" t="s">
        <v>58</v>
      </c>
      <c r="W1284" s="1" t="s">
        <v>99</v>
      </c>
      <c r="X1284" s="1" t="s">
        <v>1669</v>
      </c>
      <c r="Y1284" s="1" t="s">
        <v>61</v>
      </c>
      <c r="Z1284" s="1" t="s">
        <v>850</v>
      </c>
      <c r="AA1284" s="1" t="s">
        <v>61</v>
      </c>
      <c r="AD1284" s="1">
        <v>0.0</v>
      </c>
      <c r="AE1284" s="1">
        <v>1.0</v>
      </c>
      <c r="AG1284" s="1">
        <v>4.6</v>
      </c>
      <c r="AH1284" s="1">
        <v>1.0</v>
      </c>
      <c r="AI1284" s="1" t="s">
        <v>64</v>
      </c>
      <c r="AJ1284" s="1">
        <v>0.0</v>
      </c>
      <c r="AM1284" s="1">
        <v>0.0</v>
      </c>
      <c r="AN1284" s="1">
        <v>0.0</v>
      </c>
      <c r="AO1284" s="1">
        <v>100.0</v>
      </c>
      <c r="AP1284" s="1">
        <v>1.0</v>
      </c>
      <c r="AQ1284" s="1">
        <v>1.2</v>
      </c>
      <c r="AR1284" s="1">
        <v>1.2</v>
      </c>
      <c r="AS1284" s="1">
        <v>0.9920708</v>
      </c>
      <c r="AT1284" s="1">
        <v>71.48104</v>
      </c>
      <c r="AU1284" s="1">
        <v>0.3151</v>
      </c>
      <c r="AV1284" s="1">
        <v>0.9407</v>
      </c>
      <c r="AW1284" s="1">
        <v>1.0051</v>
      </c>
      <c r="AX1284" s="1">
        <v>2.8221</v>
      </c>
      <c r="AY1284" s="1">
        <v>0.0</v>
      </c>
      <c r="AZ1284" s="1">
        <v>0.673318</v>
      </c>
      <c r="BA1284" s="1">
        <v>-1.621461</v>
      </c>
    </row>
    <row r="1285">
      <c r="A1285">
        <f t="shared" si="2"/>
        <v>0</v>
      </c>
      <c r="B1285" t="str">
        <f t="shared" si="3"/>
        <v/>
      </c>
      <c r="C1285" t="str">
        <f>if(and(D$3&gt;1,E1285=PROSES!$D$22),,D1285)</f>
        <v/>
      </c>
      <c r="D1285" s="1" t="str">
        <f>if(and(F$3&gt;1,F1285=PROSES!$B$10),,F1285)</f>
        <v/>
      </c>
      <c r="E1285" t="str">
        <f t="shared" si="4"/>
        <v/>
      </c>
      <c r="F1285" t="str">
        <f t="shared" si="5"/>
        <v/>
      </c>
      <c r="G1285" s="1" t="str">
        <f>if(Z1285=PROSES!$E$29,T1285,)</f>
        <v/>
      </c>
      <c r="H1285" t="str">
        <f>if(X1285=PROSES!$E$29,T1285,)</f>
        <v/>
      </c>
      <c r="I1285" t="str">
        <f t="shared" si="6"/>
        <v/>
      </c>
      <c r="J1285" t="str">
        <f>if(and($K$3&gt;1,R1285=PROSES!$C$2),,K1285)</f>
        <v/>
      </c>
      <c r="K1285" s="1" t="str">
        <f>if(and($L$3&gt;1,L1285=PROSES!$B$2),,L1285)</f>
        <v/>
      </c>
      <c r="L1285" t="str">
        <f t="shared" si="7"/>
        <v/>
      </c>
      <c r="M1285" t="str">
        <f>if(Z1285=PROSES!$B$3,T1285,)</f>
        <v/>
      </c>
      <c r="N1285" t="str">
        <f>if(X1285=PROSES!$B$3,T1285,)</f>
        <v/>
      </c>
      <c r="O1285" t="str">
        <f t="shared" si="8"/>
        <v/>
      </c>
      <c r="P1285" t="str">
        <f>if(Z1285=PROSES!$B$1,T1285,)</f>
        <v/>
      </c>
      <c r="Q1285" t="str">
        <f>if(X1285=PROSES!$B$1,T1285,)</f>
        <v/>
      </c>
      <c r="R1285" t="str">
        <f t="shared" si="9"/>
        <v>TASIKMALAYA BARU5KARANGNUNGGAL5</v>
      </c>
      <c r="S1285" s="3"/>
      <c r="T1285" s="1" t="s">
        <v>2205</v>
      </c>
      <c r="U1285" s="1" t="s">
        <v>75</v>
      </c>
      <c r="V1285" s="1" t="s">
        <v>75</v>
      </c>
      <c r="W1285" s="1" t="s">
        <v>90</v>
      </c>
      <c r="X1285" s="1" t="s">
        <v>2206</v>
      </c>
      <c r="Y1285" s="1" t="s">
        <v>872</v>
      </c>
      <c r="Z1285" s="1" t="s">
        <v>2207</v>
      </c>
      <c r="AA1285" s="1" t="s">
        <v>872</v>
      </c>
      <c r="AD1285" s="1">
        <v>0.0</v>
      </c>
      <c r="AE1285" s="1">
        <v>1.0</v>
      </c>
      <c r="AG1285" s="1">
        <v>15.0</v>
      </c>
      <c r="AH1285" s="1">
        <v>1.0</v>
      </c>
      <c r="AI1285" s="1" t="s">
        <v>64</v>
      </c>
      <c r="AJ1285" s="1">
        <v>0.0</v>
      </c>
      <c r="AM1285" s="1">
        <v>0.0</v>
      </c>
      <c r="AN1285" s="1">
        <v>0.0</v>
      </c>
      <c r="AO1285" s="1">
        <v>100.0</v>
      </c>
      <c r="AP1285" s="1">
        <v>1.0</v>
      </c>
      <c r="AQ1285" s="1">
        <v>1.62</v>
      </c>
      <c r="AR1285" s="1">
        <v>1.62</v>
      </c>
      <c r="AS1285" s="1">
        <v>4.250328</v>
      </c>
      <c r="AT1285" s="1">
        <v>82.15014</v>
      </c>
      <c r="AU1285" s="1">
        <v>0.5805</v>
      </c>
      <c r="AV1285" s="1">
        <v>4.2105</v>
      </c>
      <c r="AW1285" s="1">
        <v>2.8305</v>
      </c>
      <c r="AX1285" s="1">
        <v>12.6315</v>
      </c>
      <c r="AY1285" s="1">
        <v>0.0</v>
      </c>
      <c r="AZ1285" s="1">
        <v>0.683587</v>
      </c>
      <c r="BA1285" s="1">
        <v>-7.109503</v>
      </c>
    </row>
    <row r="1286">
      <c r="A1286">
        <f t="shared" si="2"/>
        <v>0</v>
      </c>
      <c r="B1286" t="str">
        <f t="shared" si="3"/>
        <v/>
      </c>
      <c r="C1286" t="str">
        <f>if(and(D$3&gt;1,E1286=PROSES!$D$22),,D1286)</f>
        <v/>
      </c>
      <c r="D1286" s="1" t="str">
        <f>if(and(F$3&gt;1,F1286=PROSES!$B$10),,F1286)</f>
        <v/>
      </c>
      <c r="E1286" t="str">
        <f t="shared" si="4"/>
        <v/>
      </c>
      <c r="F1286" t="str">
        <f t="shared" si="5"/>
        <v/>
      </c>
      <c r="G1286" s="1" t="str">
        <f>if(Z1286=PROSES!$E$29,T1286,)</f>
        <v/>
      </c>
      <c r="H1286" t="str">
        <f>if(X1286=PROSES!$E$29,T1286,)</f>
        <v/>
      </c>
      <c r="I1286" t="str">
        <f t="shared" si="6"/>
        <v/>
      </c>
      <c r="J1286" t="str">
        <f>if(and($K$3&gt;1,R1286=PROSES!$C$2),,K1286)</f>
        <v/>
      </c>
      <c r="K1286" s="1" t="str">
        <f>if(and($L$3&gt;1,L1286=PROSES!$B$2),,L1286)</f>
        <v/>
      </c>
      <c r="L1286" t="str">
        <f t="shared" si="7"/>
        <v/>
      </c>
      <c r="M1286" t="str">
        <f>if(Z1286=PROSES!$B$3,T1286,)</f>
        <v/>
      </c>
      <c r="N1286" t="str">
        <f>if(X1286=PROSES!$B$3,T1286,)</f>
        <v/>
      </c>
      <c r="O1286" t="str">
        <f t="shared" si="8"/>
        <v/>
      </c>
      <c r="P1286" t="str">
        <f>if(Z1286=PROSES!$B$1,T1286,)</f>
        <v/>
      </c>
      <c r="Q1286" t="str">
        <f>if(X1286=PROSES!$B$1,T1286,)</f>
        <v/>
      </c>
      <c r="R1286" t="str">
        <f t="shared" si="9"/>
        <v>TASIKMALAYA BARU5KARANGNUNGGAL5</v>
      </c>
      <c r="S1286" s="3"/>
      <c r="T1286" s="1" t="s">
        <v>2208</v>
      </c>
      <c r="U1286" s="1" t="s">
        <v>75</v>
      </c>
      <c r="V1286" s="1" t="s">
        <v>75</v>
      </c>
      <c r="W1286" s="1" t="s">
        <v>90</v>
      </c>
      <c r="X1286" s="1" t="s">
        <v>2206</v>
      </c>
      <c r="Y1286" s="1" t="s">
        <v>872</v>
      </c>
      <c r="Z1286" s="1" t="s">
        <v>2207</v>
      </c>
      <c r="AA1286" s="1" t="s">
        <v>108</v>
      </c>
      <c r="AD1286" s="1">
        <v>0.0</v>
      </c>
      <c r="AE1286" s="1">
        <v>1.0</v>
      </c>
      <c r="AG1286" s="1">
        <v>15.0</v>
      </c>
      <c r="AH1286" s="1">
        <v>1.0</v>
      </c>
      <c r="AI1286" s="1" t="s">
        <v>64</v>
      </c>
      <c r="AJ1286" s="1">
        <v>0.0</v>
      </c>
      <c r="AM1286" s="1">
        <v>0.0</v>
      </c>
      <c r="AN1286" s="1">
        <v>0.0</v>
      </c>
      <c r="AO1286" s="1">
        <v>100.0</v>
      </c>
      <c r="AP1286" s="1">
        <v>1.0</v>
      </c>
      <c r="AQ1286" s="1">
        <v>1.62</v>
      </c>
      <c r="AR1286" s="1">
        <v>1.62</v>
      </c>
      <c r="AS1286" s="1">
        <v>4.250328</v>
      </c>
      <c r="AT1286" s="1">
        <v>82.15014</v>
      </c>
      <c r="AU1286" s="1">
        <v>0.5805</v>
      </c>
      <c r="AV1286" s="1">
        <v>4.2105</v>
      </c>
      <c r="AW1286" s="1">
        <v>2.8305</v>
      </c>
      <c r="AX1286" s="1">
        <v>12.6315</v>
      </c>
      <c r="AY1286" s="1">
        <v>0.0</v>
      </c>
      <c r="AZ1286" s="1">
        <v>0.683587</v>
      </c>
      <c r="BA1286" s="1">
        <v>-7.109503</v>
      </c>
    </row>
    <row r="1287">
      <c r="A1287">
        <f t="shared" si="2"/>
        <v>0</v>
      </c>
      <c r="B1287" t="str">
        <f t="shared" si="3"/>
        <v/>
      </c>
      <c r="C1287" t="str">
        <f>if(and(D$3&gt;1,E1287=PROSES!$D$22),,D1287)</f>
        <v/>
      </c>
      <c r="D1287" s="1" t="str">
        <f>if(and(F$3&gt;1,F1287=PROSES!$B$10),,F1287)</f>
        <v/>
      </c>
      <c r="E1287" t="str">
        <f t="shared" si="4"/>
        <v/>
      </c>
      <c r="F1287" t="str">
        <f t="shared" si="5"/>
        <v/>
      </c>
      <c r="G1287" s="1" t="str">
        <f>if(Z1287=PROSES!$E$29,T1287,)</f>
        <v/>
      </c>
      <c r="H1287" t="str">
        <f>if(X1287=PROSES!$E$29,T1287,)</f>
        <v/>
      </c>
      <c r="I1287" t="str">
        <f t="shared" si="6"/>
        <v/>
      </c>
      <c r="J1287" t="str">
        <f>if(and($K$3&gt;1,R1287=PROSES!$C$2),,K1287)</f>
        <v/>
      </c>
      <c r="K1287" s="1" t="str">
        <f>if(and($L$3&gt;1,L1287=PROSES!$B$2),,L1287)</f>
        <v/>
      </c>
      <c r="L1287" t="str">
        <f t="shared" si="7"/>
        <v/>
      </c>
      <c r="M1287" t="str">
        <f>if(Z1287=PROSES!$B$3,T1287,)</f>
        <v/>
      </c>
      <c r="N1287" t="str">
        <f>if(X1287=PROSES!$B$3,T1287,)</f>
        <v/>
      </c>
      <c r="O1287" t="str">
        <f t="shared" si="8"/>
        <v/>
      </c>
      <c r="P1287" t="str">
        <f>if(Z1287=PROSES!$B$1,T1287,)</f>
        <v/>
      </c>
      <c r="Q1287" t="str">
        <f>if(X1287=PROSES!$B$1,T1287,)</f>
        <v/>
      </c>
      <c r="R1287" t="str">
        <f t="shared" si="9"/>
        <v>TASIKMALAYA BARU5TASIKMALAYA5</v>
      </c>
      <c r="S1287" s="3"/>
      <c r="T1287" s="1" t="s">
        <v>2209</v>
      </c>
      <c r="U1287" s="1" t="s">
        <v>115</v>
      </c>
      <c r="V1287" s="1" t="s">
        <v>115</v>
      </c>
      <c r="W1287" s="1" t="s">
        <v>90</v>
      </c>
      <c r="X1287" s="1" t="s">
        <v>2206</v>
      </c>
      <c r="Y1287" s="1" t="s">
        <v>872</v>
      </c>
      <c r="Z1287" s="1" t="s">
        <v>847</v>
      </c>
      <c r="AA1287" s="1" t="s">
        <v>85</v>
      </c>
      <c r="AD1287" s="1">
        <v>0.0</v>
      </c>
      <c r="AE1287" s="1">
        <v>1.0</v>
      </c>
      <c r="AG1287" s="1">
        <v>6.723</v>
      </c>
      <c r="AH1287" s="1">
        <v>1.0</v>
      </c>
      <c r="AI1287" s="1" t="s">
        <v>64</v>
      </c>
      <c r="AJ1287" s="1">
        <v>0.0</v>
      </c>
      <c r="AM1287" s="1">
        <v>0.0</v>
      </c>
      <c r="AN1287" s="1">
        <v>0.0</v>
      </c>
      <c r="AO1287" s="1">
        <v>100.0</v>
      </c>
      <c r="AP1287" s="1">
        <v>1.0</v>
      </c>
      <c r="AQ1287" s="1">
        <v>1.62</v>
      </c>
      <c r="AR1287" s="1">
        <v>1.62</v>
      </c>
      <c r="AS1287" s="1">
        <v>1.904997</v>
      </c>
      <c r="AT1287" s="1">
        <v>82.15014</v>
      </c>
      <c r="AU1287" s="1">
        <v>0.2601801</v>
      </c>
      <c r="AV1287" s="1">
        <v>1.887146</v>
      </c>
      <c r="AW1287" s="1">
        <v>1.26863</v>
      </c>
      <c r="AX1287" s="1">
        <v>5.661438</v>
      </c>
      <c r="AY1287" s="1">
        <v>0.0</v>
      </c>
      <c r="AZ1287" s="1">
        <v>0.683587</v>
      </c>
      <c r="BA1287" s="1">
        <v>-7.109503</v>
      </c>
    </row>
    <row r="1288">
      <c r="A1288">
        <f t="shared" si="2"/>
        <v>0</v>
      </c>
      <c r="B1288" t="str">
        <f t="shared" si="3"/>
        <v/>
      </c>
      <c r="C1288" t="str">
        <f>if(and(D$3&gt;1,E1288=PROSES!$D$22),,D1288)</f>
        <v/>
      </c>
      <c r="D1288" s="1" t="str">
        <f>if(and(F$3&gt;1,F1288=PROSES!$B$10),,F1288)</f>
        <v/>
      </c>
      <c r="E1288" t="str">
        <f t="shared" si="4"/>
        <v/>
      </c>
      <c r="F1288" t="str">
        <f t="shared" si="5"/>
        <v/>
      </c>
      <c r="G1288" s="1" t="str">
        <f>if(Z1288=PROSES!$E$29,T1288,)</f>
        <v/>
      </c>
      <c r="H1288" t="str">
        <f>if(X1288=PROSES!$E$29,T1288,)</f>
        <v/>
      </c>
      <c r="I1288" t="str">
        <f t="shared" si="6"/>
        <v/>
      </c>
      <c r="J1288" t="str">
        <f>if(and($K$3&gt;1,R1288=PROSES!$C$2),,K1288)</f>
        <v/>
      </c>
      <c r="K1288" s="1" t="str">
        <f>if(and($L$3&gt;1,L1288=PROSES!$B$2),,L1288)</f>
        <v/>
      </c>
      <c r="L1288" t="str">
        <f t="shared" si="7"/>
        <v/>
      </c>
      <c r="M1288" t="str">
        <f>if(Z1288=PROSES!$B$3,T1288,)</f>
        <v/>
      </c>
      <c r="N1288" t="str">
        <f>if(X1288=PROSES!$B$3,T1288,)</f>
        <v/>
      </c>
      <c r="O1288" t="str">
        <f t="shared" si="8"/>
        <v/>
      </c>
      <c r="P1288" t="str">
        <f>if(Z1288=PROSES!$B$1,T1288,)</f>
        <v/>
      </c>
      <c r="Q1288" t="str">
        <f>if(X1288=PROSES!$B$1,T1288,)</f>
        <v/>
      </c>
      <c r="R1288" t="str">
        <f t="shared" si="9"/>
        <v>TASIKMALAYA BARU5TASIKMALAYA5</v>
      </c>
      <c r="S1288" s="3"/>
      <c r="T1288" s="1" t="s">
        <v>2210</v>
      </c>
      <c r="U1288" s="1" t="s">
        <v>115</v>
      </c>
      <c r="V1288" s="1" t="s">
        <v>115</v>
      </c>
      <c r="W1288" s="1" t="s">
        <v>90</v>
      </c>
      <c r="X1288" s="1" t="s">
        <v>2206</v>
      </c>
      <c r="Y1288" s="1" t="s">
        <v>108</v>
      </c>
      <c r="Z1288" s="1" t="s">
        <v>847</v>
      </c>
      <c r="AA1288" s="1" t="s">
        <v>88</v>
      </c>
      <c r="AD1288" s="1">
        <v>0.0</v>
      </c>
      <c r="AE1288" s="1">
        <v>1.0</v>
      </c>
      <c r="AG1288" s="1">
        <v>6.723</v>
      </c>
      <c r="AH1288" s="1">
        <v>1.0</v>
      </c>
      <c r="AI1288" s="1" t="s">
        <v>64</v>
      </c>
      <c r="AJ1288" s="1">
        <v>0.0</v>
      </c>
      <c r="AM1288" s="1">
        <v>0.0</v>
      </c>
      <c r="AN1288" s="1">
        <v>0.0</v>
      </c>
      <c r="AO1288" s="1">
        <v>100.0</v>
      </c>
      <c r="AP1288" s="1">
        <v>1.0</v>
      </c>
      <c r="AQ1288" s="1">
        <v>1.62</v>
      </c>
      <c r="AR1288" s="1">
        <v>1.62</v>
      </c>
      <c r="AS1288" s="1">
        <v>1.904997</v>
      </c>
      <c r="AT1288" s="1">
        <v>82.15014</v>
      </c>
      <c r="AU1288" s="1">
        <v>0.2601801</v>
      </c>
      <c r="AV1288" s="1">
        <v>1.887146</v>
      </c>
      <c r="AW1288" s="1">
        <v>1.26863</v>
      </c>
      <c r="AX1288" s="1">
        <v>5.661438</v>
      </c>
      <c r="AY1288" s="1">
        <v>0.0</v>
      </c>
      <c r="AZ1288" s="1">
        <v>0.683587</v>
      </c>
      <c r="BA1288" s="1">
        <v>-7.109503</v>
      </c>
    </row>
    <row r="1289">
      <c r="A1289">
        <f t="shared" si="2"/>
        <v>0</v>
      </c>
      <c r="B1289" t="str">
        <f t="shared" si="3"/>
        <v/>
      </c>
      <c r="C1289" t="str">
        <f>if(and(D$3&gt;1,E1289=PROSES!$D$22),,D1289)</f>
        <v/>
      </c>
      <c r="D1289" s="1" t="str">
        <f>if(and(F$3&gt;1,F1289=PROSES!$B$10),,F1289)</f>
        <v/>
      </c>
      <c r="E1289" t="str">
        <f t="shared" si="4"/>
        <v/>
      </c>
      <c r="F1289" t="str">
        <f t="shared" si="5"/>
        <v/>
      </c>
      <c r="G1289" s="1" t="str">
        <f>if(Z1289=PROSES!$E$29,T1289,)</f>
        <v/>
      </c>
      <c r="H1289" t="str">
        <f>if(X1289=PROSES!$E$29,T1289,)</f>
        <v/>
      </c>
      <c r="I1289" t="str">
        <f t="shared" si="6"/>
        <v/>
      </c>
      <c r="J1289" t="str">
        <f>if(and($K$3&gt;1,R1289=PROSES!$C$2),,K1289)</f>
        <v/>
      </c>
      <c r="K1289" s="1" t="str">
        <f>if(and($L$3&gt;1,L1289=PROSES!$B$2),,L1289)</f>
        <v/>
      </c>
      <c r="L1289" t="str">
        <f t="shared" si="7"/>
        <v/>
      </c>
      <c r="M1289" t="str">
        <f>if(Z1289=PROSES!$B$3,T1289,)</f>
        <v/>
      </c>
      <c r="N1289" t="str">
        <f>if(X1289=PROSES!$B$3,T1289,)</f>
        <v/>
      </c>
      <c r="O1289" t="str">
        <f t="shared" si="8"/>
        <v/>
      </c>
      <c r="P1289" t="str">
        <f>if(Z1289=PROSES!$B$1,T1289,)</f>
        <v/>
      </c>
      <c r="Q1289" t="str">
        <f>if(X1289=PROSES!$B$1,T1289,)</f>
        <v/>
      </c>
      <c r="R1289" t="str">
        <f t="shared" si="9"/>
        <v>TATAJABARTATAJABAR_KTT5</v>
      </c>
      <c r="S1289" s="3"/>
      <c r="T1289" s="1" t="s">
        <v>2211</v>
      </c>
      <c r="U1289" s="1" t="s">
        <v>115</v>
      </c>
      <c r="V1289" s="1" t="s">
        <v>115</v>
      </c>
      <c r="W1289" s="1" t="s">
        <v>90</v>
      </c>
      <c r="X1289" s="1" t="s">
        <v>1078</v>
      </c>
      <c r="Y1289" s="1" t="s">
        <v>85</v>
      </c>
      <c r="Z1289" s="1" t="s">
        <v>2212</v>
      </c>
      <c r="AA1289" s="1" t="s">
        <v>61</v>
      </c>
      <c r="AD1289" s="1">
        <v>0.0</v>
      </c>
      <c r="AE1289" s="1">
        <v>1.0</v>
      </c>
      <c r="AG1289" s="1">
        <v>0.05</v>
      </c>
      <c r="AH1289" s="1">
        <v>1.0</v>
      </c>
      <c r="AI1289" s="1" t="s">
        <v>64</v>
      </c>
      <c r="AJ1289" s="1">
        <v>0.0</v>
      </c>
      <c r="AM1289" s="1">
        <v>0.0</v>
      </c>
      <c r="AN1289" s="1">
        <v>0.0</v>
      </c>
      <c r="AO1289" s="1">
        <v>100.0</v>
      </c>
      <c r="AP1289" s="1">
        <v>1.0</v>
      </c>
      <c r="AQ1289" s="1">
        <v>1.62</v>
      </c>
      <c r="AR1289" s="1">
        <v>1.62</v>
      </c>
      <c r="AS1289" s="1">
        <v>0.01416776</v>
      </c>
      <c r="AT1289" s="1">
        <v>82.15014</v>
      </c>
      <c r="AU1289" s="1">
        <v>0.001935</v>
      </c>
      <c r="AV1289" s="1">
        <v>0.014035</v>
      </c>
      <c r="AW1289" s="1">
        <v>0.009435</v>
      </c>
      <c r="AX1289" s="1">
        <v>0.042105</v>
      </c>
      <c r="AY1289" s="1">
        <v>0.0</v>
      </c>
      <c r="AZ1289" s="1">
        <v>0.683587</v>
      </c>
      <c r="BA1289" s="1">
        <v>-7.109503</v>
      </c>
    </row>
    <row r="1290">
      <c r="A1290">
        <f t="shared" si="2"/>
        <v>0</v>
      </c>
      <c r="B1290" t="str">
        <f t="shared" si="3"/>
        <v/>
      </c>
      <c r="C1290" t="str">
        <f>if(and(D$3&gt;1,E1290=PROSES!$D$22),,D1290)</f>
        <v/>
      </c>
      <c r="D1290" s="1" t="str">
        <f>if(and(F$3&gt;1,F1290=PROSES!$B$10),,F1290)</f>
        <v/>
      </c>
      <c r="E1290" t="str">
        <f t="shared" si="4"/>
        <v/>
      </c>
      <c r="F1290" t="str">
        <f t="shared" si="5"/>
        <v/>
      </c>
      <c r="G1290" s="1" t="str">
        <f>if(Z1290=PROSES!$E$29,T1290,)</f>
        <v/>
      </c>
      <c r="H1290" t="str">
        <f>if(X1290=PROSES!$E$29,T1290,)</f>
        <v/>
      </c>
      <c r="I1290" t="str">
        <f t="shared" si="6"/>
        <v/>
      </c>
      <c r="J1290" t="str">
        <f>if(and($K$3&gt;1,R1290=PROSES!$C$2),,K1290)</f>
        <v/>
      </c>
      <c r="K1290" s="1" t="str">
        <f>if(and($L$3&gt;1,L1290=PROSES!$B$2),,L1290)</f>
        <v/>
      </c>
      <c r="L1290" t="str">
        <f t="shared" si="7"/>
        <v/>
      </c>
      <c r="M1290" t="str">
        <f>if(Z1290=PROSES!$B$3,T1290,)</f>
        <v/>
      </c>
      <c r="N1290" t="str">
        <f>if(X1290=PROSES!$B$3,T1290,)</f>
        <v/>
      </c>
      <c r="O1290" t="str">
        <f t="shared" si="8"/>
        <v/>
      </c>
      <c r="P1290" t="str">
        <f>if(Z1290=PROSES!$B$1,T1290,)</f>
        <v/>
      </c>
      <c r="Q1290" t="str">
        <f>if(X1290=PROSES!$B$1,T1290,)</f>
        <v/>
      </c>
      <c r="R1290" t="str">
        <f t="shared" si="9"/>
        <v>KEREK5TUBAN5</v>
      </c>
      <c r="S1290" s="3"/>
      <c r="T1290" s="1" t="s">
        <v>2213</v>
      </c>
      <c r="U1290" s="1" t="s">
        <v>82</v>
      </c>
      <c r="V1290" s="1" t="s">
        <v>82</v>
      </c>
      <c r="W1290" s="1" t="s">
        <v>399</v>
      </c>
      <c r="X1290" s="1" t="s">
        <v>1182</v>
      </c>
      <c r="Y1290" s="1" t="s">
        <v>85</v>
      </c>
      <c r="Z1290" s="1" t="s">
        <v>2156</v>
      </c>
      <c r="AA1290" s="1" t="s">
        <v>85</v>
      </c>
      <c r="AD1290" s="1">
        <v>0.0</v>
      </c>
      <c r="AE1290" s="1">
        <v>1.0</v>
      </c>
      <c r="AG1290" s="1">
        <v>14.06</v>
      </c>
      <c r="AH1290" s="1">
        <v>1.0</v>
      </c>
      <c r="AI1290" s="1" t="s">
        <v>64</v>
      </c>
      <c r="AJ1290" s="1">
        <v>0.0</v>
      </c>
      <c r="AM1290" s="1">
        <v>0.0</v>
      </c>
      <c r="AN1290" s="1">
        <v>0.0</v>
      </c>
      <c r="AO1290" s="1">
        <v>100.0</v>
      </c>
      <c r="AP1290" s="1">
        <v>1.0</v>
      </c>
      <c r="AQ1290" s="1">
        <v>0.973</v>
      </c>
      <c r="AR1290" s="1">
        <v>0.973</v>
      </c>
      <c r="AS1290" s="1">
        <v>5.734716</v>
      </c>
      <c r="AT1290" s="1">
        <v>71.90399</v>
      </c>
      <c r="AU1290" s="1">
        <v>1.781261</v>
      </c>
      <c r="AV1290" s="1">
        <v>5.451062</v>
      </c>
      <c r="AW1290" s="1">
        <v>4.3586</v>
      </c>
      <c r="AX1290" s="1">
        <v>10.08524</v>
      </c>
      <c r="AY1290" s="1">
        <v>0.0</v>
      </c>
      <c r="AZ1290" s="1">
        <v>0.3082202</v>
      </c>
      <c r="BA1290" s="1">
        <v>-10.98501</v>
      </c>
    </row>
    <row r="1291">
      <c r="A1291">
        <f t="shared" si="2"/>
        <v>0</v>
      </c>
      <c r="B1291" t="str">
        <f t="shared" si="3"/>
        <v/>
      </c>
      <c r="C1291" t="str">
        <f>if(and(D$3&gt;1,E1291=PROSES!$D$22),,D1291)</f>
        <v/>
      </c>
      <c r="D1291" s="1" t="str">
        <f>if(and(F$3&gt;1,F1291=PROSES!$B$10),,F1291)</f>
        <v/>
      </c>
      <c r="E1291" t="str">
        <f t="shared" si="4"/>
        <v/>
      </c>
      <c r="F1291" t="str">
        <f t="shared" si="5"/>
        <v/>
      </c>
      <c r="G1291" s="1" t="str">
        <f>if(Z1291=PROSES!$E$29,T1291,)</f>
        <v/>
      </c>
      <c r="H1291" t="str">
        <f>if(X1291=PROSES!$E$29,T1291,)</f>
        <v/>
      </c>
      <c r="I1291" t="str">
        <f t="shared" si="6"/>
        <v/>
      </c>
      <c r="J1291" t="str">
        <f>if(and($K$3&gt;1,R1291=PROSES!$C$2),,K1291)</f>
        <v/>
      </c>
      <c r="K1291" s="1" t="str">
        <f>if(and($L$3&gt;1,L1291=PROSES!$B$2),,L1291)</f>
        <v/>
      </c>
      <c r="L1291" t="str">
        <f t="shared" si="7"/>
        <v/>
      </c>
      <c r="M1291" t="str">
        <f>if(Z1291=PROSES!$B$3,T1291,)</f>
        <v/>
      </c>
      <c r="N1291" t="str">
        <f>if(X1291=PROSES!$B$3,T1291,)</f>
        <v/>
      </c>
      <c r="O1291" t="str">
        <f t="shared" si="8"/>
        <v/>
      </c>
      <c r="P1291" t="str">
        <f>if(Z1291=PROSES!$B$1,T1291,)</f>
        <v/>
      </c>
      <c r="Q1291" t="str">
        <f>if(X1291=PROSES!$B$1,T1291,)</f>
        <v/>
      </c>
      <c r="R1291" t="str">
        <f t="shared" si="9"/>
        <v>KEREK5TUBAN5</v>
      </c>
      <c r="S1291" s="3"/>
      <c r="T1291" s="1" t="s">
        <v>2214</v>
      </c>
      <c r="U1291" s="1" t="s">
        <v>82</v>
      </c>
      <c r="V1291" s="1" t="s">
        <v>82</v>
      </c>
      <c r="W1291" s="1" t="s">
        <v>399</v>
      </c>
      <c r="X1291" s="1" t="s">
        <v>1182</v>
      </c>
      <c r="Y1291" s="1" t="s">
        <v>88</v>
      </c>
      <c r="Z1291" s="1" t="s">
        <v>2156</v>
      </c>
      <c r="AA1291" s="1" t="s">
        <v>88</v>
      </c>
      <c r="AD1291" s="1">
        <v>0.0</v>
      </c>
      <c r="AE1291" s="1">
        <v>1.0</v>
      </c>
      <c r="AG1291" s="1">
        <v>14.06</v>
      </c>
      <c r="AH1291" s="1">
        <v>1.0</v>
      </c>
      <c r="AI1291" s="1" t="s">
        <v>64</v>
      </c>
      <c r="AJ1291" s="1">
        <v>0.0</v>
      </c>
      <c r="AM1291" s="1">
        <v>0.0</v>
      </c>
      <c r="AN1291" s="1">
        <v>0.0</v>
      </c>
      <c r="AO1291" s="1">
        <v>100.0</v>
      </c>
      <c r="AP1291" s="1">
        <v>1.0</v>
      </c>
      <c r="AQ1291" s="1">
        <v>0.973</v>
      </c>
      <c r="AR1291" s="1">
        <v>0.973</v>
      </c>
      <c r="AS1291" s="1">
        <v>5.734716</v>
      </c>
      <c r="AT1291" s="1">
        <v>71.90399</v>
      </c>
      <c r="AU1291" s="1">
        <v>1.781261</v>
      </c>
      <c r="AV1291" s="1">
        <v>5.451062</v>
      </c>
      <c r="AW1291" s="1">
        <v>4.3586</v>
      </c>
      <c r="AX1291" s="1">
        <v>10.08524</v>
      </c>
      <c r="AY1291" s="1">
        <v>0.0</v>
      </c>
      <c r="AZ1291" s="1">
        <v>0.3082202</v>
      </c>
      <c r="BA1291" s="1">
        <v>-10.98501</v>
      </c>
    </row>
    <row r="1292">
      <c r="A1292">
        <f t="shared" si="2"/>
        <v>0</v>
      </c>
      <c r="B1292" t="str">
        <f t="shared" si="3"/>
        <v/>
      </c>
      <c r="C1292" t="str">
        <f>if(and(D$3&gt;1,E1292=PROSES!$D$22),,D1292)</f>
        <v/>
      </c>
      <c r="D1292" s="1" t="str">
        <f>if(and(F$3&gt;1,F1292=PROSES!$B$10),,F1292)</f>
        <v/>
      </c>
      <c r="E1292" t="str">
        <f t="shared" si="4"/>
        <v/>
      </c>
      <c r="F1292" t="str">
        <f t="shared" si="5"/>
        <v/>
      </c>
      <c r="G1292" s="1" t="str">
        <f>if(Z1292=PROSES!$E$29,T1292,)</f>
        <v/>
      </c>
      <c r="H1292" t="str">
        <f>if(X1292=PROSES!$E$29,T1292,)</f>
        <v/>
      </c>
      <c r="I1292" t="str">
        <f t="shared" si="6"/>
        <v/>
      </c>
      <c r="J1292" t="str">
        <f>if(and($K$3&gt;1,R1292=PROSES!$C$2),,K1292)</f>
        <v/>
      </c>
      <c r="K1292" s="1" t="str">
        <f>if(and($L$3&gt;1,L1292=PROSES!$B$2),,L1292)</f>
        <v/>
      </c>
      <c r="L1292" t="str">
        <f t="shared" si="7"/>
        <v/>
      </c>
      <c r="M1292" t="str">
        <f>if(Z1292=PROSES!$B$3,T1292,)</f>
        <v/>
      </c>
      <c r="N1292" t="str">
        <f>if(X1292=PROSES!$B$3,T1292,)</f>
        <v/>
      </c>
      <c r="O1292" t="str">
        <f t="shared" si="8"/>
        <v/>
      </c>
      <c r="P1292" t="str">
        <f>if(Z1292=PROSES!$B$1,T1292,)</f>
        <v/>
      </c>
      <c r="Q1292" t="str">
        <f>if(X1292=PROSES!$B$1,T1292,)</f>
        <v/>
      </c>
      <c r="R1292" t="str">
        <f t="shared" si="9"/>
        <v>TUREN4GAMPINGAN4</v>
      </c>
      <c r="S1292" s="3"/>
      <c r="T1292" s="1" t="s">
        <v>2215</v>
      </c>
      <c r="U1292" s="1" t="s">
        <v>82</v>
      </c>
      <c r="V1292" s="1" t="s">
        <v>82</v>
      </c>
      <c r="W1292" s="1" t="s">
        <v>430</v>
      </c>
      <c r="X1292" s="1" t="s">
        <v>1128</v>
      </c>
      <c r="Y1292" s="1" t="s">
        <v>123</v>
      </c>
      <c r="Z1292" s="1" t="s">
        <v>1959</v>
      </c>
      <c r="AA1292" s="1" t="s">
        <v>123</v>
      </c>
      <c r="AD1292" s="1">
        <v>0.0</v>
      </c>
      <c r="AE1292" s="1">
        <v>1.0</v>
      </c>
      <c r="AG1292" s="1">
        <v>26.98</v>
      </c>
      <c r="AH1292" s="1">
        <v>1.0</v>
      </c>
      <c r="AI1292" s="1" t="s">
        <v>64</v>
      </c>
      <c r="AJ1292" s="1">
        <v>0.0</v>
      </c>
      <c r="AM1292" s="1">
        <v>0.0</v>
      </c>
      <c r="AN1292" s="1">
        <v>0.0</v>
      </c>
      <c r="AO1292" s="1">
        <v>100.0</v>
      </c>
      <c r="AP1292" s="1">
        <v>1.0</v>
      </c>
      <c r="AQ1292" s="1">
        <v>0.78</v>
      </c>
      <c r="AR1292" s="1">
        <v>0.78</v>
      </c>
      <c r="AS1292" s="1">
        <v>12.43014</v>
      </c>
      <c r="AT1292" s="1">
        <v>62.32255</v>
      </c>
      <c r="AU1292" s="1">
        <v>5.77372</v>
      </c>
      <c r="AV1292" s="1">
        <v>11.00784</v>
      </c>
      <c r="AW1292" s="1">
        <v>9.82072</v>
      </c>
      <c r="AX1292" s="1">
        <v>33.02352</v>
      </c>
      <c r="AY1292" s="1">
        <v>0.0</v>
      </c>
      <c r="AZ1292" s="1">
        <v>0.6002764</v>
      </c>
      <c r="BA1292" s="1">
        <v>17.26142</v>
      </c>
    </row>
    <row r="1293">
      <c r="A1293">
        <f t="shared" si="2"/>
        <v>0</v>
      </c>
      <c r="B1293" t="str">
        <f t="shared" si="3"/>
        <v/>
      </c>
      <c r="C1293" t="str">
        <f>if(and(D$3&gt;1,E1293=PROSES!$D$22),,D1293)</f>
        <v/>
      </c>
      <c r="D1293" s="1" t="str">
        <f>if(and(F$3&gt;1,F1293=PROSES!$B$10),,F1293)</f>
        <v/>
      </c>
      <c r="E1293" t="str">
        <f t="shared" si="4"/>
        <v/>
      </c>
      <c r="F1293" t="str">
        <f t="shared" si="5"/>
        <v/>
      </c>
      <c r="G1293" s="1" t="str">
        <f>if(Z1293=PROSES!$E$29,T1293,)</f>
        <v/>
      </c>
      <c r="H1293" t="str">
        <f>if(X1293=PROSES!$E$29,T1293,)</f>
        <v/>
      </c>
      <c r="I1293" t="str">
        <f t="shared" si="6"/>
        <v/>
      </c>
      <c r="J1293" t="str">
        <f>if(and($K$3&gt;1,R1293=PROSES!$C$2),,K1293)</f>
        <v/>
      </c>
      <c r="K1293" s="1" t="str">
        <f>if(and($L$3&gt;1,L1293=PROSES!$B$2),,L1293)</f>
        <v/>
      </c>
      <c r="L1293" t="str">
        <f t="shared" si="7"/>
        <v/>
      </c>
      <c r="M1293" t="str">
        <f>if(Z1293=PROSES!$B$3,T1293,)</f>
        <v/>
      </c>
      <c r="N1293" t="str">
        <f>if(X1293=PROSES!$B$3,T1293,)</f>
        <v/>
      </c>
      <c r="O1293" t="str">
        <f t="shared" si="8"/>
        <v/>
      </c>
      <c r="P1293" t="str">
        <f>if(Z1293=PROSES!$B$1,T1293,)</f>
        <v/>
      </c>
      <c r="Q1293" t="str">
        <f>if(X1293=PROSES!$B$1,T1293,)</f>
        <v/>
      </c>
      <c r="R1293" t="str">
        <f t="shared" si="9"/>
        <v/>
      </c>
      <c r="S1293" s="3"/>
      <c r="T1293" s="1" t="s">
        <v>2216</v>
      </c>
      <c r="U1293" s="1" t="s">
        <v>140</v>
      </c>
      <c r="V1293" s="1" t="s">
        <v>140</v>
      </c>
      <c r="W1293" s="1" t="s">
        <v>336</v>
      </c>
      <c r="Y1293" s="1" t="s">
        <v>1531</v>
      </c>
      <c r="AA1293" s="1" t="s">
        <v>2217</v>
      </c>
      <c r="AD1293" s="1">
        <v>0.0</v>
      </c>
      <c r="AE1293" s="1">
        <v>1.0</v>
      </c>
      <c r="AG1293" s="1">
        <v>1.2</v>
      </c>
      <c r="AH1293" s="1">
        <v>1.0</v>
      </c>
      <c r="AI1293" s="1" t="s">
        <v>64</v>
      </c>
      <c r="AJ1293" s="1">
        <v>0.0</v>
      </c>
      <c r="AM1293" s="1">
        <v>0.0</v>
      </c>
      <c r="AN1293" s="1">
        <v>0.0</v>
      </c>
      <c r="AO1293" s="1">
        <v>100.0</v>
      </c>
      <c r="AP1293" s="1">
        <v>1.0</v>
      </c>
      <c r="AQ1293" s="1">
        <v>1.15</v>
      </c>
      <c r="AR1293" s="1">
        <v>1.15</v>
      </c>
      <c r="AS1293" s="1">
        <v>0.127662</v>
      </c>
      <c r="AT1293" s="1">
        <v>77.84506</v>
      </c>
      <c r="AU1293" s="1">
        <v>0.02688</v>
      </c>
      <c r="AV1293" s="1">
        <v>0.1248</v>
      </c>
      <c r="AW1293" s="1">
        <v>0.20688</v>
      </c>
      <c r="AX1293" s="1">
        <v>0.3744</v>
      </c>
      <c r="AY1293" s="1">
        <v>0.0</v>
      </c>
      <c r="AZ1293" s="1">
        <v>0.8035125</v>
      </c>
      <c r="BA1293" s="1">
        <v>-23.64246</v>
      </c>
    </row>
    <row r="1294">
      <c r="A1294">
        <f t="shared" si="2"/>
        <v>0</v>
      </c>
      <c r="B1294" t="str">
        <f t="shared" si="3"/>
        <v/>
      </c>
      <c r="C1294" t="str">
        <f>if(and(D$3&gt;1,E1294=PROSES!$D$22),,D1294)</f>
        <v/>
      </c>
      <c r="D1294" s="1" t="str">
        <f>if(and(F$3&gt;1,F1294=PROSES!$B$10),,F1294)</f>
        <v/>
      </c>
      <c r="E1294" t="str">
        <f t="shared" si="4"/>
        <v/>
      </c>
      <c r="F1294" t="str">
        <f t="shared" si="5"/>
        <v/>
      </c>
      <c r="G1294" s="1" t="str">
        <f>if(Z1294=PROSES!$E$29,T1294,)</f>
        <v/>
      </c>
      <c r="H1294" t="str">
        <f>if(X1294=PROSES!$E$29,T1294,)</f>
        <v/>
      </c>
      <c r="I1294" t="str">
        <f t="shared" si="6"/>
        <v/>
      </c>
      <c r="J1294" t="str">
        <f>if(and($K$3&gt;1,R1294=PROSES!$C$2),,K1294)</f>
        <v/>
      </c>
      <c r="K1294" s="1" t="str">
        <f>if(and($L$3&gt;1,L1294=PROSES!$B$2),,L1294)</f>
        <v/>
      </c>
      <c r="L1294" t="str">
        <f t="shared" si="7"/>
        <v/>
      </c>
      <c r="M1294" t="str">
        <f>if(Z1294=PROSES!$B$3,T1294,)</f>
        <v/>
      </c>
      <c r="N1294" t="str">
        <f>if(X1294=PROSES!$B$3,T1294,)</f>
        <v/>
      </c>
      <c r="O1294" t="str">
        <f t="shared" si="8"/>
        <v/>
      </c>
      <c r="P1294" t="str">
        <f>if(Z1294=PROSES!$B$1,T1294,)</f>
        <v/>
      </c>
      <c r="Q1294" t="str">
        <f>if(X1294=PROSES!$B$1,T1294,)</f>
        <v/>
      </c>
      <c r="R1294" t="str">
        <f t="shared" si="9"/>
        <v>PESANGGARAN GIS</v>
      </c>
      <c r="S1294" s="3"/>
      <c r="T1294" s="1" t="s">
        <v>2218</v>
      </c>
      <c r="U1294" s="1" t="s">
        <v>140</v>
      </c>
      <c r="V1294" s="1" t="s">
        <v>140</v>
      </c>
      <c r="W1294" s="1" t="s">
        <v>399</v>
      </c>
      <c r="Y1294" s="1" t="s">
        <v>2217</v>
      </c>
      <c r="Z1294" s="1" t="s">
        <v>1562</v>
      </c>
      <c r="AA1294" s="1" t="s">
        <v>66</v>
      </c>
      <c r="AD1294" s="1">
        <v>0.0</v>
      </c>
      <c r="AE1294" s="1">
        <v>1.0</v>
      </c>
      <c r="AG1294" s="1">
        <v>7.2</v>
      </c>
      <c r="AH1294" s="1">
        <v>1.0</v>
      </c>
      <c r="AI1294" s="1" t="s">
        <v>64</v>
      </c>
      <c r="AJ1294" s="1">
        <v>0.0</v>
      </c>
      <c r="AM1294" s="1">
        <v>0.0</v>
      </c>
      <c r="AN1294" s="1">
        <v>0.0</v>
      </c>
      <c r="AO1294" s="1">
        <v>100.0</v>
      </c>
      <c r="AP1294" s="1">
        <v>1.0</v>
      </c>
      <c r="AQ1294" s="1">
        <v>0.973</v>
      </c>
      <c r="AR1294" s="1">
        <v>0.973</v>
      </c>
      <c r="AS1294" s="1">
        <v>2.936697</v>
      </c>
      <c r="AT1294" s="1">
        <v>71.90399</v>
      </c>
      <c r="AU1294" s="1">
        <v>0.912168</v>
      </c>
      <c r="AV1294" s="1">
        <v>2.79144</v>
      </c>
      <c r="AW1294" s="1">
        <v>2.232</v>
      </c>
      <c r="AX1294" s="1">
        <v>5.16456</v>
      </c>
      <c r="AY1294" s="1">
        <v>0.0</v>
      </c>
      <c r="AZ1294" s="1">
        <v>0.3082202</v>
      </c>
      <c r="BA1294" s="1">
        <v>-10.98501</v>
      </c>
    </row>
    <row r="1295">
      <c r="A1295">
        <f t="shared" si="2"/>
        <v>0</v>
      </c>
      <c r="B1295" t="str">
        <f t="shared" si="3"/>
        <v/>
      </c>
      <c r="C1295" t="str">
        <f>if(and(D$3&gt;1,E1295=PROSES!$D$22),,D1295)</f>
        <v/>
      </c>
      <c r="D1295" s="1" t="str">
        <f>if(and(F$3&gt;1,F1295=PROSES!$B$10),,F1295)</f>
        <v/>
      </c>
      <c r="E1295" t="str">
        <f t="shared" si="4"/>
        <v/>
      </c>
      <c r="F1295" t="str">
        <f t="shared" si="5"/>
        <v/>
      </c>
      <c r="G1295" s="1" t="str">
        <f>if(Z1295=PROSES!$E$29,T1295,)</f>
        <v/>
      </c>
      <c r="H1295" t="str">
        <f>if(X1295=PROSES!$E$29,T1295,)</f>
        <v/>
      </c>
      <c r="I1295" t="str">
        <f t="shared" si="6"/>
        <v/>
      </c>
      <c r="J1295" t="str">
        <f>if(and($K$3&gt;1,R1295=PROSES!$C$2),,K1295)</f>
        <v/>
      </c>
      <c r="K1295" s="1" t="str">
        <f>if(and($L$3&gt;1,L1295=PROSES!$B$2),,L1295)</f>
        <v/>
      </c>
      <c r="L1295" t="str">
        <f t="shared" si="7"/>
        <v/>
      </c>
      <c r="M1295" t="str">
        <f>if(Z1295=PROSES!$B$3,T1295,)</f>
        <v/>
      </c>
      <c r="N1295" t="str">
        <f>if(X1295=PROSES!$B$3,T1295,)</f>
        <v/>
      </c>
      <c r="O1295" t="str">
        <f t="shared" si="8"/>
        <v/>
      </c>
      <c r="P1295" t="str">
        <f>if(Z1295=PROSES!$B$1,T1295,)</f>
        <v/>
      </c>
      <c r="Q1295" t="str">
        <f>if(X1295=PROSES!$B$1,T1295,)</f>
        <v/>
      </c>
      <c r="R1295" t="str">
        <f t="shared" si="9"/>
        <v>UJUNG BERUNG 4BANDUNG TIMUR4</v>
      </c>
      <c r="S1295" s="3"/>
      <c r="T1295" s="1" t="s">
        <v>2219</v>
      </c>
      <c r="U1295" s="1" t="s">
        <v>115</v>
      </c>
      <c r="V1295" s="1" t="s">
        <v>115</v>
      </c>
      <c r="W1295" s="1" t="s">
        <v>2220</v>
      </c>
      <c r="X1295" s="1" t="s">
        <v>2221</v>
      </c>
      <c r="Y1295" s="1" t="s">
        <v>351</v>
      </c>
      <c r="Z1295" s="1" t="s">
        <v>510</v>
      </c>
      <c r="AA1295" s="1" t="s">
        <v>2222</v>
      </c>
      <c r="AD1295" s="1">
        <v>0.0</v>
      </c>
      <c r="AE1295" s="1">
        <v>1.0</v>
      </c>
      <c r="AG1295" s="1">
        <v>8.9</v>
      </c>
      <c r="AH1295" s="1">
        <v>1.0</v>
      </c>
      <c r="AI1295" s="1" t="s">
        <v>64</v>
      </c>
      <c r="AJ1295" s="1">
        <v>0.0</v>
      </c>
      <c r="AM1295" s="1">
        <v>0.0</v>
      </c>
      <c r="AN1295" s="1">
        <v>0.0</v>
      </c>
      <c r="AO1295" s="1">
        <v>100.0</v>
      </c>
      <c r="AP1295" s="1">
        <v>1.0</v>
      </c>
      <c r="AQ1295" s="1">
        <v>0.38</v>
      </c>
      <c r="AR1295" s="1">
        <v>0.38</v>
      </c>
      <c r="AS1295" s="1">
        <v>3.937674</v>
      </c>
      <c r="AT1295" s="1">
        <v>60.48</v>
      </c>
      <c r="AU1295" s="1">
        <v>1.9402</v>
      </c>
      <c r="AV1295" s="1">
        <v>3.4265</v>
      </c>
      <c r="AW1295" s="1">
        <v>3.2752</v>
      </c>
      <c r="AX1295" s="1">
        <v>10.2795</v>
      </c>
      <c r="AY1295" s="1">
        <v>0.0</v>
      </c>
      <c r="AZ1295" s="1">
        <v>0.5910276</v>
      </c>
      <c r="BA1295" s="1">
        <v>18.49655</v>
      </c>
    </row>
    <row r="1296">
      <c r="A1296">
        <f t="shared" si="2"/>
        <v>0</v>
      </c>
      <c r="B1296" t="str">
        <f t="shared" si="3"/>
        <v/>
      </c>
      <c r="C1296" t="str">
        <f>if(and(D$3&gt;1,E1296=PROSES!$D$22),,D1296)</f>
        <v/>
      </c>
      <c r="D1296" s="1" t="str">
        <f>if(and(F$3&gt;1,F1296=PROSES!$B$10),,F1296)</f>
        <v/>
      </c>
      <c r="E1296" t="str">
        <f t="shared" si="4"/>
        <v/>
      </c>
      <c r="F1296" t="str">
        <f t="shared" si="5"/>
        <v/>
      </c>
      <c r="G1296" s="1" t="str">
        <f>if(Z1296=PROSES!$E$29,T1296,)</f>
        <v/>
      </c>
      <c r="H1296" t="str">
        <f>if(X1296=PROSES!$E$29,T1296,)</f>
        <v/>
      </c>
      <c r="I1296" t="str">
        <f t="shared" si="6"/>
        <v/>
      </c>
      <c r="J1296" t="str">
        <f>if(and($K$3&gt;1,R1296=PROSES!$C$2),,K1296)</f>
        <v/>
      </c>
      <c r="K1296" s="1" t="str">
        <f>if(and($L$3&gt;1,L1296=PROSES!$B$2),,L1296)</f>
        <v/>
      </c>
      <c r="L1296" t="str">
        <f t="shared" si="7"/>
        <v/>
      </c>
      <c r="M1296" t="str">
        <f>if(Z1296=PROSES!$B$3,T1296,)</f>
        <v/>
      </c>
      <c r="N1296" t="str">
        <f>if(X1296=PROSES!$B$3,T1296,)</f>
        <v/>
      </c>
      <c r="O1296" t="str">
        <f t="shared" si="8"/>
        <v/>
      </c>
      <c r="P1296" t="str">
        <f>if(Z1296=PROSES!$B$1,T1296,)</f>
        <v/>
      </c>
      <c r="Q1296" t="str">
        <f>if(X1296=PROSES!$B$1,T1296,)</f>
        <v/>
      </c>
      <c r="R1296" t="str">
        <f t="shared" si="9"/>
        <v>UJUNG BERUNG 4BANDUNG TIMUR4</v>
      </c>
      <c r="S1296" s="3"/>
      <c r="T1296" s="1" t="s">
        <v>2223</v>
      </c>
      <c r="U1296" s="1" t="s">
        <v>115</v>
      </c>
      <c r="V1296" s="1" t="s">
        <v>115</v>
      </c>
      <c r="W1296" s="1" t="s">
        <v>2220</v>
      </c>
      <c r="X1296" s="1" t="s">
        <v>2221</v>
      </c>
      <c r="Y1296" s="1" t="s">
        <v>351</v>
      </c>
      <c r="Z1296" s="1" t="s">
        <v>510</v>
      </c>
      <c r="AA1296" s="1" t="s">
        <v>2222</v>
      </c>
      <c r="AD1296" s="1">
        <v>0.0</v>
      </c>
      <c r="AE1296" s="1">
        <v>1.0</v>
      </c>
      <c r="AG1296" s="1">
        <v>8.9</v>
      </c>
      <c r="AH1296" s="1">
        <v>1.0</v>
      </c>
      <c r="AI1296" s="1" t="s">
        <v>64</v>
      </c>
      <c r="AJ1296" s="1">
        <v>0.0</v>
      </c>
      <c r="AM1296" s="1">
        <v>0.0</v>
      </c>
      <c r="AN1296" s="1">
        <v>0.0</v>
      </c>
      <c r="AO1296" s="1">
        <v>100.0</v>
      </c>
      <c r="AP1296" s="1">
        <v>1.0</v>
      </c>
      <c r="AQ1296" s="1">
        <v>0.38</v>
      </c>
      <c r="AR1296" s="1">
        <v>0.38</v>
      </c>
      <c r="AS1296" s="1">
        <v>3.937674</v>
      </c>
      <c r="AT1296" s="1">
        <v>60.48</v>
      </c>
      <c r="AU1296" s="1">
        <v>1.9402</v>
      </c>
      <c r="AV1296" s="1">
        <v>3.4265</v>
      </c>
      <c r="AW1296" s="1">
        <v>3.2752</v>
      </c>
      <c r="AX1296" s="1">
        <v>10.2795</v>
      </c>
      <c r="AY1296" s="1">
        <v>0.0</v>
      </c>
      <c r="AZ1296" s="1">
        <v>0.5910276</v>
      </c>
      <c r="BA1296" s="1">
        <v>18.49655</v>
      </c>
    </row>
    <row r="1297">
      <c r="A1297">
        <f t="shared" si="2"/>
        <v>0</v>
      </c>
      <c r="B1297" t="str">
        <f t="shared" si="3"/>
        <v/>
      </c>
      <c r="C1297" t="str">
        <f>if(and(D$3&gt;1,E1297=PROSES!$D$22),,D1297)</f>
        <v/>
      </c>
      <c r="D1297" s="1" t="str">
        <f>if(and(F$3&gt;1,F1297=PROSES!$B$10),,F1297)</f>
        <v/>
      </c>
      <c r="E1297" t="str">
        <f t="shared" si="4"/>
        <v/>
      </c>
      <c r="F1297" t="str">
        <f t="shared" si="5"/>
        <v/>
      </c>
      <c r="G1297" s="1" t="str">
        <f>if(Z1297=PROSES!$E$29,T1297,)</f>
        <v/>
      </c>
      <c r="H1297" t="str">
        <f>if(X1297=PROSES!$E$29,T1297,)</f>
        <v/>
      </c>
      <c r="I1297" t="str">
        <f t="shared" si="6"/>
        <v/>
      </c>
      <c r="J1297" t="str">
        <f>if(and($K$3&gt;1,R1297=PROSES!$C$2),,K1297)</f>
        <v/>
      </c>
      <c r="K1297" s="1" t="str">
        <f>if(and($L$3&gt;1,L1297=PROSES!$B$2),,L1297)</f>
        <v/>
      </c>
      <c r="L1297" t="str">
        <f t="shared" si="7"/>
        <v/>
      </c>
      <c r="M1297" t="str">
        <f>if(Z1297=PROSES!$B$3,T1297,)</f>
        <v/>
      </c>
      <c r="N1297" t="str">
        <f>if(X1297=PROSES!$B$3,T1297,)</f>
        <v/>
      </c>
      <c r="O1297" t="str">
        <f t="shared" si="8"/>
        <v/>
      </c>
      <c r="P1297" t="str">
        <f>if(Z1297=PROSES!$B$1,T1297,)</f>
        <v/>
      </c>
      <c r="Q1297" t="str">
        <f>if(X1297=PROSES!$B$1,T1297,)</f>
        <v/>
      </c>
      <c r="R1297" t="str">
        <f t="shared" si="9"/>
        <v>UJUNG BERUNG5DAGO PAKAR</v>
      </c>
      <c r="S1297" s="3"/>
      <c r="T1297" s="1" t="s">
        <v>2224</v>
      </c>
      <c r="U1297" s="1" t="s">
        <v>115</v>
      </c>
      <c r="V1297" s="1" t="s">
        <v>115</v>
      </c>
      <c r="W1297" s="1" t="s">
        <v>171</v>
      </c>
      <c r="X1297" s="1" t="s">
        <v>242</v>
      </c>
      <c r="Y1297" s="1" t="s">
        <v>88</v>
      </c>
      <c r="Z1297" s="1" t="s">
        <v>789</v>
      </c>
      <c r="AA1297" s="1" t="s">
        <v>85</v>
      </c>
      <c r="AD1297" s="1">
        <v>0.0</v>
      </c>
      <c r="AE1297" s="1">
        <v>1.0</v>
      </c>
      <c r="AG1297" s="1">
        <v>10.7</v>
      </c>
      <c r="AH1297" s="1">
        <v>1.0</v>
      </c>
      <c r="AI1297" s="1" t="s">
        <v>64</v>
      </c>
      <c r="AJ1297" s="1">
        <v>0.0</v>
      </c>
      <c r="AM1297" s="1">
        <v>0.0</v>
      </c>
      <c r="AN1297" s="1">
        <v>0.0</v>
      </c>
      <c r="AO1297" s="1">
        <v>100.0</v>
      </c>
      <c r="AP1297" s="1">
        <v>1.0</v>
      </c>
      <c r="AQ1297" s="1">
        <v>0.58</v>
      </c>
      <c r="AR1297" s="1">
        <v>0.58</v>
      </c>
      <c r="AS1297" s="1">
        <v>4.489674</v>
      </c>
      <c r="AT1297" s="1">
        <v>70.94324</v>
      </c>
      <c r="AU1297" s="1">
        <v>1.4659</v>
      </c>
      <c r="AV1297" s="1">
        <v>4.24362</v>
      </c>
      <c r="AW1297" s="1">
        <v>3.0709</v>
      </c>
      <c r="AX1297" s="1">
        <v>12.73086</v>
      </c>
      <c r="AY1297" s="1">
        <v>0.0</v>
      </c>
      <c r="AZ1297" s="1">
        <v>0.6412987</v>
      </c>
      <c r="BA1297" s="1">
        <v>8.348166</v>
      </c>
    </row>
    <row r="1298">
      <c r="A1298">
        <f t="shared" si="2"/>
        <v>0</v>
      </c>
      <c r="B1298" t="str">
        <f t="shared" si="3"/>
        <v/>
      </c>
      <c r="C1298" t="str">
        <f>if(and(D$3&gt;1,E1298=PROSES!$D$22),,D1298)</f>
        <v/>
      </c>
      <c r="D1298" s="1" t="str">
        <f>if(and(F$3&gt;1,F1298=PROSES!$B$10),,F1298)</f>
        <v/>
      </c>
      <c r="E1298" t="str">
        <f t="shared" si="4"/>
        <v/>
      </c>
      <c r="F1298" t="str">
        <f t="shared" si="5"/>
        <v/>
      </c>
      <c r="G1298" s="1" t="str">
        <f>if(Z1298=PROSES!$E$29,T1298,)</f>
        <v/>
      </c>
      <c r="H1298" t="str">
        <f>if(X1298=PROSES!$E$29,T1298,)</f>
        <v/>
      </c>
      <c r="I1298" t="str">
        <f t="shared" si="6"/>
        <v/>
      </c>
      <c r="J1298" t="str">
        <f>if(and($K$3&gt;1,R1298=PROSES!$C$2),,K1298)</f>
        <v/>
      </c>
      <c r="K1298" s="1" t="str">
        <f>if(and($L$3&gt;1,L1298=PROSES!$B$2),,L1298)</f>
        <v/>
      </c>
      <c r="L1298" t="str">
        <f t="shared" si="7"/>
        <v/>
      </c>
      <c r="M1298" t="str">
        <f>if(Z1298=PROSES!$B$3,T1298,)</f>
        <v/>
      </c>
      <c r="N1298" t="str">
        <f>if(X1298=PROSES!$B$3,T1298,)</f>
        <v/>
      </c>
      <c r="O1298" t="str">
        <f t="shared" si="8"/>
        <v/>
      </c>
      <c r="P1298" t="str">
        <f>if(Z1298=PROSES!$B$1,T1298,)</f>
        <v/>
      </c>
      <c r="Q1298" t="str">
        <f>if(X1298=PROSES!$B$1,T1298,)</f>
        <v/>
      </c>
      <c r="R1298" t="str">
        <f t="shared" si="9"/>
        <v>UJUNG BERUNG5DAGO PAKAR</v>
      </c>
      <c r="S1298" s="3"/>
      <c r="T1298" s="1" t="s">
        <v>2225</v>
      </c>
      <c r="U1298" s="1" t="s">
        <v>115</v>
      </c>
      <c r="V1298" s="1" t="s">
        <v>115</v>
      </c>
      <c r="W1298" s="1" t="s">
        <v>171</v>
      </c>
      <c r="X1298" s="1" t="s">
        <v>242</v>
      </c>
      <c r="Y1298" s="1" t="s">
        <v>88</v>
      </c>
      <c r="Z1298" s="1" t="s">
        <v>789</v>
      </c>
      <c r="AA1298" s="1" t="s">
        <v>88</v>
      </c>
      <c r="AD1298" s="1">
        <v>0.0</v>
      </c>
      <c r="AE1298" s="1">
        <v>1.0</v>
      </c>
      <c r="AG1298" s="1">
        <v>10.7</v>
      </c>
      <c r="AH1298" s="1">
        <v>1.0</v>
      </c>
      <c r="AI1298" s="1" t="s">
        <v>64</v>
      </c>
      <c r="AJ1298" s="1">
        <v>0.0</v>
      </c>
      <c r="AM1298" s="1">
        <v>0.0</v>
      </c>
      <c r="AN1298" s="1">
        <v>0.0</v>
      </c>
      <c r="AO1298" s="1">
        <v>100.0</v>
      </c>
      <c r="AP1298" s="1">
        <v>1.0</v>
      </c>
      <c r="AQ1298" s="1">
        <v>0.58</v>
      </c>
      <c r="AR1298" s="1">
        <v>0.58</v>
      </c>
      <c r="AS1298" s="1">
        <v>4.489674</v>
      </c>
      <c r="AT1298" s="1">
        <v>70.94324</v>
      </c>
      <c r="AU1298" s="1">
        <v>1.4659</v>
      </c>
      <c r="AV1298" s="1">
        <v>4.24362</v>
      </c>
      <c r="AW1298" s="1">
        <v>3.0709</v>
      </c>
      <c r="AX1298" s="1">
        <v>12.73086</v>
      </c>
      <c r="AY1298" s="1">
        <v>0.0</v>
      </c>
      <c r="AZ1298" s="1">
        <v>0.6412987</v>
      </c>
      <c r="BA1298" s="1">
        <v>8.348166</v>
      </c>
    </row>
    <row r="1299">
      <c r="A1299">
        <f t="shared" si="2"/>
        <v>0</v>
      </c>
      <c r="B1299" t="str">
        <f t="shared" si="3"/>
        <v/>
      </c>
      <c r="C1299" t="str">
        <f>if(and(D$3&gt;1,E1299=PROSES!$D$22),,D1299)</f>
        <v/>
      </c>
      <c r="D1299" s="1" t="str">
        <f>if(and(F$3&gt;1,F1299=PROSES!$B$10),,F1299)</f>
        <v/>
      </c>
      <c r="E1299" t="str">
        <f t="shared" si="4"/>
        <v/>
      </c>
      <c r="F1299" t="str">
        <f t="shared" si="5"/>
        <v/>
      </c>
      <c r="G1299" s="1" t="str">
        <f>if(Z1299=PROSES!$E$29,T1299,)</f>
        <v/>
      </c>
      <c r="H1299" t="str">
        <f>if(X1299=PROSES!$E$29,T1299,)</f>
        <v/>
      </c>
      <c r="I1299" t="str">
        <f t="shared" si="6"/>
        <v/>
      </c>
      <c r="J1299" t="str">
        <f>if(and($K$3&gt;1,R1299=PROSES!$C$2),,K1299)</f>
        <v/>
      </c>
      <c r="K1299" s="1" t="str">
        <f>if(and($L$3&gt;1,L1299=PROSES!$B$2),,L1299)</f>
        <v/>
      </c>
      <c r="L1299" t="str">
        <f t="shared" si="7"/>
        <v/>
      </c>
      <c r="M1299" t="str">
        <f>if(Z1299=PROSES!$B$3,T1299,)</f>
        <v/>
      </c>
      <c r="N1299" t="str">
        <f>if(X1299=PROSES!$B$3,T1299,)</f>
        <v/>
      </c>
      <c r="O1299" t="str">
        <f t="shared" si="8"/>
        <v/>
      </c>
      <c r="P1299" t="str">
        <f>if(Z1299=PROSES!$B$1,T1299,)</f>
        <v/>
      </c>
      <c r="Q1299" t="str">
        <f>if(X1299=PROSES!$B$1,T1299,)</f>
        <v/>
      </c>
      <c r="R1299" t="str">
        <f t="shared" si="9"/>
        <v>UJUNG BERUNG5</v>
      </c>
      <c r="S1299" s="3"/>
      <c r="T1299" s="1" t="s">
        <v>2226</v>
      </c>
      <c r="U1299" s="1" t="s">
        <v>115</v>
      </c>
      <c r="V1299" s="1" t="s">
        <v>115</v>
      </c>
      <c r="W1299" s="1" t="s">
        <v>210</v>
      </c>
      <c r="X1299" s="1" t="s">
        <v>242</v>
      </c>
      <c r="Y1299" s="1" t="s">
        <v>85</v>
      </c>
      <c r="AA1299" s="1" t="s">
        <v>1639</v>
      </c>
      <c r="AD1299" s="1">
        <v>0.0</v>
      </c>
      <c r="AE1299" s="1">
        <v>1.0</v>
      </c>
      <c r="AG1299" s="1">
        <v>6.41</v>
      </c>
      <c r="AH1299" s="1">
        <v>1.0</v>
      </c>
      <c r="AI1299" s="1" t="s">
        <v>64</v>
      </c>
      <c r="AJ1299" s="1">
        <v>0.0</v>
      </c>
      <c r="AM1299" s="1">
        <v>0.0</v>
      </c>
      <c r="AN1299" s="1">
        <v>0.0</v>
      </c>
      <c r="AO1299" s="1">
        <v>100.0</v>
      </c>
      <c r="AP1299" s="1">
        <v>1.0</v>
      </c>
      <c r="AQ1299" s="1">
        <v>0.6</v>
      </c>
      <c r="AR1299" s="1">
        <v>0.6</v>
      </c>
      <c r="AS1299" s="1">
        <v>2.673638</v>
      </c>
      <c r="AT1299" s="1">
        <v>73.681</v>
      </c>
      <c r="AU1299" s="1">
        <v>0.751252</v>
      </c>
      <c r="AV1299" s="1">
        <v>2.565923</v>
      </c>
      <c r="AW1299" s="1">
        <v>1.712752</v>
      </c>
      <c r="AX1299" s="1">
        <v>7.697769</v>
      </c>
      <c r="AY1299" s="1">
        <v>0.0</v>
      </c>
      <c r="AZ1299" s="1">
        <v>0.650941</v>
      </c>
      <c r="BA1299" s="1">
        <v>5.70712</v>
      </c>
    </row>
    <row r="1300">
      <c r="A1300">
        <f t="shared" si="2"/>
        <v>0</v>
      </c>
      <c r="B1300" t="str">
        <f t="shared" si="3"/>
        <v/>
      </c>
      <c r="C1300" t="str">
        <f>if(and(D$3&gt;1,E1300=PROSES!$D$22),,D1300)</f>
        <v/>
      </c>
      <c r="D1300" s="1" t="str">
        <f>if(and(F$3&gt;1,F1300=PROSES!$B$10),,F1300)</f>
        <v/>
      </c>
      <c r="E1300" t="str">
        <f t="shared" si="4"/>
        <v/>
      </c>
      <c r="F1300" t="str">
        <f t="shared" si="5"/>
        <v/>
      </c>
      <c r="G1300" s="1" t="str">
        <f>if(Z1300=PROSES!$E$29,T1300,)</f>
        <v/>
      </c>
      <c r="H1300" t="str">
        <f>if(X1300=PROSES!$E$29,T1300,)</f>
        <v/>
      </c>
      <c r="I1300" t="str">
        <f t="shared" si="6"/>
        <v/>
      </c>
      <c r="J1300" t="str">
        <f>if(and($K$3&gt;1,R1300=PROSES!$C$2),,K1300)</f>
        <v/>
      </c>
      <c r="K1300" s="1" t="str">
        <f>if(and($L$3&gt;1,L1300=PROSES!$B$2),,L1300)</f>
        <v/>
      </c>
      <c r="L1300" t="str">
        <f t="shared" si="7"/>
        <v/>
      </c>
      <c r="M1300" t="str">
        <f>if(Z1300=PROSES!$B$3,T1300,)</f>
        <v/>
      </c>
      <c r="N1300" t="str">
        <f>if(X1300=PROSES!$B$3,T1300,)</f>
        <v/>
      </c>
      <c r="O1300" t="str">
        <f t="shared" si="8"/>
        <v/>
      </c>
      <c r="P1300" t="str">
        <f>if(Z1300=PROSES!$B$1,T1300,)</f>
        <v/>
      </c>
      <c r="Q1300" t="str">
        <f>if(X1300=PROSES!$B$1,T1300,)</f>
        <v/>
      </c>
      <c r="R1300" t="str">
        <f t="shared" si="9"/>
        <v>NEW RANCAKASUMBA5</v>
      </c>
      <c r="S1300" s="3"/>
      <c r="T1300" s="1" t="s">
        <v>2227</v>
      </c>
      <c r="U1300" s="1" t="s">
        <v>115</v>
      </c>
      <c r="V1300" s="1" t="s">
        <v>115</v>
      </c>
      <c r="W1300" s="1" t="s">
        <v>1841</v>
      </c>
      <c r="Y1300" s="1" t="s">
        <v>1639</v>
      </c>
      <c r="Z1300" s="1" t="s">
        <v>1842</v>
      </c>
      <c r="AA1300" s="1" t="s">
        <v>85</v>
      </c>
      <c r="AD1300" s="1">
        <v>0.0</v>
      </c>
      <c r="AE1300" s="1">
        <v>1.0</v>
      </c>
      <c r="AG1300" s="1">
        <v>10.09</v>
      </c>
      <c r="AH1300" s="1">
        <v>1.0</v>
      </c>
      <c r="AI1300" s="1" t="s">
        <v>64</v>
      </c>
      <c r="AJ1300" s="1">
        <v>0.0</v>
      </c>
      <c r="AM1300" s="1">
        <v>0.0</v>
      </c>
      <c r="AN1300" s="1">
        <v>0.0</v>
      </c>
      <c r="AO1300" s="1">
        <v>100.0</v>
      </c>
      <c r="AP1300" s="1">
        <v>1.0</v>
      </c>
      <c r="AQ1300" s="1">
        <v>1.6</v>
      </c>
      <c r="AR1300" s="1">
        <v>1.6</v>
      </c>
      <c r="AS1300" s="1">
        <v>2.645216</v>
      </c>
      <c r="AT1300" s="1">
        <v>82.63644</v>
      </c>
      <c r="AU1300" s="1">
        <v>0.339024</v>
      </c>
      <c r="AV1300" s="1">
        <v>2.6234</v>
      </c>
      <c r="AW1300" s="1">
        <v>1.852524</v>
      </c>
      <c r="AX1300" s="1">
        <v>7.8702</v>
      </c>
      <c r="AY1300" s="1">
        <v>0.0</v>
      </c>
      <c r="AZ1300" s="1">
        <v>0.6881269</v>
      </c>
      <c r="BA1300" s="1">
        <v>-8.72725</v>
      </c>
    </row>
    <row r="1301">
      <c r="A1301">
        <f t="shared" si="2"/>
        <v>0</v>
      </c>
      <c r="B1301" t="str">
        <f t="shared" si="3"/>
        <v/>
      </c>
      <c r="C1301" t="str">
        <f>if(and(D$3&gt;1,E1301=PROSES!$D$22),,D1301)</f>
        <v/>
      </c>
      <c r="D1301" s="1" t="str">
        <f>if(and(F$3&gt;1,F1301=PROSES!$B$10),,F1301)</f>
        <v/>
      </c>
      <c r="E1301" t="str">
        <f t="shared" si="4"/>
        <v/>
      </c>
      <c r="F1301" t="str">
        <f t="shared" si="5"/>
        <v/>
      </c>
      <c r="G1301" s="1" t="str">
        <f>if(Z1301=PROSES!$E$29,T1301,)</f>
        <v/>
      </c>
      <c r="H1301" t="str">
        <f>if(X1301=PROSES!$E$29,T1301,)</f>
        <v/>
      </c>
      <c r="I1301" t="str">
        <f t="shared" si="6"/>
        <v/>
      </c>
      <c r="J1301" t="str">
        <f>if(and($K$3&gt;1,R1301=PROSES!$C$2),,K1301)</f>
        <v/>
      </c>
      <c r="K1301" s="1" t="str">
        <f>if(and($L$3&gt;1,L1301=PROSES!$B$2),,L1301)</f>
        <v/>
      </c>
      <c r="L1301" t="str">
        <f t="shared" si="7"/>
        <v/>
      </c>
      <c r="M1301" t="str">
        <f>if(Z1301=PROSES!$B$3,T1301,)</f>
        <v/>
      </c>
      <c r="N1301" t="str">
        <f>if(X1301=PROSES!$B$3,T1301,)</f>
        <v/>
      </c>
      <c r="O1301" t="str">
        <f t="shared" si="8"/>
        <v/>
      </c>
      <c r="P1301" t="str">
        <f>if(Z1301=PROSES!$B$1,T1301,)</f>
        <v/>
      </c>
      <c r="Q1301" t="str">
        <f>if(X1301=PROSES!$B$1,T1301,)</f>
        <v/>
      </c>
      <c r="R1301" t="str">
        <f t="shared" si="9"/>
        <v>UJUNG BERUNG5</v>
      </c>
      <c r="S1301" s="3"/>
      <c r="T1301" s="1" t="s">
        <v>2228</v>
      </c>
      <c r="U1301" s="1" t="s">
        <v>115</v>
      </c>
      <c r="V1301" s="1" t="s">
        <v>115</v>
      </c>
      <c r="W1301" s="1" t="s">
        <v>210</v>
      </c>
      <c r="X1301" s="1" t="s">
        <v>242</v>
      </c>
      <c r="Y1301" s="1" t="s">
        <v>85</v>
      </c>
      <c r="AA1301" s="1" t="s">
        <v>1636</v>
      </c>
      <c r="AD1301" s="1">
        <v>0.0</v>
      </c>
      <c r="AE1301" s="1">
        <v>1.0</v>
      </c>
      <c r="AG1301" s="1">
        <v>6.41</v>
      </c>
      <c r="AH1301" s="1">
        <v>1.0</v>
      </c>
      <c r="AI1301" s="1" t="s">
        <v>64</v>
      </c>
      <c r="AJ1301" s="1">
        <v>0.0</v>
      </c>
      <c r="AM1301" s="1">
        <v>0.0</v>
      </c>
      <c r="AN1301" s="1">
        <v>0.0</v>
      </c>
      <c r="AO1301" s="1">
        <v>100.0</v>
      </c>
      <c r="AP1301" s="1">
        <v>1.0</v>
      </c>
      <c r="AQ1301" s="1">
        <v>0.6</v>
      </c>
      <c r="AR1301" s="1">
        <v>0.6</v>
      </c>
      <c r="AS1301" s="1">
        <v>2.673638</v>
      </c>
      <c r="AT1301" s="1">
        <v>73.681</v>
      </c>
      <c r="AU1301" s="1">
        <v>0.751252</v>
      </c>
      <c r="AV1301" s="1">
        <v>2.565923</v>
      </c>
      <c r="AW1301" s="1">
        <v>1.712752</v>
      </c>
      <c r="AX1301" s="1">
        <v>7.697769</v>
      </c>
      <c r="AY1301" s="1">
        <v>0.0</v>
      </c>
      <c r="AZ1301" s="1">
        <v>0.650941</v>
      </c>
      <c r="BA1301" s="1">
        <v>5.70712</v>
      </c>
    </row>
    <row r="1302">
      <c r="A1302">
        <f t="shared" si="2"/>
        <v>0</v>
      </c>
      <c r="B1302" t="str">
        <f t="shared" si="3"/>
        <v/>
      </c>
      <c r="C1302" t="str">
        <f>if(and(D$3&gt;1,E1302=PROSES!$D$22),,D1302)</f>
        <v/>
      </c>
      <c r="D1302" s="1" t="str">
        <f>if(and(F$3&gt;1,F1302=PROSES!$B$10),,F1302)</f>
        <v/>
      </c>
      <c r="E1302" t="str">
        <f t="shared" si="4"/>
        <v/>
      </c>
      <c r="F1302" t="str">
        <f t="shared" si="5"/>
        <v/>
      </c>
      <c r="G1302" s="1" t="str">
        <f>if(Z1302=PROSES!$E$29,T1302,)</f>
        <v/>
      </c>
      <c r="H1302" t="str">
        <f>if(X1302=PROSES!$E$29,T1302,)</f>
        <v/>
      </c>
      <c r="I1302" t="str">
        <f t="shared" si="6"/>
        <v/>
      </c>
      <c r="J1302" t="str">
        <f>if(and($K$3&gt;1,R1302=PROSES!$C$2),,K1302)</f>
        <v/>
      </c>
      <c r="K1302" s="1" t="str">
        <f>if(and($L$3&gt;1,L1302=PROSES!$B$2),,L1302)</f>
        <v/>
      </c>
      <c r="L1302" t="str">
        <f t="shared" si="7"/>
        <v/>
      </c>
      <c r="M1302" t="str">
        <f>if(Z1302=PROSES!$B$3,T1302,)</f>
        <v/>
      </c>
      <c r="N1302" t="str">
        <f>if(X1302=PROSES!$B$3,T1302,)</f>
        <v/>
      </c>
      <c r="O1302" t="str">
        <f t="shared" si="8"/>
        <v/>
      </c>
      <c r="P1302" t="str">
        <f>if(Z1302=PROSES!$B$1,T1302,)</f>
        <v/>
      </c>
      <c r="Q1302" t="str">
        <f>if(X1302=PROSES!$B$1,T1302,)</f>
        <v/>
      </c>
      <c r="R1302" t="str">
        <f t="shared" si="9"/>
        <v>NEW RANCAKASUMBA5</v>
      </c>
      <c r="S1302" s="3"/>
      <c r="T1302" s="1" t="s">
        <v>2229</v>
      </c>
      <c r="U1302" s="1" t="s">
        <v>115</v>
      </c>
      <c r="V1302" s="1" t="s">
        <v>115</v>
      </c>
      <c r="W1302" s="1" t="s">
        <v>1841</v>
      </c>
      <c r="Y1302" s="1" t="s">
        <v>1636</v>
      </c>
      <c r="Z1302" s="1" t="s">
        <v>1842</v>
      </c>
      <c r="AA1302" s="1" t="s">
        <v>85</v>
      </c>
      <c r="AD1302" s="1">
        <v>0.0</v>
      </c>
      <c r="AE1302" s="1">
        <v>1.0</v>
      </c>
      <c r="AG1302" s="1">
        <v>10.09</v>
      </c>
      <c r="AH1302" s="1">
        <v>1.0</v>
      </c>
      <c r="AI1302" s="1" t="s">
        <v>64</v>
      </c>
      <c r="AJ1302" s="1">
        <v>0.0</v>
      </c>
      <c r="AM1302" s="1">
        <v>0.0</v>
      </c>
      <c r="AN1302" s="1">
        <v>0.0</v>
      </c>
      <c r="AO1302" s="1">
        <v>100.0</v>
      </c>
      <c r="AP1302" s="1">
        <v>1.0</v>
      </c>
      <c r="AQ1302" s="1">
        <v>1.6</v>
      </c>
      <c r="AR1302" s="1">
        <v>1.6</v>
      </c>
      <c r="AS1302" s="1">
        <v>2.645216</v>
      </c>
      <c r="AT1302" s="1">
        <v>82.63644</v>
      </c>
      <c r="AU1302" s="1">
        <v>0.339024</v>
      </c>
      <c r="AV1302" s="1">
        <v>2.6234</v>
      </c>
      <c r="AW1302" s="1">
        <v>1.852524</v>
      </c>
      <c r="AX1302" s="1">
        <v>7.8702</v>
      </c>
      <c r="AY1302" s="1">
        <v>0.0</v>
      </c>
      <c r="AZ1302" s="1">
        <v>0.6881269</v>
      </c>
      <c r="BA1302" s="1">
        <v>-8.72725</v>
      </c>
    </row>
    <row r="1303">
      <c r="A1303">
        <f t="shared" si="2"/>
        <v>0</v>
      </c>
      <c r="B1303" t="str">
        <f t="shared" si="3"/>
        <v/>
      </c>
      <c r="C1303" t="str">
        <f>if(and(D$3&gt;1,E1303=PROSES!$D$22),,D1303)</f>
        <v/>
      </c>
      <c r="D1303" s="1" t="str">
        <f>if(and(F$3&gt;1,F1303=PROSES!$B$10),,F1303)</f>
        <v/>
      </c>
      <c r="E1303" t="str">
        <f t="shared" si="4"/>
        <v/>
      </c>
      <c r="F1303" t="str">
        <f t="shared" si="5"/>
        <v/>
      </c>
      <c r="G1303" s="1" t="str">
        <f>if(Z1303=PROSES!$E$29,T1303,)</f>
        <v/>
      </c>
      <c r="H1303" t="str">
        <f>if(X1303=PROSES!$E$29,T1303,)</f>
        <v/>
      </c>
      <c r="I1303" t="str">
        <f t="shared" si="6"/>
        <v/>
      </c>
      <c r="J1303" t="str">
        <f>if(and($K$3&gt;1,R1303=PROSES!$C$2),,K1303)</f>
        <v/>
      </c>
      <c r="K1303" s="1" t="str">
        <f>if(and($L$3&gt;1,L1303=PROSES!$B$2),,L1303)</f>
        <v/>
      </c>
      <c r="L1303" t="str">
        <f t="shared" si="7"/>
        <v/>
      </c>
      <c r="M1303" t="str">
        <f>if(Z1303=PROSES!$B$3,T1303,)</f>
        <v/>
      </c>
      <c r="N1303" t="str">
        <f>if(X1303=PROSES!$B$3,T1303,)</f>
        <v/>
      </c>
      <c r="O1303" t="str">
        <f t="shared" si="8"/>
        <v/>
      </c>
      <c r="P1303" t="str">
        <f>if(Z1303=PROSES!$B$1,T1303,)</f>
        <v/>
      </c>
      <c r="Q1303" t="str">
        <f>if(X1303=PROSES!$B$1,T1303,)</f>
        <v/>
      </c>
      <c r="R1303" t="str">
        <f t="shared" si="9"/>
        <v>UJUNG BERUNG 4SUMEDANG4</v>
      </c>
      <c r="S1303" s="3"/>
      <c r="T1303" s="1" t="s">
        <v>2230</v>
      </c>
      <c r="U1303" s="1" t="s">
        <v>115</v>
      </c>
      <c r="V1303" s="1" t="s">
        <v>115</v>
      </c>
      <c r="W1303" s="1" t="s">
        <v>215</v>
      </c>
      <c r="X1303" s="1" t="s">
        <v>2221</v>
      </c>
      <c r="Y1303" s="1" t="s">
        <v>123</v>
      </c>
      <c r="Z1303" s="1" t="s">
        <v>2030</v>
      </c>
      <c r="AA1303" s="1" t="s">
        <v>123</v>
      </c>
      <c r="AD1303" s="1">
        <v>0.0</v>
      </c>
      <c r="AE1303" s="1">
        <v>1.0</v>
      </c>
      <c r="AG1303" s="1">
        <v>26.0</v>
      </c>
      <c r="AH1303" s="1">
        <v>1.0</v>
      </c>
      <c r="AI1303" s="1" t="s">
        <v>64</v>
      </c>
      <c r="AJ1303" s="1">
        <v>0.0</v>
      </c>
      <c r="AM1303" s="1">
        <v>0.0</v>
      </c>
      <c r="AN1303" s="1">
        <v>0.0</v>
      </c>
      <c r="AO1303" s="1">
        <v>100.0</v>
      </c>
      <c r="AP1303" s="1">
        <v>1.0</v>
      </c>
      <c r="AQ1303" s="1">
        <v>0.44</v>
      </c>
      <c r="AR1303" s="1">
        <v>0.44</v>
      </c>
      <c r="AS1303" s="1">
        <v>11.52369</v>
      </c>
      <c r="AT1303" s="1">
        <v>60.53732</v>
      </c>
      <c r="AU1303" s="1">
        <v>5.668</v>
      </c>
      <c r="AV1303" s="1">
        <v>10.0334</v>
      </c>
      <c r="AW1303" s="1">
        <v>9.568</v>
      </c>
      <c r="AX1303" s="1">
        <v>30.1002</v>
      </c>
      <c r="AY1303" s="1">
        <v>0.0</v>
      </c>
      <c r="AZ1303" s="1">
        <v>0.5913117</v>
      </c>
      <c r="BA1303" s="1">
        <v>18.4643</v>
      </c>
    </row>
    <row r="1304">
      <c r="A1304">
        <f t="shared" si="2"/>
        <v>0</v>
      </c>
      <c r="B1304" t="str">
        <f t="shared" si="3"/>
        <v/>
      </c>
      <c r="C1304" t="str">
        <f>if(and(D$3&gt;1,E1304=PROSES!$D$22),,D1304)</f>
        <v/>
      </c>
      <c r="D1304" s="1" t="str">
        <f>if(and(F$3&gt;1,F1304=PROSES!$B$10),,F1304)</f>
        <v/>
      </c>
      <c r="E1304" t="str">
        <f t="shared" si="4"/>
        <v/>
      </c>
      <c r="F1304" t="str">
        <f t="shared" si="5"/>
        <v/>
      </c>
      <c r="G1304" s="1" t="str">
        <f>if(Z1304=PROSES!$E$29,T1304,)</f>
        <v/>
      </c>
      <c r="H1304" t="str">
        <f>if(X1304=PROSES!$E$29,T1304,)</f>
        <v/>
      </c>
      <c r="I1304" t="str">
        <f t="shared" si="6"/>
        <v/>
      </c>
      <c r="J1304" t="str">
        <f>if(and($K$3&gt;1,R1304=PROSES!$C$2),,K1304)</f>
        <v/>
      </c>
      <c r="K1304" s="1" t="str">
        <f>if(and($L$3&gt;1,L1304=PROSES!$B$2),,L1304)</f>
        <v/>
      </c>
      <c r="L1304" t="str">
        <f t="shared" si="7"/>
        <v/>
      </c>
      <c r="M1304" t="str">
        <f>if(Z1304=PROSES!$B$3,T1304,)</f>
        <v/>
      </c>
      <c r="N1304" t="str">
        <f>if(X1304=PROSES!$B$3,T1304,)</f>
        <v/>
      </c>
      <c r="O1304" t="str">
        <f t="shared" si="8"/>
        <v/>
      </c>
      <c r="P1304" t="str">
        <f>if(Z1304=PROSES!$B$1,T1304,)</f>
        <v/>
      </c>
      <c r="Q1304" t="str">
        <f>if(X1304=PROSES!$B$1,T1304,)</f>
        <v/>
      </c>
      <c r="R1304" t="str">
        <f t="shared" si="9"/>
        <v>SUMEDANG4UJUNG BERUNG 4</v>
      </c>
      <c r="S1304" s="3"/>
      <c r="T1304" s="1" t="s">
        <v>2231</v>
      </c>
      <c r="U1304" s="1" t="s">
        <v>115</v>
      </c>
      <c r="V1304" s="1" t="s">
        <v>115</v>
      </c>
      <c r="W1304" s="1" t="s">
        <v>215</v>
      </c>
      <c r="X1304" s="1" t="s">
        <v>2030</v>
      </c>
      <c r="Y1304" s="1" t="s">
        <v>118</v>
      </c>
      <c r="Z1304" s="1" t="s">
        <v>2221</v>
      </c>
      <c r="AA1304" s="1" t="s">
        <v>118</v>
      </c>
      <c r="AD1304" s="1">
        <v>0.0</v>
      </c>
      <c r="AE1304" s="1">
        <v>1.0</v>
      </c>
      <c r="AG1304" s="1">
        <v>26.0</v>
      </c>
      <c r="AH1304" s="1">
        <v>1.0</v>
      </c>
      <c r="AI1304" s="1" t="s">
        <v>64</v>
      </c>
      <c r="AJ1304" s="1">
        <v>0.0</v>
      </c>
      <c r="AM1304" s="1">
        <v>0.0</v>
      </c>
      <c r="AN1304" s="1">
        <v>0.0</v>
      </c>
      <c r="AO1304" s="1">
        <v>100.0</v>
      </c>
      <c r="AP1304" s="1">
        <v>1.0</v>
      </c>
      <c r="AQ1304" s="1">
        <v>0.44</v>
      </c>
      <c r="AR1304" s="1">
        <v>0.44</v>
      </c>
      <c r="AS1304" s="1">
        <v>11.52369</v>
      </c>
      <c r="AT1304" s="1">
        <v>60.53732</v>
      </c>
      <c r="AU1304" s="1">
        <v>5.668</v>
      </c>
      <c r="AV1304" s="1">
        <v>10.0334</v>
      </c>
      <c r="AW1304" s="1">
        <v>9.568</v>
      </c>
      <c r="AX1304" s="1">
        <v>30.1002</v>
      </c>
      <c r="AY1304" s="1">
        <v>0.0</v>
      </c>
      <c r="AZ1304" s="1">
        <v>0.5913117</v>
      </c>
      <c r="BA1304" s="1">
        <v>18.4643</v>
      </c>
    </row>
    <row r="1305">
      <c r="A1305">
        <f t="shared" si="2"/>
        <v>0</v>
      </c>
      <c r="B1305" t="str">
        <f t="shared" si="3"/>
        <v/>
      </c>
      <c r="C1305" t="str">
        <f>if(and(D$3&gt;1,E1305=PROSES!$D$22),,D1305)</f>
        <v/>
      </c>
      <c r="D1305" s="1" t="str">
        <f>if(and(F$3&gt;1,F1305=PROSES!$B$10),,F1305)</f>
        <v/>
      </c>
      <c r="E1305" t="str">
        <f t="shared" si="4"/>
        <v/>
      </c>
      <c r="F1305" t="str">
        <f t="shared" si="5"/>
        <v/>
      </c>
      <c r="G1305" s="1" t="str">
        <f>if(Z1305=PROSES!$E$29,T1305,)</f>
        <v/>
      </c>
      <c r="H1305" t="str">
        <f>if(X1305=PROSES!$E$29,T1305,)</f>
        <v/>
      </c>
      <c r="I1305" t="str">
        <f t="shared" si="6"/>
        <v/>
      </c>
      <c r="J1305" t="str">
        <f>if(and($K$3&gt;1,R1305=PROSES!$C$2),,K1305)</f>
        <v/>
      </c>
      <c r="K1305" s="1" t="str">
        <f>if(and($L$3&gt;1,L1305=PROSES!$B$2),,L1305)</f>
        <v/>
      </c>
      <c r="L1305" t="str">
        <f t="shared" si="7"/>
        <v/>
      </c>
      <c r="M1305" t="str">
        <f>if(Z1305=PROSES!$B$3,T1305,)</f>
        <v/>
      </c>
      <c r="N1305" t="str">
        <f>if(X1305=PROSES!$B$3,T1305,)</f>
        <v/>
      </c>
      <c r="O1305" t="str">
        <f t="shared" si="8"/>
        <v/>
      </c>
      <c r="P1305" t="str">
        <f>if(Z1305=PROSES!$B$1,T1305,)</f>
        <v/>
      </c>
      <c r="Q1305" t="str">
        <f>if(X1305=PROSES!$B$1,T1305,)</f>
        <v/>
      </c>
      <c r="R1305" t="str">
        <f t="shared" si="9"/>
        <v>UBRUGLEMBUR SITU</v>
      </c>
      <c r="S1305" s="3"/>
      <c r="T1305" s="1" t="s">
        <v>2232</v>
      </c>
      <c r="U1305" s="1" t="s">
        <v>58</v>
      </c>
      <c r="V1305" s="1" t="s">
        <v>58</v>
      </c>
      <c r="W1305" s="1" t="s">
        <v>353</v>
      </c>
      <c r="X1305" s="1" t="s">
        <v>542</v>
      </c>
      <c r="Y1305" s="1" t="s">
        <v>249</v>
      </c>
      <c r="Z1305" s="1" t="s">
        <v>691</v>
      </c>
      <c r="AA1305" s="1" t="s">
        <v>538</v>
      </c>
      <c r="AD1305" s="1">
        <v>0.0</v>
      </c>
      <c r="AE1305" s="1">
        <v>1.0</v>
      </c>
      <c r="AG1305" s="1">
        <v>16.2</v>
      </c>
      <c r="AH1305" s="1">
        <v>1.0</v>
      </c>
      <c r="AI1305" s="1" t="s">
        <v>64</v>
      </c>
      <c r="AJ1305" s="1">
        <v>0.0</v>
      </c>
      <c r="AM1305" s="1">
        <v>0.0</v>
      </c>
      <c r="AN1305" s="1">
        <v>0.0</v>
      </c>
      <c r="AO1305" s="1">
        <v>100.0</v>
      </c>
      <c r="AP1305" s="1">
        <v>1.0</v>
      </c>
      <c r="AQ1305" s="1">
        <v>0.31</v>
      </c>
      <c r="AR1305" s="1">
        <v>0.31</v>
      </c>
      <c r="AS1305" s="1">
        <v>8.518189</v>
      </c>
      <c r="AT1305" s="1">
        <v>42.67244</v>
      </c>
      <c r="AU1305" s="1">
        <v>6.26292</v>
      </c>
      <c r="AV1305" s="1">
        <v>5.773681</v>
      </c>
      <c r="AW1305" s="1">
        <v>8.692921</v>
      </c>
      <c r="AX1305" s="1">
        <v>17.32104</v>
      </c>
      <c r="AY1305" s="1">
        <v>0.0</v>
      </c>
      <c r="AZ1305" s="1">
        <v>0.4617676</v>
      </c>
      <c r="BA1305" s="1">
        <v>35.44377</v>
      </c>
    </row>
    <row r="1306">
      <c r="A1306">
        <f t="shared" si="2"/>
        <v>0</v>
      </c>
      <c r="B1306" t="str">
        <f t="shared" si="3"/>
        <v/>
      </c>
      <c r="C1306" t="str">
        <f>if(and(D$3&gt;1,E1306=PROSES!$D$22),,D1306)</f>
        <v/>
      </c>
      <c r="D1306" s="1" t="str">
        <f>if(and(F$3&gt;1,F1306=PROSES!$B$10),,F1306)</f>
        <v/>
      </c>
      <c r="E1306" t="str">
        <f t="shared" si="4"/>
        <v/>
      </c>
      <c r="F1306" t="str">
        <f t="shared" si="5"/>
        <v/>
      </c>
      <c r="G1306" s="1" t="str">
        <f>if(Z1306=PROSES!$E$29,T1306,)</f>
        <v/>
      </c>
      <c r="H1306" t="str">
        <f>if(X1306=PROSES!$E$29,T1306,)</f>
        <v/>
      </c>
      <c r="I1306" t="str">
        <f t="shared" si="6"/>
        <v/>
      </c>
      <c r="J1306" t="str">
        <f>if(and($K$3&gt;1,R1306=PROSES!$C$2),,K1306)</f>
        <v/>
      </c>
      <c r="K1306" s="1" t="str">
        <f>if(and($L$3&gt;1,L1306=PROSES!$B$2),,L1306)</f>
        <v/>
      </c>
      <c r="L1306" t="str">
        <f t="shared" si="7"/>
        <v/>
      </c>
      <c r="M1306" t="str">
        <f>if(Z1306=PROSES!$B$3,T1306,)</f>
        <v/>
      </c>
      <c r="N1306" t="str">
        <f>if(X1306=PROSES!$B$3,T1306,)</f>
        <v/>
      </c>
      <c r="O1306" t="str">
        <f t="shared" si="8"/>
        <v/>
      </c>
      <c r="P1306" t="str">
        <f>if(Z1306=PROSES!$B$1,T1306,)</f>
        <v/>
      </c>
      <c r="Q1306" t="str">
        <f>if(X1306=PROSES!$B$1,T1306,)</f>
        <v/>
      </c>
      <c r="R1306" t="str">
        <f t="shared" si="9"/>
        <v>LEMBUR SITUUBRUG</v>
      </c>
      <c r="S1306" s="3"/>
      <c r="T1306" s="1" t="s">
        <v>2233</v>
      </c>
      <c r="U1306" s="1" t="s">
        <v>58</v>
      </c>
      <c r="V1306" s="1" t="s">
        <v>58</v>
      </c>
      <c r="W1306" s="1" t="s">
        <v>353</v>
      </c>
      <c r="X1306" s="1" t="s">
        <v>691</v>
      </c>
      <c r="Y1306" s="1" t="s">
        <v>538</v>
      </c>
      <c r="Z1306" s="1" t="s">
        <v>542</v>
      </c>
      <c r="AA1306" s="1" t="s">
        <v>252</v>
      </c>
      <c r="AD1306" s="1">
        <v>0.0</v>
      </c>
      <c r="AE1306" s="1">
        <v>1.0</v>
      </c>
      <c r="AG1306" s="1">
        <v>16.2</v>
      </c>
      <c r="AH1306" s="1">
        <v>1.0</v>
      </c>
      <c r="AI1306" s="1" t="s">
        <v>64</v>
      </c>
      <c r="AJ1306" s="1">
        <v>0.0</v>
      </c>
      <c r="AM1306" s="1">
        <v>0.0</v>
      </c>
      <c r="AN1306" s="1">
        <v>0.0</v>
      </c>
      <c r="AO1306" s="1">
        <v>100.0</v>
      </c>
      <c r="AP1306" s="1">
        <v>1.0</v>
      </c>
      <c r="AQ1306" s="1">
        <v>0.31</v>
      </c>
      <c r="AR1306" s="1">
        <v>0.31</v>
      </c>
      <c r="AS1306" s="1">
        <v>8.518189</v>
      </c>
      <c r="AT1306" s="1">
        <v>42.67244</v>
      </c>
      <c r="AU1306" s="1">
        <v>6.26292</v>
      </c>
      <c r="AV1306" s="1">
        <v>5.773681</v>
      </c>
      <c r="AW1306" s="1">
        <v>8.692921</v>
      </c>
      <c r="AX1306" s="1">
        <v>17.32104</v>
      </c>
      <c r="AY1306" s="1">
        <v>0.0</v>
      </c>
      <c r="AZ1306" s="1">
        <v>0.4617676</v>
      </c>
      <c r="BA1306" s="1">
        <v>35.44377</v>
      </c>
    </row>
    <row r="1307">
      <c r="A1307">
        <f t="shared" si="2"/>
        <v>0</v>
      </c>
      <c r="B1307" t="str">
        <f t="shared" si="3"/>
        <v/>
      </c>
      <c r="C1307" t="str">
        <f>if(and(D$3&gt;1,E1307=PROSES!$D$22),,D1307)</f>
        <v/>
      </c>
      <c r="D1307" s="1" t="str">
        <f>if(and(F$3&gt;1,F1307=PROSES!$B$10),,F1307)</f>
        <v/>
      </c>
      <c r="E1307" t="str">
        <f t="shared" si="4"/>
        <v/>
      </c>
      <c r="F1307" t="str">
        <f t="shared" si="5"/>
        <v/>
      </c>
      <c r="G1307" s="1" t="str">
        <f>if(Z1307=PROSES!$E$29,T1307,)</f>
        <v/>
      </c>
      <c r="H1307" t="str">
        <f>if(X1307=PROSES!$E$29,T1307,)</f>
        <v/>
      </c>
      <c r="I1307" t="str">
        <f t="shared" si="6"/>
        <v/>
      </c>
      <c r="J1307" t="str">
        <f>if(and($K$3&gt;1,R1307=PROSES!$C$2),,K1307)</f>
        <v/>
      </c>
      <c r="K1307" s="1" t="str">
        <f>if(and($L$3&gt;1,L1307=PROSES!$B$2),,L1307)</f>
        <v/>
      </c>
      <c r="L1307" t="str">
        <f t="shared" si="7"/>
        <v/>
      </c>
      <c r="M1307" t="str">
        <f>if(Z1307=PROSES!$B$3,T1307,)</f>
        <v/>
      </c>
      <c r="N1307" t="str">
        <f>if(X1307=PROSES!$B$3,T1307,)</f>
        <v/>
      </c>
      <c r="O1307" t="str">
        <f t="shared" si="8"/>
        <v/>
      </c>
      <c r="P1307" t="str">
        <f>if(Z1307=PROSES!$B$1,T1307,)</f>
        <v/>
      </c>
      <c r="Q1307" t="str">
        <f>if(X1307=PROSES!$B$1,T1307,)</f>
        <v/>
      </c>
      <c r="R1307" t="str">
        <f t="shared" si="9"/>
        <v>PELABUHAN RATUUBRUG</v>
      </c>
      <c r="S1307" s="3"/>
      <c r="T1307" s="1" t="s">
        <v>2234</v>
      </c>
      <c r="U1307" s="1" t="s">
        <v>58</v>
      </c>
      <c r="V1307" s="1" t="s">
        <v>58</v>
      </c>
      <c r="W1307" s="1" t="s">
        <v>122</v>
      </c>
      <c r="X1307" s="1" t="s">
        <v>2235</v>
      </c>
      <c r="Y1307" s="1" t="s">
        <v>249</v>
      </c>
      <c r="Z1307" s="1" t="s">
        <v>542</v>
      </c>
      <c r="AA1307" s="1" t="s">
        <v>252</v>
      </c>
      <c r="AD1307" s="1">
        <v>0.0</v>
      </c>
      <c r="AE1307" s="1">
        <v>1.0</v>
      </c>
      <c r="AG1307" s="1">
        <v>25.4</v>
      </c>
      <c r="AH1307" s="1">
        <v>1.0</v>
      </c>
      <c r="AI1307" s="1" t="s">
        <v>64</v>
      </c>
      <c r="AJ1307" s="1">
        <v>0.0</v>
      </c>
      <c r="AM1307" s="1">
        <v>0.0</v>
      </c>
      <c r="AN1307" s="1">
        <v>0.0</v>
      </c>
      <c r="AO1307" s="1">
        <v>100.0</v>
      </c>
      <c r="AP1307" s="1">
        <v>1.0</v>
      </c>
      <c r="AQ1307" s="1">
        <v>0.44</v>
      </c>
      <c r="AR1307" s="1">
        <v>0.44</v>
      </c>
      <c r="AS1307" s="1">
        <v>11.27808</v>
      </c>
      <c r="AT1307" s="1">
        <v>60.66966</v>
      </c>
      <c r="AU1307" s="1">
        <v>5.5245</v>
      </c>
      <c r="AV1307" s="1">
        <v>9.83234</v>
      </c>
      <c r="AW1307" s="1">
        <v>9.3345</v>
      </c>
      <c r="AX1307" s="1">
        <v>29.49702</v>
      </c>
      <c r="AY1307" s="1">
        <v>0.0</v>
      </c>
      <c r="AZ1307" s="1">
        <v>0.5920149</v>
      </c>
      <c r="BA1307" s="1">
        <v>18.36523</v>
      </c>
    </row>
    <row r="1308">
      <c r="A1308">
        <f t="shared" si="2"/>
        <v>0</v>
      </c>
      <c r="B1308" t="str">
        <f t="shared" si="3"/>
        <v/>
      </c>
      <c r="C1308" t="str">
        <f>if(and(D$3&gt;1,E1308=PROSES!$D$22),,D1308)</f>
        <v/>
      </c>
      <c r="D1308" s="1" t="str">
        <f>if(and(F$3&gt;1,F1308=PROSES!$B$10),,F1308)</f>
        <v/>
      </c>
      <c r="E1308" t="str">
        <f t="shared" si="4"/>
        <v/>
      </c>
      <c r="F1308" t="str">
        <f t="shared" si="5"/>
        <v/>
      </c>
      <c r="G1308" s="1" t="str">
        <f>if(Z1308=PROSES!$E$29,T1308,)</f>
        <v/>
      </c>
      <c r="H1308" t="str">
        <f>if(X1308=PROSES!$E$29,T1308,)</f>
        <v/>
      </c>
      <c r="I1308" t="str">
        <f t="shared" si="6"/>
        <v/>
      </c>
      <c r="J1308" t="str">
        <f>if(and($K$3&gt;1,R1308=PROSES!$C$2),,K1308)</f>
        <v/>
      </c>
      <c r="K1308" s="1" t="str">
        <f>if(and($L$3&gt;1,L1308=PROSES!$B$2),,L1308)</f>
        <v/>
      </c>
      <c r="L1308" t="str">
        <f t="shared" si="7"/>
        <v/>
      </c>
      <c r="M1308" t="str">
        <f>if(Z1308=PROSES!$B$3,T1308,)</f>
        <v/>
      </c>
      <c r="N1308" t="str">
        <f>if(X1308=PROSES!$B$3,T1308,)</f>
        <v/>
      </c>
      <c r="O1308" t="str">
        <f t="shared" si="8"/>
        <v/>
      </c>
      <c r="P1308" t="str">
        <f>if(Z1308=PROSES!$B$1,T1308,)</f>
        <v/>
      </c>
      <c r="Q1308" t="str">
        <f>if(X1308=PROSES!$B$1,T1308,)</f>
        <v/>
      </c>
      <c r="R1308" t="str">
        <f t="shared" si="9"/>
        <v>UNDAAN5GEMBONG5</v>
      </c>
      <c r="S1308" s="3"/>
      <c r="T1308" s="1" t="s">
        <v>2236</v>
      </c>
      <c r="U1308" s="1" t="s">
        <v>82</v>
      </c>
      <c r="V1308" s="1" t="s">
        <v>82</v>
      </c>
      <c r="W1308" s="1" t="s">
        <v>103</v>
      </c>
      <c r="X1308" s="1" t="s">
        <v>2118</v>
      </c>
      <c r="Y1308" s="1" t="s">
        <v>85</v>
      </c>
      <c r="Z1308" s="1" t="s">
        <v>2237</v>
      </c>
      <c r="AA1308" s="1" t="s">
        <v>85</v>
      </c>
      <c r="AD1308" s="1">
        <v>0.0</v>
      </c>
      <c r="AE1308" s="1">
        <v>1.0</v>
      </c>
      <c r="AG1308" s="1">
        <v>3.03</v>
      </c>
      <c r="AH1308" s="1">
        <v>1.0</v>
      </c>
      <c r="AI1308" s="1" t="s">
        <v>64</v>
      </c>
      <c r="AJ1308" s="1">
        <v>0.0</v>
      </c>
      <c r="AM1308" s="1">
        <v>0.0</v>
      </c>
      <c r="AN1308" s="1">
        <v>0.0</v>
      </c>
      <c r="AO1308" s="1">
        <v>100.0</v>
      </c>
      <c r="AP1308" s="1">
        <v>1.0</v>
      </c>
      <c r="AQ1308" s="1">
        <v>0.55</v>
      </c>
      <c r="AR1308" s="1">
        <v>0.55</v>
      </c>
      <c r="AS1308" s="1">
        <v>0.479018</v>
      </c>
      <c r="AT1308" s="1">
        <v>56.61149</v>
      </c>
      <c r="AU1308" s="1">
        <v>0.26361</v>
      </c>
      <c r="AV1308" s="1">
        <v>0.39996</v>
      </c>
      <c r="AW1308" s="1">
        <v>0.71811</v>
      </c>
      <c r="AX1308" s="1">
        <v>1.19988</v>
      </c>
      <c r="AY1308" s="1">
        <v>0.0</v>
      </c>
      <c r="AZ1308" s="1">
        <v>0.6402146</v>
      </c>
      <c r="BA1308" s="1">
        <v>3.784061</v>
      </c>
    </row>
    <row r="1309">
      <c r="A1309">
        <f t="shared" si="2"/>
        <v>0</v>
      </c>
      <c r="B1309" t="str">
        <f t="shared" si="3"/>
        <v/>
      </c>
      <c r="C1309" t="str">
        <f>if(and(D$3&gt;1,E1309=PROSES!$D$22),,D1309)</f>
        <v/>
      </c>
      <c r="D1309" s="1" t="str">
        <f>if(and(F$3&gt;1,F1309=PROSES!$B$10),,F1309)</f>
        <v/>
      </c>
      <c r="E1309" t="str">
        <f t="shared" si="4"/>
        <v/>
      </c>
      <c r="F1309" t="str">
        <f t="shared" si="5"/>
        <v/>
      </c>
      <c r="G1309" s="1" t="str">
        <f>if(Z1309=PROSES!$E$29,T1309,)</f>
        <v/>
      </c>
      <c r="H1309" t="str">
        <f>if(X1309=PROSES!$E$29,T1309,)</f>
        <v/>
      </c>
      <c r="I1309" t="str">
        <f t="shared" si="6"/>
        <v/>
      </c>
      <c r="J1309" t="str">
        <f>if(and($K$3&gt;1,R1309=PROSES!$C$2),,K1309)</f>
        <v/>
      </c>
      <c r="K1309" s="1" t="str">
        <f>if(and($L$3&gt;1,L1309=PROSES!$B$2),,L1309)</f>
        <v/>
      </c>
      <c r="L1309" t="str">
        <f t="shared" si="7"/>
        <v/>
      </c>
      <c r="M1309" t="str">
        <f>if(Z1309=PROSES!$B$3,T1309,)</f>
        <v/>
      </c>
      <c r="N1309" t="str">
        <f>if(X1309=PROSES!$B$3,T1309,)</f>
        <v/>
      </c>
      <c r="O1309" t="str">
        <f t="shared" si="8"/>
        <v/>
      </c>
      <c r="P1309" t="str">
        <f>if(Z1309=PROSES!$B$1,T1309,)</f>
        <v/>
      </c>
      <c r="Q1309" t="str">
        <f>if(X1309=PROSES!$B$1,T1309,)</f>
        <v/>
      </c>
      <c r="R1309" t="str">
        <f t="shared" si="9"/>
        <v>UNDAAN5GEMBONG5</v>
      </c>
      <c r="S1309" s="3"/>
      <c r="T1309" s="1" t="s">
        <v>2238</v>
      </c>
      <c r="U1309" s="1" t="s">
        <v>82</v>
      </c>
      <c r="V1309" s="1" t="s">
        <v>82</v>
      </c>
      <c r="W1309" s="1" t="s">
        <v>103</v>
      </c>
      <c r="X1309" s="1" t="s">
        <v>2118</v>
      </c>
      <c r="Y1309" s="1" t="s">
        <v>88</v>
      </c>
      <c r="Z1309" s="1" t="s">
        <v>2237</v>
      </c>
      <c r="AA1309" s="1" t="s">
        <v>88</v>
      </c>
      <c r="AD1309" s="1">
        <v>0.0</v>
      </c>
      <c r="AE1309" s="1">
        <v>1.0</v>
      </c>
      <c r="AG1309" s="1">
        <v>3.03</v>
      </c>
      <c r="AH1309" s="1">
        <v>1.0</v>
      </c>
      <c r="AI1309" s="1" t="s">
        <v>64</v>
      </c>
      <c r="AJ1309" s="1">
        <v>0.0</v>
      </c>
      <c r="AM1309" s="1">
        <v>0.0</v>
      </c>
      <c r="AN1309" s="1">
        <v>0.0</v>
      </c>
      <c r="AO1309" s="1">
        <v>100.0</v>
      </c>
      <c r="AP1309" s="1">
        <v>1.0</v>
      </c>
      <c r="AQ1309" s="1">
        <v>0.55</v>
      </c>
      <c r="AR1309" s="1">
        <v>0.55</v>
      </c>
      <c r="AS1309" s="1">
        <v>0.479018</v>
      </c>
      <c r="AT1309" s="1">
        <v>56.61149</v>
      </c>
      <c r="AU1309" s="1">
        <v>0.26361</v>
      </c>
      <c r="AV1309" s="1">
        <v>0.39996</v>
      </c>
      <c r="AW1309" s="1">
        <v>0.71811</v>
      </c>
      <c r="AX1309" s="1">
        <v>1.19988</v>
      </c>
      <c r="AY1309" s="1">
        <v>0.0</v>
      </c>
      <c r="AZ1309" s="1">
        <v>0.6402146</v>
      </c>
      <c r="BA1309" s="1">
        <v>3.784061</v>
      </c>
    </row>
    <row r="1310">
      <c r="A1310">
        <f t="shared" si="2"/>
        <v>0</v>
      </c>
      <c r="B1310" t="str">
        <f t="shared" si="3"/>
        <v/>
      </c>
      <c r="C1310" t="str">
        <f>if(and(D$3&gt;1,E1310=PROSES!$D$22),,D1310)</f>
        <v/>
      </c>
      <c r="D1310" s="1" t="str">
        <f>if(and(F$3&gt;1,F1310=PROSES!$B$10),,F1310)</f>
        <v/>
      </c>
      <c r="E1310" t="str">
        <f t="shared" si="4"/>
        <v/>
      </c>
      <c r="F1310" t="str">
        <f t="shared" si="5"/>
        <v/>
      </c>
      <c r="G1310" s="1" t="str">
        <f>if(Z1310=PROSES!$E$29,T1310,)</f>
        <v/>
      </c>
      <c r="H1310" t="str">
        <f>if(X1310=PROSES!$E$29,T1310,)</f>
        <v/>
      </c>
      <c r="I1310" t="str">
        <f t="shared" si="6"/>
        <v/>
      </c>
      <c r="J1310" t="str">
        <f>if(and($K$3&gt;1,R1310=PROSES!$C$2),,K1310)</f>
        <v/>
      </c>
      <c r="K1310" s="1" t="str">
        <f>if(and($L$3&gt;1,L1310=PROSES!$B$2),,L1310)</f>
        <v/>
      </c>
      <c r="L1310" t="str">
        <f t="shared" si="7"/>
        <v/>
      </c>
      <c r="M1310" t="str">
        <f>if(Z1310=PROSES!$B$3,T1310,)</f>
        <v/>
      </c>
      <c r="N1310" t="str">
        <f>if(X1310=PROSES!$B$3,T1310,)</f>
        <v/>
      </c>
      <c r="O1310" t="str">
        <f t="shared" si="8"/>
        <v/>
      </c>
      <c r="P1310" t="str">
        <f>if(Z1310=PROSES!$B$1,T1310,)</f>
        <v/>
      </c>
      <c r="Q1310" t="str">
        <f>if(X1310=PROSES!$B$1,T1310,)</f>
        <v/>
      </c>
      <c r="R1310" t="str">
        <f t="shared" si="9"/>
        <v>4KDING</v>
      </c>
      <c r="S1310" s="3"/>
      <c r="T1310" s="1" t="s">
        <v>2239</v>
      </c>
      <c r="U1310" s="1" t="s">
        <v>58</v>
      </c>
      <c r="V1310" s="1" t="s">
        <v>58</v>
      </c>
      <c r="W1310" s="1" t="s">
        <v>1135</v>
      </c>
      <c r="X1310" s="1" t="s">
        <v>1137</v>
      </c>
      <c r="Y1310" s="1" t="s">
        <v>88</v>
      </c>
      <c r="AA1310" s="1" t="s">
        <v>1140</v>
      </c>
      <c r="AD1310" s="1">
        <v>0.0</v>
      </c>
      <c r="AE1310" s="1">
        <v>1.0</v>
      </c>
      <c r="AG1310" s="1">
        <v>2.16</v>
      </c>
      <c r="AH1310" s="1">
        <v>1.0</v>
      </c>
      <c r="AI1310" s="1" t="s">
        <v>64</v>
      </c>
      <c r="AJ1310" s="1">
        <v>0.0</v>
      </c>
      <c r="AM1310" s="1">
        <v>0.0</v>
      </c>
      <c r="AN1310" s="1">
        <v>0.0</v>
      </c>
      <c r="AO1310" s="1">
        <v>100.0</v>
      </c>
      <c r="AP1310" s="1">
        <v>1.0</v>
      </c>
      <c r="AQ1310" s="1">
        <v>1.029</v>
      </c>
      <c r="AR1310" s="1">
        <v>1.029</v>
      </c>
      <c r="AS1310" s="1">
        <v>0.2715124</v>
      </c>
      <c r="AT1310" s="1">
        <v>80.34584</v>
      </c>
      <c r="AU1310" s="1">
        <v>0.0455328</v>
      </c>
      <c r="AV1310" s="1">
        <v>0.2676672</v>
      </c>
      <c r="AW1310" s="1">
        <v>0.200556</v>
      </c>
      <c r="AX1310" s="1">
        <v>0.1508976</v>
      </c>
      <c r="AY1310" s="1">
        <v>0.0</v>
      </c>
      <c r="AZ1310" s="1">
        <v>0.2382712</v>
      </c>
      <c r="BA1310" s="1">
        <v>-117.3344</v>
      </c>
    </row>
    <row r="1311">
      <c r="A1311">
        <f t="shared" si="2"/>
        <v>0</v>
      </c>
      <c r="B1311" t="str">
        <f t="shared" si="3"/>
        <v/>
      </c>
      <c r="C1311" t="str">
        <f>if(and(D$3&gt;1,E1311=PROSES!$D$22),,D1311)</f>
        <v/>
      </c>
      <c r="D1311" s="1" t="str">
        <f>if(and(F$3&gt;1,F1311=PROSES!$B$10),,F1311)</f>
        <v/>
      </c>
      <c r="E1311" t="str">
        <f t="shared" si="4"/>
        <v/>
      </c>
      <c r="F1311" t="str">
        <f t="shared" si="5"/>
        <v/>
      </c>
      <c r="G1311" s="1" t="str">
        <f>if(Z1311=PROSES!$E$29,T1311,)</f>
        <v/>
      </c>
      <c r="H1311" t="str">
        <f>if(X1311=PROSES!$E$29,T1311,)</f>
        <v/>
      </c>
      <c r="I1311" t="str">
        <f t="shared" si="6"/>
        <v/>
      </c>
      <c r="J1311" t="str">
        <f>if(and($K$3&gt;1,R1311=PROSES!$C$2),,K1311)</f>
        <v/>
      </c>
      <c r="K1311" s="1" t="str">
        <f>if(and($L$3&gt;1,L1311=PROSES!$B$2),,L1311)</f>
        <v/>
      </c>
      <c r="L1311" t="str">
        <f t="shared" si="7"/>
        <v/>
      </c>
      <c r="M1311" t="str">
        <f>if(Z1311=PROSES!$B$3,T1311,)</f>
        <v/>
      </c>
      <c r="N1311" t="str">
        <f>if(X1311=PROSES!$B$3,T1311,)</f>
        <v/>
      </c>
      <c r="O1311" t="str">
        <f t="shared" si="8"/>
        <v/>
      </c>
      <c r="P1311" t="str">
        <f>if(Z1311=PROSES!$B$1,T1311,)</f>
        <v/>
      </c>
      <c r="Q1311" t="str">
        <f>if(X1311=PROSES!$B$1,T1311,)</f>
        <v/>
      </c>
      <c r="R1311" t="str">
        <f t="shared" si="9"/>
        <v>UJUNG5</v>
      </c>
      <c r="S1311" s="3"/>
      <c r="T1311" s="1" t="s">
        <v>2240</v>
      </c>
      <c r="U1311" s="1" t="s">
        <v>82</v>
      </c>
      <c r="V1311" s="1" t="s">
        <v>82</v>
      </c>
      <c r="W1311" s="1" t="s">
        <v>1203</v>
      </c>
      <c r="Y1311" s="1" t="s">
        <v>2110</v>
      </c>
      <c r="Z1311" s="1" t="s">
        <v>1141</v>
      </c>
      <c r="AA1311" s="1" t="s">
        <v>88</v>
      </c>
      <c r="AD1311" s="1">
        <v>0.0</v>
      </c>
      <c r="AE1311" s="1">
        <v>1.0</v>
      </c>
      <c r="AG1311" s="1">
        <v>4.451</v>
      </c>
      <c r="AH1311" s="1">
        <v>1.0</v>
      </c>
      <c r="AI1311" s="1" t="s">
        <v>64</v>
      </c>
      <c r="AJ1311" s="1">
        <v>0.0</v>
      </c>
      <c r="AM1311" s="1">
        <v>0.0</v>
      </c>
      <c r="AN1311" s="1">
        <v>0.0</v>
      </c>
      <c r="AO1311" s="1">
        <v>100.0</v>
      </c>
      <c r="AP1311" s="1">
        <v>1.0</v>
      </c>
      <c r="AQ1311" s="1">
        <v>0.74</v>
      </c>
      <c r="AR1311" s="1">
        <v>0.74</v>
      </c>
      <c r="AS1311" s="1">
        <v>1.762964</v>
      </c>
      <c r="AT1311" s="1">
        <v>77.04442</v>
      </c>
      <c r="AU1311" s="1">
        <v>0.3952488</v>
      </c>
      <c r="AV1311" s="1">
        <v>1.718086</v>
      </c>
      <c r="AW1311" s="1">
        <v>1.063789</v>
      </c>
      <c r="AX1311" s="1">
        <v>5.154258</v>
      </c>
      <c r="AY1311" s="1">
        <v>0.0</v>
      </c>
      <c r="AZ1311" s="1">
        <v>0.6618785</v>
      </c>
      <c r="BA1311" s="1">
        <v>1.945686</v>
      </c>
    </row>
    <row r="1312">
      <c r="A1312">
        <f t="shared" si="2"/>
        <v>0</v>
      </c>
      <c r="B1312" t="str">
        <f t="shared" si="3"/>
        <v/>
      </c>
      <c r="C1312" t="str">
        <f>if(and(D$3&gt;1,E1312=PROSES!$D$22),,D1312)</f>
        <v/>
      </c>
      <c r="D1312" s="1" t="str">
        <f>if(and(F$3&gt;1,F1312=PROSES!$B$10),,F1312)</f>
        <v/>
      </c>
      <c r="E1312" t="str">
        <f t="shared" si="4"/>
        <v/>
      </c>
      <c r="F1312" t="str">
        <f t="shared" si="5"/>
        <v/>
      </c>
      <c r="G1312" s="1" t="str">
        <f>if(Z1312=PROSES!$E$29,T1312,)</f>
        <v/>
      </c>
      <c r="H1312" t="str">
        <f>if(X1312=PROSES!$E$29,T1312,)</f>
        <v/>
      </c>
      <c r="I1312" t="str">
        <f t="shared" si="6"/>
        <v/>
      </c>
      <c r="J1312" t="str">
        <f>if(and($K$3&gt;1,R1312=PROSES!$C$2),,K1312)</f>
        <v/>
      </c>
      <c r="K1312" s="1" t="str">
        <f>if(and($L$3&gt;1,L1312=PROSES!$B$2),,L1312)</f>
        <v/>
      </c>
      <c r="L1312" t="str">
        <f t="shared" si="7"/>
        <v/>
      </c>
      <c r="M1312" t="str">
        <f>if(Z1312=PROSES!$B$3,T1312,)</f>
        <v/>
      </c>
      <c r="N1312" t="str">
        <f>if(X1312=PROSES!$B$3,T1312,)</f>
        <v/>
      </c>
      <c r="O1312" t="str">
        <f t="shared" si="8"/>
        <v/>
      </c>
      <c r="P1312" t="str">
        <f>if(Z1312=PROSES!$B$1,T1312,)</f>
        <v/>
      </c>
      <c r="Q1312" t="str">
        <f>if(X1312=PROSES!$B$1,T1312,)</f>
        <v/>
      </c>
      <c r="R1312" t="str">
        <f t="shared" si="9"/>
        <v>PEMALANG7UNGARAN7</v>
      </c>
      <c r="S1312" s="3"/>
      <c r="T1312" s="1" t="s">
        <v>2241</v>
      </c>
      <c r="U1312" s="1" t="s">
        <v>424</v>
      </c>
      <c r="V1312" s="1" t="s">
        <v>424</v>
      </c>
      <c r="W1312" s="1" t="s">
        <v>233</v>
      </c>
      <c r="X1312" s="1" t="s">
        <v>427</v>
      </c>
      <c r="Y1312" s="1" t="s">
        <v>78</v>
      </c>
      <c r="Z1312" s="1" t="s">
        <v>1362</v>
      </c>
      <c r="AA1312" s="1" t="s">
        <v>236</v>
      </c>
      <c r="AD1312" s="1">
        <v>0.0</v>
      </c>
      <c r="AE1312" s="1">
        <v>1.0</v>
      </c>
      <c r="AG1312" s="1">
        <v>79.783</v>
      </c>
      <c r="AH1312" s="1">
        <v>1.0</v>
      </c>
      <c r="AI1312" s="1" t="s">
        <v>64</v>
      </c>
      <c r="AJ1312" s="1">
        <v>0.0</v>
      </c>
      <c r="AM1312" s="1">
        <v>0.0</v>
      </c>
      <c r="AN1312" s="1">
        <v>0.0</v>
      </c>
      <c r="AO1312" s="1">
        <v>100.0</v>
      </c>
      <c r="AP1312" s="1">
        <v>1.0</v>
      </c>
      <c r="AQ1312" s="1">
        <v>1.98</v>
      </c>
      <c r="AR1312" s="1">
        <v>1.98</v>
      </c>
      <c r="AS1312" s="1">
        <v>22.58024</v>
      </c>
      <c r="AT1312" s="1">
        <v>84.05775</v>
      </c>
      <c r="AU1312" s="1">
        <v>2.337642</v>
      </c>
      <c r="AV1312" s="1">
        <v>22.45891</v>
      </c>
      <c r="AW1312" s="1">
        <v>14.30509</v>
      </c>
      <c r="AX1312" s="1">
        <v>67.37674</v>
      </c>
      <c r="AY1312" s="1">
        <v>0.0</v>
      </c>
      <c r="AZ1312" s="1">
        <v>0.6862155</v>
      </c>
      <c r="BA1312" s="1">
        <v>-8.9765</v>
      </c>
    </row>
    <row r="1313">
      <c r="A1313">
        <f t="shared" si="2"/>
        <v>0</v>
      </c>
      <c r="B1313" t="str">
        <f t="shared" si="3"/>
        <v/>
      </c>
      <c r="C1313" t="str">
        <f>if(and(D$3&gt;1,E1313=PROSES!$D$22),,D1313)</f>
        <v/>
      </c>
      <c r="D1313" s="1" t="str">
        <f>if(and(F$3&gt;1,F1313=PROSES!$B$10),,F1313)</f>
        <v/>
      </c>
      <c r="E1313" t="str">
        <f t="shared" si="4"/>
        <v/>
      </c>
      <c r="F1313" t="str">
        <f t="shared" si="5"/>
        <v/>
      </c>
      <c r="G1313" s="1" t="str">
        <f>if(Z1313=PROSES!$E$29,T1313,)</f>
        <v/>
      </c>
      <c r="H1313" t="str">
        <f>if(X1313=PROSES!$E$29,T1313,)</f>
        <v/>
      </c>
      <c r="I1313" t="str">
        <f t="shared" si="6"/>
        <v/>
      </c>
      <c r="J1313" t="str">
        <f>if(and($K$3&gt;1,R1313=PROSES!$C$2),,K1313)</f>
        <v/>
      </c>
      <c r="K1313" s="1" t="str">
        <f>if(and($L$3&gt;1,L1313=PROSES!$B$2),,L1313)</f>
        <v/>
      </c>
      <c r="L1313" t="str">
        <f t="shared" si="7"/>
        <v/>
      </c>
      <c r="M1313" t="str">
        <f>if(Z1313=PROSES!$B$3,T1313,)</f>
        <v/>
      </c>
      <c r="N1313" t="str">
        <f>if(X1313=PROSES!$B$3,T1313,)</f>
        <v/>
      </c>
      <c r="O1313" t="str">
        <f t="shared" si="8"/>
        <v/>
      </c>
      <c r="P1313" t="str">
        <f>if(Z1313=PROSES!$B$1,T1313,)</f>
        <v/>
      </c>
      <c r="Q1313" t="str">
        <f>if(X1313=PROSES!$B$1,T1313,)</f>
        <v/>
      </c>
      <c r="R1313" t="str">
        <f t="shared" si="9"/>
        <v>PEMALANG7UNGARAN7</v>
      </c>
      <c r="S1313" s="3"/>
      <c r="T1313" s="1" t="s">
        <v>2242</v>
      </c>
      <c r="U1313" s="1" t="s">
        <v>424</v>
      </c>
      <c r="V1313" s="1" t="s">
        <v>424</v>
      </c>
      <c r="W1313" s="1" t="s">
        <v>233</v>
      </c>
      <c r="X1313" s="1" t="s">
        <v>427</v>
      </c>
      <c r="Y1313" s="1" t="s">
        <v>78</v>
      </c>
      <c r="Z1313" s="1" t="s">
        <v>1362</v>
      </c>
      <c r="AA1313" s="1" t="s">
        <v>236</v>
      </c>
      <c r="AD1313" s="1">
        <v>0.0</v>
      </c>
      <c r="AE1313" s="1">
        <v>1.0</v>
      </c>
      <c r="AG1313" s="1">
        <v>79.783</v>
      </c>
      <c r="AH1313" s="1">
        <v>1.0</v>
      </c>
      <c r="AI1313" s="1" t="s">
        <v>64</v>
      </c>
      <c r="AJ1313" s="1">
        <v>0.0</v>
      </c>
      <c r="AM1313" s="1">
        <v>0.0</v>
      </c>
      <c r="AN1313" s="1">
        <v>0.0</v>
      </c>
      <c r="AO1313" s="1">
        <v>100.0</v>
      </c>
      <c r="AP1313" s="1">
        <v>1.0</v>
      </c>
      <c r="AQ1313" s="1">
        <v>1.98</v>
      </c>
      <c r="AR1313" s="1">
        <v>1.98</v>
      </c>
      <c r="AS1313" s="1">
        <v>22.58024</v>
      </c>
      <c r="AT1313" s="1">
        <v>84.05775</v>
      </c>
      <c r="AU1313" s="1">
        <v>2.337642</v>
      </c>
      <c r="AV1313" s="1">
        <v>22.45891</v>
      </c>
      <c r="AW1313" s="1">
        <v>14.30509</v>
      </c>
      <c r="AX1313" s="1">
        <v>67.37674</v>
      </c>
      <c r="AY1313" s="1">
        <v>0.0</v>
      </c>
      <c r="AZ1313" s="1">
        <v>0.6862155</v>
      </c>
      <c r="BA1313" s="1">
        <v>-8.9765</v>
      </c>
    </row>
    <row r="1314">
      <c r="A1314">
        <f t="shared" si="2"/>
        <v>0</v>
      </c>
      <c r="B1314" t="str">
        <f t="shared" si="3"/>
        <v/>
      </c>
      <c r="C1314" t="str">
        <f>if(and(D$3&gt;1,E1314=PROSES!$D$22),,D1314)</f>
        <v/>
      </c>
      <c r="D1314" s="1" t="str">
        <f>if(and(F$3&gt;1,F1314=PROSES!$B$10),,F1314)</f>
        <v/>
      </c>
      <c r="E1314" t="str">
        <f t="shared" si="4"/>
        <v/>
      </c>
      <c r="F1314" t="str">
        <f t="shared" si="5"/>
        <v/>
      </c>
      <c r="G1314" s="1" t="str">
        <f>if(Z1314=PROSES!$E$29,T1314,)</f>
        <v/>
      </c>
      <c r="H1314" t="str">
        <f>if(X1314=PROSES!$E$29,T1314,)</f>
        <v/>
      </c>
      <c r="I1314" t="str">
        <f t="shared" si="6"/>
        <v/>
      </c>
      <c r="J1314" t="str">
        <f>if(and($K$3&gt;1,R1314=PROSES!$C$2),,K1314)</f>
        <v/>
      </c>
      <c r="K1314" s="1" t="str">
        <f>if(and($L$3&gt;1,L1314=PROSES!$B$2),,L1314)</f>
        <v/>
      </c>
      <c r="L1314" t="str">
        <f t="shared" si="7"/>
        <v/>
      </c>
      <c r="M1314" t="str">
        <f>if(Z1314=PROSES!$B$3,T1314,)</f>
        <v/>
      </c>
      <c r="N1314" t="str">
        <f>if(X1314=PROSES!$B$3,T1314,)</f>
        <v/>
      </c>
      <c r="O1314" t="str">
        <f t="shared" si="8"/>
        <v/>
      </c>
      <c r="P1314" t="str">
        <f>if(Z1314=PROSES!$B$1,T1314,)</f>
        <v/>
      </c>
      <c r="Q1314" t="str">
        <f>if(X1314=PROSES!$B$1,T1314,)</f>
        <v/>
      </c>
      <c r="R1314" t="str">
        <f t="shared" si="9"/>
        <v>UNGARAN</v>
      </c>
      <c r="S1314" s="3"/>
      <c r="T1314" s="1" t="s">
        <v>2243</v>
      </c>
      <c r="U1314" s="1" t="s">
        <v>176</v>
      </c>
      <c r="V1314" s="1" t="s">
        <v>176</v>
      </c>
      <c r="W1314" s="1" t="s">
        <v>90</v>
      </c>
      <c r="X1314" s="1" t="s">
        <v>1470</v>
      </c>
      <c r="Y1314" s="1">
        <v>2.0</v>
      </c>
      <c r="AA1314" s="1" t="s">
        <v>617</v>
      </c>
      <c r="AD1314" s="1">
        <v>0.0</v>
      </c>
      <c r="AE1314" s="1">
        <v>1.0</v>
      </c>
      <c r="AG1314" s="1">
        <v>4.737</v>
      </c>
      <c r="AH1314" s="1">
        <v>1.0</v>
      </c>
      <c r="AI1314" s="1" t="s">
        <v>64</v>
      </c>
      <c r="AJ1314" s="1">
        <v>0.0</v>
      </c>
      <c r="AM1314" s="1">
        <v>0.0</v>
      </c>
      <c r="AN1314" s="1">
        <v>0.0</v>
      </c>
      <c r="AO1314" s="1">
        <v>100.0</v>
      </c>
      <c r="AP1314" s="1">
        <v>1.0</v>
      </c>
      <c r="AQ1314" s="1">
        <v>1.62</v>
      </c>
      <c r="AR1314" s="1">
        <v>1.62</v>
      </c>
      <c r="AS1314" s="1">
        <v>1.342254</v>
      </c>
      <c r="AT1314" s="1">
        <v>82.15014</v>
      </c>
      <c r="AU1314" s="1">
        <v>0.1833219</v>
      </c>
      <c r="AV1314" s="1">
        <v>1.329676</v>
      </c>
      <c r="AW1314" s="1">
        <v>0.8938719</v>
      </c>
      <c r="AX1314" s="1">
        <v>3.989028</v>
      </c>
      <c r="AY1314" s="1">
        <v>0.0</v>
      </c>
      <c r="AZ1314" s="1">
        <v>0.683587</v>
      </c>
      <c r="BA1314" s="1">
        <v>-7.109503</v>
      </c>
    </row>
    <row r="1315">
      <c r="A1315">
        <f t="shared" si="2"/>
        <v>0</v>
      </c>
      <c r="B1315" t="str">
        <f t="shared" si="3"/>
        <v/>
      </c>
      <c r="C1315" t="str">
        <f>if(and(D$3&gt;1,E1315=PROSES!$D$22),,D1315)</f>
        <v/>
      </c>
      <c r="D1315" s="1" t="str">
        <f>if(and(F$3&gt;1,F1315=PROSES!$B$10),,F1315)</f>
        <v/>
      </c>
      <c r="E1315" t="str">
        <f t="shared" si="4"/>
        <v/>
      </c>
      <c r="F1315" t="str">
        <f t="shared" si="5"/>
        <v/>
      </c>
      <c r="G1315" s="1" t="str">
        <f>if(Z1315=PROSES!$E$29,T1315,)</f>
        <v/>
      </c>
      <c r="H1315" t="str">
        <f>if(X1315=PROSES!$E$29,T1315,)</f>
        <v/>
      </c>
      <c r="I1315" t="str">
        <f t="shared" si="6"/>
        <v/>
      </c>
      <c r="J1315" t="str">
        <f>if(and($K$3&gt;1,R1315=PROSES!$C$2),,K1315)</f>
        <v/>
      </c>
      <c r="K1315" s="1" t="str">
        <f>if(and($L$3&gt;1,L1315=PROSES!$B$2),,L1315)</f>
        <v/>
      </c>
      <c r="L1315" t="str">
        <f t="shared" si="7"/>
        <v/>
      </c>
      <c r="M1315" t="str">
        <f>if(Z1315=PROSES!$B$3,T1315,)</f>
        <v/>
      </c>
      <c r="N1315" t="str">
        <f>if(X1315=PROSES!$B$3,T1315,)</f>
        <v/>
      </c>
      <c r="O1315" t="str">
        <f t="shared" si="8"/>
        <v/>
      </c>
      <c r="P1315" t="str">
        <f>if(Z1315=PROSES!$B$1,T1315,)</f>
        <v/>
      </c>
      <c r="Q1315" t="str">
        <f>if(X1315=PROSES!$B$1,T1315,)</f>
        <v/>
      </c>
      <c r="R1315" t="str">
        <f t="shared" si="9"/>
        <v>UNGARAN</v>
      </c>
      <c r="S1315" s="3"/>
      <c r="T1315" s="1" t="s">
        <v>2244</v>
      </c>
      <c r="U1315" s="1" t="s">
        <v>176</v>
      </c>
      <c r="V1315" s="1" t="s">
        <v>176</v>
      </c>
      <c r="W1315" s="1" t="s">
        <v>90</v>
      </c>
      <c r="Y1315" s="1" t="s">
        <v>1136</v>
      </c>
      <c r="Z1315" s="1" t="s">
        <v>1470</v>
      </c>
      <c r="AA1315" s="1">
        <v>2.0</v>
      </c>
      <c r="AD1315" s="1">
        <v>0.0</v>
      </c>
      <c r="AE1315" s="1">
        <v>1.0</v>
      </c>
      <c r="AG1315" s="1">
        <v>4.737</v>
      </c>
      <c r="AH1315" s="1">
        <v>1.0</v>
      </c>
      <c r="AI1315" s="1" t="s">
        <v>64</v>
      </c>
      <c r="AJ1315" s="1">
        <v>0.0</v>
      </c>
      <c r="AM1315" s="1">
        <v>0.0</v>
      </c>
      <c r="AN1315" s="1">
        <v>0.0</v>
      </c>
      <c r="AO1315" s="1">
        <v>100.0</v>
      </c>
      <c r="AP1315" s="1">
        <v>1.0</v>
      </c>
      <c r="AQ1315" s="1">
        <v>1.62</v>
      </c>
      <c r="AR1315" s="1">
        <v>1.62</v>
      </c>
      <c r="AS1315" s="1">
        <v>1.342254</v>
      </c>
      <c r="AT1315" s="1">
        <v>82.15014</v>
      </c>
      <c r="AU1315" s="1">
        <v>0.1833219</v>
      </c>
      <c r="AV1315" s="1">
        <v>1.329676</v>
      </c>
      <c r="AW1315" s="1">
        <v>0.8938719</v>
      </c>
      <c r="AX1315" s="1">
        <v>3.989028</v>
      </c>
      <c r="AY1315" s="1">
        <v>0.0</v>
      </c>
      <c r="AZ1315" s="1">
        <v>0.683587</v>
      </c>
      <c r="BA1315" s="1">
        <v>-7.109503</v>
      </c>
    </row>
    <row r="1316">
      <c r="A1316">
        <f t="shared" si="2"/>
        <v>0</v>
      </c>
      <c r="B1316" t="str">
        <f t="shared" si="3"/>
        <v/>
      </c>
      <c r="C1316" t="str">
        <f>if(and(D$3&gt;1,E1316=PROSES!$D$22),,D1316)</f>
        <v/>
      </c>
      <c r="D1316" s="1" t="str">
        <f>if(and(F$3&gt;1,F1316=PROSES!$B$10),,F1316)</f>
        <v/>
      </c>
      <c r="E1316" t="str">
        <f t="shared" si="4"/>
        <v/>
      </c>
      <c r="F1316" t="str">
        <f t="shared" si="5"/>
        <v/>
      </c>
      <c r="G1316" s="1" t="str">
        <f>if(Z1316=PROSES!$E$29,T1316,)</f>
        <v/>
      </c>
      <c r="H1316" t="str">
        <f>if(X1316=PROSES!$E$29,T1316,)</f>
        <v/>
      </c>
      <c r="I1316" t="str">
        <f t="shared" si="6"/>
        <v/>
      </c>
      <c r="J1316" t="str">
        <f>if(and($K$3&gt;1,R1316=PROSES!$C$2),,K1316)</f>
        <v/>
      </c>
      <c r="K1316" s="1" t="str">
        <f>if(and($L$3&gt;1,L1316=PROSES!$B$2),,L1316)</f>
        <v/>
      </c>
      <c r="L1316" t="str">
        <f t="shared" si="7"/>
        <v/>
      </c>
      <c r="M1316" t="str">
        <f>if(Z1316=PROSES!$B$3,T1316,)</f>
        <v/>
      </c>
      <c r="N1316" t="str">
        <f>if(X1316=PROSES!$B$3,T1316,)</f>
        <v/>
      </c>
      <c r="O1316" t="str">
        <f t="shared" si="8"/>
        <v/>
      </c>
      <c r="P1316" t="str">
        <f>if(Z1316=PROSES!$B$1,T1316,)</f>
        <v/>
      </c>
      <c r="Q1316" t="str">
        <f>if(X1316=PROSES!$B$1,T1316,)</f>
        <v/>
      </c>
      <c r="R1316" t="str">
        <f t="shared" si="9"/>
        <v>UNGARAN</v>
      </c>
      <c r="S1316" s="3"/>
      <c r="T1316" s="1" t="s">
        <v>2245</v>
      </c>
      <c r="U1316" s="1" t="s">
        <v>176</v>
      </c>
      <c r="V1316" s="1" t="s">
        <v>176</v>
      </c>
      <c r="W1316" s="1" t="s">
        <v>90</v>
      </c>
      <c r="Y1316" s="1" t="s">
        <v>612</v>
      </c>
      <c r="Z1316" s="1" t="s">
        <v>1470</v>
      </c>
      <c r="AA1316" s="1">
        <v>2.0</v>
      </c>
      <c r="AD1316" s="1">
        <v>0.0</v>
      </c>
      <c r="AE1316" s="1">
        <v>1.0</v>
      </c>
      <c r="AG1316" s="1">
        <v>5.90461</v>
      </c>
      <c r="AH1316" s="1">
        <v>1.0</v>
      </c>
      <c r="AI1316" s="1" t="s">
        <v>64</v>
      </c>
      <c r="AJ1316" s="1">
        <v>0.0</v>
      </c>
      <c r="AM1316" s="1">
        <v>0.0</v>
      </c>
      <c r="AN1316" s="1">
        <v>0.0</v>
      </c>
      <c r="AO1316" s="1">
        <v>100.0</v>
      </c>
      <c r="AP1316" s="1">
        <v>1.0</v>
      </c>
      <c r="AQ1316" s="1">
        <v>1.62</v>
      </c>
      <c r="AR1316" s="1">
        <v>1.62</v>
      </c>
      <c r="AS1316" s="1">
        <v>1.673102</v>
      </c>
      <c r="AT1316" s="1">
        <v>82.15014</v>
      </c>
      <c r="AU1316" s="1">
        <v>0.2285084</v>
      </c>
      <c r="AV1316" s="1">
        <v>1.657424</v>
      </c>
      <c r="AW1316" s="1">
        <v>1.1142</v>
      </c>
      <c r="AX1316" s="1">
        <v>4.972272</v>
      </c>
      <c r="AY1316" s="1">
        <v>0.0</v>
      </c>
      <c r="AZ1316" s="1">
        <v>0.683587</v>
      </c>
      <c r="BA1316" s="1">
        <v>-7.109503</v>
      </c>
    </row>
    <row r="1317">
      <c r="A1317">
        <f t="shared" si="2"/>
        <v>0</v>
      </c>
      <c r="B1317" t="str">
        <f t="shared" si="3"/>
        <v/>
      </c>
      <c r="C1317" t="str">
        <f>if(and(D$3&gt;1,E1317=PROSES!$D$22),,D1317)</f>
        <v/>
      </c>
      <c r="D1317" s="1" t="str">
        <f>if(and(F$3&gt;1,F1317=PROSES!$B$10),,F1317)</f>
        <v/>
      </c>
      <c r="E1317" t="str">
        <f t="shared" si="4"/>
        <v/>
      </c>
      <c r="F1317" t="str">
        <f t="shared" si="5"/>
        <v/>
      </c>
      <c r="G1317" s="1" t="str">
        <f>if(Z1317=PROSES!$E$29,T1317,)</f>
        <v/>
      </c>
      <c r="H1317" t="str">
        <f>if(X1317=PROSES!$E$29,T1317,)</f>
        <v/>
      </c>
      <c r="I1317" t="str">
        <f t="shared" si="6"/>
        <v/>
      </c>
      <c r="J1317" t="str">
        <f>if(and($K$3&gt;1,R1317=PROSES!$C$2),,K1317)</f>
        <v/>
      </c>
      <c r="K1317" s="1" t="str">
        <f>if(and($L$3&gt;1,L1317=PROSES!$B$2),,L1317)</f>
        <v/>
      </c>
      <c r="L1317" t="str">
        <f t="shared" si="7"/>
        <v/>
      </c>
      <c r="M1317" t="str">
        <f>if(Z1317=PROSES!$B$3,T1317,)</f>
        <v/>
      </c>
      <c r="N1317" t="str">
        <f>if(X1317=PROSES!$B$3,T1317,)</f>
        <v/>
      </c>
      <c r="O1317" t="str">
        <f t="shared" si="8"/>
        <v/>
      </c>
      <c r="P1317" t="str">
        <f>if(Z1317=PROSES!$B$1,T1317,)</f>
        <v/>
      </c>
      <c r="Q1317" t="str">
        <f>if(X1317=PROSES!$B$1,T1317,)</f>
        <v/>
      </c>
      <c r="R1317" t="str">
        <f t="shared" si="9"/>
        <v>UNGARAN</v>
      </c>
      <c r="S1317" s="3"/>
      <c r="T1317" s="1" t="s">
        <v>2246</v>
      </c>
      <c r="U1317" s="1" t="s">
        <v>176</v>
      </c>
      <c r="V1317" s="1" t="s">
        <v>176</v>
      </c>
      <c r="W1317" s="1" t="s">
        <v>90</v>
      </c>
      <c r="Y1317" s="1" t="s">
        <v>718</v>
      </c>
      <c r="Z1317" s="1" t="s">
        <v>1470</v>
      </c>
      <c r="AA1317" s="1">
        <v>2.0</v>
      </c>
      <c r="AD1317" s="1">
        <v>0.0</v>
      </c>
      <c r="AE1317" s="1">
        <v>1.0</v>
      </c>
      <c r="AG1317" s="1">
        <v>5.90461</v>
      </c>
      <c r="AH1317" s="1">
        <v>1.0</v>
      </c>
      <c r="AI1317" s="1" t="s">
        <v>64</v>
      </c>
      <c r="AJ1317" s="1">
        <v>0.0</v>
      </c>
      <c r="AM1317" s="1">
        <v>0.0</v>
      </c>
      <c r="AN1317" s="1">
        <v>0.0</v>
      </c>
      <c r="AO1317" s="1">
        <v>100.0</v>
      </c>
      <c r="AP1317" s="1">
        <v>1.0</v>
      </c>
      <c r="AQ1317" s="1">
        <v>1.62</v>
      </c>
      <c r="AR1317" s="1">
        <v>1.62</v>
      </c>
      <c r="AS1317" s="1">
        <v>1.673102</v>
      </c>
      <c r="AT1317" s="1">
        <v>82.15014</v>
      </c>
      <c r="AU1317" s="1">
        <v>0.2285084</v>
      </c>
      <c r="AV1317" s="1">
        <v>1.657424</v>
      </c>
      <c r="AW1317" s="1">
        <v>1.1142</v>
      </c>
      <c r="AX1317" s="1">
        <v>4.972272</v>
      </c>
      <c r="AY1317" s="1">
        <v>0.0</v>
      </c>
      <c r="AZ1317" s="1">
        <v>0.683587</v>
      </c>
      <c r="BA1317" s="1">
        <v>-7.109503</v>
      </c>
    </row>
    <row r="1318">
      <c r="A1318">
        <f t="shared" si="2"/>
        <v>0</v>
      </c>
      <c r="B1318" t="str">
        <f t="shared" si="3"/>
        <v/>
      </c>
      <c r="C1318" t="str">
        <f>if(and(D$3&gt;1,E1318=PROSES!$D$22),,D1318)</f>
        <v/>
      </c>
      <c r="D1318" s="1" t="str">
        <f>if(and(F$3&gt;1,F1318=PROSES!$B$10),,F1318)</f>
        <v/>
      </c>
      <c r="E1318" t="str">
        <f t="shared" si="4"/>
        <v/>
      </c>
      <c r="F1318" t="str">
        <f t="shared" si="5"/>
        <v/>
      </c>
      <c r="G1318" s="1" t="str">
        <f>if(Z1318=PROSES!$E$29,T1318,)</f>
        <v/>
      </c>
      <c r="H1318" t="str">
        <f>if(X1318=PROSES!$E$29,T1318,)</f>
        <v/>
      </c>
      <c r="I1318" t="str">
        <f t="shared" si="6"/>
        <v/>
      </c>
      <c r="J1318" t="str">
        <f>if(and($K$3&gt;1,R1318=PROSES!$C$2),,K1318)</f>
        <v/>
      </c>
      <c r="K1318" s="1" t="str">
        <f>if(and($L$3&gt;1,L1318=PROSES!$B$2),,L1318)</f>
        <v/>
      </c>
      <c r="L1318" t="str">
        <f t="shared" si="7"/>
        <v/>
      </c>
      <c r="M1318" t="str">
        <f>if(Z1318=PROSES!$B$3,T1318,)</f>
        <v/>
      </c>
      <c r="N1318" t="str">
        <f>if(X1318=PROSES!$B$3,T1318,)</f>
        <v/>
      </c>
      <c r="O1318" t="str">
        <f t="shared" si="8"/>
        <v/>
      </c>
      <c r="P1318" t="str">
        <f>if(Z1318=PROSES!$B$1,T1318,)</f>
        <v/>
      </c>
      <c r="Q1318" t="str">
        <f>if(X1318=PROSES!$B$1,T1318,)</f>
        <v/>
      </c>
      <c r="R1318" t="str">
        <f t="shared" si="9"/>
        <v>TANJUNG JATI 5.6</v>
      </c>
      <c r="S1318" s="3"/>
      <c r="T1318" s="1" t="s">
        <v>2247</v>
      </c>
      <c r="U1318" s="1" t="s">
        <v>75</v>
      </c>
      <c r="V1318" s="1" t="s">
        <v>75</v>
      </c>
      <c r="W1318" s="1" t="s">
        <v>1584</v>
      </c>
      <c r="X1318" s="1" t="s">
        <v>1585</v>
      </c>
      <c r="Y1318" s="1" t="s">
        <v>78</v>
      </c>
      <c r="AA1318" s="1" t="s">
        <v>1831</v>
      </c>
      <c r="AD1318" s="1">
        <v>0.0</v>
      </c>
      <c r="AE1318" s="1">
        <v>1.0</v>
      </c>
      <c r="AG1318" s="1">
        <v>143.731</v>
      </c>
      <c r="AH1318" s="1">
        <v>1.0</v>
      </c>
      <c r="AI1318" s="1" t="s">
        <v>64</v>
      </c>
      <c r="AJ1318" s="1">
        <v>0.0</v>
      </c>
      <c r="AM1318" s="1">
        <v>0.0</v>
      </c>
      <c r="AN1318" s="1">
        <v>0.0</v>
      </c>
      <c r="AO1318" s="1">
        <v>100.0</v>
      </c>
      <c r="AP1318" s="1">
        <v>1.0</v>
      </c>
      <c r="AQ1318" s="1">
        <v>3.24</v>
      </c>
      <c r="AR1318" s="1">
        <v>3.24</v>
      </c>
      <c r="AS1318" s="1">
        <v>39.06092</v>
      </c>
      <c r="AT1318" s="1">
        <v>86.30794</v>
      </c>
      <c r="AU1318" s="1">
        <v>2.515293</v>
      </c>
      <c r="AV1318" s="1">
        <v>38.97985</v>
      </c>
      <c r="AW1318" s="1">
        <v>24.07494</v>
      </c>
      <c r="AX1318" s="1">
        <v>116.9395</v>
      </c>
      <c r="AY1318" s="1">
        <v>0.0</v>
      </c>
      <c r="AZ1318" s="1">
        <v>0.6902545</v>
      </c>
      <c r="BA1318" s="1">
        <v>-11.76665</v>
      </c>
    </row>
    <row r="1319">
      <c r="A1319">
        <f t="shared" si="2"/>
        <v>0</v>
      </c>
      <c r="B1319" t="str">
        <f t="shared" si="3"/>
        <v/>
      </c>
      <c r="C1319" t="str">
        <f>if(and(D$3&gt;1,E1319=PROSES!$D$22),,D1319)</f>
        <v/>
      </c>
      <c r="D1319" s="1" t="str">
        <f>if(and(F$3&gt;1,F1319=PROSES!$B$10),,F1319)</f>
        <v/>
      </c>
      <c r="E1319" t="str">
        <f t="shared" si="4"/>
        <v/>
      </c>
      <c r="F1319" t="str">
        <f t="shared" si="5"/>
        <v/>
      </c>
      <c r="G1319" s="1" t="str">
        <f>if(Z1319=PROSES!$E$29,T1319,)</f>
        <v/>
      </c>
      <c r="H1319" t="str">
        <f>if(X1319=PROSES!$E$29,T1319,)</f>
        <v/>
      </c>
      <c r="I1319" t="str">
        <f t="shared" si="6"/>
        <v/>
      </c>
      <c r="J1319" t="str">
        <f>if(and($K$3&gt;1,R1319=PROSES!$C$2),,K1319)</f>
        <v/>
      </c>
      <c r="K1319" s="1" t="str">
        <f>if(and($L$3&gt;1,L1319=PROSES!$B$2),,L1319)</f>
        <v/>
      </c>
      <c r="L1319" t="str">
        <f t="shared" si="7"/>
        <v/>
      </c>
      <c r="M1319" t="str">
        <f>if(Z1319=PROSES!$B$3,T1319,)</f>
        <v/>
      </c>
      <c r="N1319" t="str">
        <f>if(X1319=PROSES!$B$3,T1319,)</f>
        <v/>
      </c>
      <c r="O1319" t="str">
        <f t="shared" si="8"/>
        <v/>
      </c>
      <c r="P1319" t="str">
        <f>if(Z1319=PROSES!$B$1,T1319,)</f>
        <v/>
      </c>
      <c r="Q1319" t="str">
        <f>if(X1319=PROSES!$B$1,T1319,)</f>
        <v/>
      </c>
      <c r="R1319" t="str">
        <f t="shared" si="9"/>
        <v>UNGARAN7</v>
      </c>
      <c r="S1319" s="3"/>
      <c r="T1319" s="1" t="s">
        <v>2248</v>
      </c>
      <c r="U1319" s="1" t="s">
        <v>75</v>
      </c>
      <c r="V1319" s="1" t="s">
        <v>75</v>
      </c>
      <c r="W1319" s="1" t="s">
        <v>233</v>
      </c>
      <c r="X1319" s="1" t="s">
        <v>1362</v>
      </c>
      <c r="Y1319" s="1" t="s">
        <v>236</v>
      </c>
      <c r="AA1319" s="1" t="s">
        <v>1831</v>
      </c>
      <c r="AD1319" s="1">
        <v>0.0</v>
      </c>
      <c r="AE1319" s="1">
        <v>1.0</v>
      </c>
      <c r="AG1319" s="1">
        <v>4.824</v>
      </c>
      <c r="AH1319" s="1">
        <v>1.0</v>
      </c>
      <c r="AI1319" s="1" t="s">
        <v>64</v>
      </c>
      <c r="AJ1319" s="1">
        <v>0.0</v>
      </c>
      <c r="AM1319" s="1">
        <v>0.0</v>
      </c>
      <c r="AN1319" s="1">
        <v>0.0</v>
      </c>
      <c r="AO1319" s="1">
        <v>100.0</v>
      </c>
      <c r="AP1319" s="1">
        <v>1.0</v>
      </c>
      <c r="AQ1319" s="1">
        <v>1.98</v>
      </c>
      <c r="AR1319" s="1">
        <v>1.98</v>
      </c>
      <c r="AS1319" s="1">
        <v>1.365292</v>
      </c>
      <c r="AT1319" s="1">
        <v>84.05775</v>
      </c>
      <c r="AU1319" s="1">
        <v>0.1413432</v>
      </c>
      <c r="AV1319" s="1">
        <v>1.357956</v>
      </c>
      <c r="AW1319" s="1">
        <v>0.8649431</v>
      </c>
      <c r="AX1319" s="1">
        <v>4.073868</v>
      </c>
      <c r="AY1319" s="1">
        <v>0.0</v>
      </c>
      <c r="AZ1319" s="1">
        <v>0.6862155</v>
      </c>
      <c r="BA1319" s="1">
        <v>-8.9765</v>
      </c>
    </row>
    <row r="1320">
      <c r="A1320">
        <f t="shared" si="2"/>
        <v>0</v>
      </c>
      <c r="B1320" t="str">
        <f t="shared" si="3"/>
        <v/>
      </c>
      <c r="C1320" t="str">
        <f>if(and(D$3&gt;1,E1320=PROSES!$D$22),,D1320)</f>
        <v/>
      </c>
      <c r="D1320" s="1" t="str">
        <f>if(and(F$3&gt;1,F1320=PROSES!$B$10),,F1320)</f>
        <v/>
      </c>
      <c r="E1320" t="str">
        <f t="shared" si="4"/>
        <v/>
      </c>
      <c r="F1320" t="str">
        <f t="shared" si="5"/>
        <v/>
      </c>
      <c r="G1320" s="1" t="str">
        <f>if(Z1320=PROSES!$E$29,T1320,)</f>
        <v/>
      </c>
      <c r="H1320" t="str">
        <f>if(X1320=PROSES!$E$29,T1320,)</f>
        <v/>
      </c>
      <c r="I1320" t="str">
        <f t="shared" si="6"/>
        <v/>
      </c>
      <c r="J1320" t="str">
        <f>if(and($K$3&gt;1,R1320=PROSES!$C$2),,K1320)</f>
        <v/>
      </c>
      <c r="K1320" s="1" t="str">
        <f>if(and($L$3&gt;1,L1320=PROSES!$B$2),,L1320)</f>
        <v/>
      </c>
      <c r="L1320" t="str">
        <f t="shared" si="7"/>
        <v/>
      </c>
      <c r="M1320" t="str">
        <f>if(Z1320=PROSES!$B$3,T1320,)</f>
        <v/>
      </c>
      <c r="N1320" t="str">
        <f>if(X1320=PROSES!$B$3,T1320,)</f>
        <v/>
      </c>
      <c r="O1320" t="str">
        <f t="shared" si="8"/>
        <v/>
      </c>
      <c r="P1320" t="str">
        <f>if(Z1320=PROSES!$B$1,T1320,)</f>
        <v/>
      </c>
      <c r="Q1320" t="str">
        <f>if(X1320=PROSES!$B$1,T1320,)</f>
        <v/>
      </c>
      <c r="R1320" t="str">
        <f t="shared" si="9"/>
        <v>UNGARANBAWEN</v>
      </c>
      <c r="S1320" s="3"/>
      <c r="T1320" s="1" t="s">
        <v>2249</v>
      </c>
      <c r="U1320" s="1" t="s">
        <v>176</v>
      </c>
      <c r="V1320" s="1" t="s">
        <v>176</v>
      </c>
      <c r="W1320" s="1" t="s">
        <v>90</v>
      </c>
      <c r="X1320" s="1" t="s">
        <v>1470</v>
      </c>
      <c r="Y1320" s="1">
        <v>1.0</v>
      </c>
      <c r="Z1320" s="1" t="s">
        <v>194</v>
      </c>
      <c r="AA1320" s="1">
        <v>1.0</v>
      </c>
      <c r="AD1320" s="1">
        <v>0.0</v>
      </c>
      <c r="AE1320" s="1">
        <v>1.0</v>
      </c>
      <c r="AG1320" s="1">
        <v>8.281</v>
      </c>
      <c r="AH1320" s="1">
        <v>1.0</v>
      </c>
      <c r="AI1320" s="1" t="s">
        <v>64</v>
      </c>
      <c r="AJ1320" s="1">
        <v>0.0</v>
      </c>
      <c r="AM1320" s="1">
        <v>0.0</v>
      </c>
      <c r="AN1320" s="1">
        <v>0.0</v>
      </c>
      <c r="AO1320" s="1">
        <v>100.0</v>
      </c>
      <c r="AP1320" s="1">
        <v>1.0</v>
      </c>
      <c r="AQ1320" s="1">
        <v>1.62</v>
      </c>
      <c r="AR1320" s="1">
        <v>1.62</v>
      </c>
      <c r="AS1320" s="1">
        <v>2.346465</v>
      </c>
      <c r="AT1320" s="1">
        <v>82.15014</v>
      </c>
      <c r="AU1320" s="1">
        <v>0.3204747</v>
      </c>
      <c r="AV1320" s="1">
        <v>2.324477</v>
      </c>
      <c r="AW1320" s="1">
        <v>1.562625</v>
      </c>
      <c r="AX1320" s="1">
        <v>6.973431</v>
      </c>
      <c r="AY1320" s="1">
        <v>0.0</v>
      </c>
      <c r="AZ1320" s="1">
        <v>0.683587</v>
      </c>
      <c r="BA1320" s="1">
        <v>-7.109503</v>
      </c>
    </row>
    <row r="1321">
      <c r="A1321">
        <f t="shared" si="2"/>
        <v>0</v>
      </c>
      <c r="B1321" t="str">
        <f t="shared" si="3"/>
        <v/>
      </c>
      <c r="C1321" t="str">
        <f>if(and(D$3&gt;1,E1321=PROSES!$D$22),,D1321)</f>
        <v/>
      </c>
      <c r="D1321" s="1" t="str">
        <f>if(and(F$3&gt;1,F1321=PROSES!$B$10),,F1321)</f>
        <v/>
      </c>
      <c r="E1321" t="str">
        <f t="shared" si="4"/>
        <v/>
      </c>
      <c r="F1321" t="str">
        <f t="shared" si="5"/>
        <v/>
      </c>
      <c r="G1321" s="1" t="str">
        <f>if(Z1321=PROSES!$E$29,T1321,)</f>
        <v/>
      </c>
      <c r="H1321" t="str">
        <f>if(X1321=PROSES!$E$29,T1321,)</f>
        <v/>
      </c>
      <c r="I1321" t="str">
        <f t="shared" si="6"/>
        <v/>
      </c>
      <c r="J1321" t="str">
        <f>if(and($K$3&gt;1,R1321=PROSES!$C$2),,K1321)</f>
        <v/>
      </c>
      <c r="K1321" s="1" t="str">
        <f>if(and($L$3&gt;1,L1321=PROSES!$B$2),,L1321)</f>
        <v/>
      </c>
      <c r="L1321" t="str">
        <f t="shared" si="7"/>
        <v/>
      </c>
      <c r="M1321" t="str">
        <f>if(Z1321=PROSES!$B$3,T1321,)</f>
        <v/>
      </c>
      <c r="N1321" t="str">
        <f>if(X1321=PROSES!$B$3,T1321,)</f>
        <v/>
      </c>
      <c r="O1321" t="str">
        <f t="shared" si="8"/>
        <v/>
      </c>
      <c r="P1321" t="str">
        <f>if(Z1321=PROSES!$B$1,T1321,)</f>
        <v/>
      </c>
      <c r="Q1321" t="str">
        <f>if(X1321=PROSES!$B$1,T1321,)</f>
        <v/>
      </c>
      <c r="R1321" t="str">
        <f t="shared" si="9"/>
        <v>UNGARANBAWEN</v>
      </c>
      <c r="S1321" s="3"/>
      <c r="T1321" s="1" t="s">
        <v>2250</v>
      </c>
      <c r="U1321" s="1" t="s">
        <v>176</v>
      </c>
      <c r="V1321" s="1" t="s">
        <v>176</v>
      </c>
      <c r="W1321" s="1" t="s">
        <v>90</v>
      </c>
      <c r="X1321" s="1" t="s">
        <v>1470</v>
      </c>
      <c r="Y1321" s="1">
        <v>1.0</v>
      </c>
      <c r="Z1321" s="1" t="s">
        <v>194</v>
      </c>
      <c r="AA1321" s="1">
        <v>1.0</v>
      </c>
      <c r="AD1321" s="1">
        <v>0.0</v>
      </c>
      <c r="AE1321" s="1">
        <v>1.0</v>
      </c>
      <c r="AG1321" s="1">
        <v>8.281</v>
      </c>
      <c r="AH1321" s="1">
        <v>1.0</v>
      </c>
      <c r="AI1321" s="1" t="s">
        <v>64</v>
      </c>
      <c r="AJ1321" s="1">
        <v>0.0</v>
      </c>
      <c r="AM1321" s="1">
        <v>0.0</v>
      </c>
      <c r="AN1321" s="1">
        <v>0.0</v>
      </c>
      <c r="AO1321" s="1">
        <v>100.0</v>
      </c>
      <c r="AP1321" s="1">
        <v>1.0</v>
      </c>
      <c r="AQ1321" s="1">
        <v>1.62</v>
      </c>
      <c r="AR1321" s="1">
        <v>1.62</v>
      </c>
      <c r="AS1321" s="1">
        <v>2.346465</v>
      </c>
      <c r="AT1321" s="1">
        <v>82.15014</v>
      </c>
      <c r="AU1321" s="1">
        <v>0.3204747</v>
      </c>
      <c r="AV1321" s="1">
        <v>2.324477</v>
      </c>
      <c r="AW1321" s="1">
        <v>1.562625</v>
      </c>
      <c r="AX1321" s="1">
        <v>6.973431</v>
      </c>
      <c r="AY1321" s="1">
        <v>0.0</v>
      </c>
      <c r="AZ1321" s="1">
        <v>0.683587</v>
      </c>
      <c r="BA1321" s="1">
        <v>-7.109503</v>
      </c>
    </row>
    <row r="1322">
      <c r="A1322">
        <f t="shared" si="2"/>
        <v>0</v>
      </c>
      <c r="B1322" t="str">
        <f t="shared" si="3"/>
        <v/>
      </c>
      <c r="C1322" t="str">
        <f>if(and(D$3&gt;1,E1322=PROSES!$D$22),,D1322)</f>
        <v/>
      </c>
      <c r="D1322" s="1" t="str">
        <f>if(and(F$3&gt;1,F1322=PROSES!$B$10),,F1322)</f>
        <v/>
      </c>
      <c r="E1322" t="str">
        <f t="shared" si="4"/>
        <v/>
      </c>
      <c r="F1322" t="str">
        <f t="shared" si="5"/>
        <v/>
      </c>
      <c r="G1322" s="1" t="str">
        <f>if(Z1322=PROSES!$E$29,T1322,)</f>
        <v/>
      </c>
      <c r="H1322" t="str">
        <f>if(X1322=PROSES!$E$29,T1322,)</f>
        <v/>
      </c>
      <c r="I1322" t="str">
        <f t="shared" si="6"/>
        <v/>
      </c>
      <c r="J1322" t="str">
        <f>if(and($K$3&gt;1,R1322=PROSES!$C$2),,K1322)</f>
        <v/>
      </c>
      <c r="K1322" s="1" t="str">
        <f>if(and($L$3&gt;1,L1322=PROSES!$B$2),,L1322)</f>
        <v/>
      </c>
      <c r="L1322" t="str">
        <f t="shared" si="7"/>
        <v/>
      </c>
      <c r="M1322" t="str">
        <f>if(Z1322=PROSES!$B$3,T1322,)</f>
        <v/>
      </c>
      <c r="N1322" t="str">
        <f>if(X1322=PROSES!$B$3,T1322,)</f>
        <v/>
      </c>
      <c r="O1322" t="str">
        <f t="shared" si="8"/>
        <v/>
      </c>
      <c r="P1322" t="str">
        <f>if(Z1322=PROSES!$B$1,T1322,)</f>
        <v/>
      </c>
      <c r="Q1322" t="str">
        <f>if(X1322=PROSES!$B$1,T1322,)</f>
        <v/>
      </c>
      <c r="R1322" t="str">
        <f t="shared" si="9"/>
        <v>JELOKUNGARAN</v>
      </c>
      <c r="S1322" s="3"/>
      <c r="T1322" s="1" t="s">
        <v>2251</v>
      </c>
      <c r="U1322" s="1" t="s">
        <v>176</v>
      </c>
      <c r="V1322" s="1" t="s">
        <v>176</v>
      </c>
      <c r="W1322" s="1" t="s">
        <v>399</v>
      </c>
      <c r="X1322" s="1" t="s">
        <v>410</v>
      </c>
      <c r="Y1322" s="1">
        <v>2.0</v>
      </c>
      <c r="Z1322" s="1" t="s">
        <v>1470</v>
      </c>
      <c r="AA1322" s="1">
        <v>2.0</v>
      </c>
      <c r="AD1322" s="1">
        <v>0.0</v>
      </c>
      <c r="AE1322" s="1">
        <v>1.0</v>
      </c>
      <c r="AG1322" s="1">
        <v>16.569</v>
      </c>
      <c r="AH1322" s="1">
        <v>0.74</v>
      </c>
      <c r="AI1322" s="1" t="s">
        <v>64</v>
      </c>
      <c r="AJ1322" s="1">
        <v>0.0</v>
      </c>
      <c r="AM1322" s="1">
        <v>0.0</v>
      </c>
      <c r="AN1322" s="1">
        <v>0.0</v>
      </c>
      <c r="AO1322" s="1">
        <v>100.0</v>
      </c>
      <c r="AP1322" s="1">
        <v>1.0</v>
      </c>
      <c r="AQ1322" s="1">
        <v>0.72002</v>
      </c>
      <c r="AR1322" s="1">
        <v>0.72002</v>
      </c>
      <c r="AS1322" s="1">
        <v>6.758073</v>
      </c>
      <c r="AT1322" s="1">
        <v>71.90399</v>
      </c>
      <c r="AU1322" s="1">
        <v>2.099127</v>
      </c>
      <c r="AV1322" s="1">
        <v>6.423801</v>
      </c>
      <c r="AW1322" s="1">
        <v>5.13639</v>
      </c>
      <c r="AX1322" s="1">
        <v>11.88494</v>
      </c>
      <c r="AY1322" s="1">
        <v>0.0</v>
      </c>
      <c r="AZ1322" s="1">
        <v>0.3082202</v>
      </c>
      <c r="BA1322" s="1">
        <v>-10.98501</v>
      </c>
    </row>
    <row r="1323">
      <c r="A1323">
        <f t="shared" si="2"/>
        <v>0</v>
      </c>
      <c r="B1323" t="str">
        <f t="shared" si="3"/>
        <v/>
      </c>
      <c r="C1323" t="str">
        <f>if(and(D$3&gt;1,E1323=PROSES!$D$22),,D1323)</f>
        <v/>
      </c>
      <c r="D1323" s="1" t="str">
        <f>if(and(F$3&gt;1,F1323=PROSES!$B$10),,F1323)</f>
        <v/>
      </c>
      <c r="E1323" t="str">
        <f t="shared" si="4"/>
        <v/>
      </c>
      <c r="F1323" t="str">
        <f t="shared" si="5"/>
        <v/>
      </c>
      <c r="G1323" s="1" t="str">
        <f>if(Z1323=PROSES!$E$29,T1323,)</f>
        <v/>
      </c>
      <c r="H1323" t="str">
        <f>if(X1323=PROSES!$E$29,T1323,)</f>
        <v/>
      </c>
      <c r="I1323" t="str">
        <f t="shared" si="6"/>
        <v/>
      </c>
      <c r="J1323" t="str">
        <f>if(and($K$3&gt;1,R1323=PROSES!$C$2),,K1323)</f>
        <v/>
      </c>
      <c r="K1323" s="1" t="str">
        <f>if(and($L$3&gt;1,L1323=PROSES!$B$2),,L1323)</f>
        <v/>
      </c>
      <c r="L1323" t="str">
        <f t="shared" si="7"/>
        <v/>
      </c>
      <c r="M1323" t="str">
        <f>if(Z1323=PROSES!$B$3,T1323,)</f>
        <v/>
      </c>
      <c r="N1323" t="str">
        <f>if(X1323=PROSES!$B$3,T1323,)</f>
        <v/>
      </c>
      <c r="O1323" t="str">
        <f t="shared" si="8"/>
        <v/>
      </c>
      <c r="P1323" t="str">
        <f>if(Z1323=PROSES!$B$1,T1323,)</f>
        <v/>
      </c>
      <c r="Q1323" t="str">
        <f>if(X1323=PROSES!$B$1,T1323,)</f>
        <v/>
      </c>
      <c r="R1323" t="str">
        <f t="shared" si="9"/>
        <v>UNGARANJELOK</v>
      </c>
      <c r="S1323" s="3"/>
      <c r="T1323" s="1" t="s">
        <v>2252</v>
      </c>
      <c r="U1323" s="1" t="s">
        <v>176</v>
      </c>
      <c r="V1323" s="1" t="s">
        <v>176</v>
      </c>
      <c r="W1323" s="1" t="s">
        <v>399</v>
      </c>
      <c r="X1323" s="1" t="s">
        <v>1470</v>
      </c>
      <c r="Y1323" s="1">
        <v>2.0</v>
      </c>
      <c r="Z1323" s="1" t="s">
        <v>410</v>
      </c>
      <c r="AA1323" s="1">
        <v>2.0</v>
      </c>
      <c r="AD1323" s="1">
        <v>0.0</v>
      </c>
      <c r="AE1323" s="1">
        <v>1.0</v>
      </c>
      <c r="AG1323" s="1">
        <v>16.569</v>
      </c>
      <c r="AH1323" s="1">
        <v>0.74</v>
      </c>
      <c r="AI1323" s="1" t="s">
        <v>64</v>
      </c>
      <c r="AJ1323" s="1">
        <v>0.0</v>
      </c>
      <c r="AM1323" s="1">
        <v>0.0</v>
      </c>
      <c r="AN1323" s="1">
        <v>0.0</v>
      </c>
      <c r="AO1323" s="1">
        <v>100.0</v>
      </c>
      <c r="AP1323" s="1">
        <v>1.0</v>
      </c>
      <c r="AQ1323" s="1">
        <v>0.72002</v>
      </c>
      <c r="AR1323" s="1">
        <v>0.72002</v>
      </c>
      <c r="AS1323" s="1">
        <v>6.758073</v>
      </c>
      <c r="AT1323" s="1">
        <v>71.90399</v>
      </c>
      <c r="AU1323" s="1">
        <v>2.099127</v>
      </c>
      <c r="AV1323" s="1">
        <v>6.423801</v>
      </c>
      <c r="AW1323" s="1">
        <v>5.13639</v>
      </c>
      <c r="AX1323" s="1">
        <v>11.88494</v>
      </c>
      <c r="AY1323" s="1">
        <v>0.0</v>
      </c>
      <c r="AZ1323" s="1">
        <v>0.3082202</v>
      </c>
      <c r="BA1323" s="1">
        <v>-10.98501</v>
      </c>
    </row>
    <row r="1324">
      <c r="A1324">
        <f t="shared" si="2"/>
        <v>0</v>
      </c>
      <c r="B1324" t="str">
        <f t="shared" si="3"/>
        <v/>
      </c>
      <c r="C1324" t="str">
        <f>if(and(D$3&gt;1,E1324=PROSES!$D$22),,D1324)</f>
        <v/>
      </c>
      <c r="D1324" s="1" t="str">
        <f>if(and(F$3&gt;1,F1324=PROSES!$B$10),,F1324)</f>
        <v/>
      </c>
      <c r="E1324" t="str">
        <f t="shared" si="4"/>
        <v/>
      </c>
      <c r="F1324" t="str">
        <f t="shared" si="5"/>
        <v/>
      </c>
      <c r="G1324" s="1" t="str">
        <f>if(Z1324=PROSES!$E$29,T1324,)</f>
        <v/>
      </c>
      <c r="H1324" t="str">
        <f>if(X1324=PROSES!$E$29,T1324,)</f>
        <v/>
      </c>
      <c r="I1324" t="str">
        <f t="shared" si="6"/>
        <v/>
      </c>
      <c r="J1324" t="str">
        <f>if(and($K$3&gt;1,R1324=PROSES!$C$2),,K1324)</f>
        <v/>
      </c>
      <c r="K1324" s="1" t="str">
        <f>if(and($L$3&gt;1,L1324=PROSES!$B$2),,L1324)</f>
        <v/>
      </c>
      <c r="L1324" t="str">
        <f t="shared" si="7"/>
        <v/>
      </c>
      <c r="M1324" t="str">
        <f>if(Z1324=PROSES!$B$3,T1324,)</f>
        <v/>
      </c>
      <c r="N1324" t="str">
        <f>if(X1324=PROSES!$B$3,T1324,)</f>
        <v/>
      </c>
      <c r="O1324" t="str">
        <f t="shared" si="8"/>
        <v/>
      </c>
      <c r="P1324" t="str">
        <f>if(Z1324=PROSES!$B$1,T1324,)</f>
        <v/>
      </c>
      <c r="Q1324" t="str">
        <f>if(X1324=PROSES!$B$1,T1324,)</f>
        <v/>
      </c>
      <c r="R1324" t="str">
        <f t="shared" si="9"/>
        <v>UNGARANWLERI</v>
      </c>
      <c r="S1324" s="3"/>
      <c r="T1324" s="1" t="s">
        <v>2253</v>
      </c>
      <c r="U1324" s="1" t="s">
        <v>176</v>
      </c>
      <c r="V1324" s="1" t="s">
        <v>176</v>
      </c>
      <c r="W1324" s="1" t="s">
        <v>1147</v>
      </c>
      <c r="X1324" s="1" t="s">
        <v>1470</v>
      </c>
      <c r="Y1324" s="1">
        <v>1.0</v>
      </c>
      <c r="Z1324" s="1" t="s">
        <v>1090</v>
      </c>
      <c r="AA1324" s="1">
        <v>1.0</v>
      </c>
      <c r="AD1324" s="1">
        <v>0.0</v>
      </c>
      <c r="AE1324" s="1">
        <v>1.0</v>
      </c>
      <c r="AG1324" s="1">
        <v>49.556</v>
      </c>
      <c r="AH1324" s="1">
        <v>1.0</v>
      </c>
      <c r="AI1324" s="1" t="s">
        <v>64</v>
      </c>
      <c r="AJ1324" s="1">
        <v>0.0</v>
      </c>
      <c r="AM1324" s="1">
        <v>0.0</v>
      </c>
      <c r="AN1324" s="1">
        <v>0.0</v>
      </c>
      <c r="AO1324" s="1">
        <v>100.0</v>
      </c>
      <c r="AP1324" s="1">
        <v>1.0</v>
      </c>
      <c r="AQ1324" s="1">
        <v>1.2</v>
      </c>
      <c r="AR1324" s="1">
        <v>1.2</v>
      </c>
      <c r="AS1324" s="1">
        <v>13.06051</v>
      </c>
      <c r="AT1324" s="1">
        <v>82.67545</v>
      </c>
      <c r="AU1324" s="1">
        <v>1.665082</v>
      </c>
      <c r="AV1324" s="1">
        <v>12.95394</v>
      </c>
      <c r="AW1324" s="1">
        <v>9.118304</v>
      </c>
      <c r="AX1324" s="1">
        <v>38.8519</v>
      </c>
      <c r="AY1324" s="1">
        <v>0.0</v>
      </c>
      <c r="AZ1324" s="1">
        <v>0.6878014</v>
      </c>
      <c r="BA1324" s="1">
        <v>-8.730828</v>
      </c>
    </row>
    <row r="1325">
      <c r="A1325">
        <f t="shared" si="2"/>
        <v>0</v>
      </c>
      <c r="B1325" t="str">
        <f t="shared" si="3"/>
        <v/>
      </c>
      <c r="C1325" t="str">
        <f>if(and(D$3&gt;1,E1325=PROSES!$D$22),,D1325)</f>
        <v/>
      </c>
      <c r="D1325" s="1" t="str">
        <f>if(and(F$3&gt;1,F1325=PROSES!$B$10),,F1325)</f>
        <v/>
      </c>
      <c r="E1325" t="str">
        <f t="shared" si="4"/>
        <v/>
      </c>
      <c r="F1325" t="str">
        <f t="shared" si="5"/>
        <v/>
      </c>
      <c r="G1325" s="1" t="str">
        <f>if(Z1325=PROSES!$E$29,T1325,)</f>
        <v/>
      </c>
      <c r="H1325" t="str">
        <f>if(X1325=PROSES!$E$29,T1325,)</f>
        <v/>
      </c>
      <c r="I1325" t="str">
        <f t="shared" si="6"/>
        <v/>
      </c>
      <c r="J1325" t="str">
        <f>if(and($K$3&gt;1,R1325=PROSES!$C$2),,K1325)</f>
        <v/>
      </c>
      <c r="K1325" s="1" t="str">
        <f>if(and($L$3&gt;1,L1325=PROSES!$B$2),,L1325)</f>
        <v/>
      </c>
      <c r="L1325" t="str">
        <f t="shared" si="7"/>
        <v/>
      </c>
      <c r="M1325" t="str">
        <f>if(Z1325=PROSES!$B$3,T1325,)</f>
        <v/>
      </c>
      <c r="N1325" t="str">
        <f>if(X1325=PROSES!$B$3,T1325,)</f>
        <v/>
      </c>
      <c r="O1325" t="str">
        <f t="shared" si="8"/>
        <v/>
      </c>
      <c r="P1325" t="str">
        <f>if(Z1325=PROSES!$B$1,T1325,)</f>
        <v/>
      </c>
      <c r="Q1325" t="str">
        <f>if(X1325=PROSES!$B$1,T1325,)</f>
        <v/>
      </c>
      <c r="R1325" t="str">
        <f t="shared" si="9"/>
        <v>UNGARANWLERI</v>
      </c>
      <c r="S1325" s="3"/>
      <c r="T1325" s="1" t="s">
        <v>2254</v>
      </c>
      <c r="U1325" s="1" t="s">
        <v>176</v>
      </c>
      <c r="V1325" s="1" t="s">
        <v>176</v>
      </c>
      <c r="W1325" s="1" t="s">
        <v>1147</v>
      </c>
      <c r="X1325" s="1" t="s">
        <v>1470</v>
      </c>
      <c r="Y1325" s="1">
        <v>1.0</v>
      </c>
      <c r="Z1325" s="1" t="s">
        <v>1090</v>
      </c>
      <c r="AA1325" s="1">
        <v>2.0</v>
      </c>
      <c r="AD1325" s="1">
        <v>0.0</v>
      </c>
      <c r="AE1325" s="1">
        <v>1.0</v>
      </c>
      <c r="AG1325" s="1">
        <v>49.556</v>
      </c>
      <c r="AH1325" s="1">
        <v>1.0</v>
      </c>
      <c r="AI1325" s="1" t="s">
        <v>64</v>
      </c>
      <c r="AJ1325" s="1">
        <v>0.0</v>
      </c>
      <c r="AM1325" s="1">
        <v>0.0</v>
      </c>
      <c r="AN1325" s="1">
        <v>0.0</v>
      </c>
      <c r="AO1325" s="1">
        <v>100.0</v>
      </c>
      <c r="AP1325" s="1">
        <v>1.0</v>
      </c>
      <c r="AQ1325" s="1">
        <v>1.2</v>
      </c>
      <c r="AR1325" s="1">
        <v>1.2</v>
      </c>
      <c r="AS1325" s="1">
        <v>13.06051</v>
      </c>
      <c r="AT1325" s="1">
        <v>82.67545</v>
      </c>
      <c r="AU1325" s="1">
        <v>1.665082</v>
      </c>
      <c r="AV1325" s="1">
        <v>12.95394</v>
      </c>
      <c r="AW1325" s="1">
        <v>9.118304</v>
      </c>
      <c r="AX1325" s="1">
        <v>38.8519</v>
      </c>
      <c r="AY1325" s="1">
        <v>0.0</v>
      </c>
      <c r="AZ1325" s="1">
        <v>0.6878014</v>
      </c>
      <c r="BA1325" s="1">
        <v>-8.730828</v>
      </c>
    </row>
    <row r="1326">
      <c r="A1326">
        <f t="shared" si="2"/>
        <v>0</v>
      </c>
      <c r="B1326" t="str">
        <f t="shared" si="3"/>
        <v/>
      </c>
      <c r="C1326" t="str">
        <f>if(and(D$3&gt;1,E1326=PROSES!$D$22),,D1326)</f>
        <v/>
      </c>
      <c r="D1326" s="1" t="str">
        <f>if(and(F$3&gt;1,F1326=PROSES!$B$10),,F1326)</f>
        <v/>
      </c>
      <c r="E1326" t="str">
        <f t="shared" si="4"/>
        <v/>
      </c>
      <c r="F1326" t="str">
        <f t="shared" si="5"/>
        <v/>
      </c>
      <c r="G1326" s="1" t="str">
        <f>if(Z1326=PROSES!$E$29,T1326,)</f>
        <v/>
      </c>
      <c r="H1326" t="str">
        <f>if(X1326=PROSES!$E$29,T1326,)</f>
        <v/>
      </c>
      <c r="I1326" t="str">
        <f t="shared" si="6"/>
        <v/>
      </c>
      <c r="J1326" t="str">
        <f>if(and($K$3&gt;1,R1326=PROSES!$C$2),,K1326)</f>
        <v/>
      </c>
      <c r="K1326" s="1" t="str">
        <f>if(and($L$3&gt;1,L1326=PROSES!$B$2),,L1326)</f>
        <v/>
      </c>
      <c r="L1326" t="str">
        <f t="shared" si="7"/>
        <v/>
      </c>
      <c r="M1326" t="str">
        <f>if(Z1326=PROSES!$B$3,T1326,)</f>
        <v/>
      </c>
      <c r="N1326" t="str">
        <f>if(X1326=PROSES!$B$3,T1326,)</f>
        <v/>
      </c>
      <c r="O1326" t="str">
        <f t="shared" si="8"/>
        <v/>
      </c>
      <c r="P1326" t="str">
        <f>if(Z1326=PROSES!$B$1,T1326,)</f>
        <v/>
      </c>
      <c r="Q1326" t="str">
        <f>if(X1326=PROSES!$B$1,T1326,)</f>
        <v/>
      </c>
      <c r="R1326" t="str">
        <f t="shared" si="9"/>
        <v>NGIMBANG7UNGARAN7</v>
      </c>
      <c r="S1326" s="3"/>
      <c r="T1326" s="1" t="s">
        <v>2255</v>
      </c>
      <c r="U1326" s="1" t="s">
        <v>75</v>
      </c>
      <c r="V1326" s="1" t="s">
        <v>75</v>
      </c>
      <c r="W1326" s="1" t="s">
        <v>233</v>
      </c>
      <c r="X1326" s="1" t="s">
        <v>1500</v>
      </c>
      <c r="Y1326" s="1" t="s">
        <v>78</v>
      </c>
      <c r="Z1326" s="1" t="s">
        <v>1362</v>
      </c>
      <c r="AA1326" s="1" t="s">
        <v>236</v>
      </c>
      <c r="AD1326" s="1">
        <v>0.0</v>
      </c>
      <c r="AE1326" s="1">
        <v>1.0</v>
      </c>
      <c r="AG1326" s="1">
        <v>200.338</v>
      </c>
      <c r="AH1326" s="1">
        <v>1.0</v>
      </c>
      <c r="AI1326" s="1" t="s">
        <v>64</v>
      </c>
      <c r="AJ1326" s="1">
        <v>0.0</v>
      </c>
      <c r="AM1326" s="1">
        <v>0.0</v>
      </c>
      <c r="AN1326" s="1">
        <v>0.0</v>
      </c>
      <c r="AO1326" s="1">
        <v>100.0</v>
      </c>
      <c r="AP1326" s="1">
        <v>1.0</v>
      </c>
      <c r="AQ1326" s="1">
        <v>1.98</v>
      </c>
      <c r="AR1326" s="1">
        <v>1.98</v>
      </c>
      <c r="AS1326" s="1">
        <v>56.69981</v>
      </c>
      <c r="AT1326" s="1">
        <v>84.05775</v>
      </c>
      <c r="AU1326" s="1">
        <v>5.869904</v>
      </c>
      <c r="AV1326" s="1">
        <v>56.39515</v>
      </c>
      <c r="AW1326" s="1">
        <v>35.9206</v>
      </c>
      <c r="AX1326" s="1">
        <v>169.1854</v>
      </c>
      <c r="AY1326" s="1">
        <v>0.0</v>
      </c>
      <c r="AZ1326" s="1">
        <v>0.6862155</v>
      </c>
      <c r="BA1326" s="1">
        <v>-8.9765</v>
      </c>
    </row>
    <row r="1327">
      <c r="A1327">
        <f t="shared" si="2"/>
        <v>0</v>
      </c>
      <c r="B1327" t="str">
        <f t="shared" si="3"/>
        <v/>
      </c>
      <c r="C1327" t="str">
        <f>if(and(D$3&gt;1,E1327=PROSES!$D$22),,D1327)</f>
        <v/>
      </c>
      <c r="D1327" s="1" t="str">
        <f>if(and(F$3&gt;1,F1327=PROSES!$B$10),,F1327)</f>
        <v/>
      </c>
      <c r="E1327" t="str">
        <f t="shared" si="4"/>
        <v/>
      </c>
      <c r="F1327" t="str">
        <f t="shared" si="5"/>
        <v/>
      </c>
      <c r="G1327" s="1" t="str">
        <f>if(Z1327=PROSES!$E$29,T1327,)</f>
        <v/>
      </c>
      <c r="H1327" t="str">
        <f>if(X1327=PROSES!$E$29,T1327,)</f>
        <v/>
      </c>
      <c r="I1327" t="str">
        <f t="shared" si="6"/>
        <v/>
      </c>
      <c r="J1327" t="str">
        <f>if(and($K$3&gt;1,R1327=PROSES!$C$2),,K1327)</f>
        <v/>
      </c>
      <c r="K1327" s="1" t="str">
        <f>if(and($L$3&gt;1,L1327=PROSES!$B$2),,L1327)</f>
        <v/>
      </c>
      <c r="L1327" t="str">
        <f t="shared" si="7"/>
        <v/>
      </c>
      <c r="M1327" t="str">
        <f>if(Z1327=PROSES!$B$3,T1327,)</f>
        <v/>
      </c>
      <c r="N1327" t="str">
        <f>if(X1327=PROSES!$B$3,T1327,)</f>
        <v/>
      </c>
      <c r="O1327" t="str">
        <f t="shared" si="8"/>
        <v/>
      </c>
      <c r="P1327" t="str">
        <f>if(Z1327=PROSES!$B$1,T1327,)</f>
        <v/>
      </c>
      <c r="Q1327" t="str">
        <f>if(X1327=PROSES!$B$1,T1327,)</f>
        <v/>
      </c>
      <c r="R1327" t="str">
        <f t="shared" si="9"/>
        <v>UNGARAN7TANJUNG JATI B7</v>
      </c>
      <c r="S1327" s="3"/>
      <c r="T1327" s="1" t="s">
        <v>2256</v>
      </c>
      <c r="U1327" s="1" t="s">
        <v>75</v>
      </c>
      <c r="V1327" s="1" t="s">
        <v>75</v>
      </c>
      <c r="W1327" s="1" t="s">
        <v>562</v>
      </c>
      <c r="X1327" s="1" t="s">
        <v>1362</v>
      </c>
      <c r="Y1327" s="1" t="s">
        <v>324</v>
      </c>
      <c r="Z1327" s="1" t="s">
        <v>2171</v>
      </c>
      <c r="AA1327" s="1" t="s">
        <v>78</v>
      </c>
      <c r="AD1327" s="1">
        <v>0.0</v>
      </c>
      <c r="AE1327" s="1">
        <v>1.0</v>
      </c>
      <c r="AG1327" s="1">
        <v>134.8</v>
      </c>
      <c r="AH1327" s="1">
        <v>1.0</v>
      </c>
      <c r="AI1327" s="1" t="s">
        <v>64</v>
      </c>
      <c r="AJ1327" s="1">
        <v>0.0</v>
      </c>
      <c r="AM1327" s="1">
        <v>0.0</v>
      </c>
      <c r="AN1327" s="1">
        <v>0.0</v>
      </c>
      <c r="AO1327" s="1">
        <v>100.0</v>
      </c>
      <c r="AP1327" s="1">
        <v>1.0</v>
      </c>
      <c r="AQ1327" s="1">
        <v>2.4</v>
      </c>
      <c r="AR1327" s="1">
        <v>2.4</v>
      </c>
      <c r="AS1327" s="1">
        <v>38.00276</v>
      </c>
      <c r="AT1327" s="1">
        <v>84.89205</v>
      </c>
      <c r="AU1327" s="1">
        <v>3.38348</v>
      </c>
      <c r="AV1327" s="1">
        <v>37.85184</v>
      </c>
      <c r="AW1327" s="1">
        <v>23.60348</v>
      </c>
      <c r="AX1327" s="1">
        <v>113.5555</v>
      </c>
      <c r="AY1327" s="1">
        <v>0.0</v>
      </c>
      <c r="AZ1327" s="1">
        <v>0.6872964</v>
      </c>
      <c r="BA1327" s="1">
        <v>-9.846326</v>
      </c>
    </row>
    <row r="1328">
      <c r="A1328">
        <f t="shared" si="2"/>
        <v>0</v>
      </c>
      <c r="B1328" t="str">
        <f t="shared" si="3"/>
        <v/>
      </c>
      <c r="C1328" t="str">
        <f>if(and(D$3&gt;1,E1328=PROSES!$D$22),,D1328)</f>
        <v/>
      </c>
      <c r="D1328" s="1" t="str">
        <f>if(and(F$3&gt;1,F1328=PROSES!$B$10),,F1328)</f>
        <v/>
      </c>
      <c r="E1328" t="str">
        <f t="shared" si="4"/>
        <v/>
      </c>
      <c r="F1328" t="str">
        <f t="shared" si="5"/>
        <v/>
      </c>
      <c r="G1328" s="1" t="str">
        <f>if(Z1328=PROSES!$E$29,T1328,)</f>
        <v/>
      </c>
      <c r="H1328" t="str">
        <f>if(X1328=PROSES!$E$29,T1328,)</f>
        <v/>
      </c>
      <c r="I1328" t="str">
        <f t="shared" si="6"/>
        <v/>
      </c>
      <c r="J1328" t="str">
        <f>if(and($K$3&gt;1,R1328=PROSES!$C$2),,K1328)</f>
        <v/>
      </c>
      <c r="K1328" s="1" t="str">
        <f>if(and($L$3&gt;1,L1328=PROSES!$B$2),,L1328)</f>
        <v/>
      </c>
      <c r="L1328" t="str">
        <f t="shared" si="7"/>
        <v/>
      </c>
      <c r="M1328" t="str">
        <f>if(Z1328=PROSES!$B$3,T1328,)</f>
        <v/>
      </c>
      <c r="N1328" t="str">
        <f>if(X1328=PROSES!$B$3,T1328,)</f>
        <v/>
      </c>
      <c r="O1328" t="str">
        <f t="shared" si="8"/>
        <v/>
      </c>
      <c r="P1328" t="str">
        <f>if(Z1328=PROSES!$B$1,T1328,)</f>
        <v/>
      </c>
      <c r="Q1328" t="str">
        <f>if(X1328=PROSES!$B$1,T1328,)</f>
        <v/>
      </c>
      <c r="R1328" t="str">
        <f t="shared" si="9"/>
        <v>UNGARAN7TANJUNG JATI B7</v>
      </c>
      <c r="S1328" s="3"/>
      <c r="T1328" s="1" t="s">
        <v>2257</v>
      </c>
      <c r="U1328" s="1" t="s">
        <v>75</v>
      </c>
      <c r="V1328" s="1" t="s">
        <v>75</v>
      </c>
      <c r="W1328" s="1" t="s">
        <v>562</v>
      </c>
      <c r="X1328" s="1" t="s">
        <v>1362</v>
      </c>
      <c r="Y1328" s="1" t="s">
        <v>324</v>
      </c>
      <c r="Z1328" s="1" t="s">
        <v>2171</v>
      </c>
      <c r="AA1328" s="1" t="s">
        <v>78</v>
      </c>
      <c r="AD1328" s="1">
        <v>0.0</v>
      </c>
      <c r="AE1328" s="1">
        <v>1.0</v>
      </c>
      <c r="AG1328" s="1">
        <v>134.8</v>
      </c>
      <c r="AH1328" s="1">
        <v>1.0</v>
      </c>
      <c r="AI1328" s="1" t="s">
        <v>64</v>
      </c>
      <c r="AJ1328" s="1">
        <v>0.0</v>
      </c>
      <c r="AM1328" s="1">
        <v>0.0</v>
      </c>
      <c r="AN1328" s="1">
        <v>0.0</v>
      </c>
      <c r="AO1328" s="1">
        <v>100.0</v>
      </c>
      <c r="AP1328" s="1">
        <v>1.0</v>
      </c>
      <c r="AQ1328" s="1">
        <v>2.4</v>
      </c>
      <c r="AR1328" s="1">
        <v>2.4</v>
      </c>
      <c r="AS1328" s="1">
        <v>38.00276</v>
      </c>
      <c r="AT1328" s="1">
        <v>84.89205</v>
      </c>
      <c r="AU1328" s="1">
        <v>3.38348</v>
      </c>
      <c r="AV1328" s="1">
        <v>37.85184</v>
      </c>
      <c r="AW1328" s="1">
        <v>23.60348</v>
      </c>
      <c r="AX1328" s="1">
        <v>113.5555</v>
      </c>
      <c r="AY1328" s="1">
        <v>0.0</v>
      </c>
      <c r="AZ1328" s="1">
        <v>0.6872964</v>
      </c>
      <c r="BA1328" s="1">
        <v>-9.846326</v>
      </c>
    </row>
    <row r="1329">
      <c r="A1329">
        <f t="shared" si="2"/>
        <v>0</v>
      </c>
      <c r="B1329" t="str">
        <f t="shared" si="3"/>
        <v/>
      </c>
      <c r="C1329" t="str">
        <f>if(and(D$3&gt;1,E1329=PROSES!$D$22),,D1329)</f>
        <v/>
      </c>
      <c r="D1329" s="1" t="str">
        <f>if(and(F$3&gt;1,F1329=PROSES!$B$10),,F1329)</f>
        <v/>
      </c>
      <c r="E1329" t="str">
        <f t="shared" si="4"/>
        <v/>
      </c>
      <c r="F1329" t="str">
        <f t="shared" si="5"/>
        <v/>
      </c>
      <c r="G1329" s="1" t="str">
        <f>if(Z1329=PROSES!$E$29,T1329,)</f>
        <v/>
      </c>
      <c r="H1329" t="str">
        <f>if(X1329=PROSES!$E$29,T1329,)</f>
        <v/>
      </c>
      <c r="I1329" t="str">
        <f t="shared" si="6"/>
        <v/>
      </c>
      <c r="J1329" t="str">
        <f>if(and($K$3&gt;1,R1329=PROSES!$C$2),,K1329)</f>
        <v/>
      </c>
      <c r="K1329" s="1" t="str">
        <f>if(and($L$3&gt;1,L1329=PROSES!$B$2),,L1329)</f>
        <v/>
      </c>
      <c r="L1329" t="str">
        <f t="shared" si="7"/>
        <v/>
      </c>
      <c r="M1329" t="str">
        <f>if(Z1329=PROSES!$B$3,T1329,)</f>
        <v/>
      </c>
      <c r="N1329" t="str">
        <f>if(X1329=PROSES!$B$3,T1329,)</f>
        <v/>
      </c>
      <c r="O1329" t="str">
        <f t="shared" si="8"/>
        <v/>
      </c>
      <c r="P1329" t="str">
        <f>if(Z1329=PROSES!$B$1,T1329,)</f>
        <v/>
      </c>
      <c r="Q1329" t="str">
        <f>if(X1329=PROSES!$B$1,T1329,)</f>
        <v/>
      </c>
      <c r="R1329" t="str">
        <f t="shared" si="9"/>
        <v>PURWOREJOWADASLINTANG</v>
      </c>
      <c r="S1329" s="3"/>
      <c r="T1329" s="1" t="s">
        <v>2258</v>
      </c>
      <c r="U1329" s="1" t="s">
        <v>176</v>
      </c>
      <c r="V1329" s="1" t="s">
        <v>176</v>
      </c>
      <c r="W1329" s="1" t="s">
        <v>171</v>
      </c>
      <c r="X1329" s="1" t="s">
        <v>1173</v>
      </c>
      <c r="Y1329" s="1" t="s">
        <v>61</v>
      </c>
      <c r="Z1329" s="1" t="s">
        <v>2259</v>
      </c>
      <c r="AA1329" s="1">
        <v>1.0</v>
      </c>
      <c r="AD1329" s="1">
        <v>0.0</v>
      </c>
      <c r="AE1329" s="1">
        <v>1.0</v>
      </c>
      <c r="AG1329" s="1">
        <v>27.977</v>
      </c>
      <c r="AH1329" s="1">
        <v>1.0</v>
      </c>
      <c r="AI1329" s="1" t="s">
        <v>64</v>
      </c>
      <c r="AJ1329" s="1">
        <v>0.0</v>
      </c>
      <c r="AM1329" s="1">
        <v>0.0</v>
      </c>
      <c r="AN1329" s="1">
        <v>0.0</v>
      </c>
      <c r="AO1329" s="1">
        <v>100.0</v>
      </c>
      <c r="AP1329" s="1">
        <v>1.0</v>
      </c>
      <c r="AQ1329" s="1">
        <v>0.58</v>
      </c>
      <c r="AR1329" s="1">
        <v>0.58</v>
      </c>
      <c r="AS1329" s="1">
        <v>11.73903</v>
      </c>
      <c r="AT1329" s="1">
        <v>70.94324</v>
      </c>
      <c r="AU1329" s="1">
        <v>3.832849</v>
      </c>
      <c r="AV1329" s="1">
        <v>11.09568</v>
      </c>
      <c r="AW1329" s="1">
        <v>8.029399</v>
      </c>
      <c r="AX1329" s="1">
        <v>33.28703</v>
      </c>
      <c r="AY1329" s="1">
        <v>0.0</v>
      </c>
      <c r="AZ1329" s="1">
        <v>0.6412987</v>
      </c>
      <c r="BA1329" s="1">
        <v>8.348166</v>
      </c>
    </row>
    <row r="1330">
      <c r="A1330">
        <f t="shared" si="2"/>
        <v>0</v>
      </c>
      <c r="B1330" t="str">
        <f t="shared" si="3"/>
        <v/>
      </c>
      <c r="C1330" t="str">
        <f>if(and(D$3&gt;1,E1330=PROSES!$D$22),,D1330)</f>
        <v/>
      </c>
      <c r="D1330" s="1" t="str">
        <f>if(and(F$3&gt;1,F1330=PROSES!$B$10),,F1330)</f>
        <v/>
      </c>
      <c r="E1330" t="str">
        <f t="shared" si="4"/>
        <v/>
      </c>
      <c r="F1330" t="str">
        <f t="shared" si="5"/>
        <v/>
      </c>
      <c r="G1330" s="1" t="str">
        <f>if(Z1330=PROSES!$E$29,T1330,)</f>
        <v/>
      </c>
      <c r="H1330" t="str">
        <f>if(X1330=PROSES!$E$29,T1330,)</f>
        <v/>
      </c>
      <c r="I1330" t="str">
        <f t="shared" si="6"/>
        <v/>
      </c>
      <c r="J1330" t="str">
        <f>if(and($K$3&gt;1,R1330=PROSES!$C$2),,K1330)</f>
        <v/>
      </c>
      <c r="K1330" s="1" t="str">
        <f>if(and($L$3&gt;1,L1330=PROSES!$B$2),,L1330)</f>
        <v/>
      </c>
      <c r="L1330" t="str">
        <f t="shared" si="7"/>
        <v/>
      </c>
      <c r="M1330" t="str">
        <f>if(Z1330=PROSES!$B$3,T1330,)</f>
        <v/>
      </c>
      <c r="N1330" t="str">
        <f>if(X1330=PROSES!$B$3,T1330,)</f>
        <v/>
      </c>
      <c r="O1330" t="str">
        <f t="shared" si="8"/>
        <v/>
      </c>
      <c r="P1330" t="str">
        <f>if(Z1330=PROSES!$B$1,T1330,)</f>
        <v/>
      </c>
      <c r="Q1330" t="str">
        <f>if(X1330=PROSES!$B$1,T1330,)</f>
        <v/>
      </c>
      <c r="R1330" t="str">
        <f t="shared" si="9"/>
        <v>PURWOREJOWADASLINTANG</v>
      </c>
      <c r="S1330" s="3"/>
      <c r="T1330" s="1" t="s">
        <v>2260</v>
      </c>
      <c r="U1330" s="1" t="s">
        <v>176</v>
      </c>
      <c r="V1330" s="1" t="s">
        <v>176</v>
      </c>
      <c r="W1330" s="1" t="s">
        <v>171</v>
      </c>
      <c r="X1330" s="1" t="s">
        <v>1173</v>
      </c>
      <c r="Y1330" s="1" t="s">
        <v>66</v>
      </c>
      <c r="Z1330" s="1" t="s">
        <v>2259</v>
      </c>
      <c r="AA1330" s="1">
        <v>2.0</v>
      </c>
      <c r="AD1330" s="1">
        <v>0.0</v>
      </c>
      <c r="AE1330" s="1">
        <v>1.0</v>
      </c>
      <c r="AG1330" s="1">
        <v>27.977</v>
      </c>
      <c r="AH1330" s="1">
        <v>1.0</v>
      </c>
      <c r="AI1330" s="1" t="s">
        <v>64</v>
      </c>
      <c r="AJ1330" s="1">
        <v>0.0</v>
      </c>
      <c r="AM1330" s="1">
        <v>0.0</v>
      </c>
      <c r="AN1330" s="1">
        <v>0.0</v>
      </c>
      <c r="AO1330" s="1">
        <v>100.0</v>
      </c>
      <c r="AP1330" s="1">
        <v>1.0</v>
      </c>
      <c r="AQ1330" s="1">
        <v>0.58</v>
      </c>
      <c r="AR1330" s="1">
        <v>0.58</v>
      </c>
      <c r="AS1330" s="1">
        <v>11.73903</v>
      </c>
      <c r="AT1330" s="1">
        <v>70.94324</v>
      </c>
      <c r="AU1330" s="1">
        <v>3.832849</v>
      </c>
      <c r="AV1330" s="1">
        <v>11.09568</v>
      </c>
      <c r="AW1330" s="1">
        <v>8.029399</v>
      </c>
      <c r="AX1330" s="1">
        <v>33.28703</v>
      </c>
      <c r="AY1330" s="1">
        <v>0.0</v>
      </c>
      <c r="AZ1330" s="1">
        <v>0.6412987</v>
      </c>
      <c r="BA1330" s="1">
        <v>8.348166</v>
      </c>
    </row>
    <row r="1331">
      <c r="A1331">
        <f t="shared" si="2"/>
        <v>0</v>
      </c>
      <c r="B1331" t="str">
        <f t="shared" si="3"/>
        <v/>
      </c>
      <c r="C1331" t="str">
        <f>if(and(D$3&gt;1,E1331=PROSES!$D$22),,D1331)</f>
        <v/>
      </c>
      <c r="D1331" s="1" t="str">
        <f>if(and(F$3&gt;1,F1331=PROSES!$B$10),,F1331)</f>
        <v/>
      </c>
      <c r="E1331" t="str">
        <f t="shared" si="4"/>
        <v/>
      </c>
      <c r="F1331" t="str">
        <f t="shared" si="5"/>
        <v/>
      </c>
      <c r="G1331" s="1" t="str">
        <f>if(Z1331=PROSES!$E$29,T1331,)</f>
        <v/>
      </c>
      <c r="H1331" t="str">
        <f>if(X1331=PROSES!$E$29,T1331,)</f>
        <v/>
      </c>
      <c r="I1331" t="str">
        <f t="shared" si="6"/>
        <v/>
      </c>
      <c r="J1331" t="str">
        <f>if(and($K$3&gt;1,R1331=PROSES!$C$2),,K1331)</f>
        <v/>
      </c>
      <c r="K1331" s="1" t="str">
        <f>if(and($L$3&gt;1,L1331=PROSES!$B$2),,L1331)</f>
        <v/>
      </c>
      <c r="L1331" t="str">
        <f t="shared" si="7"/>
        <v/>
      </c>
      <c r="M1331" t="str">
        <f>if(Z1331=PROSES!$B$3,T1331,)</f>
        <v/>
      </c>
      <c r="N1331" t="str">
        <f>if(X1331=PROSES!$B$3,T1331,)</f>
        <v/>
      </c>
      <c r="O1331" t="str">
        <f t="shared" si="8"/>
        <v/>
      </c>
      <c r="P1331" t="str">
        <f>if(Z1331=PROSES!$B$1,T1331,)</f>
        <v/>
      </c>
      <c r="Q1331" t="str">
        <f>if(X1331=PROSES!$B$1,T1331,)</f>
        <v/>
      </c>
      <c r="R1331" t="str">
        <f t="shared" si="9"/>
        <v>WARU5BUDURAN5</v>
      </c>
      <c r="S1331" s="3"/>
      <c r="T1331" s="1" t="s">
        <v>2261</v>
      </c>
      <c r="U1331" s="1" t="s">
        <v>82</v>
      </c>
      <c r="V1331" s="1" t="s">
        <v>82</v>
      </c>
      <c r="W1331" s="1" t="s">
        <v>765</v>
      </c>
      <c r="X1331" s="1" t="s">
        <v>767</v>
      </c>
      <c r="Y1331" s="1" t="s">
        <v>85</v>
      </c>
      <c r="Z1331" s="1" t="s">
        <v>211</v>
      </c>
      <c r="AA1331" s="1" t="s">
        <v>85</v>
      </c>
      <c r="AD1331" s="1">
        <v>0.0</v>
      </c>
      <c r="AE1331" s="1">
        <v>1.0</v>
      </c>
      <c r="AG1331" s="1">
        <v>9.412</v>
      </c>
      <c r="AH1331" s="1">
        <v>1.0</v>
      </c>
      <c r="AI1331" s="1" t="s">
        <v>64</v>
      </c>
      <c r="AJ1331" s="1">
        <v>0.0</v>
      </c>
      <c r="AM1331" s="1">
        <v>0.0</v>
      </c>
      <c r="AN1331" s="1">
        <v>0.0</v>
      </c>
      <c r="AO1331" s="1">
        <v>100.0</v>
      </c>
      <c r="AP1331" s="1">
        <v>1.0</v>
      </c>
      <c r="AQ1331" s="1">
        <v>0.74</v>
      </c>
      <c r="AR1331" s="1">
        <v>0.74</v>
      </c>
      <c r="AS1331" s="1">
        <v>3.709523</v>
      </c>
      <c r="AT1331" s="1">
        <v>75.63232</v>
      </c>
      <c r="AU1331" s="1">
        <v>0.9204936</v>
      </c>
      <c r="AV1331" s="1">
        <v>3.593501</v>
      </c>
      <c r="AW1331" s="1">
        <v>3.158667</v>
      </c>
      <c r="AX1331" s="1">
        <v>11.56641</v>
      </c>
      <c r="AY1331" s="1">
        <v>0.0</v>
      </c>
      <c r="AZ1331" s="1">
        <v>0.7441298</v>
      </c>
      <c r="BA1331" s="1">
        <v>-1.31295</v>
      </c>
    </row>
    <row r="1332">
      <c r="A1332">
        <f t="shared" si="2"/>
        <v>0</v>
      </c>
      <c r="B1332" t="str">
        <f t="shared" si="3"/>
        <v/>
      </c>
      <c r="C1332" t="str">
        <f>if(and(D$3&gt;1,E1332=PROSES!$D$22),,D1332)</f>
        <v/>
      </c>
      <c r="D1332" s="1" t="str">
        <f>if(and(F$3&gt;1,F1332=PROSES!$B$10),,F1332)</f>
        <v/>
      </c>
      <c r="E1332" t="str">
        <f t="shared" si="4"/>
        <v/>
      </c>
      <c r="F1332" t="str">
        <f t="shared" si="5"/>
        <v/>
      </c>
      <c r="G1332" s="1" t="str">
        <f>if(Z1332=PROSES!$E$29,T1332,)</f>
        <v/>
      </c>
      <c r="H1332" t="str">
        <f>if(X1332=PROSES!$E$29,T1332,)</f>
        <v/>
      </c>
      <c r="I1332" t="str">
        <f t="shared" si="6"/>
        <v/>
      </c>
      <c r="J1332" t="str">
        <f>if(and($K$3&gt;1,R1332=PROSES!$C$2),,K1332)</f>
        <v/>
      </c>
      <c r="K1332" s="1" t="str">
        <f>if(and($L$3&gt;1,L1332=PROSES!$B$2),,L1332)</f>
        <v/>
      </c>
      <c r="L1332" t="str">
        <f t="shared" si="7"/>
        <v/>
      </c>
      <c r="M1332" t="str">
        <f>if(Z1332=PROSES!$B$3,T1332,)</f>
        <v/>
      </c>
      <c r="N1332" t="str">
        <f>if(X1332=PROSES!$B$3,T1332,)</f>
        <v/>
      </c>
      <c r="O1332" t="str">
        <f t="shared" si="8"/>
        <v/>
      </c>
      <c r="P1332" t="str">
        <f>if(Z1332=PROSES!$B$1,T1332,)</f>
        <v/>
      </c>
      <c r="Q1332" t="str">
        <f>if(X1332=PROSES!$B$1,T1332,)</f>
        <v/>
      </c>
      <c r="R1332" t="str">
        <f t="shared" si="9"/>
        <v>WARU4BUDURAN4</v>
      </c>
      <c r="S1332" s="3"/>
      <c r="T1332" s="1" t="s">
        <v>2262</v>
      </c>
      <c r="U1332" s="1" t="s">
        <v>82</v>
      </c>
      <c r="V1332" s="1" t="s">
        <v>82</v>
      </c>
      <c r="W1332" s="1" t="s">
        <v>545</v>
      </c>
      <c r="X1332" s="1" t="s">
        <v>2263</v>
      </c>
      <c r="Y1332" s="1" t="s">
        <v>118</v>
      </c>
      <c r="Z1332" s="1" t="s">
        <v>216</v>
      </c>
      <c r="AA1332" s="1" t="s">
        <v>123</v>
      </c>
      <c r="AD1332" s="1">
        <v>0.0</v>
      </c>
      <c r="AE1332" s="1">
        <v>1.0</v>
      </c>
      <c r="AG1332" s="1">
        <v>8.746</v>
      </c>
      <c r="AH1332" s="1">
        <v>1.0</v>
      </c>
      <c r="AI1332" s="1" t="s">
        <v>64</v>
      </c>
      <c r="AJ1332" s="1">
        <v>0.0</v>
      </c>
      <c r="AM1332" s="1">
        <v>0.0</v>
      </c>
      <c r="AN1332" s="1">
        <v>0.0</v>
      </c>
      <c r="AO1332" s="1">
        <v>100.0</v>
      </c>
      <c r="AP1332" s="1">
        <v>1.0</v>
      </c>
      <c r="AQ1332" s="1">
        <v>0.74</v>
      </c>
      <c r="AR1332" s="1">
        <v>0.74</v>
      </c>
      <c r="AS1332" s="1">
        <v>4.029429</v>
      </c>
      <c r="AT1332" s="1">
        <v>62.32255</v>
      </c>
      <c r="AU1332" s="1">
        <v>1.871644</v>
      </c>
      <c r="AV1332" s="1">
        <v>3.568368</v>
      </c>
      <c r="AW1332" s="1">
        <v>3.183544</v>
      </c>
      <c r="AX1332" s="1">
        <v>10.7051</v>
      </c>
      <c r="AY1332" s="1">
        <v>0.0</v>
      </c>
      <c r="AZ1332" s="1">
        <v>0.6002764</v>
      </c>
      <c r="BA1332" s="1">
        <v>17.26142</v>
      </c>
    </row>
    <row r="1333">
      <c r="A1333">
        <f t="shared" si="2"/>
        <v>0</v>
      </c>
      <c r="B1333" t="str">
        <f t="shared" si="3"/>
        <v/>
      </c>
      <c r="C1333" t="str">
        <f>if(and(D$3&gt;1,E1333=PROSES!$D$22),,D1333)</f>
        <v/>
      </c>
      <c r="D1333" s="1" t="str">
        <f>if(and(F$3&gt;1,F1333=PROSES!$B$10),,F1333)</f>
        <v/>
      </c>
      <c r="E1333" t="str">
        <f t="shared" si="4"/>
        <v/>
      </c>
      <c r="F1333" t="str">
        <f t="shared" si="5"/>
        <v/>
      </c>
      <c r="G1333" s="1" t="str">
        <f>if(Z1333=PROSES!$E$29,T1333,)</f>
        <v/>
      </c>
      <c r="H1333" t="str">
        <f>if(X1333=PROSES!$E$29,T1333,)</f>
        <v/>
      </c>
      <c r="I1333" t="str">
        <f t="shared" si="6"/>
        <v/>
      </c>
      <c r="J1333" t="str">
        <f>if(and($K$3&gt;1,R1333=PROSES!$C$2),,K1333)</f>
        <v/>
      </c>
      <c r="K1333" s="1" t="str">
        <f>if(and($L$3&gt;1,L1333=PROSES!$B$2),,L1333)</f>
        <v/>
      </c>
      <c r="L1333" t="str">
        <f t="shared" si="7"/>
        <v/>
      </c>
      <c r="M1333" t="str">
        <f>if(Z1333=PROSES!$B$3,T1333,)</f>
        <v/>
      </c>
      <c r="N1333" t="str">
        <f>if(X1333=PROSES!$B$3,T1333,)</f>
        <v/>
      </c>
      <c r="O1333" t="str">
        <f t="shared" si="8"/>
        <v/>
      </c>
      <c r="P1333" t="str">
        <f>if(Z1333=PROSES!$B$1,T1333,)</f>
        <v/>
      </c>
      <c r="Q1333" t="str">
        <f>if(X1333=PROSES!$B$1,T1333,)</f>
        <v/>
      </c>
      <c r="R1333" t="str">
        <f t="shared" si="9"/>
        <v>WARU5BANGIL5</v>
      </c>
      <c r="S1333" s="3"/>
      <c r="T1333" s="1" t="s">
        <v>2264</v>
      </c>
      <c r="U1333" s="1" t="s">
        <v>82</v>
      </c>
      <c r="V1333" s="1" t="s">
        <v>82</v>
      </c>
      <c r="W1333" s="1" t="s">
        <v>210</v>
      </c>
      <c r="X1333" s="1" t="s">
        <v>767</v>
      </c>
      <c r="Y1333" s="1" t="s">
        <v>523</v>
      </c>
      <c r="Z1333" s="1" t="s">
        <v>213</v>
      </c>
      <c r="AA1333" s="1" t="s">
        <v>212</v>
      </c>
      <c r="AD1333" s="1">
        <v>1.0</v>
      </c>
      <c r="AE1333" s="1">
        <v>1.0</v>
      </c>
      <c r="AG1333" s="1">
        <v>31.55</v>
      </c>
      <c r="AH1333" s="1">
        <v>1.0</v>
      </c>
      <c r="AI1333" s="1" t="s">
        <v>64</v>
      </c>
      <c r="AJ1333" s="1">
        <v>0.0</v>
      </c>
      <c r="AM1333" s="1">
        <v>0.0</v>
      </c>
      <c r="AN1333" s="1">
        <v>0.0</v>
      </c>
      <c r="AO1333" s="1">
        <v>100.0</v>
      </c>
      <c r="AP1333" s="1">
        <v>1.0</v>
      </c>
      <c r="AQ1333" s="1">
        <v>0.6</v>
      </c>
      <c r="AR1333" s="1">
        <v>0.6</v>
      </c>
      <c r="AS1333" s="1">
        <v>13.15964</v>
      </c>
      <c r="AT1333" s="1">
        <v>73.681</v>
      </c>
      <c r="AU1333" s="1">
        <v>3.69766</v>
      </c>
      <c r="AV1333" s="1">
        <v>12.62946</v>
      </c>
      <c r="AW1333" s="1">
        <v>8.43016</v>
      </c>
      <c r="AX1333" s="1">
        <v>37.88839</v>
      </c>
      <c r="AY1333" s="1">
        <v>0.0</v>
      </c>
      <c r="AZ1333" s="1">
        <v>0.650941</v>
      </c>
      <c r="BA1333" s="1">
        <v>5.70712</v>
      </c>
    </row>
    <row r="1334">
      <c r="A1334">
        <f t="shared" si="2"/>
        <v>0</v>
      </c>
      <c r="B1334" t="str">
        <f t="shared" si="3"/>
        <v/>
      </c>
      <c r="C1334" t="str">
        <f>if(and(D$3&gt;1,E1334=PROSES!$D$22),,D1334)</f>
        <v/>
      </c>
      <c r="D1334" s="1" t="str">
        <f>if(and(F$3&gt;1,F1334=PROSES!$B$10),,F1334)</f>
        <v/>
      </c>
      <c r="E1334" t="str">
        <f t="shared" si="4"/>
        <v/>
      </c>
      <c r="F1334" t="str">
        <f t="shared" si="5"/>
        <v/>
      </c>
      <c r="G1334" s="1" t="str">
        <f>if(Z1334=PROSES!$E$29,T1334,)</f>
        <v/>
      </c>
      <c r="H1334" t="str">
        <f>if(X1334=PROSES!$E$29,T1334,)</f>
        <v/>
      </c>
      <c r="I1334" t="str">
        <f t="shared" si="6"/>
        <v/>
      </c>
      <c r="J1334" t="str">
        <f>if(and($K$3&gt;1,R1334=PROSES!$C$2),,K1334)</f>
        <v/>
      </c>
      <c r="K1334" s="1" t="str">
        <f>if(and($L$3&gt;1,L1334=PROSES!$B$2),,L1334)</f>
        <v/>
      </c>
      <c r="L1334" t="str">
        <f t="shared" si="7"/>
        <v/>
      </c>
      <c r="M1334" t="str">
        <f>if(Z1334=PROSES!$B$3,T1334,)</f>
        <v/>
      </c>
      <c r="N1334" t="str">
        <f>if(X1334=PROSES!$B$3,T1334,)</f>
        <v/>
      </c>
      <c r="O1334" t="str">
        <f t="shared" si="8"/>
        <v/>
      </c>
      <c r="P1334" t="str">
        <f>if(Z1334=PROSES!$B$1,T1334,)</f>
        <v/>
      </c>
      <c r="Q1334" t="str">
        <f>if(X1334=PROSES!$B$1,T1334,)</f>
        <v/>
      </c>
      <c r="R1334" t="str">
        <f t="shared" si="9"/>
        <v>WARU5ISPAD INDO5</v>
      </c>
      <c r="S1334" s="3"/>
      <c r="T1334" s="1" t="s">
        <v>2265</v>
      </c>
      <c r="U1334" s="1" t="s">
        <v>82</v>
      </c>
      <c r="V1334" s="1" t="s">
        <v>82</v>
      </c>
      <c r="W1334" s="1" t="s">
        <v>315</v>
      </c>
      <c r="X1334" s="1" t="s">
        <v>767</v>
      </c>
      <c r="Y1334" s="1" t="s">
        <v>85</v>
      </c>
      <c r="Z1334" s="1" t="s">
        <v>2266</v>
      </c>
      <c r="AA1334" s="1" t="s">
        <v>85</v>
      </c>
      <c r="AD1334" s="1">
        <v>0.0</v>
      </c>
      <c r="AE1334" s="1">
        <v>1.0</v>
      </c>
      <c r="AG1334" s="1">
        <v>1.2</v>
      </c>
      <c r="AH1334" s="1">
        <v>1.0</v>
      </c>
      <c r="AI1334" s="1" t="s">
        <v>64</v>
      </c>
      <c r="AJ1334" s="1">
        <v>0.0</v>
      </c>
      <c r="AM1334" s="1">
        <v>0.0</v>
      </c>
      <c r="AN1334" s="1">
        <v>0.0</v>
      </c>
      <c r="AO1334" s="1">
        <v>100.0</v>
      </c>
      <c r="AP1334" s="1">
        <v>1.0</v>
      </c>
      <c r="AQ1334" s="1">
        <v>0.74</v>
      </c>
      <c r="AR1334" s="1">
        <v>0.74</v>
      </c>
      <c r="AS1334" s="1">
        <v>0.4752992</v>
      </c>
      <c r="AT1334" s="1">
        <v>77.04442</v>
      </c>
      <c r="AU1334" s="1">
        <v>0.10656</v>
      </c>
      <c r="AV1334" s="1">
        <v>0.4632</v>
      </c>
      <c r="AW1334" s="1">
        <v>0.2868</v>
      </c>
      <c r="AX1334" s="1">
        <v>1.3896</v>
      </c>
      <c r="AY1334" s="1">
        <v>0.0</v>
      </c>
      <c r="AZ1334" s="1">
        <v>0.6618785</v>
      </c>
      <c r="BA1334" s="1">
        <v>1.945686</v>
      </c>
    </row>
    <row r="1335">
      <c r="A1335">
        <f t="shared" si="2"/>
        <v>0</v>
      </c>
      <c r="B1335" t="str">
        <f t="shared" si="3"/>
        <v/>
      </c>
      <c r="C1335" t="str">
        <f>if(and(D$3&gt;1,E1335=PROSES!$D$22),,D1335)</f>
        <v/>
      </c>
      <c r="D1335" s="1" t="str">
        <f>if(and(F$3&gt;1,F1335=PROSES!$B$10),,F1335)</f>
        <v/>
      </c>
      <c r="E1335" t="str">
        <f t="shared" si="4"/>
        <v/>
      </c>
      <c r="F1335" t="str">
        <f t="shared" si="5"/>
        <v/>
      </c>
      <c r="G1335" s="1" t="str">
        <f>if(Z1335=PROSES!$E$29,T1335,)</f>
        <v/>
      </c>
      <c r="H1335" t="str">
        <f>if(X1335=PROSES!$E$29,T1335,)</f>
        <v/>
      </c>
      <c r="I1335" t="str">
        <f t="shared" si="6"/>
        <v/>
      </c>
      <c r="J1335" t="str">
        <f>if(and($K$3&gt;1,R1335=PROSES!$C$2),,K1335)</f>
        <v/>
      </c>
      <c r="K1335" s="1" t="str">
        <f>if(and($L$3&gt;1,L1335=PROSES!$B$2),,L1335)</f>
        <v/>
      </c>
      <c r="L1335" t="str">
        <f t="shared" si="7"/>
        <v/>
      </c>
      <c r="M1335" t="str">
        <f>if(Z1335=PROSES!$B$3,T1335,)</f>
        <v/>
      </c>
      <c r="N1335" t="str">
        <f>if(X1335=PROSES!$B$3,T1335,)</f>
        <v/>
      </c>
      <c r="O1335" t="str">
        <f t="shared" si="8"/>
        <v/>
      </c>
      <c r="P1335" t="str">
        <f>if(Z1335=PROSES!$B$1,T1335,)</f>
        <v/>
      </c>
      <c r="Q1335" t="str">
        <f>if(X1335=PROSES!$B$1,T1335,)</f>
        <v/>
      </c>
      <c r="R1335" t="str">
        <f t="shared" si="9"/>
        <v>WARU5ISPAD INDO5</v>
      </c>
      <c r="S1335" s="3"/>
      <c r="T1335" s="1" t="s">
        <v>2267</v>
      </c>
      <c r="U1335" s="1" t="s">
        <v>82</v>
      </c>
      <c r="V1335" s="1" t="s">
        <v>82</v>
      </c>
      <c r="W1335" s="1" t="s">
        <v>315</v>
      </c>
      <c r="X1335" s="1" t="s">
        <v>767</v>
      </c>
      <c r="Y1335" s="1" t="s">
        <v>85</v>
      </c>
      <c r="Z1335" s="1" t="s">
        <v>2266</v>
      </c>
      <c r="AA1335" s="1" t="s">
        <v>85</v>
      </c>
      <c r="AD1335" s="1">
        <v>0.0</v>
      </c>
      <c r="AE1335" s="1">
        <v>1.0</v>
      </c>
      <c r="AG1335" s="1">
        <v>1.2</v>
      </c>
      <c r="AH1335" s="1">
        <v>1.0</v>
      </c>
      <c r="AI1335" s="1" t="s">
        <v>64</v>
      </c>
      <c r="AJ1335" s="1">
        <v>0.0</v>
      </c>
      <c r="AM1335" s="1">
        <v>0.0</v>
      </c>
      <c r="AN1335" s="1">
        <v>0.0</v>
      </c>
      <c r="AO1335" s="1">
        <v>100.0</v>
      </c>
      <c r="AP1335" s="1">
        <v>1.0</v>
      </c>
      <c r="AQ1335" s="1">
        <v>0.74</v>
      </c>
      <c r="AR1335" s="1">
        <v>0.74</v>
      </c>
      <c r="AS1335" s="1">
        <v>0.4752992</v>
      </c>
      <c r="AT1335" s="1">
        <v>77.04442</v>
      </c>
      <c r="AU1335" s="1">
        <v>0.10656</v>
      </c>
      <c r="AV1335" s="1">
        <v>0.4632</v>
      </c>
      <c r="AW1335" s="1">
        <v>0.2868</v>
      </c>
      <c r="AX1335" s="1">
        <v>1.3896</v>
      </c>
      <c r="AY1335" s="1">
        <v>0.0</v>
      </c>
      <c r="AZ1335" s="1">
        <v>0.6618785</v>
      </c>
      <c r="BA1335" s="1">
        <v>1.945686</v>
      </c>
    </row>
    <row r="1336">
      <c r="A1336">
        <f t="shared" si="2"/>
        <v>0</v>
      </c>
      <c r="B1336" t="str">
        <f t="shared" si="3"/>
        <v/>
      </c>
      <c r="C1336" t="str">
        <f>if(and(D$3&gt;1,E1336=PROSES!$D$22),,D1336)</f>
        <v/>
      </c>
      <c r="D1336" s="1" t="str">
        <f>if(and(F$3&gt;1,F1336=PROSES!$B$10),,F1336)</f>
        <v/>
      </c>
      <c r="E1336" t="str">
        <f t="shared" si="4"/>
        <v/>
      </c>
      <c r="F1336" t="str">
        <f t="shared" si="5"/>
        <v/>
      </c>
      <c r="G1336" s="1" t="str">
        <f>if(Z1336=PROSES!$E$29,T1336,)</f>
        <v/>
      </c>
      <c r="H1336" t="str">
        <f>if(X1336=PROSES!$E$29,T1336,)</f>
        <v/>
      </c>
      <c r="I1336" t="str">
        <f t="shared" si="6"/>
        <v/>
      </c>
      <c r="J1336" t="str">
        <f>if(and($K$3&gt;1,R1336=PROSES!$C$2),,K1336)</f>
        <v/>
      </c>
      <c r="K1336" s="1" t="str">
        <f>if(and($L$3&gt;1,L1336=PROSES!$B$2),,L1336)</f>
        <v/>
      </c>
      <c r="L1336" t="str">
        <f t="shared" si="7"/>
        <v/>
      </c>
      <c r="M1336" t="str">
        <f>if(Z1336=PROSES!$B$3,T1336,)</f>
        <v/>
      </c>
      <c r="N1336" t="str">
        <f>if(X1336=PROSES!$B$3,T1336,)</f>
        <v/>
      </c>
      <c r="O1336" t="str">
        <f t="shared" si="8"/>
        <v/>
      </c>
      <c r="P1336" t="str">
        <f>if(Z1336=PROSES!$B$1,T1336,)</f>
        <v/>
      </c>
      <c r="Q1336" t="str">
        <f>if(X1336=PROSES!$B$1,T1336,)</f>
        <v/>
      </c>
      <c r="R1336" t="str">
        <f t="shared" si="9"/>
        <v>WARU4MASPION4</v>
      </c>
      <c r="S1336" s="3"/>
      <c r="T1336" s="1" t="s">
        <v>2268</v>
      </c>
      <c r="U1336" s="1" t="s">
        <v>82</v>
      </c>
      <c r="V1336" s="1" t="s">
        <v>82</v>
      </c>
      <c r="W1336" s="1" t="s">
        <v>545</v>
      </c>
      <c r="X1336" s="1" t="s">
        <v>2263</v>
      </c>
      <c r="Y1336" s="1" t="s">
        <v>123</v>
      </c>
      <c r="Z1336" s="1" t="s">
        <v>1463</v>
      </c>
      <c r="AA1336" s="1" t="s">
        <v>123</v>
      </c>
      <c r="AD1336" s="1">
        <v>0.0</v>
      </c>
      <c r="AE1336" s="1">
        <v>1.0</v>
      </c>
      <c r="AG1336" s="1">
        <v>4.594</v>
      </c>
      <c r="AH1336" s="1">
        <v>1.0</v>
      </c>
      <c r="AI1336" s="1" t="s">
        <v>64</v>
      </c>
      <c r="AJ1336" s="1">
        <v>0.0</v>
      </c>
      <c r="AM1336" s="1">
        <v>0.0</v>
      </c>
      <c r="AN1336" s="1">
        <v>0.0</v>
      </c>
      <c r="AO1336" s="1">
        <v>100.0</v>
      </c>
      <c r="AP1336" s="1">
        <v>1.0</v>
      </c>
      <c r="AQ1336" s="1">
        <v>0.74</v>
      </c>
      <c r="AR1336" s="1">
        <v>0.74</v>
      </c>
      <c r="AS1336" s="1">
        <v>2.116533</v>
      </c>
      <c r="AT1336" s="1">
        <v>62.32255</v>
      </c>
      <c r="AU1336" s="1">
        <v>0.983116</v>
      </c>
      <c r="AV1336" s="1">
        <v>1.874352</v>
      </c>
      <c r="AW1336" s="1">
        <v>1.672216</v>
      </c>
      <c r="AX1336" s="1">
        <v>5.623056</v>
      </c>
      <c r="AY1336" s="1">
        <v>0.0</v>
      </c>
      <c r="AZ1336" s="1">
        <v>0.6002764</v>
      </c>
      <c r="BA1336" s="1">
        <v>17.26142</v>
      </c>
    </row>
    <row r="1337">
      <c r="A1337">
        <f t="shared" si="2"/>
        <v>0</v>
      </c>
      <c r="B1337" t="str">
        <f t="shared" si="3"/>
        <v/>
      </c>
      <c r="C1337" t="str">
        <f>if(and(D$3&gt;1,E1337=PROSES!$D$22),,D1337)</f>
        <v/>
      </c>
      <c r="D1337" s="1" t="str">
        <f>if(and(F$3&gt;1,F1337=PROSES!$B$10),,F1337)</f>
        <v/>
      </c>
      <c r="E1337" t="str">
        <f t="shared" si="4"/>
        <v/>
      </c>
      <c r="F1337" t="str">
        <f t="shared" si="5"/>
        <v/>
      </c>
      <c r="G1337" s="1" t="str">
        <f>if(Z1337=PROSES!$E$29,T1337,)</f>
        <v/>
      </c>
      <c r="H1337" t="str">
        <f>if(X1337=PROSES!$E$29,T1337,)</f>
        <v/>
      </c>
      <c r="I1337" t="str">
        <f t="shared" si="6"/>
        <v/>
      </c>
      <c r="J1337" t="str">
        <f>if(and($K$3&gt;1,R1337=PROSES!$C$2),,K1337)</f>
        <v/>
      </c>
      <c r="K1337" s="1" t="str">
        <f>if(and($L$3&gt;1,L1337=PROSES!$B$2),,L1337)</f>
        <v/>
      </c>
      <c r="L1337" t="str">
        <f t="shared" si="7"/>
        <v/>
      </c>
      <c r="M1337" t="str">
        <f>if(Z1337=PROSES!$B$3,T1337,)</f>
        <v/>
      </c>
      <c r="N1337" t="str">
        <f>if(X1337=PROSES!$B$3,T1337,)</f>
        <v/>
      </c>
      <c r="O1337" t="str">
        <f t="shared" si="8"/>
        <v/>
      </c>
      <c r="P1337" t="str">
        <f>if(Z1337=PROSES!$B$1,T1337,)</f>
        <v/>
      </c>
      <c r="Q1337" t="str">
        <f>if(X1337=PROSES!$B$1,T1337,)</f>
        <v/>
      </c>
      <c r="R1337" t="str">
        <f t="shared" si="9"/>
        <v>WARU5JATIM TAMAN STEEL</v>
      </c>
      <c r="S1337" s="3"/>
      <c r="T1337" s="1" t="s">
        <v>2269</v>
      </c>
      <c r="U1337" s="1" t="s">
        <v>82</v>
      </c>
      <c r="V1337" s="1" t="s">
        <v>82</v>
      </c>
      <c r="W1337" s="1" t="s">
        <v>103</v>
      </c>
      <c r="X1337" s="1" t="s">
        <v>767</v>
      </c>
      <c r="Y1337" s="1" t="s">
        <v>85</v>
      </c>
      <c r="Z1337" s="1" t="s">
        <v>2270</v>
      </c>
      <c r="AA1337" s="1" t="s">
        <v>85</v>
      </c>
      <c r="AD1337" s="1">
        <v>0.0</v>
      </c>
      <c r="AE1337" s="1">
        <v>1.0</v>
      </c>
      <c r="AG1337" s="1">
        <v>1.3</v>
      </c>
      <c r="AH1337" s="1">
        <v>1.0</v>
      </c>
      <c r="AI1337" s="1" t="s">
        <v>64</v>
      </c>
      <c r="AJ1337" s="1">
        <v>0.0</v>
      </c>
      <c r="AM1337" s="1">
        <v>0.0</v>
      </c>
      <c r="AN1337" s="1">
        <v>0.0</v>
      </c>
      <c r="AO1337" s="1">
        <v>100.0</v>
      </c>
      <c r="AP1337" s="1">
        <v>1.0</v>
      </c>
      <c r="AQ1337" s="1">
        <v>0.55</v>
      </c>
      <c r="AR1337" s="1">
        <v>0.55</v>
      </c>
      <c r="AS1337" s="1">
        <v>0.2055193</v>
      </c>
      <c r="AT1337" s="1">
        <v>56.61149</v>
      </c>
      <c r="AU1337" s="1">
        <v>0.1131</v>
      </c>
      <c r="AV1337" s="1">
        <v>0.1716</v>
      </c>
      <c r="AW1337" s="1">
        <v>0.3081</v>
      </c>
      <c r="AX1337" s="1">
        <v>0.5148</v>
      </c>
      <c r="AY1337" s="1">
        <v>0.0</v>
      </c>
      <c r="AZ1337" s="1">
        <v>0.6402146</v>
      </c>
      <c r="BA1337" s="1">
        <v>3.784061</v>
      </c>
    </row>
    <row r="1338">
      <c r="A1338">
        <f t="shared" si="2"/>
        <v>0</v>
      </c>
      <c r="B1338" t="str">
        <f t="shared" si="3"/>
        <v/>
      </c>
      <c r="C1338" t="str">
        <f>if(and(D$3&gt;1,E1338=PROSES!$D$22),,D1338)</f>
        <v/>
      </c>
      <c r="D1338" s="1" t="str">
        <f>if(and(F$3&gt;1,F1338=PROSES!$B$10),,F1338)</f>
        <v/>
      </c>
      <c r="E1338" t="str">
        <f t="shared" si="4"/>
        <v/>
      </c>
      <c r="F1338" t="str">
        <f t="shared" si="5"/>
        <v/>
      </c>
      <c r="G1338" s="1" t="str">
        <f>if(Z1338=PROSES!$E$29,T1338,)</f>
        <v/>
      </c>
      <c r="H1338" t="str">
        <f>if(X1338=PROSES!$E$29,T1338,)</f>
        <v/>
      </c>
      <c r="I1338" t="str">
        <f t="shared" si="6"/>
        <v/>
      </c>
      <c r="J1338" t="str">
        <f>if(and($K$3&gt;1,R1338=PROSES!$C$2),,K1338)</f>
        <v/>
      </c>
      <c r="K1338" s="1" t="str">
        <f>if(and($L$3&gt;1,L1338=PROSES!$B$2),,L1338)</f>
        <v/>
      </c>
      <c r="L1338" t="str">
        <f t="shared" si="7"/>
        <v/>
      </c>
      <c r="M1338" t="str">
        <f>if(Z1338=PROSES!$B$3,T1338,)</f>
        <v/>
      </c>
      <c r="N1338" t="str">
        <f>if(X1338=PROSES!$B$3,T1338,)</f>
        <v/>
      </c>
      <c r="O1338" t="str">
        <f t="shared" si="8"/>
        <v/>
      </c>
      <c r="P1338" t="str">
        <f>if(Z1338=PROSES!$B$1,T1338,)</f>
        <v/>
      </c>
      <c r="Q1338" t="str">
        <f>if(X1338=PROSES!$B$1,T1338,)</f>
        <v/>
      </c>
      <c r="R1338" t="str">
        <f t="shared" si="9"/>
        <v>WARU5RUNGKUT5</v>
      </c>
      <c r="S1338" s="3"/>
      <c r="T1338" s="1" t="s">
        <v>2271</v>
      </c>
      <c r="U1338" s="1" t="s">
        <v>82</v>
      </c>
      <c r="V1338" s="1" t="s">
        <v>82</v>
      </c>
      <c r="W1338" s="1" t="s">
        <v>83</v>
      </c>
      <c r="X1338" s="1" t="s">
        <v>767</v>
      </c>
      <c r="Y1338" s="1" t="s">
        <v>85</v>
      </c>
      <c r="Z1338" s="1" t="s">
        <v>1213</v>
      </c>
      <c r="AA1338" s="1" t="s">
        <v>85</v>
      </c>
      <c r="AD1338" s="1">
        <v>0.0</v>
      </c>
      <c r="AE1338" s="1">
        <v>1.0</v>
      </c>
      <c r="AG1338" s="1">
        <v>4.76</v>
      </c>
      <c r="AH1338" s="1">
        <v>1.0</v>
      </c>
      <c r="AI1338" s="1" t="s">
        <v>64</v>
      </c>
      <c r="AJ1338" s="1">
        <v>0.0</v>
      </c>
      <c r="AM1338" s="1">
        <v>0.0</v>
      </c>
      <c r="AN1338" s="1">
        <v>0.0</v>
      </c>
      <c r="AO1338" s="1">
        <v>100.0</v>
      </c>
      <c r="AP1338" s="1">
        <v>1.0</v>
      </c>
      <c r="AQ1338" s="1">
        <v>1.48</v>
      </c>
      <c r="AR1338" s="1">
        <v>1.48</v>
      </c>
      <c r="AS1338" s="1">
        <v>0.9380223</v>
      </c>
      <c r="AT1338" s="1">
        <v>75.63232</v>
      </c>
      <c r="AU1338" s="1">
        <v>0.232764</v>
      </c>
      <c r="AV1338" s="1">
        <v>0.908684</v>
      </c>
      <c r="AW1338" s="1">
        <v>0.798728</v>
      </c>
      <c r="AX1338" s="1">
        <v>2.924782</v>
      </c>
      <c r="AY1338" s="1">
        <v>0.0</v>
      </c>
      <c r="AZ1338" s="1">
        <v>0.7441298</v>
      </c>
      <c r="BA1338" s="1">
        <v>-1.31295</v>
      </c>
    </row>
    <row r="1339" hidden="1">
      <c r="A1339" s="1"/>
      <c r="C1339" t="str">
        <f>if(Q1339=PROSES!$J$1,"",H1339)</f>
        <v/>
      </c>
      <c r="E1339" s="1"/>
      <c r="F1339" s="1"/>
      <c r="G1339" s="1"/>
      <c r="H1339" t="str">
        <f>if(X1339=PROSES!$I$1,T1339,IF(Z1339=PROSES!$I$1,T1339,""))</f>
        <v/>
      </c>
      <c r="I1339" s="1"/>
      <c r="J1339" s="1"/>
      <c r="K1339" s="1"/>
      <c r="L1339" s="1"/>
      <c r="M1339" s="1" t="str">
        <f>if(O1339=P1339,"",if(O1339="","",O1339))</f>
        <v/>
      </c>
      <c r="N1339" s="1" t="str">
        <f>if(M1339="","",AS1339)</f>
        <v/>
      </c>
      <c r="O1339" s="1" t="str">
        <f>if(X1339=PROSES!$B$3,T1339,IF(Z1339=PROSES!$B$3,T1339,""))</f>
        <v/>
      </c>
      <c r="P1339" s="1" t="str">
        <f>if(X1339=PROSES!$B$1,T1339,IF(Z1339=PROSES!$B$1,T1339,""))</f>
        <v/>
      </c>
      <c r="Q1339" s="1" t="str">
        <f>X1339&amp;Z1339</f>
        <v/>
      </c>
      <c r="R1339" s="1"/>
      <c r="S1339" s="3"/>
    </row>
    <row r="1340">
      <c r="A1340">
        <f t="shared" ref="A1340:A1351" si="10">COUNTA(C1340:Q1340)-1</f>
        <v>0</v>
      </c>
      <c r="B1340" t="str">
        <f t="shared" ref="B1340:B1351" si="11">if(C1340="",,AS1340)</f>
        <v/>
      </c>
      <c r="C1340" t="str">
        <f>if(and(D$3&gt;1,E1340=PROSES!$D$22),,D1340)</f>
        <v/>
      </c>
      <c r="D1340" s="1" t="str">
        <f>if(and(F$3&gt;1,F1340=PROSES!$B$10),,F1340)</f>
        <v/>
      </c>
      <c r="E1340" t="str">
        <f t="shared" ref="E1340:E1351" si="12">if(F1340="",,AS1340)</f>
        <v/>
      </c>
      <c r="F1340" t="str">
        <f t="shared" ref="F1340:F1351" si="13">if(G1340=H1340,,(G1340&amp;H1340))</f>
        <v/>
      </c>
      <c r="G1340" s="1" t="str">
        <f>if(Z1340=PROSES!$E$29,T1340,)</f>
        <v/>
      </c>
      <c r="H1340" t="str">
        <f>if(X1340=PROSES!$E$29,T1340,)</f>
        <v/>
      </c>
      <c r="I1340" t="str">
        <f t="shared" ref="I1340:I1351" si="14">if(J1340="",,AS1340)</f>
        <v/>
      </c>
      <c r="J1340" t="str">
        <f>if(and($K$3&gt;1,R1340=PROSES!$C$2),,K1340)</f>
        <v/>
      </c>
      <c r="K1340" s="1" t="str">
        <f>if(and($L$3&gt;1,L1340=PROSES!$B$2),,L1340)</f>
        <v/>
      </c>
      <c r="L1340" t="str">
        <f t="shared" ref="L1340:L1351" si="15">if(M1340=N1340,,(M1340&amp;N1340))</f>
        <v/>
      </c>
      <c r="M1340" t="str">
        <f>if(Z1340=PROSES!$B$3,T1340,)</f>
        <v/>
      </c>
      <c r="N1340" t="str">
        <f>if(X1340=PROSES!$B$3,T1340,)</f>
        <v/>
      </c>
      <c r="O1340" t="str">
        <f t="shared" ref="O1340:O1351" si="16">P1340&amp;Q1340</f>
        <v/>
      </c>
      <c r="P1340" t="str">
        <f>if(Z1340=PROSES!$B$1,T1340,)</f>
        <v/>
      </c>
      <c r="Q1340" t="str">
        <f>if(X1340=PROSES!$B$1,T1340,)</f>
        <v/>
      </c>
      <c r="R1340" t="str">
        <f t="shared" ref="R1340:R1351" si="17">X1340&amp;Z1340</f>
        <v>WARU5RUNGKUT5</v>
      </c>
      <c r="S1340" s="3"/>
      <c r="T1340" s="1" t="s">
        <v>2272</v>
      </c>
      <c r="U1340" s="1" t="s">
        <v>82</v>
      </c>
      <c r="V1340" s="1" t="s">
        <v>82</v>
      </c>
      <c r="W1340" s="1" t="s">
        <v>83</v>
      </c>
      <c r="X1340" s="1" t="s">
        <v>767</v>
      </c>
      <c r="Y1340" s="1" t="s">
        <v>88</v>
      </c>
      <c r="Z1340" s="1" t="s">
        <v>1213</v>
      </c>
      <c r="AA1340" s="1" t="s">
        <v>88</v>
      </c>
      <c r="AD1340" s="1">
        <v>0.0</v>
      </c>
      <c r="AE1340" s="1">
        <v>1.0</v>
      </c>
      <c r="AG1340" s="1">
        <v>4.76</v>
      </c>
      <c r="AH1340" s="1">
        <v>1.0</v>
      </c>
      <c r="AI1340" s="1" t="s">
        <v>64</v>
      </c>
      <c r="AJ1340" s="1">
        <v>0.0</v>
      </c>
      <c r="AM1340" s="1">
        <v>0.0</v>
      </c>
      <c r="AN1340" s="1">
        <v>0.0</v>
      </c>
      <c r="AO1340" s="1">
        <v>100.0</v>
      </c>
      <c r="AP1340" s="1">
        <v>1.0</v>
      </c>
      <c r="AQ1340" s="1">
        <v>1.48</v>
      </c>
      <c r="AR1340" s="1">
        <v>1.48</v>
      </c>
      <c r="AS1340" s="1">
        <v>0.9380223</v>
      </c>
      <c r="AT1340" s="1">
        <v>75.63232</v>
      </c>
      <c r="AU1340" s="1">
        <v>0.232764</v>
      </c>
      <c r="AV1340" s="1">
        <v>0.908684</v>
      </c>
      <c r="AW1340" s="1">
        <v>0.798728</v>
      </c>
      <c r="AX1340" s="1">
        <v>2.924782</v>
      </c>
      <c r="AY1340" s="1">
        <v>0.0</v>
      </c>
      <c r="AZ1340" s="1">
        <v>0.7441298</v>
      </c>
      <c r="BA1340" s="1">
        <v>-1.31295</v>
      </c>
    </row>
    <row r="1341">
      <c r="A1341">
        <f t="shared" si="10"/>
        <v>0</v>
      </c>
      <c r="B1341" t="str">
        <f t="shared" si="11"/>
        <v/>
      </c>
      <c r="C1341" t="str">
        <f>if(and(D$3&gt;1,E1341=PROSES!$D$22),,D1341)</f>
        <v/>
      </c>
      <c r="D1341" s="1" t="str">
        <f>if(and(F$3&gt;1,F1341=PROSES!$B$10),,F1341)</f>
        <v/>
      </c>
      <c r="E1341" t="str">
        <f t="shared" si="12"/>
        <v/>
      </c>
      <c r="F1341" t="str">
        <f t="shared" si="13"/>
        <v/>
      </c>
      <c r="G1341" s="1" t="str">
        <f>if(Z1341=PROSES!$E$29,T1341,)</f>
        <v/>
      </c>
      <c r="H1341" t="str">
        <f>if(X1341=PROSES!$E$29,T1341,)</f>
        <v/>
      </c>
      <c r="I1341" t="str">
        <f t="shared" si="14"/>
        <v/>
      </c>
      <c r="J1341" t="str">
        <f>if(and($K$3&gt;1,R1341=PROSES!$C$2),,K1341)</f>
        <v/>
      </c>
      <c r="K1341" s="1" t="str">
        <f>if(and($L$3&gt;1,L1341=PROSES!$B$2),,L1341)</f>
        <v/>
      </c>
      <c r="L1341" t="str">
        <f t="shared" si="15"/>
        <v/>
      </c>
      <c r="M1341" t="str">
        <f>if(Z1341=PROSES!$B$3,T1341,)</f>
        <v/>
      </c>
      <c r="N1341" t="str">
        <f>if(X1341=PROSES!$B$3,T1341,)</f>
        <v/>
      </c>
      <c r="O1341" t="str">
        <f t="shared" si="16"/>
        <v/>
      </c>
      <c r="P1341" t="str">
        <f>if(Z1341=PROSES!$B$1,T1341,)</f>
        <v/>
      </c>
      <c r="Q1341" t="str">
        <f>if(X1341=PROSES!$B$1,T1341,)</f>
        <v/>
      </c>
      <c r="R1341" t="str">
        <f t="shared" si="17"/>
        <v>WARU5SIDOARJO5</v>
      </c>
      <c r="S1341" s="3"/>
      <c r="T1341" s="1" t="s">
        <v>2273</v>
      </c>
      <c r="U1341" s="1" t="s">
        <v>82</v>
      </c>
      <c r="V1341" s="1" t="s">
        <v>82</v>
      </c>
      <c r="W1341" s="1" t="s">
        <v>765</v>
      </c>
      <c r="X1341" s="1" t="s">
        <v>767</v>
      </c>
      <c r="Y1341" s="1" t="s">
        <v>85</v>
      </c>
      <c r="Z1341" s="1" t="s">
        <v>1919</v>
      </c>
      <c r="AA1341" s="1" t="s">
        <v>85</v>
      </c>
      <c r="AD1341" s="1">
        <v>0.0</v>
      </c>
      <c r="AE1341" s="1">
        <v>1.0</v>
      </c>
      <c r="AG1341" s="1">
        <v>7.0</v>
      </c>
      <c r="AH1341" s="1">
        <v>1.0</v>
      </c>
      <c r="AI1341" s="1" t="s">
        <v>64</v>
      </c>
      <c r="AJ1341" s="1">
        <v>0.0</v>
      </c>
      <c r="AM1341" s="1">
        <v>0.0</v>
      </c>
      <c r="AN1341" s="1">
        <v>0.0</v>
      </c>
      <c r="AO1341" s="1">
        <v>100.0</v>
      </c>
      <c r="AP1341" s="1">
        <v>1.0</v>
      </c>
      <c r="AQ1341" s="1">
        <v>0.74</v>
      </c>
      <c r="AR1341" s="1">
        <v>0.74</v>
      </c>
      <c r="AS1341" s="1">
        <v>2.758889</v>
      </c>
      <c r="AT1341" s="1">
        <v>75.63232</v>
      </c>
      <c r="AU1341" s="1">
        <v>0.6846</v>
      </c>
      <c r="AV1341" s="1">
        <v>2.6726</v>
      </c>
      <c r="AW1341" s="1">
        <v>2.3492</v>
      </c>
      <c r="AX1341" s="1">
        <v>8.6023</v>
      </c>
      <c r="AY1341" s="1">
        <v>0.0</v>
      </c>
      <c r="AZ1341" s="1">
        <v>0.7441298</v>
      </c>
      <c r="BA1341" s="1">
        <v>-1.31295</v>
      </c>
    </row>
    <row r="1342">
      <c r="A1342">
        <f t="shared" si="10"/>
        <v>0</v>
      </c>
      <c r="B1342" t="str">
        <f t="shared" si="11"/>
        <v/>
      </c>
      <c r="C1342" t="str">
        <f>if(and(D$3&gt;1,E1342=PROSES!$D$22),,D1342)</f>
        <v/>
      </c>
      <c r="D1342" s="1" t="str">
        <f>if(and(F$3&gt;1,F1342=PROSES!$B$10),,F1342)</f>
        <v/>
      </c>
      <c r="E1342" t="str">
        <f t="shared" si="12"/>
        <v/>
      </c>
      <c r="F1342" t="str">
        <f t="shared" si="13"/>
        <v/>
      </c>
      <c r="G1342" s="1" t="str">
        <f>if(Z1342=PROSES!$E$29,T1342,)</f>
        <v/>
      </c>
      <c r="H1342" t="str">
        <f>if(X1342=PROSES!$E$29,T1342,)</f>
        <v/>
      </c>
      <c r="I1342" t="str">
        <f t="shared" si="14"/>
        <v/>
      </c>
      <c r="J1342" t="str">
        <f>if(and($K$3&gt;1,R1342=PROSES!$C$2),,K1342)</f>
        <v/>
      </c>
      <c r="K1342" s="1" t="str">
        <f>if(and($L$3&gt;1,L1342=PROSES!$B$2),,L1342)</f>
        <v/>
      </c>
      <c r="L1342" t="str">
        <f t="shared" si="15"/>
        <v/>
      </c>
      <c r="M1342" t="str">
        <f>if(Z1342=PROSES!$B$3,T1342,)</f>
        <v/>
      </c>
      <c r="N1342" t="str">
        <f>if(X1342=PROSES!$B$3,T1342,)</f>
        <v/>
      </c>
      <c r="O1342" t="str">
        <f t="shared" si="16"/>
        <v/>
      </c>
      <c r="P1342" t="str">
        <f>if(Z1342=PROSES!$B$1,T1342,)</f>
        <v/>
      </c>
      <c r="Q1342" t="str">
        <f>if(X1342=PROSES!$B$1,T1342,)</f>
        <v/>
      </c>
      <c r="R1342" t="str">
        <f t="shared" si="17"/>
        <v>WARU5SAWAHAN5</v>
      </c>
      <c r="S1342" s="3"/>
      <c r="T1342" s="1" t="s">
        <v>2274</v>
      </c>
      <c r="U1342" s="1" t="s">
        <v>82</v>
      </c>
      <c r="V1342" s="1" t="s">
        <v>82</v>
      </c>
      <c r="W1342" s="1" t="s">
        <v>83</v>
      </c>
      <c r="X1342" s="1" t="s">
        <v>767</v>
      </c>
      <c r="Y1342" s="1" t="s">
        <v>85</v>
      </c>
      <c r="Z1342" s="1" t="s">
        <v>1908</v>
      </c>
      <c r="AA1342" s="1" t="s">
        <v>85</v>
      </c>
      <c r="AD1342" s="1">
        <v>0.0</v>
      </c>
      <c r="AE1342" s="1">
        <v>1.0</v>
      </c>
      <c r="AG1342" s="1">
        <v>10.73</v>
      </c>
      <c r="AH1342" s="1">
        <v>1.0</v>
      </c>
      <c r="AI1342" s="1" t="s">
        <v>64</v>
      </c>
      <c r="AJ1342" s="1">
        <v>0.0</v>
      </c>
      <c r="AM1342" s="1">
        <v>0.0</v>
      </c>
      <c r="AN1342" s="1">
        <v>0.0</v>
      </c>
      <c r="AO1342" s="1">
        <v>100.0</v>
      </c>
      <c r="AP1342" s="1">
        <v>1.0</v>
      </c>
      <c r="AQ1342" s="1">
        <v>1.48</v>
      </c>
      <c r="AR1342" s="1">
        <v>1.48</v>
      </c>
      <c r="AS1342" s="1">
        <v>2.114491</v>
      </c>
      <c r="AT1342" s="1">
        <v>75.63232</v>
      </c>
      <c r="AU1342" s="1">
        <v>0.524697</v>
      </c>
      <c r="AV1342" s="1">
        <v>2.048357</v>
      </c>
      <c r="AW1342" s="1">
        <v>1.800494</v>
      </c>
      <c r="AX1342" s="1">
        <v>6.593048</v>
      </c>
      <c r="AY1342" s="1">
        <v>0.0</v>
      </c>
      <c r="AZ1342" s="1">
        <v>0.7441298</v>
      </c>
      <c r="BA1342" s="1">
        <v>-1.31295</v>
      </c>
    </row>
    <row r="1343">
      <c r="A1343">
        <f t="shared" si="10"/>
        <v>0</v>
      </c>
      <c r="B1343" t="str">
        <f t="shared" si="11"/>
        <v/>
      </c>
      <c r="C1343" t="str">
        <f>if(and(D$3&gt;1,E1343=PROSES!$D$22),,D1343)</f>
        <v/>
      </c>
      <c r="D1343" s="1" t="str">
        <f>if(and(F$3&gt;1,F1343=PROSES!$B$10),,F1343)</f>
        <v/>
      </c>
      <c r="E1343" t="str">
        <f t="shared" si="12"/>
        <v/>
      </c>
      <c r="F1343" t="str">
        <f t="shared" si="13"/>
        <v/>
      </c>
      <c r="G1343" s="1" t="str">
        <f>if(Z1343=PROSES!$E$29,T1343,)</f>
        <v/>
      </c>
      <c r="H1343" t="str">
        <f>if(X1343=PROSES!$E$29,T1343,)</f>
        <v/>
      </c>
      <c r="I1343" t="str">
        <f t="shared" si="14"/>
        <v/>
      </c>
      <c r="J1343" t="str">
        <f>if(and($K$3&gt;1,R1343=PROSES!$C$2),,K1343)</f>
        <v/>
      </c>
      <c r="K1343" s="1" t="str">
        <f>if(and($L$3&gt;1,L1343=PROSES!$B$2),,L1343)</f>
        <v/>
      </c>
      <c r="L1343" t="str">
        <f t="shared" si="15"/>
        <v/>
      </c>
      <c r="M1343" t="str">
        <f>if(Z1343=PROSES!$B$3,T1343,)</f>
        <v/>
      </c>
      <c r="N1343" t="str">
        <f>if(X1343=PROSES!$B$3,T1343,)</f>
        <v/>
      </c>
      <c r="O1343" t="str">
        <f t="shared" si="16"/>
        <v/>
      </c>
      <c r="P1343" t="str">
        <f>if(Z1343=PROSES!$B$1,T1343,)</f>
        <v/>
      </c>
      <c r="Q1343" t="str">
        <f>if(X1343=PROSES!$B$1,T1343,)</f>
        <v/>
      </c>
      <c r="R1343" t="str">
        <f t="shared" si="17"/>
        <v>WARU5SAWAHAN5</v>
      </c>
      <c r="S1343" s="3"/>
      <c r="T1343" s="1" t="s">
        <v>2275</v>
      </c>
      <c r="U1343" s="1" t="s">
        <v>82</v>
      </c>
      <c r="V1343" s="1" t="s">
        <v>82</v>
      </c>
      <c r="W1343" s="1" t="s">
        <v>83</v>
      </c>
      <c r="X1343" s="1" t="s">
        <v>767</v>
      </c>
      <c r="Y1343" s="1" t="s">
        <v>88</v>
      </c>
      <c r="Z1343" s="1" t="s">
        <v>1908</v>
      </c>
      <c r="AA1343" s="1" t="s">
        <v>88</v>
      </c>
      <c r="AD1343" s="1">
        <v>0.0</v>
      </c>
      <c r="AE1343" s="1">
        <v>1.0</v>
      </c>
      <c r="AG1343" s="1">
        <v>10.73</v>
      </c>
      <c r="AH1343" s="1">
        <v>1.0</v>
      </c>
      <c r="AI1343" s="1" t="s">
        <v>64</v>
      </c>
      <c r="AJ1343" s="1">
        <v>0.0</v>
      </c>
      <c r="AM1343" s="1">
        <v>0.0</v>
      </c>
      <c r="AN1343" s="1">
        <v>0.0</v>
      </c>
      <c r="AO1343" s="1">
        <v>100.0</v>
      </c>
      <c r="AP1343" s="1">
        <v>1.0</v>
      </c>
      <c r="AQ1343" s="1">
        <v>1.48</v>
      </c>
      <c r="AR1343" s="1">
        <v>1.48</v>
      </c>
      <c r="AS1343" s="1">
        <v>2.114491</v>
      </c>
      <c r="AT1343" s="1">
        <v>75.63232</v>
      </c>
      <c r="AU1343" s="1">
        <v>0.524697</v>
      </c>
      <c r="AV1343" s="1">
        <v>2.048357</v>
      </c>
      <c r="AW1343" s="1">
        <v>1.800494</v>
      </c>
      <c r="AX1343" s="1">
        <v>6.593048</v>
      </c>
      <c r="AY1343" s="1">
        <v>0.0</v>
      </c>
      <c r="AZ1343" s="1">
        <v>0.7441298</v>
      </c>
      <c r="BA1343" s="1">
        <v>-1.31295</v>
      </c>
    </row>
    <row r="1344">
      <c r="A1344">
        <f t="shared" si="10"/>
        <v>0</v>
      </c>
      <c r="B1344" t="str">
        <f t="shared" si="11"/>
        <v/>
      </c>
      <c r="C1344" t="str">
        <f>if(and(D$3&gt;1,E1344=PROSES!$D$22),,D1344)</f>
        <v/>
      </c>
      <c r="D1344" s="1" t="str">
        <f>if(and(F$3&gt;1,F1344=PROSES!$B$10),,F1344)</f>
        <v/>
      </c>
      <c r="E1344" t="str">
        <f t="shared" si="12"/>
        <v/>
      </c>
      <c r="F1344" t="str">
        <f t="shared" si="13"/>
        <v/>
      </c>
      <c r="G1344" s="1" t="str">
        <f>if(Z1344=PROSES!$E$29,T1344,)</f>
        <v/>
      </c>
      <c r="H1344" t="str">
        <f>if(X1344=PROSES!$E$29,T1344,)</f>
        <v/>
      </c>
      <c r="I1344" t="str">
        <f t="shared" si="14"/>
        <v/>
      </c>
      <c r="J1344" t="str">
        <f>if(and($K$3&gt;1,R1344=PROSES!$C$2),,K1344)</f>
        <v/>
      </c>
      <c r="K1344" s="1" t="str">
        <f>if(and($L$3&gt;1,L1344=PROSES!$B$2),,L1344)</f>
        <v/>
      </c>
      <c r="L1344" t="str">
        <f t="shared" si="15"/>
        <v/>
      </c>
      <c r="M1344" t="str">
        <f>if(Z1344=PROSES!$B$3,T1344,)</f>
        <v/>
      </c>
      <c r="N1344" t="str">
        <f>if(X1344=PROSES!$B$3,T1344,)</f>
        <v/>
      </c>
      <c r="O1344" t="str">
        <f t="shared" si="16"/>
        <v/>
      </c>
      <c r="P1344" t="str">
        <f>if(Z1344=PROSES!$B$1,T1344,)</f>
        <v/>
      </c>
      <c r="Q1344" t="str">
        <f>if(X1344=PROSES!$B$1,T1344,)</f>
        <v/>
      </c>
      <c r="R1344" t="str">
        <f t="shared" si="17"/>
        <v>WIROBRAJANBANTUL</v>
      </c>
      <c r="S1344" s="3"/>
      <c r="T1344" s="1" t="s">
        <v>2276</v>
      </c>
      <c r="U1344" s="1" t="s">
        <v>176</v>
      </c>
      <c r="V1344" s="1" t="s">
        <v>176</v>
      </c>
      <c r="W1344" s="1" t="s">
        <v>103</v>
      </c>
      <c r="X1344" s="1" t="s">
        <v>2277</v>
      </c>
      <c r="Y1344" s="1">
        <v>2.0</v>
      </c>
      <c r="Z1344" s="1" t="s">
        <v>177</v>
      </c>
      <c r="AA1344" s="1">
        <v>1.0</v>
      </c>
      <c r="AD1344" s="1">
        <v>0.0</v>
      </c>
      <c r="AE1344" s="1">
        <v>1.0</v>
      </c>
      <c r="AG1344" s="1">
        <v>6.4</v>
      </c>
      <c r="AH1344" s="1">
        <v>1.0</v>
      </c>
      <c r="AI1344" s="1" t="s">
        <v>64</v>
      </c>
      <c r="AJ1344" s="1">
        <v>0.0</v>
      </c>
      <c r="AM1344" s="1">
        <v>0.0</v>
      </c>
      <c r="AN1344" s="1">
        <v>0.0</v>
      </c>
      <c r="AO1344" s="1">
        <v>100.0</v>
      </c>
      <c r="AP1344" s="1">
        <v>1.0</v>
      </c>
      <c r="AQ1344" s="1">
        <v>0.55</v>
      </c>
      <c r="AR1344" s="1">
        <v>0.55</v>
      </c>
      <c r="AS1344" s="1">
        <v>1.011787</v>
      </c>
      <c r="AT1344" s="1">
        <v>56.61149</v>
      </c>
      <c r="AU1344" s="1">
        <v>0.5568</v>
      </c>
      <c r="AV1344" s="1">
        <v>0.8448</v>
      </c>
      <c r="AW1344" s="1">
        <v>1.5168</v>
      </c>
      <c r="AX1344" s="1">
        <v>2.5344</v>
      </c>
      <c r="AY1344" s="1">
        <v>0.0</v>
      </c>
      <c r="AZ1344" s="1">
        <v>0.6402146</v>
      </c>
      <c r="BA1344" s="1">
        <v>3.784061</v>
      </c>
    </row>
    <row r="1345">
      <c r="A1345">
        <f t="shared" si="10"/>
        <v>0</v>
      </c>
      <c r="B1345" t="str">
        <f t="shared" si="11"/>
        <v/>
      </c>
      <c r="C1345" t="str">
        <f>if(and(D$3&gt;1,E1345=PROSES!$D$22),,D1345)</f>
        <v/>
      </c>
      <c r="D1345" s="1" t="str">
        <f>if(and(F$3&gt;1,F1345=PROSES!$B$10),,F1345)</f>
        <v/>
      </c>
      <c r="E1345" t="str">
        <f t="shared" si="12"/>
        <v/>
      </c>
      <c r="F1345" t="str">
        <f t="shared" si="13"/>
        <v/>
      </c>
      <c r="G1345" s="1" t="str">
        <f>if(Z1345=PROSES!$E$29,T1345,)</f>
        <v/>
      </c>
      <c r="H1345" t="str">
        <f>if(X1345=PROSES!$E$29,T1345,)</f>
        <v/>
      </c>
      <c r="I1345" t="str">
        <f t="shared" si="14"/>
        <v/>
      </c>
      <c r="J1345" t="str">
        <f>if(and($K$3&gt;1,R1345=PROSES!$C$2),,K1345)</f>
        <v/>
      </c>
      <c r="K1345" s="1" t="str">
        <f>if(and($L$3&gt;1,L1345=PROSES!$B$2),,L1345)</f>
        <v/>
      </c>
      <c r="L1345" t="str">
        <f t="shared" si="15"/>
        <v/>
      </c>
      <c r="M1345" t="str">
        <f>if(Z1345=PROSES!$B$3,T1345,)</f>
        <v/>
      </c>
      <c r="N1345" t="str">
        <f>if(X1345=PROSES!$B$3,T1345,)</f>
        <v/>
      </c>
      <c r="O1345" t="str">
        <f t="shared" si="16"/>
        <v/>
      </c>
      <c r="P1345" t="str">
        <f>if(Z1345=PROSES!$B$1,T1345,)</f>
        <v/>
      </c>
      <c r="Q1345" t="str">
        <f>if(X1345=PROSES!$B$1,T1345,)</f>
        <v/>
      </c>
      <c r="R1345" t="str">
        <f t="shared" si="17"/>
        <v>WIROBRAJANBANTUL</v>
      </c>
      <c r="S1345" s="3"/>
      <c r="T1345" s="1" t="s">
        <v>2278</v>
      </c>
      <c r="U1345" s="1" t="s">
        <v>176</v>
      </c>
      <c r="V1345" s="1" t="s">
        <v>176</v>
      </c>
      <c r="W1345" s="1" t="s">
        <v>103</v>
      </c>
      <c r="X1345" s="1" t="s">
        <v>2277</v>
      </c>
      <c r="Y1345" s="1">
        <v>2.0</v>
      </c>
      <c r="Z1345" s="1" t="s">
        <v>177</v>
      </c>
      <c r="AA1345" s="1">
        <v>1.0</v>
      </c>
      <c r="AD1345" s="1">
        <v>0.0</v>
      </c>
      <c r="AE1345" s="1">
        <v>1.0</v>
      </c>
      <c r="AG1345" s="1">
        <v>6.4</v>
      </c>
      <c r="AH1345" s="1">
        <v>1.0</v>
      </c>
      <c r="AI1345" s="1" t="s">
        <v>64</v>
      </c>
      <c r="AJ1345" s="1">
        <v>0.0</v>
      </c>
      <c r="AM1345" s="1">
        <v>0.0</v>
      </c>
      <c r="AN1345" s="1">
        <v>0.0</v>
      </c>
      <c r="AO1345" s="1">
        <v>100.0</v>
      </c>
      <c r="AP1345" s="1">
        <v>1.0</v>
      </c>
      <c r="AQ1345" s="1">
        <v>0.55</v>
      </c>
      <c r="AR1345" s="1">
        <v>0.55</v>
      </c>
      <c r="AS1345" s="1">
        <v>1.011787</v>
      </c>
      <c r="AT1345" s="1">
        <v>56.61149</v>
      </c>
      <c r="AU1345" s="1">
        <v>0.5568</v>
      </c>
      <c r="AV1345" s="1">
        <v>0.8448</v>
      </c>
      <c r="AW1345" s="1">
        <v>1.5168</v>
      </c>
      <c r="AX1345" s="1">
        <v>2.5344</v>
      </c>
      <c r="AY1345" s="1">
        <v>0.0</v>
      </c>
      <c r="AZ1345" s="1">
        <v>0.6402146</v>
      </c>
      <c r="BA1345" s="1">
        <v>3.784061</v>
      </c>
    </row>
    <row r="1346">
      <c r="A1346">
        <f t="shared" si="10"/>
        <v>0</v>
      </c>
      <c r="B1346" t="str">
        <f t="shared" si="11"/>
        <v/>
      </c>
      <c r="C1346" t="str">
        <f>if(and(D$3&gt;1,E1346=PROSES!$D$22),,D1346)</f>
        <v/>
      </c>
      <c r="D1346" s="1" t="str">
        <f>if(and(F$3&gt;1,F1346=PROSES!$B$10),,F1346)</f>
        <v/>
      </c>
      <c r="E1346" t="str">
        <f t="shared" si="12"/>
        <v/>
      </c>
      <c r="F1346" t="str">
        <f t="shared" si="13"/>
        <v/>
      </c>
      <c r="G1346" s="1" t="str">
        <f>if(Z1346=PROSES!$E$29,T1346,)</f>
        <v/>
      </c>
      <c r="H1346" t="str">
        <f>if(X1346=PROSES!$E$29,T1346,)</f>
        <v/>
      </c>
      <c r="I1346" t="str">
        <f t="shared" si="14"/>
        <v/>
      </c>
      <c r="J1346" t="str">
        <f>if(and($K$3&gt;1,R1346=PROSES!$C$2),,K1346)</f>
        <v/>
      </c>
      <c r="K1346" s="1" t="str">
        <f>if(and($L$3&gt;1,L1346=PROSES!$B$2),,L1346)</f>
        <v/>
      </c>
      <c r="L1346" t="str">
        <f t="shared" si="15"/>
        <v/>
      </c>
      <c r="M1346" t="str">
        <f>if(Z1346=PROSES!$B$3,T1346,)</f>
        <v/>
      </c>
      <c r="N1346" t="str">
        <f>if(X1346=PROSES!$B$3,T1346,)</f>
        <v/>
      </c>
      <c r="O1346" t="str">
        <f t="shared" si="16"/>
        <v/>
      </c>
      <c r="P1346" t="str">
        <f>if(Z1346=PROSES!$B$1,T1346,)</f>
        <v/>
      </c>
      <c r="Q1346" t="str">
        <f>if(X1346=PROSES!$B$1,T1346,)</f>
        <v/>
      </c>
      <c r="R1346" t="str">
        <f t="shared" si="17"/>
        <v>WLERIBATANG</v>
      </c>
      <c r="S1346" s="3"/>
      <c r="T1346" s="1" t="s">
        <v>2279</v>
      </c>
      <c r="U1346" s="1" t="s">
        <v>176</v>
      </c>
      <c r="V1346" s="1" t="s">
        <v>176</v>
      </c>
      <c r="W1346" s="1" t="s">
        <v>171</v>
      </c>
      <c r="X1346" s="1" t="s">
        <v>1090</v>
      </c>
      <c r="Y1346" s="1">
        <v>2.0</v>
      </c>
      <c r="Z1346" s="1" t="s">
        <v>191</v>
      </c>
      <c r="AA1346" s="1">
        <v>1.0</v>
      </c>
      <c r="AD1346" s="1">
        <v>0.0</v>
      </c>
      <c r="AE1346" s="1">
        <v>1.0</v>
      </c>
      <c r="AG1346" s="1">
        <v>34.53</v>
      </c>
      <c r="AH1346" s="1">
        <v>1.0</v>
      </c>
      <c r="AI1346" s="1" t="s">
        <v>64</v>
      </c>
      <c r="AJ1346" s="1">
        <v>0.0</v>
      </c>
      <c r="AM1346" s="1">
        <v>0.0</v>
      </c>
      <c r="AN1346" s="1">
        <v>0.0</v>
      </c>
      <c r="AO1346" s="1">
        <v>100.0</v>
      </c>
      <c r="AP1346" s="1">
        <v>1.0</v>
      </c>
      <c r="AQ1346" s="1">
        <v>0.58</v>
      </c>
      <c r="AR1346" s="1">
        <v>0.58</v>
      </c>
      <c r="AS1346" s="1">
        <v>14.48864</v>
      </c>
      <c r="AT1346" s="1">
        <v>70.94324</v>
      </c>
      <c r="AU1346" s="1">
        <v>4.730609</v>
      </c>
      <c r="AV1346" s="1">
        <v>13.6946</v>
      </c>
      <c r="AW1346" s="1">
        <v>9.91011</v>
      </c>
      <c r="AX1346" s="1">
        <v>41.08379</v>
      </c>
      <c r="AY1346" s="1">
        <v>0.0</v>
      </c>
      <c r="AZ1346" s="1">
        <v>0.6412987</v>
      </c>
      <c r="BA1346" s="1">
        <v>8.348166</v>
      </c>
    </row>
    <row r="1347">
      <c r="A1347">
        <f t="shared" si="10"/>
        <v>0</v>
      </c>
      <c r="B1347" t="str">
        <f t="shared" si="11"/>
        <v/>
      </c>
      <c r="C1347" t="str">
        <f>if(and(D$3&gt;1,E1347=PROSES!$D$22),,D1347)</f>
        <v/>
      </c>
      <c r="D1347" s="1" t="str">
        <f>if(and(F$3&gt;1,F1347=PROSES!$B$10),,F1347)</f>
        <v/>
      </c>
      <c r="E1347" t="str">
        <f t="shared" si="12"/>
        <v/>
      </c>
      <c r="F1347" t="str">
        <f t="shared" si="13"/>
        <v/>
      </c>
      <c r="G1347" s="1" t="str">
        <f>if(Z1347=PROSES!$E$29,T1347,)</f>
        <v/>
      </c>
      <c r="H1347" t="str">
        <f>if(X1347=PROSES!$E$29,T1347,)</f>
        <v/>
      </c>
      <c r="I1347" t="str">
        <f t="shared" si="14"/>
        <v/>
      </c>
      <c r="J1347" t="str">
        <f>if(and($K$3&gt;1,R1347=PROSES!$C$2),,K1347)</f>
        <v/>
      </c>
      <c r="K1347" s="1" t="str">
        <f>if(and($L$3&gt;1,L1347=PROSES!$B$2),,L1347)</f>
        <v/>
      </c>
      <c r="L1347" t="str">
        <f t="shared" si="15"/>
        <v/>
      </c>
      <c r="M1347" t="str">
        <f>if(Z1347=PROSES!$B$3,T1347,)</f>
        <v/>
      </c>
      <c r="N1347" t="str">
        <f>if(X1347=PROSES!$B$3,T1347,)</f>
        <v/>
      </c>
      <c r="O1347" t="str">
        <f t="shared" si="16"/>
        <v/>
      </c>
      <c r="P1347" t="str">
        <f>if(Z1347=PROSES!$B$1,T1347,)</f>
        <v/>
      </c>
      <c r="Q1347" t="str">
        <f>if(X1347=PROSES!$B$1,T1347,)</f>
        <v/>
      </c>
      <c r="R1347" t="str">
        <f t="shared" si="17"/>
        <v>WLERIBATANG</v>
      </c>
      <c r="S1347" s="3"/>
      <c r="T1347" s="1" t="s">
        <v>2280</v>
      </c>
      <c r="U1347" s="1" t="s">
        <v>176</v>
      </c>
      <c r="V1347" s="1" t="s">
        <v>176</v>
      </c>
      <c r="W1347" s="1" t="s">
        <v>171</v>
      </c>
      <c r="X1347" s="1" t="s">
        <v>1090</v>
      </c>
      <c r="Y1347" s="1">
        <v>1.0</v>
      </c>
      <c r="Z1347" s="1" t="s">
        <v>191</v>
      </c>
      <c r="AA1347" s="1">
        <v>2.0</v>
      </c>
      <c r="AD1347" s="1">
        <v>0.0</v>
      </c>
      <c r="AE1347" s="1">
        <v>1.0</v>
      </c>
      <c r="AG1347" s="1">
        <v>34.53</v>
      </c>
      <c r="AH1347" s="1">
        <v>1.0</v>
      </c>
      <c r="AI1347" s="1" t="s">
        <v>64</v>
      </c>
      <c r="AJ1347" s="1">
        <v>0.0</v>
      </c>
      <c r="AM1347" s="1">
        <v>0.0</v>
      </c>
      <c r="AN1347" s="1">
        <v>0.0</v>
      </c>
      <c r="AO1347" s="1">
        <v>100.0</v>
      </c>
      <c r="AP1347" s="1">
        <v>1.0</v>
      </c>
      <c r="AQ1347" s="1">
        <v>0.58</v>
      </c>
      <c r="AR1347" s="1">
        <v>0.58</v>
      </c>
      <c r="AS1347" s="1">
        <v>14.48864</v>
      </c>
      <c r="AT1347" s="1">
        <v>70.94324</v>
      </c>
      <c r="AU1347" s="1">
        <v>4.730609</v>
      </c>
      <c r="AV1347" s="1">
        <v>13.6946</v>
      </c>
      <c r="AW1347" s="1">
        <v>9.91011</v>
      </c>
      <c r="AX1347" s="1">
        <v>41.08379</v>
      </c>
      <c r="AY1347" s="1">
        <v>0.0</v>
      </c>
      <c r="AZ1347" s="1">
        <v>0.6412987</v>
      </c>
      <c r="BA1347" s="1">
        <v>8.348166</v>
      </c>
    </row>
    <row r="1348">
      <c r="A1348">
        <f t="shared" si="10"/>
        <v>0</v>
      </c>
      <c r="B1348" t="str">
        <f t="shared" si="11"/>
        <v/>
      </c>
      <c r="C1348" t="str">
        <f>if(and(D$3&gt;1,E1348=PROSES!$D$22),,D1348)</f>
        <v/>
      </c>
      <c r="D1348" s="1" t="str">
        <f>if(and(F$3&gt;1,F1348=PROSES!$B$10),,F1348)</f>
        <v/>
      </c>
      <c r="E1348" t="str">
        <f t="shared" si="12"/>
        <v/>
      </c>
      <c r="F1348" t="str">
        <f t="shared" si="13"/>
        <v/>
      </c>
      <c r="G1348" s="1" t="str">
        <f>if(Z1348=PROSES!$E$29,T1348,)</f>
        <v/>
      </c>
      <c r="H1348" t="str">
        <f>if(X1348=PROSES!$E$29,T1348,)</f>
        <v/>
      </c>
      <c r="I1348" t="str">
        <f t="shared" si="14"/>
        <v/>
      </c>
      <c r="J1348" t="str">
        <f>if(and($K$3&gt;1,R1348=PROSES!$C$2),,K1348)</f>
        <v/>
      </c>
      <c r="K1348" s="1" t="str">
        <f>if(and($L$3&gt;1,L1348=PROSES!$B$2),,L1348)</f>
        <v/>
      </c>
      <c r="L1348" t="str">
        <f t="shared" si="15"/>
        <v/>
      </c>
      <c r="M1348" t="str">
        <f>if(Z1348=PROSES!$B$3,T1348,)</f>
        <v/>
      </c>
      <c r="N1348" t="str">
        <f>if(X1348=PROSES!$B$3,T1348,)</f>
        <v/>
      </c>
      <c r="O1348" t="str">
        <f t="shared" si="16"/>
        <v/>
      </c>
      <c r="P1348" t="str">
        <f>if(Z1348=PROSES!$B$1,T1348,)</f>
        <v/>
      </c>
      <c r="Q1348" t="str">
        <f>if(X1348=PROSES!$B$1,T1348,)</f>
        <v/>
      </c>
      <c r="R1348" t="str">
        <f t="shared" si="17"/>
        <v>WLINGI4BLITAR4</v>
      </c>
      <c r="S1348" s="3"/>
      <c r="T1348" s="1" t="s">
        <v>2281</v>
      </c>
      <c r="U1348" s="1" t="s">
        <v>82</v>
      </c>
      <c r="V1348" s="1" t="s">
        <v>82</v>
      </c>
      <c r="W1348" s="1" t="s">
        <v>122</v>
      </c>
      <c r="X1348" s="1" t="s">
        <v>2282</v>
      </c>
      <c r="Y1348" s="1" t="s">
        <v>123</v>
      </c>
      <c r="Z1348" s="1" t="s">
        <v>2174</v>
      </c>
      <c r="AA1348" s="1" t="s">
        <v>123</v>
      </c>
      <c r="AD1348" s="1">
        <v>0.0</v>
      </c>
      <c r="AE1348" s="1">
        <v>1.0</v>
      </c>
      <c r="AG1348" s="1">
        <v>11.73</v>
      </c>
      <c r="AH1348" s="1">
        <v>0.9</v>
      </c>
      <c r="AI1348" s="1" t="s">
        <v>64</v>
      </c>
      <c r="AJ1348" s="1">
        <v>0.0</v>
      </c>
      <c r="AM1348" s="1">
        <v>0.0</v>
      </c>
      <c r="AN1348" s="1">
        <v>0.0</v>
      </c>
      <c r="AO1348" s="1">
        <v>100.0</v>
      </c>
      <c r="AP1348" s="1">
        <v>1.0</v>
      </c>
      <c r="AQ1348" s="1">
        <v>0.396</v>
      </c>
      <c r="AR1348" s="1">
        <v>0.396</v>
      </c>
      <c r="AS1348" s="1">
        <v>5.20834</v>
      </c>
      <c r="AT1348" s="1">
        <v>60.66966</v>
      </c>
      <c r="AU1348" s="1">
        <v>2.551275</v>
      </c>
      <c r="AV1348" s="1">
        <v>4.540683</v>
      </c>
      <c r="AW1348" s="1">
        <v>4.310775</v>
      </c>
      <c r="AX1348" s="1">
        <v>13.62205</v>
      </c>
      <c r="AY1348" s="1">
        <v>0.0</v>
      </c>
      <c r="AZ1348" s="1">
        <v>0.5920149</v>
      </c>
      <c r="BA1348" s="1">
        <v>18.36523</v>
      </c>
    </row>
    <row r="1349">
      <c r="A1349">
        <f t="shared" si="10"/>
        <v>0</v>
      </c>
      <c r="B1349" t="str">
        <f t="shared" si="11"/>
        <v/>
      </c>
      <c r="C1349" t="str">
        <f>if(and(D$3&gt;1,E1349=PROSES!$D$22),,D1349)</f>
        <v/>
      </c>
      <c r="D1349" s="1" t="str">
        <f>if(and(F$3&gt;1,F1349=PROSES!$B$10),,F1349)</f>
        <v/>
      </c>
      <c r="E1349" t="str">
        <f t="shared" si="12"/>
        <v/>
      </c>
      <c r="F1349" t="str">
        <f t="shared" si="13"/>
        <v/>
      </c>
      <c r="G1349" s="1" t="str">
        <f>if(Z1349=PROSES!$E$29,T1349,)</f>
        <v/>
      </c>
      <c r="H1349" t="str">
        <f>if(X1349=PROSES!$E$29,T1349,)</f>
        <v/>
      </c>
      <c r="I1349" t="str">
        <f t="shared" si="14"/>
        <v/>
      </c>
      <c r="J1349" t="str">
        <f>if(and($K$3&gt;1,R1349=PROSES!$C$2),,K1349)</f>
        <v/>
      </c>
      <c r="K1349" s="1" t="str">
        <f>if(and($L$3&gt;1,L1349=PROSES!$B$2),,L1349)</f>
        <v/>
      </c>
      <c r="L1349" t="str">
        <f t="shared" si="15"/>
        <v/>
      </c>
      <c r="M1349" t="str">
        <f>if(Z1349=PROSES!$B$3,T1349,)</f>
        <v/>
      </c>
      <c r="N1349" t="str">
        <f>if(X1349=PROSES!$B$3,T1349,)</f>
        <v/>
      </c>
      <c r="O1349" t="str">
        <f t="shared" si="16"/>
        <v/>
      </c>
      <c r="P1349" t="str">
        <f>if(Z1349=PROSES!$B$1,T1349,)</f>
        <v/>
      </c>
      <c r="Q1349" t="str">
        <f>if(X1349=PROSES!$B$1,T1349,)</f>
        <v/>
      </c>
      <c r="R1349" t="str">
        <f t="shared" si="17"/>
        <v>WLINGI4BLITAR4</v>
      </c>
      <c r="S1349" s="3"/>
      <c r="T1349" s="1" t="s">
        <v>2283</v>
      </c>
      <c r="U1349" s="1" t="s">
        <v>82</v>
      </c>
      <c r="V1349" s="1" t="s">
        <v>82</v>
      </c>
      <c r="W1349" s="1" t="s">
        <v>122</v>
      </c>
      <c r="X1349" s="1" t="s">
        <v>2282</v>
      </c>
      <c r="Y1349" s="1" t="s">
        <v>123</v>
      </c>
      <c r="Z1349" s="1" t="s">
        <v>2174</v>
      </c>
      <c r="AA1349" s="1" t="s">
        <v>118</v>
      </c>
      <c r="AD1349" s="1">
        <v>0.0</v>
      </c>
      <c r="AE1349" s="1">
        <v>1.0</v>
      </c>
      <c r="AG1349" s="1">
        <v>11.73</v>
      </c>
      <c r="AH1349" s="1">
        <v>0.9</v>
      </c>
      <c r="AI1349" s="1" t="s">
        <v>64</v>
      </c>
      <c r="AJ1349" s="1">
        <v>0.0</v>
      </c>
      <c r="AM1349" s="1">
        <v>0.0</v>
      </c>
      <c r="AN1349" s="1">
        <v>0.0</v>
      </c>
      <c r="AO1349" s="1">
        <v>100.0</v>
      </c>
      <c r="AP1349" s="1">
        <v>1.0</v>
      </c>
      <c r="AQ1349" s="1">
        <v>0.396</v>
      </c>
      <c r="AR1349" s="1">
        <v>0.396</v>
      </c>
      <c r="AS1349" s="1">
        <v>5.20834</v>
      </c>
      <c r="AT1349" s="1">
        <v>60.66966</v>
      </c>
      <c r="AU1349" s="1">
        <v>2.551275</v>
      </c>
      <c r="AV1349" s="1">
        <v>4.540683</v>
      </c>
      <c r="AW1349" s="1">
        <v>4.310775</v>
      </c>
      <c r="AX1349" s="1">
        <v>13.62205</v>
      </c>
      <c r="AY1349" s="1">
        <v>0.0</v>
      </c>
      <c r="AZ1349" s="1">
        <v>0.5920149</v>
      </c>
      <c r="BA1349" s="1">
        <v>18.36523</v>
      </c>
    </row>
    <row r="1350">
      <c r="A1350">
        <f t="shared" si="10"/>
        <v>0</v>
      </c>
      <c r="B1350" t="str">
        <f t="shared" si="11"/>
        <v/>
      </c>
      <c r="C1350" t="str">
        <f>if(and(D$3&gt;1,E1350=PROSES!$D$22),,D1350)</f>
        <v/>
      </c>
      <c r="D1350" s="1" t="str">
        <f>if(and(F$3&gt;1,F1350=PROSES!$B$10),,F1350)</f>
        <v/>
      </c>
      <c r="E1350" t="str">
        <f t="shared" si="12"/>
        <v/>
      </c>
      <c r="F1350" t="str">
        <f t="shared" si="13"/>
        <v/>
      </c>
      <c r="G1350" s="1" t="str">
        <f>if(Z1350=PROSES!$E$29,T1350,)</f>
        <v/>
      </c>
      <c r="H1350" t="str">
        <f>if(X1350=PROSES!$E$29,T1350,)</f>
        <v/>
      </c>
      <c r="I1350" t="str">
        <f t="shared" si="14"/>
        <v/>
      </c>
      <c r="J1350" t="str">
        <f>if(and($K$3&gt;1,R1350=PROSES!$C$2),,K1350)</f>
        <v/>
      </c>
      <c r="K1350" s="1" t="str">
        <f>if(and($L$3&gt;1,L1350=PROSES!$B$2),,L1350)</f>
        <v/>
      </c>
      <c r="L1350" t="str">
        <f t="shared" si="15"/>
        <v/>
      </c>
      <c r="M1350" t="str">
        <f>if(Z1350=PROSES!$B$3,T1350,)</f>
        <v/>
      </c>
      <c r="N1350" t="str">
        <f>if(X1350=PROSES!$B$3,T1350,)</f>
        <v/>
      </c>
      <c r="O1350" t="str">
        <f t="shared" si="16"/>
        <v/>
      </c>
      <c r="P1350" t="str">
        <f>if(Z1350=PROSES!$B$1,T1350,)</f>
        <v/>
      </c>
      <c r="Q1350" t="str">
        <f>if(X1350=PROSES!$B$1,T1350,)</f>
        <v/>
      </c>
      <c r="R1350" t="str">
        <f t="shared" si="17"/>
        <v>WONOGIRIRAYON UTAMA MAKMUR</v>
      </c>
      <c r="S1350" s="3"/>
      <c r="T1350" s="1" t="s">
        <v>2284</v>
      </c>
      <c r="U1350" s="1" t="s">
        <v>176</v>
      </c>
      <c r="V1350" s="1" t="s">
        <v>176</v>
      </c>
      <c r="W1350" s="1" t="s">
        <v>807</v>
      </c>
      <c r="X1350" s="1" t="s">
        <v>2285</v>
      </c>
      <c r="Y1350" s="1">
        <v>1.0</v>
      </c>
      <c r="Z1350" s="1" t="s">
        <v>1834</v>
      </c>
      <c r="AA1350" s="1">
        <v>1.0</v>
      </c>
      <c r="AD1350" s="1">
        <v>0.0</v>
      </c>
      <c r="AE1350" s="1">
        <v>1.0</v>
      </c>
      <c r="AG1350" s="1">
        <v>12.54</v>
      </c>
      <c r="AH1350" s="1">
        <v>1.0</v>
      </c>
      <c r="AI1350" s="1" t="s">
        <v>64</v>
      </c>
      <c r="AJ1350" s="1">
        <v>0.0</v>
      </c>
      <c r="AM1350" s="1">
        <v>0.0</v>
      </c>
      <c r="AN1350" s="1">
        <v>0.0</v>
      </c>
      <c r="AO1350" s="1">
        <v>100.0</v>
      </c>
      <c r="AP1350" s="1">
        <v>1.0</v>
      </c>
      <c r="AQ1350" s="1">
        <v>2.73</v>
      </c>
      <c r="AR1350" s="1">
        <v>2.73</v>
      </c>
      <c r="AS1350" s="1">
        <v>3.564979</v>
      </c>
      <c r="AT1350" s="1">
        <v>82.725</v>
      </c>
      <c r="AU1350" s="1">
        <v>0.45144</v>
      </c>
      <c r="AV1350" s="1">
        <v>3.53628</v>
      </c>
      <c r="AW1350" s="1">
        <v>1.99386</v>
      </c>
      <c r="AX1350" s="1">
        <v>10.2828</v>
      </c>
      <c r="AY1350" s="1">
        <v>0.0</v>
      </c>
      <c r="AZ1350" s="1">
        <v>0.6470905</v>
      </c>
      <c r="BA1350" s="1">
        <v>-5.602889</v>
      </c>
    </row>
    <row r="1351">
      <c r="A1351">
        <f t="shared" si="10"/>
        <v>0</v>
      </c>
      <c r="B1351" t="str">
        <f t="shared" si="11"/>
        <v/>
      </c>
      <c r="C1351" t="str">
        <f>if(and(D$3&gt;1,E1351=PROSES!$D$22),,D1351)</f>
        <v/>
      </c>
      <c r="D1351" s="1" t="str">
        <f>if(and(F$3&gt;1,F1351=PROSES!$B$10),,F1351)</f>
        <v/>
      </c>
      <c r="E1351" t="str">
        <f t="shared" si="12"/>
        <v/>
      </c>
      <c r="F1351" t="str">
        <f t="shared" si="13"/>
        <v/>
      </c>
      <c r="G1351" s="1" t="str">
        <f>if(Z1351=PROSES!$E$29,T1351,)</f>
        <v/>
      </c>
      <c r="H1351" t="str">
        <f>if(X1351=PROSES!$E$29,T1351,)</f>
        <v/>
      </c>
      <c r="I1351" t="str">
        <f t="shared" si="14"/>
        <v/>
      </c>
      <c r="J1351" t="str">
        <f>if(and($K$3&gt;1,R1351=PROSES!$C$2),,K1351)</f>
        <v/>
      </c>
      <c r="K1351" s="1" t="str">
        <f>if(and($L$3&gt;1,L1351=PROSES!$B$2),,L1351)</f>
        <v/>
      </c>
      <c r="L1351" t="str">
        <f t="shared" si="15"/>
        <v/>
      </c>
      <c r="M1351" t="str">
        <f>if(Z1351=PROSES!$B$3,T1351,)</f>
        <v/>
      </c>
      <c r="N1351" t="str">
        <f>if(X1351=PROSES!$B$3,T1351,)</f>
        <v/>
      </c>
      <c r="O1351" t="str">
        <f t="shared" si="16"/>
        <v/>
      </c>
      <c r="P1351" t="str">
        <f>if(Z1351=PROSES!$B$1,T1351,)</f>
        <v/>
      </c>
      <c r="Q1351" t="str">
        <f>if(X1351=PROSES!$B$1,T1351,)</f>
        <v/>
      </c>
      <c r="R1351" t="str">
        <f t="shared" si="17"/>
        <v>WONOGIRIRAYON UTAMA MAKMUR</v>
      </c>
      <c r="S1351" s="3"/>
      <c r="T1351" s="1" t="s">
        <v>2286</v>
      </c>
      <c r="U1351" s="1" t="s">
        <v>176</v>
      </c>
      <c r="V1351" s="1" t="s">
        <v>176</v>
      </c>
      <c r="W1351" s="1" t="s">
        <v>807</v>
      </c>
      <c r="X1351" s="1" t="s">
        <v>2285</v>
      </c>
      <c r="Y1351" s="1">
        <v>2.0</v>
      </c>
      <c r="Z1351" s="1" t="s">
        <v>1834</v>
      </c>
      <c r="AA1351" s="1">
        <v>2.0</v>
      </c>
      <c r="AD1351" s="1">
        <v>0.0</v>
      </c>
      <c r="AE1351" s="1">
        <v>1.0</v>
      </c>
      <c r="AG1351" s="1">
        <v>12.54</v>
      </c>
      <c r="AH1351" s="1">
        <v>1.0</v>
      </c>
      <c r="AI1351" s="1" t="s">
        <v>64</v>
      </c>
      <c r="AJ1351" s="1">
        <v>0.0</v>
      </c>
      <c r="AM1351" s="1">
        <v>0.0</v>
      </c>
      <c r="AN1351" s="1">
        <v>0.0</v>
      </c>
      <c r="AO1351" s="1">
        <v>100.0</v>
      </c>
      <c r="AP1351" s="1">
        <v>1.0</v>
      </c>
      <c r="AQ1351" s="1">
        <v>2.73</v>
      </c>
      <c r="AR1351" s="1">
        <v>2.73</v>
      </c>
      <c r="AS1351" s="1">
        <v>3.564979</v>
      </c>
      <c r="AT1351" s="1">
        <v>82.725</v>
      </c>
      <c r="AU1351" s="1">
        <v>0.45144</v>
      </c>
      <c r="AV1351" s="1">
        <v>3.53628</v>
      </c>
      <c r="AW1351" s="1">
        <v>1.99386</v>
      </c>
      <c r="AX1351" s="1">
        <v>10.2828</v>
      </c>
      <c r="AY1351" s="1">
        <v>0.0</v>
      </c>
      <c r="AZ1351" s="1">
        <v>0.6470905</v>
      </c>
      <c r="BA1351" s="1">
        <v>-5.602889</v>
      </c>
    </row>
    <row r="1352">
      <c r="D1352" s="1"/>
      <c r="G1352" s="1"/>
      <c r="K1352" s="1"/>
      <c r="S1352" s="3"/>
      <c r="T1352" s="1" t="s">
        <v>2287</v>
      </c>
      <c r="U1352" s="1" t="s">
        <v>176</v>
      </c>
      <c r="V1352" s="1" t="s">
        <v>176</v>
      </c>
      <c r="W1352" s="1" t="s">
        <v>807</v>
      </c>
      <c r="X1352" s="1" t="s">
        <v>2285</v>
      </c>
      <c r="Y1352" s="1">
        <v>1.0</v>
      </c>
      <c r="Z1352" s="1" t="s">
        <v>1697</v>
      </c>
      <c r="AA1352" s="1">
        <v>2.0</v>
      </c>
      <c r="AD1352" s="1">
        <v>0.0</v>
      </c>
      <c r="AE1352" s="1">
        <v>1.0</v>
      </c>
      <c r="AG1352" s="1">
        <v>48.16</v>
      </c>
      <c r="AH1352" s="1">
        <v>0.7326</v>
      </c>
      <c r="AI1352" s="1" t="s">
        <v>64</v>
      </c>
      <c r="AJ1352" s="1">
        <v>0.0</v>
      </c>
      <c r="AM1352" s="1">
        <v>0.0</v>
      </c>
      <c r="AN1352" s="1">
        <v>0.0</v>
      </c>
      <c r="AO1352" s="1">
        <v>100.0</v>
      </c>
      <c r="AP1352" s="1">
        <v>1.0</v>
      </c>
      <c r="AQ1352" s="1">
        <v>1.999998</v>
      </c>
      <c r="AR1352" s="1">
        <v>1.999998</v>
      </c>
      <c r="AS1352" s="1">
        <v>13.69134</v>
      </c>
      <c r="AT1352" s="1">
        <v>82.725</v>
      </c>
      <c r="AU1352" s="1">
        <v>1.73376</v>
      </c>
      <c r="AV1352" s="1">
        <v>13.58112</v>
      </c>
      <c r="AW1352" s="1">
        <v>7.65744</v>
      </c>
      <c r="AX1352" s="1">
        <v>39.4912</v>
      </c>
      <c r="AY1352" s="1">
        <v>0.0</v>
      </c>
      <c r="AZ1352" s="1">
        <v>0.6470905</v>
      </c>
      <c r="BA1352" s="1">
        <v>-5.602889</v>
      </c>
    </row>
    <row r="1353">
      <c r="D1353" s="1"/>
      <c r="G1353" s="1"/>
      <c r="K1353" s="1"/>
      <c r="S1353" s="3"/>
      <c r="T1353" s="1" t="s">
        <v>2288</v>
      </c>
      <c r="U1353" s="1" t="s">
        <v>176</v>
      </c>
      <c r="V1353" s="1" t="s">
        <v>176</v>
      </c>
      <c r="W1353" s="1" t="s">
        <v>807</v>
      </c>
      <c r="X1353" s="1" t="s">
        <v>2285</v>
      </c>
      <c r="Y1353" s="1">
        <v>1.0</v>
      </c>
      <c r="Z1353" s="1" t="s">
        <v>1697</v>
      </c>
      <c r="AA1353" s="1">
        <v>2.0</v>
      </c>
      <c r="AD1353" s="1">
        <v>0.0</v>
      </c>
      <c r="AE1353" s="1">
        <v>1.0</v>
      </c>
      <c r="AG1353" s="1">
        <v>48.16</v>
      </c>
      <c r="AH1353" s="1">
        <v>0.7326</v>
      </c>
      <c r="AI1353" s="1" t="s">
        <v>64</v>
      </c>
      <c r="AJ1353" s="1">
        <v>0.0</v>
      </c>
      <c r="AM1353" s="1">
        <v>0.0</v>
      </c>
      <c r="AN1353" s="1">
        <v>0.0</v>
      </c>
      <c r="AO1353" s="1">
        <v>100.0</v>
      </c>
      <c r="AP1353" s="1">
        <v>1.0</v>
      </c>
      <c r="AQ1353" s="1">
        <v>1.999998</v>
      </c>
      <c r="AR1353" s="1">
        <v>1.999998</v>
      </c>
      <c r="AS1353" s="1">
        <v>13.69134</v>
      </c>
      <c r="AT1353" s="1">
        <v>82.725</v>
      </c>
      <c r="AU1353" s="1">
        <v>1.73376</v>
      </c>
      <c r="AV1353" s="1">
        <v>13.58112</v>
      </c>
      <c r="AW1353" s="1">
        <v>7.65744</v>
      </c>
      <c r="AX1353" s="1">
        <v>39.4912</v>
      </c>
      <c r="AY1353" s="1">
        <v>0.0</v>
      </c>
      <c r="AZ1353" s="1">
        <v>0.6470905</v>
      </c>
      <c r="BA1353" s="1">
        <v>-5.602889</v>
      </c>
    </row>
    <row r="1354">
      <c r="D1354" s="1"/>
      <c r="G1354" s="1"/>
      <c r="K1354" s="1"/>
      <c r="S1354" s="3"/>
      <c r="T1354" s="1" t="s">
        <v>2289</v>
      </c>
      <c r="U1354" s="1" t="s">
        <v>176</v>
      </c>
      <c r="V1354" s="1" t="s">
        <v>176</v>
      </c>
      <c r="W1354" s="1" t="s">
        <v>807</v>
      </c>
      <c r="X1354" s="1" t="s">
        <v>1597</v>
      </c>
      <c r="Y1354" s="1">
        <v>1.0</v>
      </c>
      <c r="Z1354" s="1" t="s">
        <v>2050</v>
      </c>
      <c r="AA1354" s="1">
        <v>2.0</v>
      </c>
      <c r="AD1354" s="1">
        <v>0.0</v>
      </c>
      <c r="AE1354" s="1">
        <v>1.0</v>
      </c>
      <c r="AG1354" s="1">
        <v>4.63</v>
      </c>
      <c r="AH1354" s="1">
        <v>1.0</v>
      </c>
      <c r="AI1354" s="1" t="s">
        <v>64</v>
      </c>
      <c r="AJ1354" s="1">
        <v>0.0</v>
      </c>
      <c r="AM1354" s="1">
        <v>0.0</v>
      </c>
      <c r="AN1354" s="1">
        <v>0.0</v>
      </c>
      <c r="AO1354" s="1">
        <v>100.0</v>
      </c>
      <c r="AP1354" s="1">
        <v>1.0</v>
      </c>
      <c r="AQ1354" s="1">
        <v>2.73</v>
      </c>
      <c r="AR1354" s="1">
        <v>2.73</v>
      </c>
      <c r="AS1354" s="1">
        <v>1.316256</v>
      </c>
      <c r="AT1354" s="1">
        <v>82.725</v>
      </c>
      <c r="AU1354" s="1">
        <v>0.16668</v>
      </c>
      <c r="AV1354" s="1">
        <v>1.30566</v>
      </c>
      <c r="AW1354" s="1">
        <v>0.73617</v>
      </c>
      <c r="AX1354" s="1">
        <v>3.7966</v>
      </c>
      <c r="AY1354" s="1">
        <v>0.0</v>
      </c>
      <c r="AZ1354" s="1">
        <v>0.6470905</v>
      </c>
      <c r="BA1354" s="1">
        <v>-5.602889</v>
      </c>
    </row>
    <row r="1355">
      <c r="D1355" s="1"/>
      <c r="G1355" s="1"/>
      <c r="K1355" s="1"/>
      <c r="S1355" s="3"/>
      <c r="T1355" s="1" t="s">
        <v>2290</v>
      </c>
      <c r="U1355" s="1" t="s">
        <v>176</v>
      </c>
      <c r="V1355" s="1" t="s">
        <v>176</v>
      </c>
      <c r="W1355" s="1" t="s">
        <v>807</v>
      </c>
      <c r="X1355" s="1" t="s">
        <v>1597</v>
      </c>
      <c r="Y1355" s="1">
        <v>1.0</v>
      </c>
      <c r="Z1355" s="1" t="s">
        <v>2050</v>
      </c>
      <c r="AA1355" s="1">
        <v>2.0</v>
      </c>
      <c r="AD1355" s="1">
        <v>0.0</v>
      </c>
      <c r="AE1355" s="1">
        <v>1.0</v>
      </c>
      <c r="AG1355" s="1">
        <v>4.63</v>
      </c>
      <c r="AH1355" s="1">
        <v>1.0</v>
      </c>
      <c r="AI1355" s="1" t="s">
        <v>64</v>
      </c>
      <c r="AJ1355" s="1">
        <v>0.0</v>
      </c>
      <c r="AM1355" s="1">
        <v>0.0</v>
      </c>
      <c r="AN1355" s="1">
        <v>0.0</v>
      </c>
      <c r="AO1355" s="1">
        <v>100.0</v>
      </c>
      <c r="AP1355" s="1">
        <v>1.0</v>
      </c>
      <c r="AQ1355" s="1">
        <v>2.73</v>
      </c>
      <c r="AR1355" s="1">
        <v>2.73</v>
      </c>
      <c r="AS1355" s="1">
        <v>1.316256</v>
      </c>
      <c r="AT1355" s="1">
        <v>82.725</v>
      </c>
      <c r="AU1355" s="1">
        <v>0.16668</v>
      </c>
      <c r="AV1355" s="1">
        <v>1.30566</v>
      </c>
      <c r="AW1355" s="1">
        <v>0.73617</v>
      </c>
      <c r="AX1355" s="1">
        <v>3.7966</v>
      </c>
      <c r="AY1355" s="1">
        <v>0.0</v>
      </c>
      <c r="AZ1355" s="1">
        <v>0.6470905</v>
      </c>
      <c r="BA1355" s="1">
        <v>-5.602889</v>
      </c>
    </row>
    <row r="1356">
      <c r="D1356" s="1"/>
      <c r="G1356" s="1"/>
      <c r="K1356" s="1"/>
      <c r="S1356" s="3"/>
      <c r="T1356" s="1" t="s">
        <v>2291</v>
      </c>
      <c r="U1356" s="1" t="s">
        <v>176</v>
      </c>
      <c r="V1356" s="1" t="s">
        <v>176</v>
      </c>
      <c r="W1356" s="1" t="s">
        <v>171</v>
      </c>
      <c r="X1356" s="1" t="s">
        <v>796</v>
      </c>
      <c r="Y1356" s="1">
        <v>2.0</v>
      </c>
      <c r="Z1356" s="1" t="s">
        <v>2159</v>
      </c>
      <c r="AA1356" s="1" t="s">
        <v>61</v>
      </c>
      <c r="AD1356" s="1">
        <v>0.0</v>
      </c>
      <c r="AE1356" s="1">
        <v>1.0</v>
      </c>
      <c r="AG1356" s="1">
        <v>31.065</v>
      </c>
      <c r="AH1356" s="1">
        <v>1.0</v>
      </c>
      <c r="AI1356" s="1" t="s">
        <v>64</v>
      </c>
      <c r="AJ1356" s="1">
        <v>0.0</v>
      </c>
      <c r="AM1356" s="1">
        <v>0.0</v>
      </c>
      <c r="AN1356" s="1">
        <v>0.0</v>
      </c>
      <c r="AO1356" s="1">
        <v>100.0</v>
      </c>
      <c r="AP1356" s="1">
        <v>1.0</v>
      </c>
      <c r="AQ1356" s="1">
        <v>0.58</v>
      </c>
      <c r="AR1356" s="1">
        <v>0.58</v>
      </c>
      <c r="AS1356" s="1">
        <v>13.03474</v>
      </c>
      <c r="AT1356" s="1">
        <v>70.94324</v>
      </c>
      <c r="AU1356" s="1">
        <v>4.255905</v>
      </c>
      <c r="AV1356" s="1">
        <v>12.32038</v>
      </c>
      <c r="AW1356" s="1">
        <v>8.915655</v>
      </c>
      <c r="AX1356" s="1">
        <v>36.96114</v>
      </c>
      <c r="AY1356" s="1">
        <v>0.0</v>
      </c>
      <c r="AZ1356" s="1">
        <v>0.6412987</v>
      </c>
      <c r="BA1356" s="1">
        <v>8.348166</v>
      </c>
    </row>
    <row r="1357">
      <c r="D1357" s="1"/>
      <c r="G1357" s="1"/>
      <c r="K1357" s="1"/>
      <c r="S1357" s="3"/>
      <c r="T1357" s="1" t="s">
        <v>2292</v>
      </c>
      <c r="U1357" s="1" t="s">
        <v>176</v>
      </c>
      <c r="V1357" s="1" t="s">
        <v>176</v>
      </c>
      <c r="W1357" s="1" t="s">
        <v>171</v>
      </c>
      <c r="X1357" s="1" t="s">
        <v>796</v>
      </c>
      <c r="Y1357" s="1">
        <v>1.0</v>
      </c>
      <c r="Z1357" s="1" t="s">
        <v>2259</v>
      </c>
      <c r="AA1357" s="1">
        <v>1.0</v>
      </c>
      <c r="AD1357" s="1">
        <v>0.0</v>
      </c>
      <c r="AE1357" s="1">
        <v>1.0</v>
      </c>
      <c r="AG1357" s="1">
        <v>31.962</v>
      </c>
      <c r="AH1357" s="1">
        <v>1.0</v>
      </c>
      <c r="AI1357" s="1" t="s">
        <v>64</v>
      </c>
      <c r="AJ1357" s="1">
        <v>0.0</v>
      </c>
      <c r="AM1357" s="1">
        <v>0.0</v>
      </c>
      <c r="AN1357" s="1">
        <v>0.0</v>
      </c>
      <c r="AO1357" s="1">
        <v>100.0</v>
      </c>
      <c r="AP1357" s="1">
        <v>1.0</v>
      </c>
      <c r="AQ1357" s="1">
        <v>0.58</v>
      </c>
      <c r="AR1357" s="1">
        <v>0.58</v>
      </c>
      <c r="AS1357" s="1">
        <v>13.41112</v>
      </c>
      <c r="AT1357" s="1">
        <v>70.94324</v>
      </c>
      <c r="AU1357" s="1">
        <v>4.378794</v>
      </c>
      <c r="AV1357" s="1">
        <v>12.67613</v>
      </c>
      <c r="AW1357" s="1">
        <v>9.173094</v>
      </c>
      <c r="AX1357" s="1">
        <v>38.02839</v>
      </c>
      <c r="AY1357" s="1">
        <v>0.0</v>
      </c>
      <c r="AZ1357" s="1">
        <v>0.6412987</v>
      </c>
      <c r="BA1357" s="1">
        <v>8.348166</v>
      </c>
    </row>
    <row r="1358">
      <c r="D1358" s="1"/>
      <c r="G1358" s="1"/>
      <c r="K1358" s="1"/>
      <c r="S1358" s="3"/>
      <c r="T1358" s="1" t="s">
        <v>2293</v>
      </c>
      <c r="U1358" s="1" t="s">
        <v>176</v>
      </c>
      <c r="V1358" s="1" t="s">
        <v>176</v>
      </c>
      <c r="W1358" s="1" t="s">
        <v>171</v>
      </c>
      <c r="X1358" s="1" t="s">
        <v>796</v>
      </c>
      <c r="Y1358" s="1">
        <v>2.0</v>
      </c>
      <c r="Z1358" s="1" t="s">
        <v>2259</v>
      </c>
      <c r="AA1358" s="1">
        <v>2.0</v>
      </c>
      <c r="AD1358" s="1">
        <v>0.0</v>
      </c>
      <c r="AE1358" s="1">
        <v>1.0</v>
      </c>
      <c r="AG1358" s="1">
        <v>31.962</v>
      </c>
      <c r="AH1358" s="1">
        <v>1.0</v>
      </c>
      <c r="AI1358" s="1" t="s">
        <v>64</v>
      </c>
      <c r="AJ1358" s="1">
        <v>0.0</v>
      </c>
      <c r="AM1358" s="1">
        <v>0.0</v>
      </c>
      <c r="AN1358" s="1">
        <v>0.0</v>
      </c>
      <c r="AO1358" s="1">
        <v>100.0</v>
      </c>
      <c r="AP1358" s="1">
        <v>1.0</v>
      </c>
      <c r="AQ1358" s="1">
        <v>0.58</v>
      </c>
      <c r="AR1358" s="1">
        <v>0.58</v>
      </c>
      <c r="AS1358" s="1">
        <v>13.41112</v>
      </c>
      <c r="AT1358" s="1">
        <v>70.94324</v>
      </c>
      <c r="AU1358" s="1">
        <v>4.378794</v>
      </c>
      <c r="AV1358" s="1">
        <v>12.67613</v>
      </c>
      <c r="AW1358" s="1">
        <v>9.173094</v>
      </c>
      <c r="AX1358" s="1">
        <v>38.02839</v>
      </c>
      <c r="AY1358" s="1">
        <v>0.0</v>
      </c>
      <c r="AZ1358" s="1">
        <v>0.6412987</v>
      </c>
      <c r="BA1358" s="1">
        <v>8.348166</v>
      </c>
    </row>
    <row r="1359">
      <c r="D1359" s="1"/>
      <c r="G1359" s="1"/>
      <c r="K1359" s="1"/>
      <c r="S1359" s="3"/>
      <c r="T1359" s="1" t="s">
        <v>2294</v>
      </c>
      <c r="U1359" s="1" t="s">
        <v>115</v>
      </c>
      <c r="V1359" s="1" t="s">
        <v>115</v>
      </c>
      <c r="W1359" s="1" t="s">
        <v>215</v>
      </c>
      <c r="X1359" s="1" t="s">
        <v>2295</v>
      </c>
      <c r="Y1359" s="1" t="s">
        <v>369</v>
      </c>
      <c r="Z1359" s="1" t="s">
        <v>1329</v>
      </c>
      <c r="AA1359" s="1" t="s">
        <v>369</v>
      </c>
      <c r="AD1359" s="1">
        <v>0.0</v>
      </c>
      <c r="AE1359" s="1">
        <v>1.0</v>
      </c>
      <c r="AG1359" s="1">
        <v>15.0</v>
      </c>
      <c r="AH1359" s="1">
        <v>1.0</v>
      </c>
      <c r="AI1359" s="1" t="s">
        <v>64</v>
      </c>
      <c r="AJ1359" s="1">
        <v>0.0</v>
      </c>
      <c r="AM1359" s="1">
        <v>0.0</v>
      </c>
      <c r="AN1359" s="1">
        <v>0.0</v>
      </c>
      <c r="AO1359" s="1">
        <v>100.0</v>
      </c>
      <c r="AP1359" s="1">
        <v>1.0</v>
      </c>
      <c r="AQ1359" s="1">
        <v>0.44</v>
      </c>
      <c r="AR1359" s="1">
        <v>0.44</v>
      </c>
      <c r="AS1359" s="1">
        <v>6.64828</v>
      </c>
      <c r="AT1359" s="1">
        <v>60.53732</v>
      </c>
      <c r="AU1359" s="1">
        <v>3.27</v>
      </c>
      <c r="AV1359" s="1">
        <v>5.7885</v>
      </c>
      <c r="AW1359" s="1">
        <v>5.52</v>
      </c>
      <c r="AX1359" s="1">
        <v>17.3655</v>
      </c>
      <c r="AY1359" s="1">
        <v>0.0</v>
      </c>
      <c r="AZ1359" s="1">
        <v>0.5913117</v>
      </c>
      <c r="BA1359" s="1">
        <v>18.4643</v>
      </c>
    </row>
    <row r="1360">
      <c r="D1360" s="1"/>
      <c r="G1360" s="1"/>
      <c r="K1360" s="1"/>
      <c r="S1360" s="3"/>
      <c r="T1360" s="1" t="s">
        <v>2296</v>
      </c>
      <c r="U1360" s="1" t="s">
        <v>115</v>
      </c>
      <c r="V1360" s="1" t="s">
        <v>115</v>
      </c>
      <c r="W1360" s="1" t="s">
        <v>215</v>
      </c>
      <c r="X1360" s="1" t="s">
        <v>2295</v>
      </c>
      <c r="Y1360" s="1" t="s">
        <v>369</v>
      </c>
      <c r="Z1360" s="1" t="s">
        <v>1329</v>
      </c>
      <c r="AA1360" s="1" t="s">
        <v>369</v>
      </c>
      <c r="AD1360" s="1">
        <v>0.0</v>
      </c>
      <c r="AE1360" s="1">
        <v>1.0</v>
      </c>
      <c r="AG1360" s="1">
        <v>15.0</v>
      </c>
      <c r="AH1360" s="1">
        <v>1.0</v>
      </c>
      <c r="AI1360" s="1" t="s">
        <v>64</v>
      </c>
      <c r="AJ1360" s="1">
        <v>0.0</v>
      </c>
      <c r="AM1360" s="1">
        <v>0.0</v>
      </c>
      <c r="AN1360" s="1">
        <v>0.0</v>
      </c>
      <c r="AO1360" s="1">
        <v>100.0</v>
      </c>
      <c r="AP1360" s="1">
        <v>1.0</v>
      </c>
      <c r="AQ1360" s="1">
        <v>0.44</v>
      </c>
      <c r="AR1360" s="1">
        <v>0.44</v>
      </c>
      <c r="AS1360" s="1">
        <v>6.64828</v>
      </c>
      <c r="AT1360" s="1">
        <v>60.53732</v>
      </c>
      <c r="AU1360" s="1">
        <v>3.27</v>
      </c>
      <c r="AV1360" s="1">
        <v>5.7885</v>
      </c>
      <c r="AW1360" s="1">
        <v>5.52</v>
      </c>
      <c r="AX1360" s="1">
        <v>17.3655</v>
      </c>
      <c r="AY1360" s="1">
        <v>0.0</v>
      </c>
      <c r="AZ1360" s="1">
        <v>0.5913117</v>
      </c>
      <c r="BA1360" s="1">
        <v>18.4643</v>
      </c>
    </row>
    <row r="1361">
      <c r="D1361" s="1"/>
      <c r="G1361" s="1"/>
      <c r="K1361" s="1"/>
      <c r="S1361" s="3"/>
      <c r="T1361" s="1" t="s">
        <v>2297</v>
      </c>
      <c r="U1361" s="1" t="s">
        <v>58</v>
      </c>
      <c r="V1361" s="1" t="s">
        <v>58</v>
      </c>
      <c r="W1361" s="1" t="s">
        <v>233</v>
      </c>
      <c r="Y1361" s="1" t="s">
        <v>2298</v>
      </c>
      <c r="Z1361" s="1" t="s">
        <v>2001</v>
      </c>
      <c r="AA1361" s="1" t="s">
        <v>276</v>
      </c>
      <c r="AD1361" s="1">
        <v>0.0</v>
      </c>
      <c r="AE1361" s="1">
        <v>1.0</v>
      </c>
      <c r="AG1361" s="1">
        <v>1.0E-4</v>
      </c>
      <c r="AH1361" s="1">
        <v>1.0</v>
      </c>
      <c r="AI1361" s="1" t="s">
        <v>64</v>
      </c>
      <c r="AJ1361" s="1">
        <v>0.0</v>
      </c>
      <c r="AM1361" s="1">
        <v>0.0</v>
      </c>
      <c r="AN1361" s="1">
        <v>0.0</v>
      </c>
      <c r="AO1361" s="1">
        <v>100.0</v>
      </c>
      <c r="AP1361" s="1">
        <v>1.0</v>
      </c>
      <c r="AQ1361" s="1">
        <v>1.98</v>
      </c>
      <c r="AR1361" s="1">
        <v>1.98</v>
      </c>
      <c r="AS1361" s="1">
        <v>2.83E-5</v>
      </c>
      <c r="AT1361" s="1">
        <v>84.05775</v>
      </c>
      <c r="AU1361" s="1">
        <v>2.93E-6</v>
      </c>
      <c r="AV1361" s="1">
        <v>2.815E-5</v>
      </c>
      <c r="AW1361" s="1">
        <v>1.793E-5</v>
      </c>
      <c r="AX1361" s="1">
        <v>8.445E-5</v>
      </c>
      <c r="AY1361" s="1">
        <v>0.0</v>
      </c>
      <c r="AZ1361" s="1">
        <v>0.6862155</v>
      </c>
      <c r="BA1361" s="1">
        <v>-8.9765</v>
      </c>
    </row>
    <row r="1362">
      <c r="D1362" s="1"/>
      <c r="G1362" s="1"/>
      <c r="K1362" s="1"/>
      <c r="S1362" s="3"/>
      <c r="T1362" s="1" t="s">
        <v>2299</v>
      </c>
      <c r="U1362" s="1" t="s">
        <v>58</v>
      </c>
      <c r="V1362" s="1" t="s">
        <v>58</v>
      </c>
      <c r="W1362" s="1" t="s">
        <v>233</v>
      </c>
      <c r="Y1362" s="1" t="s">
        <v>2300</v>
      </c>
      <c r="Z1362" s="1" t="s">
        <v>467</v>
      </c>
      <c r="AA1362" s="1" t="s">
        <v>324</v>
      </c>
      <c r="AD1362" s="1">
        <v>0.0</v>
      </c>
      <c r="AE1362" s="1">
        <v>1.0</v>
      </c>
      <c r="AG1362" s="1">
        <v>1.0E-4</v>
      </c>
      <c r="AH1362" s="1">
        <v>1.0</v>
      </c>
      <c r="AI1362" s="1" t="s">
        <v>64</v>
      </c>
      <c r="AJ1362" s="1">
        <v>0.0</v>
      </c>
      <c r="AM1362" s="1">
        <v>0.0</v>
      </c>
      <c r="AN1362" s="1">
        <v>0.0</v>
      </c>
      <c r="AO1362" s="1">
        <v>100.0</v>
      </c>
      <c r="AP1362" s="1">
        <v>1.0</v>
      </c>
      <c r="AQ1362" s="1">
        <v>1.98</v>
      </c>
      <c r="AR1362" s="1">
        <v>1.98</v>
      </c>
      <c r="AS1362" s="1">
        <v>2.83E-5</v>
      </c>
      <c r="AT1362" s="1">
        <v>84.05775</v>
      </c>
      <c r="AU1362" s="1">
        <v>2.93E-6</v>
      </c>
      <c r="AV1362" s="1">
        <v>2.815E-5</v>
      </c>
      <c r="AW1362" s="1">
        <v>1.793E-5</v>
      </c>
      <c r="AX1362" s="1">
        <v>8.445E-5</v>
      </c>
      <c r="AY1362" s="1">
        <v>0.0</v>
      </c>
      <c r="AZ1362" s="1">
        <v>0.6862155</v>
      </c>
      <c r="BA1362" s="1">
        <v>-8.9765</v>
      </c>
    </row>
    <row r="1363">
      <c r="D1363" s="1"/>
      <c r="G1363" s="1"/>
      <c r="K1363" s="1"/>
      <c r="S1363" s="3"/>
      <c r="T1363" s="1" t="s">
        <v>2301</v>
      </c>
      <c r="U1363" s="1" t="s">
        <v>58</v>
      </c>
      <c r="V1363" s="1" t="s">
        <v>58</v>
      </c>
      <c r="W1363" s="1" t="s">
        <v>233</v>
      </c>
      <c r="AD1363" s="1">
        <v>1.0</v>
      </c>
      <c r="AE1363" s="1">
        <v>1.0</v>
      </c>
      <c r="AG1363" s="1">
        <v>1.0E-4</v>
      </c>
      <c r="AH1363" s="1">
        <v>1.0</v>
      </c>
      <c r="AI1363" s="1" t="s">
        <v>64</v>
      </c>
      <c r="AJ1363" s="1">
        <v>0.0</v>
      </c>
      <c r="AM1363" s="1">
        <v>0.0</v>
      </c>
      <c r="AN1363" s="1">
        <v>0.0</v>
      </c>
      <c r="AO1363" s="1">
        <v>100.0</v>
      </c>
      <c r="AP1363" s="1">
        <v>1.0</v>
      </c>
      <c r="AQ1363" s="1">
        <v>1.98</v>
      </c>
      <c r="AR1363" s="1">
        <v>1.98</v>
      </c>
      <c r="AS1363" s="1">
        <v>2.83E-5</v>
      </c>
      <c r="AT1363" s="1">
        <v>84.05775</v>
      </c>
      <c r="AU1363" s="1">
        <v>2.93E-6</v>
      </c>
      <c r="AV1363" s="1">
        <v>2.815E-5</v>
      </c>
      <c r="AW1363" s="1">
        <v>1.793E-5</v>
      </c>
      <c r="AX1363" s="1">
        <v>8.445E-5</v>
      </c>
      <c r="AY1363" s="1">
        <v>0.0</v>
      </c>
      <c r="AZ1363" s="1">
        <v>0.6862155</v>
      </c>
      <c r="BA1363" s="1">
        <v>-8.9765</v>
      </c>
    </row>
    <row r="1364">
      <c r="D1364" s="1"/>
      <c r="G1364" s="1"/>
      <c r="K1364" s="1"/>
      <c r="S1364" s="3"/>
      <c r="T1364" s="1" t="s">
        <v>2302</v>
      </c>
      <c r="U1364" s="1" t="s">
        <v>58</v>
      </c>
      <c r="V1364" s="1" t="s">
        <v>58</v>
      </c>
      <c r="W1364" s="1" t="s">
        <v>233</v>
      </c>
      <c r="Y1364" s="1" t="s">
        <v>2303</v>
      </c>
      <c r="Z1364" s="1" t="s">
        <v>1352</v>
      </c>
      <c r="AA1364" s="1" t="s">
        <v>78</v>
      </c>
      <c r="AD1364" s="1">
        <v>0.0</v>
      </c>
      <c r="AE1364" s="1">
        <v>1.0</v>
      </c>
      <c r="AG1364" s="1">
        <v>1.0E-4</v>
      </c>
      <c r="AH1364" s="1">
        <v>1.0</v>
      </c>
      <c r="AI1364" s="1" t="s">
        <v>64</v>
      </c>
      <c r="AJ1364" s="1">
        <v>0.0</v>
      </c>
      <c r="AM1364" s="1">
        <v>0.0</v>
      </c>
      <c r="AN1364" s="1">
        <v>0.0</v>
      </c>
      <c r="AO1364" s="1">
        <v>100.0</v>
      </c>
      <c r="AP1364" s="1">
        <v>1.0</v>
      </c>
      <c r="AQ1364" s="1">
        <v>1.98</v>
      </c>
      <c r="AR1364" s="1">
        <v>1.98</v>
      </c>
      <c r="AS1364" s="1">
        <v>2.83E-5</v>
      </c>
      <c r="AT1364" s="1">
        <v>84.05775</v>
      </c>
      <c r="AU1364" s="1">
        <v>2.93E-6</v>
      </c>
      <c r="AV1364" s="1">
        <v>2.815E-5</v>
      </c>
      <c r="AW1364" s="1">
        <v>1.793E-5</v>
      </c>
      <c r="AX1364" s="1">
        <v>8.445E-5</v>
      </c>
      <c r="AY1364" s="1">
        <v>0.0</v>
      </c>
      <c r="AZ1364" s="1">
        <v>0.6862155</v>
      </c>
      <c r="BA1364" s="1">
        <v>-8.9765</v>
      </c>
    </row>
    <row r="1365">
      <c r="D1365" s="1"/>
      <c r="G1365" s="1"/>
      <c r="K1365" s="1"/>
      <c r="S1365" s="3"/>
      <c r="T1365" s="1" t="s">
        <v>2304</v>
      </c>
      <c r="U1365" s="1" t="s">
        <v>58</v>
      </c>
      <c r="V1365" s="1" t="s">
        <v>58</v>
      </c>
      <c r="W1365" s="1" t="s">
        <v>233</v>
      </c>
      <c r="Y1365" s="1" t="s">
        <v>2305</v>
      </c>
      <c r="Z1365" s="1" t="s">
        <v>1365</v>
      </c>
      <c r="AA1365" s="1" t="s">
        <v>78</v>
      </c>
      <c r="AD1365" s="1">
        <v>0.0</v>
      </c>
      <c r="AE1365" s="1">
        <v>1.0</v>
      </c>
      <c r="AG1365" s="1">
        <v>1.0E-4</v>
      </c>
      <c r="AH1365" s="1">
        <v>1.0</v>
      </c>
      <c r="AI1365" s="1" t="s">
        <v>64</v>
      </c>
      <c r="AJ1365" s="1">
        <v>0.0</v>
      </c>
      <c r="AM1365" s="1">
        <v>0.0</v>
      </c>
      <c r="AN1365" s="1">
        <v>0.0</v>
      </c>
      <c r="AO1365" s="1">
        <v>100.0</v>
      </c>
      <c r="AP1365" s="1">
        <v>1.0</v>
      </c>
      <c r="AQ1365" s="1">
        <v>1.98</v>
      </c>
      <c r="AR1365" s="1">
        <v>1.98</v>
      </c>
      <c r="AS1365" s="1">
        <v>2.83E-5</v>
      </c>
      <c r="AT1365" s="1">
        <v>84.05775</v>
      </c>
      <c r="AU1365" s="1">
        <v>2.93E-6</v>
      </c>
      <c r="AV1365" s="1">
        <v>2.815E-5</v>
      </c>
      <c r="AW1365" s="1">
        <v>1.793E-5</v>
      </c>
      <c r="AX1365" s="1">
        <v>8.445E-5</v>
      </c>
      <c r="AY1365" s="1">
        <v>0.0</v>
      </c>
      <c r="AZ1365" s="1">
        <v>0.6862155</v>
      </c>
      <c r="BA1365" s="1">
        <v>-8.9765</v>
      </c>
    </row>
    <row r="1366">
      <c r="D1366" s="1"/>
      <c r="G1366" s="1"/>
      <c r="K1366" s="1"/>
      <c r="S1366" s="3"/>
      <c r="T1366" s="1" t="s">
        <v>2306</v>
      </c>
      <c r="U1366" s="1" t="s">
        <v>58</v>
      </c>
      <c r="V1366" s="1" t="s">
        <v>58</v>
      </c>
      <c r="W1366" s="1" t="s">
        <v>233</v>
      </c>
      <c r="Y1366" s="1" t="s">
        <v>2307</v>
      </c>
      <c r="Z1366" s="1" t="s">
        <v>275</v>
      </c>
      <c r="AA1366" s="1" t="s">
        <v>280</v>
      </c>
      <c r="AD1366" s="1">
        <v>0.0</v>
      </c>
      <c r="AE1366" s="1">
        <v>1.0</v>
      </c>
      <c r="AG1366" s="1">
        <v>1.0E-4</v>
      </c>
      <c r="AH1366" s="1">
        <v>1.0</v>
      </c>
      <c r="AI1366" s="1" t="s">
        <v>64</v>
      </c>
      <c r="AJ1366" s="1">
        <v>0.0</v>
      </c>
      <c r="AM1366" s="1">
        <v>0.0</v>
      </c>
      <c r="AN1366" s="1">
        <v>0.0</v>
      </c>
      <c r="AO1366" s="1">
        <v>100.0</v>
      </c>
      <c r="AP1366" s="1">
        <v>1.0</v>
      </c>
      <c r="AQ1366" s="1">
        <v>1.98</v>
      </c>
      <c r="AR1366" s="1">
        <v>1.98</v>
      </c>
      <c r="AS1366" s="1">
        <v>2.83E-5</v>
      </c>
      <c r="AT1366" s="1">
        <v>84.05775</v>
      </c>
      <c r="AU1366" s="1">
        <v>2.93E-6</v>
      </c>
      <c r="AV1366" s="1">
        <v>2.815E-5</v>
      </c>
      <c r="AW1366" s="1">
        <v>1.793E-5</v>
      </c>
      <c r="AX1366" s="1">
        <v>8.445E-5</v>
      </c>
      <c r="AY1366" s="1">
        <v>0.0</v>
      </c>
      <c r="AZ1366" s="1">
        <v>0.6862155</v>
      </c>
      <c r="BA1366" s="1">
        <v>-8.9765</v>
      </c>
    </row>
    <row r="1367">
      <c r="D1367" s="1"/>
      <c r="G1367" s="1"/>
      <c r="K1367" s="1"/>
      <c r="S1367" s="3"/>
      <c r="T1367" s="1" t="s">
        <v>2308</v>
      </c>
      <c r="U1367" s="1" t="s">
        <v>58</v>
      </c>
      <c r="V1367" s="1" t="s">
        <v>58</v>
      </c>
      <c r="W1367" s="1" t="s">
        <v>233</v>
      </c>
      <c r="Y1367" s="1" t="s">
        <v>2309</v>
      </c>
      <c r="Z1367" s="1" t="s">
        <v>946</v>
      </c>
      <c r="AA1367" s="1" t="s">
        <v>56</v>
      </c>
      <c r="AD1367" s="1">
        <v>0.0</v>
      </c>
      <c r="AE1367" s="1">
        <v>1.0</v>
      </c>
      <c r="AG1367" s="1">
        <v>1.0E-4</v>
      </c>
      <c r="AH1367" s="1">
        <v>1.0</v>
      </c>
      <c r="AI1367" s="1" t="s">
        <v>64</v>
      </c>
      <c r="AJ1367" s="1">
        <v>0.0</v>
      </c>
      <c r="AM1367" s="1">
        <v>0.0</v>
      </c>
      <c r="AN1367" s="1">
        <v>0.0</v>
      </c>
      <c r="AO1367" s="1">
        <v>100.0</v>
      </c>
      <c r="AP1367" s="1">
        <v>1.0</v>
      </c>
      <c r="AQ1367" s="1">
        <v>1.98</v>
      </c>
      <c r="AR1367" s="1">
        <v>1.98</v>
      </c>
      <c r="AS1367" s="1">
        <v>2.83E-5</v>
      </c>
      <c r="AT1367" s="1">
        <v>84.05775</v>
      </c>
      <c r="AU1367" s="1">
        <v>2.93E-6</v>
      </c>
      <c r="AV1367" s="1">
        <v>2.815E-5</v>
      </c>
      <c r="AW1367" s="1">
        <v>1.793E-5</v>
      </c>
      <c r="AX1367" s="1">
        <v>8.445E-5</v>
      </c>
      <c r="AY1367" s="1">
        <v>0.0</v>
      </c>
      <c r="AZ1367" s="1">
        <v>0.6862155</v>
      </c>
      <c r="BA1367" s="1">
        <v>-8.9765</v>
      </c>
    </row>
    <row r="1368">
      <c r="D1368" s="1"/>
      <c r="G1368" s="1"/>
      <c r="K1368" s="1"/>
      <c r="S1368" s="3"/>
      <c r="T1368" s="1" t="s">
        <v>2310</v>
      </c>
      <c r="U1368" s="1" t="s">
        <v>58</v>
      </c>
      <c r="V1368" s="1" t="s">
        <v>58</v>
      </c>
      <c r="W1368" s="1" t="s">
        <v>233</v>
      </c>
      <c r="Y1368" s="1" t="s">
        <v>2311</v>
      </c>
      <c r="Z1368" s="1" t="s">
        <v>279</v>
      </c>
      <c r="AA1368" s="1" t="s">
        <v>276</v>
      </c>
      <c r="AD1368" s="1">
        <v>0.0</v>
      </c>
      <c r="AE1368" s="1">
        <v>1.0</v>
      </c>
      <c r="AG1368" s="1">
        <v>1.0E-4</v>
      </c>
      <c r="AH1368" s="1">
        <v>1.0</v>
      </c>
      <c r="AI1368" s="1" t="s">
        <v>64</v>
      </c>
      <c r="AJ1368" s="1">
        <v>0.0</v>
      </c>
      <c r="AM1368" s="1">
        <v>0.0</v>
      </c>
      <c r="AN1368" s="1">
        <v>0.0</v>
      </c>
      <c r="AO1368" s="1">
        <v>100.0</v>
      </c>
      <c r="AP1368" s="1">
        <v>1.0</v>
      </c>
      <c r="AQ1368" s="1">
        <v>1.98</v>
      </c>
      <c r="AR1368" s="1">
        <v>1.98</v>
      </c>
      <c r="AS1368" s="1">
        <v>2.83E-5</v>
      </c>
      <c r="AT1368" s="1">
        <v>84.05775</v>
      </c>
      <c r="AU1368" s="1">
        <v>2.93E-6</v>
      </c>
      <c r="AV1368" s="1">
        <v>2.815E-5</v>
      </c>
      <c r="AW1368" s="1">
        <v>1.793E-5</v>
      </c>
      <c r="AX1368" s="1">
        <v>8.445E-5</v>
      </c>
      <c r="AY1368" s="1">
        <v>0.0</v>
      </c>
      <c r="AZ1368" s="1">
        <v>0.6862155</v>
      </c>
      <c r="BA1368" s="1">
        <v>-8.9765</v>
      </c>
    </row>
    <row r="1369">
      <c r="D1369" s="1"/>
      <c r="G1369" s="1"/>
      <c r="K1369" s="1"/>
      <c r="S1369" s="3"/>
      <c r="T1369" s="1" t="s">
        <v>2312</v>
      </c>
      <c r="U1369" s="1" t="s">
        <v>58</v>
      </c>
      <c r="V1369" s="1" t="s">
        <v>58</v>
      </c>
      <c r="W1369" s="1" t="s">
        <v>233</v>
      </c>
      <c r="Y1369" s="1" t="s">
        <v>2313</v>
      </c>
      <c r="Z1369" s="1" t="s">
        <v>778</v>
      </c>
      <c r="AA1369" s="1" t="s">
        <v>276</v>
      </c>
      <c r="AD1369" s="1">
        <v>0.0</v>
      </c>
      <c r="AE1369" s="1">
        <v>1.0</v>
      </c>
      <c r="AG1369" s="1">
        <v>1.0E-4</v>
      </c>
      <c r="AH1369" s="1">
        <v>1.0</v>
      </c>
      <c r="AI1369" s="1" t="s">
        <v>64</v>
      </c>
      <c r="AJ1369" s="1">
        <v>0.0</v>
      </c>
      <c r="AM1369" s="1">
        <v>0.0</v>
      </c>
      <c r="AN1369" s="1">
        <v>0.0</v>
      </c>
      <c r="AO1369" s="1">
        <v>100.0</v>
      </c>
      <c r="AP1369" s="1">
        <v>1.0</v>
      </c>
      <c r="AQ1369" s="1">
        <v>1.98</v>
      </c>
      <c r="AR1369" s="1">
        <v>1.98</v>
      </c>
      <c r="AS1369" s="1">
        <v>2.83E-5</v>
      </c>
      <c r="AT1369" s="1">
        <v>84.05775</v>
      </c>
      <c r="AU1369" s="1">
        <v>2.93E-6</v>
      </c>
      <c r="AV1369" s="1">
        <v>2.815E-5</v>
      </c>
      <c r="AW1369" s="1">
        <v>1.793E-5</v>
      </c>
      <c r="AX1369" s="1">
        <v>8.445E-5</v>
      </c>
      <c r="AY1369" s="1">
        <v>0.0</v>
      </c>
      <c r="AZ1369" s="1">
        <v>0.6862155</v>
      </c>
      <c r="BA1369" s="1">
        <v>-8.9765</v>
      </c>
    </row>
    <row r="1370">
      <c r="D1370" s="1"/>
      <c r="G1370" s="1"/>
      <c r="K1370" s="1"/>
      <c r="S1370" s="3"/>
      <c r="T1370" s="1" t="s">
        <v>2314</v>
      </c>
      <c r="U1370" s="1" t="s">
        <v>58</v>
      </c>
      <c r="V1370" s="1" t="s">
        <v>58</v>
      </c>
      <c r="W1370" s="1" t="s">
        <v>233</v>
      </c>
      <c r="Y1370" s="1" t="s">
        <v>2315</v>
      </c>
      <c r="Z1370" s="1" t="s">
        <v>914</v>
      </c>
      <c r="AA1370" s="1" t="s">
        <v>276</v>
      </c>
      <c r="AD1370" s="1">
        <v>0.0</v>
      </c>
      <c r="AE1370" s="1">
        <v>1.0</v>
      </c>
      <c r="AG1370" s="1">
        <v>1.0E-4</v>
      </c>
      <c r="AH1370" s="1">
        <v>1.0</v>
      </c>
      <c r="AI1370" s="1" t="s">
        <v>64</v>
      </c>
      <c r="AJ1370" s="1">
        <v>0.0</v>
      </c>
      <c r="AM1370" s="1">
        <v>0.0</v>
      </c>
      <c r="AN1370" s="1">
        <v>0.0</v>
      </c>
      <c r="AO1370" s="1">
        <v>100.0</v>
      </c>
      <c r="AP1370" s="1">
        <v>1.0</v>
      </c>
      <c r="AQ1370" s="1">
        <v>1.98</v>
      </c>
      <c r="AR1370" s="1">
        <v>1.98</v>
      </c>
      <c r="AS1370" s="1">
        <v>2.83E-5</v>
      </c>
      <c r="AT1370" s="1">
        <v>84.05775</v>
      </c>
      <c r="AU1370" s="1">
        <v>2.93E-6</v>
      </c>
      <c r="AV1370" s="1">
        <v>2.815E-5</v>
      </c>
      <c r="AW1370" s="1">
        <v>1.793E-5</v>
      </c>
      <c r="AX1370" s="1">
        <v>8.445E-5</v>
      </c>
      <c r="AY1370" s="1">
        <v>0.0</v>
      </c>
      <c r="AZ1370" s="1">
        <v>0.6862155</v>
      </c>
      <c r="BA1370" s="1">
        <v>-8.9765</v>
      </c>
    </row>
    <row r="1371">
      <c r="D1371" s="1"/>
      <c r="G1371" s="1"/>
      <c r="K1371" s="1"/>
      <c r="S1371" s="3"/>
      <c r="T1371" s="1" t="s">
        <v>2316</v>
      </c>
      <c r="U1371" s="1" t="s">
        <v>58</v>
      </c>
      <c r="V1371" s="1" t="s">
        <v>58</v>
      </c>
      <c r="W1371" s="1" t="s">
        <v>233</v>
      </c>
      <c r="AD1371" s="1">
        <v>0.0</v>
      </c>
      <c r="AE1371" s="1">
        <v>1.0</v>
      </c>
      <c r="AG1371" s="1">
        <v>1.0E-4</v>
      </c>
      <c r="AH1371" s="1">
        <v>1.0</v>
      </c>
      <c r="AI1371" s="1" t="s">
        <v>64</v>
      </c>
      <c r="AJ1371" s="1">
        <v>0.0</v>
      </c>
      <c r="AM1371" s="1">
        <v>0.0</v>
      </c>
      <c r="AN1371" s="1">
        <v>0.0</v>
      </c>
      <c r="AO1371" s="1">
        <v>100.0</v>
      </c>
      <c r="AP1371" s="1">
        <v>1.0</v>
      </c>
      <c r="AQ1371" s="1">
        <v>1.98</v>
      </c>
      <c r="AR1371" s="1">
        <v>1.98</v>
      </c>
      <c r="AS1371" s="1">
        <v>2.83E-5</v>
      </c>
      <c r="AT1371" s="1">
        <v>84.05775</v>
      </c>
      <c r="AU1371" s="1">
        <v>2.93E-6</v>
      </c>
      <c r="AV1371" s="1">
        <v>2.815E-5</v>
      </c>
      <c r="AW1371" s="1">
        <v>1.793E-5</v>
      </c>
      <c r="AX1371" s="1">
        <v>8.445E-5</v>
      </c>
      <c r="AY1371" s="1">
        <v>0.0</v>
      </c>
      <c r="AZ1371" s="1">
        <v>0.6862155</v>
      </c>
      <c r="BA1371" s="1">
        <v>-8.9765</v>
      </c>
    </row>
    <row r="1372">
      <c r="D1372" s="1"/>
      <c r="G1372" s="1"/>
      <c r="K1372" s="1"/>
      <c r="S1372" s="3"/>
      <c r="T1372" s="1" t="s">
        <v>2317</v>
      </c>
      <c r="U1372" s="1" t="s">
        <v>58</v>
      </c>
      <c r="V1372" s="1" t="s">
        <v>58</v>
      </c>
      <c r="W1372" s="1" t="s">
        <v>233</v>
      </c>
      <c r="Y1372" s="1" t="s">
        <v>2318</v>
      </c>
      <c r="Z1372" s="1" t="s">
        <v>563</v>
      </c>
      <c r="AA1372" s="1" t="s">
        <v>236</v>
      </c>
      <c r="AD1372" s="1">
        <v>0.0</v>
      </c>
      <c r="AE1372" s="1">
        <v>1.0</v>
      </c>
      <c r="AG1372" s="1">
        <v>1.0E-4</v>
      </c>
      <c r="AH1372" s="1">
        <v>1.0</v>
      </c>
      <c r="AI1372" s="1" t="s">
        <v>64</v>
      </c>
      <c r="AJ1372" s="1">
        <v>0.0</v>
      </c>
      <c r="AM1372" s="1">
        <v>0.0</v>
      </c>
      <c r="AN1372" s="1">
        <v>0.0</v>
      </c>
      <c r="AO1372" s="1">
        <v>100.0</v>
      </c>
      <c r="AP1372" s="1">
        <v>1.0</v>
      </c>
      <c r="AQ1372" s="1">
        <v>1.98</v>
      </c>
      <c r="AR1372" s="1">
        <v>1.98</v>
      </c>
      <c r="AS1372" s="1">
        <v>2.83E-5</v>
      </c>
      <c r="AT1372" s="1">
        <v>84.05775</v>
      </c>
      <c r="AU1372" s="1">
        <v>2.93E-6</v>
      </c>
      <c r="AV1372" s="1">
        <v>2.815E-5</v>
      </c>
      <c r="AW1372" s="1">
        <v>1.793E-5</v>
      </c>
      <c r="AX1372" s="1">
        <v>8.445E-5</v>
      </c>
      <c r="AY1372" s="1">
        <v>0.0</v>
      </c>
      <c r="AZ1372" s="1">
        <v>0.6862155</v>
      </c>
      <c r="BA1372" s="1">
        <v>-8.9765</v>
      </c>
    </row>
    <row r="1373">
      <c r="D1373" s="1"/>
      <c r="G1373" s="1"/>
      <c r="K1373" s="1"/>
      <c r="S1373" s="3"/>
      <c r="T1373" s="1" t="s">
        <v>2319</v>
      </c>
      <c r="U1373" s="1" t="s">
        <v>58</v>
      </c>
      <c r="V1373" s="1" t="s">
        <v>58</v>
      </c>
      <c r="W1373" s="1" t="s">
        <v>233</v>
      </c>
      <c r="Y1373" s="1" t="s">
        <v>2320</v>
      </c>
      <c r="Z1373" s="1" t="s">
        <v>235</v>
      </c>
      <c r="AA1373" s="1" t="s">
        <v>324</v>
      </c>
      <c r="AD1373" s="1">
        <v>0.0</v>
      </c>
      <c r="AE1373" s="1">
        <v>1.0</v>
      </c>
      <c r="AG1373" s="1">
        <v>1.0E-4</v>
      </c>
      <c r="AH1373" s="1">
        <v>1.0</v>
      </c>
      <c r="AI1373" s="1" t="s">
        <v>64</v>
      </c>
      <c r="AJ1373" s="1">
        <v>0.0</v>
      </c>
      <c r="AM1373" s="1">
        <v>0.0</v>
      </c>
      <c r="AN1373" s="1">
        <v>0.0</v>
      </c>
      <c r="AO1373" s="1">
        <v>100.0</v>
      </c>
      <c r="AP1373" s="1">
        <v>1.0</v>
      </c>
      <c r="AQ1373" s="1">
        <v>1.98</v>
      </c>
      <c r="AR1373" s="1">
        <v>1.98</v>
      </c>
      <c r="AS1373" s="1">
        <v>2.83E-5</v>
      </c>
      <c r="AT1373" s="1">
        <v>84.05775</v>
      </c>
      <c r="AU1373" s="1">
        <v>2.93E-6</v>
      </c>
      <c r="AV1373" s="1">
        <v>2.815E-5</v>
      </c>
      <c r="AW1373" s="1">
        <v>1.793E-5</v>
      </c>
      <c r="AX1373" s="1">
        <v>8.445E-5</v>
      </c>
      <c r="AY1373" s="1">
        <v>0.0</v>
      </c>
      <c r="AZ1373" s="1">
        <v>0.6862155</v>
      </c>
      <c r="BA1373" s="1">
        <v>-8.9765</v>
      </c>
    </row>
    <row r="1374">
      <c r="D1374" s="1"/>
      <c r="G1374" s="1"/>
      <c r="K1374" s="1"/>
      <c r="S1374" s="3"/>
      <c r="T1374" s="1" t="s">
        <v>2321</v>
      </c>
      <c r="U1374" s="1" t="s">
        <v>58</v>
      </c>
      <c r="V1374" s="1" t="s">
        <v>58</v>
      </c>
      <c r="W1374" s="1" t="s">
        <v>233</v>
      </c>
      <c r="Y1374" s="1" t="s">
        <v>2322</v>
      </c>
      <c r="Z1374" s="1" t="s">
        <v>704</v>
      </c>
      <c r="AA1374" s="1" t="s">
        <v>324</v>
      </c>
      <c r="AD1374" s="1">
        <v>0.0</v>
      </c>
      <c r="AE1374" s="1">
        <v>1.0</v>
      </c>
      <c r="AG1374" s="1">
        <v>1.0E-4</v>
      </c>
      <c r="AH1374" s="1">
        <v>1.0</v>
      </c>
      <c r="AI1374" s="1" t="s">
        <v>64</v>
      </c>
      <c r="AJ1374" s="1">
        <v>0.0</v>
      </c>
      <c r="AM1374" s="1">
        <v>0.0</v>
      </c>
      <c r="AN1374" s="1">
        <v>0.0</v>
      </c>
      <c r="AO1374" s="1">
        <v>100.0</v>
      </c>
      <c r="AP1374" s="1">
        <v>1.0</v>
      </c>
      <c r="AQ1374" s="1">
        <v>1.98</v>
      </c>
      <c r="AR1374" s="1">
        <v>1.98</v>
      </c>
      <c r="AS1374" s="1">
        <v>2.83E-5</v>
      </c>
      <c r="AT1374" s="1">
        <v>84.05775</v>
      </c>
      <c r="AU1374" s="1">
        <v>2.93E-6</v>
      </c>
      <c r="AV1374" s="1">
        <v>2.815E-5</v>
      </c>
      <c r="AW1374" s="1">
        <v>1.793E-5</v>
      </c>
      <c r="AX1374" s="1">
        <v>8.445E-5</v>
      </c>
      <c r="AY1374" s="1">
        <v>0.0</v>
      </c>
      <c r="AZ1374" s="1">
        <v>0.6862155</v>
      </c>
      <c r="BA1374" s="1">
        <v>-8.9765</v>
      </c>
    </row>
    <row r="1375">
      <c r="D1375" s="1"/>
      <c r="G1375" s="1"/>
      <c r="K1375" s="1"/>
      <c r="S1375" s="3"/>
      <c r="T1375" s="1" t="s">
        <v>2323</v>
      </c>
      <c r="U1375" s="1" t="s">
        <v>58</v>
      </c>
      <c r="V1375" s="1" t="s">
        <v>58</v>
      </c>
      <c r="W1375" s="1" t="s">
        <v>2324</v>
      </c>
      <c r="X1375" s="1" t="s">
        <v>1916</v>
      </c>
      <c r="Y1375" s="1" t="s">
        <v>66</v>
      </c>
      <c r="Z1375" s="1" t="s">
        <v>984</v>
      </c>
      <c r="AA1375" s="1" t="s">
        <v>66</v>
      </c>
      <c r="AD1375" s="1">
        <v>0.0</v>
      </c>
      <c r="AE1375" s="1">
        <v>1.0</v>
      </c>
      <c r="AG1375" s="1">
        <v>3.1</v>
      </c>
      <c r="AH1375" s="1">
        <v>1.0</v>
      </c>
      <c r="AI1375" s="1" t="s">
        <v>64</v>
      </c>
      <c r="AJ1375" s="1">
        <v>0.0</v>
      </c>
      <c r="AM1375" s="1">
        <v>0.0</v>
      </c>
      <c r="AN1375" s="1">
        <v>0.0</v>
      </c>
      <c r="AO1375" s="1">
        <v>100.0</v>
      </c>
      <c r="AP1375" s="1">
        <v>1.0</v>
      </c>
      <c r="AQ1375" s="1">
        <v>0.984</v>
      </c>
      <c r="AR1375" s="1">
        <v>0.984</v>
      </c>
      <c r="AS1375" s="1">
        <v>0.4857612</v>
      </c>
      <c r="AT1375" s="1">
        <v>81.55963</v>
      </c>
      <c r="AU1375" s="1">
        <v>0.0713</v>
      </c>
      <c r="AV1375" s="1">
        <v>0.4805</v>
      </c>
      <c r="AW1375" s="1">
        <v>0.5362999</v>
      </c>
      <c r="AX1375" s="1">
        <v>1.4415</v>
      </c>
      <c r="AY1375" s="1">
        <v>0.0</v>
      </c>
      <c r="AZ1375" s="1">
        <v>0.7325883</v>
      </c>
      <c r="BA1375" s="1">
        <v>-17.38062</v>
      </c>
    </row>
  </sheetData>
  <autoFilter ref="$A$3:$BB$1375">
    <filterColumn colId="29">
      <filters>
        <filter val="0"/>
        <filter val="1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76</v>
      </c>
    </row>
    <row r="2">
      <c r="A2" s="1" t="s">
        <v>76</v>
      </c>
      <c r="E2" t="str">
        <f t="array" ref="E2:E11">UNIQUE(A:A)</f>
        <v>OHL-500kV-ACSR-ZEBRA 4X484.5mm (3240A)</v>
      </c>
    </row>
    <row r="3">
      <c r="A3" s="1" t="s">
        <v>233</v>
      </c>
      <c r="E3" t="s">
        <v>233</v>
      </c>
    </row>
    <row r="4">
      <c r="A4" s="1" t="s">
        <v>233</v>
      </c>
      <c r="E4" t="s">
        <v>322</v>
      </c>
    </row>
    <row r="5">
      <c r="A5" s="1" t="s">
        <v>233</v>
      </c>
      <c r="E5" t="s">
        <v>327</v>
      </c>
    </row>
    <row r="6">
      <c r="A6" s="1" t="s">
        <v>322</v>
      </c>
      <c r="E6" t="s">
        <v>425</v>
      </c>
    </row>
    <row r="7">
      <c r="A7" s="1" t="s">
        <v>327</v>
      </c>
      <c r="E7" t="s">
        <v>562</v>
      </c>
    </row>
    <row r="8">
      <c r="A8" s="1" t="s">
        <v>322</v>
      </c>
      <c r="E8" t="s">
        <v>905</v>
      </c>
    </row>
    <row r="9">
      <c r="A9" s="1" t="s">
        <v>327</v>
      </c>
      <c r="E9" t="s">
        <v>1294</v>
      </c>
    </row>
    <row r="10">
      <c r="A10" s="1" t="s">
        <v>425</v>
      </c>
      <c r="E10" t="s">
        <v>1584</v>
      </c>
    </row>
    <row r="11">
      <c r="A11" s="1" t="s">
        <v>425</v>
      </c>
    </row>
    <row r="12">
      <c r="A12" s="1" t="s">
        <v>233</v>
      </c>
    </row>
    <row r="13">
      <c r="A13" s="1" t="s">
        <v>233</v>
      </c>
    </row>
    <row r="14">
      <c r="A14" s="1" t="s">
        <v>233</v>
      </c>
    </row>
    <row r="15">
      <c r="A15" s="1" t="s">
        <v>233</v>
      </c>
    </row>
    <row r="16">
      <c r="A16" s="1" t="s">
        <v>562</v>
      </c>
    </row>
    <row r="17">
      <c r="A17" s="1" t="s">
        <v>562</v>
      </c>
    </row>
    <row r="18">
      <c r="A18" s="1" t="s">
        <v>562</v>
      </c>
    </row>
    <row r="19">
      <c r="A19" s="1" t="s">
        <v>76</v>
      </c>
    </row>
    <row r="20">
      <c r="A20" s="1" t="s">
        <v>76</v>
      </c>
    </row>
    <row r="21">
      <c r="A21" s="1" t="s">
        <v>233</v>
      </c>
    </row>
    <row r="22">
      <c r="A22" s="1" t="s">
        <v>233</v>
      </c>
    </row>
    <row r="23">
      <c r="A23" s="1" t="s">
        <v>233</v>
      </c>
    </row>
    <row r="24">
      <c r="A24" s="1" t="s">
        <v>233</v>
      </c>
    </row>
    <row r="25">
      <c r="A25" s="1" t="s">
        <v>233</v>
      </c>
    </row>
    <row r="26">
      <c r="A26" s="1" t="s">
        <v>233</v>
      </c>
    </row>
    <row r="27">
      <c r="A27" s="1" t="s">
        <v>562</v>
      </c>
    </row>
    <row r="28">
      <c r="A28" s="1" t="s">
        <v>562</v>
      </c>
    </row>
    <row r="29">
      <c r="A29" s="1" t="s">
        <v>905</v>
      </c>
    </row>
    <row r="30">
      <c r="A30" s="1" t="s">
        <v>233</v>
      </c>
    </row>
    <row r="31">
      <c r="A31" s="1" t="s">
        <v>905</v>
      </c>
    </row>
    <row r="32">
      <c r="A32" s="1" t="s">
        <v>562</v>
      </c>
    </row>
    <row r="33">
      <c r="A33" s="1" t="s">
        <v>562</v>
      </c>
    </row>
    <row r="34">
      <c r="A34" s="1" t="s">
        <v>233</v>
      </c>
    </row>
    <row r="35">
      <c r="A35" s="1" t="s">
        <v>233</v>
      </c>
    </row>
    <row r="36">
      <c r="A36" s="1" t="s">
        <v>562</v>
      </c>
    </row>
    <row r="37">
      <c r="A37" s="1" t="s">
        <v>562</v>
      </c>
    </row>
    <row r="38">
      <c r="A38" s="1" t="s">
        <v>76</v>
      </c>
    </row>
    <row r="39">
      <c r="A39" s="1" t="s">
        <v>322</v>
      </c>
    </row>
    <row r="40">
      <c r="A40" s="1" t="s">
        <v>76</v>
      </c>
    </row>
    <row r="41">
      <c r="A41" s="1" t="s">
        <v>322</v>
      </c>
    </row>
    <row r="42">
      <c r="A42" s="1" t="s">
        <v>1294</v>
      </c>
    </row>
    <row r="43">
      <c r="A43" s="1" t="s">
        <v>76</v>
      </c>
    </row>
    <row r="44">
      <c r="A44" s="1" t="s">
        <v>1294</v>
      </c>
    </row>
    <row r="45">
      <c r="A45" s="1" t="s">
        <v>76</v>
      </c>
    </row>
    <row r="46">
      <c r="A46" s="1" t="s">
        <v>76</v>
      </c>
    </row>
    <row r="47">
      <c r="A47" s="1" t="s">
        <v>322</v>
      </c>
    </row>
    <row r="48">
      <c r="A48" s="1" t="s">
        <v>327</v>
      </c>
    </row>
    <row r="49">
      <c r="A49" s="1" t="s">
        <v>76</v>
      </c>
    </row>
    <row r="50">
      <c r="A50" s="1" t="s">
        <v>322</v>
      </c>
    </row>
    <row r="51">
      <c r="A51" s="1" t="s">
        <v>327</v>
      </c>
    </row>
    <row r="52">
      <c r="A52" s="1" t="s">
        <v>562</v>
      </c>
    </row>
    <row r="53">
      <c r="A53" s="1" t="s">
        <v>562</v>
      </c>
    </row>
    <row r="54">
      <c r="A54" s="1" t="s">
        <v>562</v>
      </c>
    </row>
    <row r="55">
      <c r="A55" s="1" t="s">
        <v>562</v>
      </c>
    </row>
    <row r="56">
      <c r="A56" s="1" t="s">
        <v>562</v>
      </c>
    </row>
    <row r="57">
      <c r="A57" s="1" t="s">
        <v>562</v>
      </c>
    </row>
    <row r="58">
      <c r="A58" s="1" t="s">
        <v>233</v>
      </c>
    </row>
    <row r="59">
      <c r="A59" s="1" t="s">
        <v>562</v>
      </c>
    </row>
    <row r="60">
      <c r="A60" s="1" t="s">
        <v>562</v>
      </c>
    </row>
    <row r="61">
      <c r="A61" s="1" t="s">
        <v>562</v>
      </c>
    </row>
    <row r="62">
      <c r="A62" s="1" t="s">
        <v>562</v>
      </c>
    </row>
    <row r="63">
      <c r="A63" s="1" t="s">
        <v>562</v>
      </c>
    </row>
    <row r="64">
      <c r="A64" s="1" t="s">
        <v>562</v>
      </c>
    </row>
    <row r="65">
      <c r="A65" s="1" t="s">
        <v>562</v>
      </c>
    </row>
    <row r="66">
      <c r="A66" s="1" t="s">
        <v>562</v>
      </c>
    </row>
    <row r="67">
      <c r="A67" s="1" t="s">
        <v>233</v>
      </c>
    </row>
    <row r="68">
      <c r="A68" s="1" t="s">
        <v>233</v>
      </c>
    </row>
    <row r="69">
      <c r="A69" s="1" t="s">
        <v>233</v>
      </c>
    </row>
    <row r="70">
      <c r="A70" s="1" t="s">
        <v>233</v>
      </c>
    </row>
    <row r="71">
      <c r="A71" s="1" t="s">
        <v>233</v>
      </c>
    </row>
    <row r="72">
      <c r="A72" s="1" t="s">
        <v>233</v>
      </c>
    </row>
    <row r="73">
      <c r="A73" s="1" t="s">
        <v>233</v>
      </c>
    </row>
    <row r="74">
      <c r="A74" s="1" t="s">
        <v>233</v>
      </c>
    </row>
    <row r="75">
      <c r="A75" s="1" t="s">
        <v>1584</v>
      </c>
    </row>
    <row r="76">
      <c r="A76" s="1" t="s">
        <v>233</v>
      </c>
    </row>
    <row r="77">
      <c r="A77" s="1" t="s">
        <v>562</v>
      </c>
    </row>
    <row r="78">
      <c r="A78" s="1" t="s">
        <v>562</v>
      </c>
    </row>
    <row r="79">
      <c r="A79" s="1" t="s">
        <v>562</v>
      </c>
    </row>
    <row r="80">
      <c r="A80" s="1" t="s">
        <v>562</v>
      </c>
    </row>
    <row r="81">
      <c r="A81" s="1" t="s">
        <v>233</v>
      </c>
    </row>
    <row r="82">
      <c r="A82" s="1" t="s">
        <v>562</v>
      </c>
    </row>
    <row r="83">
      <c r="A83" s="1" t="s">
        <v>562</v>
      </c>
    </row>
    <row r="84">
      <c r="A84" s="1" t="s">
        <v>562</v>
      </c>
    </row>
    <row r="85">
      <c r="A85" s="1" t="s">
        <v>562</v>
      </c>
    </row>
    <row r="86">
      <c r="A86" s="1" t="s">
        <v>233</v>
      </c>
    </row>
    <row r="87">
      <c r="A87" s="1" t="s">
        <v>233</v>
      </c>
    </row>
    <row r="88">
      <c r="A88" s="1" t="s">
        <v>562</v>
      </c>
    </row>
    <row r="89">
      <c r="A89" s="1" t="s">
        <v>562</v>
      </c>
    </row>
    <row r="90">
      <c r="A90" s="1" t="s">
        <v>1294</v>
      </c>
    </row>
    <row r="91">
      <c r="A91" s="1" t="s">
        <v>233</v>
      </c>
    </row>
    <row r="92">
      <c r="A92" s="1" t="s">
        <v>233</v>
      </c>
    </row>
    <row r="93">
      <c r="A93" s="1" t="s">
        <v>233</v>
      </c>
    </row>
    <row r="94">
      <c r="A94" s="1" t="s">
        <v>1584</v>
      </c>
    </row>
    <row r="95">
      <c r="A95" s="1" t="s">
        <v>1584</v>
      </c>
    </row>
    <row r="96">
      <c r="A96" s="1" t="s">
        <v>233</v>
      </c>
    </row>
    <row r="97">
      <c r="A97" s="1" t="s">
        <v>233</v>
      </c>
    </row>
    <row r="98">
      <c r="A98" s="1" t="s">
        <v>1584</v>
      </c>
    </row>
    <row r="99">
      <c r="A99" s="1" t="s">
        <v>233</v>
      </c>
    </row>
    <row r="100">
      <c r="A100" s="1" t="s">
        <v>233</v>
      </c>
    </row>
    <row r="101">
      <c r="A101" s="1" t="s">
        <v>562</v>
      </c>
    </row>
    <row r="102">
      <c r="A102" s="1" t="s">
        <v>562</v>
      </c>
    </row>
    <row r="103">
      <c r="A103" s="1" t="s">
        <v>233</v>
      </c>
    </row>
    <row r="104">
      <c r="A104" s="1" t="s">
        <v>233</v>
      </c>
    </row>
    <row r="105">
      <c r="A105" s="1" t="s">
        <v>233</v>
      </c>
    </row>
    <row r="106">
      <c r="A106" s="1" t="s">
        <v>233</v>
      </c>
    </row>
    <row r="107">
      <c r="A107" s="1" t="s">
        <v>233</v>
      </c>
    </row>
    <row r="108">
      <c r="A108" s="1" t="s">
        <v>233</v>
      </c>
    </row>
    <row r="109">
      <c r="A109" s="1" t="s">
        <v>233</v>
      </c>
    </row>
    <row r="110">
      <c r="A110" s="1" t="s">
        <v>233</v>
      </c>
    </row>
    <row r="111">
      <c r="A111" s="1" t="s">
        <v>233</v>
      </c>
    </row>
    <row r="112">
      <c r="A112" s="1" t="s">
        <v>233</v>
      </c>
    </row>
    <row r="113">
      <c r="A113" s="1" t="s">
        <v>233</v>
      </c>
    </row>
    <row r="114">
      <c r="A114" s="1" t="s">
        <v>233</v>
      </c>
    </row>
    <row r="115">
      <c r="A115" s="1" t="s">
        <v>233</v>
      </c>
    </row>
    <row r="116">
      <c r="A116" s="1" t="s">
        <v>233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6" width="3.0"/>
    <col customWidth="1" min="37" max="37" width="6.75"/>
    <col customWidth="1" min="38" max="52" width="3.0"/>
  </cols>
  <sheetData>
    <row r="1">
      <c r="A1" s="2" t="s">
        <v>2325</v>
      </c>
      <c r="N1" s="10" t="s">
        <v>2326</v>
      </c>
    </row>
    <row r="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</row>
    <row r="4">
      <c r="B4" s="2" t="s">
        <v>2327</v>
      </c>
    </row>
    <row r="6">
      <c r="C6" s="2" t="s">
        <v>2328</v>
      </c>
    </row>
    <row r="8">
      <c r="C8" s="12"/>
      <c r="D8" s="13"/>
      <c r="E8" s="14" t="s">
        <v>2329</v>
      </c>
      <c r="F8" s="13"/>
      <c r="G8" s="15"/>
      <c r="H8" s="13"/>
      <c r="I8" s="13"/>
      <c r="J8" s="14" t="s">
        <v>2330</v>
      </c>
      <c r="K8" s="13"/>
      <c r="L8" s="15"/>
      <c r="M8" s="13"/>
      <c r="N8" s="14" t="s">
        <v>2331</v>
      </c>
      <c r="O8" s="13"/>
      <c r="P8" s="16"/>
      <c r="R8" s="1" t="s">
        <v>2332</v>
      </c>
      <c r="T8" s="1" t="s">
        <v>2333</v>
      </c>
      <c r="U8" s="17" t="str">
        <f>PROSES!E26</f>
        <v>MENES5</v>
      </c>
      <c r="V8" s="18"/>
      <c r="W8" s="18"/>
      <c r="X8" s="18"/>
      <c r="AG8" s="1"/>
    </row>
    <row r="9">
      <c r="C9" s="16"/>
      <c r="G9" s="19"/>
      <c r="L9" s="19"/>
      <c r="M9" s="16"/>
      <c r="P9" s="16"/>
      <c r="R9" s="1" t="s">
        <v>2334</v>
      </c>
      <c r="T9" s="1" t="s">
        <v>2333</v>
      </c>
      <c r="U9" s="17" t="str">
        <f>PROSES!E27</f>
        <v>RANGKASBITUNG5</v>
      </c>
      <c r="V9" s="18"/>
      <c r="W9" s="18"/>
      <c r="X9" s="18"/>
    </row>
    <row r="10">
      <c r="B10" s="20" t="s">
        <v>2332</v>
      </c>
      <c r="H10" s="16"/>
      <c r="L10" s="20" t="s">
        <v>2335</v>
      </c>
      <c r="O10" s="20" t="s">
        <v>2336</v>
      </c>
      <c r="R10" s="1" t="s">
        <v>2337</v>
      </c>
      <c r="T10" s="1" t="s">
        <v>2333</v>
      </c>
      <c r="U10" s="17" t="str">
        <f>PROSES!E28</f>
        <v>SAKETI5</v>
      </c>
      <c r="V10" s="18"/>
      <c r="W10" s="18"/>
      <c r="X10" s="18"/>
    </row>
    <row r="11">
      <c r="B11" s="21" t="str">
        <f>U8</f>
        <v>MENES5</v>
      </c>
      <c r="G11" s="19"/>
      <c r="H11" s="13"/>
      <c r="I11" s="1"/>
      <c r="K11" s="22"/>
      <c r="L11" s="21" t="str">
        <f>U11</f>
        <v>MENES5</v>
      </c>
      <c r="O11" s="21" t="str">
        <f>U12</f>
        <v>ASAHIMAS 2</v>
      </c>
      <c r="R11" s="1" t="s">
        <v>2335</v>
      </c>
      <c r="T11" s="1" t="s">
        <v>2333</v>
      </c>
      <c r="U11" s="17" t="str">
        <f>PROSES!E29</f>
        <v>MENES5</v>
      </c>
      <c r="V11" s="18"/>
      <c r="W11" s="18"/>
      <c r="X11" s="18"/>
    </row>
    <row r="12">
      <c r="H12" s="16"/>
      <c r="R12" s="1" t="s">
        <v>2336</v>
      </c>
      <c r="T12" s="1" t="s">
        <v>2333</v>
      </c>
      <c r="U12" s="17" t="str">
        <f>PROSES!E30</f>
        <v>ASAHIMAS 2</v>
      </c>
      <c r="V12" s="18"/>
      <c r="W12" s="18"/>
      <c r="X12" s="18"/>
    </row>
    <row r="13">
      <c r="G13" s="19"/>
      <c r="I13" s="1"/>
    </row>
    <row r="14">
      <c r="G14" s="19"/>
      <c r="H14" s="13"/>
      <c r="I14" s="14" t="s">
        <v>2338</v>
      </c>
      <c r="J14" s="13"/>
      <c r="K14" s="16"/>
      <c r="R14" s="1" t="s">
        <v>2339</v>
      </c>
      <c r="X14" s="1" t="s">
        <v>2333</v>
      </c>
      <c r="Y14" s="23">
        <f>'Cek Distance'!C7</f>
        <v>1822</v>
      </c>
      <c r="AC14" s="24" t="s">
        <v>2340</v>
      </c>
      <c r="AD14" s="25">
        <f>'Cek Distance'!E8</f>
        <v>1</v>
      </c>
    </row>
    <row r="15">
      <c r="H15" s="16"/>
      <c r="K15" s="16"/>
      <c r="R15" s="1" t="s">
        <v>2341</v>
      </c>
      <c r="X15" s="1" t="s">
        <v>2333</v>
      </c>
      <c r="Y15" s="23">
        <f>'Cek Distance'!C9</f>
        <v>150000</v>
      </c>
      <c r="AC15" s="24" t="s">
        <v>2340</v>
      </c>
      <c r="AD15" s="25">
        <f>'Cek Distance'!E9</f>
        <v>100</v>
      </c>
    </row>
    <row r="16">
      <c r="G16" s="20" t="s">
        <v>2334</v>
      </c>
      <c r="J16" s="20" t="s">
        <v>2337</v>
      </c>
      <c r="R16" s="1" t="s">
        <v>2342</v>
      </c>
      <c r="X16" s="1" t="s">
        <v>2333</v>
      </c>
      <c r="Y16" s="23">
        <f>PROSES!B4*1000</f>
        <v>23130</v>
      </c>
      <c r="AE16" s="20" t="s">
        <v>56</v>
      </c>
    </row>
    <row r="17">
      <c r="F17" s="21" t="str">
        <f>U9</f>
        <v>RANGKASBITUNG5</v>
      </c>
      <c r="K17" s="21" t="str">
        <f>U10</f>
        <v>SAKETI5</v>
      </c>
      <c r="R17" s="1" t="s">
        <v>2343</v>
      </c>
      <c r="X17" s="1" t="s">
        <v>2333</v>
      </c>
      <c r="Y17" s="23">
        <f>PROSES!B5*1000</f>
        <v>22120</v>
      </c>
      <c r="AE17" s="20" t="s">
        <v>56</v>
      </c>
    </row>
    <row r="18">
      <c r="C18" s="2"/>
      <c r="R18" s="1" t="s">
        <v>2344</v>
      </c>
      <c r="X18" s="1" t="s">
        <v>2333</v>
      </c>
      <c r="Y18" s="17">
        <v>12.5</v>
      </c>
      <c r="AB18" s="1" t="s">
        <v>2345</v>
      </c>
    </row>
    <row r="19">
      <c r="C19" s="2"/>
      <c r="R19" s="1" t="s">
        <v>2346</v>
      </c>
      <c r="X19" s="1" t="s">
        <v>2333</v>
      </c>
      <c r="Y19" s="17">
        <v>60.0</v>
      </c>
      <c r="AB19" s="1" t="s">
        <v>2347</v>
      </c>
    </row>
    <row r="20">
      <c r="C20" s="2"/>
      <c r="R20" s="1" t="s">
        <v>2348</v>
      </c>
      <c r="X20" s="1" t="s">
        <v>2333</v>
      </c>
      <c r="Y20" s="23">
        <f>'Cek Distance'!C9/1000</f>
        <v>150</v>
      </c>
      <c r="AA20" s="20" t="s">
        <v>2340</v>
      </c>
      <c r="AB20" s="25">
        <f>IF(Y20=150,20,IF(Y20=500,150,IF(Y20=70,20)))</f>
        <v>20</v>
      </c>
      <c r="AD20" s="1" t="s">
        <v>2349</v>
      </c>
    </row>
    <row r="21">
      <c r="C21" s="2"/>
    </row>
    <row r="22">
      <c r="B22" s="26"/>
      <c r="C22" s="27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7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</row>
    <row r="23">
      <c r="B23" s="26"/>
      <c r="C23" s="28" t="s">
        <v>2350</v>
      </c>
      <c r="W23" s="26"/>
      <c r="X23" s="28" t="s">
        <v>2351</v>
      </c>
      <c r="AR23" s="26"/>
    </row>
    <row r="24">
      <c r="B24" s="26"/>
      <c r="C24" s="1" t="s">
        <v>2352</v>
      </c>
      <c r="G24" s="1" t="s">
        <v>2333</v>
      </c>
      <c r="H24" s="17" t="str">
        <f>PROSES!B20</f>
        <v>RKBTG-KOPO 1</v>
      </c>
      <c r="W24" s="26"/>
      <c r="X24" s="1" t="s">
        <v>2352</v>
      </c>
      <c r="AB24" s="1" t="s">
        <v>2333</v>
      </c>
      <c r="AC24" s="17" t="str">
        <f>PROSES!B22</f>
        <v>ASAHI2-MNES5-2</v>
      </c>
      <c r="AR24" s="26"/>
    </row>
    <row r="25">
      <c r="B25" s="26"/>
      <c r="D25" s="1" t="s">
        <v>2353</v>
      </c>
      <c r="H25" s="1" t="s">
        <v>2333</v>
      </c>
      <c r="I25" s="17" t="str">
        <f>PROSES!K20</f>
        <v>OHL-150kV-ZEBRA 2X484.5mm (1620A)</v>
      </c>
      <c r="W25" s="26"/>
      <c r="Y25" s="1" t="s">
        <v>2353</v>
      </c>
      <c r="AC25" s="1" t="s">
        <v>2333</v>
      </c>
      <c r="AD25" s="17" t="str">
        <f>PROSES!K22</f>
        <v>OHL-150kV-TACSR 2X410mm (2730A)</v>
      </c>
      <c r="AR25" s="26"/>
    </row>
    <row r="26">
      <c r="B26" s="26"/>
      <c r="D26" s="1" t="s">
        <v>2354</v>
      </c>
      <c r="F26" s="17">
        <f>PROSES!L20</f>
        <v>0.0387</v>
      </c>
      <c r="J26" s="1" t="s">
        <v>2355</v>
      </c>
      <c r="P26" s="1" t="s">
        <v>2356</v>
      </c>
      <c r="R26" s="29">
        <f>PROSES!I20</f>
        <v>15.392</v>
      </c>
      <c r="U26" s="1" t="s">
        <v>49</v>
      </c>
      <c r="W26" s="26"/>
      <c r="Y26" s="1" t="s">
        <v>2357</v>
      </c>
      <c r="AA26" s="17">
        <f>PROSES!L22</f>
        <v>0.06329998183</v>
      </c>
      <c r="AE26" s="1" t="s">
        <v>2355</v>
      </c>
      <c r="AK26" s="1" t="s">
        <v>2358</v>
      </c>
      <c r="AM26" s="29">
        <f>PROSES!I22</f>
        <v>27.515</v>
      </c>
      <c r="AP26" s="1" t="s">
        <v>49</v>
      </c>
      <c r="AR26" s="26"/>
    </row>
    <row r="27">
      <c r="B27" s="26"/>
      <c r="D27" s="1" t="s">
        <v>2359</v>
      </c>
      <c r="F27" s="30">
        <f>PROSES!M20</f>
        <v>0.280699974</v>
      </c>
      <c r="J27" s="1" t="s">
        <v>2355</v>
      </c>
      <c r="P27" s="1" t="s">
        <v>2360</v>
      </c>
      <c r="R27" s="17" t="str">
        <f>#REF!</f>
        <v>#REF!</v>
      </c>
      <c r="U27" s="1" t="s">
        <v>56</v>
      </c>
      <c r="W27" s="26"/>
      <c r="Y27" s="1" t="s">
        <v>2361</v>
      </c>
      <c r="AA27" s="17">
        <f>PROSES!M22</f>
        <v>0.2581000182</v>
      </c>
      <c r="AE27" s="1" t="s">
        <v>2355</v>
      </c>
      <c r="AR27" s="26"/>
    </row>
    <row r="28">
      <c r="B28" s="26"/>
      <c r="W28" s="26"/>
      <c r="AR28" s="26"/>
    </row>
    <row r="29">
      <c r="B29" s="26"/>
      <c r="D29" s="1" t="s">
        <v>2362</v>
      </c>
      <c r="H29" s="1" t="s">
        <v>2333</v>
      </c>
      <c r="I29" s="17"/>
      <c r="W29" s="26"/>
      <c r="Y29" s="1" t="s">
        <v>2362</v>
      </c>
      <c r="AC29" s="1" t="s">
        <v>2333</v>
      </c>
      <c r="AD29" s="17"/>
      <c r="AR29" s="26"/>
    </row>
    <row r="30">
      <c r="B30" s="26"/>
      <c r="D30" s="1" t="s">
        <v>2363</v>
      </c>
      <c r="F30" s="17"/>
      <c r="J30" s="1" t="s">
        <v>2355</v>
      </c>
      <c r="P30" s="1" t="s">
        <v>2364</v>
      </c>
      <c r="R30" s="17"/>
      <c r="U30" s="1" t="s">
        <v>49</v>
      </c>
      <c r="W30" s="26"/>
      <c r="Y30" s="1" t="s">
        <v>2365</v>
      </c>
      <c r="AA30" s="17"/>
      <c r="AE30" s="1" t="s">
        <v>2355</v>
      </c>
      <c r="AK30" s="1" t="s">
        <v>2366</v>
      </c>
      <c r="AM30" s="17"/>
      <c r="AP30" s="1" t="s">
        <v>49</v>
      </c>
      <c r="AR30" s="26"/>
    </row>
    <row r="31">
      <c r="B31" s="26"/>
      <c r="D31" s="1" t="s">
        <v>2367</v>
      </c>
      <c r="F31" s="17"/>
      <c r="J31" s="1" t="s">
        <v>2355</v>
      </c>
      <c r="P31" s="1" t="s">
        <v>2368</v>
      </c>
      <c r="R31" s="17"/>
      <c r="U31" s="1" t="s">
        <v>56</v>
      </c>
      <c r="W31" s="26"/>
      <c r="Y31" s="1" t="s">
        <v>2369</v>
      </c>
      <c r="AA31" s="17"/>
      <c r="AE31" s="1" t="s">
        <v>2355</v>
      </c>
      <c r="AR31" s="26"/>
    </row>
    <row r="32">
      <c r="B32" s="26"/>
      <c r="W32" s="26"/>
      <c r="AR32" s="26"/>
    </row>
    <row r="33">
      <c r="B33" s="26"/>
      <c r="D33" s="1" t="s">
        <v>2370</v>
      </c>
      <c r="H33" s="1" t="s">
        <v>2333</v>
      </c>
      <c r="I33" s="17"/>
      <c r="W33" s="26"/>
      <c r="Y33" s="1" t="s">
        <v>2370</v>
      </c>
      <c r="AC33" s="1" t="s">
        <v>2333</v>
      </c>
      <c r="AD33" s="17"/>
      <c r="AR33" s="26"/>
    </row>
    <row r="34">
      <c r="B34" s="26"/>
      <c r="D34" s="1" t="s">
        <v>2371</v>
      </c>
      <c r="F34" s="17"/>
      <c r="J34" s="1" t="s">
        <v>2355</v>
      </c>
      <c r="P34" s="1" t="s">
        <v>2372</v>
      </c>
      <c r="R34" s="17"/>
      <c r="U34" s="1" t="s">
        <v>49</v>
      </c>
      <c r="W34" s="26"/>
      <c r="Y34" s="1" t="s">
        <v>2373</v>
      </c>
      <c r="AA34" s="17"/>
      <c r="AE34" s="1" t="s">
        <v>2355</v>
      </c>
      <c r="AK34" s="1" t="s">
        <v>2374</v>
      </c>
      <c r="AM34" s="17"/>
      <c r="AP34" s="1" t="s">
        <v>49</v>
      </c>
      <c r="AR34" s="26"/>
    </row>
    <row r="35">
      <c r="B35" s="26"/>
      <c r="D35" s="1" t="s">
        <v>2375</v>
      </c>
      <c r="F35" s="17"/>
      <c r="J35" s="1" t="s">
        <v>2355</v>
      </c>
      <c r="P35" s="1" t="s">
        <v>2376</v>
      </c>
      <c r="R35" s="17"/>
      <c r="U35" s="1" t="s">
        <v>56</v>
      </c>
      <c r="W35" s="26"/>
      <c r="Y35" s="1" t="s">
        <v>2377</v>
      </c>
      <c r="AA35" s="17"/>
      <c r="AE35" s="1" t="s">
        <v>2355</v>
      </c>
      <c r="AR35" s="26"/>
    </row>
    <row r="36"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</row>
    <row r="37">
      <c r="B37" s="26"/>
      <c r="C37" s="28" t="s">
        <v>2378</v>
      </c>
      <c r="W37" s="26"/>
      <c r="X37" s="28" t="s">
        <v>2379</v>
      </c>
      <c r="AR37" s="26"/>
    </row>
    <row r="38">
      <c r="B38" s="26"/>
      <c r="C38" s="1" t="s">
        <v>2352</v>
      </c>
      <c r="G38" s="1" t="s">
        <v>2333</v>
      </c>
      <c r="H38" s="17" t="str">
        <f>PROSES!B21</f>
        <v>SAKETI-RKBTG 1</v>
      </c>
      <c r="W38" s="26"/>
      <c r="X38" s="1" t="s">
        <v>2352</v>
      </c>
      <c r="AB38" s="1" t="s">
        <v>2333</v>
      </c>
      <c r="AC38" s="17" t="str">
        <f>PROSES!B23</f>
        <v>ASAHI2-MNES5-1</v>
      </c>
      <c r="AR38" s="26"/>
    </row>
    <row r="39">
      <c r="B39" s="26"/>
      <c r="D39" s="1" t="s">
        <v>2353</v>
      </c>
      <c r="H39" s="1" t="s">
        <v>2333</v>
      </c>
      <c r="I39" s="17" t="str">
        <f>PROSES!K21</f>
        <v>OHL-150kV-TACSR 2X410mm (2730A)</v>
      </c>
      <c r="W39" s="26"/>
      <c r="Y39" s="1" t="s">
        <v>2353</v>
      </c>
      <c r="AC39" s="1" t="s">
        <v>2333</v>
      </c>
      <c r="AD39" s="17" t="str">
        <f>PROSES!K23</f>
        <v>OHL-150kV-TACSR 2X410mm (2730A)</v>
      </c>
      <c r="AR39" s="26"/>
    </row>
    <row r="40">
      <c r="B40" s="26"/>
      <c r="D40" s="1" t="s">
        <v>2380</v>
      </c>
      <c r="F40" s="17">
        <f>PROSES!L21</f>
        <v>0.06330000296</v>
      </c>
      <c r="J40" s="1" t="s">
        <v>2355</v>
      </c>
      <c r="P40" s="1" t="s">
        <v>2381</v>
      </c>
      <c r="R40" s="29">
        <f>PROSES!I21</f>
        <v>33.803</v>
      </c>
      <c r="U40" s="1" t="s">
        <v>49</v>
      </c>
      <c r="W40" s="26"/>
      <c r="Y40" s="1" t="s">
        <v>2382</v>
      </c>
      <c r="AA40" s="30">
        <f>PROSES!L23</f>
        <v>0.0633</v>
      </c>
      <c r="AE40" s="1" t="s">
        <v>2355</v>
      </c>
      <c r="AK40" s="1" t="s">
        <v>2383</v>
      </c>
      <c r="AM40" s="29">
        <f>PROSES!I23</f>
        <v>1.35</v>
      </c>
      <c r="AP40" s="1" t="s">
        <v>49</v>
      </c>
      <c r="AR40" s="26"/>
    </row>
    <row r="41">
      <c r="B41" s="26"/>
      <c r="D41" s="1" t="s">
        <v>2384</v>
      </c>
      <c r="F41" s="17">
        <f>PROSES!M21</f>
        <v>0.2581000207</v>
      </c>
      <c r="J41" s="1" t="s">
        <v>2355</v>
      </c>
      <c r="W41" s="26"/>
      <c r="Y41" s="1" t="s">
        <v>2385</v>
      </c>
      <c r="AA41" s="17">
        <f>PROSES!M23</f>
        <v>0.2581</v>
      </c>
      <c r="AE41" s="1" t="s">
        <v>2355</v>
      </c>
      <c r="AR41" s="26"/>
    </row>
    <row r="42">
      <c r="B42" s="26"/>
      <c r="W42" s="26"/>
      <c r="AR42" s="26"/>
    </row>
    <row r="43">
      <c r="B43" s="26"/>
      <c r="D43" s="1" t="s">
        <v>2362</v>
      </c>
      <c r="H43" s="1" t="s">
        <v>2333</v>
      </c>
      <c r="I43" s="17"/>
      <c r="W43" s="26"/>
      <c r="Y43" s="1" t="s">
        <v>2362</v>
      </c>
      <c r="AC43" s="1" t="s">
        <v>2333</v>
      </c>
      <c r="AD43" s="17"/>
      <c r="AR43" s="26"/>
    </row>
    <row r="44">
      <c r="B44" s="26"/>
      <c r="D44" s="1" t="s">
        <v>2386</v>
      </c>
      <c r="F44" s="17"/>
      <c r="J44" s="1" t="s">
        <v>2355</v>
      </c>
      <c r="P44" s="1" t="s">
        <v>2387</v>
      </c>
      <c r="R44" s="17"/>
      <c r="U44" s="1" t="s">
        <v>49</v>
      </c>
      <c r="W44" s="26"/>
      <c r="Y44" s="1" t="s">
        <v>2388</v>
      </c>
      <c r="AA44" s="17"/>
      <c r="AE44" s="1" t="s">
        <v>2355</v>
      </c>
      <c r="AK44" s="1" t="s">
        <v>2389</v>
      </c>
      <c r="AM44" s="17"/>
      <c r="AP44" s="1" t="s">
        <v>49</v>
      </c>
      <c r="AR44" s="26"/>
    </row>
    <row r="45">
      <c r="B45" s="26"/>
      <c r="D45" s="1" t="s">
        <v>2390</v>
      </c>
      <c r="F45" s="17"/>
      <c r="J45" s="1" t="s">
        <v>2355</v>
      </c>
      <c r="W45" s="26"/>
      <c r="Y45" s="1" t="s">
        <v>2391</v>
      </c>
      <c r="AA45" s="17"/>
      <c r="AE45" s="1" t="s">
        <v>2355</v>
      </c>
      <c r="AR45" s="26"/>
    </row>
    <row r="46">
      <c r="B46" s="26"/>
      <c r="W46" s="26"/>
      <c r="AR46" s="26"/>
    </row>
    <row r="47">
      <c r="B47" s="26"/>
      <c r="D47" s="1" t="s">
        <v>2370</v>
      </c>
      <c r="H47" s="1" t="s">
        <v>2333</v>
      </c>
      <c r="I47" s="17"/>
      <c r="W47" s="26"/>
      <c r="Y47" s="1" t="s">
        <v>2370</v>
      </c>
      <c r="AC47" s="1" t="s">
        <v>2333</v>
      </c>
      <c r="AD47" s="17"/>
      <c r="AR47" s="26"/>
    </row>
    <row r="48">
      <c r="B48" s="26"/>
      <c r="D48" s="1" t="s">
        <v>2392</v>
      </c>
      <c r="F48" s="17"/>
      <c r="J48" s="1" t="s">
        <v>2355</v>
      </c>
      <c r="P48" s="1" t="s">
        <v>2393</v>
      </c>
      <c r="R48" s="17"/>
      <c r="U48" s="1" t="s">
        <v>49</v>
      </c>
      <c r="W48" s="26"/>
      <c r="Y48" s="1" t="s">
        <v>2394</v>
      </c>
      <c r="AA48" s="17"/>
      <c r="AE48" s="1" t="s">
        <v>2355</v>
      </c>
      <c r="AK48" s="1" t="s">
        <v>2395</v>
      </c>
      <c r="AM48" s="17"/>
      <c r="AP48" s="1" t="s">
        <v>49</v>
      </c>
      <c r="AR48" s="26"/>
    </row>
    <row r="49">
      <c r="B49" s="26"/>
      <c r="D49" s="1" t="s">
        <v>2396</v>
      </c>
      <c r="F49" s="17"/>
      <c r="J49" s="1" t="s">
        <v>2355</v>
      </c>
      <c r="W49" s="26"/>
      <c r="Y49" s="1" t="s">
        <v>2397</v>
      </c>
      <c r="AA49" s="17"/>
      <c r="AE49" s="1" t="s">
        <v>2355</v>
      </c>
      <c r="AR49" s="26"/>
    </row>
    <row r="50"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</row>
    <row r="53">
      <c r="A53" s="11"/>
      <c r="B53" s="2" t="s">
        <v>2398</v>
      </c>
      <c r="AZ53" s="11"/>
    </row>
    <row r="54">
      <c r="A54" s="11"/>
      <c r="AZ54" s="11"/>
    </row>
    <row r="55">
      <c r="A55" s="11"/>
      <c r="C55" s="2" t="s">
        <v>2399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AZ55" s="11"/>
    </row>
    <row r="56">
      <c r="A56" s="11"/>
      <c r="C56" s="1" t="s">
        <v>2400</v>
      </c>
      <c r="E56" s="10" t="s">
        <v>2401</v>
      </c>
      <c r="F56" s="31">
        <f>(PROSES!N20)*R26</f>
        <v>2.90447</v>
      </c>
      <c r="J56" s="32" t="s">
        <v>54</v>
      </c>
      <c r="K56" s="31"/>
      <c r="L56" s="31"/>
      <c r="M56" s="32" t="s">
        <v>2402</v>
      </c>
      <c r="N56" s="31"/>
      <c r="O56" s="33" t="s">
        <v>2401</v>
      </c>
      <c r="P56" s="31">
        <f>PROSES!O20*R26</f>
        <v>12.9616</v>
      </c>
      <c r="T56" s="1" t="s">
        <v>54</v>
      </c>
      <c r="AZ56" s="11"/>
    </row>
    <row r="57">
      <c r="A57" s="11"/>
      <c r="C57" s="1" t="s">
        <v>2403</v>
      </c>
      <c r="E57" s="10" t="s">
        <v>2401</v>
      </c>
      <c r="F57" s="31">
        <f>(F30+0.15)*R30</f>
        <v>0</v>
      </c>
      <c r="J57" s="32" t="s">
        <v>54</v>
      </c>
      <c r="K57" s="31"/>
      <c r="L57" s="31"/>
      <c r="M57" s="32" t="s">
        <v>2404</v>
      </c>
      <c r="N57" s="31"/>
      <c r="O57" s="33" t="s">
        <v>2401</v>
      </c>
      <c r="P57" s="31">
        <f>3*F31*R30</f>
        <v>0</v>
      </c>
      <c r="T57" s="1" t="s">
        <v>54</v>
      </c>
      <c r="AZ57" s="11"/>
    </row>
    <row r="58">
      <c r="A58" s="11"/>
      <c r="C58" s="14" t="s">
        <v>2405</v>
      </c>
      <c r="D58" s="13"/>
      <c r="E58" s="34" t="s">
        <v>2401</v>
      </c>
      <c r="F58" s="35">
        <f>(F34+0.15)*R34</f>
        <v>0</v>
      </c>
      <c r="G58" s="13"/>
      <c r="H58" s="13"/>
      <c r="I58" s="13"/>
      <c r="J58" s="36" t="s">
        <v>54</v>
      </c>
      <c r="K58" s="35"/>
      <c r="L58" s="35"/>
      <c r="M58" s="36" t="s">
        <v>2406</v>
      </c>
      <c r="N58" s="35"/>
      <c r="O58" s="37" t="s">
        <v>2401</v>
      </c>
      <c r="P58" s="35">
        <f>3*F35*R34</f>
        <v>0</v>
      </c>
      <c r="Q58" s="13"/>
      <c r="R58" s="13"/>
      <c r="S58" s="13"/>
      <c r="T58" s="14" t="s">
        <v>54</v>
      </c>
      <c r="U58" s="13"/>
      <c r="V58" s="38" t="s">
        <v>2407</v>
      </c>
      <c r="AZ58" s="11"/>
    </row>
    <row r="59">
      <c r="A59" s="11"/>
      <c r="C59" s="1" t="s">
        <v>2408</v>
      </c>
      <c r="E59" s="10" t="s">
        <v>2401</v>
      </c>
      <c r="F59" s="31">
        <f>SUM(F56:I58)</f>
        <v>2.90447</v>
      </c>
      <c r="J59" s="1" t="s">
        <v>54</v>
      </c>
      <c r="M59" s="1" t="s">
        <v>2406</v>
      </c>
      <c r="O59" s="10" t="s">
        <v>2401</v>
      </c>
      <c r="P59" s="31">
        <f>SUM(P56:S58)</f>
        <v>12.9616</v>
      </c>
      <c r="T59" s="1" t="s">
        <v>54</v>
      </c>
      <c r="AZ59" s="11"/>
    </row>
    <row r="60">
      <c r="A60" s="11"/>
      <c r="C60" s="1" t="s">
        <v>2409</v>
      </c>
      <c r="E60" s="10" t="s">
        <v>2401</v>
      </c>
      <c r="F60" s="39" t="str">
        <f>COMPLEX(F59,P59)</f>
        <v>2.90447+12.9616i</v>
      </c>
      <c r="T60" s="1" t="s">
        <v>54</v>
      </c>
      <c r="X60" s="1" t="s">
        <v>2410</v>
      </c>
      <c r="Z60" s="10" t="s">
        <v>2401</v>
      </c>
      <c r="AA60" s="31">
        <f>imabs(F60)</f>
        <v>13.28303507</v>
      </c>
      <c r="AE60" s="1" t="s">
        <v>54</v>
      </c>
      <c r="AZ60" s="11"/>
    </row>
    <row r="61">
      <c r="A61" s="11"/>
      <c r="X61" s="1" t="s">
        <v>2411</v>
      </c>
      <c r="Z61" s="10" t="s">
        <v>2401</v>
      </c>
      <c r="AA61" s="31">
        <f>degrees(atan((imaginary(F60))/(IMREAL(F60))))</f>
        <v>77.3696526</v>
      </c>
      <c r="AE61" s="1" t="s">
        <v>2412</v>
      </c>
      <c r="AZ61" s="11"/>
    </row>
    <row r="62">
      <c r="A62" s="11"/>
      <c r="AZ62" s="11"/>
    </row>
    <row r="63">
      <c r="A63" s="11"/>
      <c r="C63" s="1" t="s">
        <v>2413</v>
      </c>
      <c r="E63" s="10" t="s">
        <v>2401</v>
      </c>
      <c r="F63" s="31">
        <f>F26*R26</f>
        <v>0.5956704</v>
      </c>
      <c r="J63" s="32" t="s">
        <v>54</v>
      </c>
      <c r="K63" s="31"/>
      <c r="L63" s="31"/>
      <c r="M63" s="32" t="s">
        <v>2414</v>
      </c>
      <c r="N63" s="31"/>
      <c r="O63" s="33" t="s">
        <v>2401</v>
      </c>
      <c r="P63" s="31">
        <f>F27*R26</f>
        <v>4.320534</v>
      </c>
      <c r="T63" s="1" t="s">
        <v>54</v>
      </c>
      <c r="AH63" t="str">
        <f>IMAGE(F67)</f>
        <v/>
      </c>
      <c r="AZ63" s="11"/>
    </row>
    <row r="64">
      <c r="A64" s="11"/>
      <c r="C64" s="1" t="s">
        <v>2415</v>
      </c>
      <c r="E64" s="10" t="s">
        <v>2401</v>
      </c>
      <c r="F64" s="31">
        <f>F30*R30</f>
        <v>0</v>
      </c>
      <c r="J64" s="32" t="s">
        <v>54</v>
      </c>
      <c r="K64" s="31"/>
      <c r="L64" s="31"/>
      <c r="M64" s="32" t="s">
        <v>2416</v>
      </c>
      <c r="N64" s="31"/>
      <c r="O64" s="33" t="s">
        <v>2401</v>
      </c>
      <c r="P64" s="31">
        <f>F31*R30</f>
        <v>0</v>
      </c>
      <c r="T64" s="1" t="s">
        <v>54</v>
      </c>
      <c r="AZ64" s="11"/>
    </row>
    <row r="65">
      <c r="A65" s="11"/>
      <c r="C65" s="14" t="s">
        <v>2417</v>
      </c>
      <c r="D65" s="13"/>
      <c r="E65" s="34" t="s">
        <v>2401</v>
      </c>
      <c r="F65" s="35">
        <f>F34*R34</f>
        <v>0</v>
      </c>
      <c r="G65" s="13"/>
      <c r="H65" s="13"/>
      <c r="I65" s="13"/>
      <c r="J65" s="36" t="s">
        <v>54</v>
      </c>
      <c r="K65" s="35"/>
      <c r="L65" s="35"/>
      <c r="M65" s="36" t="s">
        <v>2418</v>
      </c>
      <c r="N65" s="35"/>
      <c r="O65" s="37" t="s">
        <v>2401</v>
      </c>
      <c r="P65" s="35">
        <f>F35*R34</f>
        <v>0</v>
      </c>
      <c r="Q65" s="13"/>
      <c r="R65" s="13"/>
      <c r="S65" s="13"/>
      <c r="T65" s="14" t="s">
        <v>54</v>
      </c>
      <c r="U65" s="13"/>
      <c r="V65" s="38" t="s">
        <v>2407</v>
      </c>
      <c r="X65" s="1" t="s">
        <v>2419</v>
      </c>
      <c r="Z65" s="10" t="s">
        <v>2401</v>
      </c>
      <c r="AA65" t="str">
        <f>MIN(R27,R31,R35)</f>
        <v>#REF!</v>
      </c>
      <c r="AE65" s="1" t="s">
        <v>2420</v>
      </c>
      <c r="AZ65" s="11"/>
    </row>
    <row r="66">
      <c r="A66" s="11"/>
      <c r="C66" s="1" t="s">
        <v>2421</v>
      </c>
      <c r="E66" s="10" t="s">
        <v>2401</v>
      </c>
      <c r="F66" s="31">
        <f>SUM(F63:I65)</f>
        <v>0.5956704</v>
      </c>
      <c r="J66" s="32" t="s">
        <v>54</v>
      </c>
      <c r="K66" s="31"/>
      <c r="L66" s="31"/>
      <c r="M66" s="32" t="s">
        <v>2418</v>
      </c>
      <c r="N66" s="31"/>
      <c r="O66" s="33" t="s">
        <v>2401</v>
      </c>
      <c r="P66" s="31">
        <f>SUM(P63:S65)</f>
        <v>4.320534</v>
      </c>
      <c r="T66" s="1" t="s">
        <v>54</v>
      </c>
      <c r="X66" s="1" t="s">
        <v>2422</v>
      </c>
      <c r="Z66" s="10" t="s">
        <v>2401</v>
      </c>
      <c r="AA66" s="40">
        <f>R26+R30+R34</f>
        <v>15.392</v>
      </c>
      <c r="AE66" s="1" t="s">
        <v>2423</v>
      </c>
      <c r="AZ66" s="11"/>
    </row>
    <row r="67">
      <c r="A67" s="11"/>
      <c r="C67" s="1" t="s">
        <v>2424</v>
      </c>
      <c r="E67" s="10" t="s">
        <v>2401</v>
      </c>
      <c r="F67" s="39" t="str">
        <f>COMPLEX(F66,P66)</f>
        <v>0.5956704+4.320534i</v>
      </c>
      <c r="T67" s="1" t="s">
        <v>54</v>
      </c>
      <c r="X67" s="1" t="s">
        <v>2425</v>
      </c>
      <c r="Z67" s="10" t="s">
        <v>2401</v>
      </c>
      <c r="AA67" s="31">
        <f>imabs(F67)</f>
        <v>4.361403131</v>
      </c>
      <c r="AE67" s="1" t="s">
        <v>54</v>
      </c>
      <c r="AZ67" s="11"/>
    </row>
    <row r="68">
      <c r="A68" s="11"/>
      <c r="X68" s="1" t="s">
        <v>2411</v>
      </c>
      <c r="Z68" s="10" t="s">
        <v>2401</v>
      </c>
      <c r="AA68" s="31">
        <f>degrees(atan((imaginary(F67))/(IMREAL(F67))))</f>
        <v>82.15013957</v>
      </c>
      <c r="AE68" s="1" t="s">
        <v>2412</v>
      </c>
      <c r="AZ68" s="11"/>
    </row>
    <row r="69">
      <c r="A69" s="11"/>
      <c r="E69" s="1"/>
      <c r="AZ69" s="11"/>
    </row>
    <row r="70">
      <c r="A70" s="11"/>
      <c r="C70" s="2" t="s">
        <v>2426</v>
      </c>
      <c r="AZ70" s="11"/>
    </row>
    <row r="71">
      <c r="A71" s="11"/>
      <c r="C71" s="1" t="s">
        <v>2427</v>
      </c>
      <c r="E71" s="10" t="s">
        <v>2401</v>
      </c>
      <c r="F71" s="31">
        <f>F40*R40</f>
        <v>2.13973</v>
      </c>
      <c r="J71" s="32" t="s">
        <v>54</v>
      </c>
      <c r="K71" s="31"/>
      <c r="L71" s="31"/>
      <c r="M71" s="32" t="s">
        <v>2428</v>
      </c>
      <c r="N71" s="31"/>
      <c r="O71" s="33" t="s">
        <v>2401</v>
      </c>
      <c r="P71" s="31">
        <f>F41*R40</f>
        <v>8.724555</v>
      </c>
      <c r="T71" s="1" t="s">
        <v>54</v>
      </c>
      <c r="AZ71" s="11"/>
    </row>
    <row r="72">
      <c r="A72" s="11"/>
      <c r="C72" s="1" t="s">
        <v>2429</v>
      </c>
      <c r="E72" s="10" t="s">
        <v>2401</v>
      </c>
      <c r="F72" s="31">
        <f>F44*R44</f>
        <v>0</v>
      </c>
      <c r="J72" s="32" t="s">
        <v>54</v>
      </c>
      <c r="K72" s="31"/>
      <c r="L72" s="31"/>
      <c r="M72" s="32" t="s">
        <v>2430</v>
      </c>
      <c r="N72" s="31"/>
      <c r="O72" s="33" t="s">
        <v>2401</v>
      </c>
      <c r="P72" s="31">
        <f>F45*R44</f>
        <v>0</v>
      </c>
      <c r="T72" s="1" t="s">
        <v>54</v>
      </c>
      <c r="AZ72" s="11"/>
    </row>
    <row r="73">
      <c r="A73" s="11"/>
      <c r="C73" s="14" t="s">
        <v>2431</v>
      </c>
      <c r="D73" s="13"/>
      <c r="E73" s="34" t="s">
        <v>2401</v>
      </c>
      <c r="F73" s="35">
        <f>F48*R48</f>
        <v>0</v>
      </c>
      <c r="G73" s="13"/>
      <c r="H73" s="13"/>
      <c r="I73" s="13"/>
      <c r="J73" s="36" t="s">
        <v>54</v>
      </c>
      <c r="K73" s="35"/>
      <c r="L73" s="35"/>
      <c r="M73" s="36" t="s">
        <v>2432</v>
      </c>
      <c r="N73" s="35"/>
      <c r="O73" s="37" t="s">
        <v>2401</v>
      </c>
      <c r="P73" s="35">
        <f>F49*R48</f>
        <v>0</v>
      </c>
      <c r="Q73" s="13"/>
      <c r="R73" s="13"/>
      <c r="S73" s="13"/>
      <c r="T73" s="14" t="s">
        <v>54</v>
      </c>
      <c r="U73" s="13"/>
      <c r="V73" s="38" t="s">
        <v>2407</v>
      </c>
      <c r="AZ73" s="11"/>
    </row>
    <row r="74">
      <c r="A74" s="11"/>
      <c r="C74" s="1" t="s">
        <v>2433</v>
      </c>
      <c r="E74" s="10" t="s">
        <v>2401</v>
      </c>
      <c r="F74" s="31">
        <f>SUM(F71:I73)</f>
        <v>2.13973</v>
      </c>
      <c r="J74" s="32" t="s">
        <v>54</v>
      </c>
      <c r="K74" s="31"/>
      <c r="L74" s="31"/>
      <c r="M74" s="32" t="s">
        <v>2432</v>
      </c>
      <c r="N74" s="31"/>
      <c r="O74" s="33" t="s">
        <v>2401</v>
      </c>
      <c r="P74" s="31">
        <f>SUM(P71:S73)</f>
        <v>8.724555</v>
      </c>
      <c r="T74" s="1" t="s">
        <v>54</v>
      </c>
      <c r="X74" s="1" t="s">
        <v>2434</v>
      </c>
      <c r="Z74" s="10" t="s">
        <v>2401</v>
      </c>
      <c r="AA74" s="40">
        <f>R40+R44+R48</f>
        <v>33.803</v>
      </c>
      <c r="AE74" s="1" t="s">
        <v>2423</v>
      </c>
      <c r="AZ74" s="11"/>
    </row>
    <row r="75">
      <c r="A75" s="11"/>
      <c r="C75" s="1" t="s">
        <v>2435</v>
      </c>
      <c r="E75" s="10" t="s">
        <v>2401</v>
      </c>
      <c r="F75" s="39" t="str">
        <f>COMPLEX(F74,P74)</f>
        <v>2.13973+8.724555i</v>
      </c>
      <c r="T75" s="1" t="s">
        <v>54</v>
      </c>
      <c r="X75" s="1" t="s">
        <v>2436</v>
      </c>
      <c r="Z75" s="10" t="s">
        <v>2401</v>
      </c>
      <c r="AA75" s="31">
        <f>imabs(F75)</f>
        <v>8.983112179</v>
      </c>
      <c r="AE75" s="1" t="s">
        <v>54</v>
      </c>
      <c r="AZ75" s="11"/>
    </row>
    <row r="76">
      <c r="A76" s="11"/>
      <c r="AZ76" s="11"/>
    </row>
    <row r="77">
      <c r="A77" s="11"/>
      <c r="C77" s="2" t="s">
        <v>2437</v>
      </c>
      <c r="AZ77" s="11"/>
    </row>
    <row r="78">
      <c r="A78" s="11"/>
      <c r="C78" s="1" t="s">
        <v>2438</v>
      </c>
      <c r="E78" s="10" t="s">
        <v>2401</v>
      </c>
      <c r="F78">
        <f>AA26*AM26</f>
        <v>1.741699</v>
      </c>
      <c r="J78" s="1" t="s">
        <v>54</v>
      </c>
      <c r="M78" s="1" t="s">
        <v>2439</v>
      </c>
      <c r="O78" s="10" t="s">
        <v>2401</v>
      </c>
      <c r="P78">
        <f>AA27*AM26</f>
        <v>7.101622</v>
      </c>
      <c r="T78" s="1" t="s">
        <v>54</v>
      </c>
      <c r="AZ78" s="11"/>
    </row>
    <row r="79">
      <c r="A79" s="11"/>
      <c r="C79" s="1" t="s">
        <v>2440</v>
      </c>
      <c r="E79" s="10" t="s">
        <v>2401</v>
      </c>
      <c r="F79">
        <f>AA30*AM30</f>
        <v>0</v>
      </c>
      <c r="J79" s="1" t="s">
        <v>54</v>
      </c>
      <c r="M79" s="1" t="s">
        <v>2441</v>
      </c>
      <c r="O79" s="10" t="s">
        <v>2401</v>
      </c>
      <c r="P79">
        <f>F52*R51</f>
        <v>0</v>
      </c>
      <c r="T79" s="1" t="s">
        <v>54</v>
      </c>
      <c r="AZ79" s="11"/>
    </row>
    <row r="80">
      <c r="A80" s="11"/>
      <c r="C80" s="14" t="s">
        <v>2442</v>
      </c>
      <c r="D80" s="13"/>
      <c r="E80" s="34" t="s">
        <v>2401</v>
      </c>
      <c r="F80" s="13">
        <f>AA34*AM34</f>
        <v>0</v>
      </c>
      <c r="G80" s="13"/>
      <c r="H80" s="13"/>
      <c r="I80" s="13"/>
      <c r="J80" s="14" t="s">
        <v>54</v>
      </c>
      <c r="K80" s="13"/>
      <c r="L80" s="13"/>
      <c r="M80" s="14" t="s">
        <v>2443</v>
      </c>
      <c r="N80" s="13"/>
      <c r="O80" s="34" t="s">
        <v>2401</v>
      </c>
      <c r="P80" s="13">
        <f>F56*R55</f>
        <v>0</v>
      </c>
      <c r="Q80" s="13"/>
      <c r="R80" s="13"/>
      <c r="S80" s="13"/>
      <c r="T80" s="14" t="s">
        <v>54</v>
      </c>
      <c r="U80" s="13"/>
      <c r="V80" s="38" t="s">
        <v>2407</v>
      </c>
      <c r="AZ80" s="11"/>
    </row>
    <row r="81">
      <c r="A81" s="11"/>
      <c r="C81" s="1" t="s">
        <v>2444</v>
      </c>
      <c r="E81" s="10" t="s">
        <v>2401</v>
      </c>
      <c r="F81">
        <f>SUM(F78:I80)</f>
        <v>1.741699</v>
      </c>
      <c r="J81" s="1" t="s">
        <v>54</v>
      </c>
      <c r="M81" s="1" t="s">
        <v>2443</v>
      </c>
      <c r="O81" s="10" t="s">
        <v>2401</v>
      </c>
      <c r="P81">
        <f>SUM(P78:S80)</f>
        <v>7.101622</v>
      </c>
      <c r="T81" s="1" t="s">
        <v>54</v>
      </c>
      <c r="X81" s="1" t="s">
        <v>2445</v>
      </c>
      <c r="Z81" s="10" t="s">
        <v>2401</v>
      </c>
      <c r="AA81" s="40">
        <f>AM26+AM30+AM34</f>
        <v>27.515</v>
      </c>
      <c r="AE81" s="1" t="s">
        <v>2423</v>
      </c>
      <c r="AZ81" s="11"/>
    </row>
    <row r="82">
      <c r="A82" s="11"/>
      <c r="C82" s="1" t="s">
        <v>2446</v>
      </c>
      <c r="E82" s="10" t="s">
        <v>2401</v>
      </c>
      <c r="F82" s="41" t="str">
        <f>COMPLEX(F81,P81)</f>
        <v>1.741699+7.101622i</v>
      </c>
      <c r="T82" s="1" t="s">
        <v>54</v>
      </c>
      <c r="X82" s="1" t="s">
        <v>2447</v>
      </c>
      <c r="Z82" s="10" t="s">
        <v>2401</v>
      </c>
      <c r="AA82">
        <f>imabs(F82)</f>
        <v>7.312082497</v>
      </c>
      <c r="AE82" s="1" t="s">
        <v>54</v>
      </c>
      <c r="AZ82" s="11"/>
    </row>
    <row r="83">
      <c r="A83" s="11"/>
      <c r="AZ83" s="11"/>
    </row>
    <row r="84">
      <c r="A84" s="11"/>
      <c r="C84" s="2" t="s">
        <v>2448</v>
      </c>
      <c r="AZ84" s="11"/>
    </row>
    <row r="85">
      <c r="A85" s="11"/>
      <c r="C85" s="1" t="s">
        <v>2449</v>
      </c>
      <c r="E85" s="10" t="s">
        <v>2401</v>
      </c>
      <c r="F85" s="31">
        <f>AA40*AM40</f>
        <v>0.085455</v>
      </c>
      <c r="J85" s="32" t="s">
        <v>54</v>
      </c>
      <c r="K85" s="31"/>
      <c r="L85" s="31"/>
      <c r="M85" s="32" t="s">
        <v>2450</v>
      </c>
      <c r="N85" s="31"/>
      <c r="O85" s="33" t="s">
        <v>2401</v>
      </c>
      <c r="P85" s="31">
        <f>AA41*AM40</f>
        <v>0.348435</v>
      </c>
      <c r="T85" s="32" t="s">
        <v>54</v>
      </c>
      <c r="U85" s="31"/>
      <c r="V85" s="31"/>
      <c r="W85" s="31"/>
      <c r="X85" s="31"/>
      <c r="Y85" s="31"/>
      <c r="Z85" s="31"/>
      <c r="AA85" s="31"/>
      <c r="AB85" s="31"/>
      <c r="AC85" s="31"/>
      <c r="AD85" s="31"/>
      <c r="AZ85" s="11"/>
    </row>
    <row r="86">
      <c r="A86" s="11"/>
      <c r="C86" s="1" t="s">
        <v>2451</v>
      </c>
      <c r="E86" s="10" t="s">
        <v>2401</v>
      </c>
      <c r="F86" s="31">
        <f>AA44*AM44</f>
        <v>0</v>
      </c>
      <c r="J86" s="32" t="s">
        <v>54</v>
      </c>
      <c r="K86" s="31"/>
      <c r="L86" s="31"/>
      <c r="M86" s="32" t="s">
        <v>2452</v>
      </c>
      <c r="N86" s="31"/>
      <c r="O86" s="33" t="s">
        <v>2401</v>
      </c>
      <c r="P86" s="31">
        <f>AA45*AM44</f>
        <v>0</v>
      </c>
      <c r="T86" s="32" t="s">
        <v>54</v>
      </c>
      <c r="U86" s="31"/>
      <c r="V86" s="31"/>
      <c r="W86" s="31"/>
      <c r="X86" s="31"/>
      <c r="Y86" s="31"/>
      <c r="Z86" s="31"/>
      <c r="AA86" s="31"/>
      <c r="AB86" s="31"/>
      <c r="AC86" s="31"/>
      <c r="AD86" s="31"/>
      <c r="AZ86" s="11"/>
    </row>
    <row r="87">
      <c r="A87" s="11"/>
      <c r="C87" s="14" t="s">
        <v>2453</v>
      </c>
      <c r="D87" s="13"/>
      <c r="E87" s="34" t="s">
        <v>2401</v>
      </c>
      <c r="F87" s="35">
        <f>AA48*AM48</f>
        <v>0</v>
      </c>
      <c r="G87" s="13"/>
      <c r="H87" s="13"/>
      <c r="I87" s="13"/>
      <c r="J87" s="36" t="s">
        <v>54</v>
      </c>
      <c r="K87" s="35"/>
      <c r="L87" s="35"/>
      <c r="M87" s="36" t="s">
        <v>2454</v>
      </c>
      <c r="N87" s="35"/>
      <c r="O87" s="37" t="s">
        <v>2401</v>
      </c>
      <c r="P87" s="35">
        <f>AA49*AM48</f>
        <v>0</v>
      </c>
      <c r="Q87" s="13"/>
      <c r="R87" s="13"/>
      <c r="S87" s="13"/>
      <c r="T87" s="36" t="s">
        <v>54</v>
      </c>
      <c r="U87" s="35"/>
      <c r="V87" s="42" t="s">
        <v>2407</v>
      </c>
      <c r="W87" s="31"/>
      <c r="X87" s="31"/>
      <c r="Y87" s="31"/>
      <c r="Z87" s="31"/>
      <c r="AA87" s="31"/>
      <c r="AB87" s="31"/>
      <c r="AC87" s="31"/>
      <c r="AD87" s="31"/>
      <c r="AZ87" s="11"/>
    </row>
    <row r="88">
      <c r="A88" s="11"/>
      <c r="C88" s="1" t="s">
        <v>2455</v>
      </c>
      <c r="E88" s="10" t="s">
        <v>2401</v>
      </c>
      <c r="F88" s="31">
        <f>SUM(F85:I87)</f>
        <v>0.085455</v>
      </c>
      <c r="J88" s="32" t="s">
        <v>54</v>
      </c>
      <c r="K88" s="31"/>
      <c r="L88" s="31"/>
      <c r="M88" s="32" t="s">
        <v>2454</v>
      </c>
      <c r="N88" s="31"/>
      <c r="O88" s="33" t="s">
        <v>2401</v>
      </c>
      <c r="P88" s="31">
        <f>SUM(P85:S87)</f>
        <v>0.348435</v>
      </c>
      <c r="T88" s="32" t="s">
        <v>54</v>
      </c>
      <c r="U88" s="31"/>
      <c r="W88" s="31"/>
      <c r="X88" s="32" t="s">
        <v>2456</v>
      </c>
      <c r="Y88" s="31"/>
      <c r="Z88" s="33" t="s">
        <v>2401</v>
      </c>
      <c r="AA88" s="31">
        <f>AM40+AM44+AM48</f>
        <v>1.35</v>
      </c>
      <c r="AE88" s="1" t="s">
        <v>2423</v>
      </c>
      <c r="AZ88" s="11"/>
    </row>
    <row r="89">
      <c r="A89" s="11"/>
      <c r="C89" s="1" t="s">
        <v>2457</v>
      </c>
      <c r="E89" s="10" t="s">
        <v>2401</v>
      </c>
      <c r="F89" s="39" t="str">
        <f>COMPLEX(F88,P88)</f>
        <v>0.085455+0.348435i</v>
      </c>
      <c r="T89" s="32" t="s">
        <v>54</v>
      </c>
      <c r="U89" s="31"/>
      <c r="V89" s="31"/>
      <c r="W89" s="31"/>
      <c r="X89" s="32" t="s">
        <v>2458</v>
      </c>
      <c r="Y89" s="31"/>
      <c r="Z89" s="33" t="s">
        <v>2401</v>
      </c>
      <c r="AA89" s="31">
        <f>imabs(F89)</f>
        <v>0.3587610713</v>
      </c>
      <c r="AE89" s="1" t="s">
        <v>54</v>
      </c>
      <c r="AZ89" s="11"/>
    </row>
    <row r="90">
      <c r="A90" s="11"/>
      <c r="AZ90" s="11"/>
    </row>
    <row r="91">
      <c r="A91" s="11"/>
      <c r="C91" s="2" t="s">
        <v>2459</v>
      </c>
      <c r="AZ91" s="11"/>
    </row>
    <row r="92">
      <c r="A92" s="11"/>
      <c r="C92" s="1" t="s">
        <v>2460</v>
      </c>
      <c r="E92" s="10" t="s">
        <v>2401</v>
      </c>
      <c r="F92" s="43" t="str">
        <f>COMPLEX(0,Y18*Y20^2/Y19/100)</f>
        <v>46.875i</v>
      </c>
      <c r="J92" s="1" t="s">
        <v>54</v>
      </c>
      <c r="AZ92" s="11"/>
    </row>
    <row r="93">
      <c r="A93" s="11"/>
      <c r="AZ93" s="11"/>
    </row>
    <row r="94">
      <c r="A94" s="11"/>
      <c r="C94" s="1" t="s">
        <v>2461</v>
      </c>
      <c r="E94" s="10" t="s">
        <v>2401</v>
      </c>
      <c r="F94" s="44">
        <f>(Y14/AD14)/(Y15/AD15)</f>
        <v>1.214666667</v>
      </c>
      <c r="AZ94" s="11"/>
    </row>
    <row r="95">
      <c r="A95" s="11"/>
      <c r="AZ95" s="11"/>
    </row>
    <row r="96">
      <c r="A96" s="11"/>
      <c r="C96" s="2" t="s">
        <v>2462</v>
      </c>
      <c r="J96" s="1" t="s">
        <v>2463</v>
      </c>
      <c r="L96" s="10" t="s">
        <v>2401</v>
      </c>
      <c r="M96" s="45">
        <f>AA67</f>
        <v>4.361403131</v>
      </c>
      <c r="Q96" s="1" t="s">
        <v>2464</v>
      </c>
      <c r="V96" s="1" t="s">
        <v>2465</v>
      </c>
      <c r="X96" s="10" t="s">
        <v>2401</v>
      </c>
      <c r="Y96" s="45">
        <f>F94*AA67</f>
        <v>5.297651003</v>
      </c>
      <c r="AC96" s="1" t="s">
        <v>2466</v>
      </c>
      <c r="AZ96" s="11"/>
    </row>
    <row r="97">
      <c r="A97" s="11"/>
      <c r="J97" s="1" t="s">
        <v>2467</v>
      </c>
      <c r="L97" s="10" t="s">
        <v>2401</v>
      </c>
      <c r="M97" s="46">
        <f>P66</f>
        <v>4.320534</v>
      </c>
      <c r="Q97" s="1" t="s">
        <v>2464</v>
      </c>
      <c r="V97" s="1" t="s">
        <v>2468</v>
      </c>
      <c r="X97" s="10" t="s">
        <v>2401</v>
      </c>
      <c r="Y97" s="46">
        <f>M97*F94</f>
        <v>5.248008632</v>
      </c>
      <c r="AC97" s="1" t="s">
        <v>2466</v>
      </c>
      <c r="AJ97">
        <f>Y97/5.9</f>
        <v>0.8894929885</v>
      </c>
      <c r="AZ97" s="11"/>
    </row>
    <row r="98">
      <c r="A98" s="11"/>
      <c r="J98" s="1" t="s">
        <v>2469</v>
      </c>
      <c r="L98" s="10" t="s">
        <v>2401</v>
      </c>
      <c r="M98" s="45">
        <f>AA68</f>
        <v>82.15013957</v>
      </c>
      <c r="Q98" s="1" t="s">
        <v>2470</v>
      </c>
      <c r="V98" s="1" t="s">
        <v>2469</v>
      </c>
      <c r="X98" s="10" t="s">
        <v>2401</v>
      </c>
      <c r="Y98" s="46">
        <f>M98</f>
        <v>82.15013957</v>
      </c>
      <c r="AC98" s="1" t="s">
        <v>2470</v>
      </c>
      <c r="AZ98" s="11"/>
    </row>
    <row r="99">
      <c r="A99" s="11"/>
      <c r="AZ99" s="11"/>
    </row>
    <row r="100">
      <c r="A100" s="11"/>
      <c r="C100" s="2" t="s">
        <v>2471</v>
      </c>
      <c r="AZ100" s="11"/>
    </row>
    <row r="101">
      <c r="A101" s="11"/>
      <c r="C101" s="1" t="s">
        <v>2472</v>
      </c>
      <c r="G101" s="10" t="s">
        <v>2401</v>
      </c>
      <c r="H101" t="str">
        <f>imdiv(imsub(F60,F67),improduct(3,F67))</f>
        <v>0.678330953346632-0.0846048651287774i</v>
      </c>
      <c r="Q101" s="1" t="s">
        <v>2473</v>
      </c>
      <c r="R101" s="1" t="s">
        <v>2472</v>
      </c>
      <c r="U101" s="10" t="s">
        <v>2401</v>
      </c>
      <c r="V101" s="46">
        <f>imabs(H101)</f>
        <v>0.6835867651</v>
      </c>
      <c r="AZ101" s="11"/>
    </row>
    <row r="102">
      <c r="A102" s="11"/>
      <c r="R102" s="1" t="s">
        <v>2474</v>
      </c>
      <c r="U102" s="10" t="s">
        <v>2401</v>
      </c>
      <c r="V102" s="46">
        <f>degrees(atan((imaginary(H101))/(IMREAL(H101))))</f>
        <v>-7.109504965</v>
      </c>
      <c r="Y102" s="1" t="s">
        <v>55</v>
      </c>
      <c r="AZ102" s="11"/>
    </row>
    <row r="103">
      <c r="A103" s="11"/>
      <c r="C103" s="1"/>
      <c r="AZ103" s="11"/>
    </row>
    <row r="104">
      <c r="A104" s="11"/>
      <c r="C104" s="1"/>
      <c r="AZ104" s="11"/>
    </row>
    <row r="105">
      <c r="A105" s="11"/>
      <c r="C105" s="2" t="s">
        <v>2475</v>
      </c>
      <c r="AZ105" s="11"/>
    </row>
    <row r="106">
      <c r="A106" s="11"/>
      <c r="D106" s="2" t="s">
        <v>2476</v>
      </c>
      <c r="E106" s="47"/>
      <c r="F106" s="48"/>
      <c r="G106" s="48"/>
      <c r="H106" s="48"/>
      <c r="I106" s="48"/>
      <c r="J106" s="1"/>
      <c r="O106" s="1"/>
      <c r="Q106" s="1"/>
      <c r="R106" s="48"/>
      <c r="S106" s="49"/>
      <c r="T106" s="49"/>
      <c r="U106" s="49"/>
      <c r="V106" s="32"/>
      <c r="AZ106" s="11"/>
    </row>
    <row r="107">
      <c r="A107" s="11"/>
      <c r="D107" s="1" t="s">
        <v>2477</v>
      </c>
      <c r="F107" s="10" t="s">
        <v>2401</v>
      </c>
      <c r="G107" s="50">
        <f>0.8*AA67</f>
        <v>3.489122505</v>
      </c>
      <c r="K107" s="1" t="s">
        <v>2464</v>
      </c>
      <c r="W107" s="1" t="s">
        <v>2478</v>
      </c>
      <c r="Y107" s="10" t="s">
        <v>2401</v>
      </c>
      <c r="Z107" s="50">
        <f>G107*F94</f>
        <v>4.238120802</v>
      </c>
      <c r="AD107" s="1" t="s">
        <v>2466</v>
      </c>
      <c r="AZ107" s="11"/>
    </row>
    <row r="108">
      <c r="A108" s="11"/>
      <c r="D108" s="1" t="s">
        <v>2479</v>
      </c>
      <c r="F108" s="10" t="s">
        <v>2401</v>
      </c>
      <c r="G108" s="50">
        <f>0.8*P66</f>
        <v>3.4564272</v>
      </c>
      <c r="K108" s="1" t="s">
        <v>2464</v>
      </c>
      <c r="W108" s="1" t="s">
        <v>2480</v>
      </c>
      <c r="Y108" s="10" t="s">
        <v>2401</v>
      </c>
      <c r="Z108" s="50">
        <f t="shared" ref="Z108:Z109" si="1">G108*F94</f>
        <v>4.198406906</v>
      </c>
      <c r="AD108" s="1" t="s">
        <v>2466</v>
      </c>
      <c r="AZ108" s="11"/>
    </row>
    <row r="109">
      <c r="A109" s="11"/>
      <c r="W109" s="1" t="s">
        <v>2481</v>
      </c>
      <c r="Y109" s="10" t="s">
        <v>2401</v>
      </c>
      <c r="Z109" s="50">
        <f t="shared" si="1"/>
        <v>0</v>
      </c>
      <c r="AD109" s="1" t="s">
        <v>2482</v>
      </c>
      <c r="AZ109" s="11"/>
    </row>
    <row r="110">
      <c r="A110" s="11"/>
      <c r="D110" s="2"/>
      <c r="AZ110" s="11"/>
    </row>
    <row r="111">
      <c r="A111" s="11"/>
      <c r="D111" s="2" t="s">
        <v>2483</v>
      </c>
      <c r="AZ111" s="11"/>
    </row>
    <row r="112">
      <c r="A112" s="11"/>
      <c r="D112" s="1" t="s">
        <v>2484</v>
      </c>
      <c r="G112" s="10" t="s">
        <v>2401</v>
      </c>
      <c r="H112" t="str">
        <f>improduct(1.2,F67)</f>
        <v>0.71480448+5.1846408i</v>
      </c>
      <c r="N112" s="10" t="s">
        <v>2401</v>
      </c>
      <c r="O112" s="31">
        <f t="shared" ref="O112:O117" si="2">imabs(H112)</f>
        <v>5.233683757</v>
      </c>
      <c r="R112" s="1" t="s">
        <v>2464</v>
      </c>
      <c r="AZ112" s="11"/>
    </row>
    <row r="113">
      <c r="A113" s="11"/>
      <c r="D113" s="1" t="s">
        <v>2485</v>
      </c>
      <c r="G113" s="10" t="s">
        <v>2401</v>
      </c>
      <c r="H113" t="str">
        <f>IMPRODUCT(0.8,(imsum(F67,improduct(0.8,F75))))</f>
        <v>1.84596352+9.0401424i</v>
      </c>
      <c r="N113" s="10" t="s">
        <v>2401</v>
      </c>
      <c r="O113" s="31">
        <f t="shared" si="2"/>
        <v>9.226687159</v>
      </c>
      <c r="R113" s="1" t="s">
        <v>2464</v>
      </c>
      <c r="AZ113" s="11"/>
    </row>
    <row r="114">
      <c r="A114" s="11"/>
      <c r="D114" s="1" t="s">
        <v>2486</v>
      </c>
      <c r="G114" s="10" t="s">
        <v>2401</v>
      </c>
      <c r="H114" t="str">
        <f>improduct(0.8,((imsum(F67,improduct(0.5,F92)))))</f>
        <v>0.47653632+22.2064272i</v>
      </c>
      <c r="N114" s="10" t="s">
        <v>2401</v>
      </c>
      <c r="O114" s="31">
        <f t="shared" si="2"/>
        <v>22.2115397</v>
      </c>
      <c r="R114" s="1" t="s">
        <v>2464</v>
      </c>
      <c r="AZ114" s="11"/>
    </row>
    <row r="115">
      <c r="A115" s="11"/>
      <c r="D115" s="1" t="s">
        <v>2487</v>
      </c>
      <c r="G115" s="10" t="s">
        <v>2401</v>
      </c>
      <c r="H115" t="str">
        <f>(imsum(F67,improduct(0.8,F75)))</f>
        <v>2.3074544+11.300178i</v>
      </c>
      <c r="N115" s="10" t="s">
        <v>2401</v>
      </c>
      <c r="O115" s="31">
        <f t="shared" si="2"/>
        <v>11.53335895</v>
      </c>
      <c r="R115" s="1" t="s">
        <v>2464</v>
      </c>
      <c r="AZ115" s="11"/>
    </row>
    <row r="116">
      <c r="A116" s="11"/>
      <c r="D116" s="1" t="s">
        <v>2488</v>
      </c>
      <c r="G116" s="10" t="s">
        <v>2401</v>
      </c>
      <c r="H116" t="str">
        <f>if(O112&gt;O113,H112,H113)</f>
        <v>1.84596352+9.0401424i</v>
      </c>
      <c r="N116" s="10" t="s">
        <v>2401</v>
      </c>
      <c r="O116" s="31">
        <f t="shared" si="2"/>
        <v>9.226687159</v>
      </c>
      <c r="R116" s="1" t="s">
        <v>2464</v>
      </c>
      <c r="AZ116" s="11"/>
    </row>
    <row r="117">
      <c r="A117" s="11"/>
      <c r="D117" s="14" t="s">
        <v>2489</v>
      </c>
      <c r="E117" s="13"/>
      <c r="F117" s="13"/>
      <c r="G117" s="34" t="s">
        <v>2401</v>
      </c>
      <c r="H117" s="13" t="str">
        <f>if(O116&lt;O114,H116,H114)</f>
        <v>1.84596352+9.0401424i</v>
      </c>
      <c r="I117" s="13"/>
      <c r="J117" s="13"/>
      <c r="K117" s="13"/>
      <c r="L117" s="13"/>
      <c r="M117" s="13"/>
      <c r="N117" s="34" t="s">
        <v>2401</v>
      </c>
      <c r="O117" s="35">
        <f t="shared" si="2"/>
        <v>9.226687159</v>
      </c>
      <c r="P117" s="13"/>
      <c r="Q117" s="13"/>
      <c r="R117" s="14" t="s">
        <v>2464</v>
      </c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Z117" s="11"/>
    </row>
    <row r="118">
      <c r="A118" s="11"/>
      <c r="D118" s="1" t="s">
        <v>2490</v>
      </c>
      <c r="G118" s="10" t="s">
        <v>2401</v>
      </c>
      <c r="H118" s="1" t="str">
        <f>H117</f>
        <v>1.84596352+9.0401424i</v>
      </c>
      <c r="N118" s="10" t="s">
        <v>2401</v>
      </c>
      <c r="O118" s="46">
        <f>O117</f>
        <v>9.226687159</v>
      </c>
      <c r="R118" s="1" t="s">
        <v>2464</v>
      </c>
      <c r="W118" s="1" t="s">
        <v>2491</v>
      </c>
      <c r="Y118" s="10" t="s">
        <v>2401</v>
      </c>
      <c r="Z118" s="46">
        <f>O118*F94</f>
        <v>11.20734934</v>
      </c>
      <c r="AD118" s="1" t="s">
        <v>2466</v>
      </c>
      <c r="AZ118" s="11"/>
    </row>
    <row r="119">
      <c r="A119" s="11"/>
      <c r="D119" s="1" t="s">
        <v>2492</v>
      </c>
      <c r="G119" s="10" t="s">
        <v>2401</v>
      </c>
      <c r="N119" s="10" t="s">
        <v>2401</v>
      </c>
      <c r="O119" s="46">
        <f>imaginary(H118)</f>
        <v>9.0401424</v>
      </c>
      <c r="R119" s="1" t="s">
        <v>2464</v>
      </c>
      <c r="W119" s="1" t="s">
        <v>2493</v>
      </c>
      <c r="Y119" s="10" t="s">
        <v>2401</v>
      </c>
      <c r="Z119" s="46">
        <f>O119*F94</f>
        <v>10.98075964</v>
      </c>
      <c r="AD119" s="1" t="s">
        <v>2466</v>
      </c>
      <c r="AZ119" s="11"/>
    </row>
    <row r="120">
      <c r="A120" s="11"/>
      <c r="W120" s="1" t="s">
        <v>2494</v>
      </c>
      <c r="Y120" s="10" t="s">
        <v>2401</v>
      </c>
      <c r="Z120" s="50">
        <f>if(((O118-AA67)&lt;(0.8*AA75)),0.4,0.8)</f>
        <v>0.4</v>
      </c>
      <c r="AD120" s="1" t="s">
        <v>2482</v>
      </c>
      <c r="AZ120" s="11"/>
    </row>
    <row r="121">
      <c r="A121" s="11"/>
      <c r="D121" s="2" t="s">
        <v>2495</v>
      </c>
      <c r="AZ121" s="11"/>
    </row>
    <row r="122">
      <c r="A122" s="11"/>
      <c r="D122" s="1" t="s">
        <v>2496</v>
      </c>
      <c r="G122" s="10" t="s">
        <v>2401</v>
      </c>
      <c r="H122" s="1">
        <v>1.0</v>
      </c>
      <c r="K122" s="1"/>
      <c r="AZ122" s="11"/>
    </row>
    <row r="123">
      <c r="A123" s="11"/>
      <c r="D123" s="1" t="s">
        <v>2497</v>
      </c>
      <c r="G123" s="10" t="s">
        <v>2401</v>
      </c>
      <c r="H123" t="str">
        <f>improduct(1.2,imsum(F67,F82))</f>
        <v>2.80484328+13.7065872i</v>
      </c>
      <c r="N123" s="10" t="s">
        <v>2401</v>
      </c>
      <c r="O123" s="31">
        <f t="shared" ref="O123:O130" si="3">imabs(H123)</f>
        <v>13.99062824</v>
      </c>
      <c r="R123" s="1" t="s">
        <v>2464</v>
      </c>
      <c r="AZ123" s="11"/>
    </row>
    <row r="124">
      <c r="A124" s="11"/>
      <c r="D124" s="1" t="s">
        <v>2498</v>
      </c>
      <c r="G124" s="10" t="s">
        <v>2401</v>
      </c>
      <c r="H124" t="str">
        <f>improduct(0.8,(imsum(F67,improduct(1.2,H122,F82))))</f>
        <v>2.14856736+10.27398432i</v>
      </c>
      <c r="N124" s="10" t="s">
        <v>2401</v>
      </c>
      <c r="O124" s="31">
        <f t="shared" si="3"/>
        <v>10.49624197</v>
      </c>
      <c r="R124" s="1" t="s">
        <v>2464</v>
      </c>
      <c r="AZ124" s="11"/>
    </row>
    <row r="125">
      <c r="A125" s="11"/>
      <c r="D125" s="1" t="s">
        <v>2499</v>
      </c>
      <c r="G125" s="10" t="s">
        <v>2401</v>
      </c>
      <c r="H125" s="1" t="str">
        <f>improduct(0.8,(imsum(F67,improduct(H122,0.8,imsum(F82,improduct(0.8,F89))))))</f>
        <v>1.63497664+8.179864i</v>
      </c>
      <c r="N125" s="10" t="s">
        <v>2401</v>
      </c>
      <c r="O125" s="31">
        <f t="shared" si="3"/>
        <v>8.341661925</v>
      </c>
      <c r="R125" s="1" t="s">
        <v>2464</v>
      </c>
      <c r="AZ125" s="11"/>
    </row>
    <row r="126">
      <c r="A126" s="11"/>
      <c r="D126" s="1" t="s">
        <v>2486</v>
      </c>
      <c r="G126" s="10" t="s">
        <v>2401</v>
      </c>
      <c r="H126" t="str">
        <f>improduct(0.8,imsum(F67,improduct(0.8,F92)))</f>
        <v>0.47653632+33.4564272i</v>
      </c>
      <c r="N126" s="10" t="s">
        <v>2401</v>
      </c>
      <c r="O126" s="31">
        <f t="shared" si="3"/>
        <v>33.4598208</v>
      </c>
      <c r="R126" s="1" t="s">
        <v>2464</v>
      </c>
      <c r="AZ126" s="11"/>
    </row>
    <row r="127">
      <c r="A127" s="11"/>
      <c r="D127" s="1" t="s">
        <v>2500</v>
      </c>
      <c r="G127" s="10" t="s">
        <v>2401</v>
      </c>
      <c r="H127" t="str">
        <f>imsum(F67,improduct(H122,0.8,imsum(F82,improduct(0.8,F89))))</f>
        <v>2.0437208+10.22483i</v>
      </c>
      <c r="N127" s="10" t="s">
        <v>2401</v>
      </c>
      <c r="O127" s="31">
        <f t="shared" si="3"/>
        <v>10.42707741</v>
      </c>
      <c r="R127" s="1" t="s">
        <v>2464</v>
      </c>
      <c r="AZ127" s="11"/>
    </row>
    <row r="128">
      <c r="A128" s="11"/>
      <c r="D128" s="1" t="s">
        <v>2501</v>
      </c>
      <c r="G128" s="10" t="s">
        <v>2401</v>
      </c>
      <c r="H128" t="str">
        <f>if(O124&gt;O125,H124,H125)</f>
        <v>2.14856736+10.27398432i</v>
      </c>
      <c r="N128" s="10" t="s">
        <v>2401</v>
      </c>
      <c r="O128" s="31">
        <f t="shared" si="3"/>
        <v>10.49624197</v>
      </c>
      <c r="R128" s="1" t="s">
        <v>2464</v>
      </c>
      <c r="AZ128" s="11"/>
    </row>
    <row r="129">
      <c r="A129" s="11"/>
      <c r="D129" s="1" t="s">
        <v>2502</v>
      </c>
      <c r="G129" s="10" t="s">
        <v>2401</v>
      </c>
      <c r="H129" t="str">
        <f>if(O128&gt;O123,H128,H123)</f>
        <v>2.80484328+13.7065872i</v>
      </c>
      <c r="N129" s="10" t="s">
        <v>2401</v>
      </c>
      <c r="O129" s="31">
        <f t="shared" si="3"/>
        <v>13.99062824</v>
      </c>
      <c r="R129" s="1" t="s">
        <v>2464</v>
      </c>
      <c r="AZ129" s="11"/>
    </row>
    <row r="130">
      <c r="A130" s="11"/>
      <c r="D130" s="14" t="s">
        <v>2503</v>
      </c>
      <c r="E130" s="13"/>
      <c r="F130" s="13"/>
      <c r="G130" s="34" t="s">
        <v>2401</v>
      </c>
      <c r="H130" s="13" t="str">
        <f>if(O129&gt;O126,H126,H129)</f>
        <v>2.80484328+13.7065872i</v>
      </c>
      <c r="I130" s="13"/>
      <c r="J130" s="13"/>
      <c r="K130" s="13"/>
      <c r="L130" s="13"/>
      <c r="M130" s="13"/>
      <c r="N130" s="34" t="s">
        <v>2401</v>
      </c>
      <c r="O130" s="35">
        <f t="shared" si="3"/>
        <v>13.99062824</v>
      </c>
      <c r="P130" s="13"/>
      <c r="Q130" s="13"/>
      <c r="R130" s="14" t="s">
        <v>2464</v>
      </c>
      <c r="S130" s="13"/>
      <c r="T130" s="13"/>
      <c r="U130" s="13"/>
      <c r="V130" s="13"/>
      <c r="W130" s="14"/>
      <c r="X130" s="13"/>
      <c r="Y130" s="13"/>
      <c r="Z130" s="13"/>
      <c r="AA130" s="13"/>
      <c r="AB130" s="13"/>
      <c r="AC130" s="13"/>
      <c r="AD130" s="13"/>
      <c r="AE130" s="13"/>
      <c r="AF130" s="13"/>
      <c r="AZ130" s="11"/>
    </row>
    <row r="131">
      <c r="A131" s="11"/>
      <c r="D131" s="1" t="s">
        <v>2503</v>
      </c>
      <c r="G131" s="10" t="s">
        <v>2401</v>
      </c>
      <c r="H131" s="1" t="str">
        <f>H130</f>
        <v>2.80484328+13.7065872i</v>
      </c>
      <c r="N131" s="10" t="s">
        <v>2401</v>
      </c>
      <c r="O131" s="46">
        <f>O130</f>
        <v>13.99062824</v>
      </c>
      <c r="R131" s="1" t="s">
        <v>2464</v>
      </c>
      <c r="W131" s="1" t="s">
        <v>2504</v>
      </c>
      <c r="Y131" s="10" t="s">
        <v>2401</v>
      </c>
      <c r="Z131" s="46">
        <f>O131*F94</f>
        <v>16.99394977</v>
      </c>
      <c r="AD131" s="1" t="s">
        <v>2466</v>
      </c>
      <c r="AZ131" s="11"/>
    </row>
    <row r="132">
      <c r="A132" s="11"/>
      <c r="D132" s="1" t="s">
        <v>2505</v>
      </c>
      <c r="G132" s="10" t="s">
        <v>2401</v>
      </c>
      <c r="N132" s="10" t="s">
        <v>2401</v>
      </c>
      <c r="O132" s="46">
        <f>imaginary(H131)</f>
        <v>13.7065872</v>
      </c>
      <c r="R132" s="1" t="s">
        <v>2464</v>
      </c>
      <c r="W132" s="1" t="s">
        <v>2506</v>
      </c>
      <c r="Y132" s="10" t="s">
        <v>2401</v>
      </c>
      <c r="Z132" s="46">
        <f>O132*F94</f>
        <v>16.64893459</v>
      </c>
      <c r="AD132" s="1" t="s">
        <v>2466</v>
      </c>
      <c r="AZ132" s="11"/>
    </row>
    <row r="133">
      <c r="A133" s="11"/>
      <c r="D133" s="1" t="s">
        <v>2507</v>
      </c>
      <c r="W133" s="1" t="s">
        <v>2508</v>
      </c>
      <c r="Y133" s="10" t="s">
        <v>2401</v>
      </c>
      <c r="Z133" s="50">
        <f>if(O127&gt;O129,1.2,1.6)</f>
        <v>1.6</v>
      </c>
      <c r="AD133" s="1" t="s">
        <v>2482</v>
      </c>
      <c r="AZ133" s="11"/>
    </row>
    <row r="134">
      <c r="A134" s="11"/>
      <c r="AZ134" s="11"/>
    </row>
    <row r="135">
      <c r="A135" s="11"/>
      <c r="C135" s="2" t="s">
        <v>2509</v>
      </c>
      <c r="AZ135" s="11"/>
    </row>
    <row r="136">
      <c r="A136" s="11"/>
      <c r="AZ136" s="11"/>
    </row>
    <row r="137">
      <c r="A137" s="11"/>
      <c r="D137" s="1" t="s">
        <v>2510</v>
      </c>
      <c r="J137" s="10" t="s">
        <v>2401</v>
      </c>
      <c r="K137" t="str">
        <f>if(Y14&gt;R27,R27,Y14)</f>
        <v>#REF!</v>
      </c>
      <c r="N137" s="1" t="s">
        <v>56</v>
      </c>
      <c r="AZ137" s="11"/>
    </row>
    <row r="138">
      <c r="A138" s="11"/>
      <c r="D138" s="1" t="s">
        <v>2511</v>
      </c>
      <c r="J138" s="10" t="s">
        <v>2401</v>
      </c>
      <c r="K138" s="46" t="str">
        <f>Y15/sqrt(3)/K137</f>
        <v>#REF!</v>
      </c>
      <c r="N138" s="1" t="s">
        <v>2464</v>
      </c>
      <c r="Q138" s="10" t="s">
        <v>2401</v>
      </c>
      <c r="R138" s="46" t="str">
        <f>K138*$F$94</f>
        <v>#REF!</v>
      </c>
      <c r="U138" s="1" t="s">
        <v>2466</v>
      </c>
      <c r="AZ138" s="11"/>
    </row>
    <row r="139">
      <c r="A139" s="11"/>
      <c r="D139" s="1"/>
      <c r="AZ139" s="11"/>
    </row>
    <row r="140">
      <c r="A140" s="11"/>
      <c r="D140" s="1" t="s">
        <v>2512</v>
      </c>
      <c r="J140" s="10" t="s">
        <v>2401</v>
      </c>
      <c r="K140" s="1">
        <f>8*(Y15=500000)+3*(Y15=150000)+1.5*(Y15=75000)</f>
        <v>3</v>
      </c>
      <c r="N140" s="1" t="s">
        <v>2513</v>
      </c>
      <c r="AZ140" s="11"/>
    </row>
    <row r="141">
      <c r="A141" s="11"/>
      <c r="D141" s="1"/>
      <c r="AZ141" s="11"/>
    </row>
    <row r="142">
      <c r="A142" s="11"/>
      <c r="D142" s="1" t="s">
        <v>2514</v>
      </c>
      <c r="AZ142" s="11"/>
    </row>
    <row r="143">
      <c r="A143" s="11"/>
      <c r="H143" s="1" t="s">
        <v>2515</v>
      </c>
      <c r="J143" s="10" t="s">
        <v>2401</v>
      </c>
      <c r="K143" s="31" t="str">
        <f>0.4*K138</f>
        <v>#REF!</v>
      </c>
      <c r="N143" s="1" t="s">
        <v>2464</v>
      </c>
      <c r="Q143" s="10" t="s">
        <v>2401</v>
      </c>
      <c r="R143" s="31" t="str">
        <f t="shared" ref="R143:R144" si="4">K143*$F$94</f>
        <v>#REF!</v>
      </c>
      <c r="U143" s="1" t="s">
        <v>2466</v>
      </c>
      <c r="AZ143" s="11"/>
    </row>
    <row r="144">
      <c r="A144" s="11"/>
      <c r="H144" s="1" t="s">
        <v>2516</v>
      </c>
      <c r="J144" s="10" t="s">
        <v>2401</v>
      </c>
      <c r="K144" s="31" t="str">
        <f>0.2*K138</f>
        <v>#REF!</v>
      </c>
      <c r="N144" s="1" t="s">
        <v>2464</v>
      </c>
      <c r="Q144" s="10" t="s">
        <v>2401</v>
      </c>
      <c r="R144" s="31" t="str">
        <f t="shared" si="4"/>
        <v>#REF!</v>
      </c>
      <c r="U144" s="1" t="s">
        <v>2466</v>
      </c>
      <c r="AZ144" s="11"/>
    </row>
    <row r="145">
      <c r="A145" s="11"/>
      <c r="AZ145" s="11"/>
    </row>
    <row r="146">
      <c r="A146" s="11"/>
      <c r="D146" s="1" t="s">
        <v>2517</v>
      </c>
      <c r="AZ146" s="11"/>
    </row>
    <row r="147">
      <c r="A147" s="11"/>
      <c r="H147" s="1" t="s">
        <v>2515</v>
      </c>
      <c r="J147" s="10" t="s">
        <v>2401</v>
      </c>
      <c r="K147" s="31">
        <f>28710*K140/((0.5*sqrt(3)*Y16)^1.4)</f>
        <v>0.08180233056</v>
      </c>
      <c r="N147" s="1" t="s">
        <v>2464</v>
      </c>
      <c r="Q147" s="10" t="s">
        <v>2401</v>
      </c>
      <c r="R147" s="31">
        <f t="shared" ref="R147:R148" si="5">K147*$F$94</f>
        <v>0.09936256419</v>
      </c>
      <c r="U147" s="1" t="s">
        <v>2466</v>
      </c>
      <c r="AZ147" s="11"/>
    </row>
    <row r="148">
      <c r="A148" s="11"/>
      <c r="H148" s="1" t="s">
        <v>2516</v>
      </c>
      <c r="J148" s="10" t="s">
        <v>2401</v>
      </c>
      <c r="K148" s="31" t="str">
        <f>0.2*K144</f>
        <v>#REF!</v>
      </c>
      <c r="N148" s="1" t="s">
        <v>2464</v>
      </c>
      <c r="Q148" s="10" t="s">
        <v>2401</v>
      </c>
      <c r="R148" s="31" t="str">
        <f t="shared" si="5"/>
        <v>#REF!</v>
      </c>
      <c r="U148" s="1" t="s">
        <v>2466</v>
      </c>
      <c r="AZ148" s="11"/>
    </row>
    <row r="149">
      <c r="A149" s="11"/>
      <c r="AZ149" s="11"/>
    </row>
    <row r="150">
      <c r="A150" s="11"/>
      <c r="D150" s="1" t="s">
        <v>2509</v>
      </c>
      <c r="AZ150" s="11"/>
    </row>
    <row r="151">
      <c r="A151" s="11"/>
      <c r="H151" s="1" t="s">
        <v>2515</v>
      </c>
      <c r="J151" s="10" t="s">
        <v>2401</v>
      </c>
      <c r="K151" s="31" t="str">
        <f>K138-K143</f>
        <v>#REF!</v>
      </c>
      <c r="N151" s="1" t="s">
        <v>2464</v>
      </c>
      <c r="Q151" s="10" t="s">
        <v>2401</v>
      </c>
      <c r="R151" s="31" t="str">
        <f t="shared" ref="R151:R152" si="6">K151*$F$94</f>
        <v>#REF!</v>
      </c>
      <c r="U151" s="1" t="s">
        <v>2466</v>
      </c>
      <c r="AZ151" s="11"/>
    </row>
    <row r="152">
      <c r="A152" s="11"/>
      <c r="H152" s="1" t="s">
        <v>2516</v>
      </c>
      <c r="J152" s="10" t="s">
        <v>2401</v>
      </c>
      <c r="K152" s="31" t="str">
        <f>K138-K144</f>
        <v>#REF!</v>
      </c>
      <c r="N152" s="1" t="s">
        <v>2464</v>
      </c>
      <c r="Q152" s="10" t="s">
        <v>2401</v>
      </c>
      <c r="R152" s="31" t="str">
        <f t="shared" si="6"/>
        <v>#REF!</v>
      </c>
      <c r="U152" s="1" t="s">
        <v>2466</v>
      </c>
      <c r="AZ152" s="11"/>
    </row>
    <row r="153">
      <c r="A153" s="11"/>
      <c r="AZ153" s="11"/>
    </row>
    <row r="154">
      <c r="A154" s="11"/>
      <c r="N154" s="1"/>
      <c r="AZ154" s="11"/>
    </row>
    <row r="155">
      <c r="A155" s="11"/>
      <c r="D155" s="1" t="s">
        <v>2518</v>
      </c>
      <c r="AZ155" s="11"/>
    </row>
    <row r="156">
      <c r="A156" s="11"/>
      <c r="H156" s="1" t="s">
        <v>2519</v>
      </c>
      <c r="J156" s="10" t="s">
        <v>2401</v>
      </c>
      <c r="K156" s="46" t="str">
        <f t="shared" ref="K156:K157" si="7">K157*0.8</f>
        <v>#REF!</v>
      </c>
      <c r="N156" s="1" t="s">
        <v>2464</v>
      </c>
      <c r="Q156" s="10" t="s">
        <v>2401</v>
      </c>
      <c r="R156" s="46" t="str">
        <f t="shared" ref="R156:R158" si="8">K156*$F$94</f>
        <v>#REF!</v>
      </c>
      <c r="U156" s="1" t="s">
        <v>2466</v>
      </c>
      <c r="AZ156" s="11"/>
    </row>
    <row r="157">
      <c r="A157" s="11"/>
      <c r="H157" s="1" t="s">
        <v>2520</v>
      </c>
      <c r="J157" s="10" t="s">
        <v>2401</v>
      </c>
      <c r="K157" s="46" t="str">
        <f t="shared" si="7"/>
        <v>#REF!</v>
      </c>
      <c r="N157" s="1" t="s">
        <v>2464</v>
      </c>
      <c r="Q157" s="10" t="s">
        <v>2401</v>
      </c>
      <c r="R157" s="46" t="str">
        <f t="shared" si="8"/>
        <v>#REF!</v>
      </c>
      <c r="U157" s="1" t="s">
        <v>2466</v>
      </c>
      <c r="AZ157" s="11"/>
    </row>
    <row r="158">
      <c r="A158" s="11"/>
      <c r="H158" s="1" t="s">
        <v>2507</v>
      </c>
      <c r="J158" s="10" t="s">
        <v>2401</v>
      </c>
      <c r="K158" s="46" t="str">
        <f>0.8*K151</f>
        <v>#REF!</v>
      </c>
      <c r="N158" s="1" t="s">
        <v>2464</v>
      </c>
      <c r="Q158" s="10" t="s">
        <v>2401</v>
      </c>
      <c r="R158" s="46" t="str">
        <f t="shared" si="8"/>
        <v>#REF!</v>
      </c>
      <c r="U158" s="1" t="s">
        <v>2466</v>
      </c>
      <c r="AZ158" s="11"/>
    </row>
    <row r="159">
      <c r="A159" s="11"/>
      <c r="AZ159" s="11"/>
    </row>
    <row r="160">
      <c r="A160" s="11"/>
      <c r="D160" s="1" t="s">
        <v>2521</v>
      </c>
      <c r="AZ160" s="11"/>
    </row>
    <row r="161">
      <c r="A161" s="11"/>
      <c r="H161" s="1" t="s">
        <v>2519</v>
      </c>
      <c r="J161" s="10" t="s">
        <v>2401</v>
      </c>
      <c r="K161" s="46" t="str">
        <f t="shared" ref="K161:K162" si="9">K162*0.8</f>
        <v>#REF!</v>
      </c>
      <c r="N161" s="1" t="s">
        <v>2464</v>
      </c>
      <c r="Q161" s="10" t="s">
        <v>2401</v>
      </c>
      <c r="R161" s="46" t="str">
        <f t="shared" ref="R161:R163" si="10">K161*$F$94</f>
        <v>#REF!</v>
      </c>
      <c r="U161" s="1" t="s">
        <v>2466</v>
      </c>
      <c r="AZ161" s="11"/>
    </row>
    <row r="162">
      <c r="A162" s="11"/>
      <c r="H162" s="1" t="s">
        <v>2520</v>
      </c>
      <c r="J162" s="10" t="s">
        <v>2401</v>
      </c>
      <c r="K162" s="46" t="str">
        <f t="shared" si="9"/>
        <v>#REF!</v>
      </c>
      <c r="N162" s="1" t="s">
        <v>2464</v>
      </c>
      <c r="Q162" s="10" t="s">
        <v>2401</v>
      </c>
      <c r="R162" s="46" t="str">
        <f t="shared" si="10"/>
        <v>#REF!</v>
      </c>
      <c r="U162" s="1" t="s">
        <v>2466</v>
      </c>
      <c r="AZ162" s="11"/>
    </row>
    <row r="163">
      <c r="A163" s="11"/>
      <c r="H163" s="1" t="s">
        <v>2507</v>
      </c>
      <c r="J163" s="10" t="s">
        <v>2401</v>
      </c>
      <c r="K163" s="46" t="str">
        <f>0.5*K138</f>
        <v>#REF!</v>
      </c>
      <c r="N163" s="1" t="s">
        <v>2464</v>
      </c>
      <c r="Q163" s="10" t="s">
        <v>2401</v>
      </c>
      <c r="R163" s="46" t="str">
        <f t="shared" si="10"/>
        <v>#REF!</v>
      </c>
      <c r="U163" s="1" t="s">
        <v>2466</v>
      </c>
      <c r="AZ163" s="11"/>
    </row>
    <row r="164">
      <c r="A164" s="11"/>
      <c r="AZ164" s="11"/>
    </row>
    <row r="165">
      <c r="A165" s="11"/>
      <c r="AZ165" s="11"/>
    </row>
    <row r="166">
      <c r="A166" s="11"/>
      <c r="AZ166" s="11"/>
    </row>
    <row r="167">
      <c r="A167" s="11"/>
      <c r="C167" s="2" t="s">
        <v>2522</v>
      </c>
      <c r="AZ167" s="11"/>
    </row>
    <row r="168">
      <c r="A168" s="11"/>
      <c r="D168" s="1" t="s">
        <v>2511</v>
      </c>
      <c r="J168" s="10" t="s">
        <v>2401</v>
      </c>
      <c r="K168" s="46" t="str">
        <f>Y15/sqrt(3)/K137</f>
        <v>#REF!</v>
      </c>
      <c r="N168" s="1" t="s">
        <v>2464</v>
      </c>
      <c r="Q168" s="10" t="s">
        <v>2401</v>
      </c>
      <c r="R168" s="46" t="str">
        <f t="shared" ref="R168:R169" si="11">K168*$F$94</f>
        <v>#REF!</v>
      </c>
      <c r="U168" s="1" t="s">
        <v>2466</v>
      </c>
      <c r="AZ168" s="11"/>
    </row>
    <row r="169">
      <c r="A169" s="11"/>
      <c r="D169" s="1" t="s">
        <v>2523</v>
      </c>
      <c r="J169" s="10" t="s">
        <v>2401</v>
      </c>
      <c r="K169" s="46" t="str">
        <f>K168*0.866*0.51</f>
        <v>#REF!</v>
      </c>
      <c r="N169" s="1" t="s">
        <v>2464</v>
      </c>
      <c r="Q169" s="10" t="s">
        <v>2401</v>
      </c>
      <c r="R169" s="46" t="str">
        <f t="shared" si="11"/>
        <v>#REF!</v>
      </c>
      <c r="U169" s="1" t="s">
        <v>2466</v>
      </c>
      <c r="AZ169" s="11"/>
    </row>
    <row r="170">
      <c r="A170" s="11"/>
      <c r="AZ170" s="11"/>
    </row>
    <row r="171">
      <c r="A171" s="11"/>
      <c r="AZ171" s="11"/>
    </row>
    <row r="172">
      <c r="A172" s="11"/>
      <c r="AZ172" s="11"/>
    </row>
    <row r="173">
      <c r="A173" s="11"/>
      <c r="C173" s="2" t="s">
        <v>2524</v>
      </c>
      <c r="AZ173" s="11"/>
    </row>
    <row r="174">
      <c r="A174" s="11"/>
      <c r="D174" s="1" t="s">
        <v>2525</v>
      </c>
      <c r="J174" s="10" t="s">
        <v>2401</v>
      </c>
      <c r="K174" s="46" t="str">
        <f>0.3*K158</f>
        <v>#REF!</v>
      </c>
      <c r="N174" s="1" t="s">
        <v>2464</v>
      </c>
      <c r="Q174" s="10" t="s">
        <v>2401</v>
      </c>
      <c r="R174" s="46" t="str">
        <f t="shared" ref="R174:R177" si="12">K174*$F$94</f>
        <v>#REF!</v>
      </c>
      <c r="U174" s="1" t="s">
        <v>2466</v>
      </c>
      <c r="AZ174" s="11"/>
    </row>
    <row r="175">
      <c r="A175" s="11"/>
      <c r="D175" s="1" t="s">
        <v>2526</v>
      </c>
      <c r="J175" s="10" t="s">
        <v>2401</v>
      </c>
      <c r="K175" s="46" t="str">
        <f>K174</f>
        <v>#REF!</v>
      </c>
      <c r="N175" s="1" t="s">
        <v>2464</v>
      </c>
      <c r="Q175" s="10" t="s">
        <v>2401</v>
      </c>
      <c r="R175" s="46" t="str">
        <f t="shared" si="12"/>
        <v>#REF!</v>
      </c>
      <c r="U175" s="1" t="s">
        <v>2466</v>
      </c>
      <c r="AZ175" s="11"/>
    </row>
    <row r="176">
      <c r="A176" s="11"/>
      <c r="D176" s="1" t="s">
        <v>2527</v>
      </c>
      <c r="J176" s="10" t="s">
        <v>2401</v>
      </c>
      <c r="K176" s="46" t="str">
        <f>0.85*K169</f>
        <v>#REF!</v>
      </c>
      <c r="N176" s="1" t="s">
        <v>2464</v>
      </c>
      <c r="Q176" s="10" t="s">
        <v>2401</v>
      </c>
      <c r="R176" s="46" t="str">
        <f t="shared" si="12"/>
        <v>#REF!</v>
      </c>
      <c r="U176" s="1" t="s">
        <v>2466</v>
      </c>
      <c r="AZ176" s="11"/>
    </row>
    <row r="177">
      <c r="A177" s="11"/>
      <c r="D177" s="1" t="s">
        <v>2528</v>
      </c>
      <c r="J177" s="10" t="s">
        <v>2401</v>
      </c>
      <c r="K177" s="46">
        <f>2*AA67</f>
        <v>8.722806262</v>
      </c>
      <c r="N177" s="1" t="s">
        <v>2464</v>
      </c>
      <c r="Q177" s="10" t="s">
        <v>2401</v>
      </c>
      <c r="R177" s="46">
        <f t="shared" si="12"/>
        <v>10.59530201</v>
      </c>
      <c r="U177" s="1" t="s">
        <v>2466</v>
      </c>
      <c r="AZ177" s="11"/>
    </row>
    <row r="178">
      <c r="A178" s="11"/>
      <c r="A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</row>
    <row r="182">
      <c r="A182" s="11"/>
      <c r="B182" s="1"/>
      <c r="AZ182" s="11"/>
    </row>
    <row r="183">
      <c r="A183" s="11"/>
      <c r="B183" s="1"/>
      <c r="C183" s="2" t="s">
        <v>2529</v>
      </c>
      <c r="AZ183" s="11"/>
    </row>
    <row r="184">
      <c r="A184" s="11"/>
      <c r="B184" s="1"/>
      <c r="C184" s="1" t="s">
        <v>2530</v>
      </c>
      <c r="F184" s="10" t="s">
        <v>2401</v>
      </c>
      <c r="G184">
        <f t="shared" ref="G184:G185" si="13">Y14</f>
        <v>1822</v>
      </c>
      <c r="J184" s="20" t="s">
        <v>2340</v>
      </c>
      <c r="K184">
        <f t="shared" ref="K184:K185" si="14">AD14</f>
        <v>1</v>
      </c>
      <c r="R184" s="1" t="s">
        <v>2531</v>
      </c>
      <c r="U184" s="10" t="s">
        <v>2401</v>
      </c>
      <c r="V184" s="40">
        <f>AA66</f>
        <v>15.392</v>
      </c>
      <c r="Y184" s="1" t="s">
        <v>49</v>
      </c>
      <c r="AZ184" s="11"/>
    </row>
    <row r="185">
      <c r="A185" s="11"/>
      <c r="B185" s="1"/>
      <c r="C185" s="1" t="s">
        <v>2532</v>
      </c>
      <c r="F185" s="10" t="s">
        <v>2401</v>
      </c>
      <c r="G185">
        <f t="shared" si="13"/>
        <v>150000</v>
      </c>
      <c r="J185" s="20" t="s">
        <v>2340</v>
      </c>
      <c r="K185" s="51">
        <f t="shared" si="14"/>
        <v>100</v>
      </c>
      <c r="R185" s="1"/>
      <c r="U185" s="1"/>
      <c r="Y185" s="1"/>
      <c r="AZ185" s="11"/>
    </row>
    <row r="186">
      <c r="A186" s="11"/>
      <c r="B186" s="1"/>
      <c r="C186" s="1"/>
      <c r="F186" s="1"/>
      <c r="R186" s="1"/>
      <c r="U186" s="1"/>
      <c r="Y186" s="1"/>
      <c r="AZ186" s="11"/>
    </row>
    <row r="187">
      <c r="A187" s="11"/>
      <c r="B187" s="1"/>
      <c r="C187" s="1" t="s">
        <v>2533</v>
      </c>
      <c r="F187" s="10" t="s">
        <v>2401</v>
      </c>
      <c r="G187" s="31">
        <f>Y96</f>
        <v>5.297651003</v>
      </c>
      <c r="R187" s="1" t="s">
        <v>2534</v>
      </c>
      <c r="U187" s="10" t="s">
        <v>2401</v>
      </c>
      <c r="V187" s="31">
        <f t="shared" ref="V187:V188" si="15">V101</f>
        <v>0.6835867651</v>
      </c>
      <c r="Y187" s="1"/>
      <c r="AZ187" s="11"/>
    </row>
    <row r="188">
      <c r="A188" s="11"/>
      <c r="B188" s="1"/>
      <c r="C188" s="1" t="s">
        <v>2535</v>
      </c>
      <c r="F188" s="10" t="s">
        <v>2401</v>
      </c>
      <c r="G188" s="31">
        <f>Y98</f>
        <v>82.15013957</v>
      </c>
      <c r="J188" s="1"/>
      <c r="R188" s="1" t="s">
        <v>2536</v>
      </c>
      <c r="U188" s="10" t="s">
        <v>2401</v>
      </c>
      <c r="V188" s="31">
        <f t="shared" si="15"/>
        <v>-7.109504965</v>
      </c>
      <c r="Y188" s="1" t="s">
        <v>55</v>
      </c>
      <c r="AZ188" s="11"/>
    </row>
    <row r="189">
      <c r="A189" s="11"/>
      <c r="B189" s="1"/>
      <c r="C189" s="1"/>
      <c r="F189" s="1"/>
      <c r="J189" s="1"/>
      <c r="R189" s="1"/>
      <c r="U189" s="1"/>
      <c r="Y189" s="1"/>
      <c r="AZ189" s="11"/>
    </row>
    <row r="190">
      <c r="A190" s="11"/>
      <c r="B190" s="1"/>
      <c r="C190" s="1" t="s">
        <v>36</v>
      </c>
      <c r="F190" s="10" t="s">
        <v>2401</v>
      </c>
      <c r="G190" s="31">
        <f>Z107</f>
        <v>4.238120802</v>
      </c>
      <c r="J190" s="1" t="s">
        <v>2466</v>
      </c>
      <c r="R190" s="1" t="s">
        <v>2537</v>
      </c>
      <c r="U190" s="10" t="s">
        <v>2401</v>
      </c>
      <c r="V190" s="31">
        <f>Z109</f>
        <v>0</v>
      </c>
      <c r="Y190" s="1" t="s">
        <v>2482</v>
      </c>
      <c r="AZ190" s="11"/>
    </row>
    <row r="191">
      <c r="A191" s="11"/>
      <c r="B191" s="1"/>
      <c r="C191" s="1" t="s">
        <v>2538</v>
      </c>
      <c r="F191" s="10" t="s">
        <v>2401</v>
      </c>
      <c r="G191" s="31">
        <f>Z118</f>
        <v>11.20734934</v>
      </c>
      <c r="J191" s="1" t="s">
        <v>2466</v>
      </c>
      <c r="R191" s="1" t="s">
        <v>2539</v>
      </c>
      <c r="U191" s="10" t="s">
        <v>2401</v>
      </c>
      <c r="V191" s="31">
        <f>Z120</f>
        <v>0.4</v>
      </c>
      <c r="Y191" s="1" t="s">
        <v>2482</v>
      </c>
      <c r="AZ191" s="11"/>
    </row>
    <row r="192">
      <c r="A192" s="11"/>
      <c r="B192" s="1"/>
      <c r="C192" s="1" t="s">
        <v>2540</v>
      </c>
      <c r="F192" s="10" t="s">
        <v>2401</v>
      </c>
      <c r="G192" s="31">
        <f>Z131</f>
        <v>16.99394977</v>
      </c>
      <c r="J192" s="1" t="s">
        <v>2466</v>
      </c>
      <c r="R192" s="1" t="s">
        <v>2541</v>
      </c>
      <c r="U192" s="10" t="s">
        <v>2401</v>
      </c>
      <c r="V192" s="31">
        <f>Z133</f>
        <v>1.6</v>
      </c>
      <c r="Y192" s="1" t="s">
        <v>2482</v>
      </c>
      <c r="AZ192" s="11"/>
    </row>
    <row r="193">
      <c r="A193" s="11"/>
      <c r="B193" s="1"/>
      <c r="C193" s="1"/>
      <c r="F193" s="1"/>
      <c r="J193" s="1"/>
      <c r="AZ193" s="11"/>
    </row>
    <row r="194">
      <c r="A194" s="11"/>
      <c r="B194" s="1"/>
      <c r="C194" s="1" t="s">
        <v>2542</v>
      </c>
      <c r="F194" s="10" t="s">
        <v>2401</v>
      </c>
      <c r="G194" s="31" t="str">
        <f t="shared" ref="G194:G196" si="16">R161</f>
        <v>#REF!</v>
      </c>
      <c r="J194" s="1" t="s">
        <v>2466</v>
      </c>
      <c r="AZ194" s="11"/>
    </row>
    <row r="195">
      <c r="A195" s="11"/>
      <c r="B195" s="1"/>
      <c r="C195" s="1" t="s">
        <v>2543</v>
      </c>
      <c r="F195" s="10" t="s">
        <v>2401</v>
      </c>
      <c r="G195" s="31" t="str">
        <f t="shared" si="16"/>
        <v>#REF!</v>
      </c>
      <c r="J195" s="1" t="s">
        <v>2466</v>
      </c>
      <c r="AZ195" s="11"/>
    </row>
    <row r="196">
      <c r="A196" s="11"/>
      <c r="B196" s="1"/>
      <c r="C196" s="1" t="s">
        <v>2544</v>
      </c>
      <c r="F196" s="10" t="s">
        <v>2401</v>
      </c>
      <c r="G196" s="31" t="str">
        <f t="shared" si="16"/>
        <v>#REF!</v>
      </c>
      <c r="J196" s="1" t="s">
        <v>2466</v>
      </c>
      <c r="AZ196" s="11"/>
    </row>
    <row r="197">
      <c r="A197" s="11"/>
      <c r="B197" s="1"/>
      <c r="AG197" s="1"/>
      <c r="AZ197" s="11"/>
    </row>
    <row r="198">
      <c r="A198" s="11"/>
      <c r="B198" s="1"/>
      <c r="C198" s="1" t="s">
        <v>2527</v>
      </c>
      <c r="F198" s="10" t="s">
        <v>2401</v>
      </c>
      <c r="G198" s="31" t="str">
        <f t="shared" ref="G198:G199" si="17">R176</f>
        <v>#REF!</v>
      </c>
      <c r="J198" s="1" t="s">
        <v>2466</v>
      </c>
      <c r="AG198" s="1"/>
      <c r="AZ198" s="11"/>
    </row>
    <row r="199">
      <c r="A199" s="11"/>
      <c r="B199" s="1"/>
      <c r="C199" s="1" t="s">
        <v>2528</v>
      </c>
      <c r="F199" s="10" t="s">
        <v>2401</v>
      </c>
      <c r="G199" s="31">
        <f t="shared" si="17"/>
        <v>10.59530201</v>
      </c>
      <c r="J199" s="1" t="s">
        <v>2466</v>
      </c>
      <c r="AG199" s="1"/>
      <c r="AZ199" s="11"/>
    </row>
    <row r="200">
      <c r="A200" s="11"/>
      <c r="B200" s="1"/>
      <c r="C200" s="1" t="s">
        <v>2545</v>
      </c>
      <c r="F200" s="10" t="s">
        <v>2401</v>
      </c>
      <c r="G200" s="31" t="str">
        <f>R169</f>
        <v>#REF!</v>
      </c>
      <c r="J200" s="1" t="s">
        <v>2466</v>
      </c>
      <c r="AZ200" s="11"/>
    </row>
    <row r="201">
      <c r="A201" s="11"/>
      <c r="AZ201" s="11"/>
    </row>
    <row r="202">
      <c r="A202" s="11"/>
      <c r="B202" s="52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</row>
    <row r="203">
      <c r="B203" s="1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</row>
    <row r="205">
      <c r="A205" s="53"/>
      <c r="B205" s="54"/>
      <c r="C205" s="55" t="str">
        <f>$U$8</f>
        <v>MENES5</v>
      </c>
      <c r="D205" s="56"/>
      <c r="E205" s="6"/>
      <c r="F205" s="6"/>
      <c r="G205" s="6"/>
      <c r="H205" s="55" t="s">
        <v>2546</v>
      </c>
      <c r="I205" s="6"/>
      <c r="J205" s="55" t="str">
        <f>$U$9</f>
        <v>RANGKASBITUNG5</v>
      </c>
      <c r="K205" s="5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57"/>
      <c r="AA205" s="6"/>
      <c r="AB205" s="6"/>
      <c r="AC205" s="6"/>
      <c r="AD205" s="6"/>
      <c r="AE205" s="6"/>
      <c r="AF205" s="6"/>
      <c r="AG205" s="6"/>
      <c r="AH205" s="6"/>
      <c r="AI205" s="6"/>
      <c r="AJ205" s="57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53"/>
    </row>
    <row r="206">
      <c r="A206" s="53"/>
      <c r="B206" s="54"/>
      <c r="C206" s="54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57"/>
      <c r="AA206" s="6"/>
      <c r="AB206" s="6"/>
      <c r="AC206" s="6"/>
      <c r="AD206" s="6"/>
      <c r="AE206" s="6"/>
      <c r="AF206" s="6"/>
      <c r="AG206" s="6"/>
      <c r="AH206" s="6"/>
      <c r="AI206" s="6"/>
      <c r="AJ206" s="57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53"/>
    </row>
    <row r="207">
      <c r="A207" s="53"/>
      <c r="B207" s="54"/>
      <c r="C207" s="58" t="s">
        <v>2547</v>
      </c>
      <c r="D207" s="6"/>
      <c r="E207" s="6"/>
      <c r="F207" s="54"/>
      <c r="G207" s="6"/>
      <c r="H207" s="6"/>
      <c r="I207" s="6"/>
      <c r="J207" s="54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57"/>
      <c r="AA207" s="55" t="s">
        <v>2534</v>
      </c>
      <c r="AB207" s="6"/>
      <c r="AC207" s="6"/>
      <c r="AD207" s="59" t="s">
        <v>2401</v>
      </c>
      <c r="AE207" s="60">
        <f>$V$187</f>
        <v>0.6835867651</v>
      </c>
      <c r="AH207" s="6"/>
      <c r="AI207" s="6"/>
      <c r="AJ207" s="57"/>
      <c r="AQ207" s="6"/>
      <c r="AR207" s="6"/>
      <c r="AS207" s="6"/>
      <c r="AT207" s="6"/>
      <c r="AU207" s="6"/>
      <c r="AV207" s="6"/>
      <c r="AW207" s="6"/>
      <c r="AX207" s="6"/>
      <c r="AY207" s="6"/>
      <c r="AZ207" s="53"/>
    </row>
    <row r="208">
      <c r="A208" s="53"/>
      <c r="B208" s="54"/>
      <c r="C208" s="61" t="s">
        <v>24</v>
      </c>
      <c r="D208" s="6"/>
      <c r="E208" s="6"/>
      <c r="F208" s="62" t="s">
        <v>2401</v>
      </c>
      <c r="G208" s="63">
        <f>V184</f>
        <v>15.392</v>
      </c>
      <c r="J208" s="54" t="s">
        <v>49</v>
      </c>
      <c r="K208" s="6"/>
      <c r="L208" s="6"/>
      <c r="M208" s="6"/>
      <c r="N208" s="6"/>
      <c r="O208" s="6" t="s">
        <v>2537</v>
      </c>
      <c r="P208" s="6"/>
      <c r="Q208" s="6"/>
      <c r="R208" s="59" t="s">
        <v>2401</v>
      </c>
      <c r="S208" s="60">
        <f>$V$190</f>
        <v>0</v>
      </c>
      <c r="V208" s="55" t="s">
        <v>2482</v>
      </c>
      <c r="W208" s="6"/>
      <c r="X208" s="6"/>
      <c r="Y208" s="6"/>
      <c r="Z208" s="57"/>
      <c r="AA208" s="55" t="s">
        <v>2536</v>
      </c>
      <c r="AB208" s="56"/>
      <c r="AC208" s="6"/>
      <c r="AD208" s="59" t="s">
        <v>2401</v>
      </c>
      <c r="AE208" s="60">
        <f>$V$188</f>
        <v>-7.109504965</v>
      </c>
      <c r="AH208" s="55" t="s">
        <v>55</v>
      </c>
      <c r="AI208" s="6"/>
      <c r="AJ208" s="57"/>
      <c r="AQ208" s="6"/>
      <c r="AR208" s="6"/>
      <c r="AS208" s="6"/>
      <c r="AT208" s="6"/>
      <c r="AU208" s="6"/>
      <c r="AV208" s="6"/>
      <c r="AW208" s="6"/>
      <c r="AX208" s="6"/>
      <c r="AY208" s="6"/>
      <c r="AZ208" s="53"/>
    </row>
    <row r="209">
      <c r="A209" s="53"/>
      <c r="B209" s="6"/>
      <c r="C209" s="6" t="s">
        <v>2530</v>
      </c>
      <c r="D209" s="6"/>
      <c r="E209" s="6"/>
      <c r="F209" s="59" t="s">
        <v>2401</v>
      </c>
      <c r="G209" s="64">
        <f>$G$184</f>
        <v>1822</v>
      </c>
      <c r="J209" s="65" t="s">
        <v>2340</v>
      </c>
      <c r="K209" s="64">
        <f>$K$184</f>
        <v>1</v>
      </c>
      <c r="L209" s="6"/>
      <c r="M209" s="6" t="s">
        <v>56</v>
      </c>
      <c r="N209" s="6"/>
      <c r="O209" s="6" t="s">
        <v>2539</v>
      </c>
      <c r="P209" s="6"/>
      <c r="Q209" s="6"/>
      <c r="R209" s="59" t="s">
        <v>2401</v>
      </c>
      <c r="S209" s="60">
        <f>$V$191</f>
        <v>0.4</v>
      </c>
      <c r="V209" s="55" t="s">
        <v>2482</v>
      </c>
      <c r="W209" s="6"/>
      <c r="X209" s="6"/>
      <c r="Y209" s="6"/>
      <c r="Z209" s="57"/>
      <c r="AA209" s="6"/>
      <c r="AB209" s="6"/>
      <c r="AC209" s="6"/>
      <c r="AD209" s="6"/>
      <c r="AE209" s="6"/>
      <c r="AF209" s="6"/>
      <c r="AG209" s="6"/>
      <c r="AH209" s="6"/>
      <c r="AI209" s="6"/>
      <c r="AJ209" s="57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53"/>
    </row>
    <row r="210">
      <c r="A210" s="53"/>
      <c r="B210" s="6"/>
      <c r="C210" s="54" t="s">
        <v>2532</v>
      </c>
      <c r="D210" s="6"/>
      <c r="E210" s="6"/>
      <c r="F210" s="62" t="s">
        <v>2401</v>
      </c>
      <c r="G210" s="64">
        <f>$G$185</f>
        <v>150000</v>
      </c>
      <c r="J210" s="66" t="s">
        <v>2340</v>
      </c>
      <c r="K210" s="6">
        <f>$K$185</f>
        <v>100</v>
      </c>
      <c r="M210" s="6" t="s">
        <v>2548</v>
      </c>
      <c r="N210" s="6"/>
      <c r="O210" s="6" t="s">
        <v>2541</v>
      </c>
      <c r="P210" s="6"/>
      <c r="Q210" s="6"/>
      <c r="R210" s="59" t="s">
        <v>2401</v>
      </c>
      <c r="S210" s="60">
        <f>V192</f>
        <v>1.6</v>
      </c>
      <c r="V210" s="55" t="s">
        <v>2482</v>
      </c>
      <c r="W210" s="6"/>
      <c r="X210" s="6"/>
      <c r="Y210" s="6"/>
      <c r="Z210" s="57"/>
      <c r="AA210" s="6" t="s">
        <v>2549</v>
      </c>
      <c r="AB210" s="6"/>
      <c r="AC210" s="6"/>
      <c r="AD210" s="59" t="s">
        <v>2401</v>
      </c>
      <c r="AE210" s="67">
        <f>$F$59/$F$66</f>
        <v>4.875968321</v>
      </c>
      <c r="AH210" s="6"/>
      <c r="AI210" s="6"/>
      <c r="AJ210" s="57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53"/>
    </row>
    <row r="211">
      <c r="A211" s="53"/>
      <c r="B211" s="6"/>
      <c r="C211" s="54"/>
      <c r="D211" s="6"/>
      <c r="E211" s="6"/>
      <c r="F211" s="54"/>
      <c r="G211" s="6"/>
      <c r="H211" s="6"/>
      <c r="I211" s="6"/>
      <c r="J211" s="54"/>
      <c r="K211" s="6"/>
      <c r="L211" s="6"/>
      <c r="M211" s="6"/>
      <c r="N211" s="6"/>
      <c r="O211" s="55" t="s">
        <v>2550</v>
      </c>
      <c r="P211" s="6"/>
      <c r="Q211" s="6"/>
      <c r="R211" s="59" t="s">
        <v>2401</v>
      </c>
      <c r="S211" s="60">
        <f>$G$188</f>
        <v>82.15013957</v>
      </c>
      <c r="V211" s="61" t="s">
        <v>55</v>
      </c>
      <c r="W211" s="56"/>
      <c r="X211" s="6"/>
      <c r="Y211" s="6"/>
      <c r="Z211" s="57"/>
      <c r="AA211" s="55" t="s">
        <v>2551</v>
      </c>
      <c r="AB211" s="6"/>
      <c r="AC211" s="6"/>
      <c r="AD211" s="59" t="s">
        <v>2401</v>
      </c>
      <c r="AE211" s="67">
        <f>$P$59/$P$66</f>
        <v>2.999999537</v>
      </c>
      <c r="AH211" s="6"/>
      <c r="AI211" s="6"/>
      <c r="AJ211" s="57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53"/>
    </row>
    <row r="212">
      <c r="A212" s="53"/>
      <c r="B212" s="6"/>
      <c r="C212" s="54"/>
      <c r="D212" s="6"/>
      <c r="E212" s="6"/>
      <c r="F212" s="54"/>
      <c r="G212" s="6"/>
      <c r="H212" s="6"/>
      <c r="I212" s="6"/>
      <c r="J212" s="54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57"/>
      <c r="AA212" s="6"/>
      <c r="AB212" s="6"/>
      <c r="AC212" s="6"/>
      <c r="AD212" s="6"/>
      <c r="AE212" s="6"/>
      <c r="AF212" s="6"/>
      <c r="AG212" s="6"/>
      <c r="AH212" s="6"/>
      <c r="AI212" s="6"/>
      <c r="AJ212" s="57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53"/>
    </row>
    <row r="213">
      <c r="A213" s="53"/>
      <c r="B213" s="6"/>
      <c r="C213" s="55" t="s">
        <v>2552</v>
      </c>
      <c r="D213" s="6"/>
      <c r="E213" s="6"/>
      <c r="F213" s="59" t="s">
        <v>2401</v>
      </c>
      <c r="G213" s="63">
        <f>$S$213*$F$94</f>
        <v>5.248008632</v>
      </c>
      <c r="J213" s="55" t="s">
        <v>2466</v>
      </c>
      <c r="K213" s="56"/>
      <c r="L213" s="6"/>
      <c r="M213" s="6"/>
      <c r="N213" s="6"/>
      <c r="O213" s="55" t="s">
        <v>2553</v>
      </c>
      <c r="P213" s="6"/>
      <c r="Q213" s="6"/>
      <c r="R213" s="59" t="s">
        <v>2401</v>
      </c>
      <c r="S213" s="60">
        <f>$P$66</f>
        <v>4.320534</v>
      </c>
      <c r="V213" s="55" t="s">
        <v>2554</v>
      </c>
      <c r="W213" s="56"/>
      <c r="X213" s="6"/>
      <c r="Y213" s="6"/>
      <c r="Z213" s="57"/>
      <c r="AA213" s="6" t="s">
        <v>2555</v>
      </c>
      <c r="AB213" s="68" t="s">
        <v>2556</v>
      </c>
      <c r="AC213" s="6"/>
      <c r="AD213" s="59" t="s">
        <v>2401</v>
      </c>
      <c r="AE213" s="63">
        <f>(1/3)*(($F$59/$F$66)-1)</f>
        <v>1.29198944</v>
      </c>
      <c r="AH213" s="6"/>
      <c r="AI213" s="6"/>
      <c r="AJ213" s="57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53"/>
    </row>
    <row r="214">
      <c r="A214" s="53"/>
      <c r="B214" s="6"/>
      <c r="C214" s="61" t="s">
        <v>2557</v>
      </c>
      <c r="D214" s="6"/>
      <c r="E214" s="6"/>
      <c r="F214" s="62" t="s">
        <v>2401</v>
      </c>
      <c r="G214" s="63">
        <f>$S$214*$F$94</f>
        <v>0.7235409792</v>
      </c>
      <c r="J214" s="55" t="s">
        <v>2466</v>
      </c>
      <c r="K214" s="56"/>
      <c r="L214" s="6"/>
      <c r="M214" s="6"/>
      <c r="N214" s="6"/>
      <c r="O214" s="55" t="s">
        <v>2558</v>
      </c>
      <c r="P214" s="56"/>
      <c r="Q214" s="6"/>
      <c r="R214" s="59" t="s">
        <v>2401</v>
      </c>
      <c r="S214" s="60">
        <f>$F$66</f>
        <v>0.5956704</v>
      </c>
      <c r="V214" s="55" t="s">
        <v>2554</v>
      </c>
      <c r="W214" s="56"/>
      <c r="X214" s="6"/>
      <c r="Y214" s="6"/>
      <c r="Z214" s="57"/>
      <c r="AA214" s="6" t="s">
        <v>2559</v>
      </c>
      <c r="AB214" s="68" t="s">
        <v>2560</v>
      </c>
      <c r="AC214" s="6"/>
      <c r="AD214" s="59" t="s">
        <v>2401</v>
      </c>
      <c r="AE214" s="63">
        <f>(1/3)*(($P$59/$P$66)-1)</f>
        <v>0.6666665124</v>
      </c>
      <c r="AH214" s="6"/>
      <c r="AI214" s="6"/>
      <c r="AJ214" s="57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53"/>
    </row>
    <row r="215">
      <c r="A215" s="53"/>
      <c r="B215" s="6"/>
      <c r="C215" s="61" t="s">
        <v>2561</v>
      </c>
      <c r="D215" s="6"/>
      <c r="E215" s="6"/>
      <c r="F215" s="62" t="s">
        <v>2401</v>
      </c>
      <c r="G215" s="63">
        <f>$S$215*$F$94</f>
        <v>15.74402347</v>
      </c>
      <c r="J215" s="55" t="s">
        <v>2466</v>
      </c>
      <c r="K215" s="56"/>
      <c r="L215" s="6"/>
      <c r="M215" s="6"/>
      <c r="N215" s="6"/>
      <c r="O215" s="55" t="s">
        <v>2562</v>
      </c>
      <c r="P215" s="6"/>
      <c r="Q215" s="6"/>
      <c r="R215" s="59" t="s">
        <v>2401</v>
      </c>
      <c r="S215" s="60">
        <f>$P$59</f>
        <v>12.9616</v>
      </c>
      <c r="V215" s="55" t="s">
        <v>2554</v>
      </c>
      <c r="W215" s="56"/>
      <c r="X215" s="6"/>
      <c r="Y215" s="6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57"/>
      <c r="AW215" s="57"/>
      <c r="AX215" s="57"/>
      <c r="AY215" s="57"/>
      <c r="AZ215" s="53"/>
    </row>
    <row r="216">
      <c r="A216" s="53"/>
      <c r="B216" s="6"/>
      <c r="C216" s="61" t="s">
        <v>2563</v>
      </c>
      <c r="D216" s="6"/>
      <c r="E216" s="6"/>
      <c r="F216" s="62" t="s">
        <v>2401</v>
      </c>
      <c r="G216" s="63">
        <f>$S$216*$F$94</f>
        <v>3.527962893</v>
      </c>
      <c r="J216" s="55" t="s">
        <v>2466</v>
      </c>
      <c r="K216" s="56"/>
      <c r="L216" s="6"/>
      <c r="M216" s="6"/>
      <c r="N216" s="6"/>
      <c r="O216" s="55" t="s">
        <v>2564</v>
      </c>
      <c r="P216" s="56"/>
      <c r="Q216" s="6"/>
      <c r="R216" s="59" t="s">
        <v>2401</v>
      </c>
      <c r="S216" s="60">
        <f>$F$59</f>
        <v>2.90447</v>
      </c>
      <c r="V216" s="55" t="s">
        <v>2554</v>
      </c>
      <c r="W216" s="56"/>
      <c r="X216" s="6"/>
      <c r="Y216" s="6"/>
      <c r="Z216" s="57"/>
      <c r="AA216" s="1" t="s">
        <v>2565</v>
      </c>
      <c r="AB216" s="6"/>
      <c r="AC216" s="6"/>
      <c r="AD216" s="6">
        <f>IMREAL(H101)</f>
        <v>0.6783309533</v>
      </c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53"/>
    </row>
    <row r="217">
      <c r="A217" s="53"/>
      <c r="B217" s="6"/>
      <c r="C217" s="55" t="s">
        <v>2566</v>
      </c>
      <c r="D217" s="6"/>
      <c r="E217" s="6"/>
      <c r="F217" s="59" t="s">
        <v>2401</v>
      </c>
      <c r="G217" s="63">
        <f>$S$217*$F$94</f>
        <v>5.297651003</v>
      </c>
      <c r="J217" s="55" t="s">
        <v>2466</v>
      </c>
      <c r="K217" s="56"/>
      <c r="L217" s="6"/>
      <c r="M217" s="6"/>
      <c r="N217" s="6"/>
      <c r="O217" s="55" t="s">
        <v>2567</v>
      </c>
      <c r="P217" s="6"/>
      <c r="Q217" s="6"/>
      <c r="R217" s="59" t="s">
        <v>2401</v>
      </c>
      <c r="S217" s="60">
        <f>$AA$67</f>
        <v>4.361403131</v>
      </c>
      <c r="V217" s="55" t="s">
        <v>2554</v>
      </c>
      <c r="W217" s="56"/>
      <c r="X217" s="6"/>
      <c r="Y217" s="6"/>
      <c r="Z217" s="57"/>
      <c r="AA217" s="68" t="s">
        <v>2568</v>
      </c>
      <c r="AB217" s="6"/>
      <c r="AC217" s="6"/>
      <c r="AD217" s="6">
        <f>IMAGINARY(H101)</f>
        <v>-0.08460486513</v>
      </c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53"/>
    </row>
    <row r="218">
      <c r="A218" s="53"/>
      <c r="B218" s="6"/>
      <c r="C218" s="61" t="s">
        <v>2569</v>
      </c>
      <c r="D218" s="6"/>
      <c r="E218" s="6"/>
      <c r="F218" s="62" t="s">
        <v>2401</v>
      </c>
      <c r="G218" s="63">
        <f>$S$218*$F$94</f>
        <v>16.13445993</v>
      </c>
      <c r="J218" s="55" t="s">
        <v>2466</v>
      </c>
      <c r="K218" s="56"/>
      <c r="L218" s="6"/>
      <c r="M218" s="6"/>
      <c r="N218" s="6"/>
      <c r="O218" s="55" t="s">
        <v>2570</v>
      </c>
      <c r="P218" s="6"/>
      <c r="Q218" s="6"/>
      <c r="R218" s="59" t="s">
        <v>2401</v>
      </c>
      <c r="S218" s="60">
        <f>$AA$60</f>
        <v>13.28303507</v>
      </c>
      <c r="V218" s="55" t="s">
        <v>2554</v>
      </c>
      <c r="W218" s="56"/>
      <c r="X218" s="6"/>
      <c r="Y218" s="6"/>
      <c r="Z218" s="57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53"/>
    </row>
    <row r="219">
      <c r="A219" s="53"/>
      <c r="B219" s="6"/>
      <c r="C219" s="69"/>
      <c r="D219" s="57"/>
      <c r="E219" s="57"/>
      <c r="F219" s="69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53"/>
    </row>
    <row r="220">
      <c r="A220" s="53"/>
      <c r="B220" s="6"/>
      <c r="C220" s="61" t="s">
        <v>2571</v>
      </c>
      <c r="D220" s="56"/>
      <c r="E220" s="6"/>
      <c r="F220" s="62" t="s">
        <v>2401</v>
      </c>
      <c r="G220" s="63">
        <f>$G$213/$G$208</f>
        <v>0.3409569018</v>
      </c>
      <c r="J220" s="55" t="s">
        <v>2572</v>
      </c>
      <c r="K220" s="56"/>
      <c r="L220" s="56"/>
      <c r="M220" s="6"/>
      <c r="N220" s="6"/>
      <c r="O220" s="55" t="s">
        <v>2573</v>
      </c>
      <c r="P220" s="56"/>
      <c r="Q220" s="6"/>
      <c r="R220" s="59" t="s">
        <v>2401</v>
      </c>
      <c r="S220" s="63">
        <f>$S$213/$G$208</f>
        <v>0.280699974</v>
      </c>
      <c r="V220" s="55" t="s">
        <v>2574</v>
      </c>
      <c r="W220" s="56"/>
      <c r="X220" s="56"/>
      <c r="Y220" s="6"/>
      <c r="Z220" s="57"/>
      <c r="AA220" s="68" t="s">
        <v>2575</v>
      </c>
      <c r="AB220" s="6"/>
      <c r="AC220" s="6"/>
      <c r="AD220" s="6"/>
      <c r="AE220" s="70">
        <f>G218/G217</f>
        <v>3.045587547</v>
      </c>
      <c r="AH220" s="70"/>
      <c r="AI220" s="70"/>
      <c r="AJ220" s="70"/>
      <c r="AK220" s="70"/>
      <c r="AL220" s="70"/>
      <c r="AM220" s="70"/>
      <c r="AN220" s="70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53"/>
    </row>
    <row r="221">
      <c r="A221" s="53"/>
      <c r="B221" s="6"/>
      <c r="C221" s="55" t="s">
        <v>2576</v>
      </c>
      <c r="D221" s="6"/>
      <c r="E221" s="6"/>
      <c r="F221" s="59" t="s">
        <v>2401</v>
      </c>
      <c r="G221" s="63">
        <f>$G$217/$G$208</f>
        <v>0.3441821078</v>
      </c>
      <c r="J221" s="55" t="s">
        <v>2572</v>
      </c>
      <c r="K221" s="56"/>
      <c r="L221" s="56"/>
      <c r="M221" s="6"/>
      <c r="N221" s="6"/>
      <c r="O221" s="55" t="s">
        <v>2577</v>
      </c>
      <c r="P221" s="6"/>
      <c r="Q221" s="6"/>
      <c r="R221" s="59" t="s">
        <v>2401</v>
      </c>
      <c r="S221" s="63">
        <f>$S$217/$G$208</f>
        <v>0.283355193</v>
      </c>
      <c r="V221" s="55" t="s">
        <v>2574</v>
      </c>
      <c r="W221" s="56"/>
      <c r="X221" s="56"/>
      <c r="Y221" s="6"/>
      <c r="Z221" s="57"/>
      <c r="AA221" s="68" t="s">
        <v>2578</v>
      </c>
      <c r="AB221" s="6"/>
      <c r="AC221" s="6"/>
      <c r="AD221" s="6"/>
      <c r="AE221" s="6">
        <f>degrees(atan((imaginary((IMDIV(F60,F67))))/(IMREAL((IMDIV(F60,F67))))))</f>
        <v>-4.780486975</v>
      </c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53"/>
    </row>
    <row r="222">
      <c r="A222" s="53"/>
      <c r="B222" s="6"/>
      <c r="C222" s="69"/>
      <c r="D222" s="57"/>
      <c r="E222" s="57"/>
      <c r="F222" s="69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53"/>
    </row>
    <row r="223">
      <c r="A223" s="53"/>
      <c r="B223" s="6"/>
      <c r="C223" s="55" t="s">
        <v>2480</v>
      </c>
      <c r="D223" s="6"/>
      <c r="E223" s="6"/>
      <c r="F223" s="59" t="s">
        <v>2401</v>
      </c>
      <c r="G223" s="60">
        <f>$Z$108</f>
        <v>4.198406906</v>
      </c>
      <c r="J223" s="55" t="s">
        <v>2466</v>
      </c>
      <c r="K223" s="56"/>
      <c r="L223" s="6"/>
      <c r="M223" s="6"/>
      <c r="N223" s="6"/>
      <c r="O223" s="55" t="s">
        <v>2479</v>
      </c>
      <c r="P223" s="6"/>
      <c r="Q223" s="6"/>
      <c r="R223" s="59" t="s">
        <v>2401</v>
      </c>
      <c r="S223" s="60">
        <f>$G$108</f>
        <v>3.4564272</v>
      </c>
      <c r="V223" s="55" t="s">
        <v>2554</v>
      </c>
      <c r="W223" s="56"/>
      <c r="X223" s="6"/>
      <c r="Y223" s="6"/>
      <c r="Z223" s="57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53"/>
    </row>
    <row r="224">
      <c r="A224" s="53"/>
      <c r="B224" s="6"/>
      <c r="C224" s="55" t="s">
        <v>2478</v>
      </c>
      <c r="D224" s="6"/>
      <c r="E224" s="6"/>
      <c r="F224" s="59" t="s">
        <v>2401</v>
      </c>
      <c r="G224" s="60">
        <f>$Z$107</f>
        <v>4.238120802</v>
      </c>
      <c r="J224" s="55" t="s">
        <v>2466</v>
      </c>
      <c r="K224" s="56"/>
      <c r="L224" s="6"/>
      <c r="M224" s="6"/>
      <c r="N224" s="6"/>
      <c r="O224" s="55" t="s">
        <v>2477</v>
      </c>
      <c r="P224" s="6"/>
      <c r="Q224" s="6"/>
      <c r="R224" s="59" t="s">
        <v>2401</v>
      </c>
      <c r="S224" s="60">
        <f>$G$107</f>
        <v>3.489122505</v>
      </c>
      <c r="V224" s="55" t="s">
        <v>2554</v>
      </c>
      <c r="W224" s="56"/>
      <c r="X224" s="6"/>
      <c r="Y224" s="6"/>
      <c r="Z224" s="57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53"/>
    </row>
    <row r="225">
      <c r="A225" s="53"/>
      <c r="B225" s="54"/>
      <c r="C225" s="55" t="s">
        <v>2579</v>
      </c>
      <c r="D225" s="6"/>
      <c r="E225" s="6"/>
      <c r="F225" s="59" t="s">
        <v>2401</v>
      </c>
      <c r="G225" s="60" t="str">
        <f>$R$161</f>
        <v>#REF!</v>
      </c>
      <c r="J225" s="55" t="s">
        <v>2466</v>
      </c>
      <c r="K225" s="56"/>
      <c r="L225" s="6"/>
      <c r="M225" s="6"/>
      <c r="N225" s="6"/>
      <c r="O225" s="55" t="s">
        <v>2580</v>
      </c>
      <c r="P225" s="6"/>
      <c r="Q225" s="6"/>
      <c r="R225" s="59" t="s">
        <v>2401</v>
      </c>
      <c r="S225" s="60" t="str">
        <f>$K$161</f>
        <v>#REF!</v>
      </c>
      <c r="V225" s="55" t="s">
        <v>2554</v>
      </c>
      <c r="W225" s="56"/>
      <c r="X225" s="6"/>
      <c r="Y225" s="6"/>
      <c r="Z225" s="57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53"/>
    </row>
    <row r="226">
      <c r="A226" s="53"/>
      <c r="B226" s="54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53"/>
    </row>
    <row r="227">
      <c r="A227" s="53"/>
      <c r="B227" s="54"/>
      <c r="C227" s="55" t="s">
        <v>2493</v>
      </c>
      <c r="D227" s="6"/>
      <c r="E227" s="6"/>
      <c r="F227" s="59" t="s">
        <v>2401</v>
      </c>
      <c r="G227" s="60">
        <f>$Z$119</f>
        <v>10.98075964</v>
      </c>
      <c r="J227" s="55" t="s">
        <v>2466</v>
      </c>
      <c r="K227" s="56"/>
      <c r="L227" s="6"/>
      <c r="M227" s="6"/>
      <c r="N227" s="6"/>
      <c r="O227" s="55" t="s">
        <v>2492</v>
      </c>
      <c r="P227" s="6"/>
      <c r="Q227" s="6"/>
      <c r="R227" s="59" t="s">
        <v>2401</v>
      </c>
      <c r="S227" s="60">
        <f>$O$119</f>
        <v>9.0401424</v>
      </c>
      <c r="V227" s="55" t="s">
        <v>2554</v>
      </c>
      <c r="W227" s="56"/>
      <c r="X227" s="6"/>
      <c r="Y227" s="6"/>
      <c r="Z227" s="57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53"/>
    </row>
    <row r="228">
      <c r="A228" s="53"/>
      <c r="B228" s="54"/>
      <c r="C228" s="55" t="s">
        <v>2491</v>
      </c>
      <c r="D228" s="6"/>
      <c r="E228" s="6"/>
      <c r="F228" s="59" t="s">
        <v>2401</v>
      </c>
      <c r="G228" s="60">
        <f>$Z$118</f>
        <v>11.20734934</v>
      </c>
      <c r="J228" s="55" t="s">
        <v>2466</v>
      </c>
      <c r="K228" s="56"/>
      <c r="L228" s="6"/>
      <c r="M228" s="6"/>
      <c r="N228" s="6"/>
      <c r="O228" s="55" t="s">
        <v>2490</v>
      </c>
      <c r="P228" s="6"/>
      <c r="Q228" s="6"/>
      <c r="R228" s="59" t="s">
        <v>2401</v>
      </c>
      <c r="S228" s="60">
        <f>$O$118</f>
        <v>9.226687159</v>
      </c>
      <c r="V228" s="55" t="s">
        <v>2554</v>
      </c>
      <c r="W228" s="56"/>
      <c r="X228" s="6"/>
      <c r="Y228" s="6"/>
      <c r="Z228" s="57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53"/>
    </row>
    <row r="229">
      <c r="A229" s="53"/>
      <c r="B229" s="54"/>
      <c r="C229" s="55" t="s">
        <v>2581</v>
      </c>
      <c r="D229" s="6"/>
      <c r="E229" s="6"/>
      <c r="F229" s="59" t="s">
        <v>2401</v>
      </c>
      <c r="G229" s="60" t="str">
        <f>$R$162</f>
        <v>#REF!</v>
      </c>
      <c r="J229" s="55" t="s">
        <v>2466</v>
      </c>
      <c r="K229" s="56"/>
      <c r="L229" s="6"/>
      <c r="M229" s="6"/>
      <c r="N229" s="6"/>
      <c r="O229" s="55" t="s">
        <v>2582</v>
      </c>
      <c r="P229" s="6"/>
      <c r="Q229" s="6"/>
      <c r="R229" s="59" t="s">
        <v>2401</v>
      </c>
      <c r="S229" s="60" t="str">
        <f>$K$162</f>
        <v>#REF!</v>
      </c>
      <c r="V229" s="55" t="s">
        <v>2554</v>
      </c>
      <c r="W229" s="56"/>
      <c r="X229" s="6"/>
      <c r="Y229" s="6"/>
      <c r="Z229" s="57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53"/>
    </row>
    <row r="230">
      <c r="A230" s="53"/>
      <c r="B230" s="54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53"/>
    </row>
    <row r="231">
      <c r="A231" s="53"/>
      <c r="B231" s="54"/>
      <c r="C231" s="55" t="s">
        <v>2506</v>
      </c>
      <c r="D231" s="6"/>
      <c r="E231" s="6"/>
      <c r="F231" s="59" t="s">
        <v>2401</v>
      </c>
      <c r="G231" s="60">
        <f>$Z$132</f>
        <v>16.64893459</v>
      </c>
      <c r="J231" s="55" t="s">
        <v>2466</v>
      </c>
      <c r="K231" s="56"/>
      <c r="L231" s="6"/>
      <c r="M231" s="6"/>
      <c r="N231" s="6"/>
      <c r="O231" s="55" t="s">
        <v>2505</v>
      </c>
      <c r="P231" s="6"/>
      <c r="Q231" s="6"/>
      <c r="R231" s="59" t="s">
        <v>2401</v>
      </c>
      <c r="S231" s="60">
        <f>$O$132</f>
        <v>13.7065872</v>
      </c>
      <c r="V231" s="55" t="s">
        <v>2554</v>
      </c>
      <c r="W231" s="56"/>
      <c r="X231" s="6"/>
      <c r="Y231" s="6"/>
      <c r="Z231" s="57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53"/>
    </row>
    <row r="232">
      <c r="A232" s="53"/>
      <c r="B232" s="54"/>
      <c r="C232" s="55" t="s">
        <v>2504</v>
      </c>
      <c r="D232" s="6"/>
      <c r="E232" s="6"/>
      <c r="F232" s="59" t="s">
        <v>2401</v>
      </c>
      <c r="G232" s="60">
        <f>$Z$131</f>
        <v>16.99394977</v>
      </c>
      <c r="J232" s="55" t="s">
        <v>2466</v>
      </c>
      <c r="K232" s="56"/>
      <c r="L232" s="6"/>
      <c r="M232" s="6"/>
      <c r="N232" s="6"/>
      <c r="O232" s="55" t="s">
        <v>2503</v>
      </c>
      <c r="P232" s="6"/>
      <c r="Q232" s="6"/>
      <c r="R232" s="59" t="s">
        <v>2401</v>
      </c>
      <c r="S232" s="60">
        <f>$O$131</f>
        <v>13.99062824</v>
      </c>
      <c r="V232" s="55" t="s">
        <v>2554</v>
      </c>
      <c r="W232" s="56"/>
      <c r="X232" s="6"/>
      <c r="Y232" s="6"/>
      <c r="Z232" s="57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53"/>
    </row>
    <row r="233">
      <c r="A233" s="53"/>
      <c r="B233" s="54"/>
      <c r="C233" s="55" t="s">
        <v>2583</v>
      </c>
      <c r="D233" s="6"/>
      <c r="E233" s="6"/>
      <c r="F233" s="59" t="s">
        <v>2401</v>
      </c>
      <c r="G233" s="60" t="str">
        <f>$R$163</f>
        <v>#REF!</v>
      </c>
      <c r="J233" s="55" t="s">
        <v>2466</v>
      </c>
      <c r="K233" s="56"/>
      <c r="L233" s="6"/>
      <c r="M233" s="6"/>
      <c r="N233" s="6"/>
      <c r="O233" s="55" t="s">
        <v>2583</v>
      </c>
      <c r="P233" s="6"/>
      <c r="Q233" s="6"/>
      <c r="R233" s="59" t="s">
        <v>2401</v>
      </c>
      <c r="S233" s="60" t="str">
        <f>$K$163</f>
        <v>#REF!</v>
      </c>
      <c r="V233" s="55" t="s">
        <v>2554</v>
      </c>
      <c r="W233" s="56"/>
      <c r="X233" s="6"/>
      <c r="Y233" s="6"/>
      <c r="Z233" s="57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53"/>
    </row>
    <row r="234">
      <c r="A234" s="53"/>
      <c r="B234" s="54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53"/>
    </row>
    <row r="235">
      <c r="A235" s="53"/>
      <c r="B235" s="54"/>
      <c r="C235" s="55" t="s">
        <v>2545</v>
      </c>
      <c r="D235" s="56"/>
      <c r="E235" s="6"/>
      <c r="F235" s="59" t="s">
        <v>2401</v>
      </c>
      <c r="G235" s="60" t="str">
        <f>$G$200</f>
        <v>#REF!</v>
      </c>
      <c r="J235" s="55" t="s">
        <v>2466</v>
      </c>
      <c r="K235" s="56"/>
      <c r="L235" s="6"/>
      <c r="M235" s="6"/>
      <c r="N235" s="6"/>
      <c r="O235" s="55" t="s">
        <v>2545</v>
      </c>
      <c r="P235" s="56"/>
      <c r="Q235" s="6"/>
      <c r="R235" s="59" t="s">
        <v>2401</v>
      </c>
      <c r="S235" s="60" t="str">
        <f>$K$169</f>
        <v>#REF!</v>
      </c>
      <c r="V235" s="55" t="s">
        <v>2554</v>
      </c>
      <c r="W235" s="56"/>
      <c r="X235" s="6"/>
      <c r="Y235" s="6"/>
      <c r="Z235" s="57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53"/>
    </row>
    <row r="236">
      <c r="A236" s="53"/>
      <c r="B236" s="54"/>
      <c r="C236" s="55" t="s">
        <v>2525</v>
      </c>
      <c r="D236" s="6"/>
      <c r="E236" s="6"/>
      <c r="F236" s="59" t="s">
        <v>2401</v>
      </c>
      <c r="G236" s="60" t="str">
        <f>$R$174</f>
        <v>#REF!</v>
      </c>
      <c r="J236" s="55" t="s">
        <v>2466</v>
      </c>
      <c r="K236" s="56"/>
      <c r="L236" s="6"/>
      <c r="M236" s="6"/>
      <c r="N236" s="6"/>
      <c r="O236" s="55" t="s">
        <v>2525</v>
      </c>
      <c r="P236" s="6"/>
      <c r="Q236" s="6"/>
      <c r="R236" s="59" t="s">
        <v>2401</v>
      </c>
      <c r="S236" s="60" t="str">
        <f>$K$174</f>
        <v>#REF!</v>
      </c>
      <c r="V236" s="55" t="s">
        <v>2554</v>
      </c>
      <c r="W236" s="56"/>
      <c r="X236" s="6"/>
      <c r="Y236" s="6"/>
      <c r="Z236" s="57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53"/>
    </row>
    <row r="237">
      <c r="A237" s="53"/>
      <c r="B237" s="54"/>
      <c r="C237" s="55" t="s">
        <v>2526</v>
      </c>
      <c r="D237" s="6"/>
      <c r="E237" s="6"/>
      <c r="F237" s="59" t="s">
        <v>2401</v>
      </c>
      <c r="G237" s="60" t="str">
        <f>$R$175</f>
        <v>#REF!</v>
      </c>
      <c r="J237" s="55" t="s">
        <v>2466</v>
      </c>
      <c r="K237" s="56"/>
      <c r="L237" s="6"/>
      <c r="M237" s="6"/>
      <c r="N237" s="6"/>
      <c r="O237" s="55" t="s">
        <v>2526</v>
      </c>
      <c r="P237" s="6"/>
      <c r="Q237" s="6"/>
      <c r="R237" s="59" t="s">
        <v>2401</v>
      </c>
      <c r="S237" s="60" t="str">
        <f>$K$175</f>
        <v>#REF!</v>
      </c>
      <c r="V237" s="55" t="s">
        <v>2554</v>
      </c>
      <c r="W237" s="56"/>
      <c r="X237" s="6"/>
      <c r="Y237" s="6"/>
      <c r="Z237" s="57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53"/>
    </row>
    <row r="238">
      <c r="A238" s="53"/>
      <c r="B238" s="54"/>
      <c r="C238" s="6" t="s">
        <v>2527</v>
      </c>
      <c r="D238" s="6"/>
      <c r="E238" s="6"/>
      <c r="F238" s="59" t="s">
        <v>2401</v>
      </c>
      <c r="G238" s="60" t="str">
        <f>$R$176</f>
        <v>#REF!</v>
      </c>
      <c r="J238" s="55" t="s">
        <v>2466</v>
      </c>
      <c r="K238" s="56"/>
      <c r="L238" s="6"/>
      <c r="M238" s="6"/>
      <c r="N238" s="6"/>
      <c r="O238" s="6" t="s">
        <v>2527</v>
      </c>
      <c r="P238" s="6"/>
      <c r="Q238" s="6"/>
      <c r="R238" s="59" t="s">
        <v>2401</v>
      </c>
      <c r="S238" s="60" t="str">
        <f>$K$176</f>
        <v>#REF!</v>
      </c>
      <c r="V238" s="55" t="s">
        <v>2554</v>
      </c>
      <c r="W238" s="56"/>
      <c r="X238" s="6"/>
      <c r="Y238" s="6"/>
      <c r="Z238" s="57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53"/>
    </row>
    <row r="239">
      <c r="A239" s="53"/>
      <c r="B239" s="54"/>
      <c r="C239" s="6" t="s">
        <v>2528</v>
      </c>
      <c r="D239" s="6"/>
      <c r="E239" s="6"/>
      <c r="F239" s="59" t="s">
        <v>2401</v>
      </c>
      <c r="G239" s="60">
        <f>$R$177</f>
        <v>10.59530201</v>
      </c>
      <c r="J239" s="55" t="s">
        <v>2466</v>
      </c>
      <c r="K239" s="56"/>
      <c r="L239" s="6"/>
      <c r="M239" s="6"/>
      <c r="N239" s="6"/>
      <c r="O239" s="6" t="s">
        <v>2528</v>
      </c>
      <c r="P239" s="6"/>
      <c r="Q239" s="6"/>
      <c r="R239" s="59" t="s">
        <v>2401</v>
      </c>
      <c r="S239" s="60">
        <f>$K$177</f>
        <v>8.722806262</v>
      </c>
      <c r="V239" s="55" t="s">
        <v>2554</v>
      </c>
      <c r="W239" s="56"/>
      <c r="X239" s="6"/>
      <c r="Y239" s="6"/>
      <c r="Z239" s="57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53"/>
    </row>
    <row r="240">
      <c r="A240" s="53"/>
      <c r="B240" s="54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57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53"/>
    </row>
    <row r="241">
      <c r="A241" s="53"/>
      <c r="B241" s="71"/>
      <c r="C241" s="53"/>
      <c r="D241" s="53"/>
      <c r="E241" s="53"/>
      <c r="F241" s="53"/>
      <c r="G241" s="11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</row>
  </sheetData>
  <mergeCells count="295">
    <mergeCell ref="G210:I210"/>
    <mergeCell ref="G213:I213"/>
    <mergeCell ref="G214:I214"/>
    <mergeCell ref="G215:I215"/>
    <mergeCell ref="G216:I216"/>
    <mergeCell ref="G217:I217"/>
    <mergeCell ref="G218:I218"/>
    <mergeCell ref="G220:I220"/>
    <mergeCell ref="G221:I221"/>
    <mergeCell ref="G223:I223"/>
    <mergeCell ref="G224:I224"/>
    <mergeCell ref="G225:I225"/>
    <mergeCell ref="G227:I227"/>
    <mergeCell ref="G228:I228"/>
    <mergeCell ref="G238:I238"/>
    <mergeCell ref="G239:I239"/>
    <mergeCell ref="G241:I241"/>
    <mergeCell ref="G229:I229"/>
    <mergeCell ref="G231:I231"/>
    <mergeCell ref="G232:I232"/>
    <mergeCell ref="G233:I233"/>
    <mergeCell ref="G235:I235"/>
    <mergeCell ref="G236:I236"/>
    <mergeCell ref="G237:I237"/>
    <mergeCell ref="S233:U233"/>
    <mergeCell ref="S235:U235"/>
    <mergeCell ref="S236:U236"/>
    <mergeCell ref="S237:U237"/>
    <mergeCell ref="S238:U238"/>
    <mergeCell ref="S239:U239"/>
    <mergeCell ref="S224:U224"/>
    <mergeCell ref="S225:U225"/>
    <mergeCell ref="S227:U227"/>
    <mergeCell ref="S228:U228"/>
    <mergeCell ref="S229:U229"/>
    <mergeCell ref="S231:U231"/>
    <mergeCell ref="S232:U232"/>
    <mergeCell ref="K176:M176"/>
    <mergeCell ref="K177:M177"/>
    <mergeCell ref="G184:I184"/>
    <mergeCell ref="V184:X184"/>
    <mergeCell ref="G185:I185"/>
    <mergeCell ref="K185:L185"/>
    <mergeCell ref="V187:X187"/>
    <mergeCell ref="G187:I187"/>
    <mergeCell ref="G188:I188"/>
    <mergeCell ref="G190:I190"/>
    <mergeCell ref="G191:I191"/>
    <mergeCell ref="G192:I192"/>
    <mergeCell ref="G194:I194"/>
    <mergeCell ref="G195:I195"/>
    <mergeCell ref="V188:X188"/>
    <mergeCell ref="V190:X190"/>
    <mergeCell ref="V191:X191"/>
    <mergeCell ref="V192:X192"/>
    <mergeCell ref="AE207:AG207"/>
    <mergeCell ref="S208:U208"/>
    <mergeCell ref="AE208:AG208"/>
    <mergeCell ref="G196:I196"/>
    <mergeCell ref="G198:I198"/>
    <mergeCell ref="G199:I199"/>
    <mergeCell ref="G200:I200"/>
    <mergeCell ref="G208:I208"/>
    <mergeCell ref="G209:I209"/>
    <mergeCell ref="K210:L210"/>
    <mergeCell ref="AE213:AG213"/>
    <mergeCell ref="AE214:AG214"/>
    <mergeCell ref="AD216:AF216"/>
    <mergeCell ref="AD217:AF217"/>
    <mergeCell ref="AE220:AG220"/>
    <mergeCell ref="AE221:AI221"/>
    <mergeCell ref="S209:U209"/>
    <mergeCell ref="S210:U210"/>
    <mergeCell ref="AE210:AG210"/>
    <mergeCell ref="S211:U211"/>
    <mergeCell ref="AE211:AG211"/>
    <mergeCell ref="S213:U213"/>
    <mergeCell ref="S214:U214"/>
    <mergeCell ref="S215:U215"/>
    <mergeCell ref="S216:U216"/>
    <mergeCell ref="S217:U217"/>
    <mergeCell ref="S218:U218"/>
    <mergeCell ref="S220:U220"/>
    <mergeCell ref="S221:U221"/>
    <mergeCell ref="S223:U223"/>
    <mergeCell ref="AA41:AD41"/>
    <mergeCell ref="AD43:AP43"/>
    <mergeCell ref="AA34:AD34"/>
    <mergeCell ref="AM34:AO34"/>
    <mergeCell ref="AA35:AD35"/>
    <mergeCell ref="AC38:AQ38"/>
    <mergeCell ref="AD39:AP39"/>
    <mergeCell ref="AA40:AD40"/>
    <mergeCell ref="AM40:AO40"/>
    <mergeCell ref="B10:C10"/>
    <mergeCell ref="L10:M10"/>
    <mergeCell ref="O10:P10"/>
    <mergeCell ref="Y14:AB14"/>
    <mergeCell ref="AD14:AE14"/>
    <mergeCell ref="Y15:AB15"/>
    <mergeCell ref="AD15:AE15"/>
    <mergeCell ref="G16:H16"/>
    <mergeCell ref="J16:K16"/>
    <mergeCell ref="Y16:AD16"/>
    <mergeCell ref="Y17:AD17"/>
    <mergeCell ref="Y18:AA18"/>
    <mergeCell ref="Y19:AA19"/>
    <mergeCell ref="AB20:AC20"/>
    <mergeCell ref="Y20:Z20"/>
    <mergeCell ref="H24:V24"/>
    <mergeCell ref="AC24:AQ24"/>
    <mergeCell ref="I25:U25"/>
    <mergeCell ref="AD25:AP25"/>
    <mergeCell ref="F26:I26"/>
    <mergeCell ref="F27:I27"/>
    <mergeCell ref="AA27:AD27"/>
    <mergeCell ref="AA26:AD26"/>
    <mergeCell ref="AM26:AO26"/>
    <mergeCell ref="AD29:AP29"/>
    <mergeCell ref="AA30:AD30"/>
    <mergeCell ref="AM30:AO30"/>
    <mergeCell ref="AA31:AD31"/>
    <mergeCell ref="AD33:AP33"/>
    <mergeCell ref="R26:T26"/>
    <mergeCell ref="R27:T27"/>
    <mergeCell ref="I29:U29"/>
    <mergeCell ref="F30:I30"/>
    <mergeCell ref="R30:T30"/>
    <mergeCell ref="R31:T31"/>
    <mergeCell ref="I33:U33"/>
    <mergeCell ref="AA44:AD44"/>
    <mergeCell ref="AM44:AO44"/>
    <mergeCell ref="AA45:AD45"/>
    <mergeCell ref="AD47:AP47"/>
    <mergeCell ref="AA48:AD48"/>
    <mergeCell ref="AM48:AO48"/>
    <mergeCell ref="AA49:AD49"/>
    <mergeCell ref="F48:I48"/>
    <mergeCell ref="F49:I49"/>
    <mergeCell ref="F31:I31"/>
    <mergeCell ref="F34:I34"/>
    <mergeCell ref="F35:I35"/>
    <mergeCell ref="F40:I40"/>
    <mergeCell ref="F41:I41"/>
    <mergeCell ref="F44:I44"/>
    <mergeCell ref="F45:I45"/>
    <mergeCell ref="P66:S66"/>
    <mergeCell ref="F67:S67"/>
    <mergeCell ref="AA67:AD67"/>
    <mergeCell ref="AA68:AD68"/>
    <mergeCell ref="F71:I71"/>
    <mergeCell ref="P71:S71"/>
    <mergeCell ref="P72:S72"/>
    <mergeCell ref="F72:I72"/>
    <mergeCell ref="F73:I73"/>
    <mergeCell ref="P73:S73"/>
    <mergeCell ref="V73:V74"/>
    <mergeCell ref="F74:I74"/>
    <mergeCell ref="P74:S74"/>
    <mergeCell ref="F75:S75"/>
    <mergeCell ref="P80:S80"/>
    <mergeCell ref="P81:S81"/>
    <mergeCell ref="AA81:AD81"/>
    <mergeCell ref="AA82:AD82"/>
    <mergeCell ref="F78:I78"/>
    <mergeCell ref="P78:S78"/>
    <mergeCell ref="F79:I79"/>
    <mergeCell ref="P79:S79"/>
    <mergeCell ref="F80:I80"/>
    <mergeCell ref="V80:V81"/>
    <mergeCell ref="F82:S82"/>
    <mergeCell ref="R34:T34"/>
    <mergeCell ref="R35:T35"/>
    <mergeCell ref="H38:V38"/>
    <mergeCell ref="I39:U39"/>
    <mergeCell ref="R40:T40"/>
    <mergeCell ref="I43:U43"/>
    <mergeCell ref="I47:U47"/>
    <mergeCell ref="P58:S58"/>
    <mergeCell ref="V58:V59"/>
    <mergeCell ref="P59:S59"/>
    <mergeCell ref="R44:T44"/>
    <mergeCell ref="R48:T48"/>
    <mergeCell ref="F56:I56"/>
    <mergeCell ref="P56:S56"/>
    <mergeCell ref="F57:I57"/>
    <mergeCell ref="P57:S57"/>
    <mergeCell ref="F58:I58"/>
    <mergeCell ref="F59:I59"/>
    <mergeCell ref="F60:S60"/>
    <mergeCell ref="AA60:AD60"/>
    <mergeCell ref="AA61:AD61"/>
    <mergeCell ref="F63:I63"/>
    <mergeCell ref="P63:S63"/>
    <mergeCell ref="P64:S64"/>
    <mergeCell ref="F64:I64"/>
    <mergeCell ref="F65:I65"/>
    <mergeCell ref="P65:S65"/>
    <mergeCell ref="V65:V66"/>
    <mergeCell ref="AA65:AD65"/>
    <mergeCell ref="F66:I66"/>
    <mergeCell ref="AA66:AD66"/>
    <mergeCell ref="AA74:AD74"/>
    <mergeCell ref="AA75:AD75"/>
    <mergeCell ref="F87:I87"/>
    <mergeCell ref="F88:I88"/>
    <mergeCell ref="AA88:AD88"/>
    <mergeCell ref="AA89:AD89"/>
    <mergeCell ref="F81:I81"/>
    <mergeCell ref="F85:I85"/>
    <mergeCell ref="P85:S85"/>
    <mergeCell ref="F86:I86"/>
    <mergeCell ref="P86:S86"/>
    <mergeCell ref="P87:S87"/>
    <mergeCell ref="V87:V88"/>
    <mergeCell ref="Y97:AB97"/>
    <mergeCell ref="AJ97:AL97"/>
    <mergeCell ref="Y96:AB96"/>
    <mergeCell ref="Y98:AB98"/>
    <mergeCell ref="V101:X101"/>
    <mergeCell ref="V102:X102"/>
    <mergeCell ref="Z107:AC107"/>
    <mergeCell ref="Z108:AC108"/>
    <mergeCell ref="Z109:AC109"/>
    <mergeCell ref="P88:S88"/>
    <mergeCell ref="F89:S89"/>
    <mergeCell ref="F92:I92"/>
    <mergeCell ref="F94:I94"/>
    <mergeCell ref="M96:P96"/>
    <mergeCell ref="M97:P97"/>
    <mergeCell ref="M98:P98"/>
    <mergeCell ref="G107:J107"/>
    <mergeCell ref="G108:J108"/>
    <mergeCell ref="O112:Q112"/>
    <mergeCell ref="O113:Q113"/>
    <mergeCell ref="O114:Q114"/>
    <mergeCell ref="O115:Q115"/>
    <mergeCell ref="O116:Q116"/>
    <mergeCell ref="O117:Q117"/>
    <mergeCell ref="O118:Q118"/>
    <mergeCell ref="Z118:AC118"/>
    <mergeCell ref="O119:Q119"/>
    <mergeCell ref="Z119:AC119"/>
    <mergeCell ref="Z120:AC120"/>
    <mergeCell ref="O123:Q123"/>
    <mergeCell ref="O131:Q131"/>
    <mergeCell ref="Z131:AC131"/>
    <mergeCell ref="Z132:AC132"/>
    <mergeCell ref="Z133:AC133"/>
    <mergeCell ref="O124:Q124"/>
    <mergeCell ref="O125:Q125"/>
    <mergeCell ref="O126:Q126"/>
    <mergeCell ref="O127:Q127"/>
    <mergeCell ref="O128:Q128"/>
    <mergeCell ref="O129:Q129"/>
    <mergeCell ref="O130:Q130"/>
    <mergeCell ref="R143:T143"/>
    <mergeCell ref="R144:T144"/>
    <mergeCell ref="O132:Q132"/>
    <mergeCell ref="K137:M137"/>
    <mergeCell ref="K138:M138"/>
    <mergeCell ref="R138:T138"/>
    <mergeCell ref="K140:M140"/>
    <mergeCell ref="K143:M143"/>
    <mergeCell ref="K144:M144"/>
    <mergeCell ref="K147:M147"/>
    <mergeCell ref="R147:T147"/>
    <mergeCell ref="K148:M148"/>
    <mergeCell ref="R148:T148"/>
    <mergeCell ref="K151:M151"/>
    <mergeCell ref="R151:T151"/>
    <mergeCell ref="R152:T152"/>
    <mergeCell ref="K152:M152"/>
    <mergeCell ref="K156:M156"/>
    <mergeCell ref="R156:T156"/>
    <mergeCell ref="K157:M157"/>
    <mergeCell ref="R157:T157"/>
    <mergeCell ref="K158:M158"/>
    <mergeCell ref="R158:T158"/>
    <mergeCell ref="K161:M161"/>
    <mergeCell ref="R161:T161"/>
    <mergeCell ref="K162:M162"/>
    <mergeCell ref="R162:T162"/>
    <mergeCell ref="K163:M163"/>
    <mergeCell ref="R163:T163"/>
    <mergeCell ref="R168:T168"/>
    <mergeCell ref="R169:T169"/>
    <mergeCell ref="K168:M168"/>
    <mergeCell ref="K169:M169"/>
    <mergeCell ref="K174:M174"/>
    <mergeCell ref="R174:T174"/>
    <mergeCell ref="K175:M175"/>
    <mergeCell ref="R175:T175"/>
    <mergeCell ref="R176:T176"/>
    <mergeCell ref="R177:T177"/>
  </mergeCells>
  <conditionalFormatting sqref="R34:T34">
    <cfRule type="notContainsBlanks" dxfId="0" priority="1">
      <formula>LEN(TRIM(R34))&gt;0</formula>
    </cfRule>
  </conditionalFormatting>
  <dataValidations>
    <dataValidation type="list" allowBlank="1" sqref="Y15">
      <formula1>"70000,150000,275000,500000"</formula1>
    </dataValidation>
    <dataValidation type="list" allowBlank="1" sqref="AD14">
      <formula1>"1,5"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8.0" ySplit="4.0" topLeftCell="I5" activePane="bottomRight" state="frozen"/>
      <selection activeCell="I1" sqref="I1" pane="topRight"/>
      <selection activeCell="A5" sqref="A5" pane="bottomLeft"/>
      <selection activeCell="I5" sqref="I5" pane="bottomRight"/>
    </sheetView>
  </sheetViews>
  <sheetFormatPr customHeight="1" defaultColWidth="12.63" defaultRowHeight="15.75"/>
  <cols>
    <col customWidth="1" min="1" max="1" width="16.38"/>
    <col customWidth="1" min="2" max="2" width="4.63"/>
    <col customWidth="1" min="3" max="3" width="21.5"/>
    <col customWidth="1" min="4" max="4" width="13.38"/>
    <col customWidth="1" min="5" max="5" width="4.63"/>
    <col customWidth="1" min="7" max="7" width="25.38"/>
    <col customWidth="1" min="8" max="8" width="21.0"/>
  </cols>
  <sheetData>
    <row r="1">
      <c r="B1" s="72"/>
      <c r="C1" s="73"/>
      <c r="D1" s="73"/>
      <c r="E1" s="74" t="s">
        <v>2584</v>
      </c>
      <c r="F1" s="75"/>
      <c r="G1" s="75"/>
      <c r="H1" s="75"/>
      <c r="I1" s="75"/>
      <c r="J1" s="76"/>
      <c r="K1" s="76"/>
      <c r="L1" s="77"/>
      <c r="M1" s="76"/>
      <c r="N1" s="76"/>
      <c r="O1" s="76"/>
      <c r="P1" s="76"/>
      <c r="Q1" s="76"/>
    </row>
    <row r="2">
      <c r="A2" s="73"/>
      <c r="B2" s="73"/>
      <c r="C2" s="73"/>
      <c r="D2" s="73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9" t="s">
        <v>2585</v>
      </c>
      <c r="W2" s="80"/>
      <c r="X2" s="80"/>
      <c r="Y2" s="80"/>
      <c r="Z2" s="80"/>
      <c r="AA2" s="80"/>
      <c r="AB2" s="80"/>
      <c r="AC2" s="6"/>
      <c r="AD2" s="6"/>
      <c r="AE2" s="6"/>
      <c r="AF2" s="81"/>
      <c r="AG2" s="6"/>
      <c r="AH2" s="6"/>
    </row>
    <row r="3">
      <c r="A3" s="73"/>
      <c r="B3" s="73"/>
      <c r="C3" s="73"/>
      <c r="D3" s="82"/>
      <c r="E3" s="83" t="s">
        <v>2586</v>
      </c>
      <c r="F3" s="84" t="s">
        <v>2587</v>
      </c>
      <c r="G3" s="83" t="s">
        <v>2588</v>
      </c>
      <c r="H3" s="83" t="s">
        <v>2589</v>
      </c>
      <c r="I3" s="85" t="s">
        <v>2590</v>
      </c>
      <c r="J3" s="86" t="s">
        <v>2591</v>
      </c>
      <c r="K3" s="15"/>
      <c r="L3" s="86" t="s">
        <v>2592</v>
      </c>
      <c r="M3" s="15"/>
      <c r="N3" s="86" t="s">
        <v>2593</v>
      </c>
      <c r="O3" s="15"/>
      <c r="P3" s="86" t="s">
        <v>2594</v>
      </c>
      <c r="Q3" s="15"/>
      <c r="V3" s="1" t="s">
        <v>2595</v>
      </c>
      <c r="W3" s="87" t="s">
        <v>2591</v>
      </c>
      <c r="X3" s="15"/>
      <c r="Y3" s="88" t="s">
        <v>2592</v>
      </c>
      <c r="Z3" s="15"/>
      <c r="AA3" s="88" t="s">
        <v>2593</v>
      </c>
      <c r="AB3" s="15"/>
      <c r="AC3" s="89" t="s">
        <v>36</v>
      </c>
      <c r="AD3" s="89" t="s">
        <v>2538</v>
      </c>
      <c r="AE3" s="89" t="s">
        <v>2596</v>
      </c>
      <c r="AF3" s="89" t="s">
        <v>2597</v>
      </c>
      <c r="AG3" s="89" t="s">
        <v>2598</v>
      </c>
      <c r="AH3" s="89"/>
    </row>
    <row r="4">
      <c r="A4" s="73"/>
      <c r="B4" s="73"/>
      <c r="C4" s="73"/>
      <c r="D4" s="82"/>
      <c r="E4" s="15"/>
      <c r="F4" s="15"/>
      <c r="G4" s="15"/>
      <c r="H4" s="15"/>
      <c r="I4" s="85" t="s">
        <v>2349</v>
      </c>
      <c r="J4" s="85" t="s">
        <v>2599</v>
      </c>
      <c r="K4" s="85" t="s">
        <v>2600</v>
      </c>
      <c r="L4" s="85" t="s">
        <v>2601</v>
      </c>
      <c r="M4" s="85" t="s">
        <v>2602</v>
      </c>
      <c r="N4" s="85" t="s">
        <v>2603</v>
      </c>
      <c r="O4" s="85" t="s">
        <v>2604</v>
      </c>
      <c r="P4" s="85" t="s">
        <v>2605</v>
      </c>
      <c r="Q4" s="85" t="s">
        <v>2606</v>
      </c>
      <c r="R4" s="90" t="s">
        <v>2605</v>
      </c>
      <c r="S4" s="90" t="s">
        <v>2606</v>
      </c>
      <c r="W4" s="91" t="s">
        <v>2607</v>
      </c>
      <c r="X4" s="92" t="s">
        <v>2608</v>
      </c>
      <c r="Y4" s="92" t="s">
        <v>2609</v>
      </c>
      <c r="Z4" s="92" t="s">
        <v>2610</v>
      </c>
      <c r="AA4" s="92" t="s">
        <v>2611</v>
      </c>
      <c r="AB4" s="92" t="s">
        <v>2612</v>
      </c>
      <c r="AC4" s="89" t="s">
        <v>2613</v>
      </c>
      <c r="AD4" s="89" t="s">
        <v>2613</v>
      </c>
      <c r="AE4" s="89" t="s">
        <v>2613</v>
      </c>
      <c r="AF4" s="89" t="s">
        <v>2614</v>
      </c>
      <c r="AG4" s="89"/>
      <c r="AH4" s="89"/>
    </row>
    <row r="5">
      <c r="A5" s="93"/>
      <c r="B5" s="93"/>
      <c r="C5" s="93"/>
      <c r="D5" s="94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W5" s="96"/>
      <c r="X5" s="97"/>
      <c r="Y5" s="97"/>
      <c r="Z5" s="97"/>
      <c r="AA5" s="97"/>
      <c r="AB5" s="97"/>
      <c r="AC5" s="6"/>
      <c r="AD5" s="6"/>
      <c r="AE5" s="6"/>
      <c r="AF5" s="6"/>
      <c r="AG5" s="6"/>
      <c r="AH5" s="6"/>
    </row>
    <row r="6" hidden="1">
      <c r="A6" s="93" t="s">
        <v>2615</v>
      </c>
      <c r="B6" s="93" t="s">
        <v>61</v>
      </c>
      <c r="C6" s="93" t="s">
        <v>1454</v>
      </c>
      <c r="D6" s="94" t="s">
        <v>58</v>
      </c>
      <c r="E6" s="98">
        <v>1.0</v>
      </c>
      <c r="F6" s="99" t="s">
        <v>276</v>
      </c>
      <c r="G6" s="99" t="s">
        <v>275</v>
      </c>
      <c r="H6" s="100" t="s">
        <v>2616</v>
      </c>
      <c r="I6" s="100">
        <v>500.0</v>
      </c>
      <c r="J6" s="100">
        <v>3.0E-4</v>
      </c>
      <c r="K6" s="100">
        <v>0.00378</v>
      </c>
      <c r="L6" s="100">
        <v>3.0E-4</v>
      </c>
      <c r="M6" s="100">
        <v>0.0038</v>
      </c>
      <c r="N6" s="100">
        <v>4.0E-4</v>
      </c>
      <c r="O6" s="100">
        <v>0.00348</v>
      </c>
      <c r="P6" s="100">
        <v>34.2</v>
      </c>
      <c r="Q6" s="100">
        <v>33.5</v>
      </c>
      <c r="R6" s="1">
        <v>30.55</v>
      </c>
      <c r="S6" s="1">
        <v>28.52</v>
      </c>
    </row>
    <row r="7" hidden="1">
      <c r="A7" s="93" t="s">
        <v>2617</v>
      </c>
      <c r="B7" s="93" t="s">
        <v>66</v>
      </c>
      <c r="C7" s="93" t="s">
        <v>1454</v>
      </c>
      <c r="D7" s="94" t="s">
        <v>58</v>
      </c>
      <c r="E7" s="100">
        <v>2.0</v>
      </c>
      <c r="F7" s="99" t="s">
        <v>280</v>
      </c>
      <c r="G7" s="99" t="s">
        <v>275</v>
      </c>
      <c r="H7" s="100" t="s">
        <v>2616</v>
      </c>
      <c r="I7" s="100">
        <v>500.0</v>
      </c>
      <c r="J7" s="100">
        <v>3.0E-4</v>
      </c>
      <c r="K7" s="100">
        <v>0.0038</v>
      </c>
      <c r="L7" s="100">
        <v>0.0</v>
      </c>
      <c r="M7" s="100">
        <v>0.0</v>
      </c>
      <c r="N7" s="100">
        <v>4.0E-4</v>
      </c>
      <c r="O7" s="100">
        <v>0.00348</v>
      </c>
      <c r="P7" s="100">
        <v>34.2</v>
      </c>
      <c r="Q7" s="100">
        <v>33.5</v>
      </c>
      <c r="R7" s="1">
        <v>30.55</v>
      </c>
      <c r="S7" s="1">
        <v>28.52</v>
      </c>
    </row>
    <row r="8" hidden="1">
      <c r="A8" s="93" t="s">
        <v>2618</v>
      </c>
      <c r="B8" s="93" t="s">
        <v>61</v>
      </c>
      <c r="C8" s="93" t="s">
        <v>641</v>
      </c>
      <c r="D8" s="94" t="s">
        <v>58</v>
      </c>
      <c r="E8" s="100">
        <v>3.0</v>
      </c>
      <c r="F8" s="99" t="s">
        <v>276</v>
      </c>
      <c r="G8" s="99" t="s">
        <v>279</v>
      </c>
      <c r="H8" s="100" t="s">
        <v>2616</v>
      </c>
      <c r="I8" s="100">
        <v>500.0</v>
      </c>
      <c r="J8" s="100">
        <v>3.0E-4</v>
      </c>
      <c r="K8" s="100">
        <v>0.0042</v>
      </c>
      <c r="L8" s="100">
        <v>0.0</v>
      </c>
      <c r="M8" s="100">
        <v>0.0</v>
      </c>
      <c r="N8" s="100">
        <v>2.9E-4</v>
      </c>
      <c r="O8" s="100">
        <v>0.00346</v>
      </c>
      <c r="P8" s="100">
        <v>32.11</v>
      </c>
      <c r="Q8" s="100">
        <v>30.47</v>
      </c>
      <c r="R8" s="1">
        <v>28.51</v>
      </c>
      <c r="S8" s="1">
        <v>25.86</v>
      </c>
    </row>
    <row r="9" hidden="1">
      <c r="A9" s="93" t="s">
        <v>2619</v>
      </c>
      <c r="B9" s="93" t="s">
        <v>66</v>
      </c>
      <c r="C9" s="93" t="s">
        <v>641</v>
      </c>
      <c r="D9" s="94" t="s">
        <v>58</v>
      </c>
      <c r="E9" s="100">
        <v>4.0</v>
      </c>
      <c r="F9" s="99" t="s">
        <v>280</v>
      </c>
      <c r="G9" s="99" t="s">
        <v>279</v>
      </c>
      <c r="H9" s="100" t="s">
        <v>2616</v>
      </c>
      <c r="I9" s="100">
        <v>500.0</v>
      </c>
      <c r="J9" s="100">
        <v>3.0E-4</v>
      </c>
      <c r="K9" s="100">
        <v>0.0042</v>
      </c>
      <c r="L9" s="100">
        <v>0.0</v>
      </c>
      <c r="M9" s="100">
        <v>0.0</v>
      </c>
      <c r="N9" s="100">
        <v>2.9E-4</v>
      </c>
      <c r="O9" s="100">
        <v>0.00346</v>
      </c>
      <c r="P9" s="100">
        <v>32.11</v>
      </c>
      <c r="Q9" s="100">
        <v>30.47</v>
      </c>
      <c r="R9" s="1">
        <v>28.51</v>
      </c>
      <c r="S9" s="1">
        <v>25.86</v>
      </c>
    </row>
    <row r="10" hidden="1">
      <c r="A10" s="93" t="s">
        <v>2620</v>
      </c>
      <c r="B10" s="93" t="s">
        <v>61</v>
      </c>
      <c r="C10" s="93" t="s">
        <v>651</v>
      </c>
      <c r="D10" s="94" t="s">
        <v>58</v>
      </c>
      <c r="E10" s="100">
        <v>5.0</v>
      </c>
      <c r="F10" s="99" t="s">
        <v>276</v>
      </c>
      <c r="G10" s="99" t="s">
        <v>277</v>
      </c>
      <c r="H10" s="100" t="s">
        <v>2616</v>
      </c>
      <c r="I10" s="100">
        <v>500.0</v>
      </c>
      <c r="J10" s="100">
        <v>2.0E-4</v>
      </c>
      <c r="K10" s="100">
        <v>0.0025</v>
      </c>
      <c r="L10" s="100">
        <v>0.0</v>
      </c>
      <c r="M10" s="100">
        <v>0.0</v>
      </c>
      <c r="N10" s="100">
        <v>2.0E-4</v>
      </c>
      <c r="O10" s="100">
        <v>0.00171</v>
      </c>
      <c r="P10" s="100">
        <v>56.5</v>
      </c>
      <c r="Q10" s="100">
        <v>50.96</v>
      </c>
      <c r="R10" s="1">
        <v>49.49</v>
      </c>
      <c r="S10" s="1">
        <v>42.81</v>
      </c>
    </row>
    <row r="11" hidden="1">
      <c r="A11" s="93" t="s">
        <v>2621</v>
      </c>
      <c r="B11" s="93" t="s">
        <v>61</v>
      </c>
      <c r="C11" s="93" t="s">
        <v>91</v>
      </c>
      <c r="D11" s="94" t="s">
        <v>58</v>
      </c>
      <c r="E11" s="100">
        <v>6.0</v>
      </c>
      <c r="F11" s="99" t="s">
        <v>280</v>
      </c>
      <c r="G11" s="99" t="s">
        <v>277</v>
      </c>
      <c r="H11" s="100" t="s">
        <v>2616</v>
      </c>
      <c r="I11" s="100">
        <v>500.0</v>
      </c>
      <c r="J11" s="100">
        <v>2.0E-4</v>
      </c>
      <c r="K11" s="100">
        <v>0.0025</v>
      </c>
      <c r="L11" s="100">
        <v>0.0</v>
      </c>
      <c r="M11" s="100">
        <v>0.0</v>
      </c>
      <c r="N11" s="100">
        <v>2.0E-4</v>
      </c>
      <c r="O11" s="100">
        <v>0.00171</v>
      </c>
      <c r="P11" s="100">
        <v>56.5</v>
      </c>
      <c r="Q11" s="100">
        <v>50.96</v>
      </c>
      <c r="R11" s="1">
        <v>49.49</v>
      </c>
      <c r="S11" s="1">
        <v>42.81</v>
      </c>
    </row>
    <row r="12" hidden="1">
      <c r="A12" s="93" t="s">
        <v>2622</v>
      </c>
      <c r="B12" s="93" t="s">
        <v>66</v>
      </c>
      <c r="C12" s="93" t="s">
        <v>91</v>
      </c>
      <c r="D12" s="94" t="s">
        <v>58</v>
      </c>
      <c r="E12" s="100">
        <v>7.0</v>
      </c>
      <c r="F12" s="99" t="s">
        <v>276</v>
      </c>
      <c r="G12" s="99" t="s">
        <v>654</v>
      </c>
      <c r="H12" s="100" t="s">
        <v>2616</v>
      </c>
      <c r="I12" s="100">
        <v>500.0</v>
      </c>
      <c r="J12" s="100">
        <v>2.0E-4</v>
      </c>
      <c r="K12" s="100">
        <v>0.003</v>
      </c>
      <c r="L12" s="100">
        <v>0.0</v>
      </c>
      <c r="M12" s="100">
        <v>0.0</v>
      </c>
      <c r="N12" s="100">
        <v>3.3E-4</v>
      </c>
      <c r="O12" s="100">
        <v>0.00269</v>
      </c>
      <c r="P12" s="100">
        <v>43.38</v>
      </c>
      <c r="Q12" s="100">
        <v>42.69</v>
      </c>
      <c r="R12" s="1">
        <v>40.25</v>
      </c>
      <c r="S12" s="1">
        <v>38.45</v>
      </c>
    </row>
    <row r="13" hidden="1">
      <c r="A13" s="93" t="s">
        <v>2623</v>
      </c>
      <c r="B13" s="93" t="s">
        <v>61</v>
      </c>
      <c r="C13" s="93" t="s">
        <v>96</v>
      </c>
      <c r="D13" s="94" t="s">
        <v>58</v>
      </c>
      <c r="E13" s="100">
        <v>8.0</v>
      </c>
      <c r="F13" s="99" t="s">
        <v>280</v>
      </c>
      <c r="G13" s="99" t="s">
        <v>654</v>
      </c>
      <c r="H13" s="100" t="s">
        <v>2616</v>
      </c>
      <c r="I13" s="100">
        <v>500.0</v>
      </c>
      <c r="J13" s="100">
        <v>2.0E-4</v>
      </c>
      <c r="K13" s="100">
        <v>0.003</v>
      </c>
      <c r="L13" s="100">
        <v>0.0</v>
      </c>
      <c r="M13" s="100">
        <v>0.0</v>
      </c>
      <c r="N13" s="100">
        <v>3.3E-4</v>
      </c>
      <c r="O13" s="100">
        <v>0.00269</v>
      </c>
      <c r="P13" s="100">
        <v>43.38</v>
      </c>
      <c r="Q13" s="100">
        <v>42.69</v>
      </c>
      <c r="R13" s="1">
        <v>40.25</v>
      </c>
      <c r="S13" s="1">
        <v>38.45</v>
      </c>
    </row>
    <row r="14" hidden="1">
      <c r="A14" s="93" t="s">
        <v>2624</v>
      </c>
      <c r="B14" s="93" t="s">
        <v>66</v>
      </c>
      <c r="C14" s="93" t="s">
        <v>96</v>
      </c>
      <c r="D14" s="94" t="s">
        <v>58</v>
      </c>
      <c r="E14" s="100">
        <v>9.0</v>
      </c>
      <c r="F14" s="99" t="s">
        <v>78</v>
      </c>
      <c r="G14" s="99" t="s">
        <v>775</v>
      </c>
      <c r="H14" s="100" t="s">
        <v>2616</v>
      </c>
      <c r="I14" s="100">
        <v>500.0</v>
      </c>
      <c r="J14" s="100">
        <v>2.0E-4</v>
      </c>
      <c r="K14" s="100">
        <v>0.0026</v>
      </c>
      <c r="L14" s="100">
        <v>0.0</v>
      </c>
      <c r="M14" s="100">
        <v>0.0</v>
      </c>
      <c r="N14" s="100">
        <v>2.0E-4</v>
      </c>
      <c r="O14" s="100">
        <v>0.00176</v>
      </c>
      <c r="P14" s="100">
        <v>53.55</v>
      </c>
      <c r="Q14" s="100">
        <v>47.87</v>
      </c>
      <c r="R14" s="1">
        <v>47.85</v>
      </c>
      <c r="S14" s="1">
        <v>41.32</v>
      </c>
    </row>
    <row r="15" hidden="1">
      <c r="A15" s="93" t="s">
        <v>2625</v>
      </c>
      <c r="B15" s="93" t="s">
        <v>61</v>
      </c>
      <c r="C15" s="93" t="s">
        <v>112</v>
      </c>
      <c r="D15" s="94" t="s">
        <v>58</v>
      </c>
      <c r="E15" s="100">
        <v>10.0</v>
      </c>
      <c r="F15" s="99" t="s">
        <v>56</v>
      </c>
      <c r="G15" s="99" t="s">
        <v>775</v>
      </c>
      <c r="H15" s="100" t="s">
        <v>2616</v>
      </c>
      <c r="I15" s="100">
        <v>500.0</v>
      </c>
      <c r="J15" s="100">
        <v>2.0E-4</v>
      </c>
      <c r="K15" s="100">
        <v>0.0026</v>
      </c>
      <c r="L15" s="100">
        <v>0.0</v>
      </c>
      <c r="M15" s="100">
        <v>0.0</v>
      </c>
      <c r="N15" s="100">
        <v>2.0E-4</v>
      </c>
      <c r="O15" s="100">
        <v>0.00176</v>
      </c>
      <c r="P15" s="100">
        <v>53.55</v>
      </c>
      <c r="Q15" s="100">
        <v>47.87</v>
      </c>
      <c r="R15" s="1">
        <v>47.85</v>
      </c>
      <c r="S15" s="1">
        <v>41.32</v>
      </c>
    </row>
    <row r="16" hidden="1">
      <c r="A16" s="93" t="s">
        <v>2626</v>
      </c>
      <c r="B16" s="93" t="s">
        <v>66</v>
      </c>
      <c r="C16" s="93" t="s">
        <v>112</v>
      </c>
      <c r="D16" s="94" t="s">
        <v>58</v>
      </c>
      <c r="E16" s="100">
        <v>11.0</v>
      </c>
      <c r="F16" s="99" t="s">
        <v>276</v>
      </c>
      <c r="G16" s="99" t="s">
        <v>2627</v>
      </c>
      <c r="H16" s="100" t="s">
        <v>2616</v>
      </c>
      <c r="I16" s="100">
        <v>500.0</v>
      </c>
      <c r="J16" s="100">
        <v>3.0E-4</v>
      </c>
      <c r="K16" s="100">
        <v>0.0041</v>
      </c>
      <c r="L16" s="100">
        <v>0.0</v>
      </c>
      <c r="M16" s="100">
        <v>0.0</v>
      </c>
      <c r="N16" s="100">
        <v>3.7E-4</v>
      </c>
      <c r="O16" s="100">
        <v>0.00384</v>
      </c>
      <c r="P16" s="100">
        <v>31.55</v>
      </c>
      <c r="Q16" s="100">
        <v>30.92</v>
      </c>
      <c r="R16" s="1">
        <v>29.5</v>
      </c>
      <c r="S16" s="1">
        <v>28.06</v>
      </c>
    </row>
    <row r="17" hidden="1">
      <c r="A17" s="93" t="s">
        <v>2628</v>
      </c>
      <c r="B17" s="93" t="s">
        <v>128</v>
      </c>
      <c r="C17" s="93" t="s">
        <v>127</v>
      </c>
      <c r="D17" s="94" t="s">
        <v>58</v>
      </c>
      <c r="E17" s="100">
        <v>12.0</v>
      </c>
      <c r="F17" s="99" t="s">
        <v>280</v>
      </c>
      <c r="G17" s="99" t="s">
        <v>2627</v>
      </c>
      <c r="H17" s="100" t="s">
        <v>2616</v>
      </c>
      <c r="I17" s="100">
        <v>500.0</v>
      </c>
      <c r="J17" s="100">
        <v>3.0E-4</v>
      </c>
      <c r="K17" s="100">
        <v>0.0041</v>
      </c>
      <c r="L17" s="100">
        <v>0.0</v>
      </c>
      <c r="M17" s="100">
        <v>0.0</v>
      </c>
      <c r="N17" s="100">
        <v>3.7E-4</v>
      </c>
      <c r="O17" s="100">
        <v>0.00384</v>
      </c>
      <c r="P17" s="100">
        <v>31.55</v>
      </c>
      <c r="Q17" s="100">
        <v>30.92</v>
      </c>
      <c r="R17" s="1">
        <v>29.5</v>
      </c>
      <c r="S17" s="1">
        <v>28.06</v>
      </c>
    </row>
    <row r="18" hidden="1">
      <c r="A18" s="93" t="s">
        <v>2629</v>
      </c>
      <c r="B18" s="93" t="s">
        <v>131</v>
      </c>
      <c r="C18" s="93" t="s">
        <v>127</v>
      </c>
      <c r="D18" s="94" t="s">
        <v>58</v>
      </c>
      <c r="E18" s="100">
        <v>13.0</v>
      </c>
      <c r="F18" s="99" t="s">
        <v>276</v>
      </c>
      <c r="G18" s="99" t="s">
        <v>778</v>
      </c>
      <c r="H18" s="100" t="s">
        <v>2616</v>
      </c>
      <c r="I18" s="100">
        <v>500.0</v>
      </c>
      <c r="J18" s="100">
        <v>2.0E-4</v>
      </c>
      <c r="K18" s="100">
        <v>0.0028</v>
      </c>
      <c r="L18" s="100">
        <v>0.0</v>
      </c>
      <c r="M18" s="100">
        <v>0.0</v>
      </c>
      <c r="N18" s="100">
        <v>1.4E-4</v>
      </c>
      <c r="O18" s="100">
        <v>0.00164</v>
      </c>
      <c r="P18" s="100">
        <v>52.55</v>
      </c>
      <c r="Q18" s="100">
        <v>45.58</v>
      </c>
      <c r="R18" s="1">
        <v>47.22</v>
      </c>
      <c r="S18" s="1">
        <v>39.78</v>
      </c>
    </row>
    <row r="19" hidden="1">
      <c r="A19" s="93" t="s">
        <v>2630</v>
      </c>
      <c r="B19" s="93" t="s">
        <v>61</v>
      </c>
      <c r="C19" s="93" t="s">
        <v>127</v>
      </c>
      <c r="D19" s="94" t="s">
        <v>58</v>
      </c>
      <c r="E19" s="100">
        <v>14.0</v>
      </c>
      <c r="F19" s="99" t="s">
        <v>280</v>
      </c>
      <c r="G19" s="99" t="s">
        <v>778</v>
      </c>
      <c r="H19" s="100" t="s">
        <v>2616</v>
      </c>
      <c r="I19" s="100">
        <v>500.0</v>
      </c>
      <c r="J19" s="100">
        <v>2.0E-4</v>
      </c>
      <c r="K19" s="100">
        <v>0.0028</v>
      </c>
      <c r="L19" s="100">
        <v>0.0</v>
      </c>
      <c r="M19" s="100">
        <v>0.0</v>
      </c>
      <c r="N19" s="100">
        <v>1.4E-4</v>
      </c>
      <c r="O19" s="100">
        <v>0.00164</v>
      </c>
      <c r="P19" s="100">
        <v>52.55</v>
      </c>
      <c r="Q19" s="100">
        <v>45.58</v>
      </c>
      <c r="R19" s="1">
        <v>47.22</v>
      </c>
      <c r="S19" s="1">
        <v>39.78</v>
      </c>
    </row>
    <row r="20" hidden="1">
      <c r="A20" s="93" t="s">
        <v>2631</v>
      </c>
      <c r="B20" s="93" t="s">
        <v>66</v>
      </c>
      <c r="C20" s="93" t="s">
        <v>127</v>
      </c>
      <c r="D20" s="94" t="s">
        <v>58</v>
      </c>
      <c r="E20" s="100">
        <v>15.0</v>
      </c>
      <c r="F20" s="99" t="s">
        <v>236</v>
      </c>
      <c r="G20" s="99" t="s">
        <v>2632</v>
      </c>
      <c r="H20" s="100" t="s">
        <v>2616</v>
      </c>
      <c r="I20" s="100">
        <v>500.0</v>
      </c>
      <c r="J20" s="100">
        <v>2.0E-4</v>
      </c>
      <c r="K20" s="100">
        <v>0.0034</v>
      </c>
      <c r="L20" s="100">
        <v>0.0</v>
      </c>
      <c r="M20" s="100">
        <v>0.0</v>
      </c>
      <c r="N20" s="100">
        <v>2.6E-4</v>
      </c>
      <c r="O20" s="100">
        <v>0.00263</v>
      </c>
      <c r="P20" s="100">
        <v>39.98</v>
      </c>
      <c r="Q20" s="100">
        <v>37.34</v>
      </c>
      <c r="R20" s="1">
        <v>37.48</v>
      </c>
      <c r="S20" s="1">
        <v>34.26</v>
      </c>
    </row>
    <row r="21" hidden="1">
      <c r="A21" s="93" t="s">
        <v>2633</v>
      </c>
      <c r="B21" s="93" t="s">
        <v>61</v>
      </c>
      <c r="C21" s="93" t="s">
        <v>129</v>
      </c>
      <c r="D21" s="94" t="s">
        <v>58</v>
      </c>
      <c r="E21" s="100">
        <v>16.0</v>
      </c>
      <c r="F21" s="99" t="s">
        <v>324</v>
      </c>
      <c r="G21" s="99" t="s">
        <v>2632</v>
      </c>
      <c r="H21" s="100" t="s">
        <v>2616</v>
      </c>
      <c r="I21" s="100">
        <v>500.0</v>
      </c>
      <c r="J21" s="100">
        <v>2.0E-4</v>
      </c>
      <c r="K21" s="100">
        <v>0.0034</v>
      </c>
      <c r="L21" s="100">
        <v>0.0</v>
      </c>
      <c r="M21" s="100">
        <v>0.0</v>
      </c>
      <c r="N21" s="100">
        <v>2.6E-4</v>
      </c>
      <c r="O21" s="100">
        <v>0.00263</v>
      </c>
      <c r="P21" s="100">
        <v>39.98</v>
      </c>
      <c r="Q21" s="100">
        <v>37.34</v>
      </c>
      <c r="R21" s="1">
        <v>37.48</v>
      </c>
      <c r="S21" s="1">
        <v>34.26</v>
      </c>
    </row>
    <row r="22" hidden="1">
      <c r="A22" s="93" t="s">
        <v>2634</v>
      </c>
      <c r="B22" s="93" t="s">
        <v>66</v>
      </c>
      <c r="C22" s="93" t="s">
        <v>129</v>
      </c>
      <c r="D22" s="94" t="s">
        <v>58</v>
      </c>
      <c r="E22" s="100">
        <v>17.0</v>
      </c>
      <c r="F22" s="99" t="s">
        <v>276</v>
      </c>
      <c r="G22" s="99" t="s">
        <v>914</v>
      </c>
      <c r="H22" s="100" t="s">
        <v>2616</v>
      </c>
      <c r="I22" s="100">
        <v>500.0</v>
      </c>
      <c r="J22" s="100">
        <v>3.0E-4</v>
      </c>
      <c r="K22" s="100">
        <v>0.0041</v>
      </c>
      <c r="L22" s="100">
        <v>0.0</v>
      </c>
      <c r="M22" s="100">
        <v>0.0</v>
      </c>
      <c r="N22" s="100">
        <v>4.7E-4</v>
      </c>
      <c r="O22" s="100">
        <v>0.00412</v>
      </c>
      <c r="P22" s="100">
        <v>30.66</v>
      </c>
      <c r="Q22" s="100">
        <v>30.71</v>
      </c>
      <c r="R22" s="1">
        <v>28.76</v>
      </c>
      <c r="S22" s="1">
        <v>27.93</v>
      </c>
    </row>
    <row r="23" hidden="1">
      <c r="A23" s="93" t="s">
        <v>2635</v>
      </c>
      <c r="B23" s="93" t="s">
        <v>61</v>
      </c>
      <c r="C23" s="93" t="s">
        <v>147</v>
      </c>
      <c r="D23" s="94" t="s">
        <v>58</v>
      </c>
      <c r="E23" s="100">
        <v>18.0</v>
      </c>
      <c r="F23" s="99" t="s">
        <v>280</v>
      </c>
      <c r="G23" s="99" t="s">
        <v>914</v>
      </c>
      <c r="H23" s="100" t="s">
        <v>2616</v>
      </c>
      <c r="I23" s="100">
        <v>500.0</v>
      </c>
      <c r="J23" s="100">
        <v>3.0E-4</v>
      </c>
      <c r="K23" s="100">
        <v>0.0041</v>
      </c>
      <c r="L23" s="100">
        <v>0.0</v>
      </c>
      <c r="M23" s="100">
        <v>0.0</v>
      </c>
      <c r="N23" s="100">
        <v>4.7E-4</v>
      </c>
      <c r="O23" s="100">
        <v>0.00412</v>
      </c>
      <c r="P23" s="100">
        <v>30.66</v>
      </c>
      <c r="Q23" s="100">
        <v>30.71</v>
      </c>
      <c r="R23" s="1">
        <v>28.76</v>
      </c>
      <c r="S23" s="1">
        <v>27.93</v>
      </c>
    </row>
    <row r="24" hidden="1">
      <c r="A24" s="93" t="s">
        <v>2636</v>
      </c>
      <c r="B24" s="93" t="s">
        <v>66</v>
      </c>
      <c r="C24" s="93" t="s">
        <v>147</v>
      </c>
      <c r="D24" s="94" t="s">
        <v>58</v>
      </c>
      <c r="E24" s="100">
        <v>19.0</v>
      </c>
      <c r="F24" s="99" t="s">
        <v>276</v>
      </c>
      <c r="G24" s="99" t="s">
        <v>2637</v>
      </c>
      <c r="H24" s="100" t="s">
        <v>2616</v>
      </c>
      <c r="I24" s="100">
        <v>500.0</v>
      </c>
      <c r="J24" s="100">
        <v>2.0E-4</v>
      </c>
      <c r="K24" s="100">
        <v>0.0033</v>
      </c>
      <c r="L24" s="100">
        <v>0.0</v>
      </c>
      <c r="M24" s="100">
        <v>0.0</v>
      </c>
      <c r="N24" s="100">
        <v>2.1E-4</v>
      </c>
      <c r="O24" s="100">
        <v>0.0024</v>
      </c>
      <c r="P24" s="100">
        <v>41.98</v>
      </c>
      <c r="Q24" s="100">
        <v>38.41</v>
      </c>
      <c r="R24" s="1">
        <v>38.83</v>
      </c>
      <c r="S24" s="1">
        <v>34.62</v>
      </c>
    </row>
    <row r="25" hidden="1">
      <c r="A25" s="93" t="s">
        <v>2638</v>
      </c>
      <c r="B25" s="93" t="s">
        <v>61</v>
      </c>
      <c r="C25" s="93" t="s">
        <v>682</v>
      </c>
      <c r="D25" s="94" t="s">
        <v>58</v>
      </c>
      <c r="E25" s="100">
        <v>20.0</v>
      </c>
      <c r="F25" s="99" t="s">
        <v>280</v>
      </c>
      <c r="G25" s="99" t="s">
        <v>2637</v>
      </c>
      <c r="H25" s="100" t="s">
        <v>2616</v>
      </c>
      <c r="I25" s="100">
        <v>500.0</v>
      </c>
      <c r="J25" s="100">
        <v>2.0E-4</v>
      </c>
      <c r="K25" s="100">
        <v>0.0033</v>
      </c>
      <c r="L25" s="100">
        <v>0.0</v>
      </c>
      <c r="M25" s="100">
        <v>0.0</v>
      </c>
      <c r="N25" s="100">
        <v>2.1E-4</v>
      </c>
      <c r="O25" s="100">
        <v>0.0024</v>
      </c>
      <c r="P25" s="100">
        <v>41.98</v>
      </c>
      <c r="Q25" s="100">
        <v>38.41</v>
      </c>
      <c r="R25" s="1">
        <v>38.83</v>
      </c>
      <c r="S25" s="1">
        <v>34.62</v>
      </c>
    </row>
    <row r="26" hidden="1">
      <c r="A26" s="93" t="s">
        <v>2639</v>
      </c>
      <c r="B26" s="93" t="s">
        <v>61</v>
      </c>
      <c r="C26" s="93" t="s">
        <v>162</v>
      </c>
      <c r="D26" s="94" t="s">
        <v>58</v>
      </c>
      <c r="E26" s="100">
        <v>21.0</v>
      </c>
      <c r="F26" s="99" t="s">
        <v>1289</v>
      </c>
      <c r="G26" s="99" t="s">
        <v>1288</v>
      </c>
      <c r="H26" s="100" t="s">
        <v>2616</v>
      </c>
      <c r="I26" s="100">
        <v>500.0</v>
      </c>
      <c r="J26" s="100">
        <v>2.0E-4</v>
      </c>
      <c r="K26" s="100">
        <v>0.0028</v>
      </c>
      <c r="L26" s="100">
        <v>0.0</v>
      </c>
      <c r="M26" s="100">
        <v>0.0</v>
      </c>
      <c r="N26" s="100">
        <v>1.3E-4</v>
      </c>
      <c r="O26" s="100">
        <v>0.00167</v>
      </c>
      <c r="P26" s="100">
        <v>51.95</v>
      </c>
      <c r="Q26" s="100">
        <v>45.9</v>
      </c>
      <c r="R26" s="1">
        <v>47.44</v>
      </c>
      <c r="S26" s="1">
        <v>40.95</v>
      </c>
    </row>
    <row r="27" hidden="1">
      <c r="A27" s="93" t="s">
        <v>2640</v>
      </c>
      <c r="B27" s="93" t="s">
        <v>66</v>
      </c>
      <c r="C27" s="93" t="s">
        <v>162</v>
      </c>
      <c r="D27" s="94" t="s">
        <v>58</v>
      </c>
      <c r="E27" s="100">
        <v>22.0</v>
      </c>
      <c r="F27" s="99" t="s">
        <v>1297</v>
      </c>
      <c r="G27" s="99" t="s">
        <v>1288</v>
      </c>
      <c r="H27" s="100" t="s">
        <v>2616</v>
      </c>
      <c r="I27" s="100">
        <v>500.0</v>
      </c>
      <c r="J27" s="100">
        <v>2.0E-4</v>
      </c>
      <c r="K27" s="100">
        <v>0.0028</v>
      </c>
      <c r="L27" s="100">
        <v>0.0</v>
      </c>
      <c r="M27" s="100">
        <v>0.0</v>
      </c>
      <c r="N27" s="100">
        <v>1.3E-4</v>
      </c>
      <c r="O27" s="100">
        <v>0.00167</v>
      </c>
      <c r="P27" s="100">
        <v>51.95</v>
      </c>
      <c r="Q27" s="100">
        <v>45.9</v>
      </c>
      <c r="R27" s="1">
        <v>47.44</v>
      </c>
      <c r="S27" s="1">
        <v>40.95</v>
      </c>
    </row>
    <row r="28" hidden="1">
      <c r="A28" s="93" t="s">
        <v>2641</v>
      </c>
      <c r="B28" s="93" t="s">
        <v>61</v>
      </c>
      <c r="C28" s="93" t="s">
        <v>2642</v>
      </c>
      <c r="D28" s="94" t="s">
        <v>58</v>
      </c>
      <c r="E28" s="100">
        <v>23.0</v>
      </c>
      <c r="F28" s="99" t="s">
        <v>236</v>
      </c>
      <c r="G28" s="99" t="s">
        <v>484</v>
      </c>
      <c r="H28" s="100" t="s">
        <v>2616</v>
      </c>
      <c r="I28" s="100">
        <v>500.0</v>
      </c>
      <c r="J28" s="100">
        <v>2.0E-4</v>
      </c>
      <c r="K28" s="100">
        <v>0.0031</v>
      </c>
      <c r="L28" s="100">
        <v>0.0</v>
      </c>
      <c r="M28" s="100">
        <v>0.0</v>
      </c>
      <c r="N28" s="100">
        <v>2.1E-4</v>
      </c>
      <c r="O28" s="100">
        <v>0.0024</v>
      </c>
      <c r="P28" s="100">
        <v>44.41</v>
      </c>
      <c r="Q28" s="100">
        <v>41.56</v>
      </c>
      <c r="R28" s="1">
        <v>34.58</v>
      </c>
      <c r="S28" s="1">
        <v>30.12</v>
      </c>
    </row>
    <row r="29" hidden="1">
      <c r="A29" s="93" t="s">
        <v>2643</v>
      </c>
      <c r="B29" s="93" t="s">
        <v>66</v>
      </c>
      <c r="C29" s="93" t="s">
        <v>2642</v>
      </c>
      <c r="D29" s="94" t="s">
        <v>58</v>
      </c>
      <c r="E29" s="100">
        <v>24.0</v>
      </c>
      <c r="F29" s="99" t="s">
        <v>324</v>
      </c>
      <c r="G29" s="99" t="s">
        <v>484</v>
      </c>
      <c r="H29" s="100" t="s">
        <v>2616</v>
      </c>
      <c r="I29" s="100">
        <v>500.0</v>
      </c>
      <c r="J29" s="100">
        <v>2.0E-4</v>
      </c>
      <c r="K29" s="100">
        <v>0.0031</v>
      </c>
      <c r="L29" s="100">
        <v>0.0</v>
      </c>
      <c r="M29" s="100">
        <v>0.0</v>
      </c>
      <c r="N29" s="100">
        <v>2.1E-4</v>
      </c>
      <c r="O29" s="100">
        <v>0.0024</v>
      </c>
      <c r="P29" s="100">
        <v>44.41</v>
      </c>
      <c r="Q29" s="100">
        <v>41.56</v>
      </c>
      <c r="R29" s="1">
        <v>34.58</v>
      </c>
      <c r="S29" s="1">
        <v>30.12</v>
      </c>
    </row>
    <row r="30" hidden="1">
      <c r="A30" s="93" t="s">
        <v>2644</v>
      </c>
      <c r="B30" s="93" t="s">
        <v>61</v>
      </c>
      <c r="C30" s="93" t="s">
        <v>202</v>
      </c>
      <c r="D30" s="94" t="s">
        <v>58</v>
      </c>
      <c r="E30" s="100">
        <v>25.0</v>
      </c>
      <c r="F30" s="99" t="s">
        <v>236</v>
      </c>
      <c r="G30" s="99" t="s">
        <v>323</v>
      </c>
      <c r="H30" s="100" t="s">
        <v>2616</v>
      </c>
      <c r="I30" s="100">
        <v>500.0</v>
      </c>
      <c r="J30" s="100">
        <v>2.0E-4</v>
      </c>
      <c r="K30" s="100">
        <v>0.0033</v>
      </c>
      <c r="L30" s="100">
        <v>0.0</v>
      </c>
      <c r="M30" s="100">
        <v>0.0</v>
      </c>
      <c r="N30" s="100">
        <v>1.2E-4</v>
      </c>
      <c r="O30" s="100">
        <v>0.0019</v>
      </c>
      <c r="P30" s="100">
        <v>44.32</v>
      </c>
      <c r="Q30" s="100">
        <v>38.4</v>
      </c>
      <c r="R30" s="1">
        <v>41.18</v>
      </c>
      <c r="S30" s="1">
        <v>35.01</v>
      </c>
    </row>
    <row r="31" hidden="1">
      <c r="A31" s="93" t="s">
        <v>2645</v>
      </c>
      <c r="B31" s="93" t="s">
        <v>66</v>
      </c>
      <c r="C31" s="93" t="s">
        <v>202</v>
      </c>
      <c r="D31" s="94" t="s">
        <v>58</v>
      </c>
      <c r="E31" s="100">
        <v>26.0</v>
      </c>
      <c r="F31" s="99" t="s">
        <v>324</v>
      </c>
      <c r="G31" s="99" t="s">
        <v>323</v>
      </c>
      <c r="H31" s="100" t="s">
        <v>2616</v>
      </c>
      <c r="I31" s="100">
        <v>500.0</v>
      </c>
      <c r="J31" s="100">
        <v>2.0E-4</v>
      </c>
      <c r="K31" s="100">
        <v>0.0033</v>
      </c>
      <c r="L31" s="100">
        <v>0.0</v>
      </c>
      <c r="M31" s="100">
        <v>0.0</v>
      </c>
      <c r="N31" s="100">
        <v>1.2E-4</v>
      </c>
      <c r="O31" s="100">
        <v>0.0019</v>
      </c>
      <c r="P31" s="100">
        <v>44.32</v>
      </c>
      <c r="Q31" s="100">
        <v>38.4</v>
      </c>
      <c r="R31" s="1">
        <v>41.18</v>
      </c>
      <c r="S31" s="1">
        <v>35.01</v>
      </c>
    </row>
    <row r="32" hidden="1">
      <c r="A32" s="93" t="s">
        <v>2646</v>
      </c>
      <c r="B32" s="93" t="s">
        <v>61</v>
      </c>
      <c r="C32" s="93" t="s">
        <v>283</v>
      </c>
      <c r="D32" s="94" t="s">
        <v>58</v>
      </c>
      <c r="E32" s="100">
        <v>27.0</v>
      </c>
      <c r="F32" s="99" t="s">
        <v>276</v>
      </c>
      <c r="G32" s="99" t="s">
        <v>2647</v>
      </c>
      <c r="H32" s="100" t="s">
        <v>2616</v>
      </c>
      <c r="I32" s="100">
        <v>500.0</v>
      </c>
      <c r="J32" s="100">
        <v>2.0E-4</v>
      </c>
      <c r="K32" s="100">
        <v>0.0105</v>
      </c>
      <c r="L32" s="100">
        <v>0.0</v>
      </c>
      <c r="M32" s="100">
        <v>0.01</v>
      </c>
      <c r="N32" s="100">
        <v>1.2E-4</v>
      </c>
      <c r="O32" s="100">
        <v>0.01671</v>
      </c>
      <c r="P32" s="100">
        <v>9.98</v>
      </c>
      <c r="Q32" s="100">
        <v>12.08</v>
      </c>
      <c r="R32" s="1">
        <v>9.83</v>
      </c>
      <c r="S32" s="1">
        <v>11.77</v>
      </c>
    </row>
    <row r="33" hidden="1">
      <c r="A33" s="93" t="s">
        <v>2648</v>
      </c>
      <c r="B33" s="93" t="s">
        <v>66</v>
      </c>
      <c r="C33" s="93" t="s">
        <v>283</v>
      </c>
      <c r="D33" s="94" t="s">
        <v>58</v>
      </c>
      <c r="E33" s="100">
        <v>28.0</v>
      </c>
      <c r="F33" s="99" t="s">
        <v>280</v>
      </c>
      <c r="G33" s="99" t="s">
        <v>2647</v>
      </c>
      <c r="H33" s="100" t="s">
        <v>2616</v>
      </c>
      <c r="I33" s="100">
        <v>500.0</v>
      </c>
      <c r="J33" s="100">
        <v>2.0E-4</v>
      </c>
      <c r="K33" s="100">
        <v>0.0105</v>
      </c>
      <c r="L33" s="100">
        <v>0.0</v>
      </c>
      <c r="M33" s="100">
        <v>0.01</v>
      </c>
      <c r="N33" s="100">
        <v>1.2E-4</v>
      </c>
      <c r="O33" s="100">
        <v>0.01671</v>
      </c>
      <c r="P33" s="100">
        <v>9.98</v>
      </c>
      <c r="Q33" s="100">
        <v>12.08</v>
      </c>
      <c r="R33" s="1">
        <v>9.83</v>
      </c>
      <c r="S33" s="1">
        <v>11.77</v>
      </c>
    </row>
    <row r="34" hidden="1">
      <c r="A34" s="93" t="s">
        <v>2649</v>
      </c>
      <c r="B34" s="93" t="s">
        <v>300</v>
      </c>
      <c r="C34" s="93" t="s">
        <v>283</v>
      </c>
      <c r="D34" s="94" t="s">
        <v>58</v>
      </c>
      <c r="E34" s="100">
        <v>29.0</v>
      </c>
      <c r="F34" s="99" t="s">
        <v>1289</v>
      </c>
      <c r="G34" s="99" t="s">
        <v>1295</v>
      </c>
      <c r="H34" s="100" t="s">
        <v>2616</v>
      </c>
      <c r="I34" s="100">
        <v>500.0</v>
      </c>
      <c r="J34" s="100">
        <v>2.0E-4</v>
      </c>
      <c r="K34" s="100">
        <v>0.0027</v>
      </c>
      <c r="L34" s="100">
        <v>0.0</v>
      </c>
      <c r="M34" s="100">
        <v>0.0</v>
      </c>
      <c r="N34" s="100">
        <v>9.0E-5</v>
      </c>
      <c r="O34" s="100">
        <v>0.00153</v>
      </c>
      <c r="P34" s="100">
        <v>53.76</v>
      </c>
      <c r="Q34" s="100">
        <v>46.79</v>
      </c>
      <c r="R34" s="1">
        <v>48.89</v>
      </c>
      <c r="S34" s="1">
        <v>41.6</v>
      </c>
    </row>
    <row r="35" hidden="1">
      <c r="A35" s="93" t="s">
        <v>2650</v>
      </c>
      <c r="B35" s="93" t="s">
        <v>305</v>
      </c>
      <c r="C35" s="93" t="s">
        <v>283</v>
      </c>
      <c r="D35" s="94" t="s">
        <v>58</v>
      </c>
      <c r="E35" s="100">
        <v>30.0</v>
      </c>
      <c r="F35" s="99" t="s">
        <v>1297</v>
      </c>
      <c r="G35" s="99" t="s">
        <v>1295</v>
      </c>
      <c r="H35" s="100" t="s">
        <v>2616</v>
      </c>
      <c r="I35" s="100">
        <v>500.0</v>
      </c>
      <c r="J35" s="100">
        <v>2.0E-4</v>
      </c>
      <c r="K35" s="100">
        <v>0.0027</v>
      </c>
      <c r="L35" s="100">
        <v>0.0</v>
      </c>
      <c r="M35" s="100">
        <v>0.0</v>
      </c>
      <c r="N35" s="100">
        <v>9.0E-5</v>
      </c>
      <c r="O35" s="100">
        <v>0.00153</v>
      </c>
      <c r="P35" s="100">
        <v>53.76</v>
      </c>
      <c r="Q35" s="100">
        <v>46.79</v>
      </c>
      <c r="R35" s="1">
        <v>48.89</v>
      </c>
      <c r="S35" s="1">
        <v>41.6</v>
      </c>
    </row>
    <row r="36" hidden="1">
      <c r="A36" s="93" t="s">
        <v>2651</v>
      </c>
      <c r="B36" s="93" t="s">
        <v>280</v>
      </c>
      <c r="C36" s="93" t="s">
        <v>275</v>
      </c>
      <c r="D36" s="94" t="s">
        <v>58</v>
      </c>
      <c r="E36" s="100">
        <v>31.0</v>
      </c>
      <c r="F36" s="99" t="s">
        <v>276</v>
      </c>
      <c r="G36" s="99" t="s">
        <v>2001</v>
      </c>
      <c r="H36" s="100" t="s">
        <v>2616</v>
      </c>
      <c r="I36" s="100">
        <v>500.0</v>
      </c>
      <c r="J36" s="100">
        <v>2.0E-4</v>
      </c>
      <c r="K36" s="100">
        <v>0.0026</v>
      </c>
      <c r="L36" s="100">
        <v>0.0</v>
      </c>
      <c r="M36" s="100">
        <v>0.0</v>
      </c>
      <c r="N36" s="100">
        <v>6.0E-5</v>
      </c>
      <c r="O36" s="100">
        <v>0.00138</v>
      </c>
      <c r="P36" s="100">
        <v>55.89</v>
      </c>
      <c r="Q36" s="100">
        <v>47.93</v>
      </c>
      <c r="R36" s="1">
        <v>50.83</v>
      </c>
      <c r="S36" s="1">
        <v>42.7</v>
      </c>
    </row>
    <row r="37" hidden="1">
      <c r="A37" s="93" t="s">
        <v>2652</v>
      </c>
      <c r="B37" s="93" t="s">
        <v>276</v>
      </c>
      <c r="C37" s="93" t="s">
        <v>275</v>
      </c>
      <c r="D37" s="94" t="s">
        <v>58</v>
      </c>
      <c r="E37" s="100">
        <v>32.0</v>
      </c>
      <c r="F37" s="99" t="s">
        <v>280</v>
      </c>
      <c r="G37" s="99" t="s">
        <v>2001</v>
      </c>
      <c r="H37" s="100" t="s">
        <v>2616</v>
      </c>
      <c r="I37" s="100">
        <v>500.0</v>
      </c>
      <c r="J37" s="100">
        <v>2.0E-4</v>
      </c>
      <c r="K37" s="100">
        <v>0.0026</v>
      </c>
      <c r="L37" s="100">
        <v>0.0</v>
      </c>
      <c r="M37" s="100">
        <v>0.0</v>
      </c>
      <c r="N37" s="100">
        <v>6.0E-5</v>
      </c>
      <c r="O37" s="100">
        <v>0.00138</v>
      </c>
      <c r="P37" s="100">
        <v>55.89</v>
      </c>
      <c r="Q37" s="100">
        <v>47.93</v>
      </c>
      <c r="R37" s="1">
        <v>50.83</v>
      </c>
      <c r="S37" s="1">
        <v>42.7</v>
      </c>
    </row>
    <row r="38" hidden="1">
      <c r="A38" s="93" t="s">
        <v>2653</v>
      </c>
      <c r="B38" s="93" t="s">
        <v>61</v>
      </c>
      <c r="C38" s="93" t="s">
        <v>388</v>
      </c>
      <c r="D38" s="94" t="s">
        <v>58</v>
      </c>
      <c r="E38" s="100">
        <v>33.0</v>
      </c>
      <c r="F38" s="99" t="s">
        <v>236</v>
      </c>
      <c r="G38" s="99" t="s">
        <v>235</v>
      </c>
      <c r="H38" s="100" t="s">
        <v>2654</v>
      </c>
      <c r="I38" s="100">
        <v>500.0</v>
      </c>
      <c r="J38" s="100">
        <v>4.0E-4</v>
      </c>
      <c r="K38" s="100">
        <v>0.0044</v>
      </c>
      <c r="L38" s="100">
        <v>0.0</v>
      </c>
      <c r="M38" s="100">
        <v>0.0</v>
      </c>
      <c r="N38" s="100">
        <v>3.9E-4</v>
      </c>
      <c r="O38" s="100">
        <v>0.00389</v>
      </c>
      <c r="P38" s="100">
        <v>29.61</v>
      </c>
      <c r="Q38" s="100">
        <v>28.5</v>
      </c>
      <c r="R38" s="1">
        <v>27.59</v>
      </c>
      <c r="S38" s="1">
        <v>25.78</v>
      </c>
    </row>
    <row r="39" hidden="1">
      <c r="A39" s="93" t="s">
        <v>2655</v>
      </c>
      <c r="B39" s="93" t="s">
        <v>66</v>
      </c>
      <c r="C39" s="93" t="s">
        <v>388</v>
      </c>
      <c r="D39" s="94" t="s">
        <v>58</v>
      </c>
      <c r="E39" s="100">
        <v>34.0</v>
      </c>
      <c r="F39" s="99" t="s">
        <v>324</v>
      </c>
      <c r="G39" s="99" t="s">
        <v>235</v>
      </c>
      <c r="H39" s="100" t="s">
        <v>2654</v>
      </c>
      <c r="I39" s="100">
        <v>500.0</v>
      </c>
      <c r="J39" s="100">
        <v>4.0E-4</v>
      </c>
      <c r="K39" s="100">
        <v>0.0044</v>
      </c>
      <c r="L39" s="100">
        <v>0.0</v>
      </c>
      <c r="M39" s="100">
        <v>0.0</v>
      </c>
      <c r="N39" s="100">
        <v>3.9E-4</v>
      </c>
      <c r="O39" s="100">
        <v>0.00389</v>
      </c>
      <c r="P39" s="100">
        <v>29.61</v>
      </c>
      <c r="Q39" s="100">
        <v>28.5</v>
      </c>
      <c r="R39" s="1">
        <v>27.59</v>
      </c>
      <c r="S39" s="1">
        <v>25.78</v>
      </c>
    </row>
    <row r="40" hidden="1">
      <c r="A40" s="93" t="s">
        <v>2656</v>
      </c>
      <c r="B40" s="93" t="s">
        <v>61</v>
      </c>
      <c r="C40" s="93" t="s">
        <v>389</v>
      </c>
      <c r="D40" s="94" t="s">
        <v>58</v>
      </c>
      <c r="E40" s="100">
        <v>35.0</v>
      </c>
      <c r="F40" s="99" t="s">
        <v>236</v>
      </c>
      <c r="G40" s="99" t="s">
        <v>467</v>
      </c>
      <c r="H40" s="100" t="s">
        <v>2654</v>
      </c>
      <c r="I40" s="100">
        <v>500.0</v>
      </c>
      <c r="J40" s="100">
        <v>3.0E-4</v>
      </c>
      <c r="K40" s="100">
        <v>0.0038</v>
      </c>
      <c r="L40" s="100">
        <v>0.0</v>
      </c>
      <c r="M40" s="100">
        <v>0.0</v>
      </c>
      <c r="N40" s="100">
        <v>1.7E-4</v>
      </c>
      <c r="O40" s="100">
        <v>0.00231</v>
      </c>
      <c r="P40" s="100">
        <v>38.4</v>
      </c>
      <c r="Q40" s="100">
        <v>33.62</v>
      </c>
      <c r="R40" s="1">
        <v>32.48</v>
      </c>
      <c r="S40" s="1">
        <v>27.15</v>
      </c>
    </row>
    <row r="41" hidden="1">
      <c r="A41" s="93" t="s">
        <v>2657</v>
      </c>
      <c r="B41" s="93" t="s">
        <v>66</v>
      </c>
      <c r="C41" s="93" t="s">
        <v>389</v>
      </c>
      <c r="D41" s="94" t="s">
        <v>58</v>
      </c>
      <c r="E41" s="100">
        <v>36.0</v>
      </c>
      <c r="F41" s="99" t="s">
        <v>324</v>
      </c>
      <c r="G41" s="99" t="s">
        <v>467</v>
      </c>
      <c r="H41" s="100" t="s">
        <v>2654</v>
      </c>
      <c r="I41" s="100">
        <v>500.0</v>
      </c>
      <c r="J41" s="100">
        <v>3.0E-4</v>
      </c>
      <c r="K41" s="100">
        <v>0.0038</v>
      </c>
      <c r="L41" s="100">
        <v>0.0</v>
      </c>
      <c r="M41" s="100">
        <v>0.0</v>
      </c>
      <c r="N41" s="100">
        <v>1.7E-4</v>
      </c>
      <c r="O41" s="100">
        <v>0.00231</v>
      </c>
      <c r="P41" s="100">
        <v>38.4</v>
      </c>
      <c r="Q41" s="100">
        <v>33.62</v>
      </c>
      <c r="R41" s="1">
        <v>32.48</v>
      </c>
      <c r="S41" s="1">
        <v>27.15</v>
      </c>
    </row>
    <row r="42" hidden="1">
      <c r="A42" s="93" t="s">
        <v>2658</v>
      </c>
      <c r="B42" s="93" t="s">
        <v>249</v>
      </c>
      <c r="C42" s="93" t="s">
        <v>250</v>
      </c>
      <c r="D42" s="94" t="s">
        <v>58</v>
      </c>
      <c r="E42" s="100">
        <v>37.0</v>
      </c>
      <c r="F42" s="99" t="s">
        <v>236</v>
      </c>
      <c r="G42" s="99" t="s">
        <v>704</v>
      </c>
      <c r="H42" s="100" t="s">
        <v>2654</v>
      </c>
      <c r="I42" s="100">
        <v>500.0</v>
      </c>
      <c r="J42" s="100">
        <v>3.0E-4</v>
      </c>
      <c r="K42" s="100">
        <v>0.0036</v>
      </c>
      <c r="L42" s="100">
        <v>0.0</v>
      </c>
      <c r="M42" s="100">
        <v>0.0</v>
      </c>
      <c r="N42" s="100">
        <v>1.4E-4</v>
      </c>
      <c r="O42" s="100">
        <v>0.00209</v>
      </c>
      <c r="P42" s="100">
        <v>40.93</v>
      </c>
      <c r="Q42" s="100">
        <v>35.42</v>
      </c>
      <c r="R42" s="1">
        <v>35.04</v>
      </c>
      <c r="S42" s="1">
        <v>29.09</v>
      </c>
    </row>
    <row r="43" hidden="1">
      <c r="A43" s="93" t="s">
        <v>2659</v>
      </c>
      <c r="B43" s="93" t="s">
        <v>252</v>
      </c>
      <c r="C43" s="93" t="s">
        <v>250</v>
      </c>
      <c r="D43" s="94" t="s">
        <v>58</v>
      </c>
      <c r="E43" s="100">
        <v>38.0</v>
      </c>
      <c r="F43" s="99" t="s">
        <v>324</v>
      </c>
      <c r="G43" s="99" t="s">
        <v>704</v>
      </c>
      <c r="H43" s="100" t="s">
        <v>2654</v>
      </c>
      <c r="I43" s="100">
        <v>500.0</v>
      </c>
      <c r="J43" s="100">
        <v>3.0E-4</v>
      </c>
      <c r="K43" s="100">
        <v>0.0036</v>
      </c>
      <c r="L43" s="100">
        <v>0.0</v>
      </c>
      <c r="M43" s="100">
        <v>0.0</v>
      </c>
      <c r="N43" s="100">
        <v>1.4E-4</v>
      </c>
      <c r="O43" s="100">
        <v>0.00209</v>
      </c>
      <c r="P43" s="100">
        <v>40.93</v>
      </c>
      <c r="Q43" s="100">
        <v>35.42</v>
      </c>
      <c r="R43" s="1">
        <v>35.04</v>
      </c>
      <c r="S43" s="1">
        <v>29.09</v>
      </c>
    </row>
    <row r="44" hidden="1">
      <c r="A44" s="93" t="s">
        <v>2660</v>
      </c>
      <c r="B44" s="93" t="s">
        <v>61</v>
      </c>
      <c r="C44" s="93" t="s">
        <v>246</v>
      </c>
      <c r="D44" s="94" t="s">
        <v>58</v>
      </c>
      <c r="E44" s="100">
        <v>39.0</v>
      </c>
      <c r="F44" s="99" t="s">
        <v>276</v>
      </c>
      <c r="G44" s="99" t="s">
        <v>2661</v>
      </c>
      <c r="H44" s="100" t="s">
        <v>2654</v>
      </c>
      <c r="I44" s="100">
        <v>500.0</v>
      </c>
      <c r="J44" s="100">
        <v>3.0E-4</v>
      </c>
      <c r="K44" s="100">
        <v>0.0038</v>
      </c>
      <c r="L44" s="100">
        <v>0.0</v>
      </c>
      <c r="M44" s="100">
        <v>0.0</v>
      </c>
      <c r="N44" s="100">
        <v>2.3E-4</v>
      </c>
      <c r="O44" s="100">
        <v>0.00251</v>
      </c>
      <c r="P44" s="100">
        <v>37.15</v>
      </c>
      <c r="Q44" s="100">
        <v>33.07</v>
      </c>
      <c r="R44" s="1">
        <v>31.73</v>
      </c>
      <c r="S44" s="1">
        <v>26.94</v>
      </c>
    </row>
    <row r="45" hidden="1">
      <c r="A45" s="93" t="s">
        <v>2662</v>
      </c>
      <c r="B45" s="93" t="s">
        <v>66</v>
      </c>
      <c r="C45" s="93" t="s">
        <v>246</v>
      </c>
      <c r="D45" s="94" t="s">
        <v>58</v>
      </c>
      <c r="E45" s="100">
        <v>40.0</v>
      </c>
      <c r="F45" s="99" t="s">
        <v>280</v>
      </c>
      <c r="G45" s="99" t="s">
        <v>2661</v>
      </c>
      <c r="H45" s="100" t="s">
        <v>2654</v>
      </c>
      <c r="I45" s="100">
        <v>500.0</v>
      </c>
      <c r="J45" s="100">
        <v>3.0E-4</v>
      </c>
      <c r="K45" s="100">
        <v>0.0038</v>
      </c>
      <c r="L45" s="100">
        <v>0.0</v>
      </c>
      <c r="M45" s="100">
        <v>0.0</v>
      </c>
      <c r="N45" s="100">
        <v>2.3E-4</v>
      </c>
      <c r="O45" s="100">
        <v>0.00251</v>
      </c>
      <c r="P45" s="100">
        <v>37.15</v>
      </c>
      <c r="Q45" s="100">
        <v>33.07</v>
      </c>
      <c r="R45" s="1">
        <v>31.73</v>
      </c>
      <c r="S45" s="1">
        <v>26.94</v>
      </c>
    </row>
    <row r="46" hidden="1">
      <c r="A46" s="93" t="s">
        <v>2663</v>
      </c>
      <c r="B46" s="93" t="s">
        <v>61</v>
      </c>
      <c r="C46" s="93" t="s">
        <v>269</v>
      </c>
      <c r="D46" s="94" t="s">
        <v>58</v>
      </c>
      <c r="E46" s="100">
        <v>41.0</v>
      </c>
      <c r="F46" s="99" t="s">
        <v>236</v>
      </c>
      <c r="G46" s="99" t="s">
        <v>1389</v>
      </c>
      <c r="H46" s="100" t="s">
        <v>2654</v>
      </c>
      <c r="I46" s="100">
        <v>500.0</v>
      </c>
      <c r="J46" s="100">
        <v>6.0E-4</v>
      </c>
      <c r="K46" s="100">
        <v>0.0064</v>
      </c>
      <c r="L46" s="100">
        <v>0.0</v>
      </c>
      <c r="M46" s="100">
        <v>0.01</v>
      </c>
      <c r="N46" s="100">
        <v>4.7E-4</v>
      </c>
      <c r="O46" s="100">
        <v>0.00588</v>
      </c>
      <c r="P46" s="100">
        <v>20.18</v>
      </c>
      <c r="Q46" s="100">
        <v>19.79</v>
      </c>
      <c r="R46" s="1">
        <v>19.47</v>
      </c>
      <c r="S46" s="1">
        <v>18.8</v>
      </c>
    </row>
    <row r="47" hidden="1">
      <c r="A47" s="93" t="s">
        <v>2664</v>
      </c>
      <c r="B47" s="93" t="s">
        <v>66</v>
      </c>
      <c r="C47" s="93" t="s">
        <v>269</v>
      </c>
      <c r="D47" s="94" t="s">
        <v>58</v>
      </c>
      <c r="E47" s="100">
        <v>42.0</v>
      </c>
      <c r="F47" s="99" t="s">
        <v>324</v>
      </c>
      <c r="G47" s="99" t="s">
        <v>1389</v>
      </c>
      <c r="H47" s="100" t="s">
        <v>2654</v>
      </c>
      <c r="I47" s="100">
        <v>500.0</v>
      </c>
      <c r="J47" s="100">
        <v>6.0E-4</v>
      </c>
      <c r="K47" s="100">
        <v>0.0064</v>
      </c>
      <c r="L47" s="100">
        <v>0.0</v>
      </c>
      <c r="M47" s="100">
        <v>0.01</v>
      </c>
      <c r="N47" s="100">
        <v>4.7E-4</v>
      </c>
      <c r="O47" s="100">
        <v>0.00588</v>
      </c>
      <c r="P47" s="100">
        <v>20.18</v>
      </c>
      <c r="Q47" s="100">
        <v>19.79</v>
      </c>
      <c r="R47" s="1">
        <v>19.47</v>
      </c>
      <c r="S47" s="1">
        <v>18.8</v>
      </c>
    </row>
    <row r="48" hidden="1">
      <c r="A48" s="93" t="s">
        <v>2665</v>
      </c>
      <c r="B48" s="93" t="s">
        <v>61</v>
      </c>
      <c r="C48" s="93" t="s">
        <v>2666</v>
      </c>
      <c r="D48" s="94" t="s">
        <v>58</v>
      </c>
      <c r="E48" s="100">
        <v>43.0</v>
      </c>
      <c r="F48" s="99" t="s">
        <v>78</v>
      </c>
      <c r="G48" s="99" t="s">
        <v>234</v>
      </c>
      <c r="H48" s="100" t="s">
        <v>2654</v>
      </c>
      <c r="I48" s="100">
        <v>500.0</v>
      </c>
      <c r="J48" s="100">
        <v>6.0E-4</v>
      </c>
      <c r="K48" s="100">
        <v>0.0063</v>
      </c>
      <c r="L48" s="100">
        <v>0.0</v>
      </c>
      <c r="M48" s="100">
        <v>0.01</v>
      </c>
      <c r="N48" s="100">
        <v>5.5E-4</v>
      </c>
      <c r="O48" s="100">
        <v>0.00595</v>
      </c>
      <c r="P48" s="100">
        <v>20.31</v>
      </c>
      <c r="Q48" s="100">
        <v>19.95</v>
      </c>
      <c r="R48" s="1">
        <v>19.48</v>
      </c>
      <c r="S48" s="1">
        <v>18.78</v>
      </c>
    </row>
    <row r="49" hidden="1">
      <c r="A49" s="93" t="s">
        <v>2667</v>
      </c>
      <c r="B49" s="93" t="s">
        <v>66</v>
      </c>
      <c r="C49" s="93" t="s">
        <v>2666</v>
      </c>
      <c r="D49" s="94" t="s">
        <v>58</v>
      </c>
      <c r="E49" s="100">
        <v>44.0</v>
      </c>
      <c r="F49" s="99" t="s">
        <v>56</v>
      </c>
      <c r="G49" s="99" t="s">
        <v>234</v>
      </c>
      <c r="H49" s="100" t="s">
        <v>2654</v>
      </c>
      <c r="I49" s="100">
        <v>500.0</v>
      </c>
      <c r="J49" s="100">
        <v>6.0E-4</v>
      </c>
      <c r="K49" s="100">
        <v>0.0063</v>
      </c>
      <c r="L49" s="100">
        <v>0.0</v>
      </c>
      <c r="M49" s="100">
        <v>0.01</v>
      </c>
      <c r="N49" s="100">
        <v>5.5E-4</v>
      </c>
      <c r="O49" s="100">
        <v>0.00595</v>
      </c>
      <c r="P49" s="100">
        <v>20.31</v>
      </c>
      <c r="Q49" s="100">
        <v>19.95</v>
      </c>
      <c r="R49" s="1">
        <v>19.48</v>
      </c>
      <c r="S49" s="1">
        <v>18.78</v>
      </c>
    </row>
    <row r="50" hidden="1">
      <c r="A50" s="93" t="s">
        <v>2668</v>
      </c>
      <c r="B50" s="93" t="s">
        <v>61</v>
      </c>
      <c r="C50" s="93" t="s">
        <v>206</v>
      </c>
      <c r="D50" s="94" t="s">
        <v>58</v>
      </c>
      <c r="E50" s="100">
        <v>45.0</v>
      </c>
      <c r="F50" s="99" t="s">
        <v>236</v>
      </c>
      <c r="G50" s="99" t="s">
        <v>563</v>
      </c>
      <c r="H50" s="100" t="s">
        <v>2654</v>
      </c>
      <c r="I50" s="100">
        <v>500.0</v>
      </c>
      <c r="J50" s="100">
        <v>3.0E-4</v>
      </c>
      <c r="K50" s="100">
        <v>0.0033</v>
      </c>
      <c r="L50" s="100">
        <v>0.0</v>
      </c>
      <c r="M50" s="100">
        <v>0.0</v>
      </c>
      <c r="N50" s="100">
        <v>3.6E-4</v>
      </c>
      <c r="O50" s="100">
        <v>0.00286</v>
      </c>
      <c r="P50" s="100">
        <v>39.86</v>
      </c>
      <c r="Q50" s="100">
        <v>38.34</v>
      </c>
      <c r="R50" s="1">
        <v>35.52</v>
      </c>
      <c r="S50" s="1">
        <v>32.62</v>
      </c>
    </row>
    <row r="51" hidden="1">
      <c r="A51" s="93" t="s">
        <v>2669</v>
      </c>
      <c r="B51" s="93" t="s">
        <v>66</v>
      </c>
      <c r="C51" s="93" t="s">
        <v>206</v>
      </c>
      <c r="D51" s="94" t="s">
        <v>58</v>
      </c>
      <c r="E51" s="100">
        <v>46.0</v>
      </c>
      <c r="F51" s="99" t="s">
        <v>324</v>
      </c>
      <c r="G51" s="99" t="s">
        <v>563</v>
      </c>
      <c r="H51" s="100" t="s">
        <v>2654</v>
      </c>
      <c r="I51" s="100">
        <v>500.0</v>
      </c>
      <c r="J51" s="100">
        <v>3.0E-4</v>
      </c>
      <c r="K51" s="100">
        <v>0.0033</v>
      </c>
      <c r="L51" s="100">
        <v>0.0</v>
      </c>
      <c r="M51" s="100">
        <v>0.0</v>
      </c>
      <c r="N51" s="100">
        <v>3.6E-4</v>
      </c>
      <c r="O51" s="100">
        <v>0.00286</v>
      </c>
      <c r="P51" s="100">
        <v>39.86</v>
      </c>
      <c r="Q51" s="100">
        <v>38.34</v>
      </c>
      <c r="R51" s="1">
        <v>35.52</v>
      </c>
      <c r="S51" s="1">
        <v>32.62</v>
      </c>
    </row>
    <row r="52" hidden="1">
      <c r="A52" s="93" t="s">
        <v>2670</v>
      </c>
      <c r="B52" s="93" t="s">
        <v>249</v>
      </c>
      <c r="C52" s="93" t="s">
        <v>441</v>
      </c>
      <c r="D52" s="94" t="s">
        <v>58</v>
      </c>
      <c r="E52" s="100">
        <v>47.0</v>
      </c>
      <c r="F52" s="99" t="s">
        <v>276</v>
      </c>
      <c r="G52" s="99" t="s">
        <v>2671</v>
      </c>
      <c r="H52" s="100" t="s">
        <v>2654</v>
      </c>
      <c r="I52" s="100">
        <v>500.0</v>
      </c>
      <c r="J52" s="100">
        <v>2.0E-4</v>
      </c>
      <c r="K52" s="100">
        <v>0.0029</v>
      </c>
      <c r="L52" s="100">
        <v>0.0</v>
      </c>
      <c r="M52" s="100">
        <v>0.0</v>
      </c>
      <c r="N52" s="100">
        <v>1.6E-4</v>
      </c>
      <c r="O52" s="100">
        <v>0.00182</v>
      </c>
      <c r="P52" s="100">
        <v>49.53</v>
      </c>
      <c r="Q52" s="100">
        <v>43.68</v>
      </c>
      <c r="R52" s="1">
        <v>42.51</v>
      </c>
      <c r="S52" s="1">
        <v>35.89</v>
      </c>
    </row>
    <row r="53" hidden="1">
      <c r="A53" s="93" t="s">
        <v>2672</v>
      </c>
      <c r="B53" s="93" t="s">
        <v>252</v>
      </c>
      <c r="C53" s="93" t="s">
        <v>441</v>
      </c>
      <c r="D53" s="94" t="s">
        <v>58</v>
      </c>
      <c r="E53" s="100">
        <v>48.0</v>
      </c>
      <c r="F53" s="99" t="s">
        <v>280</v>
      </c>
      <c r="G53" s="99" t="s">
        <v>2671</v>
      </c>
      <c r="H53" s="100" t="s">
        <v>2654</v>
      </c>
      <c r="I53" s="100">
        <v>500.0</v>
      </c>
      <c r="J53" s="100">
        <v>2.0E-4</v>
      </c>
      <c r="K53" s="100">
        <v>0.0029</v>
      </c>
      <c r="L53" s="100">
        <v>0.0</v>
      </c>
      <c r="M53" s="100">
        <v>0.0</v>
      </c>
      <c r="N53" s="100">
        <v>1.6E-4</v>
      </c>
      <c r="O53" s="100">
        <v>0.00182</v>
      </c>
      <c r="P53" s="100">
        <v>49.53</v>
      </c>
      <c r="Q53" s="100">
        <v>43.68</v>
      </c>
      <c r="R53" s="1">
        <v>42.51</v>
      </c>
      <c r="S53" s="1">
        <v>35.89</v>
      </c>
    </row>
    <row r="54" hidden="1">
      <c r="A54" s="93" t="s">
        <v>2673</v>
      </c>
      <c r="B54" s="93" t="s">
        <v>61</v>
      </c>
      <c r="C54" s="93" t="s">
        <v>2674</v>
      </c>
      <c r="D54" s="94" t="s">
        <v>58</v>
      </c>
      <c r="E54" s="100">
        <v>49.0</v>
      </c>
      <c r="F54" s="99" t="s">
        <v>78</v>
      </c>
      <c r="G54" s="99" t="s">
        <v>784</v>
      </c>
      <c r="H54" s="100" t="s">
        <v>2654</v>
      </c>
      <c r="I54" s="100">
        <v>500.0</v>
      </c>
      <c r="J54" s="100">
        <v>6.0E-4</v>
      </c>
      <c r="K54" s="100">
        <v>0.0074</v>
      </c>
      <c r="L54" s="100">
        <v>0.0</v>
      </c>
      <c r="M54" s="100">
        <v>0.01</v>
      </c>
      <c r="N54" s="100">
        <v>5.8E-4</v>
      </c>
      <c r="O54" s="100">
        <v>0.00691</v>
      </c>
      <c r="P54" s="100">
        <v>17.54</v>
      </c>
      <c r="Q54" s="100">
        <v>17.18</v>
      </c>
      <c r="R54" s="1">
        <v>17.34</v>
      </c>
      <c r="S54" s="1">
        <v>16.9</v>
      </c>
    </row>
    <row r="55" hidden="1">
      <c r="A55" s="93" t="s">
        <v>2675</v>
      </c>
      <c r="B55" s="93" t="s">
        <v>66</v>
      </c>
      <c r="C55" s="93" t="s">
        <v>2674</v>
      </c>
      <c r="D55" s="94" t="s">
        <v>58</v>
      </c>
      <c r="E55" s="100">
        <v>50.0</v>
      </c>
      <c r="F55" s="99" t="s">
        <v>56</v>
      </c>
      <c r="G55" s="99" t="s">
        <v>784</v>
      </c>
      <c r="H55" s="100" t="s">
        <v>2654</v>
      </c>
      <c r="I55" s="100">
        <v>500.0</v>
      </c>
      <c r="J55" s="100">
        <v>6.0E-4</v>
      </c>
      <c r="K55" s="100">
        <v>0.0074</v>
      </c>
      <c r="L55" s="100">
        <v>0.0</v>
      </c>
      <c r="M55" s="100">
        <v>0.01</v>
      </c>
      <c r="N55" s="100">
        <v>5.8E-4</v>
      </c>
      <c r="O55" s="100">
        <v>0.00691</v>
      </c>
      <c r="P55" s="100">
        <v>17.54</v>
      </c>
      <c r="Q55" s="100">
        <v>17.18</v>
      </c>
      <c r="R55" s="1">
        <v>17.34</v>
      </c>
      <c r="S55" s="1">
        <v>16.9</v>
      </c>
    </row>
    <row r="56" hidden="1">
      <c r="A56" s="93" t="s">
        <v>2676</v>
      </c>
      <c r="B56" s="93" t="s">
        <v>61</v>
      </c>
      <c r="C56" s="93" t="s">
        <v>132</v>
      </c>
      <c r="D56" s="94" t="s">
        <v>58</v>
      </c>
      <c r="E56" s="100">
        <v>51.0</v>
      </c>
      <c r="F56" s="99" t="s">
        <v>78</v>
      </c>
      <c r="G56" s="99" t="s">
        <v>79</v>
      </c>
      <c r="H56" s="100" t="s">
        <v>2677</v>
      </c>
      <c r="I56" s="100">
        <v>500.0</v>
      </c>
      <c r="J56" s="100">
        <v>4.0E-4</v>
      </c>
      <c r="K56" s="100">
        <v>0.0054</v>
      </c>
      <c r="L56" s="100">
        <v>0.0</v>
      </c>
      <c r="M56" s="100">
        <v>0.01</v>
      </c>
      <c r="N56" s="100">
        <v>1.7E-4</v>
      </c>
      <c r="O56" s="100">
        <v>0.00327</v>
      </c>
      <c r="P56" s="100">
        <v>26.68</v>
      </c>
      <c r="Q56" s="100">
        <v>23.49</v>
      </c>
      <c r="R56" s="1">
        <v>26.39</v>
      </c>
      <c r="S56" s="1">
        <v>23.17</v>
      </c>
    </row>
    <row r="57" hidden="1">
      <c r="A57" s="93" t="s">
        <v>2678</v>
      </c>
      <c r="B57" s="93" t="s">
        <v>66</v>
      </c>
      <c r="C57" s="93" t="s">
        <v>132</v>
      </c>
      <c r="D57" s="94" t="s">
        <v>58</v>
      </c>
      <c r="E57" s="100">
        <v>52.0</v>
      </c>
      <c r="F57" s="99" t="s">
        <v>56</v>
      </c>
      <c r="G57" s="99" t="s">
        <v>79</v>
      </c>
      <c r="H57" s="100" t="s">
        <v>2677</v>
      </c>
      <c r="I57" s="100">
        <v>500.0</v>
      </c>
      <c r="J57" s="100">
        <v>4.0E-4</v>
      </c>
      <c r="K57" s="100">
        <v>0.0054</v>
      </c>
      <c r="L57" s="100">
        <v>0.0</v>
      </c>
      <c r="M57" s="100">
        <v>0.01</v>
      </c>
      <c r="N57" s="100">
        <v>1.7E-4</v>
      </c>
      <c r="O57" s="100">
        <v>0.00327</v>
      </c>
      <c r="P57" s="100">
        <v>26.68</v>
      </c>
      <c r="Q57" s="100">
        <v>23.49</v>
      </c>
      <c r="R57" s="1">
        <v>26.39</v>
      </c>
      <c r="S57" s="1">
        <v>23.17</v>
      </c>
    </row>
    <row r="58" hidden="1">
      <c r="A58" s="93" t="s">
        <v>2679</v>
      </c>
      <c r="B58" s="93" t="s">
        <v>249</v>
      </c>
      <c r="C58" s="93" t="s">
        <v>742</v>
      </c>
      <c r="D58" s="94" t="s">
        <v>58</v>
      </c>
      <c r="E58" s="100">
        <v>53.0</v>
      </c>
      <c r="F58" s="99" t="s">
        <v>78</v>
      </c>
      <c r="G58" s="99" t="s">
        <v>673</v>
      </c>
      <c r="H58" s="100" t="s">
        <v>2677</v>
      </c>
      <c r="I58" s="100">
        <v>500.0</v>
      </c>
      <c r="J58" s="100">
        <v>4.0E-4</v>
      </c>
      <c r="K58" s="100">
        <v>0.0055</v>
      </c>
      <c r="L58" s="100">
        <v>0.0</v>
      </c>
      <c r="M58" s="100">
        <v>0.01</v>
      </c>
      <c r="N58" s="100">
        <v>1.6E-4</v>
      </c>
      <c r="O58" s="100">
        <v>0.00334</v>
      </c>
      <c r="P58" s="100">
        <v>26.21</v>
      </c>
      <c r="Q58" s="100">
        <v>23.11</v>
      </c>
      <c r="R58" s="1">
        <v>25.94</v>
      </c>
      <c r="S58" s="1">
        <v>22.8</v>
      </c>
    </row>
    <row r="59" hidden="1">
      <c r="A59" s="93" t="s">
        <v>2680</v>
      </c>
      <c r="B59" s="93" t="s">
        <v>252</v>
      </c>
      <c r="C59" s="93" t="s">
        <v>742</v>
      </c>
      <c r="D59" s="94" t="s">
        <v>58</v>
      </c>
      <c r="E59" s="100">
        <v>54.0</v>
      </c>
      <c r="F59" s="99" t="s">
        <v>56</v>
      </c>
      <c r="G59" s="99" t="s">
        <v>673</v>
      </c>
      <c r="H59" s="100" t="s">
        <v>2677</v>
      </c>
      <c r="I59" s="100">
        <v>500.0</v>
      </c>
      <c r="J59" s="100">
        <v>4.0E-4</v>
      </c>
      <c r="K59" s="100">
        <v>0.0055</v>
      </c>
      <c r="L59" s="100">
        <v>0.0</v>
      </c>
      <c r="M59" s="100">
        <v>0.01</v>
      </c>
      <c r="N59" s="100">
        <v>1.6E-4</v>
      </c>
      <c r="O59" s="100">
        <v>0.00334</v>
      </c>
      <c r="P59" s="100">
        <v>26.21</v>
      </c>
      <c r="Q59" s="100">
        <v>23.11</v>
      </c>
      <c r="R59" s="1">
        <v>25.94</v>
      </c>
      <c r="S59" s="1">
        <v>22.8</v>
      </c>
    </row>
    <row r="60" hidden="1">
      <c r="A60" s="93" t="s">
        <v>2681</v>
      </c>
      <c r="B60" s="93" t="s">
        <v>61</v>
      </c>
      <c r="C60" s="93" t="s">
        <v>2682</v>
      </c>
      <c r="D60" s="94" t="s">
        <v>58</v>
      </c>
      <c r="E60" s="100">
        <v>55.0</v>
      </c>
      <c r="F60" s="99" t="s">
        <v>78</v>
      </c>
      <c r="G60" s="99" t="s">
        <v>77</v>
      </c>
      <c r="H60" s="100" t="s">
        <v>2677</v>
      </c>
      <c r="I60" s="100">
        <v>500.0</v>
      </c>
      <c r="J60" s="100">
        <v>4.0E-4</v>
      </c>
      <c r="K60" s="100">
        <v>0.0053</v>
      </c>
      <c r="L60" s="100">
        <v>0.0</v>
      </c>
      <c r="M60" s="100">
        <v>0.01</v>
      </c>
      <c r="N60" s="100">
        <v>2.6E-4</v>
      </c>
      <c r="O60" s="100">
        <v>0.00349</v>
      </c>
      <c r="P60" s="100">
        <v>26.75</v>
      </c>
      <c r="Q60" s="100">
        <v>24.03</v>
      </c>
      <c r="R60" s="1">
        <v>26.44</v>
      </c>
      <c r="S60" s="1">
        <v>23.66</v>
      </c>
    </row>
    <row r="61" hidden="1">
      <c r="A61" s="93" t="s">
        <v>2683</v>
      </c>
      <c r="B61" s="93" t="s">
        <v>66</v>
      </c>
      <c r="C61" s="93" t="s">
        <v>2682</v>
      </c>
      <c r="D61" s="94" t="s">
        <v>58</v>
      </c>
      <c r="E61" s="100">
        <v>56.0</v>
      </c>
      <c r="F61" s="99" t="s">
        <v>56</v>
      </c>
      <c r="G61" s="99" t="s">
        <v>77</v>
      </c>
      <c r="H61" s="100" t="s">
        <v>2677</v>
      </c>
      <c r="I61" s="100">
        <v>500.0</v>
      </c>
      <c r="J61" s="100">
        <v>4.0E-4</v>
      </c>
      <c r="K61" s="100">
        <v>0.0053</v>
      </c>
      <c r="L61" s="100">
        <v>0.0</v>
      </c>
      <c r="M61" s="100">
        <v>0.01</v>
      </c>
      <c r="N61" s="100">
        <v>2.6E-4</v>
      </c>
      <c r="O61" s="100">
        <v>0.00349</v>
      </c>
      <c r="P61" s="100">
        <v>26.75</v>
      </c>
      <c r="Q61" s="100">
        <v>24.03</v>
      </c>
      <c r="R61" s="1">
        <v>26.44</v>
      </c>
      <c r="S61" s="1">
        <v>23.66</v>
      </c>
    </row>
    <row r="62" hidden="1">
      <c r="A62" s="93" t="s">
        <v>2684</v>
      </c>
      <c r="B62" s="93" t="s">
        <v>553</v>
      </c>
      <c r="C62" s="93" t="s">
        <v>2682</v>
      </c>
      <c r="D62" s="94" t="s">
        <v>58</v>
      </c>
      <c r="E62" s="100">
        <v>57.0</v>
      </c>
      <c r="F62" s="99" t="s">
        <v>78</v>
      </c>
      <c r="G62" s="99" t="s">
        <v>1349</v>
      </c>
      <c r="H62" s="100" t="s">
        <v>2677</v>
      </c>
      <c r="I62" s="100">
        <v>500.0</v>
      </c>
      <c r="J62" s="100">
        <v>5.0E-4</v>
      </c>
      <c r="K62" s="100">
        <v>0.006</v>
      </c>
      <c r="L62" s="100">
        <v>0.0</v>
      </c>
      <c r="M62" s="100">
        <v>0.01</v>
      </c>
      <c r="N62" s="100">
        <v>2.1E-4</v>
      </c>
      <c r="O62" s="100">
        <v>0.00367</v>
      </c>
      <c r="P62" s="100">
        <v>24.12</v>
      </c>
      <c r="Q62" s="100">
        <v>21.0</v>
      </c>
      <c r="R62" s="1">
        <v>23.15</v>
      </c>
      <c r="S62" s="1">
        <v>19.91</v>
      </c>
    </row>
    <row r="63" hidden="1">
      <c r="A63" s="93" t="s">
        <v>2685</v>
      </c>
      <c r="B63" s="93" t="s">
        <v>557</v>
      </c>
      <c r="C63" s="93" t="s">
        <v>2682</v>
      </c>
      <c r="D63" s="94" t="s">
        <v>58</v>
      </c>
      <c r="E63" s="100">
        <v>58.0</v>
      </c>
      <c r="F63" s="99" t="s">
        <v>56</v>
      </c>
      <c r="G63" s="99" t="s">
        <v>1349</v>
      </c>
      <c r="H63" s="100" t="s">
        <v>2677</v>
      </c>
      <c r="I63" s="100">
        <v>500.0</v>
      </c>
      <c r="J63" s="100">
        <v>5.0E-4</v>
      </c>
      <c r="K63" s="100">
        <v>0.006</v>
      </c>
      <c r="L63" s="100">
        <v>0.0</v>
      </c>
      <c r="M63" s="100">
        <v>0.01</v>
      </c>
      <c r="N63" s="100">
        <v>2.1E-4</v>
      </c>
      <c r="O63" s="100">
        <v>0.00367</v>
      </c>
      <c r="P63" s="100">
        <v>24.12</v>
      </c>
      <c r="Q63" s="100">
        <v>21.0</v>
      </c>
      <c r="R63" s="1">
        <v>23.15</v>
      </c>
      <c r="S63" s="1">
        <v>19.91</v>
      </c>
    </row>
    <row r="64" hidden="1">
      <c r="A64" s="93" t="s">
        <v>2686</v>
      </c>
      <c r="B64" s="93" t="s">
        <v>280</v>
      </c>
      <c r="C64" s="93" t="s">
        <v>279</v>
      </c>
      <c r="D64" s="94" t="s">
        <v>58</v>
      </c>
      <c r="E64" s="100">
        <v>59.0</v>
      </c>
      <c r="F64" s="99" t="s">
        <v>236</v>
      </c>
      <c r="G64" s="99" t="s">
        <v>2687</v>
      </c>
      <c r="H64" s="100" t="s">
        <v>2677</v>
      </c>
      <c r="I64" s="100">
        <v>500.0</v>
      </c>
      <c r="J64" s="100">
        <v>6.0E-4</v>
      </c>
      <c r="K64" s="100">
        <v>0.0065</v>
      </c>
      <c r="L64" s="100">
        <v>0.0</v>
      </c>
      <c r="M64" s="100">
        <v>0.01</v>
      </c>
      <c r="N64" s="100">
        <v>5.7E-4</v>
      </c>
      <c r="O64" s="100">
        <v>0.00635</v>
      </c>
      <c r="P64" s="100">
        <v>19.55</v>
      </c>
      <c r="Q64" s="100">
        <v>19.44</v>
      </c>
      <c r="R64" s="1">
        <v>18.5</v>
      </c>
      <c r="S64" s="1">
        <v>17.92</v>
      </c>
    </row>
    <row r="65" hidden="1">
      <c r="A65" s="93" t="s">
        <v>2688</v>
      </c>
      <c r="B65" s="93" t="s">
        <v>276</v>
      </c>
      <c r="C65" s="93" t="s">
        <v>279</v>
      </c>
      <c r="D65" s="94" t="s">
        <v>58</v>
      </c>
      <c r="E65" s="100">
        <v>60.0</v>
      </c>
      <c r="F65" s="99" t="s">
        <v>324</v>
      </c>
      <c r="G65" s="99" t="s">
        <v>2687</v>
      </c>
      <c r="H65" s="100" t="s">
        <v>2677</v>
      </c>
      <c r="I65" s="100">
        <v>500.0</v>
      </c>
      <c r="J65" s="100">
        <v>6.0E-4</v>
      </c>
      <c r="K65" s="100">
        <v>0.0065</v>
      </c>
      <c r="L65" s="100">
        <v>0.0</v>
      </c>
      <c r="M65" s="100">
        <v>0.01</v>
      </c>
      <c r="N65" s="100">
        <v>5.7E-4</v>
      </c>
      <c r="O65" s="100">
        <v>0.00635</v>
      </c>
      <c r="P65" s="100">
        <v>19.55</v>
      </c>
      <c r="Q65" s="100">
        <v>19.44</v>
      </c>
      <c r="R65" s="1">
        <v>18.5</v>
      </c>
      <c r="S65" s="1">
        <v>17.92</v>
      </c>
    </row>
    <row r="66" hidden="1">
      <c r="A66" s="93" t="s">
        <v>2689</v>
      </c>
      <c r="B66" s="93" t="s">
        <v>61</v>
      </c>
      <c r="C66" s="93" t="s">
        <v>752</v>
      </c>
      <c r="D66" s="94" t="s">
        <v>58</v>
      </c>
      <c r="E66" s="100">
        <v>61.0</v>
      </c>
      <c r="F66" s="99" t="s">
        <v>78</v>
      </c>
      <c r="G66" s="99" t="s">
        <v>2171</v>
      </c>
      <c r="H66" s="100" t="s">
        <v>2677</v>
      </c>
      <c r="I66" s="100">
        <v>500.0</v>
      </c>
      <c r="J66" s="100">
        <v>3.0E-4</v>
      </c>
      <c r="K66" s="100">
        <v>0.0058</v>
      </c>
      <c r="L66" s="100">
        <v>0.0</v>
      </c>
      <c r="M66" s="100">
        <v>0.01</v>
      </c>
      <c r="N66" s="100">
        <v>8.0E-5</v>
      </c>
      <c r="O66" s="100">
        <v>0.00266</v>
      </c>
      <c r="P66" s="100">
        <v>26.47</v>
      </c>
      <c r="Q66" s="100">
        <v>21.71</v>
      </c>
      <c r="R66" s="1">
        <v>22.77</v>
      </c>
      <c r="S66" s="1">
        <v>18.11</v>
      </c>
    </row>
    <row r="67" hidden="1">
      <c r="A67" s="93" t="s">
        <v>2690</v>
      </c>
      <c r="B67" s="93" t="s">
        <v>66</v>
      </c>
      <c r="C67" s="93" t="s">
        <v>752</v>
      </c>
      <c r="D67" s="94" t="s">
        <v>58</v>
      </c>
      <c r="E67" s="100">
        <v>62.0</v>
      </c>
      <c r="F67" s="99" t="s">
        <v>56</v>
      </c>
      <c r="G67" s="99" t="s">
        <v>2171</v>
      </c>
      <c r="H67" s="100" t="s">
        <v>2677</v>
      </c>
      <c r="I67" s="100">
        <v>500.0</v>
      </c>
      <c r="J67" s="100">
        <v>3.0E-4</v>
      </c>
      <c r="K67" s="100">
        <v>0.0058</v>
      </c>
      <c r="L67" s="100">
        <v>0.0</v>
      </c>
      <c r="M67" s="100">
        <v>0.01</v>
      </c>
      <c r="N67" s="100">
        <v>8.0E-5</v>
      </c>
      <c r="O67" s="100">
        <v>0.00266</v>
      </c>
      <c r="P67" s="100">
        <v>26.47</v>
      </c>
      <c r="Q67" s="100">
        <v>21.71</v>
      </c>
      <c r="R67" s="1">
        <v>22.77</v>
      </c>
      <c r="S67" s="1">
        <v>18.11</v>
      </c>
    </row>
    <row r="68" hidden="1">
      <c r="A68" s="93" t="s">
        <v>2691</v>
      </c>
      <c r="B68" s="93" t="s">
        <v>61</v>
      </c>
      <c r="C68" s="93" t="s">
        <v>625</v>
      </c>
      <c r="D68" s="94" t="s">
        <v>58</v>
      </c>
      <c r="E68" s="100">
        <v>63.0</v>
      </c>
      <c r="F68" s="99" t="s">
        <v>236</v>
      </c>
      <c r="G68" s="99" t="s">
        <v>1362</v>
      </c>
      <c r="H68" s="100" t="s">
        <v>2677</v>
      </c>
      <c r="I68" s="100">
        <v>500.0</v>
      </c>
      <c r="J68" s="100">
        <v>3.0E-4</v>
      </c>
      <c r="K68" s="100">
        <v>0.0044</v>
      </c>
      <c r="L68" s="100">
        <v>0.0</v>
      </c>
      <c r="M68" s="100">
        <v>0.0</v>
      </c>
      <c r="N68" s="100">
        <v>5.7E-4</v>
      </c>
      <c r="O68" s="100">
        <v>0.00479</v>
      </c>
      <c r="P68" s="100">
        <v>27.75</v>
      </c>
      <c r="Q68" s="100">
        <v>28.61</v>
      </c>
      <c r="R68" s="1">
        <v>24.98</v>
      </c>
      <c r="S68" s="1">
        <v>24.38</v>
      </c>
    </row>
    <row r="69" hidden="1">
      <c r="A69" s="93" t="s">
        <v>2692</v>
      </c>
      <c r="B69" s="93" t="s">
        <v>66</v>
      </c>
      <c r="C69" s="93" t="s">
        <v>625</v>
      </c>
      <c r="D69" s="94" t="s">
        <v>58</v>
      </c>
      <c r="E69" s="100">
        <v>64.0</v>
      </c>
      <c r="F69" s="99" t="s">
        <v>324</v>
      </c>
      <c r="G69" s="99" t="s">
        <v>1362</v>
      </c>
      <c r="H69" s="100" t="s">
        <v>2677</v>
      </c>
      <c r="I69" s="100">
        <v>500.0</v>
      </c>
      <c r="J69" s="100">
        <v>3.0E-4</v>
      </c>
      <c r="K69" s="100">
        <v>0.0044</v>
      </c>
      <c r="L69" s="100">
        <v>0.0</v>
      </c>
      <c r="M69" s="100">
        <v>0.0</v>
      </c>
      <c r="N69" s="100">
        <v>5.7E-4</v>
      </c>
      <c r="O69" s="100">
        <v>0.00479</v>
      </c>
      <c r="P69" s="100">
        <v>27.75</v>
      </c>
      <c r="Q69" s="100">
        <v>28.61</v>
      </c>
      <c r="R69" s="1">
        <v>24.98</v>
      </c>
      <c r="S69" s="1">
        <v>24.38</v>
      </c>
    </row>
    <row r="70" hidden="1">
      <c r="A70" s="93" t="s">
        <v>2693</v>
      </c>
      <c r="B70" s="93" t="s">
        <v>61</v>
      </c>
      <c r="C70" s="93" t="s">
        <v>2694</v>
      </c>
      <c r="D70" s="94" t="s">
        <v>58</v>
      </c>
      <c r="E70" s="100">
        <v>65.0</v>
      </c>
      <c r="F70" s="99" t="s">
        <v>78</v>
      </c>
      <c r="G70" s="99" t="s">
        <v>1365</v>
      </c>
      <c r="H70" s="100" t="s">
        <v>2695</v>
      </c>
      <c r="I70" s="100">
        <v>500.0</v>
      </c>
      <c r="J70" s="100">
        <v>3.0E-4</v>
      </c>
      <c r="K70" s="100">
        <v>0.0041</v>
      </c>
      <c r="L70" s="100">
        <v>0.0</v>
      </c>
      <c r="M70" s="100">
        <v>0.0</v>
      </c>
      <c r="N70" s="100">
        <v>2.5E-4</v>
      </c>
      <c r="O70" s="100">
        <v>0.00339</v>
      </c>
      <c r="P70" s="100">
        <v>33.05</v>
      </c>
      <c r="Q70" s="100">
        <v>30.8</v>
      </c>
      <c r="R70" s="1">
        <v>28.14</v>
      </c>
      <c r="S70" s="1">
        <v>24.66</v>
      </c>
    </row>
    <row r="71" hidden="1">
      <c r="A71" s="93" t="s">
        <v>2696</v>
      </c>
      <c r="B71" s="93" t="s">
        <v>66</v>
      </c>
      <c r="C71" s="93" t="s">
        <v>2694</v>
      </c>
      <c r="D71" s="94" t="s">
        <v>58</v>
      </c>
      <c r="E71" s="100">
        <v>66.0</v>
      </c>
      <c r="F71" s="99" t="s">
        <v>56</v>
      </c>
      <c r="G71" s="99" t="s">
        <v>1365</v>
      </c>
      <c r="H71" s="100" t="s">
        <v>2695</v>
      </c>
      <c r="I71" s="100">
        <v>500.0</v>
      </c>
      <c r="J71" s="100">
        <v>3.0E-4</v>
      </c>
      <c r="K71" s="100">
        <v>0.0041</v>
      </c>
      <c r="L71" s="100">
        <v>0.0</v>
      </c>
      <c r="M71" s="100">
        <v>0.0</v>
      </c>
      <c r="N71" s="100">
        <v>2.5E-4</v>
      </c>
      <c r="O71" s="100">
        <v>0.00339</v>
      </c>
      <c r="P71" s="100">
        <v>33.05</v>
      </c>
      <c r="Q71" s="100">
        <v>30.8</v>
      </c>
      <c r="R71" s="1">
        <v>28.14</v>
      </c>
      <c r="S71" s="1">
        <v>24.66</v>
      </c>
    </row>
    <row r="72" hidden="1">
      <c r="A72" s="93" t="s">
        <v>2697</v>
      </c>
      <c r="B72" s="93" t="s">
        <v>249</v>
      </c>
      <c r="C72" s="93" t="s">
        <v>248</v>
      </c>
      <c r="D72" s="94" t="s">
        <v>58</v>
      </c>
      <c r="E72" s="100">
        <v>67.0</v>
      </c>
      <c r="F72" s="99" t="s">
        <v>78</v>
      </c>
      <c r="G72" s="99" t="s">
        <v>946</v>
      </c>
      <c r="H72" s="100" t="s">
        <v>2695</v>
      </c>
      <c r="I72" s="100">
        <v>500.0</v>
      </c>
      <c r="J72" s="100">
        <v>4.0E-4</v>
      </c>
      <c r="K72" s="100">
        <v>0.0054</v>
      </c>
      <c r="L72" s="100">
        <v>0.0</v>
      </c>
      <c r="M72" s="100">
        <v>0.01</v>
      </c>
      <c r="N72" s="100">
        <v>2.3E-4</v>
      </c>
      <c r="O72" s="100">
        <v>0.00365</v>
      </c>
      <c r="P72" s="100">
        <v>26.52</v>
      </c>
      <c r="Q72" s="100">
        <v>23.63</v>
      </c>
      <c r="R72" s="1">
        <v>24.75</v>
      </c>
      <c r="S72" s="1">
        <v>21.53</v>
      </c>
    </row>
    <row r="73" hidden="1">
      <c r="A73" s="93" t="s">
        <v>2698</v>
      </c>
      <c r="B73" s="93" t="s">
        <v>252</v>
      </c>
      <c r="C73" s="93" t="s">
        <v>248</v>
      </c>
      <c r="D73" s="94" t="s">
        <v>58</v>
      </c>
      <c r="E73" s="100">
        <v>68.0</v>
      </c>
      <c r="F73" s="99" t="s">
        <v>56</v>
      </c>
      <c r="G73" s="99" t="s">
        <v>946</v>
      </c>
      <c r="H73" s="100" t="s">
        <v>2695</v>
      </c>
      <c r="I73" s="100">
        <v>500.0</v>
      </c>
      <c r="J73" s="100">
        <v>4.0E-4</v>
      </c>
      <c r="K73" s="100">
        <v>0.0054</v>
      </c>
      <c r="L73" s="100">
        <v>0.0</v>
      </c>
      <c r="M73" s="100">
        <v>0.01</v>
      </c>
      <c r="N73" s="100">
        <v>2.3E-4</v>
      </c>
      <c r="O73" s="100">
        <v>0.00365</v>
      </c>
      <c r="P73" s="100">
        <v>26.52</v>
      </c>
      <c r="Q73" s="100">
        <v>23.63</v>
      </c>
      <c r="R73" s="1">
        <v>24.75</v>
      </c>
      <c r="S73" s="1">
        <v>21.53</v>
      </c>
    </row>
    <row r="74" hidden="1">
      <c r="A74" s="93" t="s">
        <v>2699</v>
      </c>
      <c r="B74" s="93" t="s">
        <v>249</v>
      </c>
      <c r="C74" s="93" t="s">
        <v>537</v>
      </c>
      <c r="D74" s="94" t="s">
        <v>58</v>
      </c>
      <c r="E74" s="100">
        <v>69.0</v>
      </c>
      <c r="F74" s="99" t="s">
        <v>78</v>
      </c>
      <c r="G74" s="99" t="s">
        <v>1366</v>
      </c>
      <c r="H74" s="100" t="s">
        <v>2695</v>
      </c>
      <c r="I74" s="100">
        <v>500.0</v>
      </c>
      <c r="J74" s="100">
        <v>7.0E-4</v>
      </c>
      <c r="K74" s="100">
        <v>0.0084</v>
      </c>
      <c r="L74" s="100">
        <v>0.0</v>
      </c>
      <c r="M74" s="100">
        <v>0.01</v>
      </c>
      <c r="N74" s="100">
        <v>1.7E-4</v>
      </c>
      <c r="O74" s="100">
        <v>0.00412</v>
      </c>
      <c r="P74" s="100">
        <v>18.33</v>
      </c>
      <c r="Q74" s="100">
        <v>15.15</v>
      </c>
      <c r="R74" s="1">
        <v>17.54</v>
      </c>
      <c r="S74" s="1">
        <v>14.34</v>
      </c>
    </row>
    <row r="75" hidden="1">
      <c r="A75" s="93" t="s">
        <v>2700</v>
      </c>
      <c r="B75" s="93" t="s">
        <v>252</v>
      </c>
      <c r="C75" s="93" t="s">
        <v>537</v>
      </c>
      <c r="D75" s="94" t="s">
        <v>58</v>
      </c>
      <c r="E75" s="100">
        <v>70.0</v>
      </c>
      <c r="F75" s="99" t="s">
        <v>56</v>
      </c>
      <c r="G75" s="99" t="s">
        <v>1366</v>
      </c>
      <c r="H75" s="100" t="s">
        <v>2695</v>
      </c>
      <c r="I75" s="100">
        <v>500.0</v>
      </c>
      <c r="J75" s="100">
        <v>7.0E-4</v>
      </c>
      <c r="K75" s="100">
        <v>0.0084</v>
      </c>
      <c r="L75" s="100">
        <v>0.0</v>
      </c>
      <c r="M75" s="100">
        <v>0.01</v>
      </c>
      <c r="N75" s="100">
        <v>1.7E-4</v>
      </c>
      <c r="O75" s="100">
        <v>0.00412</v>
      </c>
      <c r="P75" s="100">
        <v>18.33</v>
      </c>
      <c r="Q75" s="100">
        <v>15.15</v>
      </c>
      <c r="R75" s="1">
        <v>17.54</v>
      </c>
      <c r="S75" s="1">
        <v>14.34</v>
      </c>
    </row>
    <row r="76" hidden="1">
      <c r="A76" s="93" t="s">
        <v>2701</v>
      </c>
      <c r="B76" s="93" t="s">
        <v>249</v>
      </c>
      <c r="C76" s="93" t="s">
        <v>493</v>
      </c>
      <c r="D76" s="94" t="s">
        <v>58</v>
      </c>
      <c r="E76" s="100">
        <v>71.0</v>
      </c>
      <c r="F76" s="99" t="s">
        <v>78</v>
      </c>
      <c r="G76" s="99" t="s">
        <v>1500</v>
      </c>
      <c r="H76" s="100" t="s">
        <v>2695</v>
      </c>
      <c r="I76" s="100">
        <v>500.0</v>
      </c>
      <c r="J76" s="100">
        <v>6.0E-4</v>
      </c>
      <c r="K76" s="100">
        <v>0.0073</v>
      </c>
      <c r="L76" s="100">
        <v>0.0</v>
      </c>
      <c r="M76" s="100">
        <v>0.01</v>
      </c>
      <c r="N76" s="100">
        <v>6.0E-4</v>
      </c>
      <c r="O76" s="100">
        <v>0.00702</v>
      </c>
      <c r="P76" s="100">
        <v>17.53</v>
      </c>
      <c r="Q76" s="100">
        <v>17.24</v>
      </c>
      <c r="R76" s="1">
        <v>16.82</v>
      </c>
      <c r="S76" s="1">
        <v>16.22</v>
      </c>
    </row>
    <row r="77" hidden="1">
      <c r="A77" s="93" t="s">
        <v>2702</v>
      </c>
      <c r="B77" s="93" t="s">
        <v>252</v>
      </c>
      <c r="C77" s="93" t="s">
        <v>493</v>
      </c>
      <c r="D77" s="94" t="s">
        <v>58</v>
      </c>
      <c r="E77" s="100">
        <v>72.0</v>
      </c>
      <c r="F77" s="99" t="s">
        <v>56</v>
      </c>
      <c r="G77" s="99" t="s">
        <v>1500</v>
      </c>
      <c r="H77" s="100" t="s">
        <v>2695</v>
      </c>
      <c r="I77" s="100">
        <v>500.0</v>
      </c>
      <c r="J77" s="100">
        <v>6.0E-4</v>
      </c>
      <c r="K77" s="100">
        <v>0.0073</v>
      </c>
      <c r="L77" s="100">
        <v>0.0</v>
      </c>
      <c r="M77" s="100">
        <v>0.01</v>
      </c>
      <c r="N77" s="100">
        <v>6.0E-4</v>
      </c>
      <c r="O77" s="100">
        <v>0.00702</v>
      </c>
      <c r="P77" s="100">
        <v>17.53</v>
      </c>
      <c r="Q77" s="100">
        <v>17.24</v>
      </c>
      <c r="R77" s="1">
        <v>16.82</v>
      </c>
      <c r="S77" s="1">
        <v>16.22</v>
      </c>
    </row>
    <row r="78" hidden="1">
      <c r="A78" s="93" t="s">
        <v>2703</v>
      </c>
      <c r="B78" s="93" t="s">
        <v>61</v>
      </c>
      <c r="C78" s="93" t="s">
        <v>549</v>
      </c>
      <c r="D78" s="94" t="s">
        <v>58</v>
      </c>
      <c r="E78" s="100">
        <v>73.0</v>
      </c>
      <c r="F78" s="99" t="s">
        <v>78</v>
      </c>
      <c r="G78" s="99" t="s">
        <v>1352</v>
      </c>
      <c r="H78" s="100" t="s">
        <v>2695</v>
      </c>
      <c r="I78" s="100">
        <v>500.0</v>
      </c>
      <c r="J78" s="100">
        <v>2.0E-4</v>
      </c>
      <c r="K78" s="100">
        <v>0.0035</v>
      </c>
      <c r="L78" s="100">
        <v>0.0</v>
      </c>
      <c r="M78" s="100">
        <v>0.0</v>
      </c>
      <c r="N78" s="100">
        <v>2.0E-5</v>
      </c>
      <c r="O78" s="100">
        <v>0.00133</v>
      </c>
      <c r="P78" s="100">
        <v>47.29</v>
      </c>
      <c r="Q78" s="100">
        <v>35.97</v>
      </c>
      <c r="R78" s="1">
        <v>38.52</v>
      </c>
      <c r="S78" s="1">
        <v>28.52</v>
      </c>
    </row>
    <row r="79" hidden="1">
      <c r="A79" s="93" t="s">
        <v>2704</v>
      </c>
      <c r="B79" s="93" t="s">
        <v>66</v>
      </c>
      <c r="C79" s="93" t="s">
        <v>549</v>
      </c>
      <c r="D79" s="94" t="s">
        <v>58</v>
      </c>
      <c r="E79" s="100">
        <v>74.0</v>
      </c>
      <c r="F79" s="99" t="s">
        <v>56</v>
      </c>
      <c r="G79" s="99" t="s">
        <v>1352</v>
      </c>
      <c r="H79" s="100" t="s">
        <v>2695</v>
      </c>
      <c r="I79" s="100">
        <v>500.0</v>
      </c>
      <c r="J79" s="100">
        <v>2.0E-4</v>
      </c>
      <c r="K79" s="100">
        <v>0.0035</v>
      </c>
      <c r="L79" s="100">
        <v>0.0</v>
      </c>
      <c r="M79" s="100">
        <v>0.0</v>
      </c>
      <c r="N79" s="100">
        <v>2.0E-5</v>
      </c>
      <c r="O79" s="100">
        <v>0.00133</v>
      </c>
      <c r="P79" s="100">
        <v>47.29</v>
      </c>
      <c r="Q79" s="100">
        <v>35.97</v>
      </c>
      <c r="R79" s="1">
        <v>38.52</v>
      </c>
      <c r="S79" s="1">
        <v>28.52</v>
      </c>
    </row>
    <row r="80" hidden="1">
      <c r="A80" s="93" t="s">
        <v>2705</v>
      </c>
      <c r="B80" s="93" t="s">
        <v>553</v>
      </c>
      <c r="C80" s="93" t="s">
        <v>549</v>
      </c>
      <c r="D80" s="94" t="s">
        <v>58</v>
      </c>
      <c r="E80" s="100">
        <v>75.0</v>
      </c>
      <c r="F80" s="99" t="s">
        <v>78</v>
      </c>
      <c r="G80" s="99" t="s">
        <v>947</v>
      </c>
      <c r="H80" s="100" t="s">
        <v>2695</v>
      </c>
      <c r="I80" s="100">
        <v>500.0</v>
      </c>
      <c r="J80" s="100">
        <v>3.0E-4</v>
      </c>
      <c r="K80" s="100">
        <v>0.0046</v>
      </c>
      <c r="L80" s="100">
        <v>0.0</v>
      </c>
      <c r="M80" s="100">
        <v>0.0</v>
      </c>
      <c r="N80" s="100">
        <v>1.9E-4</v>
      </c>
      <c r="O80" s="100">
        <v>0.00281</v>
      </c>
      <c r="P80" s="100">
        <v>31.63</v>
      </c>
      <c r="Q80" s="100">
        <v>27.39</v>
      </c>
      <c r="R80" s="1">
        <v>28.92</v>
      </c>
      <c r="S80" s="1">
        <v>24.36</v>
      </c>
    </row>
    <row r="81" hidden="1">
      <c r="A81" s="93" t="s">
        <v>2706</v>
      </c>
      <c r="B81" s="93" t="s">
        <v>557</v>
      </c>
      <c r="C81" s="93" t="s">
        <v>549</v>
      </c>
      <c r="D81" s="94" t="s">
        <v>58</v>
      </c>
      <c r="E81" s="100">
        <v>76.0</v>
      </c>
      <c r="F81" s="99" t="s">
        <v>56</v>
      </c>
      <c r="G81" s="99" t="s">
        <v>947</v>
      </c>
      <c r="H81" s="100" t="s">
        <v>2695</v>
      </c>
      <c r="I81" s="100">
        <v>500.0</v>
      </c>
      <c r="J81" s="100">
        <v>3.0E-4</v>
      </c>
      <c r="K81" s="100">
        <v>0.0046</v>
      </c>
      <c r="L81" s="100">
        <v>0.0</v>
      </c>
      <c r="M81" s="100">
        <v>0.0</v>
      </c>
      <c r="N81" s="100">
        <v>1.9E-4</v>
      </c>
      <c r="O81" s="100">
        <v>0.00281</v>
      </c>
      <c r="P81" s="100">
        <v>31.63</v>
      </c>
      <c r="Q81" s="100">
        <v>27.39</v>
      </c>
      <c r="R81" s="1">
        <v>28.92</v>
      </c>
      <c r="S81" s="1">
        <v>24.36</v>
      </c>
    </row>
    <row r="82" hidden="1">
      <c r="A82" s="93" t="s">
        <v>2707</v>
      </c>
      <c r="B82" s="93" t="s">
        <v>280</v>
      </c>
      <c r="C82" s="93" t="s">
        <v>277</v>
      </c>
      <c r="D82" s="94" t="s">
        <v>58</v>
      </c>
      <c r="E82" s="100">
        <v>77.0</v>
      </c>
      <c r="F82" s="99" t="s">
        <v>66</v>
      </c>
      <c r="G82" s="99" t="s">
        <v>1454</v>
      </c>
      <c r="H82" s="100" t="s">
        <v>2616</v>
      </c>
      <c r="I82" s="100">
        <v>150.0</v>
      </c>
      <c r="J82" s="100">
        <v>0.0078</v>
      </c>
      <c r="K82" s="100">
        <v>0.0258</v>
      </c>
      <c r="L82" s="100">
        <v>0.01</v>
      </c>
      <c r="M82" s="100">
        <v>0.03</v>
      </c>
      <c r="N82" s="100">
        <v>0.01657</v>
      </c>
      <c r="O82" s="100">
        <v>0.04183</v>
      </c>
      <c r="P82" s="100">
        <v>12.8</v>
      </c>
      <c r="Q82" s="100">
        <v>15.65</v>
      </c>
      <c r="R82" s="1">
        <v>12.64</v>
      </c>
      <c r="S82" s="1">
        <v>15.29</v>
      </c>
    </row>
    <row r="83" hidden="1">
      <c r="A83" s="93" t="s">
        <v>2708</v>
      </c>
      <c r="B83" s="93" t="s">
        <v>66</v>
      </c>
      <c r="C83" s="93" t="s">
        <v>597</v>
      </c>
      <c r="D83" s="94" t="s">
        <v>58</v>
      </c>
      <c r="E83" s="100">
        <v>78.0</v>
      </c>
      <c r="F83" s="99" t="s">
        <v>61</v>
      </c>
      <c r="G83" s="99" t="s">
        <v>1454</v>
      </c>
      <c r="H83" s="100" t="s">
        <v>2616</v>
      </c>
      <c r="I83" s="100">
        <v>150.0</v>
      </c>
      <c r="J83" s="100">
        <v>0.0026</v>
      </c>
      <c r="K83" s="100">
        <v>0.0186</v>
      </c>
      <c r="L83" s="100">
        <v>0.0</v>
      </c>
      <c r="M83" s="100">
        <v>0.02</v>
      </c>
      <c r="N83" s="100">
        <v>0.00569</v>
      </c>
      <c r="O83" s="100">
        <v>0.0203</v>
      </c>
      <c r="P83" s="100">
        <v>21.6</v>
      </c>
      <c r="Q83" s="100">
        <v>22.48</v>
      </c>
      <c r="R83" s="1">
        <v>21.13</v>
      </c>
      <c r="S83" s="1">
        <v>21.73</v>
      </c>
    </row>
    <row r="84" hidden="1">
      <c r="A84" s="93" t="s">
        <v>2709</v>
      </c>
      <c r="B84" s="93" t="s">
        <v>61</v>
      </c>
      <c r="C84" s="93" t="s">
        <v>567</v>
      </c>
      <c r="D84" s="94" t="s">
        <v>58</v>
      </c>
      <c r="E84" s="100">
        <v>79.0</v>
      </c>
      <c r="F84" s="101">
        <v>44232.0</v>
      </c>
      <c r="G84" s="99" t="s">
        <v>641</v>
      </c>
      <c r="H84" s="100" t="s">
        <v>2616</v>
      </c>
      <c r="I84" s="100">
        <v>150.0</v>
      </c>
      <c r="J84" s="100">
        <v>9.0E-4</v>
      </c>
      <c r="K84" s="100">
        <v>0.0129</v>
      </c>
      <c r="L84" s="100">
        <v>0.0</v>
      </c>
      <c r="M84" s="100">
        <v>0.01</v>
      </c>
      <c r="N84" s="100">
        <v>0.00318</v>
      </c>
      <c r="O84" s="100">
        <v>0.01473</v>
      </c>
      <c r="P84" s="100">
        <v>30.94</v>
      </c>
      <c r="Q84" s="100">
        <v>32.68</v>
      </c>
      <c r="R84" s="1">
        <v>30.54</v>
      </c>
      <c r="S84" s="1">
        <v>32.03</v>
      </c>
    </row>
    <row r="85" hidden="1">
      <c r="A85" s="93" t="s">
        <v>2710</v>
      </c>
      <c r="B85" s="93" t="s">
        <v>66</v>
      </c>
      <c r="C85" s="93" t="s">
        <v>567</v>
      </c>
      <c r="D85" s="94" t="s">
        <v>58</v>
      </c>
      <c r="E85" s="100">
        <v>80.0</v>
      </c>
      <c r="F85" s="101">
        <v>44201.0</v>
      </c>
      <c r="G85" s="99" t="s">
        <v>641</v>
      </c>
      <c r="H85" s="100" t="s">
        <v>2616</v>
      </c>
      <c r="I85" s="100">
        <v>150.0</v>
      </c>
      <c r="J85" s="100">
        <v>9.0E-4</v>
      </c>
      <c r="K85" s="100">
        <v>0.0129</v>
      </c>
      <c r="L85" s="100">
        <v>0.0</v>
      </c>
      <c r="M85" s="100">
        <v>0.01</v>
      </c>
      <c r="N85" s="100">
        <v>0.00318</v>
      </c>
      <c r="O85" s="100">
        <v>0.01473</v>
      </c>
      <c r="P85" s="100">
        <v>30.94</v>
      </c>
      <c r="Q85" s="100">
        <v>32.68</v>
      </c>
      <c r="R85" s="1">
        <v>30.54</v>
      </c>
      <c r="S85" s="1">
        <v>32.03</v>
      </c>
    </row>
    <row r="86" hidden="1">
      <c r="A86" s="93" t="s">
        <v>2711</v>
      </c>
      <c r="B86" s="93" t="s">
        <v>61</v>
      </c>
      <c r="C86" s="93" t="s">
        <v>676</v>
      </c>
      <c r="D86" s="94" t="s">
        <v>58</v>
      </c>
      <c r="E86" s="100">
        <v>81.0</v>
      </c>
      <c r="F86" s="99" t="s">
        <v>61</v>
      </c>
      <c r="G86" s="99" t="s">
        <v>651</v>
      </c>
      <c r="H86" s="100" t="s">
        <v>2616</v>
      </c>
      <c r="I86" s="100">
        <v>150.0</v>
      </c>
      <c r="J86" s="100">
        <v>0.0013</v>
      </c>
      <c r="K86" s="100">
        <v>0.0127</v>
      </c>
      <c r="L86" s="100">
        <v>0.0</v>
      </c>
      <c r="M86" s="100">
        <v>0.01</v>
      </c>
      <c r="N86" s="100">
        <v>0.0023</v>
      </c>
      <c r="O86" s="100">
        <v>0.01263</v>
      </c>
      <c r="P86" s="100">
        <v>32.65</v>
      </c>
      <c r="Q86" s="100">
        <v>32.96</v>
      </c>
      <c r="R86" s="1">
        <v>31.49</v>
      </c>
      <c r="S86" s="1">
        <v>31.23</v>
      </c>
    </row>
    <row r="87" hidden="1">
      <c r="A87" s="93" t="s">
        <v>2712</v>
      </c>
      <c r="B87" s="93" t="s">
        <v>66</v>
      </c>
      <c r="C87" s="93" t="s">
        <v>676</v>
      </c>
      <c r="D87" s="94" t="s">
        <v>58</v>
      </c>
      <c r="E87" s="100">
        <v>82.0</v>
      </c>
      <c r="F87" s="99" t="s">
        <v>66</v>
      </c>
      <c r="G87" s="99" t="s">
        <v>91</v>
      </c>
      <c r="H87" s="100" t="s">
        <v>2616</v>
      </c>
      <c r="I87" s="100">
        <v>150.0</v>
      </c>
      <c r="J87" s="100">
        <v>5.0E-4</v>
      </c>
      <c r="K87" s="100">
        <v>0.0072</v>
      </c>
      <c r="L87" s="100">
        <v>0.0</v>
      </c>
      <c r="M87" s="100">
        <v>0.01</v>
      </c>
      <c r="N87" s="100">
        <v>0.00173</v>
      </c>
      <c r="O87" s="100">
        <v>0.0088</v>
      </c>
      <c r="P87" s="100">
        <v>52.88</v>
      </c>
      <c r="Q87" s="100">
        <v>58.37</v>
      </c>
      <c r="R87" s="1">
        <v>49.64</v>
      </c>
      <c r="S87" s="1">
        <v>52.8</v>
      </c>
    </row>
    <row r="88" hidden="1">
      <c r="A88" s="93" t="s">
        <v>2713</v>
      </c>
      <c r="B88" s="93" t="s">
        <v>280</v>
      </c>
      <c r="C88" s="93" t="s">
        <v>654</v>
      </c>
      <c r="D88" s="94" t="s">
        <v>58</v>
      </c>
      <c r="E88" s="100">
        <v>83.0</v>
      </c>
      <c r="F88" s="99" t="s">
        <v>61</v>
      </c>
      <c r="G88" s="99" t="s">
        <v>91</v>
      </c>
      <c r="H88" s="100" t="s">
        <v>2616</v>
      </c>
      <c r="I88" s="100">
        <v>150.0</v>
      </c>
      <c r="J88" s="100">
        <v>5.0E-4</v>
      </c>
      <c r="K88" s="100">
        <v>0.0072</v>
      </c>
      <c r="L88" s="100">
        <v>0.0</v>
      </c>
      <c r="M88" s="100">
        <v>0.01</v>
      </c>
      <c r="N88" s="100">
        <v>0.00173</v>
      </c>
      <c r="O88" s="100">
        <v>0.0088</v>
      </c>
      <c r="P88" s="100">
        <v>52.88</v>
      </c>
      <c r="Q88" s="100">
        <v>58.37</v>
      </c>
      <c r="R88" s="1">
        <v>49.64</v>
      </c>
      <c r="S88" s="1">
        <v>52.8</v>
      </c>
    </row>
    <row r="89" hidden="1">
      <c r="A89" s="93" t="s">
        <v>2714</v>
      </c>
      <c r="B89" s="93" t="s">
        <v>276</v>
      </c>
      <c r="C89" s="93" t="s">
        <v>654</v>
      </c>
      <c r="D89" s="94" t="s">
        <v>58</v>
      </c>
      <c r="E89" s="100">
        <v>84.0</v>
      </c>
      <c r="F89" s="99" t="s">
        <v>66</v>
      </c>
      <c r="G89" s="99" t="s">
        <v>96</v>
      </c>
      <c r="H89" s="100" t="s">
        <v>2616</v>
      </c>
      <c r="I89" s="100">
        <v>150.0</v>
      </c>
      <c r="J89" s="100">
        <v>0.0014</v>
      </c>
      <c r="K89" s="100">
        <v>0.0097</v>
      </c>
      <c r="L89" s="100">
        <v>0.0</v>
      </c>
      <c r="M89" s="100">
        <v>0.01</v>
      </c>
      <c r="N89" s="100">
        <v>0.00394</v>
      </c>
      <c r="O89" s="100">
        <v>0.01606</v>
      </c>
      <c r="P89" s="100">
        <v>34.53</v>
      </c>
      <c r="Q89" s="100">
        <v>43.02</v>
      </c>
      <c r="R89" s="1">
        <v>32.97</v>
      </c>
      <c r="S89" s="1">
        <v>39.59</v>
      </c>
    </row>
    <row r="90" hidden="1">
      <c r="A90" s="93" t="s">
        <v>2715</v>
      </c>
      <c r="B90" s="93" t="s">
        <v>61</v>
      </c>
      <c r="C90" s="93" t="s">
        <v>570</v>
      </c>
      <c r="D90" s="94" t="s">
        <v>58</v>
      </c>
      <c r="E90" s="100">
        <v>85.0</v>
      </c>
      <c r="F90" s="99" t="s">
        <v>61</v>
      </c>
      <c r="G90" s="99" t="s">
        <v>96</v>
      </c>
      <c r="H90" s="100" t="s">
        <v>2616</v>
      </c>
      <c r="I90" s="100">
        <v>150.0</v>
      </c>
      <c r="J90" s="100">
        <v>6.0E-4</v>
      </c>
      <c r="K90" s="100">
        <v>0.0102</v>
      </c>
      <c r="L90" s="100">
        <v>0.0</v>
      </c>
      <c r="M90" s="100">
        <v>0.01</v>
      </c>
      <c r="N90" s="100">
        <v>0.00166</v>
      </c>
      <c r="O90" s="100">
        <v>0.00887</v>
      </c>
      <c r="P90" s="100">
        <v>44.24</v>
      </c>
      <c r="Q90" s="100">
        <v>41.26</v>
      </c>
      <c r="R90" s="1">
        <v>38.3</v>
      </c>
      <c r="S90" s="1">
        <v>33.65</v>
      </c>
    </row>
    <row r="91" hidden="1">
      <c r="A91" s="93" t="s">
        <v>2716</v>
      </c>
      <c r="B91" s="93" t="s">
        <v>66</v>
      </c>
      <c r="C91" s="93" t="s">
        <v>570</v>
      </c>
      <c r="D91" s="94" t="s">
        <v>58</v>
      </c>
      <c r="E91" s="100">
        <v>86.0</v>
      </c>
      <c r="F91" s="99" t="s">
        <v>66</v>
      </c>
      <c r="G91" s="99" t="s">
        <v>112</v>
      </c>
      <c r="H91" s="100" t="s">
        <v>2616</v>
      </c>
      <c r="I91" s="100">
        <v>150.0</v>
      </c>
      <c r="J91" s="100">
        <v>0.0012</v>
      </c>
      <c r="K91" s="100">
        <v>0.0155</v>
      </c>
      <c r="L91" s="100">
        <v>0.0</v>
      </c>
      <c r="M91" s="100">
        <v>0.02</v>
      </c>
      <c r="N91" s="100">
        <v>0.00252</v>
      </c>
      <c r="O91" s="100">
        <v>0.01102</v>
      </c>
      <c r="P91" s="100">
        <v>29.87</v>
      </c>
      <c r="Q91" s="100">
        <v>27.17</v>
      </c>
      <c r="R91" s="1">
        <v>28.97</v>
      </c>
      <c r="S91" s="1">
        <v>26.07</v>
      </c>
    </row>
    <row r="92" hidden="1">
      <c r="A92" s="93" t="s">
        <v>2717</v>
      </c>
      <c r="B92" s="93" t="s">
        <v>61</v>
      </c>
      <c r="C92" s="93" t="s">
        <v>657</v>
      </c>
      <c r="D92" s="94" t="s">
        <v>58</v>
      </c>
      <c r="E92" s="100">
        <v>87.0</v>
      </c>
      <c r="F92" s="99" t="s">
        <v>61</v>
      </c>
      <c r="G92" s="99" t="s">
        <v>112</v>
      </c>
      <c r="H92" s="100" t="s">
        <v>2616</v>
      </c>
      <c r="I92" s="100">
        <v>150.0</v>
      </c>
      <c r="J92" s="100">
        <v>0.0012</v>
      </c>
      <c r="K92" s="100">
        <v>0.0155</v>
      </c>
      <c r="L92" s="100">
        <v>0.0</v>
      </c>
      <c r="M92" s="100">
        <v>0.02</v>
      </c>
      <c r="N92" s="100">
        <v>0.00252</v>
      </c>
      <c r="O92" s="100">
        <v>0.01102</v>
      </c>
      <c r="P92" s="100">
        <v>29.87</v>
      </c>
      <c r="Q92" s="100">
        <v>27.17</v>
      </c>
      <c r="R92" s="1">
        <v>28.97</v>
      </c>
      <c r="S92" s="1">
        <v>26.07</v>
      </c>
    </row>
    <row r="93" hidden="1">
      <c r="A93" s="93" t="s">
        <v>2718</v>
      </c>
      <c r="B93" s="93" t="s">
        <v>66</v>
      </c>
      <c r="C93" s="93" t="s">
        <v>657</v>
      </c>
      <c r="D93" s="94" t="s">
        <v>58</v>
      </c>
      <c r="E93" s="100">
        <v>88.0</v>
      </c>
      <c r="F93" s="99" t="s">
        <v>61</v>
      </c>
      <c r="G93" s="99" t="s">
        <v>127</v>
      </c>
      <c r="H93" s="100" t="s">
        <v>2616</v>
      </c>
      <c r="I93" s="100">
        <v>150.0</v>
      </c>
      <c r="J93" s="100">
        <v>0.0014</v>
      </c>
      <c r="K93" s="100">
        <v>0.0145</v>
      </c>
      <c r="L93" s="100">
        <v>0.0</v>
      </c>
      <c r="M93" s="100">
        <v>0.01</v>
      </c>
      <c r="N93" s="100">
        <v>0.00516</v>
      </c>
      <c r="O93" s="100">
        <v>0.02498</v>
      </c>
      <c r="P93" s="100">
        <v>23.05</v>
      </c>
      <c r="Q93" s="100">
        <v>28.94</v>
      </c>
      <c r="R93" s="1">
        <v>22.62</v>
      </c>
      <c r="S93" s="1">
        <v>27.94</v>
      </c>
    </row>
    <row r="94" hidden="1">
      <c r="A94" s="93" t="s">
        <v>2719</v>
      </c>
      <c r="B94" s="93" t="s">
        <v>249</v>
      </c>
      <c r="C94" s="93" t="s">
        <v>546</v>
      </c>
      <c r="D94" s="94" t="s">
        <v>58</v>
      </c>
      <c r="E94" s="100">
        <v>89.0</v>
      </c>
      <c r="F94" s="99" t="s">
        <v>66</v>
      </c>
      <c r="G94" s="99" t="s">
        <v>129</v>
      </c>
      <c r="H94" s="100" t="s">
        <v>2616</v>
      </c>
      <c r="I94" s="100">
        <v>150.0</v>
      </c>
      <c r="J94" s="100">
        <v>0.0024</v>
      </c>
      <c r="K94" s="100">
        <v>0.0184</v>
      </c>
      <c r="L94" s="100">
        <v>0.0</v>
      </c>
      <c r="M94" s="100">
        <v>0.02</v>
      </c>
      <c r="N94" s="100">
        <v>0.00778</v>
      </c>
      <c r="O94" s="100">
        <v>0.03393</v>
      </c>
      <c r="P94" s="100">
        <v>17.52</v>
      </c>
      <c r="Q94" s="100">
        <v>22.71</v>
      </c>
      <c r="R94" s="1">
        <v>17.34</v>
      </c>
      <c r="S94" s="1">
        <v>22.24</v>
      </c>
    </row>
    <row r="95" hidden="1">
      <c r="A95" s="93" t="s">
        <v>2720</v>
      </c>
      <c r="B95" s="93" t="s">
        <v>252</v>
      </c>
      <c r="C95" s="93" t="s">
        <v>546</v>
      </c>
      <c r="D95" s="94" t="s">
        <v>58</v>
      </c>
      <c r="E95" s="100">
        <v>90.0</v>
      </c>
      <c r="F95" s="99" t="s">
        <v>61</v>
      </c>
      <c r="G95" s="99" t="s">
        <v>129</v>
      </c>
      <c r="H95" s="100" t="s">
        <v>2616</v>
      </c>
      <c r="I95" s="100">
        <v>150.0</v>
      </c>
      <c r="J95" s="100">
        <v>0.0024</v>
      </c>
      <c r="K95" s="100">
        <v>0.0184</v>
      </c>
      <c r="L95" s="100">
        <v>0.0</v>
      </c>
      <c r="M95" s="100">
        <v>0.02</v>
      </c>
      <c r="N95" s="100">
        <v>0.00778</v>
      </c>
      <c r="O95" s="100">
        <v>0.03393</v>
      </c>
      <c r="P95" s="100">
        <v>17.52</v>
      </c>
      <c r="Q95" s="100">
        <v>22.71</v>
      </c>
      <c r="R95" s="1">
        <v>17.34</v>
      </c>
      <c r="S95" s="1">
        <v>22.24</v>
      </c>
    </row>
    <row r="96" hidden="1">
      <c r="A96" s="93" t="s">
        <v>2721</v>
      </c>
      <c r="B96" s="93" t="s">
        <v>61</v>
      </c>
      <c r="C96" s="93" t="s">
        <v>550</v>
      </c>
      <c r="D96" s="94" t="s">
        <v>58</v>
      </c>
      <c r="E96" s="100">
        <v>91.0</v>
      </c>
      <c r="F96" s="99" t="s">
        <v>66</v>
      </c>
      <c r="G96" s="99" t="s">
        <v>147</v>
      </c>
      <c r="H96" s="100" t="s">
        <v>2616</v>
      </c>
      <c r="I96" s="100">
        <v>150.0</v>
      </c>
      <c r="J96" s="100">
        <v>0.0014</v>
      </c>
      <c r="K96" s="100">
        <v>0.0146</v>
      </c>
      <c r="L96" s="100">
        <v>0.0</v>
      </c>
      <c r="M96" s="100">
        <v>0.01</v>
      </c>
      <c r="N96" s="100">
        <v>0.00524</v>
      </c>
      <c r="O96" s="100">
        <v>0.02533</v>
      </c>
      <c r="P96" s="100">
        <v>22.81</v>
      </c>
      <c r="Q96" s="100">
        <v>28.71</v>
      </c>
      <c r="R96" s="1">
        <v>22.39</v>
      </c>
      <c r="S96" s="1">
        <v>27.73</v>
      </c>
    </row>
    <row r="97" hidden="1">
      <c r="A97" s="93" t="s">
        <v>2722</v>
      </c>
      <c r="B97" s="93" t="s">
        <v>66</v>
      </c>
      <c r="C97" s="93" t="s">
        <v>550</v>
      </c>
      <c r="D97" s="94" t="s">
        <v>58</v>
      </c>
      <c r="E97" s="100">
        <v>92.0</v>
      </c>
      <c r="F97" s="99" t="s">
        <v>61</v>
      </c>
      <c r="G97" s="99" t="s">
        <v>147</v>
      </c>
      <c r="H97" s="100" t="s">
        <v>2616</v>
      </c>
      <c r="I97" s="100">
        <v>150.0</v>
      </c>
      <c r="J97" s="100">
        <v>0.0014</v>
      </c>
      <c r="K97" s="100">
        <v>0.0146</v>
      </c>
      <c r="L97" s="100">
        <v>0.0</v>
      </c>
      <c r="M97" s="100">
        <v>0.01</v>
      </c>
      <c r="N97" s="100">
        <v>0.00524</v>
      </c>
      <c r="O97" s="100">
        <v>0.02533</v>
      </c>
      <c r="P97" s="100">
        <v>22.81</v>
      </c>
      <c r="Q97" s="100">
        <v>28.71</v>
      </c>
      <c r="R97" s="1">
        <v>22.39</v>
      </c>
      <c r="S97" s="1">
        <v>27.73</v>
      </c>
    </row>
    <row r="98" hidden="1">
      <c r="A98" s="93" t="s">
        <v>2723</v>
      </c>
      <c r="B98" s="93" t="s">
        <v>61</v>
      </c>
      <c r="C98" s="93" t="s">
        <v>573</v>
      </c>
      <c r="D98" s="94" t="s">
        <v>58</v>
      </c>
      <c r="E98" s="100">
        <v>93.0</v>
      </c>
      <c r="F98" s="99" t="s">
        <v>66</v>
      </c>
      <c r="G98" s="99" t="s">
        <v>162</v>
      </c>
      <c r="H98" s="100" t="s">
        <v>2616</v>
      </c>
      <c r="I98" s="100">
        <v>150.0</v>
      </c>
      <c r="J98" s="100">
        <v>0.0043</v>
      </c>
      <c r="K98" s="100">
        <v>0.0303</v>
      </c>
      <c r="L98" s="100">
        <v>0.0</v>
      </c>
      <c r="M98" s="100">
        <v>0.03</v>
      </c>
      <c r="N98" s="100">
        <v>0.01737</v>
      </c>
      <c r="O98" s="100">
        <v>0.07207</v>
      </c>
      <c r="P98" s="100">
        <v>9.35</v>
      </c>
      <c r="Q98" s="100">
        <v>13.79</v>
      </c>
      <c r="R98" s="1">
        <v>9.28</v>
      </c>
      <c r="S98" s="1">
        <v>13.57</v>
      </c>
    </row>
    <row r="99" hidden="1">
      <c r="A99" s="93" t="s">
        <v>2724</v>
      </c>
      <c r="B99" s="93" t="s">
        <v>66</v>
      </c>
      <c r="C99" s="93" t="s">
        <v>573</v>
      </c>
      <c r="D99" s="94" t="s">
        <v>58</v>
      </c>
      <c r="E99" s="100">
        <v>94.0</v>
      </c>
      <c r="F99" s="99" t="s">
        <v>61</v>
      </c>
      <c r="G99" s="99" t="s">
        <v>162</v>
      </c>
      <c r="H99" s="100" t="s">
        <v>2616</v>
      </c>
      <c r="I99" s="100">
        <v>150.0</v>
      </c>
      <c r="J99" s="100">
        <v>0.0012</v>
      </c>
      <c r="K99" s="100">
        <v>0.0124</v>
      </c>
      <c r="L99" s="100">
        <v>0.0</v>
      </c>
      <c r="M99" s="100">
        <v>0.01</v>
      </c>
      <c r="N99" s="100">
        <v>0.00366</v>
      </c>
      <c r="O99" s="100">
        <v>0.01551</v>
      </c>
      <c r="P99" s="100">
        <v>30.96</v>
      </c>
      <c r="Q99" s="100">
        <v>33.92</v>
      </c>
      <c r="R99" s="1">
        <v>30.62</v>
      </c>
      <c r="S99" s="1">
        <v>33.32</v>
      </c>
    </row>
    <row r="100">
      <c r="A100" s="93" t="s">
        <v>2725</v>
      </c>
      <c r="B100" s="93" t="s">
        <v>61</v>
      </c>
      <c r="C100" s="93" t="s">
        <v>577</v>
      </c>
      <c r="D100" s="94" t="s">
        <v>58</v>
      </c>
      <c r="E100" s="100">
        <v>95.0</v>
      </c>
      <c r="F100" s="99" t="s">
        <v>66</v>
      </c>
      <c r="G100" s="99" t="s">
        <v>202</v>
      </c>
      <c r="H100" s="100" t="s">
        <v>2616</v>
      </c>
      <c r="I100" s="100">
        <v>150.0</v>
      </c>
      <c r="J100" s="100">
        <v>0.0078</v>
      </c>
      <c r="K100" s="100">
        <v>0.0533</v>
      </c>
      <c r="L100" s="100">
        <v>0.01</v>
      </c>
      <c r="M100" s="100">
        <v>0.05</v>
      </c>
      <c r="N100" s="100">
        <v>0.0446</v>
      </c>
      <c r="O100" s="100">
        <v>0.16792</v>
      </c>
      <c r="P100" s="100">
        <v>4.52</v>
      </c>
      <c r="Q100" s="100">
        <v>7.86</v>
      </c>
      <c r="R100" s="1">
        <v>4.43</v>
      </c>
      <c r="S100" s="1">
        <v>7.46</v>
      </c>
    </row>
    <row r="101">
      <c r="A101" s="93" t="s">
        <v>2726</v>
      </c>
      <c r="B101" s="93" t="s">
        <v>66</v>
      </c>
      <c r="C101" s="93" t="s">
        <v>577</v>
      </c>
      <c r="D101" s="94" t="s">
        <v>58</v>
      </c>
      <c r="E101" s="100">
        <v>96.0</v>
      </c>
      <c r="F101" s="99" t="s">
        <v>61</v>
      </c>
      <c r="G101" s="99" t="s">
        <v>202</v>
      </c>
      <c r="H101" s="100" t="s">
        <v>2616</v>
      </c>
      <c r="I101" s="100">
        <v>150.0</v>
      </c>
      <c r="J101" s="100">
        <v>0.0078</v>
      </c>
      <c r="K101" s="100">
        <v>0.0533</v>
      </c>
      <c r="L101" s="100">
        <v>0.01</v>
      </c>
      <c r="M101" s="100">
        <v>0.05</v>
      </c>
      <c r="N101" s="100">
        <v>0.0446</v>
      </c>
      <c r="O101" s="100">
        <v>0.16792</v>
      </c>
      <c r="P101" s="100">
        <v>4.52</v>
      </c>
      <c r="Q101" s="100">
        <v>7.86</v>
      </c>
      <c r="R101" s="1">
        <v>4.43</v>
      </c>
      <c r="S101" s="1">
        <v>7.46</v>
      </c>
    </row>
    <row r="102" hidden="1">
      <c r="A102" s="93" t="s">
        <v>2727</v>
      </c>
      <c r="B102" s="93" t="s">
        <v>61</v>
      </c>
      <c r="C102" s="93" t="s">
        <v>717</v>
      </c>
      <c r="D102" s="94" t="s">
        <v>58</v>
      </c>
      <c r="E102" s="100">
        <v>97.0</v>
      </c>
      <c r="F102" s="99" t="s">
        <v>305</v>
      </c>
      <c r="G102" s="99" t="s">
        <v>283</v>
      </c>
      <c r="H102" s="100" t="s">
        <v>2616</v>
      </c>
      <c r="I102" s="100">
        <v>150.0</v>
      </c>
      <c r="J102" s="100">
        <v>7.0E-4</v>
      </c>
      <c r="K102" s="100">
        <v>0.0155</v>
      </c>
      <c r="L102" s="100">
        <v>0.0</v>
      </c>
      <c r="M102" s="100">
        <v>0.02</v>
      </c>
      <c r="N102" s="100">
        <v>5.6E-4</v>
      </c>
      <c r="O102" s="100">
        <v>0.00902</v>
      </c>
      <c r="P102" s="100">
        <v>31.58</v>
      </c>
      <c r="Q102" s="100">
        <v>27.23</v>
      </c>
      <c r="R102" s="1">
        <v>30.63</v>
      </c>
      <c r="S102" s="1">
        <v>26.18</v>
      </c>
      <c r="V102" s="1">
        <v>225.0</v>
      </c>
      <c r="W102" s="102">
        <f t="shared" ref="W102:AB102" si="1">$V102*J102</f>
        <v>0.1575</v>
      </c>
      <c r="X102" s="102">
        <f t="shared" si="1"/>
        <v>3.4875</v>
      </c>
      <c r="Y102" s="102">
        <f t="shared" si="1"/>
        <v>0</v>
      </c>
      <c r="Z102" s="102">
        <f t="shared" si="1"/>
        <v>4.5</v>
      </c>
      <c r="AA102" s="102">
        <f t="shared" si="1"/>
        <v>0.126</v>
      </c>
      <c r="AB102" s="102">
        <f t="shared" si="1"/>
        <v>2.0295</v>
      </c>
      <c r="AC102" s="103">
        <f t="shared" ref="AC102:AC105" si="3">(W102^2+X102^2)^0.5</f>
        <v>3.49105464</v>
      </c>
      <c r="AD102" s="103">
        <f t="shared" ref="AD102:AD105" si="4">(Y102^2+Z102^2)^0.5</f>
        <v>4.5</v>
      </c>
      <c r="AE102" s="103">
        <f t="shared" ref="AE102:AE105" si="5">(AB102^2+AA102^2)^0.5</f>
        <v>2.033407546</v>
      </c>
      <c r="AF102" s="98">
        <v>0.5</v>
      </c>
      <c r="AG102" s="103">
        <f t="shared" ref="AG102:AG105" si="6">AC102/AF102</f>
        <v>6.98210928</v>
      </c>
      <c r="AH102" s="103"/>
    </row>
    <row r="103" hidden="1">
      <c r="A103" s="93" t="s">
        <v>2728</v>
      </c>
      <c r="B103" s="93" t="s">
        <v>66</v>
      </c>
      <c r="C103" s="93" t="s">
        <v>717</v>
      </c>
      <c r="D103" s="94" t="s">
        <v>58</v>
      </c>
      <c r="E103" s="100">
        <v>98.0</v>
      </c>
      <c r="F103" s="99" t="s">
        <v>300</v>
      </c>
      <c r="G103" s="99" t="s">
        <v>283</v>
      </c>
      <c r="H103" s="100" t="s">
        <v>2616</v>
      </c>
      <c r="I103" s="100">
        <v>150.0</v>
      </c>
      <c r="J103" s="100">
        <v>7.0E-4</v>
      </c>
      <c r="K103" s="100">
        <v>0.0155</v>
      </c>
      <c r="L103" s="100">
        <v>0.0</v>
      </c>
      <c r="M103" s="100">
        <v>0.02</v>
      </c>
      <c r="N103" s="100">
        <v>5.6E-4</v>
      </c>
      <c r="O103" s="100">
        <v>0.00902</v>
      </c>
      <c r="P103" s="100">
        <v>31.58</v>
      </c>
      <c r="Q103" s="100">
        <v>27.23</v>
      </c>
      <c r="R103" s="1">
        <v>30.63</v>
      </c>
      <c r="S103" s="1">
        <v>26.18</v>
      </c>
      <c r="V103" s="1">
        <v>225.0</v>
      </c>
      <c r="W103" s="102">
        <f t="shared" ref="W103:AB103" si="2">$V103*J103</f>
        <v>0.1575</v>
      </c>
      <c r="X103" s="102">
        <f t="shared" si="2"/>
        <v>3.4875</v>
      </c>
      <c r="Y103" s="102">
        <f t="shared" si="2"/>
        <v>0</v>
      </c>
      <c r="Z103" s="102">
        <f t="shared" si="2"/>
        <v>4.5</v>
      </c>
      <c r="AA103" s="102">
        <f t="shared" si="2"/>
        <v>0.126</v>
      </c>
      <c r="AB103" s="102">
        <f t="shared" si="2"/>
        <v>2.0295</v>
      </c>
      <c r="AC103" s="103">
        <f t="shared" si="3"/>
        <v>3.49105464</v>
      </c>
      <c r="AD103" s="103">
        <f t="shared" si="4"/>
        <v>4.5</v>
      </c>
      <c r="AE103" s="103">
        <f t="shared" si="5"/>
        <v>2.033407546</v>
      </c>
      <c r="AF103" s="98">
        <v>0.5</v>
      </c>
      <c r="AG103" s="103">
        <f t="shared" si="6"/>
        <v>6.98210928</v>
      </c>
      <c r="AH103" s="103"/>
    </row>
    <row r="104" hidden="1">
      <c r="A104" s="93" t="s">
        <v>2729</v>
      </c>
      <c r="B104" s="93" t="s">
        <v>61</v>
      </c>
      <c r="C104" s="93" t="s">
        <v>729</v>
      </c>
      <c r="D104" s="94" t="s">
        <v>58</v>
      </c>
      <c r="E104" s="100">
        <v>99.0</v>
      </c>
      <c r="F104" s="99" t="s">
        <v>66</v>
      </c>
      <c r="G104" s="99" t="s">
        <v>283</v>
      </c>
      <c r="H104" s="100" t="s">
        <v>2616</v>
      </c>
      <c r="I104" s="100">
        <v>150.0</v>
      </c>
      <c r="J104" s="100">
        <v>9.0E-4</v>
      </c>
      <c r="K104" s="100">
        <v>0.0102</v>
      </c>
      <c r="L104" s="100">
        <v>0.0</v>
      </c>
      <c r="M104" s="100">
        <v>0.01</v>
      </c>
      <c r="N104" s="100">
        <v>6.5E-4</v>
      </c>
      <c r="O104" s="100">
        <v>0.00915</v>
      </c>
      <c r="P104" s="100">
        <v>42.4</v>
      </c>
      <c r="Q104" s="100">
        <v>41.36</v>
      </c>
      <c r="R104" s="1">
        <v>40.87</v>
      </c>
      <c r="S104" s="1">
        <v>39.25</v>
      </c>
      <c r="V104" s="1">
        <v>225.0</v>
      </c>
      <c r="W104" s="102">
        <f t="shared" ref="W104:AB104" si="7">$V104*J104</f>
        <v>0.2025</v>
      </c>
      <c r="X104" s="102">
        <f t="shared" si="7"/>
        <v>2.295</v>
      </c>
      <c r="Y104" s="102">
        <f t="shared" si="7"/>
        <v>0</v>
      </c>
      <c r="Z104" s="102">
        <f t="shared" si="7"/>
        <v>2.25</v>
      </c>
      <c r="AA104" s="102">
        <f t="shared" si="7"/>
        <v>0.14625</v>
      </c>
      <c r="AB104" s="102">
        <f t="shared" si="7"/>
        <v>2.05875</v>
      </c>
      <c r="AC104" s="103">
        <f t="shared" si="3"/>
        <v>2.303916502</v>
      </c>
      <c r="AD104" s="103">
        <f t="shared" si="4"/>
        <v>2.25</v>
      </c>
      <c r="AE104" s="103">
        <f t="shared" si="5"/>
        <v>2.063938135</v>
      </c>
      <c r="AF104" s="98">
        <v>0.5</v>
      </c>
      <c r="AG104" s="103">
        <f t="shared" si="6"/>
        <v>4.607833005</v>
      </c>
      <c r="AH104" s="103"/>
    </row>
    <row r="105" hidden="1">
      <c r="A105" s="93" t="s">
        <v>2730</v>
      </c>
      <c r="B105" s="93" t="s">
        <v>66</v>
      </c>
      <c r="C105" s="93" t="s">
        <v>729</v>
      </c>
      <c r="D105" s="94" t="s">
        <v>58</v>
      </c>
      <c r="E105" s="100">
        <v>100.0</v>
      </c>
      <c r="F105" s="99" t="s">
        <v>61</v>
      </c>
      <c r="G105" s="99" t="s">
        <v>283</v>
      </c>
      <c r="H105" s="100" t="s">
        <v>2616</v>
      </c>
      <c r="I105" s="100">
        <v>150.0</v>
      </c>
      <c r="J105" s="100">
        <v>0.0011</v>
      </c>
      <c r="K105" s="100">
        <v>0.0123</v>
      </c>
      <c r="L105" s="100">
        <v>0.0</v>
      </c>
      <c r="M105" s="100">
        <v>0.01</v>
      </c>
      <c r="N105" s="100">
        <v>5.7E-4</v>
      </c>
      <c r="O105" s="100">
        <v>0.0102</v>
      </c>
      <c r="P105" s="100">
        <v>35.94</v>
      </c>
      <c r="Q105" s="100">
        <v>34.05</v>
      </c>
      <c r="R105" s="1">
        <v>34.87</v>
      </c>
      <c r="S105" s="1">
        <v>32.65</v>
      </c>
      <c r="V105" s="1">
        <v>225.0</v>
      </c>
      <c r="W105" s="102">
        <f t="shared" ref="W105:AB105" si="8">$V105*J105</f>
        <v>0.2475</v>
      </c>
      <c r="X105" s="102">
        <f t="shared" si="8"/>
        <v>2.7675</v>
      </c>
      <c r="Y105" s="102">
        <f t="shared" si="8"/>
        <v>0</v>
      </c>
      <c r="Z105" s="102">
        <f t="shared" si="8"/>
        <v>2.25</v>
      </c>
      <c r="AA105" s="102">
        <f t="shared" si="8"/>
        <v>0.12825</v>
      </c>
      <c r="AB105" s="102">
        <f t="shared" si="8"/>
        <v>2.295</v>
      </c>
      <c r="AC105" s="103">
        <f t="shared" si="3"/>
        <v>2.778545033</v>
      </c>
      <c r="AD105" s="103">
        <f t="shared" si="4"/>
        <v>2.25</v>
      </c>
      <c r="AE105" s="103">
        <f t="shared" si="5"/>
        <v>2.298580663</v>
      </c>
      <c r="AF105" s="98">
        <v>0.5</v>
      </c>
      <c r="AG105" s="103">
        <f t="shared" si="6"/>
        <v>5.557090066</v>
      </c>
      <c r="AH105" s="103"/>
    </row>
    <row r="106" hidden="1">
      <c r="A106" s="93" t="s">
        <v>2731</v>
      </c>
      <c r="B106" s="93" t="s">
        <v>61</v>
      </c>
      <c r="C106" s="93" t="s">
        <v>2732</v>
      </c>
      <c r="D106" s="94" t="s">
        <v>58</v>
      </c>
      <c r="E106" s="100">
        <v>101.0</v>
      </c>
      <c r="F106" s="99" t="s">
        <v>88</v>
      </c>
      <c r="G106" s="99" t="s">
        <v>2733</v>
      </c>
      <c r="H106" s="100" t="s">
        <v>2616</v>
      </c>
      <c r="I106" s="100">
        <v>150.0</v>
      </c>
      <c r="J106" s="100">
        <v>7.0E-4</v>
      </c>
      <c r="K106" s="100">
        <v>0.0164</v>
      </c>
      <c r="L106" s="100">
        <v>0.0</v>
      </c>
      <c r="M106" s="100">
        <v>0.02</v>
      </c>
      <c r="N106" s="100">
        <v>0.00202</v>
      </c>
      <c r="O106" s="100">
        <v>0.01272</v>
      </c>
      <c r="P106" s="100">
        <v>27.75</v>
      </c>
      <c r="Q106" s="100">
        <v>25.8</v>
      </c>
      <c r="R106" s="1">
        <v>27.02</v>
      </c>
      <c r="S106" s="1">
        <v>24.86</v>
      </c>
    </row>
    <row r="107" hidden="1">
      <c r="A107" s="93" t="s">
        <v>2734</v>
      </c>
      <c r="B107" s="93" t="s">
        <v>66</v>
      </c>
      <c r="C107" s="93" t="s">
        <v>2732</v>
      </c>
      <c r="D107" s="94" t="s">
        <v>58</v>
      </c>
      <c r="E107" s="100">
        <v>102.0</v>
      </c>
      <c r="F107" s="99" t="s">
        <v>85</v>
      </c>
      <c r="G107" s="99" t="s">
        <v>2733</v>
      </c>
      <c r="H107" s="100" t="s">
        <v>2616</v>
      </c>
      <c r="I107" s="100">
        <v>150.0</v>
      </c>
      <c r="J107" s="100">
        <v>7.0E-4</v>
      </c>
      <c r="K107" s="100">
        <v>0.0164</v>
      </c>
      <c r="L107" s="100">
        <v>0.0</v>
      </c>
      <c r="M107" s="100">
        <v>0.02</v>
      </c>
      <c r="N107" s="100">
        <v>0.00202</v>
      </c>
      <c r="O107" s="100">
        <v>0.01272</v>
      </c>
      <c r="P107" s="100">
        <v>27.75</v>
      </c>
      <c r="Q107" s="100">
        <v>25.8</v>
      </c>
      <c r="R107" s="1">
        <v>27.02</v>
      </c>
      <c r="S107" s="1">
        <v>24.86</v>
      </c>
    </row>
    <row r="108" hidden="1">
      <c r="A108" s="93" t="s">
        <v>2735</v>
      </c>
      <c r="B108" s="93" t="s">
        <v>63</v>
      </c>
      <c r="C108" s="93" t="s">
        <v>813</v>
      </c>
      <c r="D108" s="94" t="s">
        <v>58</v>
      </c>
      <c r="E108" s="100">
        <v>103.0</v>
      </c>
      <c r="F108" s="99" t="s">
        <v>66</v>
      </c>
      <c r="G108" s="99" t="s">
        <v>388</v>
      </c>
      <c r="H108" s="100" t="s">
        <v>2616</v>
      </c>
      <c r="I108" s="100">
        <v>150.0</v>
      </c>
      <c r="J108" s="100">
        <v>0.0018</v>
      </c>
      <c r="K108" s="100">
        <v>0.0181</v>
      </c>
      <c r="L108" s="100">
        <v>0.0</v>
      </c>
      <c r="M108" s="100">
        <v>0.02</v>
      </c>
      <c r="N108" s="100">
        <v>0.0043</v>
      </c>
      <c r="O108" s="100">
        <v>0.02331</v>
      </c>
      <c r="P108" s="100">
        <v>21.1</v>
      </c>
      <c r="Q108" s="100">
        <v>23.21</v>
      </c>
      <c r="R108" s="1">
        <v>20.77</v>
      </c>
      <c r="S108" s="1">
        <v>22.61</v>
      </c>
    </row>
    <row r="109" hidden="1">
      <c r="A109" s="93" t="s">
        <v>2736</v>
      </c>
      <c r="B109" s="93" t="s">
        <v>935</v>
      </c>
      <c r="C109" s="93" t="s">
        <v>813</v>
      </c>
      <c r="D109" s="94" t="s">
        <v>58</v>
      </c>
      <c r="E109" s="100">
        <v>104.0</v>
      </c>
      <c r="F109" s="99" t="s">
        <v>61</v>
      </c>
      <c r="G109" s="99" t="s">
        <v>388</v>
      </c>
      <c r="H109" s="100" t="s">
        <v>2616</v>
      </c>
      <c r="I109" s="100">
        <v>150.0</v>
      </c>
      <c r="J109" s="100">
        <v>0.0018</v>
      </c>
      <c r="K109" s="100">
        <v>0.0181</v>
      </c>
      <c r="L109" s="100">
        <v>0.0</v>
      </c>
      <c r="M109" s="100">
        <v>0.02</v>
      </c>
      <c r="N109" s="100">
        <v>0.0043</v>
      </c>
      <c r="O109" s="100">
        <v>0.02331</v>
      </c>
      <c r="P109" s="100">
        <v>21.1</v>
      </c>
      <c r="Q109" s="100">
        <v>23.21</v>
      </c>
      <c r="R109" s="1">
        <v>20.77</v>
      </c>
      <c r="S109" s="1">
        <v>22.61</v>
      </c>
    </row>
    <row r="110" hidden="1">
      <c r="A110" s="93" t="s">
        <v>2737</v>
      </c>
      <c r="B110" s="93" t="s">
        <v>85</v>
      </c>
      <c r="C110" s="93" t="s">
        <v>771</v>
      </c>
      <c r="D110" s="94" t="s">
        <v>58</v>
      </c>
      <c r="E110" s="100">
        <v>105.0</v>
      </c>
      <c r="F110" s="99" t="s">
        <v>66</v>
      </c>
      <c r="G110" s="99" t="s">
        <v>389</v>
      </c>
      <c r="H110" s="100" t="s">
        <v>2616</v>
      </c>
      <c r="I110" s="100">
        <v>150.0</v>
      </c>
      <c r="J110" s="100">
        <v>0.0021</v>
      </c>
      <c r="K110" s="100">
        <v>0.0191</v>
      </c>
      <c r="L110" s="100">
        <v>0.0</v>
      </c>
      <c r="M110" s="100">
        <v>0.02</v>
      </c>
      <c r="N110" s="100">
        <v>0.00593</v>
      </c>
      <c r="O110" s="100">
        <v>0.02624</v>
      </c>
      <c r="P110" s="100">
        <v>19.43</v>
      </c>
      <c r="Q110" s="100">
        <v>22.0</v>
      </c>
      <c r="R110" s="1">
        <v>19.15</v>
      </c>
      <c r="S110" s="1">
        <v>21.46</v>
      </c>
    </row>
    <row r="111" hidden="1">
      <c r="A111" s="93" t="s">
        <v>2738</v>
      </c>
      <c r="B111" s="93" t="s">
        <v>88</v>
      </c>
      <c r="C111" s="93" t="s">
        <v>771</v>
      </c>
      <c r="D111" s="94" t="s">
        <v>58</v>
      </c>
      <c r="E111" s="100">
        <v>106.0</v>
      </c>
      <c r="F111" s="99" t="s">
        <v>61</v>
      </c>
      <c r="G111" s="99" t="s">
        <v>389</v>
      </c>
      <c r="H111" s="100" t="s">
        <v>2616</v>
      </c>
      <c r="I111" s="100">
        <v>150.0</v>
      </c>
      <c r="J111" s="100">
        <v>0.0021</v>
      </c>
      <c r="K111" s="100">
        <v>0.0191</v>
      </c>
      <c r="L111" s="100">
        <v>0.0</v>
      </c>
      <c r="M111" s="100">
        <v>0.02</v>
      </c>
      <c r="N111" s="100">
        <v>0.00593</v>
      </c>
      <c r="O111" s="100">
        <v>0.02624</v>
      </c>
      <c r="P111" s="100">
        <v>19.43</v>
      </c>
      <c r="Q111" s="100">
        <v>22.0</v>
      </c>
      <c r="R111" s="1">
        <v>19.15</v>
      </c>
      <c r="S111" s="1">
        <v>21.46</v>
      </c>
    </row>
    <row r="112" hidden="1">
      <c r="A112" s="93" t="s">
        <v>2739</v>
      </c>
      <c r="B112" s="93" t="s">
        <v>249</v>
      </c>
      <c r="C112" s="93" t="s">
        <v>743</v>
      </c>
      <c r="D112" s="94" t="s">
        <v>58</v>
      </c>
      <c r="E112" s="100">
        <v>107.0</v>
      </c>
      <c r="F112" s="99" t="s">
        <v>66</v>
      </c>
      <c r="G112" s="99" t="s">
        <v>246</v>
      </c>
      <c r="H112" s="100" t="s">
        <v>2616</v>
      </c>
      <c r="I112" s="100">
        <v>150.0</v>
      </c>
      <c r="J112" s="100">
        <v>0.0015</v>
      </c>
      <c r="K112" s="100">
        <v>0.0114</v>
      </c>
      <c r="L112" s="100">
        <v>0.0</v>
      </c>
      <c r="M112" s="100">
        <v>0.01</v>
      </c>
      <c r="N112" s="100">
        <v>0.00634</v>
      </c>
      <c r="O112" s="100">
        <v>0.02215</v>
      </c>
      <c r="P112" s="100">
        <v>27.73</v>
      </c>
      <c r="Q112" s="100">
        <v>36.62</v>
      </c>
      <c r="R112" s="1">
        <v>26.5</v>
      </c>
      <c r="S112" s="1">
        <v>33.34</v>
      </c>
    </row>
    <row r="113" hidden="1">
      <c r="A113" s="93" t="s">
        <v>2740</v>
      </c>
      <c r="B113" s="93" t="s">
        <v>252</v>
      </c>
      <c r="C113" s="93" t="s">
        <v>743</v>
      </c>
      <c r="D113" s="94" t="s">
        <v>58</v>
      </c>
      <c r="E113" s="100">
        <v>108.0</v>
      </c>
      <c r="F113" s="99" t="s">
        <v>61</v>
      </c>
      <c r="G113" s="99" t="s">
        <v>246</v>
      </c>
      <c r="H113" s="100" t="s">
        <v>2616</v>
      </c>
      <c r="I113" s="100">
        <v>150.0</v>
      </c>
      <c r="J113" s="100">
        <v>0.0015</v>
      </c>
      <c r="K113" s="100">
        <v>0.0114</v>
      </c>
      <c r="L113" s="100">
        <v>0.0</v>
      </c>
      <c r="M113" s="100">
        <v>0.01</v>
      </c>
      <c r="N113" s="100">
        <v>0.00634</v>
      </c>
      <c r="O113" s="100">
        <v>0.02215</v>
      </c>
      <c r="P113" s="100">
        <v>27.73</v>
      </c>
      <c r="Q113" s="100">
        <v>36.62</v>
      </c>
      <c r="R113" s="1">
        <v>26.5</v>
      </c>
      <c r="S113" s="1">
        <v>33.34</v>
      </c>
    </row>
    <row r="114" hidden="1">
      <c r="A114" s="93" t="s">
        <v>2741</v>
      </c>
      <c r="B114" s="93" t="s">
        <v>85</v>
      </c>
      <c r="C114" s="93" t="s">
        <v>772</v>
      </c>
      <c r="D114" s="94" t="s">
        <v>58</v>
      </c>
      <c r="E114" s="100">
        <v>109.0</v>
      </c>
      <c r="F114" s="99" t="s">
        <v>66</v>
      </c>
      <c r="G114" s="99" t="s">
        <v>269</v>
      </c>
      <c r="H114" s="100" t="s">
        <v>2616</v>
      </c>
      <c r="I114" s="100">
        <v>150.0</v>
      </c>
      <c r="J114" s="100">
        <v>0.0026</v>
      </c>
      <c r="K114" s="100">
        <v>0.0187</v>
      </c>
      <c r="L114" s="100">
        <v>0.0</v>
      </c>
      <c r="M114" s="100">
        <v>0.02</v>
      </c>
      <c r="N114" s="100">
        <v>0.01211</v>
      </c>
      <c r="O114" s="100">
        <v>0.04292</v>
      </c>
      <c r="P114" s="100">
        <v>15.48</v>
      </c>
      <c r="Q114" s="100">
        <v>22.4</v>
      </c>
      <c r="R114" s="1">
        <v>15.14</v>
      </c>
      <c r="S114" s="1">
        <v>21.28</v>
      </c>
    </row>
    <row r="115" hidden="1">
      <c r="A115" s="93" t="s">
        <v>2742</v>
      </c>
      <c r="B115" s="93" t="s">
        <v>88</v>
      </c>
      <c r="C115" s="93" t="s">
        <v>772</v>
      </c>
      <c r="D115" s="94" t="s">
        <v>58</v>
      </c>
      <c r="E115" s="100">
        <v>110.0</v>
      </c>
      <c r="F115" s="99" t="s">
        <v>61</v>
      </c>
      <c r="G115" s="99" t="s">
        <v>269</v>
      </c>
      <c r="H115" s="100" t="s">
        <v>2616</v>
      </c>
      <c r="I115" s="100">
        <v>150.0</v>
      </c>
      <c r="J115" s="100">
        <v>0.0026</v>
      </c>
      <c r="K115" s="100">
        <v>0.0187</v>
      </c>
      <c r="L115" s="100">
        <v>0.0</v>
      </c>
      <c r="M115" s="100">
        <v>0.02</v>
      </c>
      <c r="N115" s="100">
        <v>0.01211</v>
      </c>
      <c r="O115" s="100">
        <v>0.04292</v>
      </c>
      <c r="P115" s="100">
        <v>15.48</v>
      </c>
      <c r="Q115" s="100">
        <v>22.4</v>
      </c>
      <c r="R115" s="1">
        <v>15.14</v>
      </c>
      <c r="S115" s="1">
        <v>21.28</v>
      </c>
    </row>
    <row r="116" hidden="1">
      <c r="A116" s="93" t="s">
        <v>2743</v>
      </c>
      <c r="B116" s="93" t="s">
        <v>56</v>
      </c>
      <c r="C116" s="93" t="s">
        <v>775</v>
      </c>
      <c r="D116" s="94" t="s">
        <v>58</v>
      </c>
      <c r="E116" s="100">
        <v>111.0</v>
      </c>
      <c r="F116" s="101">
        <v>44232.0</v>
      </c>
      <c r="G116" s="99" t="s">
        <v>2666</v>
      </c>
      <c r="H116" s="100" t="s">
        <v>2616</v>
      </c>
      <c r="I116" s="100">
        <v>150.0</v>
      </c>
      <c r="J116" s="100">
        <v>6.0E-4</v>
      </c>
      <c r="K116" s="100">
        <v>0.0176</v>
      </c>
      <c r="L116" s="100">
        <v>0.0</v>
      </c>
      <c r="M116" s="100">
        <v>0.02</v>
      </c>
      <c r="N116" s="100">
        <v>0.00129</v>
      </c>
      <c r="O116" s="100">
        <v>0.00918</v>
      </c>
      <c r="P116" s="100">
        <v>28.46</v>
      </c>
      <c r="Q116" s="100">
        <v>23.99</v>
      </c>
      <c r="R116" s="1">
        <v>28.0</v>
      </c>
      <c r="S116" s="1">
        <v>23.51</v>
      </c>
    </row>
    <row r="117" hidden="1">
      <c r="A117" s="93" t="s">
        <v>2744</v>
      </c>
      <c r="B117" s="93" t="s">
        <v>78</v>
      </c>
      <c r="C117" s="93" t="s">
        <v>775</v>
      </c>
      <c r="D117" s="94" t="s">
        <v>58</v>
      </c>
      <c r="E117" s="100">
        <v>112.0</v>
      </c>
      <c r="F117" s="101">
        <v>44201.0</v>
      </c>
      <c r="G117" s="99" t="s">
        <v>2666</v>
      </c>
      <c r="H117" s="100" t="s">
        <v>2616</v>
      </c>
      <c r="I117" s="100">
        <v>150.0</v>
      </c>
      <c r="J117" s="100">
        <v>6.0E-4</v>
      </c>
      <c r="K117" s="100">
        <v>0.0176</v>
      </c>
      <c r="L117" s="100">
        <v>0.0</v>
      </c>
      <c r="M117" s="100">
        <v>0.02</v>
      </c>
      <c r="N117" s="100">
        <v>0.00129</v>
      </c>
      <c r="O117" s="100">
        <v>0.00918</v>
      </c>
      <c r="P117" s="100">
        <v>28.46</v>
      </c>
      <c r="Q117" s="100">
        <v>23.99</v>
      </c>
      <c r="R117" s="1">
        <v>28.0</v>
      </c>
      <c r="S117" s="1">
        <v>23.51</v>
      </c>
    </row>
    <row r="118" hidden="1">
      <c r="A118" s="93" t="s">
        <v>2745</v>
      </c>
      <c r="B118" s="93" t="s">
        <v>61</v>
      </c>
      <c r="C118" s="93" t="s">
        <v>1916</v>
      </c>
      <c r="D118" s="94" t="s">
        <v>58</v>
      </c>
      <c r="E118" s="100">
        <v>113.0</v>
      </c>
      <c r="F118" s="99" t="s">
        <v>66</v>
      </c>
      <c r="G118" s="99" t="s">
        <v>206</v>
      </c>
      <c r="H118" s="100" t="s">
        <v>2616</v>
      </c>
      <c r="I118" s="100">
        <v>150.0</v>
      </c>
      <c r="J118" s="100">
        <v>0.0015</v>
      </c>
      <c r="K118" s="100">
        <v>0.012</v>
      </c>
      <c r="L118" s="100">
        <v>0.0</v>
      </c>
      <c r="M118" s="100">
        <v>0.01</v>
      </c>
      <c r="N118" s="100">
        <v>0.00585</v>
      </c>
      <c r="O118" s="100">
        <v>0.01407</v>
      </c>
      <c r="P118" s="100">
        <v>33.07</v>
      </c>
      <c r="Q118" s="100">
        <v>35.0</v>
      </c>
      <c r="R118" s="1">
        <v>29.67</v>
      </c>
      <c r="S118" s="1">
        <v>29.38</v>
      </c>
    </row>
    <row r="119" hidden="1">
      <c r="A119" s="93" t="s">
        <v>2746</v>
      </c>
      <c r="B119" s="93" t="s">
        <v>66</v>
      </c>
      <c r="C119" s="93" t="s">
        <v>1916</v>
      </c>
      <c r="D119" s="94" t="s">
        <v>58</v>
      </c>
      <c r="E119" s="100">
        <v>114.0</v>
      </c>
      <c r="F119" s="99" t="s">
        <v>61</v>
      </c>
      <c r="G119" s="99" t="s">
        <v>206</v>
      </c>
      <c r="H119" s="100" t="s">
        <v>2616</v>
      </c>
      <c r="I119" s="100">
        <v>150.0</v>
      </c>
      <c r="J119" s="100">
        <v>0.0015</v>
      </c>
      <c r="K119" s="100">
        <v>0.012</v>
      </c>
      <c r="L119" s="100">
        <v>0.0</v>
      </c>
      <c r="M119" s="100">
        <v>0.01</v>
      </c>
      <c r="N119" s="100">
        <v>0.00585</v>
      </c>
      <c r="O119" s="100">
        <v>0.01407</v>
      </c>
      <c r="P119" s="100">
        <v>33.07</v>
      </c>
      <c r="Q119" s="100">
        <v>35.0</v>
      </c>
      <c r="R119" s="1">
        <v>29.67</v>
      </c>
      <c r="S119" s="1">
        <v>29.38</v>
      </c>
    </row>
    <row r="120" hidden="1">
      <c r="A120" s="93" t="s">
        <v>2747</v>
      </c>
      <c r="B120" s="93" t="s">
        <v>61</v>
      </c>
      <c r="C120" s="93" t="s">
        <v>746</v>
      </c>
      <c r="D120" s="94" t="s">
        <v>58</v>
      </c>
      <c r="E120" s="100">
        <v>115.0</v>
      </c>
      <c r="F120" s="99" t="s">
        <v>66</v>
      </c>
      <c r="G120" s="99" t="s">
        <v>132</v>
      </c>
      <c r="H120" s="100" t="s">
        <v>2616</v>
      </c>
      <c r="I120" s="100">
        <v>150.0</v>
      </c>
      <c r="J120" s="100">
        <v>0.0014</v>
      </c>
      <c r="K120" s="100">
        <v>0.0146</v>
      </c>
      <c r="L120" s="100">
        <v>0.0</v>
      </c>
      <c r="M120" s="100">
        <v>0.01</v>
      </c>
      <c r="N120" s="100">
        <v>0.00524</v>
      </c>
      <c r="O120" s="100">
        <v>0.02524</v>
      </c>
      <c r="P120" s="100">
        <v>22.87</v>
      </c>
      <c r="Q120" s="100">
        <v>28.76</v>
      </c>
      <c r="R120" s="1">
        <v>22.44</v>
      </c>
      <c r="S120" s="1">
        <v>27.78</v>
      </c>
    </row>
    <row r="121" hidden="1">
      <c r="A121" s="93" t="s">
        <v>2748</v>
      </c>
      <c r="B121" s="93" t="s">
        <v>66</v>
      </c>
      <c r="C121" s="93" t="s">
        <v>746</v>
      </c>
      <c r="D121" s="94" t="s">
        <v>58</v>
      </c>
      <c r="E121" s="100">
        <v>116.0</v>
      </c>
      <c r="F121" s="99" t="s">
        <v>61</v>
      </c>
      <c r="G121" s="99" t="s">
        <v>132</v>
      </c>
      <c r="H121" s="100" t="s">
        <v>2616</v>
      </c>
      <c r="I121" s="100">
        <v>150.0</v>
      </c>
      <c r="J121" s="100">
        <v>0.0014</v>
      </c>
      <c r="K121" s="100">
        <v>0.0146</v>
      </c>
      <c r="L121" s="100">
        <v>0.0</v>
      </c>
      <c r="M121" s="100">
        <v>0.01</v>
      </c>
      <c r="N121" s="100">
        <v>0.00524</v>
      </c>
      <c r="O121" s="100">
        <v>0.02524</v>
      </c>
      <c r="P121" s="100">
        <v>22.87</v>
      </c>
      <c r="Q121" s="100">
        <v>28.76</v>
      </c>
      <c r="R121" s="1">
        <v>22.44</v>
      </c>
      <c r="S121" s="1">
        <v>27.78</v>
      </c>
    </row>
    <row r="122" hidden="1">
      <c r="A122" s="93" t="s">
        <v>2749</v>
      </c>
      <c r="B122" s="93" t="s">
        <v>61</v>
      </c>
      <c r="C122" s="93" t="s">
        <v>698</v>
      </c>
      <c r="D122" s="94" t="s">
        <v>58</v>
      </c>
      <c r="E122" s="100">
        <v>117.0</v>
      </c>
      <c r="F122" s="99" t="s">
        <v>557</v>
      </c>
      <c r="G122" s="99" t="s">
        <v>2682</v>
      </c>
      <c r="H122" s="100" t="s">
        <v>2616</v>
      </c>
      <c r="I122" s="100">
        <v>150.0</v>
      </c>
      <c r="J122" s="100">
        <v>5.0E-4</v>
      </c>
      <c r="K122" s="100">
        <v>0.0131</v>
      </c>
      <c r="L122" s="100">
        <v>0.0</v>
      </c>
      <c r="M122" s="100">
        <v>0.01</v>
      </c>
      <c r="N122" s="100">
        <v>3.0E-5</v>
      </c>
      <c r="O122" s="100">
        <v>0.00379</v>
      </c>
      <c r="P122" s="100">
        <v>42.22</v>
      </c>
      <c r="Q122" s="100">
        <v>32.29</v>
      </c>
      <c r="R122" s="1">
        <v>40.45</v>
      </c>
      <c r="S122" s="1">
        <v>30.75</v>
      </c>
    </row>
    <row r="123" hidden="1">
      <c r="A123" s="93" t="s">
        <v>2750</v>
      </c>
      <c r="B123" s="93" t="s">
        <v>66</v>
      </c>
      <c r="C123" s="93" t="s">
        <v>698</v>
      </c>
      <c r="D123" s="94" t="s">
        <v>58</v>
      </c>
      <c r="E123" s="100">
        <v>118.0</v>
      </c>
      <c r="F123" s="99" t="s">
        <v>553</v>
      </c>
      <c r="G123" s="99" t="s">
        <v>2682</v>
      </c>
      <c r="H123" s="100" t="s">
        <v>2616</v>
      </c>
      <c r="I123" s="100">
        <v>150.0</v>
      </c>
      <c r="J123" s="100">
        <v>0.001</v>
      </c>
      <c r="K123" s="100">
        <v>0.0112</v>
      </c>
      <c r="L123" s="100">
        <v>0.0</v>
      </c>
      <c r="M123" s="100">
        <v>0.01</v>
      </c>
      <c r="N123" s="100">
        <v>2.5E-4</v>
      </c>
      <c r="O123" s="100">
        <v>0.00655</v>
      </c>
      <c r="P123" s="100">
        <v>43.34</v>
      </c>
      <c r="Q123" s="100">
        <v>37.65</v>
      </c>
      <c r="R123" s="1">
        <v>41.74</v>
      </c>
      <c r="S123" s="1">
        <v>35.89</v>
      </c>
    </row>
    <row r="124" hidden="1">
      <c r="A124" s="93" t="s">
        <v>2751</v>
      </c>
      <c r="B124" s="93" t="s">
        <v>300</v>
      </c>
      <c r="C124" s="93" t="s">
        <v>698</v>
      </c>
      <c r="D124" s="94" t="s">
        <v>58</v>
      </c>
      <c r="E124" s="100">
        <v>119.0</v>
      </c>
      <c r="F124" s="99" t="s">
        <v>66</v>
      </c>
      <c r="G124" s="99" t="s">
        <v>2682</v>
      </c>
      <c r="H124" s="100" t="s">
        <v>2616</v>
      </c>
      <c r="I124" s="100">
        <v>150.0</v>
      </c>
      <c r="J124" s="100">
        <v>5.0E-4</v>
      </c>
      <c r="K124" s="100">
        <v>0.0131</v>
      </c>
      <c r="L124" s="100">
        <v>0.0</v>
      </c>
      <c r="M124" s="100">
        <v>0.01</v>
      </c>
      <c r="N124" s="100">
        <v>3.0E-5</v>
      </c>
      <c r="O124" s="100">
        <v>0.00379</v>
      </c>
      <c r="P124" s="100">
        <v>42.22</v>
      </c>
      <c r="Q124" s="100">
        <v>32.29</v>
      </c>
      <c r="R124" s="1">
        <v>40.45</v>
      </c>
      <c r="S124" s="1">
        <v>30.75</v>
      </c>
    </row>
    <row r="125" hidden="1">
      <c r="A125" s="93" t="s">
        <v>2752</v>
      </c>
      <c r="B125" s="93" t="s">
        <v>305</v>
      </c>
      <c r="C125" s="93" t="s">
        <v>698</v>
      </c>
      <c r="D125" s="94" t="s">
        <v>58</v>
      </c>
      <c r="E125" s="100">
        <v>120.0</v>
      </c>
      <c r="F125" s="99" t="s">
        <v>61</v>
      </c>
      <c r="G125" s="99" t="s">
        <v>2682</v>
      </c>
      <c r="H125" s="100" t="s">
        <v>2616</v>
      </c>
      <c r="I125" s="100">
        <v>150.0</v>
      </c>
      <c r="J125" s="100">
        <v>5.0E-4</v>
      </c>
      <c r="K125" s="100">
        <v>0.0131</v>
      </c>
      <c r="L125" s="100">
        <v>0.0</v>
      </c>
      <c r="M125" s="100">
        <v>0.01</v>
      </c>
      <c r="N125" s="100">
        <v>3.0E-5</v>
      </c>
      <c r="O125" s="100">
        <v>0.00379</v>
      </c>
      <c r="P125" s="100">
        <v>42.22</v>
      </c>
      <c r="Q125" s="100">
        <v>32.29</v>
      </c>
      <c r="R125" s="1">
        <v>40.45</v>
      </c>
      <c r="S125" s="1">
        <v>30.75</v>
      </c>
    </row>
    <row r="126" hidden="1">
      <c r="A126" s="93" t="s">
        <v>2753</v>
      </c>
      <c r="B126" s="93" t="s">
        <v>61</v>
      </c>
      <c r="C126" s="93" t="s">
        <v>1764</v>
      </c>
      <c r="D126" s="94" t="s">
        <v>58</v>
      </c>
      <c r="E126" s="100">
        <v>121.0</v>
      </c>
      <c r="F126" s="99" t="s">
        <v>66</v>
      </c>
      <c r="G126" s="99" t="s">
        <v>752</v>
      </c>
      <c r="H126" s="100" t="s">
        <v>2616</v>
      </c>
      <c r="I126" s="100">
        <v>150.0</v>
      </c>
      <c r="J126" s="100">
        <v>5.0E-4</v>
      </c>
      <c r="K126" s="100">
        <v>0.0131</v>
      </c>
      <c r="L126" s="100">
        <v>0.0</v>
      </c>
      <c r="M126" s="100">
        <v>0.01</v>
      </c>
      <c r="N126" s="100">
        <v>1.0E-4</v>
      </c>
      <c r="O126" s="100">
        <v>0.00401</v>
      </c>
      <c r="P126" s="100">
        <v>41.8</v>
      </c>
      <c r="Q126" s="100">
        <v>32.19</v>
      </c>
      <c r="R126" s="1">
        <v>40.06</v>
      </c>
      <c r="S126" s="1">
        <v>30.66</v>
      </c>
    </row>
    <row r="127" hidden="1">
      <c r="A127" s="93" t="s">
        <v>2754</v>
      </c>
      <c r="B127" s="93" t="s">
        <v>66</v>
      </c>
      <c r="C127" s="93" t="s">
        <v>1764</v>
      </c>
      <c r="D127" s="94" t="s">
        <v>58</v>
      </c>
      <c r="E127" s="100">
        <v>122.0</v>
      </c>
      <c r="F127" s="99" t="s">
        <v>61</v>
      </c>
      <c r="G127" s="99" t="s">
        <v>752</v>
      </c>
      <c r="H127" s="100" t="s">
        <v>2616</v>
      </c>
      <c r="I127" s="100">
        <v>150.0</v>
      </c>
      <c r="J127" s="100">
        <v>5.0E-4</v>
      </c>
      <c r="K127" s="100">
        <v>0.0131</v>
      </c>
      <c r="L127" s="100">
        <v>0.0</v>
      </c>
      <c r="M127" s="100">
        <v>0.01</v>
      </c>
      <c r="N127" s="100">
        <v>1.0E-4</v>
      </c>
      <c r="O127" s="100">
        <v>0.00401</v>
      </c>
      <c r="P127" s="100">
        <v>41.8</v>
      </c>
      <c r="Q127" s="100">
        <v>32.19</v>
      </c>
      <c r="R127" s="1">
        <v>40.06</v>
      </c>
      <c r="S127" s="1">
        <v>30.66</v>
      </c>
    </row>
    <row r="128" hidden="1">
      <c r="A128" s="93" t="s">
        <v>2755</v>
      </c>
      <c r="B128" s="93" t="s">
        <v>61</v>
      </c>
      <c r="C128" s="93" t="s">
        <v>861</v>
      </c>
      <c r="D128" s="94" t="s">
        <v>58</v>
      </c>
      <c r="E128" s="100">
        <v>123.0</v>
      </c>
      <c r="F128" s="99" t="s">
        <v>66</v>
      </c>
      <c r="G128" s="99" t="s">
        <v>625</v>
      </c>
      <c r="H128" s="100" t="s">
        <v>2616</v>
      </c>
      <c r="I128" s="100">
        <v>150.0</v>
      </c>
      <c r="J128" s="100">
        <v>0.0015</v>
      </c>
      <c r="K128" s="100">
        <v>0.0191</v>
      </c>
      <c r="L128" s="100">
        <v>0.0</v>
      </c>
      <c r="M128" s="100">
        <v>0.02</v>
      </c>
      <c r="N128" s="100">
        <v>0.00458</v>
      </c>
      <c r="O128" s="100">
        <v>0.03497</v>
      </c>
      <c r="P128" s="100">
        <v>17.32</v>
      </c>
      <c r="Q128" s="100">
        <v>22.02</v>
      </c>
      <c r="R128" s="1">
        <v>16.77</v>
      </c>
      <c r="S128" s="1">
        <v>20.67</v>
      </c>
    </row>
    <row r="129" hidden="1">
      <c r="A129" s="93" t="s">
        <v>2756</v>
      </c>
      <c r="B129" s="93" t="s">
        <v>66</v>
      </c>
      <c r="C129" s="93" t="s">
        <v>861</v>
      </c>
      <c r="D129" s="94" t="s">
        <v>58</v>
      </c>
      <c r="E129" s="100">
        <v>124.0</v>
      </c>
      <c r="F129" s="99" t="s">
        <v>61</v>
      </c>
      <c r="G129" s="99" t="s">
        <v>625</v>
      </c>
      <c r="H129" s="100" t="s">
        <v>2616</v>
      </c>
      <c r="I129" s="100">
        <v>150.0</v>
      </c>
      <c r="J129" s="100">
        <v>0.002</v>
      </c>
      <c r="K129" s="100">
        <v>0.019</v>
      </c>
      <c r="L129" s="100">
        <v>0.0</v>
      </c>
      <c r="M129" s="100">
        <v>0.02</v>
      </c>
      <c r="N129" s="100">
        <v>0.00723</v>
      </c>
      <c r="O129" s="100">
        <v>0.03512</v>
      </c>
      <c r="P129" s="100">
        <v>17.08</v>
      </c>
      <c r="Q129" s="100">
        <v>22.14</v>
      </c>
      <c r="R129" s="1">
        <v>17.02</v>
      </c>
      <c r="S129" s="1">
        <v>21.99</v>
      </c>
    </row>
    <row r="130" hidden="1">
      <c r="A130" s="93" t="s">
        <v>2757</v>
      </c>
      <c r="B130" s="93" t="s">
        <v>249</v>
      </c>
      <c r="C130" s="93" t="s">
        <v>1622</v>
      </c>
      <c r="D130" s="94" t="s">
        <v>58</v>
      </c>
      <c r="E130" s="100">
        <v>125.0</v>
      </c>
      <c r="F130" s="99" t="s">
        <v>66</v>
      </c>
      <c r="G130" s="99" t="s">
        <v>2694</v>
      </c>
      <c r="H130" s="100" t="s">
        <v>2616</v>
      </c>
      <c r="I130" s="100">
        <v>150.0</v>
      </c>
      <c r="J130" s="100">
        <v>0.002</v>
      </c>
      <c r="K130" s="100">
        <v>0.019</v>
      </c>
      <c r="L130" s="100">
        <v>0.0</v>
      </c>
      <c r="M130" s="100">
        <v>0.02</v>
      </c>
      <c r="N130" s="100">
        <v>0.00722</v>
      </c>
      <c r="O130" s="100">
        <v>0.03511</v>
      </c>
      <c r="P130" s="100">
        <v>17.07</v>
      </c>
      <c r="Q130" s="100">
        <v>22.12</v>
      </c>
      <c r="R130" s="1">
        <v>17.01</v>
      </c>
      <c r="S130" s="1">
        <v>21.97</v>
      </c>
    </row>
    <row r="131" hidden="1">
      <c r="A131" s="93" t="s">
        <v>2758</v>
      </c>
      <c r="B131" s="93" t="s">
        <v>252</v>
      </c>
      <c r="C131" s="93" t="s">
        <v>1622</v>
      </c>
      <c r="D131" s="94" t="s">
        <v>58</v>
      </c>
      <c r="E131" s="100">
        <v>126.0</v>
      </c>
      <c r="F131" s="99" t="s">
        <v>61</v>
      </c>
      <c r="G131" s="99" t="s">
        <v>2694</v>
      </c>
      <c r="H131" s="100" t="s">
        <v>2616</v>
      </c>
      <c r="I131" s="100">
        <v>150.0</v>
      </c>
      <c r="J131" s="100">
        <v>0.002</v>
      </c>
      <c r="K131" s="100">
        <v>0.019</v>
      </c>
      <c r="L131" s="100">
        <v>0.0</v>
      </c>
      <c r="M131" s="100">
        <v>0.02</v>
      </c>
      <c r="N131" s="100">
        <v>0.00722</v>
      </c>
      <c r="O131" s="100">
        <v>0.03511</v>
      </c>
      <c r="P131" s="100">
        <v>17.07</v>
      </c>
      <c r="Q131" s="100">
        <v>22.12</v>
      </c>
      <c r="R131" s="1">
        <v>17.01</v>
      </c>
      <c r="S131" s="1">
        <v>21.97</v>
      </c>
    </row>
    <row r="132" hidden="1">
      <c r="A132" s="93" t="s">
        <v>2759</v>
      </c>
      <c r="B132" s="93" t="s">
        <v>249</v>
      </c>
      <c r="C132" s="93" t="s">
        <v>494</v>
      </c>
      <c r="D132" s="94" t="s">
        <v>58</v>
      </c>
      <c r="E132" s="100">
        <v>127.0</v>
      </c>
      <c r="F132" s="99" t="s">
        <v>66</v>
      </c>
      <c r="G132" s="99" t="s">
        <v>255</v>
      </c>
      <c r="H132" s="100" t="s">
        <v>2616</v>
      </c>
      <c r="I132" s="100">
        <v>150.0</v>
      </c>
      <c r="J132" s="100">
        <v>0.0015</v>
      </c>
      <c r="K132" s="100">
        <v>0.0121</v>
      </c>
      <c r="L132" s="100">
        <v>0.0</v>
      </c>
      <c r="M132" s="100">
        <v>0.01</v>
      </c>
      <c r="N132" s="100">
        <v>0.00856</v>
      </c>
      <c r="O132" s="100">
        <v>0.02572</v>
      </c>
      <c r="P132" s="100">
        <v>24.88</v>
      </c>
      <c r="Q132" s="100">
        <v>34.67</v>
      </c>
      <c r="R132" s="1">
        <v>23.77</v>
      </c>
      <c r="S132" s="1">
        <v>31.41</v>
      </c>
    </row>
    <row r="133" hidden="1">
      <c r="A133" s="93" t="s">
        <v>2760</v>
      </c>
      <c r="B133" s="93" t="s">
        <v>252</v>
      </c>
      <c r="C133" s="93" t="s">
        <v>494</v>
      </c>
      <c r="D133" s="94" t="s">
        <v>58</v>
      </c>
      <c r="E133" s="100">
        <v>128.0</v>
      </c>
      <c r="F133" s="99" t="s">
        <v>61</v>
      </c>
      <c r="G133" s="99" t="s">
        <v>255</v>
      </c>
      <c r="H133" s="100" t="s">
        <v>2616</v>
      </c>
      <c r="I133" s="100">
        <v>150.0</v>
      </c>
      <c r="J133" s="100">
        <v>0.0015</v>
      </c>
      <c r="K133" s="100">
        <v>0.0121</v>
      </c>
      <c r="L133" s="100">
        <v>0.0</v>
      </c>
      <c r="M133" s="100">
        <v>0.01</v>
      </c>
      <c r="N133" s="100">
        <v>0.00856</v>
      </c>
      <c r="O133" s="100">
        <v>0.02572</v>
      </c>
      <c r="P133" s="100">
        <v>24.88</v>
      </c>
      <c r="Q133" s="100">
        <v>34.67</v>
      </c>
      <c r="R133" s="1">
        <v>23.77</v>
      </c>
      <c r="S133" s="1">
        <v>31.41</v>
      </c>
    </row>
    <row r="134" hidden="1">
      <c r="A134" s="93" t="s">
        <v>2761</v>
      </c>
      <c r="B134" s="93" t="s">
        <v>61</v>
      </c>
      <c r="C134" s="93" t="s">
        <v>908</v>
      </c>
      <c r="D134" s="94" t="s">
        <v>58</v>
      </c>
      <c r="E134" s="100">
        <v>129.0</v>
      </c>
      <c r="F134" s="99" t="s">
        <v>66</v>
      </c>
      <c r="G134" s="99" t="s">
        <v>245</v>
      </c>
      <c r="H134" s="100" t="s">
        <v>2616</v>
      </c>
      <c r="I134" s="100">
        <v>150.0</v>
      </c>
      <c r="J134" s="100">
        <v>0.0014</v>
      </c>
      <c r="K134" s="100">
        <v>0.0124</v>
      </c>
      <c r="L134" s="100">
        <v>0.0</v>
      </c>
      <c r="M134" s="100">
        <v>0.01</v>
      </c>
      <c r="N134" s="100">
        <v>0.01176</v>
      </c>
      <c r="O134" s="100">
        <v>0.03198</v>
      </c>
      <c r="P134" s="100">
        <v>21.77</v>
      </c>
      <c r="Q134" s="100">
        <v>33.93</v>
      </c>
      <c r="R134" s="1">
        <v>20.63</v>
      </c>
      <c r="S134" s="1">
        <v>29.82</v>
      </c>
    </row>
    <row r="135" hidden="1">
      <c r="A135" s="93" t="s">
        <v>2762</v>
      </c>
      <c r="B135" s="93" t="s">
        <v>66</v>
      </c>
      <c r="C135" s="93" t="s">
        <v>908</v>
      </c>
      <c r="D135" s="94" t="s">
        <v>58</v>
      </c>
      <c r="E135" s="100">
        <v>130.0</v>
      </c>
      <c r="F135" s="99" t="s">
        <v>61</v>
      </c>
      <c r="G135" s="99" t="s">
        <v>245</v>
      </c>
      <c r="H135" s="100" t="s">
        <v>2616</v>
      </c>
      <c r="I135" s="100">
        <v>150.0</v>
      </c>
      <c r="J135" s="100">
        <v>0.0014</v>
      </c>
      <c r="K135" s="100">
        <v>0.0124</v>
      </c>
      <c r="L135" s="100">
        <v>0.0</v>
      </c>
      <c r="M135" s="100">
        <v>0.01</v>
      </c>
      <c r="N135" s="100">
        <v>0.01176</v>
      </c>
      <c r="O135" s="100">
        <v>0.03198</v>
      </c>
      <c r="P135" s="100">
        <v>21.77</v>
      </c>
      <c r="Q135" s="100">
        <v>33.93</v>
      </c>
      <c r="R135" s="1">
        <v>20.63</v>
      </c>
      <c r="S135" s="1">
        <v>29.82</v>
      </c>
    </row>
    <row r="136" hidden="1">
      <c r="A136" s="93" t="s">
        <v>2763</v>
      </c>
      <c r="B136" s="93" t="s">
        <v>280</v>
      </c>
      <c r="C136" s="93" t="s">
        <v>778</v>
      </c>
      <c r="D136" s="94" t="s">
        <v>58</v>
      </c>
      <c r="E136" s="100">
        <v>131.0</v>
      </c>
      <c r="F136" s="99" t="s">
        <v>557</v>
      </c>
      <c r="G136" s="99" t="s">
        <v>549</v>
      </c>
      <c r="H136" s="100" t="s">
        <v>2616</v>
      </c>
      <c r="I136" s="100">
        <v>150.0</v>
      </c>
      <c r="J136" s="100">
        <v>9.0E-4</v>
      </c>
      <c r="K136" s="100">
        <v>0.019</v>
      </c>
      <c r="L136" s="100">
        <v>0.0</v>
      </c>
      <c r="M136" s="100">
        <v>0.02</v>
      </c>
      <c r="N136" s="100">
        <v>1.0E-4</v>
      </c>
      <c r="O136" s="100">
        <v>0.0074</v>
      </c>
      <c r="P136" s="100">
        <v>27.91</v>
      </c>
      <c r="Q136" s="100">
        <v>22.25</v>
      </c>
      <c r="R136" s="1">
        <v>27.27</v>
      </c>
      <c r="S136" s="1">
        <v>21.65</v>
      </c>
    </row>
    <row r="137" hidden="1">
      <c r="A137" s="93" t="s">
        <v>2764</v>
      </c>
      <c r="B137" s="93" t="s">
        <v>276</v>
      </c>
      <c r="C137" s="93" t="s">
        <v>778</v>
      </c>
      <c r="D137" s="94" t="s">
        <v>58</v>
      </c>
      <c r="E137" s="100">
        <v>132.0</v>
      </c>
      <c r="F137" s="99" t="s">
        <v>553</v>
      </c>
      <c r="G137" s="99" t="s">
        <v>549</v>
      </c>
      <c r="H137" s="100" t="s">
        <v>2616</v>
      </c>
      <c r="I137" s="100">
        <v>150.0</v>
      </c>
      <c r="J137" s="100">
        <v>8.0E-4</v>
      </c>
      <c r="K137" s="100">
        <v>0.0104</v>
      </c>
      <c r="L137" s="100">
        <v>0.0</v>
      </c>
      <c r="M137" s="100">
        <v>0.01</v>
      </c>
      <c r="N137" s="100">
        <v>2.9E-4</v>
      </c>
      <c r="O137" s="100">
        <v>0.00564</v>
      </c>
      <c r="P137" s="100">
        <v>48.02</v>
      </c>
      <c r="Q137" s="100">
        <v>40.61</v>
      </c>
      <c r="R137" s="1">
        <v>46.1</v>
      </c>
      <c r="S137" s="1">
        <v>38.5</v>
      </c>
    </row>
    <row r="138" hidden="1">
      <c r="A138" s="93" t="s">
        <v>2765</v>
      </c>
      <c r="B138" s="93" t="s">
        <v>63</v>
      </c>
      <c r="C138" s="93" t="s">
        <v>860</v>
      </c>
      <c r="D138" s="94" t="s">
        <v>58</v>
      </c>
      <c r="E138" s="100">
        <v>133.0</v>
      </c>
      <c r="F138" s="99" t="s">
        <v>66</v>
      </c>
      <c r="G138" s="99" t="s">
        <v>549</v>
      </c>
      <c r="H138" s="100" t="s">
        <v>2616</v>
      </c>
      <c r="I138" s="100">
        <v>150.0</v>
      </c>
      <c r="J138" s="100">
        <v>8.0E-4</v>
      </c>
      <c r="K138" s="100">
        <v>0.0104</v>
      </c>
      <c r="L138" s="100">
        <v>0.0</v>
      </c>
      <c r="M138" s="100">
        <v>0.01</v>
      </c>
      <c r="N138" s="100">
        <v>2.9E-4</v>
      </c>
      <c r="O138" s="100">
        <v>0.00564</v>
      </c>
      <c r="P138" s="100">
        <v>48.02</v>
      </c>
      <c r="Q138" s="100">
        <v>40.61</v>
      </c>
      <c r="R138" s="1">
        <v>46.1</v>
      </c>
      <c r="S138" s="1">
        <v>38.5</v>
      </c>
    </row>
    <row r="139" hidden="1">
      <c r="A139" s="93" t="s">
        <v>2766</v>
      </c>
      <c r="B139" s="93" t="s">
        <v>61</v>
      </c>
      <c r="C139" s="93" t="s">
        <v>879</v>
      </c>
      <c r="D139" s="94" t="s">
        <v>58</v>
      </c>
      <c r="E139" s="100">
        <v>134.0</v>
      </c>
      <c r="F139" s="99" t="s">
        <v>61</v>
      </c>
      <c r="G139" s="99" t="s">
        <v>549</v>
      </c>
      <c r="H139" s="100" t="s">
        <v>2616</v>
      </c>
      <c r="I139" s="100">
        <v>150.0</v>
      </c>
      <c r="J139" s="100">
        <v>8.0E-4</v>
      </c>
      <c r="K139" s="100">
        <v>0.0104</v>
      </c>
      <c r="L139" s="100">
        <v>0.0</v>
      </c>
      <c r="M139" s="100">
        <v>0.01</v>
      </c>
      <c r="N139" s="100">
        <v>2.9E-4</v>
      </c>
      <c r="O139" s="100">
        <v>0.00564</v>
      </c>
      <c r="P139" s="100">
        <v>48.02</v>
      </c>
      <c r="Q139" s="100">
        <v>40.61</v>
      </c>
      <c r="R139" s="1">
        <v>46.1</v>
      </c>
      <c r="S139" s="1">
        <v>38.5</v>
      </c>
    </row>
    <row r="140" hidden="1">
      <c r="A140" s="93" t="s">
        <v>2767</v>
      </c>
      <c r="B140" s="93" t="s">
        <v>66</v>
      </c>
      <c r="C140" s="93" t="s">
        <v>879</v>
      </c>
      <c r="D140" s="94" t="s">
        <v>58</v>
      </c>
      <c r="E140" s="100">
        <v>135.0</v>
      </c>
      <c r="F140" s="99" t="s">
        <v>66</v>
      </c>
      <c r="G140" s="99" t="s">
        <v>597</v>
      </c>
      <c r="H140" s="100" t="s">
        <v>2616</v>
      </c>
      <c r="I140" s="100">
        <v>150.0</v>
      </c>
      <c r="J140" s="100">
        <v>0.0033</v>
      </c>
      <c r="K140" s="100">
        <v>0.0233</v>
      </c>
      <c r="L140" s="100">
        <v>0.0</v>
      </c>
      <c r="M140" s="100">
        <v>0.02</v>
      </c>
      <c r="N140" s="100">
        <v>0.01256</v>
      </c>
      <c r="O140" s="100">
        <v>0.05081</v>
      </c>
      <c r="P140" s="100">
        <v>12.73</v>
      </c>
      <c r="Q140" s="100">
        <v>17.98</v>
      </c>
      <c r="R140" s="1">
        <v>12.61</v>
      </c>
      <c r="S140" s="1">
        <v>17.62</v>
      </c>
    </row>
    <row r="141" hidden="1">
      <c r="A141" s="93" t="s">
        <v>2768</v>
      </c>
      <c r="B141" s="93" t="s">
        <v>61</v>
      </c>
      <c r="C141" s="93" t="s">
        <v>850</v>
      </c>
      <c r="D141" s="94" t="s">
        <v>58</v>
      </c>
      <c r="E141" s="100">
        <v>136.0</v>
      </c>
      <c r="F141" s="99" t="s">
        <v>61</v>
      </c>
      <c r="G141" s="99" t="s">
        <v>597</v>
      </c>
      <c r="H141" s="100" t="s">
        <v>2616</v>
      </c>
      <c r="I141" s="100">
        <v>150.0</v>
      </c>
      <c r="J141" s="100">
        <v>0.0033</v>
      </c>
      <c r="K141" s="100">
        <v>0.0233</v>
      </c>
      <c r="L141" s="100">
        <v>0.0</v>
      </c>
      <c r="M141" s="100">
        <v>0.02</v>
      </c>
      <c r="N141" s="100">
        <v>0.01256</v>
      </c>
      <c r="O141" s="100">
        <v>0.05081</v>
      </c>
      <c r="P141" s="100">
        <v>12.73</v>
      </c>
      <c r="Q141" s="100">
        <v>17.98</v>
      </c>
      <c r="R141" s="1">
        <v>12.61</v>
      </c>
      <c r="S141" s="1">
        <v>17.62</v>
      </c>
    </row>
    <row r="142" hidden="1">
      <c r="A142" s="93" t="s">
        <v>2769</v>
      </c>
      <c r="B142" s="93" t="s">
        <v>66</v>
      </c>
      <c r="C142" s="93" t="s">
        <v>850</v>
      </c>
      <c r="D142" s="94" t="s">
        <v>58</v>
      </c>
      <c r="E142" s="100">
        <v>137.0</v>
      </c>
      <c r="F142" s="101">
        <v>44232.0</v>
      </c>
      <c r="G142" s="99" t="s">
        <v>567</v>
      </c>
      <c r="H142" s="100" t="s">
        <v>2616</v>
      </c>
      <c r="I142" s="100">
        <v>150.0</v>
      </c>
      <c r="J142" s="100">
        <v>0.001</v>
      </c>
      <c r="K142" s="100">
        <v>0.0117</v>
      </c>
      <c r="L142" s="100">
        <v>0.0</v>
      </c>
      <c r="M142" s="100">
        <v>0.01</v>
      </c>
      <c r="N142" s="100">
        <v>0.00415</v>
      </c>
      <c r="O142" s="100">
        <v>0.01681</v>
      </c>
      <c r="P142" s="100">
        <v>30.99</v>
      </c>
      <c r="Q142" s="100">
        <v>36.01</v>
      </c>
      <c r="R142" s="1">
        <v>30.7</v>
      </c>
      <c r="S142" s="1">
        <v>35.43</v>
      </c>
    </row>
    <row r="143" hidden="1">
      <c r="A143" s="93" t="s">
        <v>2770</v>
      </c>
      <c r="B143" s="93" t="s">
        <v>61</v>
      </c>
      <c r="C143" s="93" t="s">
        <v>1548</v>
      </c>
      <c r="D143" s="94" t="s">
        <v>58</v>
      </c>
      <c r="E143" s="100">
        <v>138.0</v>
      </c>
      <c r="F143" s="101">
        <v>44201.0</v>
      </c>
      <c r="G143" s="99" t="s">
        <v>567</v>
      </c>
      <c r="H143" s="100" t="s">
        <v>2616</v>
      </c>
      <c r="I143" s="100">
        <v>150.0</v>
      </c>
      <c r="J143" s="100">
        <v>0.001</v>
      </c>
      <c r="K143" s="100">
        <v>0.0117</v>
      </c>
      <c r="L143" s="100">
        <v>0.0</v>
      </c>
      <c r="M143" s="100">
        <v>0.01</v>
      </c>
      <c r="N143" s="100">
        <v>0.00415</v>
      </c>
      <c r="O143" s="100">
        <v>0.01681</v>
      </c>
      <c r="P143" s="100">
        <v>30.99</v>
      </c>
      <c r="Q143" s="100">
        <v>36.01</v>
      </c>
      <c r="R143" s="1">
        <v>30.7</v>
      </c>
      <c r="S143" s="1">
        <v>35.43</v>
      </c>
    </row>
    <row r="144" hidden="1">
      <c r="A144" s="93" t="s">
        <v>2771</v>
      </c>
      <c r="B144" s="93" t="s">
        <v>66</v>
      </c>
      <c r="C144" s="93" t="s">
        <v>1548</v>
      </c>
      <c r="D144" s="94" t="s">
        <v>58</v>
      </c>
      <c r="E144" s="100">
        <v>139.0</v>
      </c>
      <c r="F144" s="101">
        <v>44232.0</v>
      </c>
      <c r="G144" s="99" t="s">
        <v>676</v>
      </c>
      <c r="H144" s="100" t="s">
        <v>2616</v>
      </c>
      <c r="I144" s="100">
        <v>150.0</v>
      </c>
      <c r="J144" s="100">
        <v>8.0E-4</v>
      </c>
      <c r="K144" s="100">
        <v>0.0127</v>
      </c>
      <c r="L144" s="100">
        <v>0.0</v>
      </c>
      <c r="M144" s="100">
        <v>0.01</v>
      </c>
      <c r="N144" s="100">
        <v>0.00235</v>
      </c>
      <c r="O144" s="100">
        <v>0.01256</v>
      </c>
      <c r="P144" s="100">
        <v>33.12</v>
      </c>
      <c r="Q144" s="100">
        <v>33.22</v>
      </c>
      <c r="R144" s="1">
        <v>32.64</v>
      </c>
      <c r="S144" s="1">
        <v>32.52</v>
      </c>
    </row>
    <row r="145" hidden="1">
      <c r="A145" s="93" t="s">
        <v>2772</v>
      </c>
      <c r="B145" s="93" t="s">
        <v>63</v>
      </c>
      <c r="C145" s="93" t="s">
        <v>971</v>
      </c>
      <c r="D145" s="94" t="s">
        <v>58</v>
      </c>
      <c r="E145" s="100">
        <v>140.0</v>
      </c>
      <c r="F145" s="101">
        <v>44201.0</v>
      </c>
      <c r="G145" s="99" t="s">
        <v>676</v>
      </c>
      <c r="H145" s="100" t="s">
        <v>2616</v>
      </c>
      <c r="I145" s="100">
        <v>150.0</v>
      </c>
      <c r="J145" s="100">
        <v>8.0E-4</v>
      </c>
      <c r="K145" s="100">
        <v>0.0127</v>
      </c>
      <c r="L145" s="100">
        <v>0.0</v>
      </c>
      <c r="M145" s="100">
        <v>0.01</v>
      </c>
      <c r="N145" s="100">
        <v>0.00235</v>
      </c>
      <c r="O145" s="100">
        <v>0.01256</v>
      </c>
      <c r="P145" s="100">
        <v>33.12</v>
      </c>
      <c r="Q145" s="100">
        <v>33.22</v>
      </c>
      <c r="R145" s="1">
        <v>32.64</v>
      </c>
      <c r="S145" s="1">
        <v>32.52</v>
      </c>
    </row>
    <row r="146" hidden="1">
      <c r="A146" s="93" t="s">
        <v>2773</v>
      </c>
      <c r="B146" s="93" t="s">
        <v>935</v>
      </c>
      <c r="C146" s="93" t="s">
        <v>971</v>
      </c>
      <c r="D146" s="94" t="s">
        <v>58</v>
      </c>
      <c r="E146" s="100">
        <v>141.0</v>
      </c>
      <c r="F146" s="99" t="s">
        <v>66</v>
      </c>
      <c r="G146" s="99" t="s">
        <v>570</v>
      </c>
      <c r="H146" s="100" t="s">
        <v>2616</v>
      </c>
      <c r="I146" s="100">
        <v>150.0</v>
      </c>
      <c r="J146" s="100">
        <v>5.0E-4</v>
      </c>
      <c r="K146" s="100">
        <v>0.0096</v>
      </c>
      <c r="L146" s="100">
        <v>0.0</v>
      </c>
      <c r="M146" s="100">
        <v>0.01</v>
      </c>
      <c r="N146" s="100">
        <v>2.7E-4</v>
      </c>
      <c r="O146" s="100">
        <v>0.00612</v>
      </c>
      <c r="P146" s="100">
        <v>49.23</v>
      </c>
      <c r="Q146" s="100">
        <v>43.69</v>
      </c>
      <c r="R146" s="1">
        <v>47.01</v>
      </c>
      <c r="S146" s="1">
        <v>41.14</v>
      </c>
    </row>
    <row r="147" hidden="1">
      <c r="A147" s="93" t="s">
        <v>2774</v>
      </c>
      <c r="B147" s="93" t="s">
        <v>61</v>
      </c>
      <c r="C147" s="93" t="s">
        <v>1226</v>
      </c>
      <c r="D147" s="94" t="s">
        <v>58</v>
      </c>
      <c r="E147" s="100">
        <v>142.0</v>
      </c>
      <c r="F147" s="99" t="s">
        <v>61</v>
      </c>
      <c r="G147" s="99" t="s">
        <v>570</v>
      </c>
      <c r="H147" s="100" t="s">
        <v>2616</v>
      </c>
      <c r="I147" s="100">
        <v>150.0</v>
      </c>
      <c r="J147" s="100">
        <v>8.0E-4</v>
      </c>
      <c r="K147" s="100">
        <v>0.0118</v>
      </c>
      <c r="L147" s="100">
        <v>0.0</v>
      </c>
      <c r="M147" s="100">
        <v>0.01</v>
      </c>
      <c r="N147" s="100">
        <v>6.7E-4</v>
      </c>
      <c r="O147" s="100">
        <v>0.00997</v>
      </c>
      <c r="P147" s="100">
        <v>37.17</v>
      </c>
      <c r="Q147" s="100">
        <v>35.54</v>
      </c>
      <c r="R147" s="1">
        <v>35.67</v>
      </c>
      <c r="S147" s="1">
        <v>33.54</v>
      </c>
    </row>
    <row r="148" hidden="1">
      <c r="A148" s="93" t="s">
        <v>2775</v>
      </c>
      <c r="B148" s="93" t="s">
        <v>66</v>
      </c>
      <c r="C148" s="93" t="s">
        <v>1226</v>
      </c>
      <c r="D148" s="94" t="s">
        <v>58</v>
      </c>
      <c r="E148" s="100">
        <v>143.0</v>
      </c>
      <c r="F148" s="99" t="s">
        <v>66</v>
      </c>
      <c r="G148" s="99" t="s">
        <v>657</v>
      </c>
      <c r="H148" s="100" t="s">
        <v>2616</v>
      </c>
      <c r="I148" s="100">
        <v>150.0</v>
      </c>
      <c r="J148" s="100">
        <v>0.0033</v>
      </c>
      <c r="K148" s="100">
        <v>0.0432</v>
      </c>
      <c r="L148" s="100">
        <v>0.0</v>
      </c>
      <c r="M148" s="100">
        <v>0.04</v>
      </c>
      <c r="N148" s="100">
        <v>0.00809</v>
      </c>
      <c r="O148" s="100">
        <v>0.05218</v>
      </c>
      <c r="P148" s="100">
        <v>9.1</v>
      </c>
      <c r="Q148" s="100">
        <v>9.77</v>
      </c>
      <c r="R148" s="1">
        <v>9.06</v>
      </c>
      <c r="S148" s="1">
        <v>9.7</v>
      </c>
    </row>
    <row r="149" hidden="1">
      <c r="A149" s="93" t="s">
        <v>2776</v>
      </c>
      <c r="B149" s="93" t="s">
        <v>61</v>
      </c>
      <c r="C149" s="93" t="s">
        <v>286</v>
      </c>
      <c r="D149" s="94" t="s">
        <v>58</v>
      </c>
      <c r="E149" s="100">
        <v>144.0</v>
      </c>
      <c r="F149" s="99" t="s">
        <v>61</v>
      </c>
      <c r="G149" s="99" t="s">
        <v>657</v>
      </c>
      <c r="H149" s="100" t="s">
        <v>2616</v>
      </c>
      <c r="I149" s="100">
        <v>150.0</v>
      </c>
      <c r="J149" s="100">
        <v>0.0011</v>
      </c>
      <c r="K149" s="100">
        <v>0.0131</v>
      </c>
      <c r="L149" s="100">
        <v>0.0</v>
      </c>
      <c r="M149" s="100">
        <v>0.01</v>
      </c>
      <c r="N149" s="100">
        <v>0.00205</v>
      </c>
      <c r="O149" s="100">
        <v>0.01826</v>
      </c>
      <c r="P149" s="100">
        <v>28.16</v>
      </c>
      <c r="Q149" s="100">
        <v>32.11</v>
      </c>
      <c r="R149" s="1">
        <v>27.29</v>
      </c>
      <c r="S149" s="1">
        <v>30.46</v>
      </c>
    </row>
    <row r="150" hidden="1">
      <c r="A150" s="93" t="s">
        <v>2777</v>
      </c>
      <c r="B150" s="93" t="s">
        <v>66</v>
      </c>
      <c r="C150" s="93" t="s">
        <v>286</v>
      </c>
      <c r="D150" s="94" t="s">
        <v>58</v>
      </c>
      <c r="E150" s="100">
        <v>145.0</v>
      </c>
      <c r="F150" s="99" t="s">
        <v>66</v>
      </c>
      <c r="G150" s="99" t="s">
        <v>550</v>
      </c>
      <c r="H150" s="100" t="s">
        <v>2616</v>
      </c>
      <c r="I150" s="100">
        <v>150.0</v>
      </c>
      <c r="J150" s="100">
        <v>8.0E-4</v>
      </c>
      <c r="K150" s="100">
        <v>0.0113</v>
      </c>
      <c r="L150" s="100">
        <v>0.0</v>
      </c>
      <c r="M150" s="100">
        <v>0.01</v>
      </c>
      <c r="N150" s="100">
        <v>0.00171</v>
      </c>
      <c r="O150" s="100">
        <v>0.01248</v>
      </c>
      <c r="P150" s="100">
        <v>36.07</v>
      </c>
      <c r="Q150" s="100">
        <v>37.38</v>
      </c>
      <c r="R150" s="1">
        <v>34.99</v>
      </c>
      <c r="S150" s="1">
        <v>35.62</v>
      </c>
    </row>
    <row r="151" hidden="1">
      <c r="A151" s="93" t="s">
        <v>2778</v>
      </c>
      <c r="B151" s="93" t="s">
        <v>61</v>
      </c>
      <c r="C151" s="93" t="s">
        <v>2779</v>
      </c>
      <c r="D151" s="94" t="s">
        <v>58</v>
      </c>
      <c r="E151" s="100">
        <v>146.0</v>
      </c>
      <c r="F151" s="99" t="s">
        <v>61</v>
      </c>
      <c r="G151" s="99" t="s">
        <v>550</v>
      </c>
      <c r="H151" s="100" t="s">
        <v>2616</v>
      </c>
      <c r="I151" s="100">
        <v>150.0</v>
      </c>
      <c r="J151" s="100">
        <v>8.0E-4</v>
      </c>
      <c r="K151" s="100">
        <v>0.0113</v>
      </c>
      <c r="L151" s="100">
        <v>0.0</v>
      </c>
      <c r="M151" s="100">
        <v>0.01</v>
      </c>
      <c r="N151" s="100">
        <v>0.00171</v>
      </c>
      <c r="O151" s="100">
        <v>0.01248</v>
      </c>
      <c r="P151" s="100">
        <v>36.07</v>
      </c>
      <c r="Q151" s="100">
        <v>37.38</v>
      </c>
      <c r="R151" s="1">
        <v>34.99</v>
      </c>
      <c r="S151" s="1">
        <v>35.62</v>
      </c>
    </row>
    <row r="152" hidden="1">
      <c r="A152" s="93" t="s">
        <v>2780</v>
      </c>
      <c r="B152" s="93" t="s">
        <v>66</v>
      </c>
      <c r="C152" s="93" t="s">
        <v>2779</v>
      </c>
      <c r="D152" s="94" t="s">
        <v>58</v>
      </c>
      <c r="E152" s="100">
        <v>147.0</v>
      </c>
      <c r="F152" s="99" t="s">
        <v>66</v>
      </c>
      <c r="G152" s="99" t="s">
        <v>573</v>
      </c>
      <c r="H152" s="100" t="s">
        <v>2616</v>
      </c>
      <c r="I152" s="100">
        <v>150.0</v>
      </c>
      <c r="J152" s="100">
        <v>9.0E-4</v>
      </c>
      <c r="K152" s="100">
        <v>0.0104</v>
      </c>
      <c r="L152" s="100">
        <v>0.0</v>
      </c>
      <c r="M152" s="100">
        <v>0.01</v>
      </c>
      <c r="N152" s="100">
        <v>0.00134</v>
      </c>
      <c r="O152" s="100">
        <v>0.00964</v>
      </c>
      <c r="P152" s="100">
        <v>40.89</v>
      </c>
      <c r="Q152" s="100">
        <v>40.31</v>
      </c>
      <c r="R152" s="1">
        <v>39.45</v>
      </c>
      <c r="S152" s="1">
        <v>38.28</v>
      </c>
    </row>
    <row r="153" hidden="1">
      <c r="A153" s="93" t="s">
        <v>2781</v>
      </c>
      <c r="B153" s="93" t="s">
        <v>61</v>
      </c>
      <c r="C153" s="93" t="s">
        <v>660</v>
      </c>
      <c r="D153" s="94" t="s">
        <v>58</v>
      </c>
      <c r="E153" s="100">
        <v>148.0</v>
      </c>
      <c r="F153" s="99" t="s">
        <v>61</v>
      </c>
      <c r="G153" s="99" t="s">
        <v>573</v>
      </c>
      <c r="H153" s="100" t="s">
        <v>2616</v>
      </c>
      <c r="I153" s="100">
        <v>150.0</v>
      </c>
      <c r="J153" s="100">
        <v>9.0E-4</v>
      </c>
      <c r="K153" s="100">
        <v>0.0104</v>
      </c>
      <c r="L153" s="100">
        <v>0.0</v>
      </c>
      <c r="M153" s="100">
        <v>0.01</v>
      </c>
      <c r="N153" s="100">
        <v>0.00134</v>
      </c>
      <c r="O153" s="100">
        <v>0.00964</v>
      </c>
      <c r="P153" s="100">
        <v>40.89</v>
      </c>
      <c r="Q153" s="100">
        <v>40.31</v>
      </c>
      <c r="R153" s="1">
        <v>39.45</v>
      </c>
      <c r="S153" s="1">
        <v>38.28</v>
      </c>
    </row>
    <row r="154" hidden="1">
      <c r="A154" s="93" t="s">
        <v>2782</v>
      </c>
      <c r="B154" s="93" t="s">
        <v>66</v>
      </c>
      <c r="C154" s="93" t="s">
        <v>660</v>
      </c>
      <c r="D154" s="94" t="s">
        <v>58</v>
      </c>
      <c r="E154" s="100">
        <v>149.0</v>
      </c>
      <c r="F154" s="101">
        <v>44232.0</v>
      </c>
      <c r="G154" s="99" t="s">
        <v>577</v>
      </c>
      <c r="H154" s="100" t="s">
        <v>2616</v>
      </c>
      <c r="I154" s="100">
        <v>150.0</v>
      </c>
      <c r="J154" s="100">
        <v>0.0031</v>
      </c>
      <c r="K154" s="100">
        <v>0.0274</v>
      </c>
      <c r="L154" s="100">
        <v>0.0</v>
      </c>
      <c r="M154" s="100">
        <v>0.03</v>
      </c>
      <c r="N154" s="100">
        <v>0.00951</v>
      </c>
      <c r="O154" s="100">
        <v>0.03855</v>
      </c>
      <c r="P154" s="100">
        <v>13.37</v>
      </c>
      <c r="Q154" s="100">
        <v>15.31</v>
      </c>
      <c r="R154" s="1">
        <v>13.28</v>
      </c>
      <c r="S154" s="1">
        <v>15.14</v>
      </c>
    </row>
    <row r="155" hidden="1">
      <c r="A155" s="93" t="s">
        <v>2783</v>
      </c>
      <c r="B155" s="93" t="s">
        <v>61</v>
      </c>
      <c r="C155" s="93" t="s">
        <v>1930</v>
      </c>
      <c r="D155" s="94" t="s">
        <v>58</v>
      </c>
      <c r="E155" s="100">
        <v>150.0</v>
      </c>
      <c r="F155" s="101">
        <v>44201.0</v>
      </c>
      <c r="G155" s="99" t="s">
        <v>577</v>
      </c>
      <c r="H155" s="100" t="s">
        <v>2616</v>
      </c>
      <c r="I155" s="100">
        <v>150.0</v>
      </c>
      <c r="J155" s="100">
        <v>0.0025</v>
      </c>
      <c r="K155" s="100">
        <v>0.0312</v>
      </c>
      <c r="L155" s="100">
        <v>0.0</v>
      </c>
      <c r="M155" s="100">
        <v>0.03</v>
      </c>
      <c r="N155" s="100">
        <v>0.01043</v>
      </c>
      <c r="O155" s="100">
        <v>0.04997</v>
      </c>
      <c r="P155" s="100">
        <v>11.17</v>
      </c>
      <c r="Q155" s="100">
        <v>13.5</v>
      </c>
      <c r="R155" s="1">
        <v>11.1</v>
      </c>
      <c r="S155" s="1">
        <v>13.35</v>
      </c>
    </row>
    <row r="156" hidden="1">
      <c r="A156" s="93" t="s">
        <v>2784</v>
      </c>
      <c r="B156" s="93" t="s">
        <v>61</v>
      </c>
      <c r="C156" s="93" t="s">
        <v>644</v>
      </c>
      <c r="D156" s="94" t="s">
        <v>58</v>
      </c>
      <c r="E156" s="100">
        <v>151.0</v>
      </c>
      <c r="F156" s="99" t="s">
        <v>66</v>
      </c>
      <c r="G156" s="99" t="s">
        <v>717</v>
      </c>
      <c r="H156" s="100" t="s">
        <v>2616</v>
      </c>
      <c r="I156" s="100">
        <v>150.0</v>
      </c>
      <c r="J156" s="100">
        <v>0.0036</v>
      </c>
      <c r="K156" s="100">
        <v>0.018</v>
      </c>
      <c r="L156" s="100">
        <v>0.0</v>
      </c>
      <c r="M156" s="100">
        <v>0.02</v>
      </c>
      <c r="N156" s="100">
        <v>0.01028</v>
      </c>
      <c r="O156" s="100">
        <v>0.03992</v>
      </c>
      <c r="P156" s="100">
        <v>16.15</v>
      </c>
      <c r="Q156" s="100">
        <v>22.96</v>
      </c>
      <c r="R156" s="1">
        <v>15.68</v>
      </c>
      <c r="S156" s="1">
        <v>21.6</v>
      </c>
    </row>
    <row r="157" hidden="1">
      <c r="A157" s="93" t="s">
        <v>2785</v>
      </c>
      <c r="B157" s="93" t="s">
        <v>66</v>
      </c>
      <c r="C157" s="93" t="s">
        <v>644</v>
      </c>
      <c r="D157" s="94" t="s">
        <v>58</v>
      </c>
      <c r="E157" s="100">
        <v>152.0</v>
      </c>
      <c r="F157" s="99" t="s">
        <v>61</v>
      </c>
      <c r="G157" s="99" t="s">
        <v>717</v>
      </c>
      <c r="H157" s="100" t="s">
        <v>2616</v>
      </c>
      <c r="I157" s="100">
        <v>150.0</v>
      </c>
      <c r="J157" s="100">
        <v>0.0036</v>
      </c>
      <c r="K157" s="100">
        <v>0.018</v>
      </c>
      <c r="L157" s="100">
        <v>0.0</v>
      </c>
      <c r="M157" s="100">
        <v>0.02</v>
      </c>
      <c r="N157" s="100">
        <v>0.01028</v>
      </c>
      <c r="O157" s="100">
        <v>0.03992</v>
      </c>
      <c r="P157" s="100">
        <v>16.15</v>
      </c>
      <c r="Q157" s="100">
        <v>22.96</v>
      </c>
      <c r="R157" s="1">
        <v>15.68</v>
      </c>
      <c r="S157" s="1">
        <v>21.6</v>
      </c>
    </row>
    <row r="158" hidden="1">
      <c r="A158" s="93" t="s">
        <v>2786</v>
      </c>
      <c r="B158" s="93" t="s">
        <v>61</v>
      </c>
      <c r="C158" s="93" t="s">
        <v>554</v>
      </c>
      <c r="D158" s="94" t="s">
        <v>58</v>
      </c>
      <c r="E158" s="100">
        <v>153.0</v>
      </c>
      <c r="F158" s="101">
        <v>44232.0</v>
      </c>
      <c r="G158" s="99" t="s">
        <v>729</v>
      </c>
      <c r="H158" s="100" t="s">
        <v>2616</v>
      </c>
      <c r="I158" s="100">
        <v>150.0</v>
      </c>
      <c r="J158" s="100">
        <v>0.001</v>
      </c>
      <c r="K158" s="100">
        <v>0.0131</v>
      </c>
      <c r="L158" s="100">
        <v>0.0</v>
      </c>
      <c r="M158" s="100">
        <v>0.01</v>
      </c>
      <c r="N158" s="100">
        <v>0.005</v>
      </c>
      <c r="O158" s="100">
        <v>0.01854</v>
      </c>
      <c r="P158" s="100">
        <v>27.9</v>
      </c>
      <c r="Q158" s="100">
        <v>32.22</v>
      </c>
      <c r="R158" s="1">
        <v>27.61</v>
      </c>
      <c r="S158" s="1">
        <v>31.64</v>
      </c>
    </row>
    <row r="159" hidden="1">
      <c r="A159" s="93" t="s">
        <v>2787</v>
      </c>
      <c r="B159" s="93" t="s">
        <v>66</v>
      </c>
      <c r="C159" s="93" t="s">
        <v>554</v>
      </c>
      <c r="D159" s="94" t="s">
        <v>58</v>
      </c>
      <c r="E159" s="100">
        <v>154.0</v>
      </c>
      <c r="F159" s="101">
        <v>44201.0</v>
      </c>
      <c r="G159" s="99" t="s">
        <v>729</v>
      </c>
      <c r="H159" s="100" t="s">
        <v>2616</v>
      </c>
      <c r="I159" s="100">
        <v>150.0</v>
      </c>
      <c r="J159" s="100">
        <v>0.001</v>
      </c>
      <c r="K159" s="100">
        <v>0.0131</v>
      </c>
      <c r="L159" s="100">
        <v>0.0</v>
      </c>
      <c r="M159" s="100">
        <v>0.01</v>
      </c>
      <c r="N159" s="100">
        <v>0.005</v>
      </c>
      <c r="O159" s="100">
        <v>0.01854</v>
      </c>
      <c r="P159" s="100">
        <v>27.9</v>
      </c>
      <c r="Q159" s="100">
        <v>32.22</v>
      </c>
      <c r="R159" s="1">
        <v>27.61</v>
      </c>
      <c r="S159" s="1">
        <v>31.64</v>
      </c>
    </row>
    <row r="160" hidden="1">
      <c r="A160" s="93" t="s">
        <v>2788</v>
      </c>
      <c r="B160" s="93" t="s">
        <v>61</v>
      </c>
      <c r="C160" s="93" t="s">
        <v>2789</v>
      </c>
      <c r="D160" s="94" t="s">
        <v>58</v>
      </c>
      <c r="E160" s="100">
        <v>155.0</v>
      </c>
      <c r="F160" s="99" t="s">
        <v>935</v>
      </c>
      <c r="G160" s="99" t="s">
        <v>2732</v>
      </c>
      <c r="H160" s="100" t="s">
        <v>2616</v>
      </c>
      <c r="I160" s="100">
        <v>150.0</v>
      </c>
      <c r="J160" s="100">
        <v>7.0E-4</v>
      </c>
      <c r="K160" s="100">
        <v>0.0105</v>
      </c>
      <c r="L160" s="100">
        <v>0.0</v>
      </c>
      <c r="M160" s="100">
        <v>0.01</v>
      </c>
      <c r="N160" s="100">
        <v>7.5E-4</v>
      </c>
      <c r="O160" s="100">
        <v>0.01004</v>
      </c>
      <c r="P160" s="100">
        <v>41.35</v>
      </c>
      <c r="Q160" s="100">
        <v>40.15</v>
      </c>
      <c r="R160" s="1">
        <v>38.16</v>
      </c>
      <c r="S160" s="1">
        <v>35.62</v>
      </c>
    </row>
    <row r="161" hidden="1">
      <c r="A161" s="93" t="s">
        <v>2790</v>
      </c>
      <c r="B161" s="93" t="s">
        <v>66</v>
      </c>
      <c r="C161" s="93" t="s">
        <v>2789</v>
      </c>
      <c r="D161" s="94" t="s">
        <v>58</v>
      </c>
      <c r="E161" s="100">
        <v>156.0</v>
      </c>
      <c r="F161" s="99" t="s">
        <v>63</v>
      </c>
      <c r="G161" s="99" t="s">
        <v>2732</v>
      </c>
      <c r="H161" s="100" t="s">
        <v>2616</v>
      </c>
      <c r="I161" s="100">
        <v>150.0</v>
      </c>
      <c r="J161" s="100">
        <v>7.0E-4</v>
      </c>
      <c r="K161" s="100">
        <v>0.0105</v>
      </c>
      <c r="L161" s="100">
        <v>0.0</v>
      </c>
      <c r="M161" s="100">
        <v>0.01</v>
      </c>
      <c r="N161" s="100">
        <v>7.5E-4</v>
      </c>
      <c r="O161" s="100">
        <v>0.01004</v>
      </c>
      <c r="P161" s="100">
        <v>41.35</v>
      </c>
      <c r="Q161" s="100">
        <v>40.15</v>
      </c>
      <c r="R161" s="1">
        <v>38.16</v>
      </c>
      <c r="S161" s="1">
        <v>35.62</v>
      </c>
    </row>
    <row r="162" hidden="1">
      <c r="A162" s="93" t="s">
        <v>2791</v>
      </c>
      <c r="B162" s="93" t="s">
        <v>61</v>
      </c>
      <c r="C162" s="93" t="s">
        <v>1158</v>
      </c>
      <c r="D162" s="94" t="s">
        <v>58</v>
      </c>
      <c r="E162" s="100">
        <v>157.0</v>
      </c>
      <c r="F162" s="99" t="s">
        <v>935</v>
      </c>
      <c r="G162" s="99" t="s">
        <v>813</v>
      </c>
      <c r="H162" s="100" t="s">
        <v>2616</v>
      </c>
      <c r="I162" s="100">
        <v>150.0</v>
      </c>
      <c r="J162" s="100">
        <v>0.0048</v>
      </c>
      <c r="K162" s="100">
        <v>0.0215</v>
      </c>
      <c r="L162" s="100">
        <v>0.0</v>
      </c>
      <c r="M162" s="100">
        <v>0.02</v>
      </c>
      <c r="N162" s="100">
        <v>0.01017</v>
      </c>
      <c r="O162" s="100">
        <v>0.02917</v>
      </c>
      <c r="P162" s="100">
        <v>16.87</v>
      </c>
      <c r="Q162" s="100">
        <v>19.11</v>
      </c>
      <c r="R162" s="1">
        <v>16.59</v>
      </c>
      <c r="S162" s="1">
        <v>18.57</v>
      </c>
    </row>
    <row r="163" hidden="1">
      <c r="A163" s="93" t="s">
        <v>2792</v>
      </c>
      <c r="B163" s="93" t="s">
        <v>66</v>
      </c>
      <c r="C163" s="93" t="s">
        <v>1158</v>
      </c>
      <c r="D163" s="94" t="s">
        <v>58</v>
      </c>
      <c r="E163" s="100">
        <v>158.0</v>
      </c>
      <c r="F163" s="99" t="s">
        <v>63</v>
      </c>
      <c r="G163" s="99" t="s">
        <v>813</v>
      </c>
      <c r="H163" s="100" t="s">
        <v>2616</v>
      </c>
      <c r="I163" s="100">
        <v>150.0</v>
      </c>
      <c r="J163" s="100">
        <v>0.0022</v>
      </c>
      <c r="K163" s="100">
        <v>0.0185</v>
      </c>
      <c r="L163" s="100">
        <v>0.0</v>
      </c>
      <c r="M163" s="100">
        <v>0.02</v>
      </c>
      <c r="N163" s="100">
        <v>0.00975</v>
      </c>
      <c r="O163" s="100">
        <v>0.02645</v>
      </c>
      <c r="P163" s="100">
        <v>19.4</v>
      </c>
      <c r="Q163" s="100">
        <v>22.6</v>
      </c>
      <c r="R163" s="1">
        <v>19.23</v>
      </c>
      <c r="S163" s="1">
        <v>22.25</v>
      </c>
    </row>
    <row r="164" hidden="1">
      <c r="A164" s="93" t="s">
        <v>2793</v>
      </c>
      <c r="B164" s="93" t="s">
        <v>61</v>
      </c>
      <c r="C164" s="93" t="s">
        <v>100</v>
      </c>
      <c r="D164" s="94" t="s">
        <v>58</v>
      </c>
      <c r="E164" s="100">
        <v>159.0</v>
      </c>
      <c r="F164" s="99" t="s">
        <v>88</v>
      </c>
      <c r="G164" s="99" t="s">
        <v>772</v>
      </c>
      <c r="H164" s="100" t="s">
        <v>2616</v>
      </c>
      <c r="I164" s="100">
        <v>150.0</v>
      </c>
      <c r="J164" s="100">
        <v>7.0E-4</v>
      </c>
      <c r="K164" s="100">
        <v>0.0115</v>
      </c>
      <c r="L164" s="100">
        <v>0.0</v>
      </c>
      <c r="M164" s="100">
        <v>0.01</v>
      </c>
      <c r="N164" s="100">
        <v>9.7E-4</v>
      </c>
      <c r="O164" s="100">
        <v>0.01155</v>
      </c>
      <c r="P164" s="100">
        <v>36.62</v>
      </c>
      <c r="Q164" s="100">
        <v>36.61</v>
      </c>
      <c r="R164" s="1">
        <v>35.52</v>
      </c>
      <c r="S164" s="1">
        <v>34.94</v>
      </c>
    </row>
    <row r="165" hidden="1">
      <c r="A165" s="93" t="s">
        <v>2794</v>
      </c>
      <c r="B165" s="93" t="s">
        <v>66</v>
      </c>
      <c r="C165" s="93" t="s">
        <v>100</v>
      </c>
      <c r="D165" s="94" t="s">
        <v>58</v>
      </c>
      <c r="E165" s="100">
        <v>160.0</v>
      </c>
      <c r="F165" s="99" t="s">
        <v>85</v>
      </c>
      <c r="G165" s="99" t="s">
        <v>772</v>
      </c>
      <c r="H165" s="100" t="s">
        <v>2616</v>
      </c>
      <c r="I165" s="100">
        <v>150.0</v>
      </c>
      <c r="J165" s="100">
        <v>8.0E-4</v>
      </c>
      <c r="K165" s="100">
        <v>0.0166</v>
      </c>
      <c r="L165" s="100">
        <v>0.0</v>
      </c>
      <c r="M165" s="100">
        <v>0.02</v>
      </c>
      <c r="N165" s="100">
        <v>7.5E-4</v>
      </c>
      <c r="O165" s="100">
        <v>0.01492</v>
      </c>
      <c r="P165" s="100">
        <v>26.32</v>
      </c>
      <c r="Q165" s="100">
        <v>25.46</v>
      </c>
      <c r="R165" s="1">
        <v>25.74</v>
      </c>
      <c r="S165" s="1">
        <v>24.66</v>
      </c>
    </row>
    <row r="166" hidden="1">
      <c r="A166" s="93" t="s">
        <v>2795</v>
      </c>
      <c r="B166" s="93" t="s">
        <v>61</v>
      </c>
      <c r="C166" s="93" t="s">
        <v>1102</v>
      </c>
      <c r="D166" s="94" t="s">
        <v>58</v>
      </c>
      <c r="E166" s="100">
        <v>161.0</v>
      </c>
      <c r="F166" s="99" t="s">
        <v>88</v>
      </c>
      <c r="G166" s="99" t="s">
        <v>2796</v>
      </c>
      <c r="H166" s="100" t="s">
        <v>2616</v>
      </c>
      <c r="I166" s="100">
        <v>150.0</v>
      </c>
      <c r="J166" s="100">
        <v>7.0E-4</v>
      </c>
      <c r="K166" s="100">
        <v>0.0115</v>
      </c>
      <c r="L166" s="100">
        <v>0.0</v>
      </c>
      <c r="M166" s="100">
        <v>0.01</v>
      </c>
      <c r="N166" s="100">
        <v>0.00165</v>
      </c>
      <c r="O166" s="100">
        <v>0.01255</v>
      </c>
      <c r="P166" s="100">
        <v>35.46</v>
      </c>
      <c r="Q166" s="100">
        <v>36.51</v>
      </c>
      <c r="R166" s="1">
        <v>34.43</v>
      </c>
      <c r="S166" s="1">
        <v>34.84</v>
      </c>
    </row>
    <row r="167" hidden="1">
      <c r="A167" s="93" t="s">
        <v>2797</v>
      </c>
      <c r="B167" s="93" t="s">
        <v>66</v>
      </c>
      <c r="C167" s="93" t="s">
        <v>1102</v>
      </c>
      <c r="D167" s="94" t="s">
        <v>58</v>
      </c>
      <c r="E167" s="100">
        <v>162.0</v>
      </c>
      <c r="F167" s="99" t="s">
        <v>85</v>
      </c>
      <c r="G167" s="99" t="s">
        <v>2796</v>
      </c>
      <c r="H167" s="100" t="s">
        <v>2616</v>
      </c>
      <c r="I167" s="100">
        <v>150.0</v>
      </c>
      <c r="J167" s="100">
        <v>7.0E-4</v>
      </c>
      <c r="K167" s="100">
        <v>0.0115</v>
      </c>
      <c r="L167" s="100">
        <v>0.0</v>
      </c>
      <c r="M167" s="100">
        <v>0.01</v>
      </c>
      <c r="N167" s="100">
        <v>0.00165</v>
      </c>
      <c r="O167" s="100">
        <v>0.01255</v>
      </c>
      <c r="P167" s="100">
        <v>35.46</v>
      </c>
      <c r="Q167" s="100">
        <v>36.51</v>
      </c>
      <c r="R167" s="1">
        <v>34.43</v>
      </c>
      <c r="S167" s="1">
        <v>34.84</v>
      </c>
    </row>
    <row r="168" hidden="1">
      <c r="A168" s="93" t="s">
        <v>2798</v>
      </c>
      <c r="B168" s="93" t="s">
        <v>61</v>
      </c>
      <c r="C168" s="93" t="s">
        <v>798</v>
      </c>
      <c r="D168" s="94" t="s">
        <v>58</v>
      </c>
      <c r="E168" s="100">
        <v>163.0</v>
      </c>
      <c r="F168" s="99" t="s">
        <v>66</v>
      </c>
      <c r="G168" s="99" t="s">
        <v>1916</v>
      </c>
      <c r="H168" s="100" t="s">
        <v>2616</v>
      </c>
      <c r="I168" s="100">
        <v>150.0</v>
      </c>
      <c r="J168" s="100">
        <v>0.0022</v>
      </c>
      <c r="K168" s="100">
        <v>0.0175</v>
      </c>
      <c r="L168" s="100">
        <v>0.0</v>
      </c>
      <c r="M168" s="100">
        <v>0.02</v>
      </c>
      <c r="N168" s="100">
        <v>0.00723</v>
      </c>
      <c r="O168" s="100">
        <v>0.01703</v>
      </c>
      <c r="P168" s="100">
        <v>23.7</v>
      </c>
      <c r="Q168" s="100">
        <v>23.97</v>
      </c>
      <c r="R168" s="1">
        <v>23.14</v>
      </c>
      <c r="S168" s="1">
        <v>23.12</v>
      </c>
    </row>
    <row r="169" hidden="1">
      <c r="A169" s="93" t="s">
        <v>2799</v>
      </c>
      <c r="B169" s="93" t="s">
        <v>66</v>
      </c>
      <c r="C169" s="93" t="s">
        <v>798</v>
      </c>
      <c r="D169" s="94" t="s">
        <v>58</v>
      </c>
      <c r="E169" s="100">
        <v>164.0</v>
      </c>
      <c r="F169" s="99" t="s">
        <v>61</v>
      </c>
      <c r="G169" s="99" t="s">
        <v>1916</v>
      </c>
      <c r="H169" s="100" t="s">
        <v>2616</v>
      </c>
      <c r="I169" s="100">
        <v>150.0</v>
      </c>
      <c r="J169" s="100">
        <v>0.0019</v>
      </c>
      <c r="K169" s="100">
        <v>0.0142</v>
      </c>
      <c r="L169" s="100">
        <v>0.0</v>
      </c>
      <c r="M169" s="100">
        <v>0.01</v>
      </c>
      <c r="N169" s="100">
        <v>0.00717</v>
      </c>
      <c r="O169" s="100">
        <v>0.01981</v>
      </c>
      <c r="P169" s="100">
        <v>25.41</v>
      </c>
      <c r="Q169" s="100">
        <v>29.48</v>
      </c>
      <c r="R169" s="1">
        <v>24.85</v>
      </c>
      <c r="S169" s="1">
        <v>28.37</v>
      </c>
    </row>
    <row r="170" hidden="1">
      <c r="A170" s="93" t="s">
        <v>2800</v>
      </c>
      <c r="B170" s="93" t="s">
        <v>61</v>
      </c>
      <c r="C170" s="93" t="s">
        <v>207</v>
      </c>
      <c r="D170" s="94" t="s">
        <v>58</v>
      </c>
      <c r="E170" s="100">
        <v>165.0</v>
      </c>
      <c r="F170" s="99" t="s">
        <v>66</v>
      </c>
      <c r="G170" s="99" t="s">
        <v>746</v>
      </c>
      <c r="H170" s="100" t="s">
        <v>2616</v>
      </c>
      <c r="I170" s="100">
        <v>150.0</v>
      </c>
      <c r="J170" s="100">
        <v>0.001</v>
      </c>
      <c r="K170" s="100">
        <v>0.0151</v>
      </c>
      <c r="L170" s="100">
        <v>0.0</v>
      </c>
      <c r="M170" s="100">
        <v>0.02</v>
      </c>
      <c r="N170" s="100">
        <v>0.00169</v>
      </c>
      <c r="O170" s="100">
        <v>0.00981</v>
      </c>
      <c r="P170" s="100">
        <v>31.49</v>
      </c>
      <c r="Q170" s="100">
        <v>27.94</v>
      </c>
      <c r="R170" s="1">
        <v>30.49</v>
      </c>
      <c r="S170" s="1">
        <v>26.78</v>
      </c>
    </row>
    <row r="171" hidden="1">
      <c r="A171" s="93" t="s">
        <v>2801</v>
      </c>
      <c r="B171" s="93" t="s">
        <v>66</v>
      </c>
      <c r="C171" s="93" t="s">
        <v>207</v>
      </c>
      <c r="D171" s="94" t="s">
        <v>58</v>
      </c>
      <c r="E171" s="100">
        <v>166.0</v>
      </c>
      <c r="F171" s="99" t="s">
        <v>61</v>
      </c>
      <c r="G171" s="99" t="s">
        <v>746</v>
      </c>
      <c r="H171" s="100" t="s">
        <v>2616</v>
      </c>
      <c r="I171" s="100">
        <v>150.0</v>
      </c>
      <c r="J171" s="100">
        <v>0.001</v>
      </c>
      <c r="K171" s="100">
        <v>0.0151</v>
      </c>
      <c r="L171" s="100">
        <v>0.0</v>
      </c>
      <c r="M171" s="100">
        <v>0.02</v>
      </c>
      <c r="N171" s="100">
        <v>0.00169</v>
      </c>
      <c r="O171" s="100">
        <v>0.00981</v>
      </c>
      <c r="P171" s="100">
        <v>31.49</v>
      </c>
      <c r="Q171" s="100">
        <v>27.94</v>
      </c>
      <c r="R171" s="1">
        <v>30.49</v>
      </c>
      <c r="S171" s="1">
        <v>26.78</v>
      </c>
    </row>
    <row r="172" hidden="1">
      <c r="A172" s="93" t="s">
        <v>2802</v>
      </c>
      <c r="B172" s="93" t="s">
        <v>249</v>
      </c>
      <c r="C172" s="93" t="s">
        <v>260</v>
      </c>
      <c r="D172" s="94" t="s">
        <v>58</v>
      </c>
      <c r="E172" s="100">
        <v>167.0</v>
      </c>
      <c r="F172" s="99" t="s">
        <v>305</v>
      </c>
      <c r="G172" s="99" t="s">
        <v>698</v>
      </c>
      <c r="H172" s="100" t="s">
        <v>2616</v>
      </c>
      <c r="I172" s="100">
        <v>150.0</v>
      </c>
      <c r="J172" s="100">
        <v>5.0E-4</v>
      </c>
      <c r="K172" s="100">
        <v>0.0086</v>
      </c>
      <c r="L172" s="100">
        <v>0.0</v>
      </c>
      <c r="M172" s="100">
        <v>0.01</v>
      </c>
      <c r="N172" s="100">
        <v>9.0E-5</v>
      </c>
      <c r="O172" s="100">
        <v>0.00332</v>
      </c>
      <c r="P172" s="100">
        <v>62.97</v>
      </c>
      <c r="Q172" s="100">
        <v>49.1</v>
      </c>
      <c r="R172" s="1">
        <v>56.23</v>
      </c>
      <c r="S172" s="1">
        <v>42.83</v>
      </c>
    </row>
    <row r="173" hidden="1">
      <c r="A173" s="93" t="s">
        <v>2803</v>
      </c>
      <c r="B173" s="93" t="s">
        <v>252</v>
      </c>
      <c r="C173" s="93" t="s">
        <v>260</v>
      </c>
      <c r="D173" s="94" t="s">
        <v>58</v>
      </c>
      <c r="E173" s="100">
        <v>168.0</v>
      </c>
      <c r="F173" s="99" t="s">
        <v>300</v>
      </c>
      <c r="G173" s="99" t="s">
        <v>698</v>
      </c>
      <c r="H173" s="100" t="s">
        <v>2616</v>
      </c>
      <c r="I173" s="100">
        <v>150.0</v>
      </c>
      <c r="J173" s="100">
        <v>5.0E-4</v>
      </c>
      <c r="K173" s="100">
        <v>0.0086</v>
      </c>
      <c r="L173" s="100">
        <v>0.0</v>
      </c>
      <c r="M173" s="100">
        <v>0.01</v>
      </c>
      <c r="N173" s="100">
        <v>9.0E-5</v>
      </c>
      <c r="O173" s="100">
        <v>0.00332</v>
      </c>
      <c r="P173" s="100">
        <v>62.97</v>
      </c>
      <c r="Q173" s="100">
        <v>49.1</v>
      </c>
      <c r="R173" s="1">
        <v>56.23</v>
      </c>
      <c r="S173" s="1">
        <v>42.83</v>
      </c>
    </row>
    <row r="174" hidden="1">
      <c r="A174" s="93" t="s">
        <v>2804</v>
      </c>
      <c r="B174" s="93" t="s">
        <v>61</v>
      </c>
      <c r="C174" s="93" t="s">
        <v>268</v>
      </c>
      <c r="D174" s="94" t="s">
        <v>58</v>
      </c>
      <c r="E174" s="100">
        <v>169.0</v>
      </c>
      <c r="F174" s="99" t="s">
        <v>66</v>
      </c>
      <c r="G174" s="99" t="s">
        <v>698</v>
      </c>
      <c r="H174" s="100" t="s">
        <v>2616</v>
      </c>
      <c r="I174" s="100">
        <v>150.0</v>
      </c>
      <c r="J174" s="100">
        <v>5.0E-4</v>
      </c>
      <c r="K174" s="100">
        <v>0.0086</v>
      </c>
      <c r="L174" s="100">
        <v>0.0</v>
      </c>
      <c r="M174" s="100">
        <v>0.01</v>
      </c>
      <c r="N174" s="100">
        <v>9.0E-5</v>
      </c>
      <c r="O174" s="100">
        <v>0.00332</v>
      </c>
      <c r="P174" s="100">
        <v>62.97</v>
      </c>
      <c r="Q174" s="100">
        <v>49.1</v>
      </c>
      <c r="R174" s="1">
        <v>56.23</v>
      </c>
      <c r="S174" s="1">
        <v>42.83</v>
      </c>
    </row>
    <row r="175" hidden="1">
      <c r="A175" s="93" t="s">
        <v>2805</v>
      </c>
      <c r="B175" s="93" t="s">
        <v>66</v>
      </c>
      <c r="C175" s="93" t="s">
        <v>268</v>
      </c>
      <c r="D175" s="94" t="s">
        <v>58</v>
      </c>
      <c r="E175" s="100">
        <v>170.0</v>
      </c>
      <c r="F175" s="99" t="s">
        <v>61</v>
      </c>
      <c r="G175" s="99" t="s">
        <v>698</v>
      </c>
      <c r="H175" s="100" t="s">
        <v>2616</v>
      </c>
      <c r="I175" s="100">
        <v>150.0</v>
      </c>
      <c r="J175" s="100">
        <v>5.0E-4</v>
      </c>
      <c r="K175" s="100">
        <v>0.0086</v>
      </c>
      <c r="L175" s="100">
        <v>0.0</v>
      </c>
      <c r="M175" s="100">
        <v>0.01</v>
      </c>
      <c r="N175" s="100">
        <v>9.0E-5</v>
      </c>
      <c r="O175" s="100">
        <v>0.00332</v>
      </c>
      <c r="P175" s="100">
        <v>62.97</v>
      </c>
      <c r="Q175" s="100">
        <v>49.1</v>
      </c>
      <c r="R175" s="1">
        <v>56.23</v>
      </c>
      <c r="S175" s="1">
        <v>42.83</v>
      </c>
    </row>
    <row r="176" hidden="1">
      <c r="A176" s="93" t="s">
        <v>2806</v>
      </c>
      <c r="B176" s="93" t="s">
        <v>61</v>
      </c>
      <c r="C176" s="93" t="s">
        <v>1192</v>
      </c>
      <c r="D176" s="94" t="s">
        <v>58</v>
      </c>
      <c r="E176" s="100">
        <v>171.0</v>
      </c>
      <c r="F176" s="101">
        <v>44232.0</v>
      </c>
      <c r="G176" s="99" t="s">
        <v>2807</v>
      </c>
      <c r="H176" s="100" t="s">
        <v>2616</v>
      </c>
      <c r="I176" s="100">
        <v>150.0</v>
      </c>
      <c r="J176" s="100">
        <v>0.001</v>
      </c>
      <c r="K176" s="100">
        <v>0.013</v>
      </c>
      <c r="L176" s="100">
        <v>0.0</v>
      </c>
      <c r="M176" s="100">
        <v>0.01</v>
      </c>
      <c r="N176" s="100">
        <v>0.00449</v>
      </c>
      <c r="O176" s="100">
        <v>0.01685</v>
      </c>
      <c r="P176" s="100">
        <v>29.07</v>
      </c>
      <c r="Q176" s="100">
        <v>32.31</v>
      </c>
      <c r="R176" s="1">
        <v>28.74</v>
      </c>
      <c r="S176" s="1">
        <v>31.69</v>
      </c>
    </row>
    <row r="177" hidden="1">
      <c r="A177" s="93" t="s">
        <v>2808</v>
      </c>
      <c r="B177" s="93" t="s">
        <v>66</v>
      </c>
      <c r="C177" s="93" t="s">
        <v>1192</v>
      </c>
      <c r="D177" s="94" t="s">
        <v>58</v>
      </c>
      <c r="E177" s="100">
        <v>172.0</v>
      </c>
      <c r="F177" s="101">
        <v>44201.0</v>
      </c>
      <c r="G177" s="99" t="s">
        <v>2807</v>
      </c>
      <c r="H177" s="100" t="s">
        <v>2616</v>
      </c>
      <c r="I177" s="100">
        <v>150.0</v>
      </c>
      <c r="J177" s="100">
        <v>0.001</v>
      </c>
      <c r="K177" s="100">
        <v>0.013</v>
      </c>
      <c r="L177" s="100">
        <v>0.0</v>
      </c>
      <c r="M177" s="100">
        <v>0.01</v>
      </c>
      <c r="N177" s="100">
        <v>0.00449</v>
      </c>
      <c r="O177" s="100">
        <v>0.01685</v>
      </c>
      <c r="P177" s="100">
        <v>29.07</v>
      </c>
      <c r="Q177" s="100">
        <v>32.31</v>
      </c>
      <c r="R177" s="1">
        <v>28.74</v>
      </c>
      <c r="S177" s="1">
        <v>31.69</v>
      </c>
    </row>
    <row r="178" hidden="1">
      <c r="A178" s="93" t="s">
        <v>2809</v>
      </c>
      <c r="B178" s="93" t="s">
        <v>61</v>
      </c>
      <c r="C178" s="93" t="s">
        <v>113</v>
      </c>
      <c r="D178" s="94" t="s">
        <v>58</v>
      </c>
      <c r="E178" s="100">
        <v>173.0</v>
      </c>
      <c r="F178" s="99" t="s">
        <v>66</v>
      </c>
      <c r="G178" s="99" t="s">
        <v>861</v>
      </c>
      <c r="H178" s="100" t="s">
        <v>2616</v>
      </c>
      <c r="I178" s="100">
        <v>150.0</v>
      </c>
      <c r="J178" s="100">
        <v>0.0014</v>
      </c>
      <c r="K178" s="100">
        <v>0.0181</v>
      </c>
      <c r="L178" s="100">
        <v>0.0</v>
      </c>
      <c r="M178" s="100">
        <v>0.02</v>
      </c>
      <c r="N178" s="100">
        <v>0.00288</v>
      </c>
      <c r="O178" s="100">
        <v>0.01933</v>
      </c>
      <c r="P178" s="100">
        <v>22.5</v>
      </c>
      <c r="Q178" s="100">
        <v>23.22</v>
      </c>
      <c r="R178" s="1">
        <v>21.98</v>
      </c>
      <c r="S178" s="1">
        <v>22.42</v>
      </c>
    </row>
    <row r="179" hidden="1">
      <c r="A179" s="93" t="s">
        <v>2810</v>
      </c>
      <c r="B179" s="93" t="s">
        <v>66</v>
      </c>
      <c r="C179" s="93" t="s">
        <v>113</v>
      </c>
      <c r="D179" s="94" t="s">
        <v>58</v>
      </c>
      <c r="E179" s="100">
        <v>174.0</v>
      </c>
      <c r="F179" s="99" t="s">
        <v>61</v>
      </c>
      <c r="G179" s="99" t="s">
        <v>861</v>
      </c>
      <c r="H179" s="100" t="s">
        <v>2616</v>
      </c>
      <c r="I179" s="100">
        <v>150.0</v>
      </c>
      <c r="J179" s="100">
        <v>0.0014</v>
      </c>
      <c r="K179" s="100">
        <v>0.0181</v>
      </c>
      <c r="L179" s="100">
        <v>0.0</v>
      </c>
      <c r="M179" s="100">
        <v>0.02</v>
      </c>
      <c r="N179" s="100">
        <v>0.002883</v>
      </c>
      <c r="O179" s="100">
        <v>0.01933</v>
      </c>
      <c r="P179" s="100">
        <v>22.5</v>
      </c>
      <c r="Q179" s="100">
        <v>23.22</v>
      </c>
      <c r="R179" s="1">
        <v>21.98</v>
      </c>
      <c r="S179" s="1">
        <v>22.42</v>
      </c>
    </row>
    <row r="180" hidden="1">
      <c r="A180" s="93" t="s">
        <v>2811</v>
      </c>
      <c r="B180" s="93" t="s">
        <v>61</v>
      </c>
      <c r="C180" s="93" t="s">
        <v>92</v>
      </c>
      <c r="D180" s="94" t="s">
        <v>58</v>
      </c>
      <c r="E180" s="100">
        <v>175.0</v>
      </c>
      <c r="F180" s="99" t="s">
        <v>66</v>
      </c>
      <c r="G180" s="99" t="s">
        <v>908</v>
      </c>
      <c r="H180" s="100" t="s">
        <v>2616</v>
      </c>
      <c r="I180" s="100">
        <v>150.0</v>
      </c>
      <c r="J180" s="100">
        <v>3.0E-4</v>
      </c>
      <c r="K180" s="100">
        <v>0.0155</v>
      </c>
      <c r="L180" s="100">
        <v>0.0</v>
      </c>
      <c r="M180" s="100">
        <v>0.02</v>
      </c>
      <c r="N180" s="100">
        <v>1.1E-6</v>
      </c>
      <c r="O180" s="100">
        <v>0.00396</v>
      </c>
      <c r="P180" s="100">
        <v>36.31</v>
      </c>
      <c r="Q180" s="100">
        <v>27.34</v>
      </c>
      <c r="R180" s="1">
        <v>35.48</v>
      </c>
      <c r="S180" s="1">
        <v>26.64</v>
      </c>
    </row>
    <row r="181" hidden="1">
      <c r="A181" s="93" t="s">
        <v>2812</v>
      </c>
      <c r="B181" s="93" t="s">
        <v>66</v>
      </c>
      <c r="C181" s="93" t="s">
        <v>92</v>
      </c>
      <c r="D181" s="94" t="s">
        <v>58</v>
      </c>
      <c r="E181" s="100">
        <v>176.0</v>
      </c>
      <c r="F181" s="99" t="s">
        <v>61</v>
      </c>
      <c r="G181" s="99" t="s">
        <v>908</v>
      </c>
      <c r="H181" s="100" t="s">
        <v>2616</v>
      </c>
      <c r="I181" s="100">
        <v>150.0</v>
      </c>
      <c r="J181" s="100">
        <v>5.0E-4</v>
      </c>
      <c r="K181" s="100">
        <v>0.0132</v>
      </c>
      <c r="L181" s="100">
        <v>0.0</v>
      </c>
      <c r="M181" s="100">
        <v>0.01</v>
      </c>
      <c r="N181" s="100">
        <v>1.0E-5</v>
      </c>
      <c r="O181" s="100">
        <v>0.00388</v>
      </c>
      <c r="P181" s="100">
        <v>41.97</v>
      </c>
      <c r="Q181" s="100">
        <v>32.12</v>
      </c>
      <c r="R181" s="1">
        <v>40.78</v>
      </c>
      <c r="S181" s="1">
        <v>31.06</v>
      </c>
    </row>
    <row r="182" hidden="1">
      <c r="A182" s="93" t="s">
        <v>2813</v>
      </c>
      <c r="B182" s="93" t="s">
        <v>61</v>
      </c>
      <c r="C182" s="93" t="s">
        <v>734</v>
      </c>
      <c r="D182" s="94" t="s">
        <v>58</v>
      </c>
      <c r="E182" s="100">
        <v>177.0</v>
      </c>
      <c r="F182" s="99" t="s">
        <v>63</v>
      </c>
      <c r="G182" s="99" t="s">
        <v>860</v>
      </c>
      <c r="H182" s="100" t="s">
        <v>2616</v>
      </c>
      <c r="I182" s="100">
        <v>150.0</v>
      </c>
      <c r="J182" s="100">
        <v>0.002</v>
      </c>
      <c r="K182" s="100">
        <v>0.0146</v>
      </c>
      <c r="L182" s="100">
        <v>0.0</v>
      </c>
      <c r="M182" s="100">
        <v>0.01</v>
      </c>
      <c r="N182" s="100">
        <v>0.0074</v>
      </c>
      <c r="O182" s="100">
        <v>0.02002</v>
      </c>
      <c r="P182" s="100">
        <v>24.81</v>
      </c>
      <c r="Q182" s="100">
        <v>28.53</v>
      </c>
      <c r="R182" s="1">
        <v>24.27</v>
      </c>
      <c r="S182" s="1">
        <v>27.48</v>
      </c>
    </row>
    <row r="183" hidden="1">
      <c r="A183" s="93" t="s">
        <v>2814</v>
      </c>
      <c r="B183" s="93" t="s">
        <v>66</v>
      </c>
      <c r="C183" s="93" t="s">
        <v>734</v>
      </c>
      <c r="D183" s="94" t="s">
        <v>58</v>
      </c>
      <c r="E183" s="100">
        <v>178.0</v>
      </c>
      <c r="F183" s="99" t="s">
        <v>66</v>
      </c>
      <c r="G183" s="99" t="s">
        <v>2815</v>
      </c>
      <c r="H183" s="100" t="s">
        <v>2616</v>
      </c>
      <c r="I183" s="100">
        <v>150.0</v>
      </c>
      <c r="J183" s="100">
        <v>0.0028</v>
      </c>
      <c r="K183" s="100">
        <v>0.03</v>
      </c>
      <c r="L183" s="100">
        <v>0.0</v>
      </c>
      <c r="M183" s="100">
        <v>0.03</v>
      </c>
      <c r="N183" s="100">
        <v>0.01347</v>
      </c>
      <c r="O183" s="100">
        <v>0.05763</v>
      </c>
      <c r="P183" s="100">
        <v>10.64</v>
      </c>
      <c r="Q183" s="100">
        <v>14.05</v>
      </c>
      <c r="R183" s="1">
        <v>10.53</v>
      </c>
      <c r="S183" s="1">
        <v>13.77</v>
      </c>
    </row>
    <row r="184" hidden="1">
      <c r="A184" s="93" t="s">
        <v>2816</v>
      </c>
      <c r="B184" s="93" t="s">
        <v>280</v>
      </c>
      <c r="C184" s="93" t="s">
        <v>914</v>
      </c>
      <c r="D184" s="94" t="s">
        <v>58</v>
      </c>
      <c r="E184" s="100">
        <v>179.0</v>
      </c>
      <c r="F184" s="99" t="s">
        <v>61</v>
      </c>
      <c r="G184" s="99" t="s">
        <v>2815</v>
      </c>
      <c r="H184" s="100" t="s">
        <v>2616</v>
      </c>
      <c r="I184" s="100">
        <v>150.0</v>
      </c>
      <c r="J184" s="100">
        <v>0.0028</v>
      </c>
      <c r="K184" s="100">
        <v>0.03</v>
      </c>
      <c r="L184" s="100">
        <v>0.0</v>
      </c>
      <c r="M184" s="100">
        <v>0.03</v>
      </c>
      <c r="N184" s="100">
        <v>0.01347</v>
      </c>
      <c r="O184" s="100">
        <v>0.05763</v>
      </c>
      <c r="P184" s="100">
        <v>10.64</v>
      </c>
      <c r="Q184" s="100">
        <v>14.05</v>
      </c>
      <c r="R184" s="1">
        <v>10.53</v>
      </c>
      <c r="S184" s="1">
        <v>13.77</v>
      </c>
    </row>
    <row r="185" hidden="1">
      <c r="A185" s="93" t="s">
        <v>2817</v>
      </c>
      <c r="B185" s="93" t="s">
        <v>276</v>
      </c>
      <c r="C185" s="93" t="s">
        <v>914</v>
      </c>
      <c r="D185" s="94" t="s">
        <v>58</v>
      </c>
      <c r="E185" s="100">
        <v>180.0</v>
      </c>
      <c r="F185" s="99" t="s">
        <v>66</v>
      </c>
      <c r="G185" s="99" t="s">
        <v>879</v>
      </c>
      <c r="H185" s="100" t="s">
        <v>2616</v>
      </c>
      <c r="I185" s="100">
        <v>150.0</v>
      </c>
      <c r="J185" s="100">
        <v>0.0024</v>
      </c>
      <c r="K185" s="100">
        <v>0.0261</v>
      </c>
      <c r="L185" s="100">
        <v>0.0</v>
      </c>
      <c r="M185" s="100">
        <v>0.03</v>
      </c>
      <c r="N185" s="100">
        <v>0.00996</v>
      </c>
      <c r="O185" s="100">
        <v>0.04608</v>
      </c>
      <c r="P185" s="100">
        <v>12.74</v>
      </c>
      <c r="Q185" s="100">
        <v>16.11</v>
      </c>
      <c r="R185" s="1">
        <v>12.59</v>
      </c>
      <c r="S185" s="1">
        <v>15.75</v>
      </c>
    </row>
    <row r="186" hidden="1">
      <c r="A186" s="93" t="s">
        <v>2818</v>
      </c>
      <c r="B186" s="93" t="s">
        <v>61</v>
      </c>
      <c r="C186" s="93" t="s">
        <v>104</v>
      </c>
      <c r="D186" s="94" t="s">
        <v>58</v>
      </c>
      <c r="E186" s="100">
        <v>181.0</v>
      </c>
      <c r="F186" s="99" t="s">
        <v>61</v>
      </c>
      <c r="G186" s="99" t="s">
        <v>879</v>
      </c>
      <c r="H186" s="100" t="s">
        <v>2616</v>
      </c>
      <c r="I186" s="100">
        <v>150.0</v>
      </c>
      <c r="J186" s="100">
        <v>0.0024</v>
      </c>
      <c r="K186" s="100">
        <v>0.0261</v>
      </c>
      <c r="L186" s="100">
        <v>0.0</v>
      </c>
      <c r="M186" s="100">
        <v>0.03</v>
      </c>
      <c r="N186" s="100">
        <v>0.00996</v>
      </c>
      <c r="O186" s="100">
        <v>0.04608</v>
      </c>
      <c r="P186" s="100">
        <v>12.74</v>
      </c>
      <c r="Q186" s="100">
        <v>16.11</v>
      </c>
      <c r="R186" s="1">
        <v>12.59</v>
      </c>
      <c r="S186" s="1">
        <v>15.75</v>
      </c>
    </row>
    <row r="187" hidden="1">
      <c r="A187" s="93" t="s">
        <v>2819</v>
      </c>
      <c r="B187" s="93" t="s">
        <v>66</v>
      </c>
      <c r="C187" s="93" t="s">
        <v>104</v>
      </c>
      <c r="D187" s="94" t="s">
        <v>58</v>
      </c>
      <c r="E187" s="100">
        <v>182.0</v>
      </c>
      <c r="F187" s="99" t="s">
        <v>935</v>
      </c>
      <c r="G187" s="99" t="s">
        <v>2820</v>
      </c>
      <c r="H187" s="100" t="s">
        <v>2616</v>
      </c>
      <c r="I187" s="100">
        <v>150.0</v>
      </c>
      <c r="J187" s="100">
        <v>0.0033</v>
      </c>
      <c r="K187" s="100">
        <v>0.0165</v>
      </c>
      <c r="L187" s="100">
        <v>0.0</v>
      </c>
      <c r="M187" s="100">
        <v>0.02</v>
      </c>
      <c r="N187" s="100">
        <v>0.00903</v>
      </c>
      <c r="O187" s="100">
        <v>0.03514</v>
      </c>
      <c r="P187" s="100">
        <v>17.97</v>
      </c>
      <c r="Q187" s="100">
        <v>25.01</v>
      </c>
      <c r="R187" s="1">
        <v>17.35</v>
      </c>
      <c r="S187" s="1">
        <v>23.3</v>
      </c>
    </row>
    <row r="188" hidden="1">
      <c r="A188" s="93" t="s">
        <v>2821</v>
      </c>
      <c r="B188" s="93" t="s">
        <v>61</v>
      </c>
      <c r="C188" s="93" t="s">
        <v>1229</v>
      </c>
      <c r="D188" s="94" t="s">
        <v>58</v>
      </c>
      <c r="E188" s="100">
        <v>183.0</v>
      </c>
      <c r="F188" s="99" t="s">
        <v>63</v>
      </c>
      <c r="G188" s="99" t="s">
        <v>2820</v>
      </c>
      <c r="H188" s="100" t="s">
        <v>2616</v>
      </c>
      <c r="I188" s="100">
        <v>150.0</v>
      </c>
      <c r="J188" s="100">
        <v>0.0033</v>
      </c>
      <c r="K188" s="100">
        <v>0.0165</v>
      </c>
      <c r="L188" s="100">
        <v>0.0</v>
      </c>
      <c r="M188" s="100">
        <v>0.02</v>
      </c>
      <c r="N188" s="100">
        <v>0.00903</v>
      </c>
      <c r="O188" s="100">
        <v>0.03514</v>
      </c>
      <c r="P188" s="100">
        <v>17.97</v>
      </c>
      <c r="Q188" s="100">
        <v>25.01</v>
      </c>
      <c r="R188" s="1">
        <v>17.35</v>
      </c>
      <c r="S188" s="1">
        <v>23.3</v>
      </c>
    </row>
    <row r="189" hidden="1">
      <c r="A189" s="93" t="s">
        <v>2822</v>
      </c>
      <c r="B189" s="93" t="s">
        <v>66</v>
      </c>
      <c r="C189" s="93" t="s">
        <v>1229</v>
      </c>
      <c r="D189" s="94" t="s">
        <v>58</v>
      </c>
      <c r="E189" s="100">
        <v>184.0</v>
      </c>
      <c r="F189" s="99" t="s">
        <v>66</v>
      </c>
      <c r="G189" s="99" t="s">
        <v>850</v>
      </c>
      <c r="H189" s="100" t="s">
        <v>2616</v>
      </c>
      <c r="I189" s="100">
        <v>150.0</v>
      </c>
      <c r="J189" s="100">
        <v>0.0019</v>
      </c>
      <c r="K189" s="100">
        <v>0.0124</v>
      </c>
      <c r="L189" s="100">
        <v>0.0</v>
      </c>
      <c r="M189" s="100">
        <v>0.01</v>
      </c>
      <c r="N189" s="100">
        <v>0.0052</v>
      </c>
      <c r="O189" s="100">
        <v>0.0201</v>
      </c>
      <c r="P189" s="100">
        <v>27.36</v>
      </c>
      <c r="Q189" s="100">
        <v>33.45</v>
      </c>
      <c r="R189" s="1">
        <v>26.7</v>
      </c>
      <c r="S189" s="1">
        <v>32.03</v>
      </c>
    </row>
    <row r="190" hidden="1">
      <c r="A190" s="93" t="s">
        <v>2823</v>
      </c>
      <c r="B190" s="93" t="s">
        <v>249</v>
      </c>
      <c r="C190" s="93" t="s">
        <v>442</v>
      </c>
      <c r="D190" s="94" t="s">
        <v>58</v>
      </c>
      <c r="E190" s="100">
        <v>185.0</v>
      </c>
      <c r="F190" s="99" t="s">
        <v>61</v>
      </c>
      <c r="G190" s="99" t="s">
        <v>850</v>
      </c>
      <c r="H190" s="100" t="s">
        <v>2616</v>
      </c>
      <c r="I190" s="100">
        <v>150.0</v>
      </c>
      <c r="J190" s="100">
        <v>0.0019</v>
      </c>
      <c r="K190" s="100">
        <v>0.0124</v>
      </c>
      <c r="L190" s="100">
        <v>0.0</v>
      </c>
      <c r="M190" s="100">
        <v>0.01</v>
      </c>
      <c r="N190" s="100">
        <v>0.0052</v>
      </c>
      <c r="O190" s="100">
        <v>0.0201</v>
      </c>
      <c r="P190" s="100">
        <v>27.36</v>
      </c>
      <c r="Q190" s="100">
        <v>33.45</v>
      </c>
      <c r="R190" s="1">
        <v>26.7</v>
      </c>
      <c r="S190" s="1">
        <v>32.03</v>
      </c>
    </row>
    <row r="191" hidden="1">
      <c r="A191" s="93" t="s">
        <v>2824</v>
      </c>
      <c r="B191" s="93" t="s">
        <v>252</v>
      </c>
      <c r="C191" s="93" t="s">
        <v>442</v>
      </c>
      <c r="D191" s="94" t="s">
        <v>58</v>
      </c>
      <c r="E191" s="100">
        <v>186.0</v>
      </c>
      <c r="F191" s="99" t="s">
        <v>66</v>
      </c>
      <c r="G191" s="99" t="s">
        <v>1548</v>
      </c>
      <c r="H191" s="100" t="s">
        <v>2616</v>
      </c>
      <c r="I191" s="100">
        <v>150.0</v>
      </c>
      <c r="J191" s="100">
        <v>0.0037</v>
      </c>
      <c r="K191" s="100">
        <v>0.026</v>
      </c>
      <c r="L191" s="100">
        <v>0.0</v>
      </c>
      <c r="M191" s="100">
        <v>0.03</v>
      </c>
      <c r="N191" s="100">
        <v>0.01421</v>
      </c>
      <c r="O191" s="100">
        <v>0.05849</v>
      </c>
      <c r="P191" s="100">
        <v>11.23</v>
      </c>
      <c r="Q191" s="100">
        <v>16.09</v>
      </c>
      <c r="R191" s="1">
        <v>11.14</v>
      </c>
      <c r="S191" s="1">
        <v>15.82</v>
      </c>
    </row>
    <row r="192" hidden="1">
      <c r="A192" s="93" t="s">
        <v>2825</v>
      </c>
      <c r="B192" s="93" t="s">
        <v>128</v>
      </c>
      <c r="C192" s="93" t="s">
        <v>663</v>
      </c>
      <c r="D192" s="94" t="s">
        <v>58</v>
      </c>
      <c r="E192" s="100">
        <v>187.0</v>
      </c>
      <c r="F192" s="99" t="s">
        <v>61</v>
      </c>
      <c r="G192" s="99" t="s">
        <v>1548</v>
      </c>
      <c r="H192" s="100" t="s">
        <v>2616</v>
      </c>
      <c r="I192" s="100">
        <v>150.0</v>
      </c>
      <c r="J192" s="100">
        <v>0.0037</v>
      </c>
      <c r="K192" s="100">
        <v>0.026</v>
      </c>
      <c r="L192" s="100">
        <v>0.0</v>
      </c>
      <c r="M192" s="100">
        <v>0.03</v>
      </c>
      <c r="N192" s="100">
        <v>0.01421</v>
      </c>
      <c r="O192" s="100">
        <v>0.05849</v>
      </c>
      <c r="P192" s="100">
        <v>11.23</v>
      </c>
      <c r="Q192" s="100">
        <v>16.09</v>
      </c>
      <c r="R192" s="1">
        <v>11.14</v>
      </c>
      <c r="S192" s="1">
        <v>15.82</v>
      </c>
    </row>
    <row r="193" hidden="1">
      <c r="A193" s="93" t="s">
        <v>2826</v>
      </c>
      <c r="B193" s="93" t="s">
        <v>131</v>
      </c>
      <c r="C193" s="93" t="s">
        <v>663</v>
      </c>
      <c r="D193" s="94" t="s">
        <v>58</v>
      </c>
      <c r="E193" s="100">
        <v>188.0</v>
      </c>
      <c r="F193" s="99" t="s">
        <v>935</v>
      </c>
      <c r="G193" s="99" t="s">
        <v>971</v>
      </c>
      <c r="H193" s="100" t="s">
        <v>2616</v>
      </c>
      <c r="I193" s="100">
        <v>150.0</v>
      </c>
      <c r="J193" s="100">
        <v>0.0012</v>
      </c>
      <c r="K193" s="100">
        <v>0.0138</v>
      </c>
      <c r="L193" s="100">
        <v>0.0</v>
      </c>
      <c r="M193" s="100">
        <v>0.01</v>
      </c>
      <c r="N193" s="100">
        <v>0.00359</v>
      </c>
      <c r="O193" s="100">
        <v>0.01895</v>
      </c>
      <c r="P193" s="100">
        <v>27.23</v>
      </c>
      <c r="Q193" s="100">
        <v>30.5</v>
      </c>
      <c r="R193" s="1">
        <v>25.89</v>
      </c>
      <c r="S193" s="1">
        <v>27.97</v>
      </c>
    </row>
    <row r="194" hidden="1">
      <c r="A194" s="93" t="s">
        <v>2827</v>
      </c>
      <c r="B194" s="93" t="s">
        <v>61</v>
      </c>
      <c r="C194" s="93" t="s">
        <v>663</v>
      </c>
      <c r="D194" s="94" t="s">
        <v>58</v>
      </c>
      <c r="E194" s="100">
        <v>189.0</v>
      </c>
      <c r="F194" s="99" t="s">
        <v>63</v>
      </c>
      <c r="G194" s="99" t="s">
        <v>971</v>
      </c>
      <c r="H194" s="100" t="s">
        <v>2616</v>
      </c>
      <c r="I194" s="100">
        <v>150.0</v>
      </c>
      <c r="J194" s="100">
        <v>0.0012</v>
      </c>
      <c r="K194" s="100">
        <v>0.0138</v>
      </c>
      <c r="L194" s="100">
        <v>0.0</v>
      </c>
      <c r="M194" s="100">
        <v>0.01</v>
      </c>
      <c r="N194" s="100">
        <v>0.00359</v>
      </c>
      <c r="O194" s="100">
        <v>0.01895</v>
      </c>
      <c r="P194" s="100">
        <v>27.23</v>
      </c>
      <c r="Q194" s="100">
        <v>30.5</v>
      </c>
      <c r="R194" s="1">
        <v>25.89</v>
      </c>
      <c r="S194" s="1">
        <v>27.97</v>
      </c>
    </row>
    <row r="195" hidden="1">
      <c r="A195" s="93" t="s">
        <v>2828</v>
      </c>
      <c r="B195" s="93" t="s">
        <v>66</v>
      </c>
      <c r="C195" s="93" t="s">
        <v>663</v>
      </c>
      <c r="D195" s="94" t="s">
        <v>58</v>
      </c>
      <c r="E195" s="100">
        <v>190.0</v>
      </c>
      <c r="F195" s="99" t="s">
        <v>935</v>
      </c>
      <c r="G195" s="99" t="s">
        <v>2829</v>
      </c>
      <c r="H195" s="100" t="s">
        <v>2616</v>
      </c>
      <c r="I195" s="100">
        <v>150.0</v>
      </c>
      <c r="J195" s="100">
        <v>0.0011</v>
      </c>
      <c r="K195" s="100">
        <v>0.0132</v>
      </c>
      <c r="L195" s="100">
        <v>0.0</v>
      </c>
      <c r="M195" s="100">
        <v>0.01</v>
      </c>
      <c r="N195" s="100">
        <v>0.00317</v>
      </c>
      <c r="O195" s="100">
        <v>0.01708</v>
      </c>
      <c r="P195" s="100">
        <v>29.22</v>
      </c>
      <c r="Q195" s="100">
        <v>31.95</v>
      </c>
      <c r="R195" s="1">
        <v>27.68</v>
      </c>
      <c r="S195" s="1">
        <v>29.18</v>
      </c>
    </row>
    <row r="196" hidden="1">
      <c r="A196" s="93" t="s">
        <v>2830</v>
      </c>
      <c r="B196" s="93" t="s">
        <v>61</v>
      </c>
      <c r="C196" s="93" t="s">
        <v>203</v>
      </c>
      <c r="D196" s="94" t="s">
        <v>58</v>
      </c>
      <c r="E196" s="100">
        <v>191.0</v>
      </c>
      <c r="F196" s="99" t="s">
        <v>63</v>
      </c>
      <c r="G196" s="99" t="s">
        <v>2829</v>
      </c>
      <c r="H196" s="100" t="s">
        <v>2616</v>
      </c>
      <c r="I196" s="100">
        <v>150.0</v>
      </c>
      <c r="J196" s="100">
        <v>0.0011</v>
      </c>
      <c r="K196" s="100">
        <v>0.0132</v>
      </c>
      <c r="L196" s="100">
        <v>0.0</v>
      </c>
      <c r="M196" s="100">
        <v>0.01</v>
      </c>
      <c r="N196" s="100">
        <v>0.00317</v>
      </c>
      <c r="O196" s="100">
        <v>0.01708</v>
      </c>
      <c r="P196" s="100">
        <v>29.22</v>
      </c>
      <c r="Q196" s="100">
        <v>31.95</v>
      </c>
      <c r="R196" s="1">
        <v>27.68</v>
      </c>
      <c r="S196" s="1">
        <v>29.18</v>
      </c>
    </row>
    <row r="197" hidden="1">
      <c r="A197" s="93" t="s">
        <v>2831</v>
      </c>
      <c r="B197" s="93" t="s">
        <v>61</v>
      </c>
      <c r="C197" s="93" t="s">
        <v>1340</v>
      </c>
      <c r="D197" s="94" t="s">
        <v>58</v>
      </c>
      <c r="E197" s="100">
        <v>192.0</v>
      </c>
      <c r="F197" s="99" t="s">
        <v>66</v>
      </c>
      <c r="G197" s="99" t="s">
        <v>1226</v>
      </c>
      <c r="H197" s="100" t="s">
        <v>2616</v>
      </c>
      <c r="I197" s="100">
        <v>150.0</v>
      </c>
      <c r="J197" s="100">
        <v>8.0E-4</v>
      </c>
      <c r="K197" s="100">
        <v>0.0092</v>
      </c>
      <c r="L197" s="100">
        <v>0.0</v>
      </c>
      <c r="M197" s="100">
        <v>0.01</v>
      </c>
      <c r="N197" s="100">
        <v>0.00341</v>
      </c>
      <c r="O197" s="100">
        <v>0.01478</v>
      </c>
      <c r="P197" s="100">
        <v>37.02</v>
      </c>
      <c r="Q197" s="100">
        <v>45.52</v>
      </c>
      <c r="R197" s="1">
        <v>35.45</v>
      </c>
      <c r="S197" s="1">
        <v>42.17</v>
      </c>
    </row>
    <row r="198" hidden="1">
      <c r="A198" s="93" t="s">
        <v>2832</v>
      </c>
      <c r="B198" s="93" t="s">
        <v>66</v>
      </c>
      <c r="C198" s="93" t="s">
        <v>1340</v>
      </c>
      <c r="D198" s="94" t="s">
        <v>58</v>
      </c>
      <c r="E198" s="100">
        <v>193.0</v>
      </c>
      <c r="F198" s="99" t="s">
        <v>61</v>
      </c>
      <c r="G198" s="99" t="s">
        <v>1226</v>
      </c>
      <c r="H198" s="100" t="s">
        <v>2616</v>
      </c>
      <c r="I198" s="100">
        <v>150.0</v>
      </c>
      <c r="J198" s="100">
        <v>8.0E-4</v>
      </c>
      <c r="K198" s="100">
        <v>0.0092</v>
      </c>
      <c r="L198" s="100">
        <v>0.0</v>
      </c>
      <c r="M198" s="100">
        <v>0.01</v>
      </c>
      <c r="N198" s="100">
        <v>0.00341</v>
      </c>
      <c r="O198" s="100">
        <v>0.01478</v>
      </c>
      <c r="P198" s="100">
        <v>37.02</v>
      </c>
      <c r="Q198" s="100">
        <v>45.52</v>
      </c>
      <c r="R198" s="1">
        <v>35.45</v>
      </c>
      <c r="S198" s="1">
        <v>42.17</v>
      </c>
    </row>
    <row r="199" hidden="1">
      <c r="A199" s="93" t="s">
        <v>2833</v>
      </c>
      <c r="B199" s="93" t="s">
        <v>61</v>
      </c>
      <c r="C199" s="93" t="s">
        <v>420</v>
      </c>
      <c r="D199" s="94" t="s">
        <v>58</v>
      </c>
      <c r="E199" s="100">
        <v>194.0</v>
      </c>
      <c r="F199" s="99" t="s">
        <v>66</v>
      </c>
      <c r="G199" s="99" t="s">
        <v>2834</v>
      </c>
      <c r="H199" s="100" t="s">
        <v>2616</v>
      </c>
      <c r="I199" s="100">
        <v>150.0</v>
      </c>
      <c r="J199" s="100">
        <v>0.0029</v>
      </c>
      <c r="K199" s="100">
        <v>0.0204</v>
      </c>
      <c r="L199" s="100">
        <v>0.0</v>
      </c>
      <c r="M199" s="100">
        <v>0.02</v>
      </c>
      <c r="N199" s="100">
        <v>0.01083</v>
      </c>
      <c r="O199" s="100">
        <v>0.04244</v>
      </c>
      <c r="P199" s="100">
        <v>14.88</v>
      </c>
      <c r="Q199" s="100">
        <v>20.53</v>
      </c>
      <c r="R199" s="1">
        <v>14.7</v>
      </c>
      <c r="S199" s="1">
        <v>20.02</v>
      </c>
    </row>
    <row r="200" hidden="1">
      <c r="A200" s="93" t="s">
        <v>2835</v>
      </c>
      <c r="B200" s="93" t="s">
        <v>66</v>
      </c>
      <c r="C200" s="93" t="s">
        <v>420</v>
      </c>
      <c r="D200" s="94" t="s">
        <v>58</v>
      </c>
      <c r="E200" s="100">
        <v>195.0</v>
      </c>
      <c r="F200" s="99" t="s">
        <v>61</v>
      </c>
      <c r="G200" s="99" t="s">
        <v>2834</v>
      </c>
      <c r="H200" s="100" t="s">
        <v>2616</v>
      </c>
      <c r="I200" s="100">
        <v>150.0</v>
      </c>
      <c r="J200" s="100">
        <v>0.0029</v>
      </c>
      <c r="K200" s="100">
        <v>0.0204</v>
      </c>
      <c r="L200" s="100">
        <v>0.0</v>
      </c>
      <c r="M200" s="100">
        <v>0.02</v>
      </c>
      <c r="N200" s="100">
        <v>0.01083</v>
      </c>
      <c r="O200" s="100">
        <v>0.04244</v>
      </c>
      <c r="P200" s="100">
        <v>14.88</v>
      </c>
      <c r="Q200" s="100">
        <v>20.53</v>
      </c>
      <c r="R200" s="1">
        <v>14.7</v>
      </c>
      <c r="S200" s="1">
        <v>20.02</v>
      </c>
    </row>
    <row r="201" hidden="1">
      <c r="A201" s="93" t="s">
        <v>2836</v>
      </c>
      <c r="B201" s="93" t="s">
        <v>249</v>
      </c>
      <c r="C201" s="93" t="s">
        <v>691</v>
      </c>
      <c r="D201" s="94" t="s">
        <v>58</v>
      </c>
      <c r="E201" s="100">
        <v>196.0</v>
      </c>
      <c r="F201" s="99" t="s">
        <v>66</v>
      </c>
      <c r="G201" s="99" t="s">
        <v>286</v>
      </c>
      <c r="H201" s="100" t="s">
        <v>2616</v>
      </c>
      <c r="I201" s="100">
        <v>150.0</v>
      </c>
      <c r="J201" s="100">
        <v>0.0012</v>
      </c>
      <c r="K201" s="100">
        <v>0.0119</v>
      </c>
      <c r="L201" s="100">
        <v>0.0</v>
      </c>
      <c r="M201" s="100">
        <v>0.01</v>
      </c>
      <c r="N201" s="100">
        <v>0.00367</v>
      </c>
      <c r="O201" s="100">
        <v>0.01961</v>
      </c>
      <c r="P201" s="100">
        <v>28.58</v>
      </c>
      <c r="Q201" s="100">
        <v>35.11</v>
      </c>
      <c r="R201" s="1">
        <v>27.85</v>
      </c>
      <c r="S201" s="1">
        <v>33.52</v>
      </c>
    </row>
    <row r="202" hidden="1">
      <c r="A202" s="93" t="s">
        <v>2837</v>
      </c>
      <c r="B202" s="93" t="s">
        <v>252</v>
      </c>
      <c r="C202" s="93" t="s">
        <v>691</v>
      </c>
      <c r="D202" s="94" t="s">
        <v>58</v>
      </c>
      <c r="E202" s="100">
        <v>197.0</v>
      </c>
      <c r="F202" s="99" t="s">
        <v>61</v>
      </c>
      <c r="G202" s="99" t="s">
        <v>286</v>
      </c>
      <c r="H202" s="100" t="s">
        <v>2616</v>
      </c>
      <c r="I202" s="100">
        <v>150.0</v>
      </c>
      <c r="J202" s="100">
        <v>0.0012</v>
      </c>
      <c r="K202" s="100">
        <v>0.0119</v>
      </c>
      <c r="L202" s="100">
        <v>0.0</v>
      </c>
      <c r="M202" s="100">
        <v>0.01</v>
      </c>
      <c r="N202" s="100">
        <v>0.00367</v>
      </c>
      <c r="O202" s="100">
        <v>0.01961</v>
      </c>
      <c r="P202" s="100">
        <v>28.58</v>
      </c>
      <c r="Q202" s="100">
        <v>35.11</v>
      </c>
      <c r="R202" s="1">
        <v>27.85</v>
      </c>
      <c r="S202" s="1">
        <v>33.52</v>
      </c>
    </row>
    <row r="203" hidden="1">
      <c r="A203" s="93" t="s">
        <v>2838</v>
      </c>
      <c r="B203" s="93" t="s">
        <v>61</v>
      </c>
      <c r="C203" s="93" t="s">
        <v>1309</v>
      </c>
      <c r="D203" s="94" t="s">
        <v>58</v>
      </c>
      <c r="E203" s="100">
        <v>198.0</v>
      </c>
      <c r="F203" s="99" t="s">
        <v>66</v>
      </c>
      <c r="G203" s="99" t="s">
        <v>600</v>
      </c>
      <c r="H203" s="100" t="s">
        <v>2616</v>
      </c>
      <c r="I203" s="100">
        <v>150.0</v>
      </c>
      <c r="J203" s="100">
        <v>0.0031</v>
      </c>
      <c r="K203" s="100">
        <v>0.0218</v>
      </c>
      <c r="L203" s="100">
        <v>0.0</v>
      </c>
      <c r="M203" s="100">
        <v>0.02</v>
      </c>
      <c r="N203" s="100">
        <v>0.01175</v>
      </c>
      <c r="O203" s="100">
        <v>0.04666</v>
      </c>
      <c r="P203" s="100">
        <v>13.73</v>
      </c>
      <c r="Q203" s="100">
        <v>19.2</v>
      </c>
      <c r="R203" s="1">
        <v>13.58</v>
      </c>
      <c r="S203" s="1">
        <v>18.76</v>
      </c>
    </row>
    <row r="204" hidden="1">
      <c r="A204" s="93" t="s">
        <v>2839</v>
      </c>
      <c r="B204" s="93" t="s">
        <v>66</v>
      </c>
      <c r="C204" s="93" t="s">
        <v>1309</v>
      </c>
      <c r="D204" s="94" t="s">
        <v>58</v>
      </c>
      <c r="E204" s="100">
        <v>199.0</v>
      </c>
      <c r="F204" s="99" t="s">
        <v>61</v>
      </c>
      <c r="G204" s="99" t="s">
        <v>600</v>
      </c>
      <c r="H204" s="100" t="s">
        <v>2616</v>
      </c>
      <c r="I204" s="100">
        <v>150.0</v>
      </c>
      <c r="J204" s="100">
        <v>0.0031</v>
      </c>
      <c r="K204" s="100">
        <v>0.0218</v>
      </c>
      <c r="L204" s="100">
        <v>0.0</v>
      </c>
      <c r="M204" s="100">
        <v>0.02</v>
      </c>
      <c r="N204" s="100">
        <v>0.01175</v>
      </c>
      <c r="O204" s="100">
        <v>0.04666</v>
      </c>
      <c r="P204" s="100">
        <v>13.73</v>
      </c>
      <c r="Q204" s="100">
        <v>19.2</v>
      </c>
      <c r="R204" s="1">
        <v>13.58</v>
      </c>
      <c r="S204" s="1">
        <v>18.76</v>
      </c>
    </row>
    <row r="205" hidden="1">
      <c r="A205" s="93" t="s">
        <v>2840</v>
      </c>
      <c r="B205" s="93" t="s">
        <v>61</v>
      </c>
      <c r="C205" s="93" t="s">
        <v>1318</v>
      </c>
      <c r="D205" s="94" t="s">
        <v>58</v>
      </c>
      <c r="E205" s="100">
        <v>200.0</v>
      </c>
      <c r="F205" s="99" t="s">
        <v>66</v>
      </c>
      <c r="G205" s="99" t="s">
        <v>660</v>
      </c>
      <c r="H205" s="100" t="s">
        <v>2616</v>
      </c>
      <c r="I205" s="100">
        <v>150.0</v>
      </c>
      <c r="J205" s="100">
        <v>0.0073</v>
      </c>
      <c r="K205" s="100">
        <v>0.0305</v>
      </c>
      <c r="L205" s="100">
        <v>0.01</v>
      </c>
      <c r="M205" s="100">
        <v>0.03</v>
      </c>
      <c r="N205" s="100">
        <v>0.01694</v>
      </c>
      <c r="O205" s="100">
        <v>0.04469</v>
      </c>
      <c r="P205" s="100">
        <v>11.45</v>
      </c>
      <c r="Q205" s="100">
        <v>13.45</v>
      </c>
      <c r="R205" s="1">
        <v>11.33</v>
      </c>
      <c r="S205" s="1">
        <v>13.21</v>
      </c>
    </row>
    <row r="206" hidden="1">
      <c r="A206" s="93" t="s">
        <v>2841</v>
      </c>
      <c r="B206" s="93" t="s">
        <v>66</v>
      </c>
      <c r="C206" s="93" t="s">
        <v>1318</v>
      </c>
      <c r="D206" s="94" t="s">
        <v>58</v>
      </c>
      <c r="E206" s="100">
        <v>201.0</v>
      </c>
      <c r="F206" s="99" t="s">
        <v>61</v>
      </c>
      <c r="G206" s="99" t="s">
        <v>660</v>
      </c>
      <c r="H206" s="100" t="s">
        <v>2616</v>
      </c>
      <c r="I206" s="100">
        <v>150.0</v>
      </c>
      <c r="J206" s="100">
        <v>0.0073</v>
      </c>
      <c r="K206" s="100">
        <v>0.0305</v>
      </c>
      <c r="L206" s="100">
        <v>0.01</v>
      </c>
      <c r="M206" s="100">
        <v>0.03</v>
      </c>
      <c r="N206" s="100">
        <v>0.01694</v>
      </c>
      <c r="O206" s="100">
        <v>0.04469</v>
      </c>
      <c r="P206" s="100">
        <v>11.45</v>
      </c>
      <c r="Q206" s="100">
        <v>13.45</v>
      </c>
      <c r="R206" s="1">
        <v>11.33</v>
      </c>
      <c r="S206" s="1">
        <v>13.21</v>
      </c>
    </row>
    <row r="207" hidden="1">
      <c r="A207" s="93" t="s">
        <v>2842</v>
      </c>
      <c r="B207" s="93" t="s">
        <v>61</v>
      </c>
      <c r="C207" s="93" t="s">
        <v>2843</v>
      </c>
      <c r="D207" s="94" t="s">
        <v>58</v>
      </c>
      <c r="E207" s="100">
        <v>202.0</v>
      </c>
      <c r="F207" s="99" t="s">
        <v>61</v>
      </c>
      <c r="G207" s="99" t="s">
        <v>1930</v>
      </c>
      <c r="H207" s="100" t="s">
        <v>2616</v>
      </c>
      <c r="I207" s="100">
        <v>150.0</v>
      </c>
      <c r="J207" s="100">
        <v>0.0025</v>
      </c>
      <c r="K207" s="100">
        <v>0.0189</v>
      </c>
      <c r="L207" s="100">
        <v>0.0</v>
      </c>
      <c r="M207" s="100">
        <v>0.02</v>
      </c>
      <c r="N207" s="100">
        <v>0.00599</v>
      </c>
      <c r="O207" s="100">
        <v>0.03292</v>
      </c>
      <c r="P207" s="100">
        <v>17.73</v>
      </c>
      <c r="Q207" s="100">
        <v>22.16</v>
      </c>
      <c r="R207" s="1">
        <v>17.46</v>
      </c>
      <c r="S207" s="1">
        <v>21.52</v>
      </c>
    </row>
    <row r="208" hidden="1">
      <c r="A208" s="93" t="s">
        <v>2844</v>
      </c>
      <c r="B208" s="93" t="s">
        <v>66</v>
      </c>
      <c r="C208" s="93" t="s">
        <v>2843</v>
      </c>
      <c r="D208" s="94" t="s">
        <v>58</v>
      </c>
      <c r="E208" s="100">
        <v>203.0</v>
      </c>
      <c r="F208" s="101">
        <v>44232.0</v>
      </c>
      <c r="G208" s="99" t="s">
        <v>644</v>
      </c>
      <c r="H208" s="100" t="s">
        <v>2616</v>
      </c>
      <c r="I208" s="100">
        <v>150.0</v>
      </c>
      <c r="J208" s="100">
        <v>0.0014</v>
      </c>
      <c r="K208" s="100">
        <v>0.0147</v>
      </c>
      <c r="L208" s="100">
        <v>0.0</v>
      </c>
      <c r="M208" s="100">
        <v>0.01</v>
      </c>
      <c r="N208" s="100">
        <v>0.00586</v>
      </c>
      <c r="O208" s="100">
        <v>0.02538</v>
      </c>
      <c r="P208" s="100">
        <v>22.78</v>
      </c>
      <c r="Q208" s="100">
        <v>28.67</v>
      </c>
      <c r="R208" s="1">
        <v>22.64</v>
      </c>
      <c r="S208" s="1">
        <v>28.34</v>
      </c>
    </row>
    <row r="209" hidden="1">
      <c r="A209" s="93" t="s">
        <v>2845</v>
      </c>
      <c r="B209" s="93" t="s">
        <v>1297</v>
      </c>
      <c r="C209" s="93" t="s">
        <v>1288</v>
      </c>
      <c r="D209" s="94" t="s">
        <v>58</v>
      </c>
      <c r="E209" s="100">
        <v>204.0</v>
      </c>
      <c r="F209" s="101">
        <v>44201.0</v>
      </c>
      <c r="G209" s="99" t="s">
        <v>644</v>
      </c>
      <c r="H209" s="100" t="s">
        <v>2616</v>
      </c>
      <c r="I209" s="100">
        <v>150.0</v>
      </c>
      <c r="J209" s="100">
        <v>0.0014</v>
      </c>
      <c r="K209" s="100">
        <v>0.0147</v>
      </c>
      <c r="L209" s="100">
        <v>0.0</v>
      </c>
      <c r="M209" s="100">
        <v>0.01</v>
      </c>
      <c r="N209" s="100">
        <v>0.00586</v>
      </c>
      <c r="O209" s="100">
        <v>0.02538</v>
      </c>
      <c r="P209" s="100">
        <v>22.78</v>
      </c>
      <c r="Q209" s="100">
        <v>28.67</v>
      </c>
      <c r="R209" s="1">
        <v>22.64</v>
      </c>
      <c r="S209" s="1">
        <v>28.34</v>
      </c>
    </row>
    <row r="210" hidden="1">
      <c r="A210" s="93" t="s">
        <v>2846</v>
      </c>
      <c r="B210" s="93" t="s">
        <v>1289</v>
      </c>
      <c r="C210" s="93" t="s">
        <v>1288</v>
      </c>
      <c r="D210" s="94" t="s">
        <v>58</v>
      </c>
      <c r="E210" s="100">
        <v>205.0</v>
      </c>
      <c r="F210" s="101">
        <v>44232.0</v>
      </c>
      <c r="G210" s="99" t="s">
        <v>2847</v>
      </c>
      <c r="H210" s="100" t="s">
        <v>2616</v>
      </c>
      <c r="I210" s="100">
        <v>150.0</v>
      </c>
      <c r="J210" s="100">
        <v>0.0016</v>
      </c>
      <c r="K210" s="100">
        <v>0.0158</v>
      </c>
      <c r="L210" s="100">
        <v>0.0</v>
      </c>
      <c r="M210" s="100">
        <v>0.02</v>
      </c>
      <c r="N210" s="100">
        <v>0.00645</v>
      </c>
      <c r="O210" s="100">
        <v>0.02857</v>
      </c>
      <c r="P210" s="100">
        <v>20.69</v>
      </c>
      <c r="Q210" s="100">
        <v>26.54</v>
      </c>
      <c r="R210" s="1">
        <v>20.58</v>
      </c>
      <c r="S210" s="1">
        <v>26.27</v>
      </c>
    </row>
    <row r="211" hidden="1">
      <c r="A211" s="93" t="s">
        <v>2848</v>
      </c>
      <c r="B211" s="93" t="s">
        <v>61</v>
      </c>
      <c r="C211" s="93" t="s">
        <v>801</v>
      </c>
      <c r="D211" s="94" t="s">
        <v>58</v>
      </c>
      <c r="E211" s="100">
        <v>206.0</v>
      </c>
      <c r="F211" s="101">
        <v>44201.0</v>
      </c>
      <c r="G211" s="99" t="s">
        <v>2847</v>
      </c>
      <c r="H211" s="100" t="s">
        <v>2616</v>
      </c>
      <c r="I211" s="100">
        <v>150.0</v>
      </c>
      <c r="J211" s="100">
        <v>0.0016</v>
      </c>
      <c r="K211" s="100">
        <v>0.0158</v>
      </c>
      <c r="L211" s="100">
        <v>0.0</v>
      </c>
      <c r="M211" s="100">
        <v>0.02</v>
      </c>
      <c r="N211" s="100">
        <v>0.00645</v>
      </c>
      <c r="O211" s="100">
        <v>0.02857</v>
      </c>
      <c r="P211" s="100">
        <v>20.69</v>
      </c>
      <c r="Q211" s="100">
        <v>26.54</v>
      </c>
      <c r="R211" s="1">
        <v>20.58</v>
      </c>
      <c r="S211" s="1">
        <v>26.27</v>
      </c>
    </row>
    <row r="212" hidden="1">
      <c r="A212" s="93" t="s">
        <v>2849</v>
      </c>
      <c r="B212" s="93" t="s">
        <v>872</v>
      </c>
      <c r="C212" s="93" t="s">
        <v>1412</v>
      </c>
      <c r="D212" s="94" t="s">
        <v>58</v>
      </c>
      <c r="E212" s="100">
        <v>207.0</v>
      </c>
      <c r="F212" s="99" t="s">
        <v>66</v>
      </c>
      <c r="G212" s="99" t="s">
        <v>2850</v>
      </c>
      <c r="H212" s="100" t="s">
        <v>2616</v>
      </c>
      <c r="I212" s="100">
        <v>150.0</v>
      </c>
      <c r="J212" s="100">
        <v>0.0015</v>
      </c>
      <c r="K212" s="100">
        <v>0.0208</v>
      </c>
      <c r="L212" s="100">
        <v>0.0</v>
      </c>
      <c r="M212" s="100">
        <v>0.02</v>
      </c>
      <c r="N212" s="100">
        <v>0.00534</v>
      </c>
      <c r="O212" s="100">
        <v>0.02757</v>
      </c>
      <c r="P212" s="100">
        <v>18.17</v>
      </c>
      <c r="Q212" s="100">
        <v>20.26</v>
      </c>
      <c r="R212" s="1">
        <v>17.88</v>
      </c>
      <c r="S212" s="1">
        <v>19.73</v>
      </c>
    </row>
    <row r="213" hidden="1">
      <c r="A213" s="93" t="s">
        <v>2851</v>
      </c>
      <c r="B213" s="93" t="s">
        <v>66</v>
      </c>
      <c r="C213" s="93" t="s">
        <v>1412</v>
      </c>
      <c r="D213" s="94" t="s">
        <v>58</v>
      </c>
      <c r="E213" s="100">
        <v>208.0</v>
      </c>
      <c r="F213" s="99" t="s">
        <v>61</v>
      </c>
      <c r="G213" s="99" t="s">
        <v>2850</v>
      </c>
      <c r="H213" s="100" t="s">
        <v>2616</v>
      </c>
      <c r="I213" s="100">
        <v>150.0</v>
      </c>
      <c r="J213" s="100">
        <v>0.0015</v>
      </c>
      <c r="K213" s="100">
        <v>0.0208</v>
      </c>
      <c r="L213" s="100">
        <v>0.0</v>
      </c>
      <c r="M213" s="100">
        <v>0.02</v>
      </c>
      <c r="N213" s="100">
        <v>0.00534</v>
      </c>
      <c r="O213" s="100">
        <v>0.02757</v>
      </c>
      <c r="P213" s="100">
        <v>18.17</v>
      </c>
      <c r="Q213" s="100">
        <v>20.26</v>
      </c>
      <c r="R213" s="1">
        <v>17.88</v>
      </c>
      <c r="S213" s="1">
        <v>19.73</v>
      </c>
    </row>
    <row r="214" hidden="1">
      <c r="A214" s="93" t="s">
        <v>2852</v>
      </c>
      <c r="B214" s="93" t="s">
        <v>872</v>
      </c>
      <c r="C214" s="93" t="s">
        <v>107</v>
      </c>
      <c r="D214" s="94" t="s">
        <v>58</v>
      </c>
      <c r="E214" s="100">
        <v>209.0</v>
      </c>
      <c r="F214" s="99" t="s">
        <v>66</v>
      </c>
      <c r="G214" s="99" t="s">
        <v>554</v>
      </c>
      <c r="H214" s="100" t="s">
        <v>2616</v>
      </c>
      <c r="I214" s="100">
        <v>150.0</v>
      </c>
      <c r="J214" s="100">
        <v>0.0013</v>
      </c>
      <c r="K214" s="100">
        <v>0.0187</v>
      </c>
      <c r="L214" s="100">
        <v>0.0</v>
      </c>
      <c r="M214" s="100">
        <v>0.02</v>
      </c>
      <c r="N214" s="100">
        <v>0.00475</v>
      </c>
      <c r="O214" s="100">
        <v>0.0249</v>
      </c>
      <c r="P214" s="100">
        <v>20.16</v>
      </c>
      <c r="Q214" s="100">
        <v>22.5</v>
      </c>
      <c r="R214" s="1">
        <v>19.78</v>
      </c>
      <c r="S214" s="1">
        <v>21.81</v>
      </c>
    </row>
    <row r="215" hidden="1">
      <c r="A215" s="93" t="s">
        <v>2853</v>
      </c>
      <c r="B215" s="93" t="s">
        <v>108</v>
      </c>
      <c r="C215" s="93" t="s">
        <v>107</v>
      </c>
      <c r="D215" s="94" t="s">
        <v>58</v>
      </c>
      <c r="E215" s="100">
        <v>210.0</v>
      </c>
      <c r="F215" s="99" t="s">
        <v>61</v>
      </c>
      <c r="G215" s="99" t="s">
        <v>554</v>
      </c>
      <c r="H215" s="100" t="s">
        <v>2616</v>
      </c>
      <c r="I215" s="100">
        <v>150.0</v>
      </c>
      <c r="J215" s="100">
        <v>0.0013</v>
      </c>
      <c r="K215" s="100">
        <v>0.0187</v>
      </c>
      <c r="L215" s="100">
        <v>0.0</v>
      </c>
      <c r="M215" s="100">
        <v>0.02</v>
      </c>
      <c r="N215" s="100">
        <v>0.00475</v>
      </c>
      <c r="O215" s="100">
        <v>0.0249</v>
      </c>
      <c r="P215" s="100">
        <v>20.16</v>
      </c>
      <c r="Q215" s="100">
        <v>22.5</v>
      </c>
      <c r="R215" s="1">
        <v>19.78</v>
      </c>
      <c r="S215" s="1">
        <v>21.81</v>
      </c>
    </row>
    <row r="216" hidden="1">
      <c r="A216" s="93" t="s">
        <v>2854</v>
      </c>
      <c r="B216" s="93" t="s">
        <v>872</v>
      </c>
      <c r="C216" s="93" t="s">
        <v>2855</v>
      </c>
      <c r="D216" s="94" t="s">
        <v>58</v>
      </c>
      <c r="E216" s="100">
        <v>211.0</v>
      </c>
      <c r="F216" s="99" t="s">
        <v>66</v>
      </c>
      <c r="G216" s="99" t="s">
        <v>2856</v>
      </c>
      <c r="H216" s="100" t="s">
        <v>2616</v>
      </c>
      <c r="I216" s="100">
        <v>150.0</v>
      </c>
      <c r="J216" s="100">
        <v>0.0011</v>
      </c>
      <c r="K216" s="100">
        <v>0.0181</v>
      </c>
      <c r="L216" s="100">
        <v>0.0</v>
      </c>
      <c r="M216" s="100">
        <v>0.02</v>
      </c>
      <c r="N216" s="100">
        <v>0.00376</v>
      </c>
      <c r="O216" s="100">
        <v>0.02088</v>
      </c>
      <c r="P216" s="100">
        <v>22.07</v>
      </c>
      <c r="Q216" s="100">
        <v>23.33</v>
      </c>
      <c r="R216" s="1">
        <v>21.61</v>
      </c>
      <c r="S216" s="1">
        <v>22.57</v>
      </c>
    </row>
    <row r="217" hidden="1">
      <c r="A217" s="93" t="s">
        <v>2857</v>
      </c>
      <c r="B217" s="93" t="s">
        <v>108</v>
      </c>
      <c r="C217" s="93" t="s">
        <v>2855</v>
      </c>
      <c r="D217" s="94" t="s">
        <v>58</v>
      </c>
      <c r="E217" s="100">
        <v>212.0</v>
      </c>
      <c r="F217" s="99" t="s">
        <v>61</v>
      </c>
      <c r="G217" s="99" t="s">
        <v>2856</v>
      </c>
      <c r="H217" s="100" t="s">
        <v>2616</v>
      </c>
      <c r="I217" s="100">
        <v>150.0</v>
      </c>
      <c r="J217" s="100">
        <v>0.0011</v>
      </c>
      <c r="K217" s="100">
        <v>0.0181</v>
      </c>
      <c r="L217" s="100">
        <v>0.0</v>
      </c>
      <c r="M217" s="100">
        <v>0.02</v>
      </c>
      <c r="N217" s="100">
        <v>0.00376</v>
      </c>
      <c r="O217" s="100">
        <v>0.02088</v>
      </c>
      <c r="P217" s="100">
        <v>22.07</v>
      </c>
      <c r="Q217" s="100">
        <v>23.33</v>
      </c>
      <c r="R217" s="1">
        <v>21.61</v>
      </c>
      <c r="S217" s="1">
        <v>22.57</v>
      </c>
    </row>
    <row r="218" hidden="1">
      <c r="A218" s="93" t="s">
        <v>2858</v>
      </c>
      <c r="B218" s="93" t="s">
        <v>61</v>
      </c>
      <c r="C218" s="93" t="s">
        <v>2859</v>
      </c>
      <c r="D218" s="94" t="s">
        <v>58</v>
      </c>
      <c r="E218" s="100">
        <v>213.0</v>
      </c>
      <c r="F218" s="99" t="s">
        <v>66</v>
      </c>
      <c r="G218" s="99" t="s">
        <v>2860</v>
      </c>
      <c r="H218" s="100" t="s">
        <v>2616</v>
      </c>
      <c r="I218" s="100">
        <v>150.0</v>
      </c>
      <c r="J218" s="100">
        <v>0.004</v>
      </c>
      <c r="K218" s="100">
        <v>0.0298</v>
      </c>
      <c r="L218" s="100">
        <v>0.0</v>
      </c>
      <c r="M218" s="100">
        <v>0.03</v>
      </c>
      <c r="N218" s="100">
        <v>0.01485</v>
      </c>
      <c r="O218" s="100">
        <v>0.06251</v>
      </c>
      <c r="P218" s="100">
        <v>10.19</v>
      </c>
      <c r="Q218" s="100">
        <v>14.06</v>
      </c>
      <c r="R218" s="1">
        <v>10.1</v>
      </c>
      <c r="S218" s="1">
        <v>13.82</v>
      </c>
    </row>
    <row r="219" hidden="1">
      <c r="A219" s="93" t="s">
        <v>2861</v>
      </c>
      <c r="B219" s="93" t="s">
        <v>66</v>
      </c>
      <c r="C219" s="93" t="s">
        <v>2859</v>
      </c>
      <c r="D219" s="94" t="s">
        <v>58</v>
      </c>
      <c r="E219" s="100">
        <v>214.0</v>
      </c>
      <c r="F219" s="99" t="s">
        <v>61</v>
      </c>
      <c r="G219" s="99" t="s">
        <v>2860</v>
      </c>
      <c r="H219" s="100" t="s">
        <v>2616</v>
      </c>
      <c r="I219" s="100">
        <v>150.0</v>
      </c>
      <c r="J219" s="100">
        <v>0.004</v>
      </c>
      <c r="K219" s="100">
        <v>0.0298</v>
      </c>
      <c r="L219" s="100">
        <v>0.0</v>
      </c>
      <c r="M219" s="100">
        <v>0.03</v>
      </c>
      <c r="N219" s="100">
        <v>0.01485</v>
      </c>
      <c r="O219" s="100">
        <v>0.06251</v>
      </c>
      <c r="P219" s="100">
        <v>10.19</v>
      </c>
      <c r="Q219" s="100">
        <v>14.06</v>
      </c>
      <c r="R219" s="1">
        <v>10.1</v>
      </c>
      <c r="S219" s="1">
        <v>13.82</v>
      </c>
    </row>
    <row r="220" hidden="1">
      <c r="A220" s="93" t="s">
        <v>2862</v>
      </c>
      <c r="B220" s="93" t="s">
        <v>63</v>
      </c>
      <c r="C220" s="93" t="s">
        <v>814</v>
      </c>
      <c r="D220" s="94" t="s">
        <v>58</v>
      </c>
      <c r="E220" s="100">
        <v>215.0</v>
      </c>
      <c r="F220" s="99" t="s">
        <v>557</v>
      </c>
      <c r="G220" s="99" t="s">
        <v>1158</v>
      </c>
      <c r="H220" s="100" t="s">
        <v>2616</v>
      </c>
      <c r="I220" s="100">
        <v>150.0</v>
      </c>
      <c r="J220" s="100">
        <v>0.0033</v>
      </c>
      <c r="K220" s="100">
        <v>0.0273</v>
      </c>
      <c r="L220" s="100">
        <v>0.0</v>
      </c>
      <c r="M220" s="100">
        <v>0.03</v>
      </c>
      <c r="N220" s="100">
        <v>0.01076</v>
      </c>
      <c r="O220" s="100">
        <v>0.05519</v>
      </c>
      <c r="P220" s="100">
        <v>11.38</v>
      </c>
      <c r="Q220" s="100">
        <v>15.35</v>
      </c>
      <c r="R220" s="1">
        <v>11.27</v>
      </c>
      <c r="S220" s="1">
        <v>15.06</v>
      </c>
    </row>
    <row r="221" hidden="1">
      <c r="A221" s="93" t="s">
        <v>2863</v>
      </c>
      <c r="B221" s="93" t="s">
        <v>61</v>
      </c>
      <c r="C221" s="93" t="s">
        <v>814</v>
      </c>
      <c r="D221" s="94" t="s">
        <v>58</v>
      </c>
      <c r="E221" s="100">
        <v>216.0</v>
      </c>
      <c r="F221" s="99" t="s">
        <v>553</v>
      </c>
      <c r="G221" s="99" t="s">
        <v>1158</v>
      </c>
      <c r="H221" s="100" t="s">
        <v>2616</v>
      </c>
      <c r="I221" s="100">
        <v>150.0</v>
      </c>
      <c r="J221" s="100">
        <v>0.0033</v>
      </c>
      <c r="K221" s="100">
        <v>0.0273</v>
      </c>
      <c r="L221" s="100">
        <v>0.0</v>
      </c>
      <c r="M221" s="100">
        <v>0.03</v>
      </c>
      <c r="N221" s="100">
        <v>0.01076</v>
      </c>
      <c r="O221" s="100">
        <v>0.05519</v>
      </c>
      <c r="P221" s="100">
        <v>11.38</v>
      </c>
      <c r="Q221" s="100">
        <v>15.35</v>
      </c>
      <c r="R221" s="1">
        <v>11.27</v>
      </c>
      <c r="S221" s="1">
        <v>15.06</v>
      </c>
    </row>
    <row r="222" hidden="1">
      <c r="A222" s="93" t="s">
        <v>2864</v>
      </c>
      <c r="B222" s="93" t="s">
        <v>935</v>
      </c>
      <c r="C222" s="93" t="s">
        <v>814</v>
      </c>
      <c r="D222" s="94" t="s">
        <v>58</v>
      </c>
      <c r="E222" s="100">
        <v>217.0</v>
      </c>
      <c r="F222" s="99" t="s">
        <v>66</v>
      </c>
      <c r="G222" s="99" t="s">
        <v>1158</v>
      </c>
      <c r="H222" s="100" t="s">
        <v>2616</v>
      </c>
      <c r="I222" s="100">
        <v>150.0</v>
      </c>
      <c r="J222" s="100">
        <v>0.001</v>
      </c>
      <c r="K222" s="100">
        <v>0.0109</v>
      </c>
      <c r="L222" s="100">
        <v>0.0</v>
      </c>
      <c r="M222" s="100">
        <v>0.01</v>
      </c>
      <c r="N222" s="100">
        <v>0.00555</v>
      </c>
      <c r="O222" s="100">
        <v>0.02077</v>
      </c>
      <c r="P222" s="100">
        <v>28.88</v>
      </c>
      <c r="Q222" s="100">
        <v>38.37</v>
      </c>
      <c r="R222" s="1">
        <v>28.03</v>
      </c>
      <c r="S222" s="1">
        <v>36.24</v>
      </c>
    </row>
    <row r="223" hidden="1">
      <c r="A223" s="93" t="s">
        <v>2865</v>
      </c>
      <c r="B223" s="93" t="s">
        <v>66</v>
      </c>
      <c r="C223" s="93" t="s">
        <v>814</v>
      </c>
      <c r="D223" s="94" t="s">
        <v>58</v>
      </c>
      <c r="E223" s="100">
        <v>218.0</v>
      </c>
      <c r="F223" s="99" t="s">
        <v>61</v>
      </c>
      <c r="G223" s="99" t="s">
        <v>1158</v>
      </c>
      <c r="H223" s="100" t="s">
        <v>2616</v>
      </c>
      <c r="I223" s="100">
        <v>150.0</v>
      </c>
      <c r="J223" s="100">
        <v>0.001</v>
      </c>
      <c r="K223" s="100">
        <v>0.0109</v>
      </c>
      <c r="L223" s="100">
        <v>0.0</v>
      </c>
      <c r="M223" s="100">
        <v>0.01</v>
      </c>
      <c r="N223" s="100">
        <v>0.00555</v>
      </c>
      <c r="O223" s="100">
        <v>0.02077</v>
      </c>
      <c r="P223" s="100">
        <v>28.88</v>
      </c>
      <c r="Q223" s="100">
        <v>38.37</v>
      </c>
      <c r="R223" s="1">
        <v>28.03</v>
      </c>
      <c r="S223" s="1">
        <v>36.24</v>
      </c>
    </row>
    <row r="224" hidden="1">
      <c r="A224" s="93" t="s">
        <v>2866</v>
      </c>
      <c r="B224" s="93" t="s">
        <v>61</v>
      </c>
      <c r="C224" s="93" t="s">
        <v>1400</v>
      </c>
      <c r="D224" s="94" t="s">
        <v>58</v>
      </c>
      <c r="E224" s="100">
        <v>219.0</v>
      </c>
      <c r="F224" s="99" t="s">
        <v>66</v>
      </c>
      <c r="G224" s="99" t="s">
        <v>100</v>
      </c>
      <c r="H224" s="100" t="s">
        <v>2616</v>
      </c>
      <c r="I224" s="100">
        <v>150.0</v>
      </c>
      <c r="J224" s="100">
        <v>0.0025</v>
      </c>
      <c r="K224" s="100">
        <v>0.0131</v>
      </c>
      <c r="L224" s="100">
        <v>0.0</v>
      </c>
      <c r="M224" s="100">
        <v>0.01</v>
      </c>
      <c r="N224" s="100">
        <v>0.00712</v>
      </c>
      <c r="O224" s="100">
        <v>0.02583</v>
      </c>
      <c r="P224" s="100">
        <v>23.43</v>
      </c>
      <c r="Q224" s="100">
        <v>31.53</v>
      </c>
      <c r="R224" s="1">
        <v>22.56</v>
      </c>
      <c r="S224" s="1">
        <v>29.3</v>
      </c>
    </row>
    <row r="225" hidden="1">
      <c r="A225" s="93" t="s">
        <v>2867</v>
      </c>
      <c r="B225" s="93" t="s">
        <v>66</v>
      </c>
      <c r="C225" s="93" t="s">
        <v>1400</v>
      </c>
      <c r="D225" s="94" t="s">
        <v>58</v>
      </c>
      <c r="E225" s="100">
        <v>220.0</v>
      </c>
      <c r="F225" s="99" t="s">
        <v>61</v>
      </c>
      <c r="G225" s="99" t="s">
        <v>100</v>
      </c>
      <c r="H225" s="100" t="s">
        <v>2616</v>
      </c>
      <c r="I225" s="100">
        <v>150.0</v>
      </c>
      <c r="J225" s="100">
        <v>0.0025</v>
      </c>
      <c r="K225" s="100">
        <v>0.0131</v>
      </c>
      <c r="L225" s="100">
        <v>0.0</v>
      </c>
      <c r="M225" s="100">
        <v>0.01</v>
      </c>
      <c r="N225" s="100">
        <v>0.00712</v>
      </c>
      <c r="O225" s="100">
        <v>0.02583</v>
      </c>
      <c r="P225" s="100">
        <v>23.43</v>
      </c>
      <c r="Q225" s="100">
        <v>31.53</v>
      </c>
      <c r="R225" s="1">
        <v>22.56</v>
      </c>
      <c r="S225" s="1">
        <v>29.3</v>
      </c>
    </row>
    <row r="226" hidden="1">
      <c r="A226" s="93" t="s">
        <v>2868</v>
      </c>
      <c r="B226" s="93" t="s">
        <v>66</v>
      </c>
      <c r="C226" s="93" t="s">
        <v>292</v>
      </c>
      <c r="D226" s="94" t="s">
        <v>58</v>
      </c>
      <c r="E226" s="100">
        <v>221.0</v>
      </c>
      <c r="F226" s="99" t="s">
        <v>66</v>
      </c>
      <c r="G226" s="99" t="s">
        <v>1102</v>
      </c>
      <c r="H226" s="100" t="s">
        <v>2616</v>
      </c>
      <c r="I226" s="100">
        <v>150.0</v>
      </c>
      <c r="J226" s="100">
        <v>0.0026</v>
      </c>
      <c r="K226" s="100">
        <v>0.0132</v>
      </c>
      <c r="L226" s="100">
        <v>0.0</v>
      </c>
      <c r="M226" s="100">
        <v>0.01</v>
      </c>
      <c r="N226" s="100">
        <v>0.00721</v>
      </c>
      <c r="O226" s="100">
        <v>0.02593</v>
      </c>
      <c r="P226" s="100">
        <v>23.25</v>
      </c>
      <c r="Q226" s="100">
        <v>31.17</v>
      </c>
      <c r="R226" s="1">
        <v>22.39</v>
      </c>
      <c r="S226" s="1">
        <v>28.99</v>
      </c>
    </row>
    <row r="227" hidden="1">
      <c r="A227" s="93" t="s">
        <v>2869</v>
      </c>
      <c r="B227" s="93" t="s">
        <v>61</v>
      </c>
      <c r="C227" s="93" t="s">
        <v>984</v>
      </c>
      <c r="D227" s="94" t="s">
        <v>58</v>
      </c>
      <c r="E227" s="100">
        <v>222.0</v>
      </c>
      <c r="F227" s="99" t="s">
        <v>61</v>
      </c>
      <c r="G227" s="99" t="s">
        <v>1102</v>
      </c>
      <c r="H227" s="100" t="s">
        <v>2616</v>
      </c>
      <c r="I227" s="100">
        <v>150.0</v>
      </c>
      <c r="J227" s="100">
        <v>0.0026</v>
      </c>
      <c r="K227" s="100">
        <v>0.0132</v>
      </c>
      <c r="L227" s="100">
        <v>0.0</v>
      </c>
      <c r="M227" s="100">
        <v>0.01</v>
      </c>
      <c r="N227" s="100">
        <v>0.00721</v>
      </c>
      <c r="O227" s="100">
        <v>0.02593</v>
      </c>
      <c r="P227" s="100">
        <v>23.25</v>
      </c>
      <c r="Q227" s="100">
        <v>31.17</v>
      </c>
      <c r="R227" s="1">
        <v>22.39</v>
      </c>
      <c r="S227" s="1">
        <v>28.99</v>
      </c>
    </row>
    <row r="228" hidden="1">
      <c r="A228" s="93" t="s">
        <v>2870</v>
      </c>
      <c r="B228" s="93" t="s">
        <v>61</v>
      </c>
      <c r="C228" s="93" t="s">
        <v>1054</v>
      </c>
      <c r="D228" s="94" t="s">
        <v>58</v>
      </c>
      <c r="E228" s="100">
        <v>223.0</v>
      </c>
      <c r="F228" s="99" t="s">
        <v>66</v>
      </c>
      <c r="G228" s="99" t="s">
        <v>798</v>
      </c>
      <c r="H228" s="100" t="s">
        <v>2616</v>
      </c>
      <c r="I228" s="100">
        <v>150.0</v>
      </c>
      <c r="J228" s="100">
        <v>0.002</v>
      </c>
      <c r="K228" s="100">
        <v>0.0136</v>
      </c>
      <c r="L228" s="100">
        <v>0.0</v>
      </c>
      <c r="M228" s="100">
        <v>0.01</v>
      </c>
      <c r="N228" s="100">
        <v>0.00842</v>
      </c>
      <c r="O228" s="100">
        <v>0.01824</v>
      </c>
      <c r="P228" s="100">
        <v>27.06</v>
      </c>
      <c r="Q228" s="100">
        <v>30.76</v>
      </c>
      <c r="R228" s="1">
        <v>25.77</v>
      </c>
      <c r="S228" s="1">
        <v>28.2</v>
      </c>
    </row>
    <row r="229" hidden="1">
      <c r="A229" s="93" t="s">
        <v>2871</v>
      </c>
      <c r="B229" s="93" t="s">
        <v>66</v>
      </c>
      <c r="C229" s="93" t="s">
        <v>1054</v>
      </c>
      <c r="D229" s="94" t="s">
        <v>58</v>
      </c>
      <c r="E229" s="100">
        <v>224.0</v>
      </c>
      <c r="F229" s="99" t="s">
        <v>61</v>
      </c>
      <c r="G229" s="99" t="s">
        <v>798</v>
      </c>
      <c r="H229" s="100" t="s">
        <v>2616</v>
      </c>
      <c r="I229" s="100">
        <v>150.0</v>
      </c>
      <c r="J229" s="100">
        <v>0.0036</v>
      </c>
      <c r="K229" s="100">
        <v>0.0148</v>
      </c>
      <c r="L229" s="100">
        <v>0.0</v>
      </c>
      <c r="M229" s="100">
        <v>0.02</v>
      </c>
      <c r="N229" s="100">
        <v>0.01009</v>
      </c>
      <c r="O229" s="100">
        <v>0.03073</v>
      </c>
      <c r="P229" s="100">
        <v>19.94</v>
      </c>
      <c r="Q229" s="100">
        <v>27.51</v>
      </c>
      <c r="R229" s="1">
        <v>19.31</v>
      </c>
      <c r="S229" s="1">
        <v>25.8</v>
      </c>
    </row>
    <row r="230" hidden="1">
      <c r="A230" s="93" t="s">
        <v>2872</v>
      </c>
      <c r="B230" s="93" t="s">
        <v>61</v>
      </c>
      <c r="C230" s="93" t="s">
        <v>60</v>
      </c>
      <c r="D230" s="94" t="s">
        <v>58</v>
      </c>
      <c r="E230" s="100">
        <v>225.0</v>
      </c>
      <c r="F230" s="99" t="s">
        <v>66</v>
      </c>
      <c r="G230" s="99" t="s">
        <v>207</v>
      </c>
      <c r="H230" s="100" t="s">
        <v>2616</v>
      </c>
      <c r="I230" s="100">
        <v>150.0</v>
      </c>
      <c r="J230" s="100">
        <v>0.0023</v>
      </c>
      <c r="K230" s="100">
        <v>0.0131</v>
      </c>
      <c r="L230" s="100">
        <v>0.0</v>
      </c>
      <c r="M230" s="100">
        <v>0.01</v>
      </c>
      <c r="N230" s="100">
        <v>0.00764</v>
      </c>
      <c r="O230" s="100">
        <v>0.01762</v>
      </c>
      <c r="P230" s="100">
        <v>28.18</v>
      </c>
      <c r="Q230" s="100">
        <v>31.56</v>
      </c>
      <c r="R230" s="1">
        <v>25.7</v>
      </c>
      <c r="S230" s="1">
        <v>26.94</v>
      </c>
    </row>
    <row r="231" hidden="1">
      <c r="A231" s="93" t="s">
        <v>2873</v>
      </c>
      <c r="B231" s="93" t="s">
        <v>66</v>
      </c>
      <c r="C231" s="93" t="s">
        <v>60</v>
      </c>
      <c r="D231" s="94" t="s">
        <v>58</v>
      </c>
      <c r="E231" s="100">
        <v>226.0</v>
      </c>
      <c r="F231" s="99" t="s">
        <v>61</v>
      </c>
      <c r="G231" s="99" t="s">
        <v>207</v>
      </c>
      <c r="H231" s="100" t="s">
        <v>2616</v>
      </c>
      <c r="I231" s="100">
        <v>150.0</v>
      </c>
      <c r="J231" s="100">
        <v>0.0023</v>
      </c>
      <c r="K231" s="100">
        <v>0.0131</v>
      </c>
      <c r="L231" s="100">
        <v>0.0</v>
      </c>
      <c r="M231" s="100">
        <v>0.01</v>
      </c>
      <c r="N231" s="100">
        <v>0.00764</v>
      </c>
      <c r="O231" s="100">
        <v>0.01762</v>
      </c>
      <c r="P231" s="100">
        <v>28.18</v>
      </c>
      <c r="Q231" s="100">
        <v>31.56</v>
      </c>
      <c r="R231" s="1">
        <v>25.7</v>
      </c>
      <c r="S231" s="1">
        <v>26.94</v>
      </c>
    </row>
    <row r="232" hidden="1">
      <c r="A232" s="93" t="s">
        <v>2874</v>
      </c>
      <c r="B232" s="93" t="s">
        <v>61</v>
      </c>
      <c r="C232" s="93" t="s">
        <v>580</v>
      </c>
      <c r="D232" s="94" t="s">
        <v>58</v>
      </c>
      <c r="E232" s="100">
        <v>227.0</v>
      </c>
      <c r="F232" s="99" t="s">
        <v>66</v>
      </c>
      <c r="G232" s="99" t="s">
        <v>268</v>
      </c>
      <c r="H232" s="100" t="s">
        <v>2616</v>
      </c>
      <c r="I232" s="100">
        <v>150.0</v>
      </c>
      <c r="J232" s="100">
        <v>0.002</v>
      </c>
      <c r="K232" s="100">
        <v>0.0146</v>
      </c>
      <c r="L232" s="100">
        <v>0.0</v>
      </c>
      <c r="M232" s="100">
        <v>0.01</v>
      </c>
      <c r="N232" s="100">
        <v>0.0082</v>
      </c>
      <c r="O232" s="100">
        <v>0.03079</v>
      </c>
      <c r="P232" s="100">
        <v>20.76</v>
      </c>
      <c r="Q232" s="100">
        <v>28.58</v>
      </c>
      <c r="R232" s="1">
        <v>20.14</v>
      </c>
      <c r="S232" s="1">
        <v>26.77</v>
      </c>
    </row>
    <row r="233" hidden="1">
      <c r="A233" s="93" t="s">
        <v>2875</v>
      </c>
      <c r="B233" s="93" t="s">
        <v>66</v>
      </c>
      <c r="C233" s="93" t="s">
        <v>580</v>
      </c>
      <c r="D233" s="94" t="s">
        <v>58</v>
      </c>
      <c r="E233" s="100">
        <v>228.0</v>
      </c>
      <c r="F233" s="99" t="s">
        <v>61</v>
      </c>
      <c r="G233" s="99" t="s">
        <v>268</v>
      </c>
      <c r="H233" s="100" t="s">
        <v>2616</v>
      </c>
      <c r="I233" s="100">
        <v>150.0</v>
      </c>
      <c r="J233" s="100">
        <v>0.002</v>
      </c>
      <c r="K233" s="100">
        <v>0.0146</v>
      </c>
      <c r="L233" s="100">
        <v>0.0</v>
      </c>
      <c r="M233" s="100">
        <v>0.01</v>
      </c>
      <c r="N233" s="100">
        <v>0.0082</v>
      </c>
      <c r="O233" s="100">
        <v>0.03079</v>
      </c>
      <c r="P233" s="100">
        <v>20.76</v>
      </c>
      <c r="Q233" s="100">
        <v>28.58</v>
      </c>
      <c r="R233" s="1">
        <v>20.14</v>
      </c>
      <c r="S233" s="1">
        <v>26.77</v>
      </c>
    </row>
    <row r="234" hidden="1">
      <c r="A234" s="93" t="s">
        <v>2876</v>
      </c>
      <c r="B234" s="93" t="s">
        <v>61</v>
      </c>
      <c r="C234" s="93" t="s">
        <v>2190</v>
      </c>
      <c r="D234" s="94" t="s">
        <v>58</v>
      </c>
      <c r="E234" s="100">
        <v>229.0</v>
      </c>
      <c r="F234" s="101">
        <v>44291.0</v>
      </c>
      <c r="G234" s="99" t="s">
        <v>1192</v>
      </c>
      <c r="H234" s="100" t="s">
        <v>2616</v>
      </c>
      <c r="I234" s="100">
        <v>150.0</v>
      </c>
      <c r="J234" s="100">
        <v>0.0013</v>
      </c>
      <c r="K234" s="100">
        <v>0.0094</v>
      </c>
      <c r="L234" s="100">
        <v>0.0</v>
      </c>
      <c r="M234" s="100">
        <v>0.01</v>
      </c>
      <c r="N234" s="100">
        <v>0.00387</v>
      </c>
      <c r="O234" s="100">
        <v>0.01598</v>
      </c>
      <c r="P234" s="100">
        <v>35.33</v>
      </c>
      <c r="Q234" s="100">
        <v>44.47</v>
      </c>
      <c r="R234" s="1">
        <v>34.13</v>
      </c>
      <c r="S234" s="1">
        <v>41.76</v>
      </c>
    </row>
    <row r="235" hidden="1">
      <c r="A235" s="93" t="s">
        <v>2877</v>
      </c>
      <c r="B235" s="93" t="s">
        <v>66</v>
      </c>
      <c r="C235" s="93" t="s">
        <v>2190</v>
      </c>
      <c r="D235" s="94" t="s">
        <v>58</v>
      </c>
      <c r="E235" s="100">
        <v>230.0</v>
      </c>
      <c r="F235" s="101">
        <v>44260.0</v>
      </c>
      <c r="G235" s="99" t="s">
        <v>1192</v>
      </c>
      <c r="H235" s="100" t="s">
        <v>2616</v>
      </c>
      <c r="I235" s="100">
        <v>150.0</v>
      </c>
      <c r="J235" s="100">
        <v>0.0013</v>
      </c>
      <c r="K235" s="100">
        <v>0.0094</v>
      </c>
      <c r="L235" s="100">
        <v>0.0</v>
      </c>
      <c r="M235" s="100">
        <v>0.01</v>
      </c>
      <c r="N235" s="100">
        <v>0.00387</v>
      </c>
      <c r="O235" s="100">
        <v>0.01598</v>
      </c>
      <c r="P235" s="100">
        <v>35.33</v>
      </c>
      <c r="Q235" s="100">
        <v>44.47</v>
      </c>
      <c r="R235" s="1">
        <v>34.13</v>
      </c>
      <c r="S235" s="1">
        <v>41.76</v>
      </c>
    </row>
    <row r="236" hidden="1">
      <c r="A236" s="93" t="s">
        <v>2878</v>
      </c>
      <c r="B236" s="93" t="s">
        <v>61</v>
      </c>
      <c r="C236" s="93" t="s">
        <v>1489</v>
      </c>
      <c r="D236" s="94" t="s">
        <v>58</v>
      </c>
      <c r="E236" s="100">
        <v>231.0</v>
      </c>
      <c r="F236" s="99" t="s">
        <v>66</v>
      </c>
      <c r="G236" s="99" t="s">
        <v>113</v>
      </c>
      <c r="H236" s="100" t="s">
        <v>2616</v>
      </c>
      <c r="I236" s="100">
        <v>150.0</v>
      </c>
      <c r="J236" s="100">
        <v>0.0015</v>
      </c>
      <c r="K236" s="100">
        <v>0.0159</v>
      </c>
      <c r="L236" s="100">
        <v>0.0</v>
      </c>
      <c r="M236" s="100">
        <v>0.02</v>
      </c>
      <c r="N236" s="100">
        <v>0.0033</v>
      </c>
      <c r="O236" s="100">
        <v>0.01217</v>
      </c>
      <c r="P236" s="100">
        <v>28.46</v>
      </c>
      <c r="Q236" s="100">
        <v>26.47</v>
      </c>
      <c r="R236" s="1">
        <v>27.65</v>
      </c>
      <c r="S236" s="1">
        <v>25.43</v>
      </c>
    </row>
    <row r="237" hidden="1">
      <c r="A237" s="93" t="s">
        <v>2879</v>
      </c>
      <c r="B237" s="93" t="s">
        <v>66</v>
      </c>
      <c r="C237" s="93" t="s">
        <v>1489</v>
      </c>
      <c r="D237" s="94" t="s">
        <v>58</v>
      </c>
      <c r="E237" s="100">
        <v>232.0</v>
      </c>
      <c r="F237" s="99" t="s">
        <v>61</v>
      </c>
      <c r="G237" s="99" t="s">
        <v>113</v>
      </c>
      <c r="H237" s="100" t="s">
        <v>2616</v>
      </c>
      <c r="I237" s="100">
        <v>150.0</v>
      </c>
      <c r="J237" s="100">
        <v>0.0015</v>
      </c>
      <c r="K237" s="100">
        <v>0.0159</v>
      </c>
      <c r="L237" s="100">
        <v>0.0</v>
      </c>
      <c r="M237" s="100">
        <v>0.02</v>
      </c>
      <c r="N237" s="100">
        <v>0.0033</v>
      </c>
      <c r="O237" s="100">
        <v>0.01217</v>
      </c>
      <c r="P237" s="100">
        <v>28.46</v>
      </c>
      <c r="Q237" s="100">
        <v>26.47</v>
      </c>
      <c r="R237" s="1">
        <v>27.65</v>
      </c>
      <c r="S237" s="1">
        <v>25.43</v>
      </c>
    </row>
    <row r="238" hidden="1">
      <c r="A238" s="93" t="s">
        <v>2880</v>
      </c>
      <c r="B238" s="93" t="s">
        <v>61</v>
      </c>
      <c r="C238" s="93" t="s">
        <v>1491</v>
      </c>
      <c r="D238" s="94" t="s">
        <v>58</v>
      </c>
      <c r="E238" s="100">
        <v>233.0</v>
      </c>
      <c r="F238" s="99" t="s">
        <v>66</v>
      </c>
      <c r="G238" s="99" t="s">
        <v>92</v>
      </c>
      <c r="H238" s="100" t="s">
        <v>2616</v>
      </c>
      <c r="I238" s="100">
        <v>150.0</v>
      </c>
      <c r="J238" s="100">
        <v>5.0E-4</v>
      </c>
      <c r="K238" s="100">
        <v>0.0072</v>
      </c>
      <c r="L238" s="100">
        <v>0.0</v>
      </c>
      <c r="M238" s="100">
        <v>0.01</v>
      </c>
      <c r="N238" s="100">
        <v>0.00146</v>
      </c>
      <c r="O238" s="100">
        <v>0.00872</v>
      </c>
      <c r="P238" s="100">
        <v>53.12</v>
      </c>
      <c r="Q238" s="100">
        <v>58.34</v>
      </c>
      <c r="R238" s="1">
        <v>49.94</v>
      </c>
      <c r="S238" s="1">
        <v>52.94</v>
      </c>
      <c r="V238" s="1">
        <v>225.0</v>
      </c>
      <c r="W238" s="102">
        <f t="shared" ref="W238:AB238" si="9">$V238*J238</f>
        <v>0.1125</v>
      </c>
      <c r="X238" s="102">
        <f t="shared" si="9"/>
        <v>1.62</v>
      </c>
      <c r="Y238" s="102">
        <f t="shared" si="9"/>
        <v>0</v>
      </c>
      <c r="Z238" s="102">
        <f t="shared" si="9"/>
        <v>2.25</v>
      </c>
      <c r="AA238" s="102">
        <f t="shared" si="9"/>
        <v>0.3285</v>
      </c>
      <c r="AB238" s="102">
        <f t="shared" si="9"/>
        <v>1.962</v>
      </c>
      <c r="AC238" s="103">
        <f t="shared" ref="AC238:AC239" si="11">(W238^2+X238^2)^0.5</f>
        <v>1.623901552</v>
      </c>
      <c r="AD238" s="103">
        <f t="shared" ref="AD238:AD239" si="12">(Y238^2+Z238^2)^0.5</f>
        <v>2.25</v>
      </c>
      <c r="AE238" s="103">
        <f t="shared" ref="AE238:AE239" si="13">(AB238^2+AA238^2)^0.5</f>
        <v>1.989310496</v>
      </c>
      <c r="AF238" s="98">
        <v>0.5</v>
      </c>
      <c r="AG238" s="103">
        <f t="shared" ref="AG238:AG239" si="14">AC238/AF238</f>
        <v>3.247803104</v>
      </c>
      <c r="AH238" s="103"/>
    </row>
    <row r="239" hidden="1">
      <c r="A239" s="93" t="s">
        <v>2881</v>
      </c>
      <c r="B239" s="93" t="s">
        <v>61</v>
      </c>
      <c r="C239" s="93" t="s">
        <v>333</v>
      </c>
      <c r="D239" s="94" t="s">
        <v>58</v>
      </c>
      <c r="E239" s="100">
        <v>234.0</v>
      </c>
      <c r="F239" s="99" t="s">
        <v>61</v>
      </c>
      <c r="G239" s="99" t="s">
        <v>92</v>
      </c>
      <c r="H239" s="100" t="s">
        <v>2616</v>
      </c>
      <c r="I239" s="100">
        <v>150.0</v>
      </c>
      <c r="J239" s="100">
        <v>5.0E-4</v>
      </c>
      <c r="K239" s="100">
        <v>0.0072</v>
      </c>
      <c r="L239" s="100">
        <v>0.0</v>
      </c>
      <c r="M239" s="100">
        <v>0.01</v>
      </c>
      <c r="N239" s="100">
        <v>0.00146</v>
      </c>
      <c r="O239" s="100">
        <v>0.00872</v>
      </c>
      <c r="P239" s="100">
        <v>53.12</v>
      </c>
      <c r="Q239" s="100">
        <v>58.34</v>
      </c>
      <c r="R239" s="1">
        <v>49.94</v>
      </c>
      <c r="S239" s="1">
        <v>52.94</v>
      </c>
      <c r="V239" s="1">
        <v>225.0</v>
      </c>
      <c r="W239" s="102">
        <f t="shared" ref="W239:AB239" si="10">$V239*J239</f>
        <v>0.1125</v>
      </c>
      <c r="X239" s="102">
        <f t="shared" si="10"/>
        <v>1.62</v>
      </c>
      <c r="Y239" s="102">
        <f t="shared" si="10"/>
        <v>0</v>
      </c>
      <c r="Z239" s="102">
        <f t="shared" si="10"/>
        <v>2.25</v>
      </c>
      <c r="AA239" s="102">
        <f t="shared" si="10"/>
        <v>0.3285</v>
      </c>
      <c r="AB239" s="102">
        <f t="shared" si="10"/>
        <v>1.962</v>
      </c>
      <c r="AC239" s="103">
        <f t="shared" si="11"/>
        <v>1.623901552</v>
      </c>
      <c r="AD239" s="103">
        <f t="shared" si="12"/>
        <v>2.25</v>
      </c>
      <c r="AE239" s="103">
        <f t="shared" si="13"/>
        <v>1.989310496</v>
      </c>
      <c r="AF239" s="98">
        <v>0.5</v>
      </c>
      <c r="AG239" s="103">
        <f t="shared" si="14"/>
        <v>3.247803104</v>
      </c>
      <c r="AH239" s="103"/>
    </row>
    <row r="240" hidden="1">
      <c r="A240" s="93" t="s">
        <v>2882</v>
      </c>
      <c r="B240" s="93" t="s">
        <v>66</v>
      </c>
      <c r="C240" s="93" t="s">
        <v>333</v>
      </c>
      <c r="D240" s="94" t="s">
        <v>58</v>
      </c>
      <c r="E240" s="100">
        <v>235.0</v>
      </c>
      <c r="F240" s="101">
        <v>44232.0</v>
      </c>
      <c r="G240" s="99" t="s">
        <v>734</v>
      </c>
      <c r="H240" s="100" t="s">
        <v>2616</v>
      </c>
      <c r="I240" s="100">
        <v>150.0</v>
      </c>
      <c r="J240" s="100">
        <v>9.0E-4</v>
      </c>
      <c r="K240" s="100">
        <v>0.0099</v>
      </c>
      <c r="L240" s="100">
        <v>0.0</v>
      </c>
      <c r="M240" s="100">
        <v>0.01</v>
      </c>
      <c r="N240" s="100">
        <v>0.00266</v>
      </c>
      <c r="O240" s="100">
        <v>0.00803</v>
      </c>
      <c r="P240" s="100">
        <v>45.39</v>
      </c>
      <c r="Q240" s="100">
        <v>42.43</v>
      </c>
      <c r="R240" s="1">
        <v>41.92</v>
      </c>
      <c r="S240" s="1">
        <v>37.81</v>
      </c>
    </row>
    <row r="241" hidden="1">
      <c r="A241" s="93" t="s">
        <v>2883</v>
      </c>
      <c r="B241" s="93" t="s">
        <v>324</v>
      </c>
      <c r="C241" s="93" t="s">
        <v>323</v>
      </c>
      <c r="D241" s="94" t="s">
        <v>58</v>
      </c>
      <c r="E241" s="100">
        <v>236.0</v>
      </c>
      <c r="F241" s="101">
        <v>44201.0</v>
      </c>
      <c r="G241" s="99" t="s">
        <v>734</v>
      </c>
      <c r="H241" s="100" t="s">
        <v>2616</v>
      </c>
      <c r="I241" s="100">
        <v>150.0</v>
      </c>
      <c r="J241" s="100">
        <v>6.0E-4</v>
      </c>
      <c r="K241" s="100">
        <v>0.0121</v>
      </c>
      <c r="L241" s="100">
        <v>0.0</v>
      </c>
      <c r="M241" s="100">
        <v>0.01</v>
      </c>
      <c r="N241" s="100">
        <v>2.8E-4</v>
      </c>
      <c r="O241" s="100">
        <v>0.00698</v>
      </c>
      <c r="P241" s="100">
        <v>40.62</v>
      </c>
      <c r="Q241" s="100">
        <v>34.99</v>
      </c>
      <c r="R241" s="1">
        <v>39.86</v>
      </c>
      <c r="S241" s="1">
        <v>34.16</v>
      </c>
    </row>
    <row r="242" hidden="1">
      <c r="A242" s="93" t="s">
        <v>2884</v>
      </c>
      <c r="B242" s="93" t="s">
        <v>236</v>
      </c>
      <c r="C242" s="93" t="s">
        <v>323</v>
      </c>
      <c r="D242" s="94" t="s">
        <v>58</v>
      </c>
      <c r="E242" s="100">
        <v>237.0</v>
      </c>
      <c r="F242" s="99" t="s">
        <v>66</v>
      </c>
      <c r="G242" s="99" t="s">
        <v>104</v>
      </c>
      <c r="H242" s="100" t="s">
        <v>2616</v>
      </c>
      <c r="I242" s="100">
        <v>150.0</v>
      </c>
      <c r="J242" s="100">
        <v>0.0016</v>
      </c>
      <c r="K242" s="100">
        <v>0.0118</v>
      </c>
      <c r="L242" s="100">
        <v>0.0</v>
      </c>
      <c r="M242" s="100">
        <v>0.01</v>
      </c>
      <c r="N242" s="100">
        <v>0.00456</v>
      </c>
      <c r="O242" s="100">
        <v>0.01371</v>
      </c>
      <c r="P242" s="100">
        <v>33.78</v>
      </c>
      <c r="Q242" s="100">
        <v>35.27</v>
      </c>
      <c r="R242" s="1">
        <v>30.24</v>
      </c>
      <c r="S242" s="1">
        <v>29.58</v>
      </c>
    </row>
    <row r="243" hidden="1">
      <c r="A243" s="93" t="s">
        <v>2885</v>
      </c>
      <c r="B243" s="93" t="s">
        <v>61</v>
      </c>
      <c r="C243" s="93" t="s">
        <v>1767</v>
      </c>
      <c r="D243" s="94" t="s">
        <v>58</v>
      </c>
      <c r="E243" s="100">
        <v>238.0</v>
      </c>
      <c r="F243" s="99" t="s">
        <v>61</v>
      </c>
      <c r="G243" s="99" t="s">
        <v>104</v>
      </c>
      <c r="H243" s="100" t="s">
        <v>2616</v>
      </c>
      <c r="I243" s="100">
        <v>150.0</v>
      </c>
      <c r="J243" s="100">
        <v>0.0016</v>
      </c>
      <c r="K243" s="100">
        <v>0.0118</v>
      </c>
      <c r="L243" s="100">
        <v>0.0</v>
      </c>
      <c r="M243" s="100">
        <v>0.01</v>
      </c>
      <c r="N243" s="100">
        <v>0.00456</v>
      </c>
      <c r="O243" s="100">
        <v>0.01371</v>
      </c>
      <c r="P243" s="100">
        <v>33.78</v>
      </c>
      <c r="Q243" s="100">
        <v>35.27</v>
      </c>
      <c r="R243" s="1">
        <v>30.24</v>
      </c>
      <c r="S243" s="1">
        <v>29.58</v>
      </c>
    </row>
    <row r="244" hidden="1">
      <c r="A244" s="93" t="s">
        <v>2886</v>
      </c>
      <c r="B244" s="93" t="s">
        <v>66</v>
      </c>
      <c r="C244" s="93" t="s">
        <v>1767</v>
      </c>
      <c r="D244" s="94" t="s">
        <v>58</v>
      </c>
      <c r="E244" s="100">
        <v>239.0</v>
      </c>
      <c r="F244" s="99" t="s">
        <v>66</v>
      </c>
      <c r="G244" s="99" t="s">
        <v>1229</v>
      </c>
      <c r="H244" s="100" t="s">
        <v>2616</v>
      </c>
      <c r="I244" s="100">
        <v>150.0</v>
      </c>
      <c r="J244" s="100">
        <v>0.0037</v>
      </c>
      <c r="K244" s="100">
        <v>0.026</v>
      </c>
      <c r="L244" s="100">
        <v>0.0</v>
      </c>
      <c r="M244" s="100">
        <v>0.03</v>
      </c>
      <c r="N244" s="100">
        <v>0.014</v>
      </c>
      <c r="O244" s="100">
        <v>0.05774</v>
      </c>
      <c r="P244" s="100">
        <v>11.31</v>
      </c>
      <c r="Q244" s="100">
        <v>16.11</v>
      </c>
      <c r="R244" s="1">
        <v>11.23</v>
      </c>
      <c r="S244" s="1">
        <v>15.86</v>
      </c>
    </row>
    <row r="245" hidden="1">
      <c r="A245" s="93" t="s">
        <v>2887</v>
      </c>
      <c r="B245" s="93" t="s">
        <v>872</v>
      </c>
      <c r="C245" s="93" t="s">
        <v>871</v>
      </c>
      <c r="D245" s="94" t="s">
        <v>58</v>
      </c>
      <c r="E245" s="100">
        <v>240.0</v>
      </c>
      <c r="F245" s="99" t="s">
        <v>61</v>
      </c>
      <c r="G245" s="99" t="s">
        <v>1229</v>
      </c>
      <c r="H245" s="100" t="s">
        <v>2616</v>
      </c>
      <c r="I245" s="100">
        <v>150.0</v>
      </c>
      <c r="J245" s="100">
        <v>0.0037</v>
      </c>
      <c r="K245" s="100">
        <v>0.026</v>
      </c>
      <c r="L245" s="100">
        <v>0.0</v>
      </c>
      <c r="M245" s="100">
        <v>0.03</v>
      </c>
      <c r="N245" s="100">
        <v>0.014</v>
      </c>
      <c r="O245" s="100">
        <v>0.05774</v>
      </c>
      <c r="P245" s="100">
        <v>11.31</v>
      </c>
      <c r="Q245" s="100">
        <v>16.11</v>
      </c>
      <c r="R245" s="1">
        <v>11.23</v>
      </c>
      <c r="S245" s="1">
        <v>15.86</v>
      </c>
    </row>
    <row r="246" hidden="1">
      <c r="A246" s="93" t="s">
        <v>2888</v>
      </c>
      <c r="B246" s="93" t="s">
        <v>108</v>
      </c>
      <c r="C246" s="93" t="s">
        <v>871</v>
      </c>
      <c r="D246" s="94" t="s">
        <v>58</v>
      </c>
      <c r="E246" s="100">
        <v>241.0</v>
      </c>
      <c r="F246" s="99" t="s">
        <v>66</v>
      </c>
      <c r="G246" s="99" t="s">
        <v>663</v>
      </c>
      <c r="H246" s="100" t="s">
        <v>2616</v>
      </c>
      <c r="I246" s="100">
        <v>150.0</v>
      </c>
      <c r="J246" s="100">
        <v>0.001</v>
      </c>
      <c r="K246" s="100">
        <v>0.0128</v>
      </c>
      <c r="L246" s="100">
        <v>0.0</v>
      </c>
      <c r="M246" s="100">
        <v>0.01</v>
      </c>
      <c r="N246" s="100">
        <v>0.00237</v>
      </c>
      <c r="O246" s="100">
        <v>0.01547</v>
      </c>
      <c r="P246" s="100">
        <v>30.51</v>
      </c>
      <c r="Q246" s="100">
        <v>32.98</v>
      </c>
      <c r="R246" s="1">
        <v>29.64</v>
      </c>
      <c r="S246" s="1">
        <v>31.51</v>
      </c>
    </row>
    <row r="247" hidden="1">
      <c r="A247" s="93" t="s">
        <v>2889</v>
      </c>
      <c r="B247" s="93" t="s">
        <v>61</v>
      </c>
      <c r="C247" s="93" t="s">
        <v>1507</v>
      </c>
      <c r="D247" s="94" t="s">
        <v>58</v>
      </c>
      <c r="E247" s="100">
        <v>242.0</v>
      </c>
      <c r="F247" s="99" t="s">
        <v>61</v>
      </c>
      <c r="G247" s="99" t="s">
        <v>663</v>
      </c>
      <c r="H247" s="100" t="s">
        <v>2616</v>
      </c>
      <c r="I247" s="100">
        <v>150.0</v>
      </c>
      <c r="J247" s="100">
        <v>0.001</v>
      </c>
      <c r="K247" s="100">
        <v>0.0128</v>
      </c>
      <c r="L247" s="100">
        <v>0.0</v>
      </c>
      <c r="M247" s="100">
        <v>0.01</v>
      </c>
      <c r="N247" s="100">
        <v>0.00237</v>
      </c>
      <c r="O247" s="100">
        <v>0.01547</v>
      </c>
      <c r="P247" s="100">
        <v>30.51</v>
      </c>
      <c r="Q247" s="100">
        <v>32.98</v>
      </c>
      <c r="R247" s="1">
        <v>29.64</v>
      </c>
      <c r="S247" s="1">
        <v>31.51</v>
      </c>
    </row>
    <row r="248" hidden="1">
      <c r="A248" s="93" t="s">
        <v>2890</v>
      </c>
      <c r="B248" s="93" t="s">
        <v>66</v>
      </c>
      <c r="C248" s="93" t="s">
        <v>1507</v>
      </c>
      <c r="D248" s="94" t="s">
        <v>58</v>
      </c>
      <c r="E248" s="100">
        <v>243.0</v>
      </c>
      <c r="F248" s="99" t="s">
        <v>66</v>
      </c>
      <c r="G248" s="99" t="s">
        <v>2891</v>
      </c>
      <c r="H248" s="100" t="s">
        <v>2616</v>
      </c>
      <c r="I248" s="100">
        <v>150.0</v>
      </c>
      <c r="J248" s="100">
        <v>0.0021</v>
      </c>
      <c r="K248" s="100">
        <v>0.0152</v>
      </c>
      <c r="L248" s="100">
        <v>0.0</v>
      </c>
      <c r="M248" s="100">
        <v>0.02</v>
      </c>
      <c r="N248" s="100">
        <v>0.00702</v>
      </c>
      <c r="O248" s="100">
        <v>0.02582</v>
      </c>
      <c r="P248" s="100">
        <v>21.98</v>
      </c>
      <c r="Q248" s="100">
        <v>27.54</v>
      </c>
      <c r="R248" s="1">
        <v>21.55</v>
      </c>
      <c r="S248" s="1">
        <v>26.54</v>
      </c>
    </row>
    <row r="249" hidden="1">
      <c r="A249" s="93" t="s">
        <v>2892</v>
      </c>
      <c r="B249" s="93" t="s">
        <v>61</v>
      </c>
      <c r="C249" s="93" t="s">
        <v>1534</v>
      </c>
      <c r="D249" s="94" t="s">
        <v>58</v>
      </c>
      <c r="E249" s="100">
        <v>244.0</v>
      </c>
      <c r="F249" s="99" t="s">
        <v>61</v>
      </c>
      <c r="G249" s="99" t="s">
        <v>2891</v>
      </c>
      <c r="H249" s="100" t="s">
        <v>2616</v>
      </c>
      <c r="I249" s="100">
        <v>150.0</v>
      </c>
      <c r="J249" s="100">
        <v>0.0021</v>
      </c>
      <c r="K249" s="100">
        <v>0.0152</v>
      </c>
      <c r="L249" s="100">
        <v>0.0</v>
      </c>
      <c r="M249" s="100">
        <v>0.02</v>
      </c>
      <c r="N249" s="100">
        <v>0.00702</v>
      </c>
      <c r="O249" s="100">
        <v>0.02582</v>
      </c>
      <c r="P249" s="100">
        <v>21.98</v>
      </c>
      <c r="Q249" s="100">
        <v>27.54</v>
      </c>
      <c r="R249" s="1">
        <v>21.55</v>
      </c>
      <c r="S249" s="1">
        <v>26.54</v>
      </c>
    </row>
    <row r="250" hidden="1">
      <c r="A250" s="93" t="s">
        <v>2893</v>
      </c>
      <c r="B250" s="93" t="s">
        <v>63</v>
      </c>
      <c r="C250" s="93" t="s">
        <v>2894</v>
      </c>
      <c r="D250" s="94" t="s">
        <v>58</v>
      </c>
      <c r="E250" s="100">
        <v>245.0</v>
      </c>
      <c r="F250" s="99" t="s">
        <v>61</v>
      </c>
      <c r="G250" s="99" t="s">
        <v>203</v>
      </c>
      <c r="H250" s="100" t="s">
        <v>2616</v>
      </c>
      <c r="I250" s="100">
        <v>150.0</v>
      </c>
      <c r="J250" s="100">
        <v>0.0087</v>
      </c>
      <c r="K250" s="100">
        <v>0.0559</v>
      </c>
      <c r="L250" s="100">
        <v>0.01</v>
      </c>
      <c r="M250" s="100">
        <v>0.06</v>
      </c>
      <c r="N250" s="100">
        <v>0.04651</v>
      </c>
      <c r="O250" s="100">
        <v>0.17586</v>
      </c>
      <c r="P250" s="100">
        <v>4.31</v>
      </c>
      <c r="Q250" s="100">
        <v>7.48</v>
      </c>
      <c r="R250" s="1">
        <v>4.23</v>
      </c>
      <c r="S250" s="1">
        <v>7.11</v>
      </c>
    </row>
    <row r="251" hidden="1">
      <c r="A251" s="93" t="s">
        <v>2895</v>
      </c>
      <c r="B251" s="93" t="s">
        <v>61</v>
      </c>
      <c r="C251" s="93" t="s">
        <v>2894</v>
      </c>
      <c r="D251" s="94" t="s">
        <v>58</v>
      </c>
      <c r="E251" s="100">
        <v>246.0</v>
      </c>
      <c r="F251" s="101">
        <v>44232.0</v>
      </c>
      <c r="G251" s="99" t="s">
        <v>1340</v>
      </c>
      <c r="H251" s="100" t="s">
        <v>2616</v>
      </c>
      <c r="I251" s="100">
        <v>150.0</v>
      </c>
      <c r="J251" s="100">
        <v>0.0018</v>
      </c>
      <c r="K251" s="100">
        <v>0.022</v>
      </c>
      <c r="L251" s="100">
        <v>0.0</v>
      </c>
      <c r="M251" s="100">
        <v>0.02</v>
      </c>
      <c r="N251" s="100">
        <v>0.00503</v>
      </c>
      <c r="O251" s="100">
        <v>0.02228</v>
      </c>
      <c r="P251" s="100">
        <v>18.94</v>
      </c>
      <c r="Q251" s="100">
        <v>19.16</v>
      </c>
      <c r="R251" s="1">
        <v>18.75</v>
      </c>
      <c r="S251" s="1">
        <v>18.88</v>
      </c>
    </row>
    <row r="252" hidden="1">
      <c r="A252" s="93" t="s">
        <v>2896</v>
      </c>
      <c r="B252" s="93" t="s">
        <v>61</v>
      </c>
      <c r="C252" s="93" t="s">
        <v>762</v>
      </c>
      <c r="D252" s="94" t="s">
        <v>58</v>
      </c>
      <c r="E252" s="100">
        <v>247.0</v>
      </c>
      <c r="F252" s="101">
        <v>44201.0</v>
      </c>
      <c r="G252" s="99" t="s">
        <v>1340</v>
      </c>
      <c r="H252" s="100" t="s">
        <v>2616</v>
      </c>
      <c r="I252" s="100">
        <v>150.0</v>
      </c>
      <c r="J252" s="100">
        <v>0.0018</v>
      </c>
      <c r="K252" s="100">
        <v>0.022</v>
      </c>
      <c r="L252" s="100">
        <v>0.0</v>
      </c>
      <c r="M252" s="100">
        <v>0.02</v>
      </c>
      <c r="N252" s="100">
        <v>0.00503</v>
      </c>
      <c r="O252" s="100">
        <v>0.02228</v>
      </c>
      <c r="P252" s="100">
        <v>18.94</v>
      </c>
      <c r="Q252" s="100">
        <v>19.16</v>
      </c>
      <c r="R252" s="1">
        <v>18.75</v>
      </c>
      <c r="S252" s="1">
        <v>18.88</v>
      </c>
    </row>
    <row r="253" hidden="1">
      <c r="A253" s="93" t="s">
        <v>2897</v>
      </c>
      <c r="B253" s="93" t="s">
        <v>66</v>
      </c>
      <c r="C253" s="93" t="s">
        <v>762</v>
      </c>
      <c r="D253" s="94" t="s">
        <v>58</v>
      </c>
      <c r="E253" s="100">
        <v>248.0</v>
      </c>
      <c r="F253" s="101">
        <v>44232.0</v>
      </c>
      <c r="G253" s="99" t="s">
        <v>420</v>
      </c>
      <c r="H253" s="100" t="s">
        <v>2616</v>
      </c>
      <c r="I253" s="100">
        <v>150.0</v>
      </c>
      <c r="J253" s="100">
        <v>0.0011</v>
      </c>
      <c r="K253" s="100">
        <v>0.0214</v>
      </c>
      <c r="L253" s="100">
        <v>0.0</v>
      </c>
      <c r="M253" s="100">
        <v>0.02</v>
      </c>
      <c r="N253" s="100">
        <v>0.0038</v>
      </c>
      <c r="O253" s="100">
        <v>0.02041</v>
      </c>
      <c r="P253" s="100">
        <v>19.97</v>
      </c>
      <c r="Q253" s="100">
        <v>19.77</v>
      </c>
      <c r="R253" s="1">
        <v>19.74</v>
      </c>
      <c r="S253" s="1">
        <v>19.44</v>
      </c>
    </row>
    <row r="254" hidden="1">
      <c r="A254" s="93" t="s">
        <v>2898</v>
      </c>
      <c r="B254" s="93" t="s">
        <v>61</v>
      </c>
      <c r="C254" s="93" t="s">
        <v>647</v>
      </c>
      <c r="D254" s="94" t="s">
        <v>58</v>
      </c>
      <c r="E254" s="100">
        <v>249.0</v>
      </c>
      <c r="F254" s="101">
        <v>44201.0</v>
      </c>
      <c r="G254" s="99" t="s">
        <v>420</v>
      </c>
      <c r="H254" s="100" t="s">
        <v>2616</v>
      </c>
      <c r="I254" s="100">
        <v>150.0</v>
      </c>
      <c r="J254" s="100">
        <v>0.0011</v>
      </c>
      <c r="K254" s="100">
        <v>0.0214</v>
      </c>
      <c r="L254" s="100">
        <v>0.0</v>
      </c>
      <c r="M254" s="100">
        <v>0.02</v>
      </c>
      <c r="N254" s="100">
        <v>0.0038</v>
      </c>
      <c r="O254" s="100">
        <v>0.02041</v>
      </c>
      <c r="P254" s="100">
        <v>19.97</v>
      </c>
      <c r="Q254" s="100">
        <v>19.77</v>
      </c>
      <c r="R254" s="1">
        <v>19.74</v>
      </c>
      <c r="S254" s="1">
        <v>19.44</v>
      </c>
    </row>
    <row r="255" hidden="1">
      <c r="A255" s="93" t="s">
        <v>2899</v>
      </c>
      <c r="B255" s="93" t="s">
        <v>66</v>
      </c>
      <c r="C255" s="93" t="s">
        <v>647</v>
      </c>
      <c r="D255" s="94" t="s">
        <v>58</v>
      </c>
      <c r="E255" s="100">
        <v>250.0</v>
      </c>
      <c r="F255" s="99" t="s">
        <v>66</v>
      </c>
      <c r="G255" s="99" t="s">
        <v>1309</v>
      </c>
      <c r="H255" s="100" t="s">
        <v>2616</v>
      </c>
      <c r="I255" s="100">
        <v>150.0</v>
      </c>
      <c r="J255" s="100">
        <v>0.0039</v>
      </c>
      <c r="K255" s="100">
        <v>0.028</v>
      </c>
      <c r="L255" s="100">
        <v>0.0</v>
      </c>
      <c r="M255" s="100">
        <v>0.03</v>
      </c>
      <c r="N255" s="100">
        <v>0.02273</v>
      </c>
      <c r="O255" s="100">
        <v>0.08037</v>
      </c>
      <c r="P255" s="100">
        <v>9.07</v>
      </c>
      <c r="Q255" s="100">
        <v>14.96</v>
      </c>
      <c r="R255" s="1">
        <v>8.81</v>
      </c>
      <c r="S255" s="1">
        <v>13.9</v>
      </c>
    </row>
    <row r="256" hidden="1">
      <c r="A256" s="93" t="s">
        <v>2900</v>
      </c>
      <c r="B256" s="93" t="s">
        <v>61</v>
      </c>
      <c r="C256" s="93" t="s">
        <v>1634</v>
      </c>
      <c r="D256" s="94" t="s">
        <v>58</v>
      </c>
      <c r="E256" s="100">
        <v>251.0</v>
      </c>
      <c r="F256" s="99" t="s">
        <v>61</v>
      </c>
      <c r="G256" s="99" t="s">
        <v>1309</v>
      </c>
      <c r="H256" s="100" t="s">
        <v>2616</v>
      </c>
      <c r="I256" s="100">
        <v>150.0</v>
      </c>
      <c r="J256" s="100">
        <v>0.0039</v>
      </c>
      <c r="K256" s="100">
        <v>0.028</v>
      </c>
      <c r="L256" s="100">
        <v>0.0</v>
      </c>
      <c r="M256" s="100">
        <v>0.03</v>
      </c>
      <c r="N256" s="100">
        <v>0.02273</v>
      </c>
      <c r="O256" s="100">
        <v>0.08037</v>
      </c>
      <c r="P256" s="100">
        <v>9.07</v>
      </c>
      <c r="Q256" s="100">
        <v>14.96</v>
      </c>
      <c r="R256" s="1">
        <v>8.81</v>
      </c>
      <c r="S256" s="1">
        <v>13.9</v>
      </c>
    </row>
    <row r="257" hidden="1">
      <c r="A257" s="93" t="s">
        <v>2901</v>
      </c>
      <c r="B257" s="93" t="s">
        <v>66</v>
      </c>
      <c r="C257" s="93" t="s">
        <v>1634</v>
      </c>
      <c r="D257" s="94" t="s">
        <v>58</v>
      </c>
      <c r="E257" s="100">
        <v>252.0</v>
      </c>
      <c r="F257" s="101">
        <v>44232.0</v>
      </c>
      <c r="G257" s="99" t="s">
        <v>1318</v>
      </c>
      <c r="H257" s="100" t="s">
        <v>2616</v>
      </c>
      <c r="I257" s="100">
        <v>150.0</v>
      </c>
      <c r="J257" s="100">
        <v>4.0E-4</v>
      </c>
      <c r="K257" s="100">
        <v>0.0164</v>
      </c>
      <c r="L257" s="100">
        <v>0.0</v>
      </c>
      <c r="M257" s="100">
        <v>0.02</v>
      </c>
      <c r="N257" s="100">
        <v>4.5E-4</v>
      </c>
      <c r="O257" s="100">
        <v>0.00543</v>
      </c>
      <c r="P257" s="100">
        <v>33.15</v>
      </c>
      <c r="Q257" s="100">
        <v>25.83</v>
      </c>
      <c r="R257" s="1">
        <v>32.53</v>
      </c>
      <c r="S257" s="1">
        <v>25.27</v>
      </c>
    </row>
    <row r="258" hidden="1">
      <c r="A258" s="93" t="s">
        <v>2902</v>
      </c>
      <c r="B258" s="93" t="s">
        <v>249</v>
      </c>
      <c r="C258" s="93" t="s">
        <v>2235</v>
      </c>
      <c r="D258" s="94" t="s">
        <v>58</v>
      </c>
      <c r="E258" s="100">
        <v>253.0</v>
      </c>
      <c r="F258" s="101">
        <v>44201.0</v>
      </c>
      <c r="G258" s="99" t="s">
        <v>1318</v>
      </c>
      <c r="H258" s="100" t="s">
        <v>2616</v>
      </c>
      <c r="I258" s="100">
        <v>150.0</v>
      </c>
      <c r="J258" s="100">
        <v>4.0E-4</v>
      </c>
      <c r="K258" s="100">
        <v>0.0164</v>
      </c>
      <c r="L258" s="100">
        <v>0.0</v>
      </c>
      <c r="M258" s="100">
        <v>0.02</v>
      </c>
      <c r="N258" s="100">
        <v>4.5E-4</v>
      </c>
      <c r="O258" s="100">
        <v>0.00543</v>
      </c>
      <c r="P258" s="100">
        <v>33.15</v>
      </c>
      <c r="Q258" s="100">
        <v>25.83</v>
      </c>
      <c r="R258" s="1">
        <v>32.53</v>
      </c>
      <c r="S258" s="1">
        <v>25.27</v>
      </c>
    </row>
    <row r="259" hidden="1">
      <c r="A259" s="93" t="s">
        <v>2903</v>
      </c>
      <c r="B259" s="93" t="s">
        <v>61</v>
      </c>
      <c r="C259" s="93" t="s">
        <v>1525</v>
      </c>
      <c r="D259" s="94" t="s">
        <v>58</v>
      </c>
      <c r="E259" s="100">
        <v>254.0</v>
      </c>
      <c r="F259" s="101">
        <v>44232.0</v>
      </c>
      <c r="G259" s="99" t="s">
        <v>2904</v>
      </c>
      <c r="H259" s="100" t="s">
        <v>2616</v>
      </c>
      <c r="I259" s="100">
        <v>150.0</v>
      </c>
      <c r="J259" s="100">
        <v>3.0E-4</v>
      </c>
      <c r="K259" s="100">
        <v>0.0159</v>
      </c>
      <c r="L259" s="100">
        <v>0.0</v>
      </c>
      <c r="M259" s="100">
        <v>0.02</v>
      </c>
      <c r="N259" s="100">
        <v>3.0E-6</v>
      </c>
      <c r="O259" s="100">
        <v>0.00405</v>
      </c>
      <c r="P259" s="100">
        <v>35.32</v>
      </c>
      <c r="Q259" s="100">
        <v>26.59</v>
      </c>
      <c r="R259" s="1">
        <v>34.61</v>
      </c>
      <c r="S259" s="1">
        <v>25.99</v>
      </c>
    </row>
    <row r="260" hidden="1">
      <c r="A260" s="93" t="s">
        <v>2905</v>
      </c>
      <c r="B260" s="93" t="s">
        <v>66</v>
      </c>
      <c r="C260" s="93" t="s">
        <v>1525</v>
      </c>
      <c r="D260" s="94" t="s">
        <v>58</v>
      </c>
      <c r="E260" s="100">
        <v>255.0</v>
      </c>
      <c r="F260" s="101">
        <v>44201.0</v>
      </c>
      <c r="G260" s="99" t="s">
        <v>2904</v>
      </c>
      <c r="H260" s="100" t="s">
        <v>2616</v>
      </c>
      <c r="I260" s="100">
        <v>150.0</v>
      </c>
      <c r="J260" s="100">
        <v>3.0E-4</v>
      </c>
      <c r="K260" s="100">
        <v>0.0159</v>
      </c>
      <c r="L260" s="100">
        <v>0.0</v>
      </c>
      <c r="M260" s="100">
        <v>0.02</v>
      </c>
      <c r="N260" s="100">
        <v>3.0E-6</v>
      </c>
      <c r="O260" s="100">
        <v>0.00405</v>
      </c>
      <c r="P260" s="100">
        <v>35.32</v>
      </c>
      <c r="Q260" s="100">
        <v>26.59</v>
      </c>
      <c r="R260" s="1">
        <v>34.61</v>
      </c>
      <c r="S260" s="1">
        <v>25.99</v>
      </c>
    </row>
    <row r="261" hidden="1">
      <c r="A261" s="93" t="s">
        <v>2906</v>
      </c>
      <c r="B261" s="93" t="s">
        <v>61</v>
      </c>
      <c r="C261" s="93" t="s">
        <v>1671</v>
      </c>
      <c r="D261" s="94" t="s">
        <v>58</v>
      </c>
      <c r="E261" s="100">
        <v>256.0</v>
      </c>
      <c r="F261" s="99" t="s">
        <v>61</v>
      </c>
      <c r="G261" s="99" t="s">
        <v>801</v>
      </c>
      <c r="H261" s="100" t="s">
        <v>2616</v>
      </c>
      <c r="I261" s="100">
        <v>150.0</v>
      </c>
      <c r="J261" s="100">
        <v>6.0E-4</v>
      </c>
      <c r="K261" s="100">
        <v>0.0091</v>
      </c>
      <c r="L261" s="100">
        <v>0.0</v>
      </c>
      <c r="M261" s="100">
        <v>0.01</v>
      </c>
      <c r="N261" s="100">
        <v>4.0E-4</v>
      </c>
      <c r="O261" s="100">
        <v>0.00495</v>
      </c>
      <c r="P261" s="100">
        <v>55.41</v>
      </c>
      <c r="Q261" s="100">
        <v>46.15</v>
      </c>
      <c r="R261" s="1">
        <v>50.13</v>
      </c>
      <c r="S261" s="1">
        <v>40.58</v>
      </c>
    </row>
    <row r="262" hidden="1">
      <c r="A262" s="93" t="s">
        <v>2907</v>
      </c>
      <c r="B262" s="93" t="s">
        <v>66</v>
      </c>
      <c r="C262" s="93" t="s">
        <v>1671</v>
      </c>
      <c r="D262" s="94" t="s">
        <v>58</v>
      </c>
      <c r="E262" s="100">
        <v>257.0</v>
      </c>
      <c r="F262" s="99" t="s">
        <v>66</v>
      </c>
      <c r="G262" s="99" t="s">
        <v>1412</v>
      </c>
      <c r="H262" s="100" t="s">
        <v>2616</v>
      </c>
      <c r="I262" s="100">
        <v>150.0</v>
      </c>
      <c r="J262" s="100">
        <v>5.0E-4</v>
      </c>
      <c r="K262" s="100">
        <v>0.0094</v>
      </c>
      <c r="L262" s="100">
        <v>0.0</v>
      </c>
      <c r="M262" s="100">
        <v>0.01</v>
      </c>
      <c r="N262" s="100">
        <v>1.8E-4</v>
      </c>
      <c r="O262" s="100">
        <v>0.00507</v>
      </c>
      <c r="P262" s="100">
        <v>55.2</v>
      </c>
      <c r="Q262" s="100">
        <v>44.99</v>
      </c>
      <c r="R262" s="1">
        <v>47.1</v>
      </c>
      <c r="S262" s="1">
        <v>36.85</v>
      </c>
      <c r="V262" s="1">
        <v>225.0</v>
      </c>
      <c r="W262" s="102">
        <f t="shared" ref="W262:AB262" si="15">$V262*J262</f>
        <v>0.1125</v>
      </c>
      <c r="X262" s="102">
        <f t="shared" si="15"/>
        <v>2.115</v>
      </c>
      <c r="Y262" s="102">
        <f t="shared" si="15"/>
        <v>0</v>
      </c>
      <c r="Z262" s="102">
        <f t="shared" si="15"/>
        <v>2.25</v>
      </c>
      <c r="AA262" s="102">
        <f t="shared" si="15"/>
        <v>0.0405</v>
      </c>
      <c r="AB262" s="102">
        <f t="shared" si="15"/>
        <v>1.14075</v>
      </c>
      <c r="AC262" s="103">
        <f>(W262^2+X262^2)^0.5</f>
        <v>2.117989908</v>
      </c>
      <c r="AD262" s="103">
        <f>(Y262^2+Z262^2)^0.5</f>
        <v>2.25</v>
      </c>
      <c r="AE262" s="103">
        <f>(AB262^2+AA262^2)^0.5</f>
        <v>1.141468709</v>
      </c>
      <c r="AF262" s="98">
        <v>0.5</v>
      </c>
      <c r="AG262" s="103">
        <f>AC262/AF262</f>
        <v>4.235979816</v>
      </c>
    </row>
    <row r="263" hidden="1">
      <c r="A263" s="93" t="s">
        <v>2908</v>
      </c>
      <c r="B263" s="93" t="s">
        <v>61</v>
      </c>
      <c r="C263" s="93" t="s">
        <v>1672</v>
      </c>
      <c r="D263" s="94" t="s">
        <v>58</v>
      </c>
      <c r="E263" s="100">
        <v>258.0</v>
      </c>
      <c r="F263" s="99" t="s">
        <v>872</v>
      </c>
      <c r="G263" s="99" t="s">
        <v>1412</v>
      </c>
      <c r="H263" s="100" t="s">
        <v>2616</v>
      </c>
      <c r="I263" s="100">
        <v>150.0</v>
      </c>
      <c r="J263" s="100">
        <v>5.0E-4</v>
      </c>
      <c r="K263" s="100">
        <v>0.0094</v>
      </c>
      <c r="L263" s="100">
        <v>0.0</v>
      </c>
      <c r="M263" s="100">
        <v>0.01</v>
      </c>
      <c r="N263" s="100">
        <v>1.8E-4</v>
      </c>
      <c r="O263" s="100">
        <v>0.00507</v>
      </c>
      <c r="P263" s="100">
        <v>55.2</v>
      </c>
      <c r="Q263" s="100">
        <v>44.99</v>
      </c>
      <c r="R263" s="1">
        <v>47.1</v>
      </c>
      <c r="S263" s="1">
        <v>36.85</v>
      </c>
    </row>
    <row r="264" hidden="1">
      <c r="A264" s="93" t="s">
        <v>2909</v>
      </c>
      <c r="B264" s="93" t="s">
        <v>66</v>
      </c>
      <c r="C264" s="93" t="s">
        <v>1672</v>
      </c>
      <c r="D264" s="94" t="s">
        <v>58</v>
      </c>
      <c r="E264" s="100">
        <v>259.0</v>
      </c>
      <c r="F264" s="99" t="s">
        <v>108</v>
      </c>
      <c r="G264" s="99" t="s">
        <v>107</v>
      </c>
      <c r="H264" s="100" t="s">
        <v>2616</v>
      </c>
      <c r="I264" s="100">
        <v>150.0</v>
      </c>
      <c r="J264" s="100">
        <v>4.0E-4</v>
      </c>
      <c r="K264" s="100">
        <v>0.0085</v>
      </c>
      <c r="L264" s="100">
        <v>0.0</v>
      </c>
      <c r="M264" s="100">
        <v>0.01</v>
      </c>
      <c r="N264" s="100">
        <v>1.3E-4</v>
      </c>
      <c r="O264" s="100">
        <v>0.00383</v>
      </c>
      <c r="P264" s="100">
        <v>63.04</v>
      </c>
      <c r="Q264" s="100">
        <v>49.38</v>
      </c>
      <c r="R264" s="1">
        <v>51.61</v>
      </c>
      <c r="S264" s="1">
        <v>38.86</v>
      </c>
    </row>
    <row r="265" hidden="1">
      <c r="A265" s="93" t="s">
        <v>2910</v>
      </c>
      <c r="B265" s="93" t="s">
        <v>61</v>
      </c>
      <c r="C265" s="93" t="s">
        <v>1626</v>
      </c>
      <c r="D265" s="94" t="s">
        <v>58</v>
      </c>
      <c r="E265" s="100">
        <v>260.0</v>
      </c>
      <c r="F265" s="99" t="s">
        <v>872</v>
      </c>
      <c r="G265" s="99" t="s">
        <v>107</v>
      </c>
      <c r="H265" s="100" t="s">
        <v>2616</v>
      </c>
      <c r="I265" s="100">
        <v>150.0</v>
      </c>
      <c r="J265" s="100">
        <v>4.0E-4</v>
      </c>
      <c r="K265" s="100">
        <v>0.0085</v>
      </c>
      <c r="L265" s="100">
        <v>0.0</v>
      </c>
      <c r="M265" s="100">
        <v>0.01</v>
      </c>
      <c r="N265" s="100">
        <v>1.3E-4</v>
      </c>
      <c r="O265" s="100">
        <v>0.00383</v>
      </c>
      <c r="P265" s="100">
        <v>63.04</v>
      </c>
      <c r="Q265" s="100">
        <v>49.38</v>
      </c>
      <c r="R265" s="1">
        <v>51.61</v>
      </c>
      <c r="S265" s="1">
        <v>38.86</v>
      </c>
    </row>
    <row r="266" hidden="1">
      <c r="A266" s="93" t="s">
        <v>2911</v>
      </c>
      <c r="B266" s="93" t="s">
        <v>66</v>
      </c>
      <c r="C266" s="93" t="s">
        <v>1626</v>
      </c>
      <c r="D266" s="94" t="s">
        <v>58</v>
      </c>
      <c r="E266" s="100">
        <v>261.0</v>
      </c>
      <c r="F266" s="99" t="s">
        <v>66</v>
      </c>
      <c r="G266" s="99" t="s">
        <v>2912</v>
      </c>
      <c r="H266" s="100" t="s">
        <v>2616</v>
      </c>
      <c r="I266" s="100">
        <v>150.0</v>
      </c>
      <c r="J266" s="100">
        <v>0.009</v>
      </c>
      <c r="K266" s="100">
        <v>0.0473</v>
      </c>
      <c r="L266" s="100">
        <v>0.01</v>
      </c>
      <c r="M266" s="100">
        <v>0.05</v>
      </c>
      <c r="N266" s="100">
        <v>0.02836</v>
      </c>
      <c r="O266" s="100">
        <v>0.11114</v>
      </c>
      <c r="P266" s="100">
        <v>6.0</v>
      </c>
      <c r="Q266" s="100">
        <v>8.79</v>
      </c>
      <c r="R266" s="1">
        <v>5.99</v>
      </c>
      <c r="S266" s="1">
        <v>8.74</v>
      </c>
    </row>
    <row r="267" hidden="1">
      <c r="A267" s="93" t="s">
        <v>2913</v>
      </c>
      <c r="B267" s="93" t="s">
        <v>61</v>
      </c>
      <c r="C267" s="93" t="s">
        <v>1605</v>
      </c>
      <c r="D267" s="94" t="s">
        <v>58</v>
      </c>
      <c r="E267" s="100">
        <v>262.0</v>
      </c>
      <c r="F267" s="99" t="s">
        <v>61</v>
      </c>
      <c r="G267" s="99" t="s">
        <v>2912</v>
      </c>
      <c r="H267" s="100" t="s">
        <v>2616</v>
      </c>
      <c r="I267" s="100">
        <v>150.0</v>
      </c>
      <c r="J267" s="100">
        <v>0.009</v>
      </c>
      <c r="K267" s="100">
        <v>0.0473</v>
      </c>
      <c r="L267" s="100">
        <v>0.01</v>
      </c>
      <c r="M267" s="100">
        <v>0.05</v>
      </c>
      <c r="N267" s="100">
        <v>0.02836</v>
      </c>
      <c r="O267" s="100">
        <v>0.11114</v>
      </c>
      <c r="P267" s="100">
        <v>6.0</v>
      </c>
      <c r="Q267" s="100">
        <v>8.79</v>
      </c>
      <c r="R267" s="1">
        <v>5.99</v>
      </c>
      <c r="S267" s="1">
        <v>8.74</v>
      </c>
    </row>
    <row r="268" hidden="1">
      <c r="A268" s="93" t="s">
        <v>2914</v>
      </c>
      <c r="B268" s="93" t="s">
        <v>66</v>
      </c>
      <c r="C268" s="93" t="s">
        <v>1605</v>
      </c>
      <c r="D268" s="94" t="s">
        <v>58</v>
      </c>
      <c r="E268" s="100">
        <v>263.0</v>
      </c>
      <c r="F268" s="99" t="s">
        <v>66</v>
      </c>
      <c r="G268" s="99" t="s">
        <v>814</v>
      </c>
      <c r="H268" s="100" t="s">
        <v>2616</v>
      </c>
      <c r="I268" s="100">
        <v>150.0</v>
      </c>
      <c r="J268" s="100">
        <v>0.0014</v>
      </c>
      <c r="K268" s="100">
        <v>0.017</v>
      </c>
      <c r="L268" s="100">
        <v>0.0</v>
      </c>
      <c r="M268" s="100">
        <v>0.02</v>
      </c>
      <c r="N268" s="100">
        <v>0.00325</v>
      </c>
      <c r="O268" s="100">
        <v>0.01549</v>
      </c>
      <c r="P268" s="100">
        <v>25.38</v>
      </c>
      <c r="Q268" s="100">
        <v>24.78</v>
      </c>
      <c r="R268" s="1">
        <v>24.73</v>
      </c>
      <c r="S268" s="1">
        <v>23.87</v>
      </c>
    </row>
    <row r="269" hidden="1">
      <c r="A269" s="93" t="s">
        <v>2915</v>
      </c>
      <c r="B269" s="93" t="s">
        <v>61</v>
      </c>
      <c r="C269" s="93" t="s">
        <v>920</v>
      </c>
      <c r="D269" s="94" t="s">
        <v>58</v>
      </c>
      <c r="E269" s="100">
        <v>264.0</v>
      </c>
      <c r="F269" s="99" t="s">
        <v>935</v>
      </c>
      <c r="G269" s="99" t="s">
        <v>814</v>
      </c>
      <c r="H269" s="100" t="s">
        <v>2616</v>
      </c>
      <c r="I269" s="100">
        <v>150.0</v>
      </c>
      <c r="J269" s="100">
        <v>0.0014</v>
      </c>
      <c r="K269" s="100">
        <v>0.017</v>
      </c>
      <c r="L269" s="100">
        <v>0.0</v>
      </c>
      <c r="M269" s="100">
        <v>0.02</v>
      </c>
      <c r="N269" s="100">
        <v>0.00325</v>
      </c>
      <c r="O269" s="100">
        <v>0.01549</v>
      </c>
      <c r="P269" s="100">
        <v>25.38</v>
      </c>
      <c r="Q269" s="100">
        <v>24.78</v>
      </c>
      <c r="R269" s="1">
        <v>24.73</v>
      </c>
      <c r="S269" s="1">
        <v>23.87</v>
      </c>
    </row>
    <row r="270" hidden="1">
      <c r="A270" s="93" t="s">
        <v>2916</v>
      </c>
      <c r="B270" s="93" t="s">
        <v>66</v>
      </c>
      <c r="C270" s="93" t="s">
        <v>920</v>
      </c>
      <c r="D270" s="94" t="s">
        <v>58</v>
      </c>
      <c r="E270" s="100">
        <v>265.0</v>
      </c>
      <c r="F270" s="99" t="s">
        <v>61</v>
      </c>
      <c r="G270" s="99" t="s">
        <v>814</v>
      </c>
      <c r="H270" s="100" t="s">
        <v>2616</v>
      </c>
      <c r="I270" s="100">
        <v>150.0</v>
      </c>
      <c r="J270" s="100">
        <v>0.0014</v>
      </c>
      <c r="K270" s="100">
        <v>0.017</v>
      </c>
      <c r="L270" s="100">
        <v>0.0</v>
      </c>
      <c r="M270" s="100">
        <v>0.02</v>
      </c>
      <c r="N270" s="100">
        <v>0.00325</v>
      </c>
      <c r="O270" s="100">
        <v>0.01549</v>
      </c>
      <c r="P270" s="100">
        <v>25.38</v>
      </c>
      <c r="Q270" s="100">
        <v>24.78</v>
      </c>
      <c r="R270" s="1">
        <v>24.73</v>
      </c>
      <c r="S270" s="1">
        <v>23.87</v>
      </c>
    </row>
    <row r="271" hidden="1">
      <c r="A271" s="93" t="s">
        <v>2917</v>
      </c>
      <c r="B271" s="93" t="s">
        <v>61</v>
      </c>
      <c r="C271" s="93" t="s">
        <v>976</v>
      </c>
      <c r="D271" s="94" t="s">
        <v>58</v>
      </c>
      <c r="E271" s="100">
        <v>266.0</v>
      </c>
      <c r="F271" s="99" t="s">
        <v>63</v>
      </c>
      <c r="G271" s="99" t="s">
        <v>814</v>
      </c>
      <c r="H271" s="100" t="s">
        <v>2616</v>
      </c>
      <c r="I271" s="100">
        <v>150.0</v>
      </c>
      <c r="J271" s="100">
        <v>0.0014</v>
      </c>
      <c r="K271" s="100">
        <v>0.017</v>
      </c>
      <c r="L271" s="100">
        <v>0.0</v>
      </c>
      <c r="M271" s="100">
        <v>0.02</v>
      </c>
      <c r="N271" s="100">
        <v>0.00325</v>
      </c>
      <c r="O271" s="100">
        <v>0.01549</v>
      </c>
      <c r="P271" s="100">
        <v>25.38</v>
      </c>
      <c r="Q271" s="100">
        <v>24.78</v>
      </c>
      <c r="R271" s="1">
        <v>24.73</v>
      </c>
      <c r="S271" s="1">
        <v>23.87</v>
      </c>
    </row>
    <row r="272" hidden="1">
      <c r="A272" s="93" t="s">
        <v>2918</v>
      </c>
      <c r="B272" s="93" t="s">
        <v>66</v>
      </c>
      <c r="C272" s="93" t="s">
        <v>976</v>
      </c>
      <c r="D272" s="94" t="s">
        <v>58</v>
      </c>
      <c r="E272" s="100">
        <v>267.0</v>
      </c>
      <c r="F272" s="99" t="s">
        <v>66</v>
      </c>
      <c r="G272" s="99" t="s">
        <v>1400</v>
      </c>
      <c r="H272" s="100" t="s">
        <v>2616</v>
      </c>
      <c r="I272" s="100">
        <v>150.0</v>
      </c>
      <c r="J272" s="100">
        <v>0.001</v>
      </c>
      <c r="K272" s="100">
        <v>0.0082</v>
      </c>
      <c r="L272" s="100">
        <v>0.0</v>
      </c>
      <c r="M272" s="100">
        <v>0.01</v>
      </c>
      <c r="N272" s="100">
        <v>0.00333</v>
      </c>
      <c r="O272" s="100">
        <v>0.01169</v>
      </c>
      <c r="P272" s="100">
        <v>43.31</v>
      </c>
      <c r="Q272" s="100">
        <v>50.95</v>
      </c>
      <c r="R272" s="1">
        <v>41.19</v>
      </c>
      <c r="S272" s="1">
        <v>46.8</v>
      </c>
    </row>
    <row r="273" hidden="1">
      <c r="A273" s="93" t="s">
        <v>2919</v>
      </c>
      <c r="B273" s="93" t="s">
        <v>63</v>
      </c>
      <c r="C273" s="93" t="s">
        <v>2920</v>
      </c>
      <c r="D273" s="94" t="s">
        <v>58</v>
      </c>
      <c r="E273" s="100">
        <v>268.0</v>
      </c>
      <c r="F273" s="99" t="s">
        <v>61</v>
      </c>
      <c r="G273" s="99" t="s">
        <v>1400</v>
      </c>
      <c r="H273" s="100" t="s">
        <v>2616</v>
      </c>
      <c r="I273" s="100">
        <v>150.0</v>
      </c>
      <c r="J273" s="100">
        <v>0.0019</v>
      </c>
      <c r="K273" s="100">
        <v>0.0139</v>
      </c>
      <c r="L273" s="100">
        <v>0.0</v>
      </c>
      <c r="M273" s="100">
        <v>0.01</v>
      </c>
      <c r="N273" s="100">
        <v>0.00559</v>
      </c>
      <c r="O273" s="100">
        <v>0.01463</v>
      </c>
      <c r="P273" s="100">
        <v>29.61</v>
      </c>
      <c r="Q273" s="100">
        <v>30.04</v>
      </c>
      <c r="R273" s="1">
        <v>26.85</v>
      </c>
      <c r="S273" s="1">
        <v>25.81</v>
      </c>
    </row>
    <row r="274" hidden="1">
      <c r="A274" s="93" t="s">
        <v>2921</v>
      </c>
      <c r="B274" s="93" t="s">
        <v>935</v>
      </c>
      <c r="C274" s="93" t="s">
        <v>2920</v>
      </c>
      <c r="D274" s="94" t="s">
        <v>58</v>
      </c>
      <c r="E274" s="100">
        <v>269.0</v>
      </c>
      <c r="F274" s="99" t="s">
        <v>66</v>
      </c>
      <c r="G274" s="99" t="s">
        <v>984</v>
      </c>
      <c r="H274" s="100" t="s">
        <v>2616</v>
      </c>
      <c r="I274" s="100">
        <v>150.0</v>
      </c>
      <c r="J274" s="100">
        <v>0.0016</v>
      </c>
      <c r="K274" s="100">
        <v>0.012</v>
      </c>
      <c r="L274" s="100">
        <v>0.0</v>
      </c>
      <c r="M274" s="100">
        <v>0.01</v>
      </c>
      <c r="N274" s="100">
        <v>0.00611</v>
      </c>
      <c r="O274" s="100">
        <v>0.01886</v>
      </c>
      <c r="P274" s="100">
        <v>28.54</v>
      </c>
      <c r="Q274" s="100">
        <v>34.7</v>
      </c>
      <c r="R274" s="1">
        <v>27.83</v>
      </c>
      <c r="S274" s="1">
        <v>33.16</v>
      </c>
    </row>
    <row r="275" hidden="1">
      <c r="A275" s="93" t="s">
        <v>2922</v>
      </c>
      <c r="B275" s="93" t="s">
        <v>61</v>
      </c>
      <c r="C275" s="93" t="s">
        <v>2199</v>
      </c>
      <c r="D275" s="94" t="s">
        <v>58</v>
      </c>
      <c r="E275" s="100">
        <v>270.0</v>
      </c>
      <c r="F275" s="99" t="s">
        <v>61</v>
      </c>
      <c r="G275" s="99" t="s">
        <v>984</v>
      </c>
      <c r="H275" s="100" t="s">
        <v>2616</v>
      </c>
      <c r="I275" s="100">
        <v>150.0</v>
      </c>
      <c r="J275" s="100">
        <v>0.0016</v>
      </c>
      <c r="K275" s="100">
        <v>0.012</v>
      </c>
      <c r="L275" s="100">
        <v>0.0</v>
      </c>
      <c r="M275" s="100">
        <v>0.01</v>
      </c>
      <c r="N275" s="100">
        <v>0.00611</v>
      </c>
      <c r="O275" s="100">
        <v>0.01886</v>
      </c>
      <c r="P275" s="100">
        <v>28.54</v>
      </c>
      <c r="Q275" s="100">
        <v>34.7</v>
      </c>
      <c r="R275" s="1">
        <v>27.83</v>
      </c>
      <c r="S275" s="1">
        <v>33.16</v>
      </c>
    </row>
    <row r="276" hidden="1">
      <c r="A276" s="93" t="s">
        <v>2923</v>
      </c>
      <c r="B276" s="93" t="s">
        <v>66</v>
      </c>
      <c r="C276" s="93" t="s">
        <v>2199</v>
      </c>
      <c r="D276" s="94" t="s">
        <v>58</v>
      </c>
      <c r="E276" s="100">
        <v>271.0</v>
      </c>
      <c r="F276" s="99" t="s">
        <v>66</v>
      </c>
      <c r="G276" s="99" t="s">
        <v>292</v>
      </c>
      <c r="H276" s="100" t="s">
        <v>2616</v>
      </c>
      <c r="I276" s="100">
        <v>150.0</v>
      </c>
      <c r="J276" s="100">
        <v>0.0033</v>
      </c>
      <c r="K276" s="100">
        <v>0.0191</v>
      </c>
      <c r="L276" s="100">
        <v>0.0</v>
      </c>
      <c r="M276" s="100">
        <v>0.02</v>
      </c>
      <c r="N276" s="100">
        <v>0.00775</v>
      </c>
      <c r="O276" s="100">
        <v>0.03035</v>
      </c>
      <c r="P276" s="100">
        <v>18.02</v>
      </c>
      <c r="Q276" s="100">
        <v>21.79</v>
      </c>
      <c r="R276" s="1">
        <v>17.75</v>
      </c>
      <c r="S276" s="1">
        <v>21.22</v>
      </c>
    </row>
    <row r="277" hidden="1">
      <c r="A277" s="93" t="s">
        <v>2924</v>
      </c>
      <c r="B277" s="93" t="s">
        <v>61</v>
      </c>
      <c r="C277" s="93" t="s">
        <v>1682</v>
      </c>
      <c r="D277" s="94" t="s">
        <v>58</v>
      </c>
      <c r="E277" s="100">
        <v>272.0</v>
      </c>
      <c r="F277" s="99" t="s">
        <v>61</v>
      </c>
      <c r="G277" s="99" t="s">
        <v>292</v>
      </c>
      <c r="H277" s="100" t="s">
        <v>2616</v>
      </c>
      <c r="I277" s="100">
        <v>150.0</v>
      </c>
      <c r="J277" s="100">
        <v>0.0033</v>
      </c>
      <c r="K277" s="100">
        <v>0.0191</v>
      </c>
      <c r="L277" s="100">
        <v>0.0</v>
      </c>
      <c r="M277" s="100">
        <v>0.02</v>
      </c>
      <c r="N277" s="100">
        <v>0.00775</v>
      </c>
      <c r="O277" s="100">
        <v>0.03035</v>
      </c>
      <c r="P277" s="100">
        <v>18.02</v>
      </c>
      <c r="Q277" s="100">
        <v>21.79</v>
      </c>
      <c r="R277" s="1">
        <v>17.75</v>
      </c>
      <c r="S277" s="1">
        <v>21.22</v>
      </c>
    </row>
    <row r="278" hidden="1">
      <c r="A278" s="93" t="s">
        <v>2925</v>
      </c>
      <c r="B278" s="93" t="s">
        <v>66</v>
      </c>
      <c r="C278" s="93" t="s">
        <v>1682</v>
      </c>
      <c r="D278" s="94" t="s">
        <v>58</v>
      </c>
      <c r="E278" s="100">
        <v>273.0</v>
      </c>
      <c r="F278" s="101">
        <v>44232.0</v>
      </c>
      <c r="G278" s="99" t="s">
        <v>1054</v>
      </c>
      <c r="H278" s="100" t="s">
        <v>2616</v>
      </c>
      <c r="I278" s="100">
        <v>150.0</v>
      </c>
      <c r="J278" s="100">
        <v>0.0016</v>
      </c>
      <c r="K278" s="100">
        <v>0.015</v>
      </c>
      <c r="L278" s="100">
        <v>0.0</v>
      </c>
      <c r="M278" s="100">
        <v>0.02</v>
      </c>
      <c r="N278" s="100">
        <v>0.00644</v>
      </c>
      <c r="O278" s="100">
        <v>0.02635</v>
      </c>
      <c r="P278" s="100">
        <v>22.08</v>
      </c>
      <c r="Q278" s="100">
        <v>28.01</v>
      </c>
      <c r="R278" s="1">
        <v>21.95</v>
      </c>
      <c r="S278" s="1">
        <v>27.7</v>
      </c>
    </row>
    <row r="279" hidden="1">
      <c r="A279" s="93" t="s">
        <v>2926</v>
      </c>
      <c r="B279" s="93" t="s">
        <v>553</v>
      </c>
      <c r="C279" s="93" t="s">
        <v>1191</v>
      </c>
      <c r="D279" s="94" t="s">
        <v>58</v>
      </c>
      <c r="E279" s="100">
        <v>274.0</v>
      </c>
      <c r="F279" s="101">
        <v>44201.0</v>
      </c>
      <c r="G279" s="99" t="s">
        <v>1054</v>
      </c>
      <c r="H279" s="100" t="s">
        <v>2616</v>
      </c>
      <c r="I279" s="100">
        <v>150.0</v>
      </c>
      <c r="J279" s="100">
        <v>0.0016</v>
      </c>
      <c r="K279" s="100">
        <v>0.015</v>
      </c>
      <c r="L279" s="100">
        <v>0.0</v>
      </c>
      <c r="M279" s="100">
        <v>0.02</v>
      </c>
      <c r="N279" s="100">
        <v>0.00644</v>
      </c>
      <c r="O279" s="100">
        <v>0.02635</v>
      </c>
      <c r="P279" s="100">
        <v>22.08</v>
      </c>
      <c r="Q279" s="100">
        <v>28.01</v>
      </c>
      <c r="R279" s="1">
        <v>21.95</v>
      </c>
      <c r="S279" s="1">
        <v>27.7</v>
      </c>
    </row>
    <row r="280" hidden="1">
      <c r="A280" s="93" t="s">
        <v>2927</v>
      </c>
      <c r="B280" s="93" t="s">
        <v>557</v>
      </c>
      <c r="C280" s="93" t="s">
        <v>1191</v>
      </c>
      <c r="D280" s="94" t="s">
        <v>58</v>
      </c>
      <c r="E280" s="100">
        <v>275.0</v>
      </c>
      <c r="F280" s="99" t="s">
        <v>66</v>
      </c>
      <c r="G280" s="99" t="s">
        <v>60</v>
      </c>
      <c r="H280" s="100" t="s">
        <v>2616</v>
      </c>
      <c r="I280" s="100">
        <v>150.0</v>
      </c>
      <c r="J280" s="100">
        <v>0.0019</v>
      </c>
      <c r="K280" s="100">
        <v>0.0182</v>
      </c>
      <c r="L280" s="100">
        <v>0.0</v>
      </c>
      <c r="M280" s="100">
        <v>0.02</v>
      </c>
      <c r="N280" s="100">
        <v>0.00298</v>
      </c>
      <c r="O280" s="100">
        <v>0.02</v>
      </c>
      <c r="P280" s="100">
        <v>22.12</v>
      </c>
      <c r="Q280" s="100">
        <v>23.13</v>
      </c>
      <c r="R280" s="1">
        <v>21.94</v>
      </c>
      <c r="S280" s="1">
        <v>22.84</v>
      </c>
    </row>
    <row r="281" hidden="1">
      <c r="A281" s="93" t="s">
        <v>2928</v>
      </c>
      <c r="B281" s="93" t="s">
        <v>61</v>
      </c>
      <c r="C281" s="93" t="s">
        <v>1692</v>
      </c>
      <c r="D281" s="94" t="s">
        <v>58</v>
      </c>
      <c r="E281" s="100">
        <v>276.0</v>
      </c>
      <c r="F281" s="99" t="s">
        <v>61</v>
      </c>
      <c r="G281" s="99" t="s">
        <v>60</v>
      </c>
      <c r="H281" s="100" t="s">
        <v>2616</v>
      </c>
      <c r="I281" s="100">
        <v>150.0</v>
      </c>
      <c r="J281" s="100">
        <v>0.0019</v>
      </c>
      <c r="K281" s="100">
        <v>0.0182</v>
      </c>
      <c r="L281" s="100">
        <v>0.0</v>
      </c>
      <c r="M281" s="100">
        <v>0.02</v>
      </c>
      <c r="N281" s="100">
        <v>0.00298</v>
      </c>
      <c r="O281" s="100">
        <v>0.02</v>
      </c>
      <c r="P281" s="100">
        <v>22.12</v>
      </c>
      <c r="Q281" s="100">
        <v>23.13</v>
      </c>
      <c r="R281" s="1">
        <v>21.94</v>
      </c>
      <c r="S281" s="1">
        <v>22.84</v>
      </c>
    </row>
    <row r="282" hidden="1">
      <c r="A282" s="93" t="s">
        <v>2929</v>
      </c>
      <c r="B282" s="93" t="s">
        <v>66</v>
      </c>
      <c r="C282" s="93" t="s">
        <v>1692</v>
      </c>
      <c r="D282" s="94" t="s">
        <v>58</v>
      </c>
      <c r="E282" s="100">
        <v>277.0</v>
      </c>
      <c r="F282" s="101">
        <v>44232.0</v>
      </c>
      <c r="G282" s="99" t="s">
        <v>580</v>
      </c>
      <c r="H282" s="100" t="s">
        <v>2616</v>
      </c>
      <c r="I282" s="100">
        <v>150.0</v>
      </c>
      <c r="J282" s="100">
        <v>0.0028</v>
      </c>
      <c r="K282" s="100">
        <v>0.0261</v>
      </c>
      <c r="L282" s="100">
        <v>0.0</v>
      </c>
      <c r="M282" s="100">
        <v>0.03</v>
      </c>
      <c r="N282" s="100">
        <v>0.00842</v>
      </c>
      <c r="O282" s="100">
        <v>0.03461</v>
      </c>
      <c r="P282" s="100">
        <v>14.4</v>
      </c>
      <c r="Q282" s="100">
        <v>16.1</v>
      </c>
      <c r="R282" s="1">
        <v>14.29</v>
      </c>
      <c r="S282" s="1">
        <v>15.9</v>
      </c>
    </row>
    <row r="283" hidden="1">
      <c r="A283" s="93" t="s">
        <v>2930</v>
      </c>
      <c r="B283" s="93" t="s">
        <v>61</v>
      </c>
      <c r="C283" s="93" t="s">
        <v>135</v>
      </c>
      <c r="D283" s="94" t="s">
        <v>58</v>
      </c>
      <c r="E283" s="100">
        <v>278.0</v>
      </c>
      <c r="F283" s="101">
        <v>44201.0</v>
      </c>
      <c r="G283" s="99" t="s">
        <v>580</v>
      </c>
      <c r="H283" s="100" t="s">
        <v>2616</v>
      </c>
      <c r="I283" s="100">
        <v>150.0</v>
      </c>
      <c r="J283" s="100">
        <v>0.0028</v>
      </c>
      <c r="K283" s="100">
        <v>0.0261</v>
      </c>
      <c r="L283" s="100">
        <v>0.0</v>
      </c>
      <c r="M283" s="100">
        <v>0.03</v>
      </c>
      <c r="N283" s="100">
        <v>0.00842</v>
      </c>
      <c r="O283" s="100">
        <v>0.03461</v>
      </c>
      <c r="P283" s="100">
        <v>14.4</v>
      </c>
      <c r="Q283" s="100">
        <v>16.1</v>
      </c>
      <c r="R283" s="1">
        <v>14.29</v>
      </c>
      <c r="S283" s="1">
        <v>15.9</v>
      </c>
    </row>
    <row r="284" hidden="1">
      <c r="A284" s="93" t="s">
        <v>2931</v>
      </c>
      <c r="B284" s="93" t="s">
        <v>61</v>
      </c>
      <c r="C284" s="93" t="s">
        <v>917</v>
      </c>
      <c r="D284" s="94" t="s">
        <v>58</v>
      </c>
      <c r="E284" s="100">
        <v>279.0</v>
      </c>
      <c r="F284" s="99" t="s">
        <v>66</v>
      </c>
      <c r="G284" s="99" t="s">
        <v>2190</v>
      </c>
      <c r="H284" s="100" t="s">
        <v>2616</v>
      </c>
      <c r="I284" s="100">
        <v>150.0</v>
      </c>
      <c r="J284" s="100">
        <v>0.0016</v>
      </c>
      <c r="K284" s="100">
        <v>0.0212</v>
      </c>
      <c r="L284" s="100">
        <v>0.0</v>
      </c>
      <c r="M284" s="100">
        <v>0.02</v>
      </c>
      <c r="N284" s="100">
        <v>0.00607</v>
      </c>
      <c r="O284" s="100">
        <v>0.03122</v>
      </c>
      <c r="P284" s="100">
        <v>17.08</v>
      </c>
      <c r="Q284" s="100">
        <v>19.91</v>
      </c>
      <c r="R284" s="1">
        <v>16.8</v>
      </c>
      <c r="S284" s="1">
        <v>19.36</v>
      </c>
    </row>
    <row r="285" hidden="1">
      <c r="A285" s="93" t="s">
        <v>2932</v>
      </c>
      <c r="B285" s="93" t="s">
        <v>66</v>
      </c>
      <c r="C285" s="93" t="s">
        <v>917</v>
      </c>
      <c r="D285" s="94" t="s">
        <v>58</v>
      </c>
      <c r="E285" s="100">
        <v>280.0</v>
      </c>
      <c r="F285" s="99" t="s">
        <v>61</v>
      </c>
      <c r="G285" s="99" t="s">
        <v>2190</v>
      </c>
      <c r="H285" s="100" t="s">
        <v>2616</v>
      </c>
      <c r="I285" s="100">
        <v>150.0</v>
      </c>
      <c r="J285" s="100">
        <v>0.0016</v>
      </c>
      <c r="K285" s="100">
        <v>0.0212</v>
      </c>
      <c r="L285" s="100">
        <v>0.0</v>
      </c>
      <c r="M285" s="100">
        <v>0.02</v>
      </c>
      <c r="N285" s="100">
        <v>0.00607</v>
      </c>
      <c r="O285" s="100">
        <v>0.03122</v>
      </c>
      <c r="P285" s="100">
        <v>17.08</v>
      </c>
      <c r="Q285" s="100">
        <v>19.91</v>
      </c>
      <c r="R285" s="1">
        <v>16.8</v>
      </c>
      <c r="S285" s="1">
        <v>19.36</v>
      </c>
    </row>
    <row r="286" hidden="1">
      <c r="A286" s="93" t="s">
        <v>2933</v>
      </c>
      <c r="B286" s="93" t="s">
        <v>61</v>
      </c>
      <c r="C286" s="93" t="s">
        <v>301</v>
      </c>
      <c r="D286" s="94" t="s">
        <v>58</v>
      </c>
      <c r="E286" s="100">
        <v>281.0</v>
      </c>
      <c r="F286" s="99" t="s">
        <v>66</v>
      </c>
      <c r="G286" s="99" t="s">
        <v>1489</v>
      </c>
      <c r="H286" s="100" t="s">
        <v>2616</v>
      </c>
      <c r="I286" s="100">
        <v>150.0</v>
      </c>
      <c r="J286" s="100">
        <v>0.0029</v>
      </c>
      <c r="K286" s="100">
        <v>0.041</v>
      </c>
      <c r="L286" s="100">
        <v>0.0</v>
      </c>
      <c r="M286" s="100">
        <v>0.04</v>
      </c>
      <c r="N286" s="100">
        <v>0.00683</v>
      </c>
      <c r="O286" s="100">
        <v>0.04555</v>
      </c>
      <c r="P286" s="100">
        <v>9.9</v>
      </c>
      <c r="Q286" s="100">
        <v>10.3</v>
      </c>
      <c r="R286" s="1">
        <v>9.84</v>
      </c>
      <c r="S286" s="1">
        <v>10.22</v>
      </c>
    </row>
    <row r="287" hidden="1">
      <c r="A287" s="93" t="s">
        <v>2934</v>
      </c>
      <c r="B287" s="93" t="s">
        <v>66</v>
      </c>
      <c r="C287" s="93" t="s">
        <v>301</v>
      </c>
      <c r="D287" s="94" t="s">
        <v>58</v>
      </c>
      <c r="E287" s="100">
        <v>282.0</v>
      </c>
      <c r="F287" s="99" t="s">
        <v>61</v>
      </c>
      <c r="G287" s="99" t="s">
        <v>1489</v>
      </c>
      <c r="H287" s="100" t="s">
        <v>2616</v>
      </c>
      <c r="I287" s="100">
        <v>150.0</v>
      </c>
      <c r="J287" s="100">
        <v>0.0029</v>
      </c>
      <c r="K287" s="100">
        <v>0.041</v>
      </c>
      <c r="L287" s="100">
        <v>0.0</v>
      </c>
      <c r="M287" s="100">
        <v>0.04</v>
      </c>
      <c r="N287" s="100">
        <v>0.006827</v>
      </c>
      <c r="O287" s="100">
        <v>0.04555</v>
      </c>
      <c r="P287" s="100">
        <v>9.9</v>
      </c>
      <c r="Q287" s="100">
        <v>10.3</v>
      </c>
      <c r="R287" s="1">
        <v>9.84</v>
      </c>
      <c r="S287" s="1">
        <v>10.22</v>
      </c>
    </row>
    <row r="288" hidden="1">
      <c r="A288" s="93" t="s">
        <v>2935</v>
      </c>
      <c r="B288" s="93" t="s">
        <v>61</v>
      </c>
      <c r="C288" s="93" t="s">
        <v>666</v>
      </c>
      <c r="D288" s="94" t="s">
        <v>58</v>
      </c>
      <c r="E288" s="100">
        <v>283.0</v>
      </c>
      <c r="F288" s="99" t="s">
        <v>61</v>
      </c>
      <c r="G288" s="99" t="s">
        <v>1491</v>
      </c>
      <c r="H288" s="100" t="s">
        <v>2616</v>
      </c>
      <c r="I288" s="100">
        <v>150.0</v>
      </c>
      <c r="J288" s="100">
        <v>0.0033</v>
      </c>
      <c r="K288" s="100">
        <v>0.0429</v>
      </c>
      <c r="L288" s="100">
        <v>0.0</v>
      </c>
      <c r="M288" s="100">
        <v>0.04</v>
      </c>
      <c r="N288" s="100">
        <v>0.00793</v>
      </c>
      <c r="O288" s="100">
        <v>0.05132</v>
      </c>
      <c r="P288" s="100">
        <v>9.2</v>
      </c>
      <c r="Q288" s="100">
        <v>9.84</v>
      </c>
      <c r="R288" s="1">
        <v>9.15</v>
      </c>
      <c r="S288" s="1">
        <v>9.76</v>
      </c>
    </row>
    <row r="289" hidden="1">
      <c r="A289" s="93" t="s">
        <v>2936</v>
      </c>
      <c r="B289" s="93" t="s">
        <v>66</v>
      </c>
      <c r="C289" s="93" t="s">
        <v>666</v>
      </c>
      <c r="D289" s="94" t="s">
        <v>58</v>
      </c>
      <c r="E289" s="100">
        <v>284.0</v>
      </c>
      <c r="F289" s="101">
        <v>44232.0</v>
      </c>
      <c r="G289" s="99" t="s">
        <v>333</v>
      </c>
      <c r="H289" s="100" t="s">
        <v>2616</v>
      </c>
      <c r="I289" s="100">
        <v>150.0</v>
      </c>
      <c r="J289" s="100">
        <v>7.0E-4</v>
      </c>
      <c r="K289" s="100">
        <v>0.0111</v>
      </c>
      <c r="L289" s="100">
        <v>0.0</v>
      </c>
      <c r="M289" s="100">
        <v>0.01</v>
      </c>
      <c r="N289" s="100">
        <v>5.0E-5</v>
      </c>
      <c r="O289" s="100">
        <v>0.00383</v>
      </c>
      <c r="P289" s="100">
        <v>48.27</v>
      </c>
      <c r="Q289" s="100">
        <v>37.85</v>
      </c>
      <c r="R289" s="1">
        <v>47.34</v>
      </c>
      <c r="S289" s="1">
        <v>37.01</v>
      </c>
    </row>
    <row r="290" hidden="1">
      <c r="A290" s="93" t="s">
        <v>2937</v>
      </c>
      <c r="B290" s="93" t="s">
        <v>61</v>
      </c>
      <c r="C290" s="93" t="s">
        <v>2007</v>
      </c>
      <c r="D290" s="94" t="s">
        <v>58</v>
      </c>
      <c r="E290" s="100">
        <v>285.0</v>
      </c>
      <c r="F290" s="101">
        <v>44201.0</v>
      </c>
      <c r="G290" s="99" t="s">
        <v>333</v>
      </c>
      <c r="H290" s="100" t="s">
        <v>2616</v>
      </c>
      <c r="I290" s="100">
        <v>150.0</v>
      </c>
      <c r="J290" s="100">
        <v>3.0E-4</v>
      </c>
      <c r="K290" s="100">
        <v>0.0159</v>
      </c>
      <c r="L290" s="100">
        <v>0.0</v>
      </c>
      <c r="M290" s="100">
        <v>0.02</v>
      </c>
      <c r="N290" s="100">
        <v>1.7E-6</v>
      </c>
      <c r="O290" s="100">
        <v>0.00404</v>
      </c>
      <c r="P290" s="100">
        <v>35.29</v>
      </c>
      <c r="Q290" s="100">
        <v>26.58</v>
      </c>
      <c r="R290" s="1">
        <v>34.66</v>
      </c>
      <c r="S290" s="1">
        <v>26.06</v>
      </c>
    </row>
    <row r="291" hidden="1">
      <c r="A291" s="93" t="s">
        <v>2938</v>
      </c>
      <c r="B291" s="93" t="s">
        <v>66</v>
      </c>
      <c r="C291" s="93" t="s">
        <v>2007</v>
      </c>
      <c r="D291" s="94" t="s">
        <v>58</v>
      </c>
      <c r="E291" s="100">
        <v>286.0</v>
      </c>
      <c r="F291" s="99" t="s">
        <v>108</v>
      </c>
      <c r="G291" s="99" t="s">
        <v>871</v>
      </c>
      <c r="H291" s="100" t="s">
        <v>2616</v>
      </c>
      <c r="I291" s="100">
        <v>150.0</v>
      </c>
      <c r="J291" s="100">
        <v>3.0E-4</v>
      </c>
      <c r="K291" s="100">
        <v>0.0053</v>
      </c>
      <c r="L291" s="100">
        <v>0.0</v>
      </c>
      <c r="M291" s="100">
        <v>0.01</v>
      </c>
      <c r="N291" s="100">
        <v>3.3E-4</v>
      </c>
      <c r="O291" s="100">
        <v>0.00329</v>
      </c>
      <c r="P291" s="100">
        <v>87.44</v>
      </c>
      <c r="Q291" s="100">
        <v>79.33</v>
      </c>
      <c r="R291" s="1">
        <v>79.49</v>
      </c>
      <c r="S291" s="1">
        <v>70.05</v>
      </c>
    </row>
    <row r="292" hidden="1">
      <c r="A292" s="93" t="s">
        <v>2939</v>
      </c>
      <c r="B292" s="93" t="s">
        <v>872</v>
      </c>
      <c r="C292" s="93" t="s">
        <v>1015</v>
      </c>
      <c r="D292" s="94" t="s">
        <v>58</v>
      </c>
      <c r="E292" s="100">
        <v>287.0</v>
      </c>
      <c r="F292" s="99" t="s">
        <v>872</v>
      </c>
      <c r="G292" s="99" t="s">
        <v>871</v>
      </c>
      <c r="H292" s="100" t="s">
        <v>2616</v>
      </c>
      <c r="I292" s="100">
        <v>150.0</v>
      </c>
      <c r="J292" s="100">
        <v>3.0E-4</v>
      </c>
      <c r="K292" s="100">
        <v>0.0053</v>
      </c>
      <c r="L292" s="100">
        <v>0.0</v>
      </c>
      <c r="M292" s="100">
        <v>0.01</v>
      </c>
      <c r="N292" s="100">
        <v>3.3E-4</v>
      </c>
      <c r="O292" s="100">
        <v>0.00329</v>
      </c>
      <c r="P292" s="100">
        <v>87.44</v>
      </c>
      <c r="Q292" s="100">
        <v>79.33</v>
      </c>
      <c r="R292" s="1">
        <v>79.49</v>
      </c>
      <c r="S292" s="1">
        <v>70.05</v>
      </c>
    </row>
    <row r="293" hidden="1">
      <c r="A293" s="93" t="s">
        <v>2940</v>
      </c>
      <c r="B293" s="93" t="s">
        <v>108</v>
      </c>
      <c r="C293" s="93" t="s">
        <v>1015</v>
      </c>
      <c r="D293" s="94" t="s">
        <v>58</v>
      </c>
      <c r="E293" s="100">
        <v>288.0</v>
      </c>
      <c r="F293" s="101">
        <v>44232.0</v>
      </c>
      <c r="G293" s="99" t="s">
        <v>1507</v>
      </c>
      <c r="H293" s="100" t="s">
        <v>2616</v>
      </c>
      <c r="I293" s="100">
        <v>150.0</v>
      </c>
      <c r="J293" s="100">
        <v>0.0014</v>
      </c>
      <c r="K293" s="100">
        <v>0.0144</v>
      </c>
      <c r="L293" s="100">
        <v>0.0</v>
      </c>
      <c r="M293" s="100">
        <v>0.01</v>
      </c>
      <c r="N293" s="100">
        <v>0.00428</v>
      </c>
      <c r="O293" s="100">
        <v>0.01415</v>
      </c>
      <c r="P293" s="100">
        <v>28.94</v>
      </c>
      <c r="Q293" s="100">
        <v>29.09</v>
      </c>
      <c r="R293" s="1">
        <v>28.56</v>
      </c>
      <c r="S293" s="1">
        <v>28.51</v>
      </c>
    </row>
    <row r="294" hidden="1">
      <c r="A294" s="93" t="s">
        <v>2941</v>
      </c>
      <c r="B294" s="93" t="s">
        <v>249</v>
      </c>
      <c r="C294" s="93" t="s">
        <v>2942</v>
      </c>
      <c r="D294" s="94" t="s">
        <v>58</v>
      </c>
      <c r="E294" s="100">
        <v>289.0</v>
      </c>
      <c r="F294" s="101">
        <v>44201.0</v>
      </c>
      <c r="G294" s="99" t="s">
        <v>1507</v>
      </c>
      <c r="H294" s="100" t="s">
        <v>2616</v>
      </c>
      <c r="I294" s="100">
        <v>150.0</v>
      </c>
      <c r="J294" s="100">
        <v>0.0014</v>
      </c>
      <c r="K294" s="100">
        <v>0.0144</v>
      </c>
      <c r="L294" s="100">
        <v>0.0</v>
      </c>
      <c r="M294" s="100">
        <v>0.01</v>
      </c>
      <c r="N294" s="100">
        <v>0.00428</v>
      </c>
      <c r="O294" s="100">
        <v>0.01415</v>
      </c>
      <c r="P294" s="100">
        <v>28.94</v>
      </c>
      <c r="Q294" s="100">
        <v>29.09</v>
      </c>
      <c r="R294" s="1">
        <v>28.56</v>
      </c>
      <c r="S294" s="1">
        <v>28.51</v>
      </c>
    </row>
    <row r="295" hidden="1">
      <c r="A295" s="93" t="s">
        <v>2943</v>
      </c>
      <c r="B295" s="93" t="s">
        <v>252</v>
      </c>
      <c r="C295" s="93" t="s">
        <v>2942</v>
      </c>
      <c r="D295" s="94" t="s">
        <v>58</v>
      </c>
      <c r="E295" s="100">
        <v>290.0</v>
      </c>
      <c r="F295" s="99" t="s">
        <v>61</v>
      </c>
      <c r="G295" s="99" t="s">
        <v>1644</v>
      </c>
      <c r="H295" s="100" t="s">
        <v>2616</v>
      </c>
      <c r="I295" s="100">
        <v>150.0</v>
      </c>
      <c r="J295" s="100">
        <v>6.0E-4</v>
      </c>
      <c r="K295" s="100">
        <v>0.0069</v>
      </c>
      <c r="L295" s="100">
        <v>0.0</v>
      </c>
      <c r="M295" s="100">
        <v>0.01</v>
      </c>
      <c r="N295" s="100">
        <v>0.00161</v>
      </c>
      <c r="O295" s="100">
        <v>0.0081</v>
      </c>
      <c r="P295" s="100">
        <v>56.34</v>
      </c>
      <c r="Q295" s="100">
        <v>61.07</v>
      </c>
      <c r="R295" s="1">
        <v>53.43</v>
      </c>
      <c r="S295" s="1">
        <v>56.19</v>
      </c>
      <c r="V295" s="1">
        <v>225.0</v>
      </c>
      <c r="W295" s="102">
        <f t="shared" ref="W295:AB295" si="16">$V295*J295</f>
        <v>0.135</v>
      </c>
      <c r="X295" s="102">
        <f t="shared" si="16"/>
        <v>1.5525</v>
      </c>
      <c r="Y295" s="102">
        <f t="shared" si="16"/>
        <v>0</v>
      </c>
      <c r="Z295" s="102">
        <f t="shared" si="16"/>
        <v>2.25</v>
      </c>
      <c r="AA295" s="102">
        <f t="shared" si="16"/>
        <v>0.36225</v>
      </c>
      <c r="AB295" s="102">
        <f t="shared" si="16"/>
        <v>1.8225</v>
      </c>
      <c r="AC295" s="103">
        <f t="shared" ref="AC295:AC296" si="18">(W295^2+X295^2)^0.5</f>
        <v>1.558358511</v>
      </c>
      <c r="AD295" s="103">
        <f t="shared" ref="AD295:AD296" si="19">(Y295^2+Z295^2)^0.5</f>
        <v>2.25</v>
      </c>
      <c r="AE295" s="103">
        <f t="shared" ref="AE295:AE296" si="20">(AB295^2+AA295^2)^0.5</f>
        <v>1.858152661</v>
      </c>
      <c r="AF295" s="98">
        <v>0.5</v>
      </c>
      <c r="AG295" s="103">
        <f t="shared" ref="AG295:AG296" si="21">AC295/AF295</f>
        <v>3.116717023</v>
      </c>
      <c r="AH295" s="103"/>
    </row>
    <row r="296" hidden="1">
      <c r="A296" s="93" t="s">
        <v>2944</v>
      </c>
      <c r="B296" s="93" t="s">
        <v>872</v>
      </c>
      <c r="C296" s="93" t="s">
        <v>1522</v>
      </c>
      <c r="D296" s="94" t="s">
        <v>58</v>
      </c>
      <c r="E296" s="100">
        <v>291.0</v>
      </c>
      <c r="F296" s="99" t="s">
        <v>63</v>
      </c>
      <c r="G296" s="99" t="s">
        <v>1644</v>
      </c>
      <c r="H296" s="100" t="s">
        <v>2616</v>
      </c>
      <c r="I296" s="100">
        <v>150.0</v>
      </c>
      <c r="J296" s="100">
        <v>6.0E-4</v>
      </c>
      <c r="K296" s="100">
        <v>0.0069</v>
      </c>
      <c r="L296" s="100">
        <v>0.0</v>
      </c>
      <c r="M296" s="100">
        <v>0.01</v>
      </c>
      <c r="N296" s="100">
        <v>0.00161</v>
      </c>
      <c r="O296" s="100">
        <v>0.0081</v>
      </c>
      <c r="P296" s="100">
        <v>56.34</v>
      </c>
      <c r="Q296" s="100">
        <v>61.07</v>
      </c>
      <c r="R296" s="1">
        <v>53.43</v>
      </c>
      <c r="S296" s="1">
        <v>56.19</v>
      </c>
      <c r="V296" s="1">
        <v>225.0</v>
      </c>
      <c r="W296" s="102">
        <f t="shared" ref="W296:AB296" si="17">$V296*J296</f>
        <v>0.135</v>
      </c>
      <c r="X296" s="102">
        <f t="shared" si="17"/>
        <v>1.5525</v>
      </c>
      <c r="Y296" s="102">
        <f t="shared" si="17"/>
        <v>0</v>
      </c>
      <c r="Z296" s="102">
        <f t="shared" si="17"/>
        <v>2.25</v>
      </c>
      <c r="AA296" s="102">
        <f t="shared" si="17"/>
        <v>0.36225</v>
      </c>
      <c r="AB296" s="102">
        <f t="shared" si="17"/>
        <v>1.8225</v>
      </c>
      <c r="AC296" s="103">
        <f t="shared" si="18"/>
        <v>1.558358511</v>
      </c>
      <c r="AD296" s="103">
        <f t="shared" si="19"/>
        <v>2.25</v>
      </c>
      <c r="AE296" s="103">
        <f t="shared" si="20"/>
        <v>1.858152661</v>
      </c>
      <c r="AF296" s="98">
        <v>0.5</v>
      </c>
      <c r="AG296" s="103">
        <f t="shared" si="21"/>
        <v>3.116717023</v>
      </c>
      <c r="AH296" s="103"/>
    </row>
    <row r="297" hidden="1">
      <c r="A297" s="93" t="s">
        <v>2945</v>
      </c>
      <c r="B297" s="93" t="s">
        <v>108</v>
      </c>
      <c r="C297" s="93" t="s">
        <v>1522</v>
      </c>
      <c r="D297" s="94" t="s">
        <v>58</v>
      </c>
      <c r="E297" s="100">
        <v>292.0</v>
      </c>
      <c r="F297" s="99" t="s">
        <v>66</v>
      </c>
      <c r="G297" s="99" t="s">
        <v>762</v>
      </c>
      <c r="H297" s="100" t="s">
        <v>2616</v>
      </c>
      <c r="I297" s="100">
        <v>150.0</v>
      </c>
      <c r="J297" s="100">
        <v>9.0E-4</v>
      </c>
      <c r="K297" s="100">
        <v>0.0115</v>
      </c>
      <c r="L297" s="100">
        <v>0.0</v>
      </c>
      <c r="M297" s="100">
        <v>0.01</v>
      </c>
      <c r="N297" s="100">
        <v>0.00184</v>
      </c>
      <c r="O297" s="100">
        <v>0.01283</v>
      </c>
      <c r="P297" s="100">
        <v>36.02</v>
      </c>
      <c r="Q297" s="100">
        <v>36.68</v>
      </c>
      <c r="R297" s="1">
        <v>32.61</v>
      </c>
      <c r="S297" s="1">
        <v>31.41</v>
      </c>
    </row>
    <row r="298" hidden="1">
      <c r="A298" s="93" t="s">
        <v>2946</v>
      </c>
      <c r="B298" s="93" t="s">
        <v>369</v>
      </c>
      <c r="C298" s="93" t="s">
        <v>1925</v>
      </c>
      <c r="D298" s="94" t="s">
        <v>58</v>
      </c>
      <c r="E298" s="100">
        <v>293.0</v>
      </c>
      <c r="F298" s="99" t="s">
        <v>61</v>
      </c>
      <c r="G298" s="99" t="s">
        <v>762</v>
      </c>
      <c r="H298" s="100" t="s">
        <v>2616</v>
      </c>
      <c r="I298" s="100">
        <v>150.0</v>
      </c>
      <c r="J298" s="100">
        <v>9.0E-4</v>
      </c>
      <c r="K298" s="100">
        <v>0.0115</v>
      </c>
      <c r="L298" s="100">
        <v>0.0</v>
      </c>
      <c r="M298" s="100">
        <v>0.01</v>
      </c>
      <c r="N298" s="100">
        <v>0.00184</v>
      </c>
      <c r="O298" s="100">
        <v>0.01283</v>
      </c>
      <c r="P298" s="100">
        <v>36.02</v>
      </c>
      <c r="Q298" s="100">
        <v>36.68</v>
      </c>
      <c r="R298" s="1">
        <v>32.61</v>
      </c>
      <c r="S298" s="1">
        <v>31.41</v>
      </c>
    </row>
    <row r="299" hidden="1">
      <c r="A299" s="93" t="s">
        <v>2947</v>
      </c>
      <c r="B299" s="93" t="s">
        <v>369</v>
      </c>
      <c r="C299" s="93" t="s">
        <v>1357</v>
      </c>
      <c r="D299" s="94" t="s">
        <v>58</v>
      </c>
      <c r="E299" s="100">
        <v>294.0</v>
      </c>
      <c r="F299" s="101">
        <v>44232.0</v>
      </c>
      <c r="G299" s="99" t="s">
        <v>647</v>
      </c>
      <c r="H299" s="100" t="s">
        <v>2616</v>
      </c>
      <c r="I299" s="100">
        <v>150.0</v>
      </c>
      <c r="J299" s="100">
        <v>0.0013</v>
      </c>
      <c r="K299" s="100">
        <v>0.0137</v>
      </c>
      <c r="L299" s="100">
        <v>0.0</v>
      </c>
      <c r="M299" s="100">
        <v>0.01</v>
      </c>
      <c r="N299" s="100">
        <v>0.00537</v>
      </c>
      <c r="O299" s="100">
        <v>0.02257</v>
      </c>
      <c r="P299" s="100">
        <v>24.88</v>
      </c>
      <c r="Q299" s="100">
        <v>30.6</v>
      </c>
      <c r="R299" s="1">
        <v>24.71</v>
      </c>
      <c r="S299" s="1">
        <v>30.22</v>
      </c>
    </row>
    <row r="300" hidden="1">
      <c r="A300" s="93" t="s">
        <v>2948</v>
      </c>
      <c r="B300" s="93" t="s">
        <v>249</v>
      </c>
      <c r="C300" s="93" t="s">
        <v>1618</v>
      </c>
      <c r="D300" s="94" t="s">
        <v>58</v>
      </c>
      <c r="E300" s="100">
        <v>295.0</v>
      </c>
      <c r="F300" s="101">
        <v>44201.0</v>
      </c>
      <c r="G300" s="99" t="s">
        <v>647</v>
      </c>
      <c r="H300" s="100" t="s">
        <v>2616</v>
      </c>
      <c r="I300" s="100">
        <v>150.0</v>
      </c>
      <c r="J300" s="100">
        <v>0.0013</v>
      </c>
      <c r="K300" s="100">
        <v>0.0137</v>
      </c>
      <c r="L300" s="100">
        <v>0.0</v>
      </c>
      <c r="M300" s="100">
        <v>0.01</v>
      </c>
      <c r="N300" s="100">
        <v>0.00537</v>
      </c>
      <c r="O300" s="100">
        <v>0.02257</v>
      </c>
      <c r="P300" s="100">
        <v>24.88</v>
      </c>
      <c r="Q300" s="100">
        <v>30.6</v>
      </c>
      <c r="R300" s="1">
        <v>24.71</v>
      </c>
      <c r="S300" s="1">
        <v>30.22</v>
      </c>
    </row>
    <row r="301" hidden="1">
      <c r="A301" s="93" t="s">
        <v>2949</v>
      </c>
      <c r="B301" s="93" t="s">
        <v>252</v>
      </c>
      <c r="C301" s="93" t="s">
        <v>1618</v>
      </c>
      <c r="D301" s="94" t="s">
        <v>58</v>
      </c>
      <c r="E301" s="100">
        <v>296.0</v>
      </c>
      <c r="F301" s="101">
        <v>44232.0</v>
      </c>
      <c r="G301" s="99" t="s">
        <v>2950</v>
      </c>
      <c r="H301" s="100" t="s">
        <v>2616</v>
      </c>
      <c r="I301" s="100">
        <v>150.0</v>
      </c>
      <c r="J301" s="100">
        <v>0.0015</v>
      </c>
      <c r="K301" s="100">
        <v>0.0151</v>
      </c>
      <c r="L301" s="100">
        <v>0.0</v>
      </c>
      <c r="M301" s="100">
        <v>0.02</v>
      </c>
      <c r="N301" s="100">
        <v>0.00607</v>
      </c>
      <c r="O301" s="100">
        <v>0.02588</v>
      </c>
      <c r="P301" s="100">
        <v>22.2</v>
      </c>
      <c r="Q301" s="100">
        <v>27.82</v>
      </c>
      <c r="R301" s="1">
        <v>22.08</v>
      </c>
      <c r="S301" s="1">
        <v>27.54</v>
      </c>
    </row>
    <row r="302" hidden="1">
      <c r="A302" s="93" t="s">
        <v>2951</v>
      </c>
      <c r="B302" s="93" t="s">
        <v>61</v>
      </c>
      <c r="C302" s="93" t="s">
        <v>1615</v>
      </c>
      <c r="D302" s="94" t="s">
        <v>58</v>
      </c>
      <c r="E302" s="100">
        <v>297.0</v>
      </c>
      <c r="F302" s="101">
        <v>44201.0</v>
      </c>
      <c r="G302" s="99" t="s">
        <v>2950</v>
      </c>
      <c r="H302" s="100" t="s">
        <v>2616</v>
      </c>
      <c r="I302" s="100">
        <v>150.0</v>
      </c>
      <c r="J302" s="100">
        <v>0.0015</v>
      </c>
      <c r="K302" s="100">
        <v>0.0151</v>
      </c>
      <c r="L302" s="100">
        <v>0.0</v>
      </c>
      <c r="M302" s="100">
        <v>0.02</v>
      </c>
      <c r="N302" s="100">
        <v>0.00607</v>
      </c>
      <c r="O302" s="100">
        <v>0.02588</v>
      </c>
      <c r="P302" s="100">
        <v>22.2</v>
      </c>
      <c r="Q302" s="100">
        <v>27.82</v>
      </c>
      <c r="R302" s="1">
        <v>22.08</v>
      </c>
      <c r="S302" s="1">
        <v>27.54</v>
      </c>
    </row>
    <row r="303" hidden="1">
      <c r="A303" s="93" t="s">
        <v>2952</v>
      </c>
      <c r="B303" s="93" t="s">
        <v>66</v>
      </c>
      <c r="C303" s="93" t="s">
        <v>298</v>
      </c>
      <c r="D303" s="94" t="s">
        <v>58</v>
      </c>
      <c r="E303" s="100">
        <v>298.0</v>
      </c>
      <c r="F303" s="99" t="s">
        <v>66</v>
      </c>
      <c r="G303" s="99" t="s">
        <v>1634</v>
      </c>
      <c r="H303" s="100" t="s">
        <v>2616</v>
      </c>
      <c r="I303" s="100">
        <v>150.0</v>
      </c>
      <c r="J303" s="100">
        <v>6.0E-4</v>
      </c>
      <c r="K303" s="100">
        <v>0.0065</v>
      </c>
      <c r="L303" s="100">
        <v>0.0</v>
      </c>
      <c r="M303" s="100">
        <v>0.01</v>
      </c>
      <c r="N303" s="100">
        <v>0.00136</v>
      </c>
      <c r="O303" s="100">
        <v>0.00708</v>
      </c>
      <c r="P303" s="100">
        <v>60.91</v>
      </c>
      <c r="Q303" s="100">
        <v>64.04</v>
      </c>
      <c r="R303" s="1">
        <v>57.54</v>
      </c>
      <c r="S303" s="1">
        <v>58.72</v>
      </c>
    </row>
    <row r="304" hidden="1">
      <c r="A304" s="93" t="s">
        <v>2953</v>
      </c>
      <c r="B304" s="93" t="s">
        <v>61</v>
      </c>
      <c r="C304" s="93" t="s">
        <v>1616</v>
      </c>
      <c r="D304" s="94" t="s">
        <v>58</v>
      </c>
      <c r="E304" s="100">
        <v>299.0</v>
      </c>
      <c r="F304" s="99" t="s">
        <v>61</v>
      </c>
      <c r="G304" s="99" t="s">
        <v>1634</v>
      </c>
      <c r="H304" s="100" t="s">
        <v>2616</v>
      </c>
      <c r="I304" s="100">
        <v>150.0</v>
      </c>
      <c r="J304" s="100">
        <v>6.0E-4</v>
      </c>
      <c r="K304" s="100">
        <v>0.0065</v>
      </c>
      <c r="L304" s="100">
        <v>0.0</v>
      </c>
      <c r="M304" s="100">
        <v>0.01</v>
      </c>
      <c r="N304" s="100">
        <v>0.00136</v>
      </c>
      <c r="O304" s="100">
        <v>0.00708</v>
      </c>
      <c r="P304" s="100">
        <v>60.91</v>
      </c>
      <c r="Q304" s="100">
        <v>64.04</v>
      </c>
      <c r="R304" s="1">
        <v>57.54</v>
      </c>
      <c r="S304" s="1">
        <v>58.72</v>
      </c>
    </row>
    <row r="305">
      <c r="A305" s="93" t="s">
        <v>2954</v>
      </c>
      <c r="B305" s="93" t="s">
        <v>66</v>
      </c>
      <c r="C305" s="93" t="s">
        <v>1616</v>
      </c>
      <c r="D305" s="94" t="s">
        <v>58</v>
      </c>
      <c r="E305" s="100">
        <v>300.0</v>
      </c>
      <c r="F305" s="99" t="s">
        <v>66</v>
      </c>
      <c r="G305" s="99" t="s">
        <v>1525</v>
      </c>
      <c r="H305" s="100" t="s">
        <v>2616</v>
      </c>
      <c r="I305" s="100">
        <v>150.0</v>
      </c>
      <c r="J305" s="100">
        <v>0.001</v>
      </c>
      <c r="K305" s="100">
        <v>0.0119</v>
      </c>
      <c r="L305" s="100">
        <v>0.0</v>
      </c>
      <c r="M305" s="100">
        <v>0.01</v>
      </c>
      <c r="N305" s="100">
        <v>0.02268</v>
      </c>
      <c r="O305" s="100">
        <v>0.04749</v>
      </c>
      <c r="P305" s="100">
        <v>16.77</v>
      </c>
      <c r="Q305" s="100">
        <v>35.45</v>
      </c>
      <c r="R305" s="1">
        <v>15.64</v>
      </c>
      <c r="S305" s="1">
        <v>28.56</v>
      </c>
    </row>
    <row r="306">
      <c r="A306" s="93" t="s">
        <v>2955</v>
      </c>
      <c r="B306" s="93" t="s">
        <v>61</v>
      </c>
      <c r="C306" s="93" t="s">
        <v>574</v>
      </c>
      <c r="D306" s="94" t="s">
        <v>58</v>
      </c>
      <c r="E306" s="100">
        <v>301.0</v>
      </c>
      <c r="F306" s="99" t="s">
        <v>61</v>
      </c>
      <c r="G306" s="99" t="s">
        <v>1525</v>
      </c>
      <c r="H306" s="100" t="s">
        <v>2616</v>
      </c>
      <c r="I306" s="100">
        <v>150.0</v>
      </c>
      <c r="J306" s="100">
        <v>0.001</v>
      </c>
      <c r="K306" s="100">
        <v>0.0119</v>
      </c>
      <c r="L306" s="100">
        <v>0.0</v>
      </c>
      <c r="M306" s="100">
        <v>0.01</v>
      </c>
      <c r="N306" s="100">
        <v>0.02268</v>
      </c>
      <c r="O306" s="100">
        <v>0.04749</v>
      </c>
      <c r="P306" s="100">
        <v>16.77</v>
      </c>
      <c r="Q306" s="100">
        <v>35.45</v>
      </c>
      <c r="R306" s="1">
        <v>15.64</v>
      </c>
      <c r="S306" s="1">
        <v>28.56</v>
      </c>
    </row>
    <row r="307" hidden="1">
      <c r="A307" s="93" t="s">
        <v>2956</v>
      </c>
      <c r="B307" s="93" t="s">
        <v>66</v>
      </c>
      <c r="C307" s="93" t="s">
        <v>574</v>
      </c>
      <c r="D307" s="94" t="s">
        <v>58</v>
      </c>
      <c r="E307" s="100">
        <v>302.0</v>
      </c>
      <c r="F307" s="99" t="s">
        <v>66</v>
      </c>
      <c r="G307" s="99" t="s">
        <v>1671</v>
      </c>
      <c r="H307" s="100" t="s">
        <v>2616</v>
      </c>
      <c r="I307" s="100">
        <v>150.0</v>
      </c>
      <c r="J307" s="100">
        <v>6.0E-4</v>
      </c>
      <c r="K307" s="100">
        <v>0.0086</v>
      </c>
      <c r="L307" s="100">
        <v>0.0</v>
      </c>
      <c r="M307" s="100">
        <v>0.01</v>
      </c>
      <c r="N307" s="100">
        <v>0.00312</v>
      </c>
      <c r="O307" s="100">
        <v>0.01293</v>
      </c>
      <c r="P307" s="100">
        <v>40.73</v>
      </c>
      <c r="Q307" s="100">
        <v>48.76</v>
      </c>
      <c r="R307" s="1">
        <v>38.87</v>
      </c>
      <c r="S307" s="1">
        <v>45.0</v>
      </c>
    </row>
    <row r="308" hidden="1">
      <c r="A308" s="93" t="s">
        <v>2957</v>
      </c>
      <c r="B308" s="93" t="s">
        <v>61</v>
      </c>
      <c r="C308" s="93" t="s">
        <v>602</v>
      </c>
      <c r="D308" s="94" t="s">
        <v>58</v>
      </c>
      <c r="E308" s="100">
        <v>303.0</v>
      </c>
      <c r="F308" s="99" t="s">
        <v>61</v>
      </c>
      <c r="G308" s="99" t="s">
        <v>1671</v>
      </c>
      <c r="H308" s="100" t="s">
        <v>2616</v>
      </c>
      <c r="I308" s="100">
        <v>150.0</v>
      </c>
      <c r="J308" s="100">
        <v>6.0E-4</v>
      </c>
      <c r="K308" s="100">
        <v>0.0086</v>
      </c>
      <c r="L308" s="100">
        <v>0.0</v>
      </c>
      <c r="M308" s="100">
        <v>0.01</v>
      </c>
      <c r="N308" s="100">
        <v>0.00312</v>
      </c>
      <c r="O308" s="100">
        <v>0.01293</v>
      </c>
      <c r="P308" s="100">
        <v>40.73</v>
      </c>
      <c r="Q308" s="100">
        <v>48.76</v>
      </c>
      <c r="R308" s="1">
        <v>38.87</v>
      </c>
      <c r="S308" s="1">
        <v>45.0</v>
      </c>
    </row>
    <row r="309" hidden="1">
      <c r="A309" s="93" t="s">
        <v>2958</v>
      </c>
      <c r="B309" s="93" t="s">
        <v>66</v>
      </c>
      <c r="C309" s="93" t="s">
        <v>602</v>
      </c>
      <c r="D309" s="94" t="s">
        <v>58</v>
      </c>
      <c r="E309" s="100">
        <v>304.0</v>
      </c>
      <c r="F309" s="99" t="s">
        <v>66</v>
      </c>
      <c r="G309" s="99" t="s">
        <v>1672</v>
      </c>
      <c r="H309" s="100" t="s">
        <v>2616</v>
      </c>
      <c r="I309" s="100">
        <v>150.0</v>
      </c>
      <c r="J309" s="100">
        <v>0.0043</v>
      </c>
      <c r="K309" s="100">
        <v>0.0206</v>
      </c>
      <c r="L309" s="100">
        <v>0.0</v>
      </c>
      <c r="M309" s="100">
        <v>0.02</v>
      </c>
      <c r="N309" s="100">
        <v>0.01086</v>
      </c>
      <c r="O309" s="100">
        <v>0.03488</v>
      </c>
      <c r="P309" s="100">
        <v>16.07</v>
      </c>
      <c r="Q309" s="100">
        <v>20.06</v>
      </c>
      <c r="R309" s="1">
        <v>15.86</v>
      </c>
      <c r="S309" s="1">
        <v>19.57</v>
      </c>
    </row>
    <row r="310" hidden="1">
      <c r="A310" s="93" t="s">
        <v>2959</v>
      </c>
      <c r="B310" s="93" t="s">
        <v>61</v>
      </c>
      <c r="C310" s="93" t="s">
        <v>1230</v>
      </c>
      <c r="D310" s="94" t="s">
        <v>58</v>
      </c>
      <c r="E310" s="100">
        <v>305.0</v>
      </c>
      <c r="F310" s="99" t="s">
        <v>61</v>
      </c>
      <c r="G310" s="99" t="s">
        <v>1672</v>
      </c>
      <c r="H310" s="100" t="s">
        <v>2616</v>
      </c>
      <c r="I310" s="100">
        <v>150.0</v>
      </c>
      <c r="J310" s="100">
        <v>0.0043</v>
      </c>
      <c r="K310" s="100">
        <v>0.0206</v>
      </c>
      <c r="L310" s="100">
        <v>0.0</v>
      </c>
      <c r="M310" s="100">
        <v>0.02</v>
      </c>
      <c r="N310" s="100">
        <v>0.01086</v>
      </c>
      <c r="O310" s="100">
        <v>0.03488</v>
      </c>
      <c r="P310" s="100">
        <v>16.07</v>
      </c>
      <c r="Q310" s="100">
        <v>20.06</v>
      </c>
      <c r="R310" s="1">
        <v>15.86</v>
      </c>
      <c r="S310" s="1">
        <v>19.57</v>
      </c>
    </row>
    <row r="311" hidden="1">
      <c r="A311" s="93" t="s">
        <v>2960</v>
      </c>
      <c r="B311" s="93" t="s">
        <v>66</v>
      </c>
      <c r="C311" s="93" t="s">
        <v>1230</v>
      </c>
      <c r="D311" s="94" t="s">
        <v>58</v>
      </c>
      <c r="E311" s="100">
        <v>306.0</v>
      </c>
      <c r="F311" s="99" t="s">
        <v>66</v>
      </c>
      <c r="G311" s="99" t="s">
        <v>1626</v>
      </c>
      <c r="H311" s="100" t="s">
        <v>2616</v>
      </c>
      <c r="I311" s="100">
        <v>150.0</v>
      </c>
      <c r="J311" s="100">
        <v>9.0E-4</v>
      </c>
      <c r="K311" s="100">
        <v>0.0096</v>
      </c>
      <c r="L311" s="100">
        <v>0.0</v>
      </c>
      <c r="M311" s="100">
        <v>0.01</v>
      </c>
      <c r="N311" s="100">
        <v>0.00247</v>
      </c>
      <c r="O311" s="100">
        <v>0.01367</v>
      </c>
      <c r="P311" s="100">
        <v>37.65</v>
      </c>
      <c r="Q311" s="100">
        <v>43.47</v>
      </c>
      <c r="R311" s="1">
        <v>36.4</v>
      </c>
      <c r="S311" s="1">
        <v>41.07</v>
      </c>
    </row>
    <row r="312" hidden="1">
      <c r="A312" s="93" t="s">
        <v>2961</v>
      </c>
      <c r="B312" s="93" t="s">
        <v>249</v>
      </c>
      <c r="C312" s="93" t="s">
        <v>445</v>
      </c>
      <c r="D312" s="94" t="s">
        <v>58</v>
      </c>
      <c r="E312" s="100">
        <v>307.0</v>
      </c>
      <c r="F312" s="99" t="s">
        <v>61</v>
      </c>
      <c r="G312" s="99" t="s">
        <v>1626</v>
      </c>
      <c r="H312" s="100" t="s">
        <v>2616</v>
      </c>
      <c r="I312" s="100">
        <v>150.0</v>
      </c>
      <c r="J312" s="100">
        <v>9.0E-4</v>
      </c>
      <c r="K312" s="100">
        <v>0.0096</v>
      </c>
      <c r="L312" s="100">
        <v>0.0</v>
      </c>
      <c r="M312" s="100">
        <v>0.01</v>
      </c>
      <c r="N312" s="100">
        <v>0.00247</v>
      </c>
      <c r="O312" s="100">
        <v>0.01367</v>
      </c>
      <c r="P312" s="100">
        <v>37.65</v>
      </c>
      <c r="Q312" s="100">
        <v>43.47</v>
      </c>
      <c r="R312" s="1">
        <v>36.4</v>
      </c>
      <c r="S312" s="1">
        <v>41.07</v>
      </c>
    </row>
    <row r="313" hidden="1">
      <c r="A313" s="93" t="s">
        <v>2962</v>
      </c>
      <c r="B313" s="93" t="s">
        <v>252</v>
      </c>
      <c r="C313" s="93" t="s">
        <v>445</v>
      </c>
      <c r="D313" s="94" t="s">
        <v>58</v>
      </c>
      <c r="E313" s="100">
        <v>308.0</v>
      </c>
      <c r="F313" s="99" t="s">
        <v>66</v>
      </c>
      <c r="G313" s="99" t="s">
        <v>1605</v>
      </c>
      <c r="H313" s="100" t="s">
        <v>2616</v>
      </c>
      <c r="I313" s="100">
        <v>150.0</v>
      </c>
      <c r="J313" s="100">
        <v>0.0032</v>
      </c>
      <c r="K313" s="100">
        <v>0.0428</v>
      </c>
      <c r="L313" s="100">
        <v>0.0</v>
      </c>
      <c r="M313" s="100">
        <v>0.04</v>
      </c>
      <c r="N313" s="100">
        <v>0.00787</v>
      </c>
      <c r="O313" s="100">
        <v>0.05102</v>
      </c>
      <c r="P313" s="100">
        <v>9.23</v>
      </c>
      <c r="Q313" s="100">
        <v>9.86</v>
      </c>
      <c r="R313" s="1">
        <v>9.18</v>
      </c>
      <c r="S313" s="1">
        <v>9.78</v>
      </c>
    </row>
    <row r="314" hidden="1">
      <c r="A314" s="93" t="s">
        <v>2963</v>
      </c>
      <c r="B314" s="93" t="s">
        <v>61</v>
      </c>
      <c r="C314" s="93" t="s">
        <v>1864</v>
      </c>
      <c r="D314" s="94" t="s">
        <v>58</v>
      </c>
      <c r="E314" s="100">
        <v>309.0</v>
      </c>
      <c r="F314" s="99" t="s">
        <v>61</v>
      </c>
      <c r="G314" s="99" t="s">
        <v>1605</v>
      </c>
      <c r="H314" s="100" t="s">
        <v>2616</v>
      </c>
      <c r="I314" s="100">
        <v>150.0</v>
      </c>
      <c r="J314" s="100">
        <v>0.0032</v>
      </c>
      <c r="K314" s="100">
        <v>0.0428</v>
      </c>
      <c r="L314" s="100">
        <v>0.0</v>
      </c>
      <c r="M314" s="100">
        <v>0.04</v>
      </c>
      <c r="N314" s="100">
        <v>0.00787</v>
      </c>
      <c r="O314" s="100">
        <v>0.05102</v>
      </c>
      <c r="P314" s="100">
        <v>9.23</v>
      </c>
      <c r="Q314" s="100">
        <v>9.86</v>
      </c>
      <c r="R314" s="1">
        <v>9.18</v>
      </c>
      <c r="S314" s="1">
        <v>9.78</v>
      </c>
    </row>
    <row r="315" hidden="1">
      <c r="A315" s="93" t="s">
        <v>2964</v>
      </c>
      <c r="B315" s="93" t="s">
        <v>66</v>
      </c>
      <c r="C315" s="93" t="s">
        <v>1864</v>
      </c>
      <c r="D315" s="94" t="s">
        <v>58</v>
      </c>
      <c r="E315" s="100">
        <v>310.0</v>
      </c>
      <c r="F315" s="99" t="s">
        <v>66</v>
      </c>
      <c r="G315" s="99" t="s">
        <v>920</v>
      </c>
      <c r="H315" s="100" t="s">
        <v>2616</v>
      </c>
      <c r="I315" s="100">
        <v>150.0</v>
      </c>
      <c r="J315" s="100">
        <v>0.0015</v>
      </c>
      <c r="K315" s="100">
        <v>0.0169</v>
      </c>
      <c r="L315" s="100">
        <v>0.0</v>
      </c>
      <c r="M315" s="100">
        <v>0.02</v>
      </c>
      <c r="N315" s="100">
        <v>0.00372</v>
      </c>
      <c r="O315" s="100">
        <v>0.02027</v>
      </c>
      <c r="P315" s="100">
        <v>23.22</v>
      </c>
      <c r="Q315" s="100">
        <v>24.84</v>
      </c>
      <c r="R315" s="1">
        <v>22.82</v>
      </c>
      <c r="S315" s="1">
        <v>24.15</v>
      </c>
    </row>
    <row r="316" hidden="1">
      <c r="A316" s="93" t="s">
        <v>2965</v>
      </c>
      <c r="B316" s="93" t="s">
        <v>63</v>
      </c>
      <c r="C316" s="93" t="s">
        <v>1870</v>
      </c>
      <c r="D316" s="94" t="s">
        <v>58</v>
      </c>
      <c r="E316" s="100">
        <v>311.0</v>
      </c>
      <c r="F316" s="99" t="s">
        <v>61</v>
      </c>
      <c r="G316" s="99" t="s">
        <v>920</v>
      </c>
      <c r="H316" s="100" t="s">
        <v>2616</v>
      </c>
      <c r="I316" s="100">
        <v>150.0</v>
      </c>
      <c r="J316" s="100">
        <v>0.0015</v>
      </c>
      <c r="K316" s="100">
        <v>0.0169</v>
      </c>
      <c r="L316" s="100">
        <v>0.0</v>
      </c>
      <c r="M316" s="100">
        <v>0.02</v>
      </c>
      <c r="N316" s="100">
        <v>0.00372</v>
      </c>
      <c r="O316" s="100">
        <v>0.02027</v>
      </c>
      <c r="P316" s="100">
        <v>23.22</v>
      </c>
      <c r="Q316" s="100">
        <v>24.84</v>
      </c>
      <c r="R316" s="1">
        <v>22.82</v>
      </c>
      <c r="S316" s="1">
        <v>24.15</v>
      </c>
    </row>
    <row r="317" hidden="1">
      <c r="A317" s="93" t="s">
        <v>2966</v>
      </c>
      <c r="B317" s="93" t="s">
        <v>935</v>
      </c>
      <c r="C317" s="93" t="s">
        <v>1870</v>
      </c>
      <c r="D317" s="94" t="s">
        <v>58</v>
      </c>
      <c r="E317" s="100">
        <v>312.0</v>
      </c>
      <c r="F317" s="99" t="s">
        <v>66</v>
      </c>
      <c r="G317" s="99" t="s">
        <v>976</v>
      </c>
      <c r="H317" s="100" t="s">
        <v>2616</v>
      </c>
      <c r="I317" s="100">
        <v>150.0</v>
      </c>
      <c r="J317" s="100">
        <v>8.0E-4</v>
      </c>
      <c r="K317" s="100">
        <v>0.0121</v>
      </c>
      <c r="L317" s="100">
        <v>0.0</v>
      </c>
      <c r="M317" s="100">
        <v>0.01</v>
      </c>
      <c r="N317" s="100">
        <v>5.7E-4</v>
      </c>
      <c r="O317" s="100">
        <v>0.01063</v>
      </c>
      <c r="P317" s="100">
        <v>35.52</v>
      </c>
      <c r="Q317" s="100">
        <v>34.95</v>
      </c>
      <c r="R317" s="1">
        <v>31.69</v>
      </c>
      <c r="S317" s="1">
        <v>29.81</v>
      </c>
    </row>
    <row r="318" hidden="1">
      <c r="A318" s="93" t="s">
        <v>2967</v>
      </c>
      <c r="B318" s="93" t="s">
        <v>61</v>
      </c>
      <c r="C318" s="93" t="s">
        <v>68</v>
      </c>
      <c r="D318" s="94" t="s">
        <v>58</v>
      </c>
      <c r="E318" s="100">
        <v>313.0</v>
      </c>
      <c r="F318" s="99" t="s">
        <v>61</v>
      </c>
      <c r="G318" s="99" t="s">
        <v>976</v>
      </c>
      <c r="H318" s="100" t="s">
        <v>2616</v>
      </c>
      <c r="I318" s="100">
        <v>150.0</v>
      </c>
      <c r="J318" s="100">
        <v>8.0E-4</v>
      </c>
      <c r="K318" s="100">
        <v>0.0121</v>
      </c>
      <c r="L318" s="100">
        <v>0.0</v>
      </c>
      <c r="M318" s="100">
        <v>0.01</v>
      </c>
      <c r="N318" s="100">
        <v>5.7E-4</v>
      </c>
      <c r="O318" s="100">
        <v>0.01063</v>
      </c>
      <c r="P318" s="100">
        <v>35.52</v>
      </c>
      <c r="Q318" s="100">
        <v>34.95</v>
      </c>
      <c r="R318" s="1">
        <v>31.69</v>
      </c>
      <c r="S318" s="1">
        <v>29.81</v>
      </c>
    </row>
    <row r="319" hidden="1">
      <c r="A319" s="93" t="s">
        <v>2968</v>
      </c>
      <c r="B319" s="93" t="s">
        <v>66</v>
      </c>
      <c r="C319" s="93" t="s">
        <v>68</v>
      </c>
      <c r="D319" s="94" t="s">
        <v>58</v>
      </c>
      <c r="E319" s="100">
        <v>314.0</v>
      </c>
      <c r="F319" s="99" t="s">
        <v>935</v>
      </c>
      <c r="G319" s="99" t="s">
        <v>62</v>
      </c>
      <c r="H319" s="100" t="s">
        <v>2616</v>
      </c>
      <c r="I319" s="100">
        <v>150.0</v>
      </c>
      <c r="J319" s="100">
        <v>0.0014</v>
      </c>
      <c r="K319" s="100">
        <v>0.0171</v>
      </c>
      <c r="L319" s="100">
        <v>0.0</v>
      </c>
      <c r="M319" s="100">
        <v>0.02</v>
      </c>
      <c r="N319" s="100">
        <v>4.4E-4</v>
      </c>
      <c r="O319" s="100">
        <v>0.01229</v>
      </c>
      <c r="P319" s="100">
        <v>26.9</v>
      </c>
      <c r="Q319" s="100">
        <v>24.67</v>
      </c>
      <c r="R319" s="1">
        <v>26.67</v>
      </c>
      <c r="S319" s="1">
        <v>24.39</v>
      </c>
    </row>
    <row r="320" hidden="1">
      <c r="A320" s="93" t="s">
        <v>2969</v>
      </c>
      <c r="B320" s="93" t="s">
        <v>61</v>
      </c>
      <c r="C320" s="93" t="s">
        <v>263</v>
      </c>
      <c r="D320" s="94" t="s">
        <v>58</v>
      </c>
      <c r="E320" s="100">
        <v>315.0</v>
      </c>
      <c r="F320" s="99" t="s">
        <v>63</v>
      </c>
      <c r="G320" s="99" t="s">
        <v>62</v>
      </c>
      <c r="H320" s="100" t="s">
        <v>2616</v>
      </c>
      <c r="I320" s="100">
        <v>150.0</v>
      </c>
      <c r="J320" s="100">
        <v>0.0014</v>
      </c>
      <c r="K320" s="100">
        <v>0.0171</v>
      </c>
      <c r="L320" s="100">
        <v>0.0</v>
      </c>
      <c r="M320" s="100">
        <v>0.02</v>
      </c>
      <c r="N320" s="100">
        <v>4.4E-4</v>
      </c>
      <c r="O320" s="100">
        <v>0.01229</v>
      </c>
      <c r="P320" s="100">
        <v>26.9</v>
      </c>
      <c r="Q320" s="100">
        <v>24.67</v>
      </c>
      <c r="R320" s="1">
        <v>26.67</v>
      </c>
      <c r="S320" s="1">
        <v>24.39</v>
      </c>
    </row>
    <row r="321" hidden="1">
      <c r="A321" s="93" t="s">
        <v>2970</v>
      </c>
      <c r="B321" s="93" t="s">
        <v>66</v>
      </c>
      <c r="C321" s="93" t="s">
        <v>263</v>
      </c>
      <c r="D321" s="94" t="s">
        <v>58</v>
      </c>
      <c r="E321" s="100">
        <v>316.0</v>
      </c>
      <c r="F321" s="99" t="s">
        <v>66</v>
      </c>
      <c r="G321" s="99" t="s">
        <v>2199</v>
      </c>
      <c r="H321" s="100" t="s">
        <v>2616</v>
      </c>
      <c r="I321" s="100">
        <v>150.0</v>
      </c>
      <c r="J321" s="100">
        <v>8.0E-4</v>
      </c>
      <c r="K321" s="100">
        <v>0.0135</v>
      </c>
      <c r="L321" s="100">
        <v>0.0</v>
      </c>
      <c r="M321" s="100">
        <v>0.01</v>
      </c>
      <c r="N321" s="100">
        <v>8.0E-5</v>
      </c>
      <c r="O321" s="100">
        <v>0.00512</v>
      </c>
      <c r="P321" s="100">
        <v>38.86</v>
      </c>
      <c r="Q321" s="100">
        <v>31.29</v>
      </c>
      <c r="R321" s="1">
        <v>38.7</v>
      </c>
      <c r="S321" s="1">
        <v>31.14</v>
      </c>
    </row>
    <row r="322" hidden="1">
      <c r="A322" s="93" t="s">
        <v>2971</v>
      </c>
      <c r="B322" s="93" t="s">
        <v>61</v>
      </c>
      <c r="C322" s="93" t="s">
        <v>2022</v>
      </c>
      <c r="D322" s="94" t="s">
        <v>58</v>
      </c>
      <c r="E322" s="100">
        <v>317.0</v>
      </c>
      <c r="F322" s="99" t="s">
        <v>61</v>
      </c>
      <c r="G322" s="99" t="s">
        <v>2199</v>
      </c>
      <c r="H322" s="100" t="s">
        <v>2616</v>
      </c>
      <c r="I322" s="100">
        <v>150.0</v>
      </c>
      <c r="J322" s="100">
        <v>8.0E-4</v>
      </c>
      <c r="K322" s="100">
        <v>0.0135</v>
      </c>
      <c r="L322" s="100">
        <v>0.0</v>
      </c>
      <c r="M322" s="100">
        <v>0.01</v>
      </c>
      <c r="N322" s="100">
        <v>8.0E-5</v>
      </c>
      <c r="O322" s="100">
        <v>0.00512</v>
      </c>
      <c r="P322" s="100">
        <v>38.86</v>
      </c>
      <c r="Q322" s="100">
        <v>31.29</v>
      </c>
      <c r="R322" s="1">
        <v>38.7</v>
      </c>
      <c r="S322" s="1">
        <v>31.14</v>
      </c>
    </row>
    <row r="323" hidden="1">
      <c r="A323" s="93" t="s">
        <v>2972</v>
      </c>
      <c r="B323" s="93" t="s">
        <v>66</v>
      </c>
      <c r="C323" s="93" t="s">
        <v>2022</v>
      </c>
      <c r="D323" s="94" t="s">
        <v>58</v>
      </c>
      <c r="E323" s="100">
        <v>318.0</v>
      </c>
      <c r="F323" s="101">
        <v>44232.0</v>
      </c>
      <c r="G323" s="99" t="s">
        <v>1682</v>
      </c>
      <c r="H323" s="100" t="s">
        <v>2616</v>
      </c>
      <c r="I323" s="100">
        <v>150.0</v>
      </c>
      <c r="J323" s="100">
        <v>6.0E-4</v>
      </c>
      <c r="K323" s="100">
        <v>0.0167</v>
      </c>
      <c r="L323" s="100">
        <v>0.0</v>
      </c>
      <c r="M323" s="100">
        <v>0.02</v>
      </c>
      <c r="N323" s="100">
        <v>0.00166</v>
      </c>
      <c r="O323" s="100">
        <v>0.01798</v>
      </c>
      <c r="P323" s="100">
        <v>24.47</v>
      </c>
      <c r="Q323" s="100">
        <v>25.34</v>
      </c>
      <c r="R323" s="1">
        <v>23.85</v>
      </c>
      <c r="S323" s="1">
        <v>24.39</v>
      </c>
    </row>
    <row r="324" hidden="1">
      <c r="A324" s="93" t="s">
        <v>2973</v>
      </c>
      <c r="B324" s="93" t="s">
        <v>61</v>
      </c>
      <c r="C324" s="93" t="s">
        <v>2020</v>
      </c>
      <c r="D324" s="94" t="s">
        <v>58</v>
      </c>
      <c r="E324" s="100">
        <v>319.0</v>
      </c>
      <c r="F324" s="101">
        <v>44201.0</v>
      </c>
      <c r="G324" s="99" t="s">
        <v>1682</v>
      </c>
      <c r="H324" s="100" t="s">
        <v>2616</v>
      </c>
      <c r="I324" s="100">
        <v>150.0</v>
      </c>
      <c r="J324" s="100">
        <v>6.0E-4</v>
      </c>
      <c r="K324" s="100">
        <v>0.0167</v>
      </c>
      <c r="L324" s="100">
        <v>0.0</v>
      </c>
      <c r="M324" s="100">
        <v>0.02</v>
      </c>
      <c r="N324" s="100">
        <v>0.00166</v>
      </c>
      <c r="O324" s="100">
        <v>0.01798</v>
      </c>
      <c r="P324" s="100">
        <v>24.47</v>
      </c>
      <c r="Q324" s="100">
        <v>25.34</v>
      </c>
      <c r="R324" s="1">
        <v>23.85</v>
      </c>
      <c r="S324" s="1">
        <v>24.39</v>
      </c>
    </row>
    <row r="325" hidden="1">
      <c r="A325" s="93" t="s">
        <v>2974</v>
      </c>
      <c r="B325" s="93" t="s">
        <v>66</v>
      </c>
      <c r="C325" s="93" t="s">
        <v>2020</v>
      </c>
      <c r="D325" s="94" t="s">
        <v>58</v>
      </c>
      <c r="E325" s="100">
        <v>320.0</v>
      </c>
      <c r="F325" s="101">
        <v>44291.0</v>
      </c>
      <c r="G325" s="99" t="s">
        <v>1191</v>
      </c>
      <c r="H325" s="100" t="s">
        <v>2616</v>
      </c>
      <c r="I325" s="100">
        <v>150.0</v>
      </c>
      <c r="J325" s="100">
        <v>6.0E-4</v>
      </c>
      <c r="K325" s="100">
        <v>0.0067</v>
      </c>
      <c r="L325" s="100">
        <v>0.0</v>
      </c>
      <c r="M325" s="100">
        <v>0.01</v>
      </c>
      <c r="N325" s="100">
        <v>0.00166</v>
      </c>
      <c r="O325" s="100">
        <v>0.00798</v>
      </c>
      <c r="P325" s="100">
        <v>57.33</v>
      </c>
      <c r="Q325" s="100">
        <v>62.67</v>
      </c>
      <c r="R325" s="1">
        <v>54.1</v>
      </c>
      <c r="S325" s="1">
        <v>57.19</v>
      </c>
    </row>
    <row r="326" hidden="1">
      <c r="A326" s="93" t="s">
        <v>2975</v>
      </c>
      <c r="B326" s="93" t="s">
        <v>249</v>
      </c>
      <c r="C326" s="93" t="s">
        <v>1923</v>
      </c>
      <c r="D326" s="94" t="s">
        <v>58</v>
      </c>
      <c r="E326" s="100">
        <v>321.0</v>
      </c>
      <c r="F326" s="101">
        <v>44260.0</v>
      </c>
      <c r="G326" s="99" t="s">
        <v>1191</v>
      </c>
      <c r="H326" s="100" t="s">
        <v>2616</v>
      </c>
      <c r="I326" s="100">
        <v>150.0</v>
      </c>
      <c r="J326" s="100">
        <v>6.0E-4</v>
      </c>
      <c r="K326" s="100">
        <v>0.0067</v>
      </c>
      <c r="L326" s="100">
        <v>0.0</v>
      </c>
      <c r="M326" s="100">
        <v>0.01</v>
      </c>
      <c r="N326" s="100">
        <v>0.00166</v>
      </c>
      <c r="O326" s="100">
        <v>0.00798</v>
      </c>
      <c r="P326" s="100">
        <v>57.33</v>
      </c>
      <c r="Q326" s="100">
        <v>62.67</v>
      </c>
      <c r="R326" s="1">
        <v>54.1</v>
      </c>
      <c r="S326" s="1">
        <v>57.19</v>
      </c>
    </row>
    <row r="327" hidden="1">
      <c r="A327" s="93" t="s">
        <v>2976</v>
      </c>
      <c r="B327" s="93" t="s">
        <v>252</v>
      </c>
      <c r="C327" s="93" t="s">
        <v>1923</v>
      </c>
      <c r="D327" s="94" t="s">
        <v>58</v>
      </c>
      <c r="E327" s="100">
        <v>322.0</v>
      </c>
      <c r="F327" s="101">
        <v>44232.0</v>
      </c>
      <c r="G327" s="99" t="s">
        <v>1692</v>
      </c>
      <c r="H327" s="100" t="s">
        <v>2616</v>
      </c>
      <c r="I327" s="100">
        <v>150.0</v>
      </c>
      <c r="J327" s="100">
        <v>6.0E-4</v>
      </c>
      <c r="K327" s="100">
        <v>0.0066</v>
      </c>
      <c r="L327" s="100">
        <v>0.0</v>
      </c>
      <c r="M327" s="100">
        <v>0.01</v>
      </c>
      <c r="N327" s="100">
        <v>0.00157</v>
      </c>
      <c r="O327" s="100">
        <v>0.00775</v>
      </c>
      <c r="P327" s="100">
        <v>58.15</v>
      </c>
      <c r="Q327" s="100">
        <v>63.04</v>
      </c>
      <c r="R327" s="1">
        <v>54.78</v>
      </c>
      <c r="S327" s="1">
        <v>57.43</v>
      </c>
    </row>
    <row r="328" hidden="1">
      <c r="A328" s="93" t="s">
        <v>2977</v>
      </c>
      <c r="B328" s="93" t="s">
        <v>61</v>
      </c>
      <c r="C328" s="93" t="s">
        <v>1312</v>
      </c>
      <c r="D328" s="94" t="s">
        <v>58</v>
      </c>
      <c r="E328" s="100">
        <v>323.0</v>
      </c>
      <c r="F328" s="101">
        <v>44201.0</v>
      </c>
      <c r="G328" s="99" t="s">
        <v>1692</v>
      </c>
      <c r="H328" s="100" t="s">
        <v>2616</v>
      </c>
      <c r="I328" s="100">
        <v>150.0</v>
      </c>
      <c r="J328" s="100">
        <v>6.0E-4</v>
      </c>
      <c r="K328" s="100">
        <v>0.0066</v>
      </c>
      <c r="L328" s="100">
        <v>0.0</v>
      </c>
      <c r="M328" s="100">
        <v>0.01</v>
      </c>
      <c r="N328" s="100">
        <v>0.00157</v>
      </c>
      <c r="O328" s="100">
        <v>0.00775</v>
      </c>
      <c r="P328" s="100">
        <v>58.15</v>
      </c>
      <c r="Q328" s="100">
        <v>63.04</v>
      </c>
      <c r="R328" s="1">
        <v>54.78</v>
      </c>
      <c r="S328" s="1">
        <v>57.43</v>
      </c>
    </row>
    <row r="329" hidden="1">
      <c r="A329" s="93" t="s">
        <v>2978</v>
      </c>
      <c r="B329" s="93" t="s">
        <v>66</v>
      </c>
      <c r="C329" s="93" t="s">
        <v>1312</v>
      </c>
      <c r="D329" s="94" t="s">
        <v>58</v>
      </c>
      <c r="E329" s="100">
        <v>324.0</v>
      </c>
      <c r="F329" s="99" t="s">
        <v>66</v>
      </c>
      <c r="G329" s="99" t="s">
        <v>2979</v>
      </c>
      <c r="H329" s="100" t="s">
        <v>2616</v>
      </c>
      <c r="I329" s="100">
        <v>150.0</v>
      </c>
      <c r="J329" s="100">
        <v>8.0E-4</v>
      </c>
      <c r="K329" s="100">
        <v>0.017</v>
      </c>
      <c r="L329" s="100">
        <v>0.0</v>
      </c>
      <c r="M329" s="100">
        <v>0.02</v>
      </c>
      <c r="N329" s="100">
        <v>0.00189</v>
      </c>
      <c r="O329" s="100">
        <v>0.01822</v>
      </c>
      <c r="P329" s="100">
        <v>24.03</v>
      </c>
      <c r="Q329" s="100">
        <v>24.84</v>
      </c>
      <c r="R329" s="1">
        <v>23.44</v>
      </c>
      <c r="S329" s="1">
        <v>23.92</v>
      </c>
    </row>
    <row r="330" hidden="1">
      <c r="A330" s="93" t="s">
        <v>2980</v>
      </c>
      <c r="B330" s="93" t="s">
        <v>61</v>
      </c>
      <c r="C330" s="93" t="s">
        <v>1971</v>
      </c>
      <c r="D330" s="94" t="s">
        <v>58</v>
      </c>
      <c r="E330" s="100">
        <v>325.0</v>
      </c>
      <c r="F330" s="99" t="s">
        <v>61</v>
      </c>
      <c r="G330" s="99" t="s">
        <v>2979</v>
      </c>
      <c r="H330" s="100" t="s">
        <v>2616</v>
      </c>
      <c r="I330" s="100">
        <v>150.0</v>
      </c>
      <c r="J330" s="100">
        <v>8.0E-4</v>
      </c>
      <c r="K330" s="100">
        <v>0.017</v>
      </c>
      <c r="L330" s="100">
        <v>0.0</v>
      </c>
      <c r="M330" s="100">
        <v>0.02</v>
      </c>
      <c r="N330" s="100">
        <v>0.00189</v>
      </c>
      <c r="O330" s="100">
        <v>0.01822</v>
      </c>
      <c r="P330" s="100">
        <v>24.03</v>
      </c>
      <c r="Q330" s="100">
        <v>24.84</v>
      </c>
      <c r="R330" s="1">
        <v>23.44</v>
      </c>
      <c r="S330" s="1">
        <v>23.92</v>
      </c>
    </row>
    <row r="331" hidden="1">
      <c r="A331" s="93" t="s">
        <v>2981</v>
      </c>
      <c r="B331" s="93" t="s">
        <v>61</v>
      </c>
      <c r="C331" s="93" t="s">
        <v>559</v>
      </c>
      <c r="D331" s="94" t="s">
        <v>58</v>
      </c>
      <c r="E331" s="100">
        <v>326.0</v>
      </c>
      <c r="F331" s="99" t="s">
        <v>61</v>
      </c>
      <c r="G331" s="99" t="s">
        <v>135</v>
      </c>
      <c r="H331" s="100" t="s">
        <v>2616</v>
      </c>
      <c r="I331" s="100">
        <v>150.0</v>
      </c>
      <c r="J331" s="100">
        <v>0.0014</v>
      </c>
      <c r="K331" s="100">
        <v>0.0148</v>
      </c>
      <c r="L331" s="100">
        <v>0.0</v>
      </c>
      <c r="M331" s="100">
        <v>0.02</v>
      </c>
      <c r="N331" s="100">
        <v>0.00538</v>
      </c>
      <c r="O331" s="100">
        <v>0.02602</v>
      </c>
      <c r="P331" s="100">
        <v>22.38</v>
      </c>
      <c r="Q331" s="100">
        <v>28.35</v>
      </c>
      <c r="R331" s="1">
        <v>21.96</v>
      </c>
      <c r="S331" s="1">
        <v>27.37</v>
      </c>
    </row>
    <row r="332" hidden="1">
      <c r="A332" s="93" t="s">
        <v>2982</v>
      </c>
      <c r="B332" s="93" t="s">
        <v>66</v>
      </c>
      <c r="C332" s="93" t="s">
        <v>559</v>
      </c>
      <c r="D332" s="94" t="s">
        <v>58</v>
      </c>
      <c r="E332" s="100">
        <v>327.0</v>
      </c>
      <c r="F332" s="99" t="s">
        <v>66</v>
      </c>
      <c r="G332" s="99" t="s">
        <v>917</v>
      </c>
      <c r="H332" s="100" t="s">
        <v>2616</v>
      </c>
      <c r="I332" s="100">
        <v>150.0</v>
      </c>
      <c r="J332" s="100">
        <v>9.0E-4</v>
      </c>
      <c r="K332" s="100">
        <v>0.0175</v>
      </c>
      <c r="L332" s="100">
        <v>0.0</v>
      </c>
      <c r="M332" s="100">
        <v>0.02</v>
      </c>
      <c r="N332" s="100">
        <v>0.00345</v>
      </c>
      <c r="O332" s="100">
        <v>0.01014</v>
      </c>
      <c r="P332" s="100">
        <v>27.79</v>
      </c>
      <c r="Q332" s="100">
        <v>24.08</v>
      </c>
      <c r="R332" s="1">
        <v>27.3</v>
      </c>
      <c r="S332" s="1">
        <v>23.54</v>
      </c>
    </row>
    <row r="333" hidden="1">
      <c r="A333" s="93" t="s">
        <v>2983</v>
      </c>
      <c r="B333" s="93" t="s">
        <v>61</v>
      </c>
      <c r="C333" s="93" t="s">
        <v>1783</v>
      </c>
      <c r="D333" s="94" t="s">
        <v>58</v>
      </c>
      <c r="E333" s="100">
        <v>328.0</v>
      </c>
      <c r="F333" s="99" t="s">
        <v>61</v>
      </c>
      <c r="G333" s="99" t="s">
        <v>917</v>
      </c>
      <c r="H333" s="100" t="s">
        <v>2616</v>
      </c>
      <c r="I333" s="100">
        <v>150.0</v>
      </c>
      <c r="J333" s="100">
        <v>9.0E-4</v>
      </c>
      <c r="K333" s="100">
        <v>0.0175</v>
      </c>
      <c r="L333" s="100">
        <v>0.0</v>
      </c>
      <c r="M333" s="100">
        <v>0.02</v>
      </c>
      <c r="N333" s="100">
        <v>0.00345</v>
      </c>
      <c r="O333" s="100">
        <v>0.01014</v>
      </c>
      <c r="P333" s="100">
        <v>27.79</v>
      </c>
      <c r="Q333" s="100">
        <v>24.08</v>
      </c>
      <c r="R333" s="1">
        <v>27.3</v>
      </c>
      <c r="S333" s="1">
        <v>23.54</v>
      </c>
    </row>
    <row r="334" hidden="1">
      <c r="A334" s="93" t="s">
        <v>2984</v>
      </c>
      <c r="B334" s="93" t="s">
        <v>66</v>
      </c>
      <c r="C334" s="93" t="s">
        <v>1783</v>
      </c>
      <c r="D334" s="94" t="s">
        <v>58</v>
      </c>
      <c r="E334" s="100">
        <v>329.0</v>
      </c>
      <c r="F334" s="99" t="s">
        <v>66</v>
      </c>
      <c r="G334" s="99" t="s">
        <v>2985</v>
      </c>
      <c r="H334" s="100" t="s">
        <v>2616</v>
      </c>
      <c r="I334" s="100">
        <v>150.0</v>
      </c>
      <c r="J334" s="100">
        <v>0.001</v>
      </c>
      <c r="K334" s="100">
        <v>0.0153</v>
      </c>
      <c r="L334" s="100">
        <v>0.0</v>
      </c>
      <c r="M334" s="100">
        <v>0.02</v>
      </c>
      <c r="N334" s="100">
        <v>0.00196</v>
      </c>
      <c r="O334" s="100">
        <v>0.01205</v>
      </c>
      <c r="P334" s="100">
        <v>29.58</v>
      </c>
      <c r="Q334" s="100">
        <v>27.57</v>
      </c>
      <c r="R334" s="1">
        <v>28.97</v>
      </c>
      <c r="S334" s="1">
        <v>26.77</v>
      </c>
    </row>
    <row r="335" hidden="1">
      <c r="A335" s="93" t="s">
        <v>2986</v>
      </c>
      <c r="B335" s="93" t="s">
        <v>61</v>
      </c>
      <c r="C335" s="93" t="s">
        <v>1935</v>
      </c>
      <c r="D335" s="94" t="s">
        <v>58</v>
      </c>
      <c r="E335" s="100">
        <v>330.0</v>
      </c>
      <c r="F335" s="99" t="s">
        <v>61</v>
      </c>
      <c r="G335" s="99" t="s">
        <v>2985</v>
      </c>
      <c r="H335" s="100" t="s">
        <v>2616</v>
      </c>
      <c r="I335" s="100">
        <v>150.0</v>
      </c>
      <c r="J335" s="100">
        <v>0.001</v>
      </c>
      <c r="K335" s="100">
        <v>0.0153</v>
      </c>
      <c r="L335" s="100">
        <v>0.0</v>
      </c>
      <c r="M335" s="100">
        <v>0.02</v>
      </c>
      <c r="N335" s="100">
        <v>0.00196</v>
      </c>
      <c r="O335" s="100">
        <v>0.01205</v>
      </c>
      <c r="P335" s="100">
        <v>29.58</v>
      </c>
      <c r="Q335" s="100">
        <v>27.57</v>
      </c>
      <c r="R335" s="1">
        <v>28.97</v>
      </c>
      <c r="S335" s="1">
        <v>26.77</v>
      </c>
    </row>
    <row r="336" hidden="1">
      <c r="A336" s="93" t="s">
        <v>2987</v>
      </c>
      <c r="B336" s="93" t="s">
        <v>66</v>
      </c>
      <c r="C336" s="93" t="s">
        <v>1935</v>
      </c>
      <c r="D336" s="94" t="s">
        <v>58</v>
      </c>
      <c r="E336" s="100">
        <v>331.0</v>
      </c>
      <c r="F336" s="99" t="s">
        <v>66</v>
      </c>
      <c r="G336" s="99" t="s">
        <v>301</v>
      </c>
      <c r="H336" s="100" t="s">
        <v>2616</v>
      </c>
      <c r="I336" s="100">
        <v>150.0</v>
      </c>
      <c r="J336" s="100">
        <v>9.0E-4</v>
      </c>
      <c r="K336" s="100">
        <v>0.0165</v>
      </c>
      <c r="L336" s="100">
        <v>0.0</v>
      </c>
      <c r="M336" s="100">
        <v>0.02</v>
      </c>
      <c r="N336" s="100">
        <v>0.00257</v>
      </c>
      <c r="O336" s="100">
        <v>0.01616</v>
      </c>
      <c r="P336" s="100">
        <v>25.63</v>
      </c>
      <c r="Q336" s="100">
        <v>25.56</v>
      </c>
      <c r="R336" s="1">
        <v>25.01</v>
      </c>
      <c r="S336" s="1">
        <v>24.65</v>
      </c>
    </row>
    <row r="337" hidden="1">
      <c r="A337" s="93" t="s">
        <v>2988</v>
      </c>
      <c r="B337" s="93" t="s">
        <v>61</v>
      </c>
      <c r="C337" s="93" t="s">
        <v>1770</v>
      </c>
      <c r="D337" s="94" t="s">
        <v>58</v>
      </c>
      <c r="E337" s="100">
        <v>332.0</v>
      </c>
      <c r="F337" s="99" t="s">
        <v>61</v>
      </c>
      <c r="G337" s="99" t="s">
        <v>301</v>
      </c>
      <c r="H337" s="100" t="s">
        <v>2616</v>
      </c>
      <c r="I337" s="100">
        <v>150.0</v>
      </c>
      <c r="J337" s="100">
        <v>9.0E-4</v>
      </c>
      <c r="K337" s="100">
        <v>0.0165</v>
      </c>
      <c r="L337" s="100">
        <v>0.0</v>
      </c>
      <c r="M337" s="100">
        <v>0.02</v>
      </c>
      <c r="N337" s="100">
        <v>0.00257</v>
      </c>
      <c r="O337" s="100">
        <v>0.01616</v>
      </c>
      <c r="P337" s="100">
        <v>25.63</v>
      </c>
      <c r="Q337" s="100">
        <v>25.56</v>
      </c>
      <c r="R337" s="1">
        <v>25.01</v>
      </c>
      <c r="S337" s="1">
        <v>24.65</v>
      </c>
    </row>
    <row r="338" hidden="1">
      <c r="A338" s="93" t="s">
        <v>2989</v>
      </c>
      <c r="B338" s="93" t="s">
        <v>66</v>
      </c>
      <c r="C338" s="93" t="s">
        <v>1770</v>
      </c>
      <c r="D338" s="94" t="s">
        <v>58</v>
      </c>
      <c r="E338" s="100">
        <v>333.0</v>
      </c>
      <c r="F338" s="99" t="s">
        <v>66</v>
      </c>
      <c r="G338" s="99" t="s">
        <v>666</v>
      </c>
      <c r="H338" s="100" t="s">
        <v>2616</v>
      </c>
      <c r="I338" s="100">
        <v>150.0</v>
      </c>
      <c r="J338" s="100">
        <v>0.0013</v>
      </c>
      <c r="K338" s="100">
        <v>0.0149</v>
      </c>
      <c r="L338" s="100">
        <v>0.0</v>
      </c>
      <c r="M338" s="100">
        <v>0.02</v>
      </c>
      <c r="N338" s="100">
        <v>0.00273</v>
      </c>
      <c r="O338" s="100">
        <v>0.01916</v>
      </c>
      <c r="P338" s="100">
        <v>25.55</v>
      </c>
      <c r="Q338" s="100">
        <v>28.22</v>
      </c>
      <c r="R338" s="1">
        <v>24.83</v>
      </c>
      <c r="S338" s="1">
        <v>26.94</v>
      </c>
    </row>
    <row r="339" hidden="1">
      <c r="A339" s="93" t="s">
        <v>2990</v>
      </c>
      <c r="B339" s="93" t="s">
        <v>61</v>
      </c>
      <c r="C339" s="93" t="s">
        <v>670</v>
      </c>
      <c r="D339" s="94" t="s">
        <v>58</v>
      </c>
      <c r="E339" s="100">
        <v>334.0</v>
      </c>
      <c r="F339" s="99" t="s">
        <v>61</v>
      </c>
      <c r="G339" s="99" t="s">
        <v>666</v>
      </c>
      <c r="H339" s="100" t="s">
        <v>2616</v>
      </c>
      <c r="I339" s="100">
        <v>150.0</v>
      </c>
      <c r="J339" s="100">
        <v>0.0013</v>
      </c>
      <c r="K339" s="100">
        <v>0.0149</v>
      </c>
      <c r="L339" s="100">
        <v>0.0</v>
      </c>
      <c r="M339" s="100">
        <v>0.02</v>
      </c>
      <c r="N339" s="100">
        <v>0.00273</v>
      </c>
      <c r="O339" s="100">
        <v>0.01916</v>
      </c>
      <c r="P339" s="100">
        <v>25.55</v>
      </c>
      <c r="Q339" s="100">
        <v>28.22</v>
      </c>
      <c r="R339" s="1">
        <v>24.83</v>
      </c>
      <c r="S339" s="1">
        <v>26.94</v>
      </c>
    </row>
    <row r="340" hidden="1">
      <c r="A340" s="93" t="s">
        <v>2991</v>
      </c>
      <c r="B340" s="93" t="s">
        <v>66</v>
      </c>
      <c r="C340" s="93" t="s">
        <v>670</v>
      </c>
      <c r="D340" s="94" t="s">
        <v>58</v>
      </c>
      <c r="E340" s="100">
        <v>335.0</v>
      </c>
      <c r="F340" s="99" t="s">
        <v>66</v>
      </c>
      <c r="G340" s="99" t="s">
        <v>2007</v>
      </c>
      <c r="H340" s="100" t="s">
        <v>2616</v>
      </c>
      <c r="I340" s="100">
        <v>150.0</v>
      </c>
      <c r="J340" s="100">
        <v>0.0018</v>
      </c>
      <c r="K340" s="100">
        <v>0.0381</v>
      </c>
      <c r="L340" s="100">
        <v>0.0</v>
      </c>
      <c r="M340" s="100">
        <v>0.04</v>
      </c>
      <c r="N340" s="100">
        <v>0.00616</v>
      </c>
      <c r="O340" s="100">
        <v>0.03693</v>
      </c>
      <c r="P340" s="100">
        <v>11.16</v>
      </c>
      <c r="Q340" s="100">
        <v>11.1</v>
      </c>
      <c r="R340" s="1">
        <v>11.1</v>
      </c>
      <c r="S340" s="1">
        <v>11.0</v>
      </c>
    </row>
    <row r="341" hidden="1">
      <c r="A341" s="93" t="s">
        <v>2992</v>
      </c>
      <c r="B341" s="93" t="s">
        <v>61</v>
      </c>
      <c r="C341" s="93" t="s">
        <v>393</v>
      </c>
      <c r="D341" s="94" t="s">
        <v>58</v>
      </c>
      <c r="E341" s="100">
        <v>336.0</v>
      </c>
      <c r="F341" s="99" t="s">
        <v>61</v>
      </c>
      <c r="G341" s="99" t="s">
        <v>2007</v>
      </c>
      <c r="H341" s="100" t="s">
        <v>2616</v>
      </c>
      <c r="I341" s="100">
        <v>150.0</v>
      </c>
      <c r="J341" s="100">
        <v>0.0018</v>
      </c>
      <c r="K341" s="100">
        <v>0.0381</v>
      </c>
      <c r="L341" s="100">
        <v>0.0</v>
      </c>
      <c r="M341" s="100">
        <v>0.04</v>
      </c>
      <c r="N341" s="100">
        <v>0.00616</v>
      </c>
      <c r="O341" s="100">
        <v>0.03693</v>
      </c>
      <c r="P341" s="100">
        <v>11.16</v>
      </c>
      <c r="Q341" s="100">
        <v>11.1</v>
      </c>
      <c r="R341" s="1">
        <v>11.1</v>
      </c>
      <c r="S341" s="1">
        <v>11.0</v>
      </c>
    </row>
    <row r="342" hidden="1">
      <c r="A342" s="93" t="s">
        <v>2993</v>
      </c>
      <c r="B342" s="93" t="s">
        <v>66</v>
      </c>
      <c r="C342" s="93" t="s">
        <v>393</v>
      </c>
      <c r="D342" s="94" t="s">
        <v>58</v>
      </c>
      <c r="E342" s="100">
        <v>337.0</v>
      </c>
      <c r="F342" s="99" t="s">
        <v>108</v>
      </c>
      <c r="G342" s="99" t="s">
        <v>1015</v>
      </c>
      <c r="H342" s="100" t="s">
        <v>2616</v>
      </c>
      <c r="I342" s="100">
        <v>150.0</v>
      </c>
      <c r="J342" s="100">
        <v>3.0E-4</v>
      </c>
      <c r="K342" s="100">
        <v>0.0053</v>
      </c>
      <c r="L342" s="100">
        <v>0.0</v>
      </c>
      <c r="M342" s="100">
        <v>0.01</v>
      </c>
      <c r="N342" s="100">
        <v>8.0E-5</v>
      </c>
      <c r="O342" s="100">
        <v>0.00282</v>
      </c>
      <c r="P342" s="100">
        <v>90.99</v>
      </c>
      <c r="Q342" s="100">
        <v>79.88</v>
      </c>
      <c r="R342" s="1">
        <v>82.21</v>
      </c>
      <c r="S342" s="1">
        <v>70.28</v>
      </c>
    </row>
    <row r="343" hidden="1">
      <c r="A343" s="93" t="s">
        <v>2994</v>
      </c>
      <c r="B343" s="93" t="s">
        <v>61</v>
      </c>
      <c r="C343" s="93" t="s">
        <v>755</v>
      </c>
      <c r="D343" s="94" t="s">
        <v>58</v>
      </c>
      <c r="E343" s="100">
        <v>338.0</v>
      </c>
      <c r="F343" s="99" t="s">
        <v>872</v>
      </c>
      <c r="G343" s="99" t="s">
        <v>1015</v>
      </c>
      <c r="H343" s="100" t="s">
        <v>2616</v>
      </c>
      <c r="I343" s="100">
        <v>150.0</v>
      </c>
      <c r="J343" s="100">
        <v>3.0E-4</v>
      </c>
      <c r="K343" s="100">
        <v>0.0053</v>
      </c>
      <c r="L343" s="100">
        <v>0.0</v>
      </c>
      <c r="M343" s="100">
        <v>0.01</v>
      </c>
      <c r="N343" s="100">
        <v>8.0E-5</v>
      </c>
      <c r="O343" s="100">
        <v>0.00282</v>
      </c>
      <c r="P343" s="100">
        <v>90.99</v>
      </c>
      <c r="Q343" s="100">
        <v>79.88</v>
      </c>
      <c r="R343" s="1">
        <v>82.21</v>
      </c>
      <c r="S343" s="1">
        <v>70.28</v>
      </c>
    </row>
    <row r="344" hidden="1">
      <c r="A344" s="93" t="s">
        <v>2995</v>
      </c>
      <c r="B344" s="93" t="s">
        <v>66</v>
      </c>
      <c r="C344" s="93" t="s">
        <v>755</v>
      </c>
      <c r="D344" s="94" t="s">
        <v>58</v>
      </c>
      <c r="E344" s="100">
        <v>339.0</v>
      </c>
      <c r="F344" s="99" t="s">
        <v>108</v>
      </c>
      <c r="G344" s="99" t="s">
        <v>1522</v>
      </c>
      <c r="H344" s="100" t="s">
        <v>2616</v>
      </c>
      <c r="I344" s="100">
        <v>150.0</v>
      </c>
      <c r="J344" s="100">
        <v>3.0E-4</v>
      </c>
      <c r="K344" s="100">
        <v>0.0053</v>
      </c>
      <c r="L344" s="100">
        <v>0.0</v>
      </c>
      <c r="M344" s="100">
        <v>0.01</v>
      </c>
      <c r="N344" s="100">
        <v>1.8E-4</v>
      </c>
      <c r="O344" s="100">
        <v>0.00312</v>
      </c>
      <c r="P344" s="100">
        <v>88.62</v>
      </c>
      <c r="Q344" s="100">
        <v>79.43</v>
      </c>
      <c r="R344" s="1">
        <v>80.42</v>
      </c>
      <c r="S344" s="1">
        <v>70.09</v>
      </c>
    </row>
    <row r="345" hidden="1">
      <c r="A345" s="93" t="s">
        <v>2996</v>
      </c>
      <c r="B345" s="93" t="s">
        <v>61</v>
      </c>
      <c r="C345" s="93" t="s">
        <v>72</v>
      </c>
      <c r="D345" s="94" t="s">
        <v>58</v>
      </c>
      <c r="E345" s="100">
        <v>340.0</v>
      </c>
      <c r="F345" s="99" t="s">
        <v>872</v>
      </c>
      <c r="G345" s="99" t="s">
        <v>1522</v>
      </c>
      <c r="H345" s="100" t="s">
        <v>2616</v>
      </c>
      <c r="I345" s="100">
        <v>150.0</v>
      </c>
      <c r="J345" s="100">
        <v>3.0E-4</v>
      </c>
      <c r="K345" s="100">
        <v>0.0053</v>
      </c>
      <c r="L345" s="100">
        <v>0.0</v>
      </c>
      <c r="M345" s="100">
        <v>0.01</v>
      </c>
      <c r="N345" s="100">
        <v>1.8E-4</v>
      </c>
      <c r="O345" s="100">
        <v>0.00312</v>
      </c>
      <c r="P345" s="100">
        <v>88.62</v>
      </c>
      <c r="Q345" s="100">
        <v>79.43</v>
      </c>
      <c r="R345" s="1">
        <v>80.42</v>
      </c>
      <c r="S345" s="1">
        <v>70.09</v>
      </c>
    </row>
    <row r="346" hidden="1">
      <c r="A346" s="93" t="s">
        <v>2997</v>
      </c>
      <c r="B346" s="93" t="s">
        <v>1297</v>
      </c>
      <c r="C346" s="93" t="s">
        <v>1295</v>
      </c>
      <c r="D346" s="94" t="s">
        <v>58</v>
      </c>
      <c r="E346" s="100">
        <v>341.0</v>
      </c>
      <c r="F346" s="99" t="s">
        <v>369</v>
      </c>
      <c r="G346" s="99" t="s">
        <v>1925</v>
      </c>
      <c r="H346" s="100" t="s">
        <v>2616</v>
      </c>
      <c r="I346" s="100">
        <v>150.0</v>
      </c>
      <c r="J346" s="100">
        <v>0.0013</v>
      </c>
      <c r="K346" s="100">
        <v>0.0142</v>
      </c>
      <c r="L346" s="100">
        <v>0.0</v>
      </c>
      <c r="M346" s="100">
        <v>0.01</v>
      </c>
      <c r="N346" s="100">
        <v>0.00351</v>
      </c>
      <c r="O346" s="100">
        <v>0.01894</v>
      </c>
      <c r="P346" s="100">
        <v>26.54</v>
      </c>
      <c r="Q346" s="100">
        <v>29.56</v>
      </c>
      <c r="R346" s="1">
        <v>25.95</v>
      </c>
      <c r="S346" s="1">
        <v>28.43</v>
      </c>
    </row>
    <row r="347" hidden="1">
      <c r="A347" s="93" t="s">
        <v>2998</v>
      </c>
      <c r="B347" s="93" t="s">
        <v>1289</v>
      </c>
      <c r="C347" s="93" t="s">
        <v>1295</v>
      </c>
      <c r="D347" s="94" t="s">
        <v>58</v>
      </c>
      <c r="E347" s="100">
        <v>342.0</v>
      </c>
      <c r="F347" s="99" t="s">
        <v>66</v>
      </c>
      <c r="G347" s="99" t="s">
        <v>298</v>
      </c>
      <c r="H347" s="100" t="s">
        <v>2616</v>
      </c>
      <c r="I347" s="100">
        <v>150.0</v>
      </c>
      <c r="J347" s="100">
        <v>6.0E-4</v>
      </c>
      <c r="K347" s="100">
        <v>0.0069</v>
      </c>
      <c r="L347" s="100">
        <v>0.0</v>
      </c>
      <c r="M347" s="100">
        <v>0.01</v>
      </c>
      <c r="N347" s="100">
        <v>0.00154</v>
      </c>
      <c r="O347" s="100">
        <v>0.00784</v>
      </c>
      <c r="P347" s="100">
        <v>57.07</v>
      </c>
      <c r="Q347" s="100">
        <v>61.12</v>
      </c>
      <c r="R347" s="1">
        <v>54.15</v>
      </c>
      <c r="S347" s="1">
        <v>56.32</v>
      </c>
    </row>
    <row r="348" hidden="1">
      <c r="A348" s="93" t="s">
        <v>2999</v>
      </c>
      <c r="B348" s="93" t="s">
        <v>872</v>
      </c>
      <c r="C348" s="93" t="s">
        <v>2004</v>
      </c>
      <c r="D348" s="94" t="s">
        <v>58</v>
      </c>
      <c r="E348" s="100">
        <v>343.0</v>
      </c>
      <c r="F348" s="99" t="s">
        <v>61</v>
      </c>
      <c r="G348" s="99" t="s">
        <v>298</v>
      </c>
      <c r="H348" s="100" t="s">
        <v>2616</v>
      </c>
      <c r="I348" s="100">
        <v>150.0</v>
      </c>
      <c r="J348" s="100">
        <v>6.0E-4</v>
      </c>
      <c r="K348" s="100">
        <v>0.0069</v>
      </c>
      <c r="L348" s="100">
        <v>0.0</v>
      </c>
      <c r="M348" s="100">
        <v>0.01</v>
      </c>
      <c r="N348" s="100">
        <v>0.00154</v>
      </c>
      <c r="O348" s="100">
        <v>0.00784</v>
      </c>
      <c r="P348" s="100">
        <v>57.07</v>
      </c>
      <c r="Q348" s="100">
        <v>61.12</v>
      </c>
      <c r="R348" s="1">
        <v>54.15</v>
      </c>
      <c r="S348" s="1">
        <v>56.32</v>
      </c>
    </row>
    <row r="349" hidden="1">
      <c r="A349" s="93" t="s">
        <v>3000</v>
      </c>
      <c r="B349" s="93" t="s">
        <v>2005</v>
      </c>
      <c r="C349" s="93" t="s">
        <v>2004</v>
      </c>
      <c r="D349" s="94" t="s">
        <v>58</v>
      </c>
      <c r="E349" s="100">
        <v>344.0</v>
      </c>
      <c r="F349" s="99" t="s">
        <v>66</v>
      </c>
      <c r="G349" s="99" t="s">
        <v>1616</v>
      </c>
      <c r="H349" s="100" t="s">
        <v>2616</v>
      </c>
      <c r="I349" s="100">
        <v>150.0</v>
      </c>
      <c r="J349" s="100">
        <v>6.0E-4</v>
      </c>
      <c r="K349" s="100">
        <v>0.007</v>
      </c>
      <c r="L349" s="100">
        <v>0.0</v>
      </c>
      <c r="M349" s="100">
        <v>0.01</v>
      </c>
      <c r="N349" s="100">
        <v>0.00169</v>
      </c>
      <c r="O349" s="100">
        <v>0.00833</v>
      </c>
      <c r="P349" s="100">
        <v>55.0</v>
      </c>
      <c r="Q349" s="100">
        <v>59.7</v>
      </c>
      <c r="R349" s="1">
        <v>52.28</v>
      </c>
      <c r="S349" s="1">
        <v>55.12</v>
      </c>
    </row>
    <row r="350" hidden="1">
      <c r="A350" s="93" t="s">
        <v>3001</v>
      </c>
      <c r="B350" s="93" t="s">
        <v>108</v>
      </c>
      <c r="C350" s="93" t="s">
        <v>2004</v>
      </c>
      <c r="D350" s="94" t="s">
        <v>58</v>
      </c>
      <c r="E350" s="100">
        <v>345.0</v>
      </c>
      <c r="F350" s="99" t="s">
        <v>61</v>
      </c>
      <c r="G350" s="99" t="s">
        <v>1616</v>
      </c>
      <c r="H350" s="100" t="s">
        <v>2616</v>
      </c>
      <c r="I350" s="100">
        <v>150.0</v>
      </c>
      <c r="J350" s="100">
        <v>6.0E-4</v>
      </c>
      <c r="K350" s="100">
        <v>0.007</v>
      </c>
      <c r="L350" s="100">
        <v>0.0</v>
      </c>
      <c r="M350" s="100">
        <v>0.01</v>
      </c>
      <c r="N350" s="100">
        <v>0.00169</v>
      </c>
      <c r="O350" s="100">
        <v>0.00833</v>
      </c>
      <c r="P350" s="100">
        <v>55.0</v>
      </c>
      <c r="Q350" s="100">
        <v>59.7</v>
      </c>
      <c r="R350" s="1">
        <v>52.28</v>
      </c>
      <c r="S350" s="1">
        <v>55.12</v>
      </c>
    </row>
    <row r="351" hidden="1">
      <c r="A351" s="93" t="s">
        <v>3002</v>
      </c>
      <c r="B351" s="93" t="s">
        <v>276</v>
      </c>
      <c r="C351" s="93" t="s">
        <v>2001</v>
      </c>
      <c r="D351" s="94" t="s">
        <v>58</v>
      </c>
      <c r="E351" s="100">
        <v>346.0</v>
      </c>
      <c r="F351" s="99" t="s">
        <v>66</v>
      </c>
      <c r="G351" s="99" t="s">
        <v>574</v>
      </c>
      <c r="H351" s="100" t="s">
        <v>2616</v>
      </c>
      <c r="I351" s="100">
        <v>150.0</v>
      </c>
      <c r="J351" s="100">
        <v>9.0E-4</v>
      </c>
      <c r="K351" s="100">
        <v>0.0094</v>
      </c>
      <c r="L351" s="100">
        <v>0.0</v>
      </c>
      <c r="M351" s="100">
        <v>0.01</v>
      </c>
      <c r="N351" s="100">
        <v>0.00194</v>
      </c>
      <c r="O351" s="100">
        <v>0.01096</v>
      </c>
      <c r="P351" s="100">
        <v>41.71</v>
      </c>
      <c r="Q351" s="100">
        <v>44.64</v>
      </c>
      <c r="R351" s="1">
        <v>40.19</v>
      </c>
      <c r="S351" s="1">
        <v>42.12</v>
      </c>
    </row>
    <row r="352" hidden="1">
      <c r="A352" s="93" t="s">
        <v>3003</v>
      </c>
      <c r="B352" s="93" t="s">
        <v>61</v>
      </c>
      <c r="C352" s="93" t="s">
        <v>726</v>
      </c>
      <c r="D352" s="94" t="s">
        <v>58</v>
      </c>
      <c r="E352" s="100">
        <v>347.0</v>
      </c>
      <c r="F352" s="99" t="s">
        <v>61</v>
      </c>
      <c r="G352" s="99" t="s">
        <v>574</v>
      </c>
      <c r="H352" s="100" t="s">
        <v>2616</v>
      </c>
      <c r="I352" s="100">
        <v>150.0</v>
      </c>
      <c r="J352" s="100">
        <v>9.0E-4</v>
      </c>
      <c r="K352" s="100">
        <v>0.0094</v>
      </c>
      <c r="L352" s="100">
        <v>0.0</v>
      </c>
      <c r="M352" s="100">
        <v>0.01</v>
      </c>
      <c r="N352" s="100">
        <v>0.00194</v>
      </c>
      <c r="O352" s="100">
        <v>0.01096</v>
      </c>
      <c r="P352" s="100">
        <v>41.71</v>
      </c>
      <c r="Q352" s="100">
        <v>44.64</v>
      </c>
      <c r="R352" s="1">
        <v>40.19</v>
      </c>
      <c r="S352" s="1">
        <v>42.12</v>
      </c>
    </row>
    <row r="353" hidden="1">
      <c r="A353" s="93" t="s">
        <v>3004</v>
      </c>
      <c r="B353" s="93" t="s">
        <v>66</v>
      </c>
      <c r="C353" s="93" t="s">
        <v>726</v>
      </c>
      <c r="D353" s="94" t="s">
        <v>58</v>
      </c>
      <c r="E353" s="100">
        <v>348.0</v>
      </c>
      <c r="F353" s="99" t="s">
        <v>66</v>
      </c>
      <c r="G353" s="99" t="s">
        <v>602</v>
      </c>
      <c r="H353" s="100" t="s">
        <v>2616</v>
      </c>
      <c r="I353" s="100">
        <v>150.0</v>
      </c>
      <c r="J353" s="100">
        <v>0.0034</v>
      </c>
      <c r="K353" s="100">
        <v>0.0241</v>
      </c>
      <c r="L353" s="100">
        <v>0.0</v>
      </c>
      <c r="M353" s="100">
        <v>0.02</v>
      </c>
      <c r="N353" s="100">
        <v>0.01301</v>
      </c>
      <c r="O353" s="100">
        <v>0.05301</v>
      </c>
      <c r="P353" s="100">
        <v>12.26</v>
      </c>
      <c r="Q353" s="100">
        <v>17.38</v>
      </c>
      <c r="R353" s="1">
        <v>12.15</v>
      </c>
      <c r="S353" s="1">
        <v>17.05</v>
      </c>
    </row>
    <row r="354" hidden="1">
      <c r="A354" s="93" t="s">
        <v>3005</v>
      </c>
      <c r="B354" s="93" t="s">
        <v>63</v>
      </c>
      <c r="C354" s="93" t="s">
        <v>2126</v>
      </c>
      <c r="D354" s="94" t="s">
        <v>58</v>
      </c>
      <c r="E354" s="100">
        <v>349.0</v>
      </c>
      <c r="F354" s="99" t="s">
        <v>61</v>
      </c>
      <c r="G354" s="99" t="s">
        <v>602</v>
      </c>
      <c r="H354" s="100" t="s">
        <v>2616</v>
      </c>
      <c r="I354" s="100">
        <v>150.0</v>
      </c>
      <c r="J354" s="100">
        <v>0.0034</v>
      </c>
      <c r="K354" s="100">
        <v>0.0241</v>
      </c>
      <c r="L354" s="100">
        <v>0.0</v>
      </c>
      <c r="M354" s="100">
        <v>0.02</v>
      </c>
      <c r="N354" s="100">
        <v>0.01301</v>
      </c>
      <c r="O354" s="100">
        <v>0.05301</v>
      </c>
      <c r="P354" s="100">
        <v>12.26</v>
      </c>
      <c r="Q354" s="100">
        <v>17.38</v>
      </c>
      <c r="R354" s="1">
        <v>12.15</v>
      </c>
      <c r="S354" s="1">
        <v>17.05</v>
      </c>
    </row>
    <row r="355" hidden="1">
      <c r="A355" s="93" t="s">
        <v>3006</v>
      </c>
      <c r="B355" s="93" t="s">
        <v>935</v>
      </c>
      <c r="C355" s="93" t="s">
        <v>2126</v>
      </c>
      <c r="D355" s="94" t="s">
        <v>58</v>
      </c>
      <c r="E355" s="100">
        <v>350.0</v>
      </c>
      <c r="F355" s="99" t="s">
        <v>66</v>
      </c>
      <c r="G355" s="99" t="s">
        <v>1230</v>
      </c>
      <c r="H355" s="100" t="s">
        <v>2616</v>
      </c>
      <c r="I355" s="100">
        <v>150.0</v>
      </c>
      <c r="J355" s="100">
        <v>0.0035</v>
      </c>
      <c r="K355" s="100">
        <v>0.0251</v>
      </c>
      <c r="L355" s="100">
        <v>0.0</v>
      </c>
      <c r="M355" s="100">
        <v>0.03</v>
      </c>
      <c r="N355" s="100">
        <v>0.01359</v>
      </c>
      <c r="O355" s="100">
        <v>0.05578</v>
      </c>
      <c r="P355" s="100">
        <v>11.7</v>
      </c>
      <c r="Q355" s="100">
        <v>16.65</v>
      </c>
      <c r="R355" s="1">
        <v>11.6</v>
      </c>
      <c r="S355" s="1">
        <v>16.36</v>
      </c>
    </row>
    <row r="356" hidden="1">
      <c r="A356" s="93" t="s">
        <v>3007</v>
      </c>
      <c r="B356" s="93" t="s">
        <v>61</v>
      </c>
      <c r="C356" s="93" t="s">
        <v>1669</v>
      </c>
      <c r="D356" s="94" t="s">
        <v>58</v>
      </c>
      <c r="E356" s="100">
        <v>351.0</v>
      </c>
      <c r="F356" s="99" t="s">
        <v>61</v>
      </c>
      <c r="G356" s="99" t="s">
        <v>1230</v>
      </c>
      <c r="H356" s="100" t="s">
        <v>2616</v>
      </c>
      <c r="I356" s="100">
        <v>150.0</v>
      </c>
      <c r="J356" s="100">
        <v>0.0035</v>
      </c>
      <c r="K356" s="100">
        <v>0.0251</v>
      </c>
      <c r="L356" s="100">
        <v>0.0</v>
      </c>
      <c r="M356" s="100">
        <v>0.03</v>
      </c>
      <c r="N356" s="100">
        <v>0.01359</v>
      </c>
      <c r="O356" s="100">
        <v>0.05578</v>
      </c>
      <c r="P356" s="100">
        <v>11.7</v>
      </c>
      <c r="Q356" s="100">
        <v>16.65</v>
      </c>
      <c r="R356" s="1">
        <v>11.6</v>
      </c>
      <c r="S356" s="1">
        <v>16.36</v>
      </c>
    </row>
    <row r="357" hidden="1">
      <c r="A357" s="93" t="s">
        <v>3008</v>
      </c>
      <c r="B357" s="93" t="s">
        <v>66</v>
      </c>
      <c r="C357" s="93" t="s">
        <v>1669</v>
      </c>
      <c r="D357" s="94" t="s">
        <v>58</v>
      </c>
      <c r="E357" s="100">
        <v>352.0</v>
      </c>
      <c r="F357" s="99" t="s">
        <v>66</v>
      </c>
      <c r="G357" s="99" t="s">
        <v>1864</v>
      </c>
      <c r="H357" s="100" t="s">
        <v>2616</v>
      </c>
      <c r="I357" s="100">
        <v>150.0</v>
      </c>
      <c r="J357" s="100">
        <v>0.004</v>
      </c>
      <c r="K357" s="100">
        <v>0.0272</v>
      </c>
      <c r="L357" s="100">
        <v>0.0</v>
      </c>
      <c r="M357" s="100">
        <v>0.03</v>
      </c>
      <c r="N357" s="100">
        <v>0.01435</v>
      </c>
      <c r="O357" s="100">
        <v>0.05928</v>
      </c>
      <c r="P357" s="100">
        <v>10.9</v>
      </c>
      <c r="Q357" s="100">
        <v>15.34</v>
      </c>
      <c r="R357" s="1">
        <v>10.83</v>
      </c>
      <c r="S357" s="1">
        <v>15.14</v>
      </c>
    </row>
    <row r="358" hidden="1">
      <c r="A358" s="93" t="s">
        <v>3009</v>
      </c>
      <c r="B358" s="93" t="s">
        <v>61</v>
      </c>
      <c r="C358" s="93" t="s">
        <v>701</v>
      </c>
      <c r="D358" s="94" t="s">
        <v>58</v>
      </c>
      <c r="E358" s="100">
        <v>353.0</v>
      </c>
      <c r="F358" s="99" t="s">
        <v>61</v>
      </c>
      <c r="G358" s="99" t="s">
        <v>1864</v>
      </c>
      <c r="H358" s="100" t="s">
        <v>2616</v>
      </c>
      <c r="I358" s="100">
        <v>150.0</v>
      </c>
      <c r="J358" s="100">
        <v>0.004</v>
      </c>
      <c r="K358" s="100">
        <v>0.0272</v>
      </c>
      <c r="L358" s="100">
        <v>0.0</v>
      </c>
      <c r="M358" s="100">
        <v>0.03</v>
      </c>
      <c r="N358" s="100">
        <v>0.01435</v>
      </c>
      <c r="O358" s="100">
        <v>0.05928</v>
      </c>
      <c r="P358" s="100">
        <v>10.9</v>
      </c>
      <c r="Q358" s="100">
        <v>15.34</v>
      </c>
      <c r="R358" s="1">
        <v>10.83</v>
      </c>
      <c r="S358" s="1">
        <v>15.14</v>
      </c>
    </row>
    <row r="359" hidden="1">
      <c r="A359" s="93" t="s">
        <v>3010</v>
      </c>
      <c r="B359" s="93" t="s">
        <v>66</v>
      </c>
      <c r="C359" s="93" t="s">
        <v>701</v>
      </c>
      <c r="D359" s="94" t="s">
        <v>58</v>
      </c>
      <c r="E359" s="100">
        <v>354.0</v>
      </c>
      <c r="F359" s="99" t="s">
        <v>66</v>
      </c>
      <c r="G359" s="99" t="s">
        <v>68</v>
      </c>
      <c r="H359" s="100" t="s">
        <v>2616</v>
      </c>
      <c r="I359" s="100">
        <v>150.0</v>
      </c>
      <c r="J359" s="100">
        <v>0.0033</v>
      </c>
      <c r="K359" s="100">
        <v>0.0239</v>
      </c>
      <c r="L359" s="100">
        <v>0.0</v>
      </c>
      <c r="M359" s="100">
        <v>0.02</v>
      </c>
      <c r="N359" s="100">
        <v>0.0091</v>
      </c>
      <c r="O359" s="100">
        <v>0.04123</v>
      </c>
      <c r="P359" s="100">
        <v>13.93</v>
      </c>
      <c r="Q359" s="100">
        <v>17.47</v>
      </c>
      <c r="R359" s="1">
        <v>13.85</v>
      </c>
      <c r="S359" s="1">
        <v>17.28</v>
      </c>
    </row>
    <row r="360" hidden="1">
      <c r="A360" s="93" t="s">
        <v>3011</v>
      </c>
      <c r="B360" s="93" t="s">
        <v>61</v>
      </c>
      <c r="C360" s="93" t="s">
        <v>2064</v>
      </c>
      <c r="D360" s="94" t="s">
        <v>58</v>
      </c>
      <c r="E360" s="100">
        <v>355.0</v>
      </c>
      <c r="F360" s="99" t="s">
        <v>61</v>
      </c>
      <c r="G360" s="99" t="s">
        <v>68</v>
      </c>
      <c r="H360" s="100" t="s">
        <v>2616</v>
      </c>
      <c r="I360" s="100">
        <v>150.0</v>
      </c>
      <c r="J360" s="100">
        <v>0.0033</v>
      </c>
      <c r="K360" s="100">
        <v>0.0239</v>
      </c>
      <c r="L360" s="100">
        <v>0.0</v>
      </c>
      <c r="M360" s="100">
        <v>0.02</v>
      </c>
      <c r="N360" s="100">
        <v>0.0091</v>
      </c>
      <c r="O360" s="100">
        <v>0.04123</v>
      </c>
      <c r="P360" s="100">
        <v>13.93</v>
      </c>
      <c r="Q360" s="100">
        <v>17.47</v>
      </c>
      <c r="R360" s="1">
        <v>13.85</v>
      </c>
      <c r="S360" s="1">
        <v>17.28</v>
      </c>
    </row>
    <row r="361" hidden="1">
      <c r="A361" s="93" t="s">
        <v>3012</v>
      </c>
      <c r="B361" s="93" t="s">
        <v>66</v>
      </c>
      <c r="C361" s="93" t="s">
        <v>2064</v>
      </c>
      <c r="D361" s="94" t="s">
        <v>58</v>
      </c>
      <c r="E361" s="100">
        <v>356.0</v>
      </c>
      <c r="F361" s="99" t="s">
        <v>66</v>
      </c>
      <c r="G361" s="99" t="s">
        <v>263</v>
      </c>
      <c r="H361" s="100" t="s">
        <v>2616</v>
      </c>
      <c r="I361" s="100">
        <v>150.0</v>
      </c>
      <c r="J361" s="100">
        <v>0.0028</v>
      </c>
      <c r="K361" s="100">
        <v>0.0261</v>
      </c>
      <c r="L361" s="100">
        <v>0.0</v>
      </c>
      <c r="M361" s="100">
        <v>0.02</v>
      </c>
      <c r="N361" s="100">
        <v>9.6E-4</v>
      </c>
      <c r="O361" s="100">
        <v>0.01617</v>
      </c>
      <c r="P361" s="100">
        <v>20.07</v>
      </c>
      <c r="Q361" s="100">
        <v>16.12</v>
      </c>
      <c r="R361" s="1">
        <v>19.58</v>
      </c>
      <c r="S361" s="1">
        <v>15.55</v>
      </c>
    </row>
    <row r="362" hidden="1">
      <c r="A362" s="93" t="s">
        <v>3013</v>
      </c>
      <c r="B362" s="93" t="s">
        <v>61</v>
      </c>
      <c r="C362" s="93" t="s">
        <v>586</v>
      </c>
      <c r="D362" s="94" t="s">
        <v>58</v>
      </c>
      <c r="E362" s="100">
        <v>357.0</v>
      </c>
      <c r="F362" s="99" t="s">
        <v>61</v>
      </c>
      <c r="G362" s="99" t="s">
        <v>263</v>
      </c>
      <c r="H362" s="100" t="s">
        <v>2616</v>
      </c>
      <c r="I362" s="100">
        <v>150.0</v>
      </c>
      <c r="J362" s="100">
        <v>0.0028</v>
      </c>
      <c r="K362" s="100">
        <v>0.0261</v>
      </c>
      <c r="L362" s="100">
        <v>0.0</v>
      </c>
      <c r="M362" s="100">
        <v>0.02</v>
      </c>
      <c r="N362" s="100">
        <v>9.6E-4</v>
      </c>
      <c r="O362" s="100">
        <v>0.01617</v>
      </c>
      <c r="P362" s="100">
        <v>20.07</v>
      </c>
      <c r="Q362" s="100">
        <v>16.12</v>
      </c>
      <c r="R362" s="1">
        <v>19.58</v>
      </c>
      <c r="S362" s="1">
        <v>15.55</v>
      </c>
    </row>
    <row r="363" hidden="1">
      <c r="A363" s="93" t="s">
        <v>3014</v>
      </c>
      <c r="B363" s="93" t="s">
        <v>66</v>
      </c>
      <c r="C363" s="93" t="s">
        <v>586</v>
      </c>
      <c r="D363" s="94" t="s">
        <v>58</v>
      </c>
      <c r="E363" s="100">
        <v>358.0</v>
      </c>
      <c r="F363" s="99" t="s">
        <v>66</v>
      </c>
      <c r="G363" s="99" t="s">
        <v>2022</v>
      </c>
      <c r="H363" s="100" t="s">
        <v>2616</v>
      </c>
      <c r="I363" s="100">
        <v>150.0</v>
      </c>
      <c r="J363" s="100">
        <v>0.003</v>
      </c>
      <c r="K363" s="100">
        <v>0.0276</v>
      </c>
      <c r="L363" s="100">
        <v>0.0</v>
      </c>
      <c r="M363" s="100">
        <v>0.02</v>
      </c>
      <c r="N363" s="100">
        <v>6.4E-4</v>
      </c>
      <c r="O363" s="100">
        <v>0.01564</v>
      </c>
      <c r="P363" s="100">
        <v>19.5</v>
      </c>
      <c r="Q363" s="100">
        <v>15.2</v>
      </c>
      <c r="R363" s="1">
        <v>19.04</v>
      </c>
      <c r="S363" s="1">
        <v>14.69</v>
      </c>
    </row>
    <row r="364" hidden="1">
      <c r="A364" s="93" t="s">
        <v>3015</v>
      </c>
      <c r="B364" s="93" t="s">
        <v>63</v>
      </c>
      <c r="C364" s="93" t="s">
        <v>1648</v>
      </c>
      <c r="D364" s="94" t="s">
        <v>58</v>
      </c>
      <c r="E364" s="100">
        <v>359.0</v>
      </c>
      <c r="F364" s="99" t="s">
        <v>61</v>
      </c>
      <c r="G364" s="99" t="s">
        <v>2022</v>
      </c>
      <c r="H364" s="100" t="s">
        <v>2616</v>
      </c>
      <c r="I364" s="100">
        <v>150.0</v>
      </c>
      <c r="J364" s="100">
        <v>0.003</v>
      </c>
      <c r="K364" s="100">
        <v>0.0276</v>
      </c>
      <c r="L364" s="100">
        <v>0.0</v>
      </c>
      <c r="M364" s="100">
        <v>0.02</v>
      </c>
      <c r="N364" s="100">
        <v>6.4E-4</v>
      </c>
      <c r="O364" s="100">
        <v>0.01564</v>
      </c>
      <c r="P364" s="100">
        <v>19.5</v>
      </c>
      <c r="Q364" s="100">
        <v>15.2</v>
      </c>
      <c r="R364" s="1">
        <v>19.04</v>
      </c>
      <c r="S364" s="1">
        <v>14.69</v>
      </c>
    </row>
    <row r="365" hidden="1">
      <c r="A365" s="93" t="s">
        <v>3016</v>
      </c>
      <c r="B365" s="93" t="s">
        <v>249</v>
      </c>
      <c r="C365" s="93" t="s">
        <v>542</v>
      </c>
      <c r="D365" s="94" t="s">
        <v>58</v>
      </c>
      <c r="E365" s="100">
        <v>360.0</v>
      </c>
      <c r="F365" s="99" t="s">
        <v>66</v>
      </c>
      <c r="G365" s="99" t="s">
        <v>2020</v>
      </c>
      <c r="H365" s="100" t="s">
        <v>2616</v>
      </c>
      <c r="I365" s="100">
        <v>150.0</v>
      </c>
      <c r="J365" s="100">
        <v>0.0012</v>
      </c>
      <c r="K365" s="100">
        <v>0.0343</v>
      </c>
      <c r="L365" s="100">
        <v>0.0</v>
      </c>
      <c r="M365" s="100">
        <v>0.03</v>
      </c>
      <c r="N365" s="100">
        <v>0.00361</v>
      </c>
      <c r="O365" s="100">
        <v>0.02568</v>
      </c>
      <c r="P365" s="100">
        <v>13.4</v>
      </c>
      <c r="Q365" s="100">
        <v>12.32</v>
      </c>
      <c r="R365" s="1">
        <v>13.31</v>
      </c>
      <c r="S365" s="1">
        <v>12.2</v>
      </c>
    </row>
    <row r="366" hidden="1">
      <c r="A366" s="93" t="s">
        <v>3017</v>
      </c>
      <c r="B366" s="93" t="s">
        <v>252</v>
      </c>
      <c r="C366" s="93" t="s">
        <v>542</v>
      </c>
      <c r="D366" s="94" t="s">
        <v>58</v>
      </c>
      <c r="E366" s="100">
        <v>361.0</v>
      </c>
      <c r="F366" s="99" t="s">
        <v>61</v>
      </c>
      <c r="G366" s="99" t="s">
        <v>2020</v>
      </c>
      <c r="H366" s="100" t="s">
        <v>2616</v>
      </c>
      <c r="I366" s="100">
        <v>150.0</v>
      </c>
      <c r="J366" s="100">
        <v>0.0012</v>
      </c>
      <c r="K366" s="100">
        <v>0.0343</v>
      </c>
      <c r="L366" s="100">
        <v>0.0</v>
      </c>
      <c r="M366" s="100">
        <v>0.03</v>
      </c>
      <c r="N366" s="100">
        <v>0.00361</v>
      </c>
      <c r="O366" s="100">
        <v>0.02568</v>
      </c>
      <c r="P366" s="100">
        <v>13.4</v>
      </c>
      <c r="Q366" s="100">
        <v>12.32</v>
      </c>
      <c r="R366" s="1">
        <v>13.31</v>
      </c>
      <c r="S366" s="1">
        <v>12.2</v>
      </c>
    </row>
    <row r="367" hidden="1">
      <c r="A367" s="93" t="s">
        <v>3018</v>
      </c>
      <c r="B367" s="93" t="s">
        <v>63</v>
      </c>
      <c r="C367" s="93" t="s">
        <v>1651</v>
      </c>
      <c r="D367" s="94" t="s">
        <v>58</v>
      </c>
      <c r="E367" s="100">
        <v>362.0</v>
      </c>
      <c r="F367" s="99" t="s">
        <v>66</v>
      </c>
      <c r="G367" s="99" t="s">
        <v>1312</v>
      </c>
      <c r="H367" s="100" t="s">
        <v>2616</v>
      </c>
      <c r="I367" s="100">
        <v>150.0</v>
      </c>
      <c r="J367" s="100">
        <v>0.0035</v>
      </c>
      <c r="K367" s="100">
        <v>0.0284</v>
      </c>
      <c r="L367" s="100">
        <v>0.0</v>
      </c>
      <c r="M367" s="100">
        <v>0.03</v>
      </c>
      <c r="N367" s="100">
        <v>0.02819</v>
      </c>
      <c r="O367" s="100">
        <v>0.08967</v>
      </c>
      <c r="P367" s="100">
        <v>8.42</v>
      </c>
      <c r="Q367" s="100">
        <v>14.78</v>
      </c>
      <c r="R367" s="1">
        <v>8.16</v>
      </c>
      <c r="S367" s="1">
        <v>13.59</v>
      </c>
    </row>
    <row r="368" hidden="1">
      <c r="A368" s="93" t="s">
        <v>3019</v>
      </c>
      <c r="B368" s="93" t="s">
        <v>123</v>
      </c>
      <c r="C368" s="93" t="s">
        <v>119</v>
      </c>
      <c r="D368" s="94" t="s">
        <v>115</v>
      </c>
      <c r="E368" s="100">
        <v>363.0</v>
      </c>
      <c r="F368" s="99" t="s">
        <v>61</v>
      </c>
      <c r="G368" s="99" t="s">
        <v>1312</v>
      </c>
      <c r="H368" s="100" t="s">
        <v>2616</v>
      </c>
      <c r="I368" s="100">
        <v>150.0</v>
      </c>
      <c r="J368" s="100">
        <v>0.0035</v>
      </c>
      <c r="K368" s="100">
        <v>0.0284</v>
      </c>
      <c r="L368" s="100">
        <v>0.0</v>
      </c>
      <c r="M368" s="100">
        <v>0.03</v>
      </c>
      <c r="N368" s="100">
        <v>0.02819</v>
      </c>
      <c r="O368" s="100">
        <v>0.08967</v>
      </c>
      <c r="P368" s="100">
        <v>8.42</v>
      </c>
      <c r="Q368" s="100">
        <v>14.78</v>
      </c>
      <c r="R368" s="1">
        <v>8.16</v>
      </c>
      <c r="S368" s="1">
        <v>13.59</v>
      </c>
    </row>
    <row r="369" hidden="1">
      <c r="A369" s="93"/>
      <c r="B369" s="93"/>
      <c r="C369" s="93"/>
      <c r="D369" s="94"/>
      <c r="E369" s="100">
        <v>364.0</v>
      </c>
      <c r="F369" s="99" t="s">
        <v>61</v>
      </c>
      <c r="G369" s="99" t="s">
        <v>1971</v>
      </c>
      <c r="H369" s="100" t="s">
        <v>2616</v>
      </c>
      <c r="I369" s="100">
        <v>150.0</v>
      </c>
      <c r="J369" s="100">
        <v>0.0036</v>
      </c>
      <c r="K369" s="100">
        <v>0.0286</v>
      </c>
      <c r="L369" s="100">
        <v>0.0</v>
      </c>
      <c r="M369" s="100">
        <v>0.03</v>
      </c>
      <c r="N369" s="100">
        <v>0.02844</v>
      </c>
      <c r="O369" s="100">
        <v>0.09175</v>
      </c>
      <c r="P369" s="100">
        <v>8.28</v>
      </c>
      <c r="Q369" s="100">
        <v>14.65</v>
      </c>
      <c r="R369" s="1">
        <v>8.02</v>
      </c>
      <c r="S369" s="1">
        <v>13.48</v>
      </c>
    </row>
    <row r="370" hidden="1">
      <c r="A370" s="93" t="s">
        <v>3020</v>
      </c>
      <c r="B370" s="93" t="s">
        <v>118</v>
      </c>
      <c r="C370" s="93" t="s">
        <v>119</v>
      </c>
      <c r="D370" s="94" t="s">
        <v>115</v>
      </c>
      <c r="E370" s="100">
        <v>365.0</v>
      </c>
      <c r="F370" s="99" t="s">
        <v>66</v>
      </c>
      <c r="G370" s="99" t="s">
        <v>559</v>
      </c>
      <c r="H370" s="100" t="s">
        <v>2616</v>
      </c>
      <c r="I370" s="100">
        <v>150.0</v>
      </c>
      <c r="J370" s="100">
        <v>9.0E-4</v>
      </c>
      <c r="K370" s="100">
        <v>0.0117</v>
      </c>
      <c r="L370" s="100">
        <v>0.0</v>
      </c>
      <c r="M370" s="100">
        <v>0.01</v>
      </c>
      <c r="N370" s="100">
        <v>0.00178</v>
      </c>
      <c r="O370" s="100">
        <v>0.01123</v>
      </c>
      <c r="P370" s="100">
        <v>36.51</v>
      </c>
      <c r="Q370" s="100">
        <v>36.1</v>
      </c>
      <c r="R370" s="1">
        <v>35.39</v>
      </c>
      <c r="S370" s="1">
        <v>34.43</v>
      </c>
    </row>
    <row r="371" hidden="1">
      <c r="A371" s="93" t="s">
        <v>3021</v>
      </c>
      <c r="B371" s="93" t="s">
        <v>369</v>
      </c>
      <c r="C371" s="93" t="s">
        <v>2070</v>
      </c>
      <c r="D371" s="94" t="s">
        <v>115</v>
      </c>
      <c r="E371" s="100">
        <v>366.0</v>
      </c>
      <c r="F371" s="99" t="s">
        <v>61</v>
      </c>
      <c r="G371" s="99" t="s">
        <v>559</v>
      </c>
      <c r="H371" s="100" t="s">
        <v>2616</v>
      </c>
      <c r="I371" s="100">
        <v>150.0</v>
      </c>
      <c r="J371" s="100">
        <v>9.0E-4</v>
      </c>
      <c r="K371" s="100">
        <v>0.0117</v>
      </c>
      <c r="L371" s="100">
        <v>0.0</v>
      </c>
      <c r="M371" s="100">
        <v>0.01</v>
      </c>
      <c r="N371" s="100">
        <v>0.00178</v>
      </c>
      <c r="O371" s="100">
        <v>0.01123</v>
      </c>
      <c r="P371" s="100">
        <v>36.51</v>
      </c>
      <c r="Q371" s="100">
        <v>36.1</v>
      </c>
      <c r="R371" s="1">
        <v>35.39</v>
      </c>
      <c r="S371" s="1">
        <v>34.43</v>
      </c>
    </row>
    <row r="372" hidden="1">
      <c r="A372" s="93" t="s">
        <v>3022</v>
      </c>
      <c r="B372" s="93" t="s">
        <v>85</v>
      </c>
      <c r="C372" s="93" t="s">
        <v>221</v>
      </c>
      <c r="D372" s="94" t="s">
        <v>115</v>
      </c>
      <c r="E372" s="100">
        <v>367.0</v>
      </c>
      <c r="F372" s="99" t="s">
        <v>66</v>
      </c>
      <c r="G372" s="99" t="s">
        <v>1783</v>
      </c>
      <c r="H372" s="100" t="s">
        <v>2616</v>
      </c>
      <c r="I372" s="100">
        <v>150.0</v>
      </c>
      <c r="J372" s="100">
        <v>0.0016</v>
      </c>
      <c r="K372" s="100">
        <v>0.0164</v>
      </c>
      <c r="L372" s="100">
        <v>0.0</v>
      </c>
      <c r="M372" s="100">
        <v>0.02</v>
      </c>
      <c r="N372" s="100">
        <v>0.00615</v>
      </c>
      <c r="O372" s="100">
        <v>0.02001</v>
      </c>
      <c r="P372" s="100">
        <v>23.56</v>
      </c>
      <c r="Q372" s="100">
        <v>25.63</v>
      </c>
      <c r="R372" s="1">
        <v>23.3</v>
      </c>
      <c r="S372" s="1">
        <v>25.18</v>
      </c>
    </row>
    <row r="373" hidden="1">
      <c r="A373" s="93" t="s">
        <v>3023</v>
      </c>
      <c r="B373" s="93" t="s">
        <v>228</v>
      </c>
      <c r="C373" s="93" t="s">
        <v>221</v>
      </c>
      <c r="D373" s="94" t="s">
        <v>115</v>
      </c>
      <c r="E373" s="100">
        <v>368.0</v>
      </c>
      <c r="F373" s="99" t="s">
        <v>61</v>
      </c>
      <c r="G373" s="99" t="s">
        <v>1783</v>
      </c>
      <c r="H373" s="100" t="s">
        <v>2616</v>
      </c>
      <c r="I373" s="100">
        <v>150.0</v>
      </c>
      <c r="J373" s="100">
        <v>0.0016</v>
      </c>
      <c r="K373" s="100">
        <v>0.0164</v>
      </c>
      <c r="L373" s="100">
        <v>0.0</v>
      </c>
      <c r="M373" s="100">
        <v>0.02</v>
      </c>
      <c r="N373" s="100">
        <v>0.00615</v>
      </c>
      <c r="O373" s="100">
        <v>0.02001</v>
      </c>
      <c r="P373" s="100">
        <v>23.56</v>
      </c>
      <c r="Q373" s="100">
        <v>25.63</v>
      </c>
      <c r="R373" s="1">
        <v>23.3</v>
      </c>
      <c r="S373" s="1">
        <v>25.18</v>
      </c>
    </row>
    <row r="374" hidden="1">
      <c r="A374" s="93" t="s">
        <v>3024</v>
      </c>
      <c r="B374" s="93" t="s">
        <v>88</v>
      </c>
      <c r="C374" s="93" t="s">
        <v>221</v>
      </c>
      <c r="D374" s="94" t="s">
        <v>115</v>
      </c>
      <c r="E374" s="100">
        <v>369.0</v>
      </c>
      <c r="F374" s="99" t="s">
        <v>66</v>
      </c>
      <c r="G374" s="99" t="s">
        <v>1935</v>
      </c>
      <c r="H374" s="100" t="s">
        <v>2616</v>
      </c>
      <c r="I374" s="100">
        <v>150.0</v>
      </c>
      <c r="J374" s="100">
        <v>0.0018</v>
      </c>
      <c r="K374" s="100">
        <v>0.0115</v>
      </c>
      <c r="L374" s="100">
        <v>0.0</v>
      </c>
      <c r="M374" s="100">
        <v>0.01</v>
      </c>
      <c r="N374" s="100">
        <v>0.00504</v>
      </c>
      <c r="O374" s="100">
        <v>0.01794</v>
      </c>
      <c r="P374" s="100">
        <v>30.31</v>
      </c>
      <c r="Q374" s="100">
        <v>36.12</v>
      </c>
      <c r="R374" s="1">
        <v>29.23</v>
      </c>
      <c r="S374" s="1">
        <v>33.76</v>
      </c>
    </row>
    <row r="375" hidden="1">
      <c r="A375" s="93" t="s">
        <v>3025</v>
      </c>
      <c r="B375" s="93" t="s">
        <v>226</v>
      </c>
      <c r="C375" s="93" t="s">
        <v>221</v>
      </c>
      <c r="D375" s="94" t="s">
        <v>115</v>
      </c>
      <c r="E375" s="100">
        <v>370.0</v>
      </c>
      <c r="F375" s="99" t="s">
        <v>61</v>
      </c>
      <c r="G375" s="99" t="s">
        <v>1935</v>
      </c>
      <c r="H375" s="100" t="s">
        <v>2616</v>
      </c>
      <c r="I375" s="100">
        <v>150.0</v>
      </c>
      <c r="J375" s="100">
        <v>0.0018</v>
      </c>
      <c r="K375" s="100">
        <v>0.0115</v>
      </c>
      <c r="L375" s="100">
        <v>0.0</v>
      </c>
      <c r="M375" s="100">
        <v>0.01</v>
      </c>
      <c r="N375" s="100">
        <v>0.00504</v>
      </c>
      <c r="O375" s="100">
        <v>0.01794</v>
      </c>
      <c r="P375" s="100">
        <v>30.31</v>
      </c>
      <c r="Q375" s="100">
        <v>36.12</v>
      </c>
      <c r="R375" s="1">
        <v>29.23</v>
      </c>
      <c r="S375" s="1">
        <v>33.76</v>
      </c>
    </row>
    <row r="376" hidden="1">
      <c r="A376" s="93" t="s">
        <v>3026</v>
      </c>
      <c r="B376" s="93" t="s">
        <v>324</v>
      </c>
      <c r="C376" s="93" t="s">
        <v>235</v>
      </c>
      <c r="D376" s="94" t="s">
        <v>115</v>
      </c>
      <c r="E376" s="100">
        <v>371.0</v>
      </c>
      <c r="F376" s="101">
        <v>44232.0</v>
      </c>
      <c r="G376" s="99" t="s">
        <v>1770</v>
      </c>
      <c r="H376" s="100" t="s">
        <v>2616</v>
      </c>
      <c r="I376" s="100">
        <v>150.0</v>
      </c>
      <c r="J376" s="100">
        <v>0.0017</v>
      </c>
      <c r="K376" s="100">
        <v>0.0161</v>
      </c>
      <c r="L376" s="100">
        <v>0.0</v>
      </c>
      <c r="M376" s="100">
        <v>0.02</v>
      </c>
      <c r="N376" s="100">
        <v>0.00644</v>
      </c>
      <c r="O376" s="100">
        <v>0.02761</v>
      </c>
      <c r="P376" s="100">
        <v>20.81</v>
      </c>
      <c r="Q376" s="100">
        <v>26.09</v>
      </c>
      <c r="R376" s="1">
        <v>20.71</v>
      </c>
      <c r="S376" s="1">
        <v>25.87</v>
      </c>
    </row>
    <row r="377" hidden="1">
      <c r="A377" s="93" t="s">
        <v>3027</v>
      </c>
      <c r="B377" s="93" t="s">
        <v>236</v>
      </c>
      <c r="C377" s="93" t="s">
        <v>235</v>
      </c>
      <c r="D377" s="94" t="s">
        <v>115</v>
      </c>
      <c r="E377" s="100">
        <v>372.0</v>
      </c>
      <c r="F377" s="101">
        <v>44201.0</v>
      </c>
      <c r="G377" s="99" t="s">
        <v>1770</v>
      </c>
      <c r="H377" s="100" t="s">
        <v>2616</v>
      </c>
      <c r="I377" s="100">
        <v>150.0</v>
      </c>
      <c r="J377" s="100">
        <v>0.0017</v>
      </c>
      <c r="K377" s="100">
        <v>0.0161</v>
      </c>
      <c r="L377" s="100">
        <v>0.0</v>
      </c>
      <c r="M377" s="100">
        <v>0.02</v>
      </c>
      <c r="N377" s="100">
        <v>0.00644</v>
      </c>
      <c r="O377" s="100">
        <v>0.02761</v>
      </c>
      <c r="P377" s="100">
        <v>20.81</v>
      </c>
      <c r="Q377" s="100">
        <v>26.09</v>
      </c>
      <c r="R377" s="1">
        <v>20.71</v>
      </c>
      <c r="S377" s="1">
        <v>25.87</v>
      </c>
    </row>
    <row r="378" hidden="1">
      <c r="A378" s="93" t="s">
        <v>3028</v>
      </c>
      <c r="B378" s="93" t="s">
        <v>85</v>
      </c>
      <c r="C378" s="93" t="s">
        <v>790</v>
      </c>
      <c r="D378" s="94" t="s">
        <v>115</v>
      </c>
      <c r="E378" s="100">
        <v>373.0</v>
      </c>
      <c r="F378" s="99" t="s">
        <v>66</v>
      </c>
      <c r="G378" s="99" t="s">
        <v>670</v>
      </c>
      <c r="H378" s="100" t="s">
        <v>2616</v>
      </c>
      <c r="I378" s="100">
        <v>150.0</v>
      </c>
      <c r="J378" s="100">
        <v>0.0024</v>
      </c>
      <c r="K378" s="100">
        <v>0.0165</v>
      </c>
      <c r="L378" s="100">
        <v>0.0</v>
      </c>
      <c r="M378" s="100">
        <v>0.02</v>
      </c>
      <c r="N378" s="100">
        <v>0.00843</v>
      </c>
      <c r="O378" s="100">
        <v>0.03071</v>
      </c>
      <c r="P378" s="100">
        <v>19.36</v>
      </c>
      <c r="Q378" s="100">
        <v>25.29</v>
      </c>
      <c r="R378" s="1">
        <v>19.03</v>
      </c>
      <c r="S378" s="1">
        <v>24.46</v>
      </c>
    </row>
    <row r="379" hidden="1">
      <c r="A379" s="93" t="s">
        <v>3029</v>
      </c>
      <c r="B379" s="93" t="s">
        <v>88</v>
      </c>
      <c r="C379" s="93" t="s">
        <v>790</v>
      </c>
      <c r="D379" s="94" t="s">
        <v>115</v>
      </c>
      <c r="E379" s="100">
        <v>374.0</v>
      </c>
      <c r="F379" s="99" t="s">
        <v>61</v>
      </c>
      <c r="G379" s="99" t="s">
        <v>670</v>
      </c>
      <c r="H379" s="100" t="s">
        <v>2616</v>
      </c>
      <c r="I379" s="100">
        <v>150.0</v>
      </c>
      <c r="J379" s="100">
        <v>0.0024</v>
      </c>
      <c r="K379" s="100">
        <v>0.0165</v>
      </c>
      <c r="L379" s="100">
        <v>0.0</v>
      </c>
      <c r="M379" s="100">
        <v>0.02</v>
      </c>
      <c r="N379" s="100">
        <v>0.00843</v>
      </c>
      <c r="O379" s="100">
        <v>0.03071</v>
      </c>
      <c r="P379" s="100">
        <v>19.36</v>
      </c>
      <c r="Q379" s="100">
        <v>25.29</v>
      </c>
      <c r="R379" s="1">
        <v>19.03</v>
      </c>
      <c r="S379" s="1">
        <v>24.46</v>
      </c>
    </row>
    <row r="380" hidden="1">
      <c r="A380" s="93" t="s">
        <v>3030</v>
      </c>
      <c r="B380" s="93" t="s">
        <v>123</v>
      </c>
      <c r="C380" s="93" t="s">
        <v>367</v>
      </c>
      <c r="D380" s="94" t="s">
        <v>115</v>
      </c>
      <c r="E380" s="100">
        <v>375.0</v>
      </c>
      <c r="F380" s="101">
        <v>44232.0</v>
      </c>
      <c r="G380" s="99" t="s">
        <v>393</v>
      </c>
      <c r="H380" s="100" t="s">
        <v>2616</v>
      </c>
      <c r="I380" s="100">
        <v>150.0</v>
      </c>
      <c r="J380" s="100">
        <v>4.0E-4</v>
      </c>
      <c r="K380" s="100">
        <v>0.0164</v>
      </c>
      <c r="L380" s="100">
        <v>0.0</v>
      </c>
      <c r="M380" s="100">
        <v>0.02</v>
      </c>
      <c r="N380" s="100">
        <v>4.5E-4</v>
      </c>
      <c r="O380" s="100">
        <v>0.00543</v>
      </c>
      <c r="P380" s="100">
        <v>33.15</v>
      </c>
      <c r="Q380" s="100">
        <v>25.83</v>
      </c>
      <c r="R380" s="1">
        <v>32.53</v>
      </c>
      <c r="S380" s="1">
        <v>25.27</v>
      </c>
    </row>
    <row r="381" hidden="1">
      <c r="A381" s="93" t="s">
        <v>3031</v>
      </c>
      <c r="B381" s="93" t="s">
        <v>118</v>
      </c>
      <c r="C381" s="93" t="s">
        <v>367</v>
      </c>
      <c r="D381" s="94" t="s">
        <v>115</v>
      </c>
      <c r="E381" s="100">
        <v>376.0</v>
      </c>
      <c r="F381" s="101">
        <v>44201.0</v>
      </c>
      <c r="G381" s="99" t="s">
        <v>393</v>
      </c>
      <c r="H381" s="100" t="s">
        <v>2616</v>
      </c>
      <c r="I381" s="100">
        <v>150.0</v>
      </c>
      <c r="J381" s="100">
        <v>0.0016</v>
      </c>
      <c r="K381" s="100">
        <v>0.0171</v>
      </c>
      <c r="L381" s="100">
        <v>0.0</v>
      </c>
      <c r="M381" s="100">
        <v>0.02</v>
      </c>
      <c r="N381" s="100">
        <v>0.00353</v>
      </c>
      <c r="O381" s="100">
        <v>0.01711</v>
      </c>
      <c r="P381" s="100">
        <v>24.47</v>
      </c>
      <c r="Q381" s="100">
        <v>24.59</v>
      </c>
      <c r="R381" s="1">
        <v>24.05</v>
      </c>
      <c r="S381" s="1">
        <v>23.96</v>
      </c>
    </row>
    <row r="382" hidden="1">
      <c r="A382" s="93" t="s">
        <v>3032</v>
      </c>
      <c r="B382" s="93" t="s">
        <v>85</v>
      </c>
      <c r="C382" s="93" t="s">
        <v>172</v>
      </c>
      <c r="D382" s="94" t="s">
        <v>115</v>
      </c>
      <c r="E382" s="100">
        <v>377.0</v>
      </c>
      <c r="F382" s="99" t="s">
        <v>66</v>
      </c>
      <c r="G382" s="99" t="s">
        <v>755</v>
      </c>
      <c r="H382" s="100" t="s">
        <v>2616</v>
      </c>
      <c r="I382" s="100">
        <v>150.0</v>
      </c>
      <c r="J382" s="100">
        <v>0.0015</v>
      </c>
      <c r="K382" s="100">
        <v>0.0165</v>
      </c>
      <c r="L382" s="100">
        <v>0.0</v>
      </c>
      <c r="M382" s="100">
        <v>0.02</v>
      </c>
      <c r="N382" s="100">
        <v>0.005821</v>
      </c>
      <c r="O382" s="100">
        <v>0.01424</v>
      </c>
      <c r="P382" s="100">
        <v>26.22</v>
      </c>
      <c r="Q382" s="100">
        <v>25.43</v>
      </c>
      <c r="R382" s="1">
        <v>25.53</v>
      </c>
      <c r="S382" s="1">
        <v>24.46</v>
      </c>
    </row>
    <row r="383" hidden="1">
      <c r="A383" s="93" t="s">
        <v>3033</v>
      </c>
      <c r="B383" s="93" t="s">
        <v>88</v>
      </c>
      <c r="C383" s="93" t="s">
        <v>172</v>
      </c>
      <c r="D383" s="94" t="s">
        <v>115</v>
      </c>
      <c r="E383" s="100">
        <v>378.0</v>
      </c>
      <c r="F383" s="99" t="s">
        <v>61</v>
      </c>
      <c r="G383" s="99" t="s">
        <v>755</v>
      </c>
      <c r="H383" s="100" t="s">
        <v>2616</v>
      </c>
      <c r="I383" s="100">
        <v>150.0</v>
      </c>
      <c r="J383" s="100">
        <v>0.0015</v>
      </c>
      <c r="K383" s="100">
        <v>0.0165</v>
      </c>
      <c r="L383" s="100">
        <v>0.0</v>
      </c>
      <c r="M383" s="100">
        <v>0.02</v>
      </c>
      <c r="N383" s="100">
        <v>0.00582</v>
      </c>
      <c r="O383" s="100">
        <v>0.01424</v>
      </c>
      <c r="P383" s="100">
        <v>26.22</v>
      </c>
      <c r="Q383" s="100">
        <v>25.43</v>
      </c>
      <c r="R383" s="1">
        <v>25.53</v>
      </c>
      <c r="S383" s="1">
        <v>24.46</v>
      </c>
    </row>
    <row r="384" hidden="1">
      <c r="A384" s="93" t="s">
        <v>3034</v>
      </c>
      <c r="B384" s="93" t="s">
        <v>61</v>
      </c>
      <c r="C384" s="93" t="s">
        <v>312</v>
      </c>
      <c r="D384" s="94" t="s">
        <v>115</v>
      </c>
      <c r="E384" s="100">
        <v>379.0</v>
      </c>
      <c r="F384" s="99" t="s">
        <v>66</v>
      </c>
      <c r="G384" s="99" t="s">
        <v>3035</v>
      </c>
      <c r="H384" s="100" t="s">
        <v>2616</v>
      </c>
      <c r="I384" s="100">
        <v>150.0</v>
      </c>
      <c r="J384" s="100">
        <v>0.0024</v>
      </c>
      <c r="K384" s="100">
        <v>0.0201</v>
      </c>
      <c r="L384" s="100">
        <v>0.0</v>
      </c>
      <c r="M384" s="100">
        <v>0.02</v>
      </c>
      <c r="N384" s="100">
        <v>0.005543</v>
      </c>
      <c r="O384" s="100">
        <v>0.02494</v>
      </c>
      <c r="P384" s="100">
        <v>19.07</v>
      </c>
      <c r="Q384" s="100">
        <v>20.87</v>
      </c>
      <c r="R384" s="1">
        <v>19.03</v>
      </c>
      <c r="S384" s="1">
        <v>20.81</v>
      </c>
    </row>
    <row r="385" hidden="1">
      <c r="A385" s="93" t="s">
        <v>3036</v>
      </c>
      <c r="B385" s="93" t="s">
        <v>66</v>
      </c>
      <c r="C385" s="93" t="s">
        <v>312</v>
      </c>
      <c r="D385" s="94" t="s">
        <v>115</v>
      </c>
      <c r="E385" s="100">
        <v>380.0</v>
      </c>
      <c r="F385" s="99" t="s">
        <v>61</v>
      </c>
      <c r="G385" s="99" t="s">
        <v>3035</v>
      </c>
      <c r="H385" s="100" t="s">
        <v>2616</v>
      </c>
      <c r="I385" s="100">
        <v>150.0</v>
      </c>
      <c r="J385" s="100">
        <v>0.0024</v>
      </c>
      <c r="K385" s="100">
        <v>0.0201</v>
      </c>
      <c r="L385" s="100">
        <v>0.0</v>
      </c>
      <c r="M385" s="100">
        <v>0.02</v>
      </c>
      <c r="N385" s="100">
        <v>0.005543</v>
      </c>
      <c r="O385" s="100">
        <v>0.02494</v>
      </c>
      <c r="P385" s="100">
        <v>19.07</v>
      </c>
      <c r="Q385" s="100">
        <v>20.87</v>
      </c>
      <c r="R385" s="1">
        <v>19.03</v>
      </c>
      <c r="S385" s="1">
        <v>20.81</v>
      </c>
    </row>
    <row r="386" hidden="1">
      <c r="A386" s="93" t="s">
        <v>3037</v>
      </c>
      <c r="B386" s="93" t="s">
        <v>85</v>
      </c>
      <c r="C386" s="93" t="s">
        <v>515</v>
      </c>
      <c r="D386" s="94" t="s">
        <v>115</v>
      </c>
      <c r="E386" s="100">
        <v>381.0</v>
      </c>
      <c r="F386" s="101">
        <v>44232.0</v>
      </c>
      <c r="G386" s="99" t="s">
        <v>72</v>
      </c>
      <c r="H386" s="100" t="s">
        <v>2616</v>
      </c>
      <c r="I386" s="100">
        <v>150.0</v>
      </c>
      <c r="J386" s="100">
        <v>0.0021</v>
      </c>
      <c r="K386" s="100">
        <v>0.0231</v>
      </c>
      <c r="L386" s="100">
        <v>0.0</v>
      </c>
      <c r="M386" s="100">
        <v>0.02</v>
      </c>
      <c r="N386" s="100">
        <v>0.00597</v>
      </c>
      <c r="O386" s="100">
        <v>0.02572</v>
      </c>
      <c r="P386" s="100">
        <v>17.41</v>
      </c>
      <c r="Q386" s="100">
        <v>18.19</v>
      </c>
      <c r="R386" s="1">
        <v>17.25</v>
      </c>
      <c r="S386" s="1">
        <v>17.95</v>
      </c>
    </row>
    <row r="387" hidden="1">
      <c r="A387" s="93" t="s">
        <v>3038</v>
      </c>
      <c r="B387" s="93" t="s">
        <v>88</v>
      </c>
      <c r="C387" s="93" t="s">
        <v>515</v>
      </c>
      <c r="D387" s="94" t="s">
        <v>115</v>
      </c>
      <c r="E387" s="100">
        <v>382.0</v>
      </c>
      <c r="F387" s="101">
        <v>44201.0</v>
      </c>
      <c r="G387" s="99" t="s">
        <v>72</v>
      </c>
      <c r="H387" s="100" t="s">
        <v>2616</v>
      </c>
      <c r="I387" s="100">
        <v>150.0</v>
      </c>
      <c r="J387" s="100">
        <v>0.0021</v>
      </c>
      <c r="K387" s="100">
        <v>0.0231</v>
      </c>
      <c r="L387" s="100">
        <v>0.0</v>
      </c>
      <c r="M387" s="100">
        <v>0.02</v>
      </c>
      <c r="N387" s="100">
        <v>0.00597</v>
      </c>
      <c r="O387" s="100">
        <v>0.02572</v>
      </c>
      <c r="P387" s="100">
        <v>17.41</v>
      </c>
      <c r="Q387" s="100">
        <v>18.19</v>
      </c>
      <c r="R387" s="1">
        <v>17.25</v>
      </c>
      <c r="S387" s="1">
        <v>17.95</v>
      </c>
    </row>
    <row r="388" hidden="1">
      <c r="A388" s="93" t="s">
        <v>3039</v>
      </c>
      <c r="B388" s="93" t="s">
        <v>61</v>
      </c>
      <c r="C388" s="93" t="s">
        <v>621</v>
      </c>
      <c r="D388" s="94" t="s">
        <v>115</v>
      </c>
      <c r="E388" s="100">
        <v>383.0</v>
      </c>
      <c r="F388" s="99" t="s">
        <v>369</v>
      </c>
      <c r="G388" s="99" t="s">
        <v>2004</v>
      </c>
      <c r="H388" s="100" t="s">
        <v>2616</v>
      </c>
      <c r="I388" s="100">
        <v>150.0</v>
      </c>
      <c r="J388" s="100">
        <v>5.0E-4</v>
      </c>
      <c r="K388" s="100">
        <v>0.029</v>
      </c>
      <c r="L388" s="100">
        <v>0.0</v>
      </c>
      <c r="M388" s="100">
        <v>0.03</v>
      </c>
      <c r="N388" s="100">
        <v>3.0E-6</v>
      </c>
      <c r="O388" s="100">
        <v>0.00974</v>
      </c>
      <c r="P388" s="100">
        <v>18.69</v>
      </c>
      <c r="Q388" s="100">
        <v>14.58</v>
      </c>
      <c r="R388" s="1">
        <v>18.5</v>
      </c>
      <c r="S388" s="1">
        <v>14.42</v>
      </c>
    </row>
    <row r="389" hidden="1">
      <c r="A389" s="93" t="s">
        <v>3040</v>
      </c>
      <c r="B389" s="93" t="s">
        <v>66</v>
      </c>
      <c r="C389" s="93" t="s">
        <v>621</v>
      </c>
      <c r="D389" s="94" t="s">
        <v>115</v>
      </c>
      <c r="E389" s="100">
        <v>384.0</v>
      </c>
      <c r="F389" s="99" t="s">
        <v>108</v>
      </c>
      <c r="G389" s="99" t="s">
        <v>2004</v>
      </c>
      <c r="H389" s="100" t="s">
        <v>2616</v>
      </c>
      <c r="I389" s="100">
        <v>150.0</v>
      </c>
      <c r="J389" s="100">
        <v>0.0031</v>
      </c>
      <c r="K389" s="100">
        <v>0.0472</v>
      </c>
      <c r="L389" s="100">
        <v>0.0</v>
      </c>
      <c r="M389" s="100">
        <v>0.05</v>
      </c>
      <c r="N389" s="100">
        <v>0.01232</v>
      </c>
      <c r="O389" s="100">
        <v>0.06411</v>
      </c>
      <c r="P389" s="100">
        <v>7.95</v>
      </c>
      <c r="Q389" s="100">
        <v>8.95</v>
      </c>
      <c r="R389" s="1">
        <v>7.92</v>
      </c>
      <c r="S389" s="1">
        <v>8.89</v>
      </c>
    </row>
    <row r="390" hidden="1">
      <c r="A390" s="93" t="s">
        <v>3041</v>
      </c>
      <c r="B390" s="93" t="s">
        <v>123</v>
      </c>
      <c r="C390" s="93" t="s">
        <v>1067</v>
      </c>
      <c r="D390" s="94" t="s">
        <v>115</v>
      </c>
      <c r="E390" s="100">
        <v>385.0</v>
      </c>
      <c r="F390" s="99" t="s">
        <v>2005</v>
      </c>
      <c r="G390" s="99" t="s">
        <v>2004</v>
      </c>
      <c r="H390" s="100" t="s">
        <v>2616</v>
      </c>
      <c r="I390" s="100">
        <v>150.0</v>
      </c>
      <c r="J390" s="100">
        <v>5.0E-4</v>
      </c>
      <c r="K390" s="100">
        <v>0.029</v>
      </c>
      <c r="L390" s="100">
        <v>0.0</v>
      </c>
      <c r="M390" s="100">
        <v>0.03</v>
      </c>
      <c r="N390" s="100">
        <v>3.0E-6</v>
      </c>
      <c r="O390" s="100">
        <v>0.00974</v>
      </c>
      <c r="P390" s="100">
        <v>18.69</v>
      </c>
      <c r="Q390" s="100">
        <v>14.58</v>
      </c>
      <c r="R390" s="1">
        <v>18.5</v>
      </c>
      <c r="S390" s="1">
        <v>14.42</v>
      </c>
    </row>
    <row r="391" hidden="1">
      <c r="A391" s="93" t="s">
        <v>3042</v>
      </c>
      <c r="B391" s="93" t="s">
        <v>118</v>
      </c>
      <c r="C391" s="93" t="s">
        <v>1067</v>
      </c>
      <c r="D391" s="94" t="s">
        <v>115</v>
      </c>
      <c r="E391" s="100">
        <v>386.0</v>
      </c>
      <c r="F391" s="99" t="s">
        <v>872</v>
      </c>
      <c r="G391" s="99" t="s">
        <v>2004</v>
      </c>
      <c r="H391" s="100" t="s">
        <v>2616</v>
      </c>
      <c r="I391" s="100">
        <v>150.0</v>
      </c>
      <c r="J391" s="100">
        <v>5.0E-4</v>
      </c>
      <c r="K391" s="100">
        <v>0.029</v>
      </c>
      <c r="L391" s="100">
        <v>0.0</v>
      </c>
      <c r="M391" s="100">
        <v>0.03</v>
      </c>
      <c r="N391" s="100">
        <v>3.0E-6</v>
      </c>
      <c r="O391" s="100">
        <v>0.00974</v>
      </c>
      <c r="P391" s="100">
        <v>18.69</v>
      </c>
      <c r="Q391" s="100">
        <v>14.58</v>
      </c>
      <c r="R391" s="1">
        <v>18.5</v>
      </c>
      <c r="S391" s="1">
        <v>14.42</v>
      </c>
    </row>
    <row r="392" hidden="1">
      <c r="A392" s="93" t="s">
        <v>3043</v>
      </c>
      <c r="B392" s="93" t="s">
        <v>85</v>
      </c>
      <c r="C392" s="93" t="s">
        <v>458</v>
      </c>
      <c r="D392" s="94" t="s">
        <v>115</v>
      </c>
      <c r="E392" s="100">
        <v>387.0</v>
      </c>
      <c r="F392" s="101">
        <v>44232.0</v>
      </c>
      <c r="G392" s="99" t="s">
        <v>163</v>
      </c>
      <c r="H392" s="100" t="s">
        <v>2616</v>
      </c>
      <c r="I392" s="100">
        <v>150.0</v>
      </c>
      <c r="J392" s="100">
        <v>0.0012</v>
      </c>
      <c r="K392" s="100">
        <v>0.0124</v>
      </c>
      <c r="L392" s="100">
        <v>0.0</v>
      </c>
      <c r="M392" s="100">
        <v>0.01</v>
      </c>
      <c r="N392" s="100">
        <v>0.00439</v>
      </c>
      <c r="O392" s="100">
        <v>0.01779</v>
      </c>
      <c r="P392" s="100">
        <v>29.25</v>
      </c>
      <c r="Q392" s="100">
        <v>33.93</v>
      </c>
      <c r="R392" s="1">
        <v>28.97</v>
      </c>
      <c r="S392" s="1">
        <v>33.37</v>
      </c>
    </row>
    <row r="393" hidden="1">
      <c r="A393" s="93" t="s">
        <v>3044</v>
      </c>
      <c r="B393" s="93" t="s">
        <v>88</v>
      </c>
      <c r="C393" s="93" t="s">
        <v>458</v>
      </c>
      <c r="D393" s="94" t="s">
        <v>115</v>
      </c>
      <c r="E393" s="100">
        <v>388.0</v>
      </c>
      <c r="F393" s="101">
        <v>44201.0</v>
      </c>
      <c r="G393" s="99" t="s">
        <v>163</v>
      </c>
      <c r="H393" s="100" t="s">
        <v>2616</v>
      </c>
      <c r="I393" s="100">
        <v>150.0</v>
      </c>
      <c r="J393" s="100">
        <v>0.0012</v>
      </c>
      <c r="K393" s="100">
        <v>0.0124</v>
      </c>
      <c r="L393" s="100">
        <v>0.0</v>
      </c>
      <c r="M393" s="100">
        <v>0.01</v>
      </c>
      <c r="N393" s="100">
        <v>0.00439</v>
      </c>
      <c r="O393" s="100">
        <v>0.01779</v>
      </c>
      <c r="P393" s="100">
        <v>29.25</v>
      </c>
      <c r="Q393" s="100">
        <v>33.93</v>
      </c>
      <c r="R393" s="1">
        <v>28.97</v>
      </c>
      <c r="S393" s="1">
        <v>33.37</v>
      </c>
    </row>
    <row r="394" hidden="1">
      <c r="A394" s="93" t="s">
        <v>3045</v>
      </c>
      <c r="B394" s="93" t="s">
        <v>123</v>
      </c>
      <c r="C394" s="93" t="s">
        <v>690</v>
      </c>
      <c r="D394" s="94" t="s">
        <v>115</v>
      </c>
      <c r="E394" s="100">
        <v>389.0</v>
      </c>
      <c r="F394" s="99" t="s">
        <v>935</v>
      </c>
      <c r="G394" s="99" t="s">
        <v>2126</v>
      </c>
      <c r="H394" s="100" t="s">
        <v>2616</v>
      </c>
      <c r="I394" s="100">
        <v>150.0</v>
      </c>
      <c r="J394" s="100">
        <v>0.0026</v>
      </c>
      <c r="K394" s="100">
        <v>0.0173</v>
      </c>
      <c r="L394" s="100">
        <v>0.0</v>
      </c>
      <c r="M394" s="100">
        <v>0.02</v>
      </c>
      <c r="N394" s="100">
        <v>0.00508</v>
      </c>
      <c r="O394" s="100">
        <v>0.01652</v>
      </c>
      <c r="P394" s="100">
        <v>24.19</v>
      </c>
      <c r="Q394" s="100">
        <v>24.07</v>
      </c>
      <c r="R394" s="1">
        <v>23.6</v>
      </c>
      <c r="S394" s="1">
        <v>23.21</v>
      </c>
    </row>
    <row r="395" hidden="1">
      <c r="A395" s="93" t="s">
        <v>3046</v>
      </c>
      <c r="B395" s="93" t="s">
        <v>118</v>
      </c>
      <c r="C395" s="93" t="s">
        <v>690</v>
      </c>
      <c r="D395" s="94" t="s">
        <v>115</v>
      </c>
      <c r="E395" s="100">
        <v>390.0</v>
      </c>
      <c r="F395" s="99" t="s">
        <v>63</v>
      </c>
      <c r="G395" s="99" t="s">
        <v>2126</v>
      </c>
      <c r="H395" s="100" t="s">
        <v>2616</v>
      </c>
      <c r="I395" s="100">
        <v>150.0</v>
      </c>
      <c r="J395" s="100">
        <v>0.0026</v>
      </c>
      <c r="K395" s="100">
        <v>0.0173</v>
      </c>
      <c r="L395" s="100">
        <v>0.0</v>
      </c>
      <c r="M395" s="100">
        <v>0.02</v>
      </c>
      <c r="N395" s="100">
        <v>0.00508</v>
      </c>
      <c r="O395" s="100">
        <v>0.01652</v>
      </c>
      <c r="P395" s="100">
        <v>24.19</v>
      </c>
      <c r="Q395" s="100">
        <v>24.07</v>
      </c>
      <c r="R395" s="1">
        <v>23.6</v>
      </c>
      <c r="S395" s="1">
        <v>23.21</v>
      </c>
    </row>
    <row r="396" hidden="1">
      <c r="A396" s="93" t="s">
        <v>3047</v>
      </c>
      <c r="B396" s="93" t="s">
        <v>85</v>
      </c>
      <c r="C396" s="93" t="s">
        <v>258</v>
      </c>
      <c r="D396" s="94" t="s">
        <v>115</v>
      </c>
      <c r="E396" s="100">
        <v>391.0</v>
      </c>
      <c r="F396" s="99" t="s">
        <v>66</v>
      </c>
      <c r="G396" s="99" t="s">
        <v>1669</v>
      </c>
      <c r="H396" s="100" t="s">
        <v>2616</v>
      </c>
      <c r="I396" s="100">
        <v>150.0</v>
      </c>
      <c r="J396" s="100">
        <v>0.0015</v>
      </c>
      <c r="K396" s="100">
        <v>0.0113</v>
      </c>
      <c r="L396" s="100">
        <v>0.0</v>
      </c>
      <c r="M396" s="100">
        <v>0.01</v>
      </c>
      <c r="N396" s="100">
        <v>0.00392</v>
      </c>
      <c r="O396" s="100">
        <v>0.01652</v>
      </c>
      <c r="P396" s="100">
        <v>31.63</v>
      </c>
      <c r="Q396" s="100">
        <v>37.1</v>
      </c>
      <c r="R396" s="1">
        <v>30.75</v>
      </c>
      <c r="S396" s="1">
        <v>35.35</v>
      </c>
    </row>
    <row r="397" hidden="1">
      <c r="A397" s="93" t="s">
        <v>3048</v>
      </c>
      <c r="B397" s="93" t="s">
        <v>88</v>
      </c>
      <c r="C397" s="93" t="s">
        <v>258</v>
      </c>
      <c r="D397" s="94" t="s">
        <v>115</v>
      </c>
      <c r="E397" s="100">
        <v>392.0</v>
      </c>
      <c r="F397" s="99" t="s">
        <v>61</v>
      </c>
      <c r="G397" s="99" t="s">
        <v>1669</v>
      </c>
      <c r="H397" s="100" t="s">
        <v>2616</v>
      </c>
      <c r="I397" s="100">
        <v>150.0</v>
      </c>
      <c r="J397" s="100">
        <v>0.0015</v>
      </c>
      <c r="K397" s="100">
        <v>0.0113</v>
      </c>
      <c r="L397" s="100">
        <v>0.0</v>
      </c>
      <c r="M397" s="100">
        <v>0.01</v>
      </c>
      <c r="N397" s="100">
        <v>0.00392</v>
      </c>
      <c r="O397" s="100">
        <v>0.01652</v>
      </c>
      <c r="P397" s="100">
        <v>31.63</v>
      </c>
      <c r="Q397" s="100">
        <v>37.1</v>
      </c>
      <c r="R397" s="1">
        <v>30.75</v>
      </c>
      <c r="S397" s="1">
        <v>35.35</v>
      </c>
    </row>
    <row r="398" hidden="1">
      <c r="A398" s="93" t="s">
        <v>3049</v>
      </c>
      <c r="B398" s="93" t="s">
        <v>85</v>
      </c>
      <c r="C398" s="93" t="s">
        <v>491</v>
      </c>
      <c r="D398" s="94" t="s">
        <v>115</v>
      </c>
      <c r="E398" s="100">
        <v>393.0</v>
      </c>
      <c r="F398" s="101">
        <v>44232.0</v>
      </c>
      <c r="G398" s="99" t="s">
        <v>701</v>
      </c>
      <c r="H398" s="100" t="s">
        <v>2616</v>
      </c>
      <c r="I398" s="100">
        <v>150.0</v>
      </c>
      <c r="J398" s="100">
        <v>0.0018</v>
      </c>
      <c r="K398" s="100">
        <v>0.0176</v>
      </c>
      <c r="L398" s="100">
        <v>0.0</v>
      </c>
      <c r="M398" s="100">
        <v>0.02</v>
      </c>
      <c r="N398" s="100">
        <v>0.00716</v>
      </c>
      <c r="O398" s="100">
        <v>0.03297</v>
      </c>
      <c r="P398" s="100">
        <v>18.29</v>
      </c>
      <c r="Q398" s="100">
        <v>23.85</v>
      </c>
      <c r="R398" s="1">
        <v>18.21</v>
      </c>
      <c r="S398" s="1">
        <v>23.66</v>
      </c>
    </row>
    <row r="399" hidden="1">
      <c r="A399" s="93" t="s">
        <v>3050</v>
      </c>
      <c r="B399" s="93" t="s">
        <v>88</v>
      </c>
      <c r="C399" s="93" t="s">
        <v>491</v>
      </c>
      <c r="D399" s="94" t="s">
        <v>115</v>
      </c>
      <c r="E399" s="100">
        <v>394.0</v>
      </c>
      <c r="F399" s="101">
        <v>44201.0</v>
      </c>
      <c r="G399" s="99" t="s">
        <v>701</v>
      </c>
      <c r="H399" s="100" t="s">
        <v>2616</v>
      </c>
      <c r="I399" s="100">
        <v>150.0</v>
      </c>
      <c r="J399" s="100">
        <v>0.0018</v>
      </c>
      <c r="K399" s="100">
        <v>0.0176</v>
      </c>
      <c r="L399" s="100">
        <v>0.0</v>
      </c>
      <c r="M399" s="100">
        <v>0.02</v>
      </c>
      <c r="N399" s="100">
        <v>0.00716</v>
      </c>
      <c r="O399" s="100">
        <v>0.03297</v>
      </c>
      <c r="P399" s="100">
        <v>18.29</v>
      </c>
      <c r="Q399" s="100">
        <v>23.85</v>
      </c>
      <c r="R399" s="1">
        <v>18.21</v>
      </c>
      <c r="S399" s="1">
        <v>23.66</v>
      </c>
    </row>
    <row r="400" hidden="1">
      <c r="A400" s="93" t="s">
        <v>3051</v>
      </c>
      <c r="B400" s="93" t="s">
        <v>85</v>
      </c>
      <c r="C400" s="93" t="s">
        <v>490</v>
      </c>
      <c r="D400" s="94" t="s">
        <v>115</v>
      </c>
      <c r="E400" s="100">
        <v>395.0</v>
      </c>
      <c r="F400" s="99" t="s">
        <v>66</v>
      </c>
      <c r="G400" s="99" t="s">
        <v>615</v>
      </c>
      <c r="H400" s="100" t="s">
        <v>2616</v>
      </c>
      <c r="I400" s="100">
        <v>150.0</v>
      </c>
      <c r="J400" s="100">
        <v>0.002</v>
      </c>
      <c r="K400" s="100">
        <v>0.0187</v>
      </c>
      <c r="L400" s="100">
        <v>0.0</v>
      </c>
      <c r="M400" s="100">
        <v>0.02</v>
      </c>
      <c r="N400" s="100">
        <v>0.00666</v>
      </c>
      <c r="O400" s="100">
        <v>0.02964</v>
      </c>
      <c r="P400" s="100">
        <v>18.58</v>
      </c>
      <c r="Q400" s="100">
        <v>22.49</v>
      </c>
      <c r="R400" s="1">
        <v>18.52</v>
      </c>
      <c r="S400" s="1">
        <v>22.38</v>
      </c>
    </row>
    <row r="401" hidden="1">
      <c r="A401" s="93" t="s">
        <v>3052</v>
      </c>
      <c r="B401" s="93" t="s">
        <v>88</v>
      </c>
      <c r="C401" s="93" t="s">
        <v>490</v>
      </c>
      <c r="D401" s="94" t="s">
        <v>115</v>
      </c>
      <c r="E401" s="100">
        <v>396.0</v>
      </c>
      <c r="F401" s="99" t="s">
        <v>61</v>
      </c>
      <c r="G401" s="99" t="s">
        <v>615</v>
      </c>
      <c r="H401" s="100" t="s">
        <v>2616</v>
      </c>
      <c r="I401" s="100">
        <v>150.0</v>
      </c>
      <c r="J401" s="100">
        <v>0.002</v>
      </c>
      <c r="K401" s="100">
        <v>0.0187</v>
      </c>
      <c r="L401" s="100">
        <v>0.0</v>
      </c>
      <c r="M401" s="100">
        <v>0.02</v>
      </c>
      <c r="N401" s="100">
        <v>0.00666</v>
      </c>
      <c r="O401" s="100">
        <v>0.02964</v>
      </c>
      <c r="P401" s="100">
        <v>18.58</v>
      </c>
      <c r="Q401" s="100">
        <v>22.49</v>
      </c>
      <c r="R401" s="1">
        <v>18.52</v>
      </c>
      <c r="S401" s="1">
        <v>22.38</v>
      </c>
    </row>
    <row r="402" hidden="1">
      <c r="A402" s="93" t="s">
        <v>3053</v>
      </c>
      <c r="B402" s="93" t="s">
        <v>85</v>
      </c>
      <c r="C402" s="93" t="s">
        <v>462</v>
      </c>
      <c r="D402" s="94" t="s">
        <v>115</v>
      </c>
      <c r="E402" s="100">
        <v>397.0</v>
      </c>
      <c r="F402" s="101">
        <v>44232.0</v>
      </c>
      <c r="G402" s="99" t="s">
        <v>2064</v>
      </c>
      <c r="H402" s="100" t="s">
        <v>2616</v>
      </c>
      <c r="I402" s="100">
        <v>150.0</v>
      </c>
      <c r="J402" s="100">
        <v>0.0018</v>
      </c>
      <c r="K402" s="100">
        <v>0.0167</v>
      </c>
      <c r="L402" s="100">
        <v>0.0</v>
      </c>
      <c r="M402" s="100">
        <v>0.02</v>
      </c>
      <c r="N402" s="100">
        <v>0.00618</v>
      </c>
      <c r="O402" s="100">
        <v>0.02627</v>
      </c>
      <c r="P402" s="100">
        <v>20.81</v>
      </c>
      <c r="Q402" s="100">
        <v>25.09</v>
      </c>
      <c r="R402" s="1">
        <v>20.73</v>
      </c>
      <c r="S402" s="1">
        <v>24.93</v>
      </c>
    </row>
    <row r="403" hidden="1">
      <c r="A403" s="93" t="s">
        <v>3054</v>
      </c>
      <c r="B403" s="93" t="s">
        <v>88</v>
      </c>
      <c r="C403" s="93" t="s">
        <v>462</v>
      </c>
      <c r="D403" s="94" t="s">
        <v>115</v>
      </c>
      <c r="E403" s="100">
        <v>398.0</v>
      </c>
      <c r="F403" s="101">
        <v>44201.0</v>
      </c>
      <c r="G403" s="99" t="s">
        <v>2064</v>
      </c>
      <c r="H403" s="100" t="s">
        <v>2616</v>
      </c>
      <c r="I403" s="100">
        <v>150.0</v>
      </c>
      <c r="J403" s="100">
        <v>0.0018</v>
      </c>
      <c r="K403" s="100">
        <v>0.0167</v>
      </c>
      <c r="L403" s="100">
        <v>0.0</v>
      </c>
      <c r="M403" s="100">
        <v>0.02</v>
      </c>
      <c r="N403" s="100">
        <v>0.00618</v>
      </c>
      <c r="O403" s="100">
        <v>0.02627</v>
      </c>
      <c r="P403" s="100">
        <v>20.81</v>
      </c>
      <c r="Q403" s="100">
        <v>25.09</v>
      </c>
      <c r="R403" s="1">
        <v>20.73</v>
      </c>
      <c r="S403" s="1">
        <v>24.93</v>
      </c>
    </row>
    <row r="404" hidden="1">
      <c r="A404" s="93" t="s">
        <v>3055</v>
      </c>
      <c r="B404" s="93" t="s">
        <v>473</v>
      </c>
      <c r="C404" s="93" t="s">
        <v>462</v>
      </c>
      <c r="D404" s="94" t="s">
        <v>115</v>
      </c>
      <c r="E404" s="100">
        <v>399.0</v>
      </c>
      <c r="F404" s="99" t="s">
        <v>66</v>
      </c>
      <c r="G404" s="99" t="s">
        <v>586</v>
      </c>
      <c r="H404" s="100" t="s">
        <v>2616</v>
      </c>
      <c r="I404" s="100">
        <v>150.0</v>
      </c>
      <c r="J404" s="100">
        <v>0.0036</v>
      </c>
      <c r="K404" s="100">
        <v>0.031</v>
      </c>
      <c r="L404" s="100">
        <v>0.0</v>
      </c>
      <c r="M404" s="100">
        <v>0.03</v>
      </c>
      <c r="N404" s="100">
        <v>0.01192</v>
      </c>
      <c r="O404" s="100">
        <v>0.0493</v>
      </c>
      <c r="P404" s="100">
        <v>11.22</v>
      </c>
      <c r="Q404" s="100">
        <v>13.54</v>
      </c>
      <c r="R404" s="1">
        <v>11.15</v>
      </c>
      <c r="S404" s="1">
        <v>13.41</v>
      </c>
    </row>
    <row r="405" hidden="1">
      <c r="A405" s="93" t="s">
        <v>3056</v>
      </c>
      <c r="B405" s="93" t="s">
        <v>464</v>
      </c>
      <c r="C405" s="93" t="s">
        <v>462</v>
      </c>
      <c r="D405" s="94" t="s">
        <v>115</v>
      </c>
      <c r="E405" s="100">
        <v>400.0</v>
      </c>
      <c r="F405" s="99" t="s">
        <v>61</v>
      </c>
      <c r="G405" s="99" t="s">
        <v>586</v>
      </c>
      <c r="H405" s="100" t="s">
        <v>2616</v>
      </c>
      <c r="I405" s="100">
        <v>150.0</v>
      </c>
      <c r="J405" s="100">
        <v>0.0036</v>
      </c>
      <c r="K405" s="100">
        <v>0.031</v>
      </c>
      <c r="L405" s="100">
        <v>0.0</v>
      </c>
      <c r="M405" s="100">
        <v>0.03</v>
      </c>
      <c r="N405" s="100">
        <v>0.01192</v>
      </c>
      <c r="O405" s="100">
        <v>0.0493</v>
      </c>
      <c r="P405" s="100">
        <v>11.22</v>
      </c>
      <c r="Q405" s="100">
        <v>13.54</v>
      </c>
      <c r="R405" s="1">
        <v>11.15</v>
      </c>
      <c r="S405" s="1">
        <v>13.41</v>
      </c>
    </row>
    <row r="406" hidden="1">
      <c r="A406" s="93" t="s">
        <v>3057</v>
      </c>
      <c r="B406" s="93" t="s">
        <v>324</v>
      </c>
      <c r="C406" s="93" t="s">
        <v>467</v>
      </c>
      <c r="D406" s="94" t="s">
        <v>115</v>
      </c>
      <c r="E406" s="100">
        <v>401.0</v>
      </c>
      <c r="F406" s="99" t="s">
        <v>63</v>
      </c>
      <c r="G406" s="99" t="s">
        <v>1648</v>
      </c>
      <c r="H406" s="100" t="s">
        <v>2616</v>
      </c>
      <c r="I406" s="100">
        <v>150.0</v>
      </c>
      <c r="J406" s="100">
        <v>0.001</v>
      </c>
      <c r="K406" s="100">
        <v>0.0072</v>
      </c>
      <c r="L406" s="100">
        <v>0.0</v>
      </c>
      <c r="M406" s="100">
        <v>0.01</v>
      </c>
      <c r="N406" s="100">
        <v>0.00258</v>
      </c>
      <c r="O406" s="100">
        <v>0.0091</v>
      </c>
      <c r="P406" s="100">
        <v>51.64</v>
      </c>
      <c r="Q406" s="100">
        <v>57.58</v>
      </c>
      <c r="R406" s="1">
        <v>49.22</v>
      </c>
      <c r="S406" s="1">
        <v>53.27</v>
      </c>
      <c r="V406" s="1">
        <v>225.0</v>
      </c>
      <c r="W406" s="102">
        <f t="shared" ref="W406:AB406" si="22">$V406*J406</f>
        <v>0.225</v>
      </c>
      <c r="X406" s="102">
        <f t="shared" si="22"/>
        <v>1.62</v>
      </c>
      <c r="Y406" s="102">
        <f t="shared" si="22"/>
        <v>0</v>
      </c>
      <c r="Z406" s="102">
        <f t="shared" si="22"/>
        <v>2.25</v>
      </c>
      <c r="AA406" s="102">
        <f t="shared" si="22"/>
        <v>0.5805</v>
      </c>
      <c r="AB406" s="102">
        <f t="shared" si="22"/>
        <v>2.0475</v>
      </c>
      <c r="AC406" s="103">
        <f t="shared" ref="AC406:AC407" si="24">(W406^2+X406^2)^0.5</f>
        <v>1.635550366</v>
      </c>
      <c r="AD406" s="103">
        <f t="shared" ref="AD406:AD407" si="25">(Y406^2+Z406^2)^0.5</f>
        <v>2.25</v>
      </c>
      <c r="AE406" s="103">
        <f t="shared" ref="AE406:AE407" si="26">(AB406^2+AA406^2)^0.5</f>
        <v>2.128200296</v>
      </c>
      <c r="AF406" s="98">
        <v>0.5</v>
      </c>
      <c r="AG406" s="103">
        <f t="shared" ref="AG406:AG407" si="27">AC406/AF406</f>
        <v>3.271100732</v>
      </c>
      <c r="AH406" s="103"/>
    </row>
    <row r="407" hidden="1">
      <c r="A407" s="93" t="s">
        <v>3058</v>
      </c>
      <c r="B407" s="93" t="s">
        <v>236</v>
      </c>
      <c r="C407" s="93" t="s">
        <v>467</v>
      </c>
      <c r="D407" s="94" t="s">
        <v>115</v>
      </c>
      <c r="E407" s="100">
        <v>402.0</v>
      </c>
      <c r="F407" s="99" t="s">
        <v>63</v>
      </c>
      <c r="G407" s="99" t="s">
        <v>1651</v>
      </c>
      <c r="H407" s="100" t="s">
        <v>2616</v>
      </c>
      <c r="I407" s="100">
        <v>150.0</v>
      </c>
      <c r="J407" s="100">
        <v>0.0012</v>
      </c>
      <c r="K407" s="100">
        <v>0.0075</v>
      </c>
      <c r="L407" s="100">
        <v>0.0</v>
      </c>
      <c r="M407" s="100">
        <v>0.01</v>
      </c>
      <c r="N407" s="100">
        <v>0.00312</v>
      </c>
      <c r="O407" s="100">
        <v>0.01001</v>
      </c>
      <c r="P407" s="100">
        <v>48.3</v>
      </c>
      <c r="Q407" s="100">
        <v>55.06</v>
      </c>
      <c r="R407" s="1">
        <v>46.18</v>
      </c>
      <c r="S407" s="1">
        <v>51.11</v>
      </c>
      <c r="V407" s="1">
        <v>225.0</v>
      </c>
      <c r="W407" s="102">
        <f t="shared" ref="W407:AB407" si="23">$V407*J407</f>
        <v>0.27</v>
      </c>
      <c r="X407" s="102">
        <f t="shared" si="23"/>
        <v>1.6875</v>
      </c>
      <c r="Y407" s="102">
        <f t="shared" si="23"/>
        <v>0</v>
      </c>
      <c r="Z407" s="102">
        <f t="shared" si="23"/>
        <v>2.25</v>
      </c>
      <c r="AA407" s="102">
        <f t="shared" si="23"/>
        <v>0.702</v>
      </c>
      <c r="AB407" s="102">
        <f t="shared" si="23"/>
        <v>2.25225</v>
      </c>
      <c r="AC407" s="103">
        <f t="shared" si="24"/>
        <v>1.708963502</v>
      </c>
      <c r="AD407" s="103">
        <f t="shared" si="25"/>
        <v>2.25</v>
      </c>
      <c r="AE407" s="103">
        <f t="shared" si="26"/>
        <v>2.359117221</v>
      </c>
      <c r="AF407" s="98">
        <v>0.5</v>
      </c>
      <c r="AG407" s="103">
        <f t="shared" si="27"/>
        <v>3.417927003</v>
      </c>
      <c r="AH407" s="103"/>
    </row>
    <row r="408" hidden="1">
      <c r="A408" s="93" t="s">
        <v>3059</v>
      </c>
      <c r="B408" s="93" t="s">
        <v>85</v>
      </c>
      <c r="C408" s="93" t="s">
        <v>517</v>
      </c>
      <c r="D408" s="94" t="s">
        <v>115</v>
      </c>
      <c r="E408" s="100">
        <v>403.0</v>
      </c>
      <c r="F408" s="99" t="s">
        <v>88</v>
      </c>
      <c r="G408" s="99" t="s">
        <v>3060</v>
      </c>
      <c r="H408" s="100" t="s">
        <v>2654</v>
      </c>
      <c r="I408" s="100">
        <v>150.0</v>
      </c>
      <c r="J408" s="100">
        <v>0.0024</v>
      </c>
      <c r="K408" s="100">
        <v>0.024</v>
      </c>
      <c r="L408" s="100">
        <v>0.0</v>
      </c>
      <c r="M408" s="100">
        <v>0.02</v>
      </c>
      <c r="N408" s="100">
        <v>0.00939</v>
      </c>
      <c r="O408" s="100">
        <v>0.04493</v>
      </c>
      <c r="P408" s="100">
        <v>13.39</v>
      </c>
      <c r="Q408" s="100">
        <v>17.54</v>
      </c>
      <c r="R408" s="1">
        <v>13.34</v>
      </c>
      <c r="S408" s="1">
        <v>17.42</v>
      </c>
    </row>
    <row r="409" hidden="1">
      <c r="A409" s="93" t="s">
        <v>3061</v>
      </c>
      <c r="B409" s="93" t="s">
        <v>88</v>
      </c>
      <c r="C409" s="93" t="s">
        <v>517</v>
      </c>
      <c r="D409" s="94" t="s">
        <v>115</v>
      </c>
      <c r="E409" s="100">
        <v>404.0</v>
      </c>
      <c r="F409" s="99" t="s">
        <v>85</v>
      </c>
      <c r="G409" s="99" t="s">
        <v>3060</v>
      </c>
      <c r="H409" s="100" t="s">
        <v>2654</v>
      </c>
      <c r="I409" s="100">
        <v>150.0</v>
      </c>
      <c r="J409" s="100">
        <v>0.0024</v>
      </c>
      <c r="K409" s="100">
        <v>0.024</v>
      </c>
      <c r="L409" s="100">
        <v>0.0</v>
      </c>
      <c r="M409" s="100">
        <v>0.02</v>
      </c>
      <c r="N409" s="100">
        <v>0.00939</v>
      </c>
      <c r="O409" s="100">
        <v>0.04493</v>
      </c>
      <c r="P409" s="100">
        <v>13.39</v>
      </c>
      <c r="Q409" s="100">
        <v>17.54</v>
      </c>
      <c r="R409" s="1">
        <v>13.34</v>
      </c>
      <c r="S409" s="1">
        <v>17.42</v>
      </c>
    </row>
    <row r="410" hidden="1">
      <c r="A410" s="93" t="s">
        <v>3062</v>
      </c>
      <c r="B410" s="93" t="s">
        <v>123</v>
      </c>
      <c r="C410" s="93" t="s">
        <v>1006</v>
      </c>
      <c r="D410" s="94" t="s">
        <v>115</v>
      </c>
      <c r="E410" s="100">
        <v>405.0</v>
      </c>
      <c r="F410" s="99" t="s">
        <v>226</v>
      </c>
      <c r="G410" s="99" t="s">
        <v>221</v>
      </c>
      <c r="H410" s="100" t="s">
        <v>2654</v>
      </c>
      <c r="I410" s="100">
        <v>150.0</v>
      </c>
      <c r="J410" s="100">
        <v>7.0E-4</v>
      </c>
      <c r="K410" s="100">
        <v>0.014</v>
      </c>
      <c r="L410" s="100">
        <v>0.0</v>
      </c>
      <c r="M410" s="100">
        <v>0.01</v>
      </c>
      <c r="N410" s="100">
        <v>3.0E-5</v>
      </c>
      <c r="O410" s="100">
        <v>0.00386</v>
      </c>
      <c r="P410" s="100">
        <v>39.83</v>
      </c>
      <c r="Q410" s="100">
        <v>30.18</v>
      </c>
      <c r="R410" s="1">
        <v>38.92</v>
      </c>
      <c r="S410" s="1">
        <v>29.4</v>
      </c>
    </row>
    <row r="411" hidden="1">
      <c r="A411" s="93" t="s">
        <v>3063</v>
      </c>
      <c r="B411" s="93" t="s">
        <v>118</v>
      </c>
      <c r="C411" s="93" t="s">
        <v>1006</v>
      </c>
      <c r="D411" s="94" t="s">
        <v>115</v>
      </c>
      <c r="E411" s="100">
        <v>406.0</v>
      </c>
      <c r="F411" s="99" t="s">
        <v>88</v>
      </c>
      <c r="G411" s="99" t="s">
        <v>221</v>
      </c>
      <c r="H411" s="100" t="s">
        <v>2654</v>
      </c>
      <c r="I411" s="100">
        <v>150.0</v>
      </c>
      <c r="J411" s="100">
        <v>7.0E-4</v>
      </c>
      <c r="K411" s="100">
        <v>0.014</v>
      </c>
      <c r="L411" s="100">
        <v>0.0</v>
      </c>
      <c r="M411" s="100">
        <v>0.01</v>
      </c>
      <c r="N411" s="100">
        <v>3.0E-5</v>
      </c>
      <c r="O411" s="100">
        <v>0.00386</v>
      </c>
      <c r="P411" s="100">
        <v>39.83</v>
      </c>
      <c r="Q411" s="100">
        <v>30.18</v>
      </c>
      <c r="R411" s="1">
        <v>38.92</v>
      </c>
      <c r="S411" s="1">
        <v>29.4</v>
      </c>
    </row>
    <row r="412" hidden="1">
      <c r="A412" s="93" t="s">
        <v>3064</v>
      </c>
      <c r="B412" s="93" t="s">
        <v>123</v>
      </c>
      <c r="C412" s="93" t="s">
        <v>509</v>
      </c>
      <c r="D412" s="94" t="s">
        <v>115</v>
      </c>
      <c r="E412" s="100">
        <v>407.0</v>
      </c>
      <c r="F412" s="99" t="s">
        <v>228</v>
      </c>
      <c r="G412" s="99" t="s">
        <v>221</v>
      </c>
      <c r="H412" s="100" t="s">
        <v>2654</v>
      </c>
      <c r="I412" s="100">
        <v>150.0</v>
      </c>
      <c r="J412" s="100">
        <v>7.0E-4</v>
      </c>
      <c r="K412" s="100">
        <v>0.014</v>
      </c>
      <c r="L412" s="100">
        <v>0.0</v>
      </c>
      <c r="M412" s="100">
        <v>0.01</v>
      </c>
      <c r="N412" s="100">
        <v>3.0E-5</v>
      </c>
      <c r="O412" s="100">
        <v>0.00386</v>
      </c>
      <c r="P412" s="100">
        <v>39.83</v>
      </c>
      <c r="Q412" s="100">
        <v>30.18</v>
      </c>
      <c r="R412" s="1">
        <v>38.92</v>
      </c>
      <c r="S412" s="1">
        <v>29.4</v>
      </c>
    </row>
    <row r="413" hidden="1">
      <c r="A413" s="93" t="s">
        <v>3065</v>
      </c>
      <c r="B413" s="93" t="s">
        <v>118</v>
      </c>
      <c r="C413" s="93" t="s">
        <v>509</v>
      </c>
      <c r="D413" s="94" t="s">
        <v>115</v>
      </c>
      <c r="E413" s="100">
        <v>408.0</v>
      </c>
      <c r="F413" s="99" t="s">
        <v>85</v>
      </c>
      <c r="G413" s="99" t="s">
        <v>221</v>
      </c>
      <c r="H413" s="100" t="s">
        <v>2654</v>
      </c>
      <c r="I413" s="100">
        <v>150.0</v>
      </c>
      <c r="J413" s="100">
        <v>7.0E-4</v>
      </c>
      <c r="K413" s="100">
        <v>0.014</v>
      </c>
      <c r="L413" s="100">
        <v>0.0</v>
      </c>
      <c r="M413" s="100">
        <v>0.01</v>
      </c>
      <c r="N413" s="100">
        <v>3.0E-5</v>
      </c>
      <c r="O413" s="100">
        <v>0.00386</v>
      </c>
      <c r="P413" s="100">
        <v>39.83</v>
      </c>
      <c r="Q413" s="100">
        <v>30.18</v>
      </c>
      <c r="R413" s="1">
        <v>38.92</v>
      </c>
      <c r="S413" s="1">
        <v>29.4</v>
      </c>
    </row>
    <row r="414" hidden="1">
      <c r="A414" s="93" t="s">
        <v>3066</v>
      </c>
      <c r="B414" s="93" t="s">
        <v>85</v>
      </c>
      <c r="C414" s="93" t="s">
        <v>505</v>
      </c>
      <c r="D414" s="94" t="s">
        <v>115</v>
      </c>
      <c r="E414" s="100">
        <v>409.0</v>
      </c>
      <c r="F414" s="99" t="s">
        <v>88</v>
      </c>
      <c r="G414" s="99" t="s">
        <v>790</v>
      </c>
      <c r="H414" s="100" t="s">
        <v>2654</v>
      </c>
      <c r="I414" s="100">
        <v>150.0</v>
      </c>
      <c r="J414" s="100">
        <v>0.0128</v>
      </c>
      <c r="K414" s="100">
        <v>0.0589</v>
      </c>
      <c r="L414" s="100">
        <v>0.01</v>
      </c>
      <c r="M414" s="100">
        <v>0.06</v>
      </c>
      <c r="N414" s="100">
        <v>0.03317</v>
      </c>
      <c r="O414" s="100">
        <v>0.13855</v>
      </c>
      <c r="P414" s="100">
        <v>4.83</v>
      </c>
      <c r="Q414" s="100">
        <v>7.01</v>
      </c>
      <c r="R414" s="1">
        <v>4.81</v>
      </c>
      <c r="S414" s="1">
        <v>6.97</v>
      </c>
    </row>
    <row r="415" hidden="1">
      <c r="A415" s="93" t="s">
        <v>3067</v>
      </c>
      <c r="B415" s="93" t="s">
        <v>88</v>
      </c>
      <c r="C415" s="93" t="s">
        <v>505</v>
      </c>
      <c r="D415" s="94" t="s">
        <v>115</v>
      </c>
      <c r="E415" s="100">
        <v>410.0</v>
      </c>
      <c r="F415" s="99" t="s">
        <v>85</v>
      </c>
      <c r="G415" s="99" t="s">
        <v>790</v>
      </c>
      <c r="H415" s="100" t="s">
        <v>2654</v>
      </c>
      <c r="I415" s="100">
        <v>150.0</v>
      </c>
      <c r="J415" s="100">
        <v>0.0075</v>
      </c>
      <c r="K415" s="100">
        <v>0.038</v>
      </c>
      <c r="L415" s="100">
        <v>0.01</v>
      </c>
      <c r="M415" s="100">
        <v>0.04</v>
      </c>
      <c r="N415" s="100">
        <v>0.01625</v>
      </c>
      <c r="O415" s="100">
        <v>0.06985</v>
      </c>
      <c r="P415" s="100">
        <v>8.51</v>
      </c>
      <c r="Q415" s="100">
        <v>10.92</v>
      </c>
      <c r="R415" s="1">
        <v>8.45</v>
      </c>
      <c r="S415" s="1">
        <v>10.78</v>
      </c>
    </row>
    <row r="416" hidden="1">
      <c r="A416" s="93" t="s">
        <v>3068</v>
      </c>
      <c r="B416" s="93" t="s">
        <v>123</v>
      </c>
      <c r="C416" s="93" t="s">
        <v>520</v>
      </c>
      <c r="D416" s="94" t="s">
        <v>115</v>
      </c>
      <c r="E416" s="100">
        <v>411.0</v>
      </c>
      <c r="F416" s="99" t="s">
        <v>88</v>
      </c>
      <c r="G416" s="99" t="s">
        <v>172</v>
      </c>
      <c r="H416" s="100" t="s">
        <v>2654</v>
      </c>
      <c r="I416" s="100">
        <v>150.0</v>
      </c>
      <c r="J416" s="100">
        <v>0.0151</v>
      </c>
      <c r="K416" s="100">
        <v>0.0613</v>
      </c>
      <c r="L416" s="100">
        <v>0.02</v>
      </c>
      <c r="M416" s="100">
        <v>0.06</v>
      </c>
      <c r="N416" s="100">
        <v>0.02938</v>
      </c>
      <c r="O416" s="100">
        <v>0.13425</v>
      </c>
      <c r="P416" s="100">
        <v>4.83</v>
      </c>
      <c r="Q416" s="100">
        <v>6.7</v>
      </c>
      <c r="R416" s="1">
        <v>4.83</v>
      </c>
      <c r="S416" s="1">
        <v>6.69</v>
      </c>
    </row>
    <row r="417" hidden="1">
      <c r="A417" s="93" t="s">
        <v>3069</v>
      </c>
      <c r="B417" s="93" t="s">
        <v>118</v>
      </c>
      <c r="C417" s="93" t="s">
        <v>520</v>
      </c>
      <c r="D417" s="94" t="s">
        <v>115</v>
      </c>
      <c r="E417" s="100">
        <v>412.0</v>
      </c>
      <c r="F417" s="99" t="s">
        <v>85</v>
      </c>
      <c r="G417" s="99" t="s">
        <v>172</v>
      </c>
      <c r="H417" s="100" t="s">
        <v>2654</v>
      </c>
      <c r="I417" s="100">
        <v>150.0</v>
      </c>
      <c r="J417" s="100">
        <v>0.0151</v>
      </c>
      <c r="K417" s="100">
        <v>0.0613</v>
      </c>
      <c r="L417" s="100">
        <v>0.02</v>
      </c>
      <c r="M417" s="100">
        <v>0.06</v>
      </c>
      <c r="N417" s="100">
        <v>0.02938</v>
      </c>
      <c r="O417" s="100">
        <v>0.13425</v>
      </c>
      <c r="P417" s="100">
        <v>4.83</v>
      </c>
      <c r="Q417" s="100">
        <v>6.7</v>
      </c>
      <c r="R417" s="1">
        <v>4.83</v>
      </c>
      <c r="S417" s="1">
        <v>6.69</v>
      </c>
    </row>
    <row r="418" hidden="1">
      <c r="A418" s="93" t="s">
        <v>3070</v>
      </c>
      <c r="B418" s="93" t="s">
        <v>61</v>
      </c>
      <c r="C418" s="93" t="s">
        <v>622</v>
      </c>
      <c r="D418" s="94" t="s">
        <v>115</v>
      </c>
      <c r="E418" s="100">
        <v>413.0</v>
      </c>
      <c r="F418" s="99" t="s">
        <v>66</v>
      </c>
      <c r="G418" s="99" t="s">
        <v>312</v>
      </c>
      <c r="H418" s="100" t="s">
        <v>2654</v>
      </c>
      <c r="I418" s="100">
        <v>150.0</v>
      </c>
      <c r="J418" s="100">
        <v>0.0021</v>
      </c>
      <c r="K418" s="100">
        <v>0.0227</v>
      </c>
      <c r="L418" s="100">
        <v>0.0</v>
      </c>
      <c r="M418" s="100">
        <v>0.02</v>
      </c>
      <c r="N418" s="100">
        <v>0.00224</v>
      </c>
      <c r="O418" s="100">
        <v>0.02095</v>
      </c>
      <c r="P418" s="100">
        <v>18.99</v>
      </c>
      <c r="Q418" s="100">
        <v>18.51</v>
      </c>
      <c r="R418" s="1">
        <v>17.38</v>
      </c>
      <c r="S418" s="1">
        <v>16.45</v>
      </c>
    </row>
    <row r="419" hidden="1">
      <c r="A419" s="93" t="s">
        <v>3071</v>
      </c>
      <c r="B419" s="93" t="s">
        <v>66</v>
      </c>
      <c r="C419" s="93" t="s">
        <v>622</v>
      </c>
      <c r="D419" s="94" t="s">
        <v>115</v>
      </c>
      <c r="E419" s="100">
        <v>414.0</v>
      </c>
      <c r="F419" s="99" t="s">
        <v>61</v>
      </c>
      <c r="G419" s="99" t="s">
        <v>312</v>
      </c>
      <c r="H419" s="100" t="s">
        <v>2654</v>
      </c>
      <c r="I419" s="100">
        <v>150.0</v>
      </c>
      <c r="J419" s="100">
        <v>0.0021</v>
      </c>
      <c r="K419" s="100">
        <v>0.0227</v>
      </c>
      <c r="L419" s="100">
        <v>0.0</v>
      </c>
      <c r="M419" s="100">
        <v>0.02</v>
      </c>
      <c r="N419" s="100">
        <v>0.00224</v>
      </c>
      <c r="O419" s="100">
        <v>0.02095</v>
      </c>
      <c r="P419" s="100">
        <v>18.99</v>
      </c>
      <c r="Q419" s="100">
        <v>18.51</v>
      </c>
      <c r="R419" s="1">
        <v>17.38</v>
      </c>
      <c r="S419" s="1">
        <v>16.45</v>
      </c>
    </row>
    <row r="420" hidden="1">
      <c r="A420" s="93" t="s">
        <v>3072</v>
      </c>
      <c r="B420" s="93" t="s">
        <v>85</v>
      </c>
      <c r="C420" s="93" t="s">
        <v>638</v>
      </c>
      <c r="D420" s="94" t="s">
        <v>115</v>
      </c>
      <c r="E420" s="100">
        <v>415.0</v>
      </c>
      <c r="F420" s="99" t="s">
        <v>88</v>
      </c>
      <c r="G420" s="99" t="s">
        <v>515</v>
      </c>
      <c r="H420" s="100" t="s">
        <v>2654</v>
      </c>
      <c r="I420" s="100">
        <v>150.0</v>
      </c>
      <c r="J420" s="100">
        <v>0.0032</v>
      </c>
      <c r="K420" s="100">
        <v>0.0283</v>
      </c>
      <c r="L420" s="100">
        <v>0.0</v>
      </c>
      <c r="M420" s="100">
        <v>0.03</v>
      </c>
      <c r="N420" s="100">
        <v>0.01013</v>
      </c>
      <c r="O420" s="100">
        <v>0.04912</v>
      </c>
      <c r="P420" s="100">
        <v>11.86</v>
      </c>
      <c r="Q420" s="100">
        <v>14.84</v>
      </c>
      <c r="R420" s="1">
        <v>11.78</v>
      </c>
      <c r="S420" s="1">
        <v>14.66</v>
      </c>
    </row>
    <row r="421" hidden="1">
      <c r="A421" s="93" t="s">
        <v>3073</v>
      </c>
      <c r="B421" s="93" t="s">
        <v>88</v>
      </c>
      <c r="C421" s="93" t="s">
        <v>638</v>
      </c>
      <c r="D421" s="94" t="s">
        <v>115</v>
      </c>
      <c r="E421" s="100">
        <v>416.0</v>
      </c>
      <c r="F421" s="99" t="s">
        <v>85</v>
      </c>
      <c r="G421" s="99" t="s">
        <v>515</v>
      </c>
      <c r="H421" s="100" t="s">
        <v>2654</v>
      </c>
      <c r="I421" s="100">
        <v>150.0</v>
      </c>
      <c r="J421" s="100">
        <v>0.0032</v>
      </c>
      <c r="K421" s="100">
        <v>0.0283</v>
      </c>
      <c r="L421" s="100">
        <v>0.0</v>
      </c>
      <c r="M421" s="100">
        <v>0.03</v>
      </c>
      <c r="N421" s="100">
        <v>0.01013</v>
      </c>
      <c r="O421" s="100">
        <v>0.04912</v>
      </c>
      <c r="P421" s="100">
        <v>11.86</v>
      </c>
      <c r="Q421" s="100">
        <v>14.84</v>
      </c>
      <c r="R421" s="1">
        <v>11.78</v>
      </c>
      <c r="S421" s="1">
        <v>14.66</v>
      </c>
    </row>
    <row r="422" hidden="1">
      <c r="A422" s="93" t="s">
        <v>3074</v>
      </c>
      <c r="B422" s="93" t="s">
        <v>85</v>
      </c>
      <c r="C422" s="93" t="s">
        <v>591</v>
      </c>
      <c r="D422" s="94" t="s">
        <v>115</v>
      </c>
      <c r="E422" s="100">
        <v>417.0</v>
      </c>
      <c r="F422" s="99" t="s">
        <v>88</v>
      </c>
      <c r="G422" s="99" t="s">
        <v>458</v>
      </c>
      <c r="H422" s="100" t="s">
        <v>2654</v>
      </c>
      <c r="I422" s="100">
        <v>150.0</v>
      </c>
      <c r="J422" s="100">
        <v>0.0068</v>
      </c>
      <c r="K422" s="100">
        <v>0.0375</v>
      </c>
      <c r="L422" s="100">
        <v>0.01</v>
      </c>
      <c r="M422" s="100">
        <v>0.04</v>
      </c>
      <c r="N422" s="100">
        <v>0.0132</v>
      </c>
      <c r="O422" s="100">
        <v>0.06503</v>
      </c>
      <c r="P422" s="100">
        <v>8.96</v>
      </c>
      <c r="Q422" s="100">
        <v>11.09</v>
      </c>
      <c r="R422" s="1">
        <v>8.94</v>
      </c>
      <c r="S422" s="1">
        <v>11.06</v>
      </c>
    </row>
    <row r="423" hidden="1">
      <c r="A423" s="93" t="s">
        <v>3075</v>
      </c>
      <c r="B423" s="93" t="s">
        <v>88</v>
      </c>
      <c r="C423" s="93" t="s">
        <v>591</v>
      </c>
      <c r="D423" s="94" t="s">
        <v>115</v>
      </c>
      <c r="E423" s="100">
        <v>418.0</v>
      </c>
      <c r="F423" s="99" t="s">
        <v>85</v>
      </c>
      <c r="G423" s="99" t="s">
        <v>458</v>
      </c>
      <c r="H423" s="100" t="s">
        <v>2654</v>
      </c>
      <c r="I423" s="100">
        <v>150.0</v>
      </c>
      <c r="J423" s="100">
        <v>0.0068</v>
      </c>
      <c r="K423" s="100">
        <v>0.0375</v>
      </c>
      <c r="L423" s="100">
        <v>0.01</v>
      </c>
      <c r="M423" s="100">
        <v>0.04</v>
      </c>
      <c r="N423" s="100">
        <v>0.0132</v>
      </c>
      <c r="O423" s="100">
        <v>0.06503</v>
      </c>
      <c r="P423" s="100">
        <v>8.96</v>
      </c>
      <c r="Q423" s="100">
        <v>11.09</v>
      </c>
      <c r="R423" s="1">
        <v>8.94</v>
      </c>
      <c r="S423" s="1">
        <v>11.06</v>
      </c>
    </row>
    <row r="424" hidden="1">
      <c r="A424" s="93" t="s">
        <v>3076</v>
      </c>
      <c r="B424" s="93" t="s">
        <v>85</v>
      </c>
      <c r="C424" s="93" t="s">
        <v>594</v>
      </c>
      <c r="D424" s="94" t="s">
        <v>115</v>
      </c>
      <c r="E424" s="100">
        <v>419.0</v>
      </c>
      <c r="F424" s="99" t="s">
        <v>88</v>
      </c>
      <c r="G424" s="99" t="s">
        <v>258</v>
      </c>
      <c r="H424" s="100" t="s">
        <v>2654</v>
      </c>
      <c r="I424" s="100">
        <v>150.0</v>
      </c>
      <c r="J424" s="100">
        <v>0.0052</v>
      </c>
      <c r="K424" s="100">
        <v>0.0297</v>
      </c>
      <c r="L424" s="100">
        <v>0.01</v>
      </c>
      <c r="M424" s="100">
        <v>0.03</v>
      </c>
      <c r="N424" s="100">
        <v>0.01706</v>
      </c>
      <c r="O424" s="100">
        <v>0.07261</v>
      </c>
      <c r="P424" s="100">
        <v>9.38</v>
      </c>
      <c r="Q424" s="100">
        <v>14.0</v>
      </c>
      <c r="R424" s="1">
        <v>9.16</v>
      </c>
      <c r="S424" s="1">
        <v>13.26</v>
      </c>
    </row>
    <row r="425" hidden="1">
      <c r="A425" s="93" t="s">
        <v>3077</v>
      </c>
      <c r="B425" s="93" t="s">
        <v>88</v>
      </c>
      <c r="C425" s="93" t="s">
        <v>594</v>
      </c>
      <c r="D425" s="94" t="s">
        <v>115</v>
      </c>
      <c r="E425" s="100">
        <v>420.0</v>
      </c>
      <c r="F425" s="99" t="s">
        <v>85</v>
      </c>
      <c r="G425" s="99" t="s">
        <v>258</v>
      </c>
      <c r="H425" s="100" t="s">
        <v>2654</v>
      </c>
      <c r="I425" s="100">
        <v>150.0</v>
      </c>
      <c r="J425" s="100">
        <v>0.0052</v>
      </c>
      <c r="K425" s="100">
        <v>0.0297</v>
      </c>
      <c r="L425" s="100">
        <v>0.01</v>
      </c>
      <c r="M425" s="100">
        <v>0.03</v>
      </c>
      <c r="N425" s="100">
        <v>0.01706</v>
      </c>
      <c r="O425" s="100">
        <v>0.07261</v>
      </c>
      <c r="P425" s="100">
        <v>9.38</v>
      </c>
      <c r="Q425" s="100">
        <v>14.0</v>
      </c>
      <c r="R425" s="1">
        <v>9.16</v>
      </c>
      <c r="S425" s="1">
        <v>13.26</v>
      </c>
    </row>
    <row r="426" hidden="1">
      <c r="A426" s="93" t="s">
        <v>3078</v>
      </c>
      <c r="B426" s="93" t="s">
        <v>85</v>
      </c>
      <c r="C426" s="93" t="s">
        <v>465</v>
      </c>
      <c r="D426" s="94" t="s">
        <v>115</v>
      </c>
      <c r="E426" s="100">
        <v>421.0</v>
      </c>
      <c r="F426" s="99" t="s">
        <v>88</v>
      </c>
      <c r="G426" s="99" t="s">
        <v>491</v>
      </c>
      <c r="H426" s="100" t="s">
        <v>2654</v>
      </c>
      <c r="I426" s="100">
        <v>150.0</v>
      </c>
      <c r="J426" s="100">
        <v>0.0047</v>
      </c>
      <c r="K426" s="100">
        <v>0.0314</v>
      </c>
      <c r="L426" s="100">
        <v>0.0</v>
      </c>
      <c r="M426" s="100">
        <v>0.03</v>
      </c>
      <c r="N426" s="100">
        <v>0.01166</v>
      </c>
      <c r="O426" s="100">
        <v>0.05028</v>
      </c>
      <c r="P426" s="100">
        <v>11.02</v>
      </c>
      <c r="Q426" s="100">
        <v>13.29</v>
      </c>
      <c r="R426" s="1">
        <v>10.93</v>
      </c>
      <c r="S426" s="1">
        <v>13.1</v>
      </c>
    </row>
    <row r="427" hidden="1">
      <c r="A427" s="93" t="s">
        <v>3079</v>
      </c>
      <c r="B427" s="93" t="s">
        <v>88</v>
      </c>
      <c r="C427" s="93" t="s">
        <v>465</v>
      </c>
      <c r="D427" s="94" t="s">
        <v>115</v>
      </c>
      <c r="E427" s="100">
        <v>422.0</v>
      </c>
      <c r="F427" s="99" t="s">
        <v>85</v>
      </c>
      <c r="G427" s="99" t="s">
        <v>491</v>
      </c>
      <c r="H427" s="100" t="s">
        <v>2654</v>
      </c>
      <c r="I427" s="100">
        <v>150.0</v>
      </c>
      <c r="J427" s="100">
        <v>0.0047</v>
      </c>
      <c r="K427" s="100">
        <v>0.0314</v>
      </c>
      <c r="L427" s="100">
        <v>0.0</v>
      </c>
      <c r="M427" s="100">
        <v>0.03</v>
      </c>
      <c r="N427" s="100">
        <v>0.01166</v>
      </c>
      <c r="O427" s="100">
        <v>0.05028</v>
      </c>
      <c r="P427" s="100">
        <v>11.02</v>
      </c>
      <c r="Q427" s="100">
        <v>13.29</v>
      </c>
      <c r="R427" s="1">
        <v>10.93</v>
      </c>
      <c r="S427" s="1">
        <v>13.1</v>
      </c>
    </row>
    <row r="428" hidden="1">
      <c r="A428" s="93" t="s">
        <v>3080</v>
      </c>
      <c r="B428" s="93" t="s">
        <v>123</v>
      </c>
      <c r="C428" s="93" t="s">
        <v>1809</v>
      </c>
      <c r="D428" s="94" t="s">
        <v>115</v>
      </c>
      <c r="E428" s="100">
        <v>423.0</v>
      </c>
      <c r="F428" s="99" t="s">
        <v>88</v>
      </c>
      <c r="G428" s="99" t="s">
        <v>490</v>
      </c>
      <c r="H428" s="100" t="s">
        <v>2654</v>
      </c>
      <c r="I428" s="100">
        <v>150.0</v>
      </c>
      <c r="J428" s="100">
        <v>0.0049</v>
      </c>
      <c r="K428" s="100">
        <v>0.0325</v>
      </c>
      <c r="L428" s="100">
        <v>0.0</v>
      </c>
      <c r="M428" s="100">
        <v>0.03</v>
      </c>
      <c r="N428" s="100">
        <v>0.01249</v>
      </c>
      <c r="O428" s="100">
        <v>0.05358</v>
      </c>
      <c r="P428" s="100">
        <v>10.51</v>
      </c>
      <c r="Q428" s="100">
        <v>12.84</v>
      </c>
      <c r="R428" s="1">
        <v>10.42</v>
      </c>
      <c r="S428" s="1">
        <v>12.66</v>
      </c>
    </row>
    <row r="429" hidden="1">
      <c r="A429" s="93" t="s">
        <v>3081</v>
      </c>
      <c r="B429" s="93" t="s">
        <v>85</v>
      </c>
      <c r="C429" s="93" t="s">
        <v>3082</v>
      </c>
      <c r="D429" s="94" t="s">
        <v>115</v>
      </c>
      <c r="E429" s="100">
        <v>424.0</v>
      </c>
      <c r="F429" s="99" t="s">
        <v>85</v>
      </c>
      <c r="G429" s="99" t="s">
        <v>490</v>
      </c>
      <c r="H429" s="100" t="s">
        <v>2654</v>
      </c>
      <c r="I429" s="100">
        <v>150.0</v>
      </c>
      <c r="J429" s="100">
        <v>0.0049</v>
      </c>
      <c r="K429" s="100">
        <v>0.0325</v>
      </c>
      <c r="L429" s="100">
        <v>0.0</v>
      </c>
      <c r="M429" s="100">
        <v>0.03</v>
      </c>
      <c r="N429" s="100">
        <v>0.01249</v>
      </c>
      <c r="O429" s="100">
        <v>0.05358</v>
      </c>
      <c r="P429" s="100">
        <v>10.51</v>
      </c>
      <c r="Q429" s="100">
        <v>12.84</v>
      </c>
      <c r="R429" s="1">
        <v>10.42</v>
      </c>
      <c r="S429" s="1">
        <v>12.66</v>
      </c>
    </row>
    <row r="430" hidden="1">
      <c r="A430" s="93" t="s">
        <v>3083</v>
      </c>
      <c r="B430" s="93" t="s">
        <v>88</v>
      </c>
      <c r="C430" s="93" t="s">
        <v>3082</v>
      </c>
      <c r="D430" s="94" t="s">
        <v>115</v>
      </c>
      <c r="E430" s="100">
        <v>425.0</v>
      </c>
      <c r="F430" s="99" t="s">
        <v>464</v>
      </c>
      <c r="G430" s="99" t="s">
        <v>462</v>
      </c>
      <c r="H430" s="100" t="s">
        <v>2654</v>
      </c>
      <c r="I430" s="100">
        <v>150.0</v>
      </c>
      <c r="J430" s="100">
        <v>7.0E-4</v>
      </c>
      <c r="K430" s="100">
        <v>0.0139</v>
      </c>
      <c r="L430" s="100">
        <v>0.0</v>
      </c>
      <c r="M430" s="100">
        <v>0.01</v>
      </c>
      <c r="N430" s="100">
        <v>2.0E-5</v>
      </c>
      <c r="O430" s="100">
        <v>0.00386</v>
      </c>
      <c r="P430" s="100">
        <v>39.92</v>
      </c>
      <c r="Q430" s="100">
        <v>30.35</v>
      </c>
      <c r="R430" s="1">
        <v>38.25</v>
      </c>
      <c r="S430" s="1">
        <v>28.91</v>
      </c>
    </row>
    <row r="431" hidden="1">
      <c r="A431" s="93" t="s">
        <v>3084</v>
      </c>
      <c r="B431" s="93" t="s">
        <v>324</v>
      </c>
      <c r="C431" s="93" t="s">
        <v>704</v>
      </c>
      <c r="D431" s="94" t="s">
        <v>115</v>
      </c>
      <c r="E431" s="100">
        <v>426.0</v>
      </c>
      <c r="F431" s="99" t="s">
        <v>473</v>
      </c>
      <c r="G431" s="99" t="s">
        <v>462</v>
      </c>
      <c r="H431" s="100" t="s">
        <v>2654</v>
      </c>
      <c r="I431" s="100">
        <v>150.0</v>
      </c>
      <c r="J431" s="100">
        <v>4.0E-4</v>
      </c>
      <c r="K431" s="100">
        <v>0.0139</v>
      </c>
      <c r="L431" s="100">
        <v>0.0</v>
      </c>
      <c r="M431" s="100">
        <v>0.01</v>
      </c>
      <c r="N431" s="100">
        <v>3.0E-5</v>
      </c>
      <c r="O431" s="100">
        <v>0.00372</v>
      </c>
      <c r="P431" s="100">
        <v>40.19</v>
      </c>
      <c r="Q431" s="100">
        <v>30.43</v>
      </c>
      <c r="R431" s="1">
        <v>37.04</v>
      </c>
      <c r="S431" s="1">
        <v>27.76</v>
      </c>
    </row>
    <row r="432" hidden="1">
      <c r="A432" s="93" t="s">
        <v>3085</v>
      </c>
      <c r="B432" s="93" t="s">
        <v>236</v>
      </c>
      <c r="C432" s="93" t="s">
        <v>704</v>
      </c>
      <c r="D432" s="94" t="s">
        <v>115</v>
      </c>
      <c r="E432" s="100">
        <v>427.0</v>
      </c>
      <c r="F432" s="99" t="s">
        <v>88</v>
      </c>
      <c r="G432" s="99" t="s">
        <v>462</v>
      </c>
      <c r="H432" s="100" t="s">
        <v>2654</v>
      </c>
      <c r="I432" s="100">
        <v>150.0</v>
      </c>
      <c r="J432" s="100">
        <v>7.0E-4</v>
      </c>
      <c r="K432" s="100">
        <v>0.0139</v>
      </c>
      <c r="L432" s="100">
        <v>0.0</v>
      </c>
      <c r="M432" s="100">
        <v>0.01</v>
      </c>
      <c r="N432" s="100">
        <v>2.0E-5</v>
      </c>
      <c r="O432" s="100">
        <v>0.00386</v>
      </c>
      <c r="P432" s="100">
        <v>39.92</v>
      </c>
      <c r="Q432" s="100">
        <v>30.35</v>
      </c>
      <c r="R432" s="1">
        <v>38.25</v>
      </c>
      <c r="S432" s="1">
        <v>28.91</v>
      </c>
    </row>
    <row r="433" hidden="1">
      <c r="A433" s="93" t="s">
        <v>3086</v>
      </c>
      <c r="B433" s="93" t="s">
        <v>123</v>
      </c>
      <c r="C433" s="93" t="s">
        <v>732</v>
      </c>
      <c r="D433" s="94" t="s">
        <v>115</v>
      </c>
      <c r="E433" s="100">
        <v>428.0</v>
      </c>
      <c r="F433" s="99" t="s">
        <v>85</v>
      </c>
      <c r="G433" s="99" t="s">
        <v>462</v>
      </c>
      <c r="H433" s="100" t="s">
        <v>2654</v>
      </c>
      <c r="I433" s="100">
        <v>150.0</v>
      </c>
      <c r="J433" s="100">
        <v>4.0E-4</v>
      </c>
      <c r="K433" s="100">
        <v>0.0139</v>
      </c>
      <c r="L433" s="100">
        <v>0.0</v>
      </c>
      <c r="M433" s="100">
        <v>0.01</v>
      </c>
      <c r="N433" s="100">
        <v>3.0E-5</v>
      </c>
      <c r="O433" s="100">
        <v>0.00372</v>
      </c>
      <c r="P433" s="100">
        <v>40.19</v>
      </c>
      <c r="Q433" s="100">
        <v>30.43</v>
      </c>
      <c r="R433" s="1">
        <v>37.04</v>
      </c>
      <c r="S433" s="1">
        <v>27.76</v>
      </c>
    </row>
    <row r="434" hidden="1">
      <c r="A434" s="93" t="s">
        <v>3087</v>
      </c>
      <c r="B434" s="93" t="s">
        <v>85</v>
      </c>
      <c r="C434" s="93" t="s">
        <v>789</v>
      </c>
      <c r="D434" s="94" t="s">
        <v>115</v>
      </c>
      <c r="E434" s="100">
        <v>429.0</v>
      </c>
      <c r="F434" s="99" t="s">
        <v>88</v>
      </c>
      <c r="G434" s="99" t="s">
        <v>517</v>
      </c>
      <c r="H434" s="100" t="s">
        <v>2654</v>
      </c>
      <c r="I434" s="100">
        <v>150.0</v>
      </c>
      <c r="J434" s="100">
        <v>0.0031</v>
      </c>
      <c r="K434" s="100">
        <v>0.0318</v>
      </c>
      <c r="L434" s="100">
        <v>0.0</v>
      </c>
      <c r="M434" s="100">
        <v>0.03</v>
      </c>
      <c r="N434" s="100">
        <v>0.01033</v>
      </c>
      <c r="O434" s="100">
        <v>0.05973</v>
      </c>
      <c r="P434" s="100">
        <v>10.19</v>
      </c>
      <c r="Q434" s="100">
        <v>13.22</v>
      </c>
      <c r="R434" s="1">
        <v>10.13</v>
      </c>
      <c r="S434" s="1">
        <v>13.07</v>
      </c>
    </row>
    <row r="435" hidden="1">
      <c r="A435" s="93" t="s">
        <v>3088</v>
      </c>
      <c r="B435" s="93" t="s">
        <v>88</v>
      </c>
      <c r="C435" s="93" t="s">
        <v>789</v>
      </c>
      <c r="D435" s="94" t="s">
        <v>115</v>
      </c>
      <c r="E435" s="100">
        <v>430.0</v>
      </c>
      <c r="F435" s="99" t="s">
        <v>85</v>
      </c>
      <c r="G435" s="99" t="s">
        <v>517</v>
      </c>
      <c r="H435" s="100" t="s">
        <v>2654</v>
      </c>
      <c r="I435" s="100">
        <v>150.0</v>
      </c>
      <c r="J435" s="100">
        <v>0.0031</v>
      </c>
      <c r="K435" s="100">
        <v>0.0318</v>
      </c>
      <c r="L435" s="100">
        <v>0.0</v>
      </c>
      <c r="M435" s="100">
        <v>0.03</v>
      </c>
      <c r="N435" s="100">
        <v>0.01033</v>
      </c>
      <c r="O435" s="100">
        <v>0.05973</v>
      </c>
      <c r="P435" s="100">
        <v>10.19</v>
      </c>
      <c r="Q435" s="100">
        <v>13.22</v>
      </c>
      <c r="R435" s="1">
        <v>10.13</v>
      </c>
      <c r="S435" s="1">
        <v>13.07</v>
      </c>
    </row>
    <row r="436" hidden="1">
      <c r="A436" s="93" t="s">
        <v>3089</v>
      </c>
      <c r="B436" s="93" t="s">
        <v>85</v>
      </c>
      <c r="C436" s="93" t="s">
        <v>817</v>
      </c>
      <c r="D436" s="94" t="s">
        <v>115</v>
      </c>
      <c r="E436" s="100">
        <v>431.0</v>
      </c>
      <c r="F436" s="99" t="s">
        <v>88</v>
      </c>
      <c r="G436" s="99" t="s">
        <v>505</v>
      </c>
      <c r="H436" s="100" t="s">
        <v>2654</v>
      </c>
      <c r="I436" s="100">
        <v>150.0</v>
      </c>
      <c r="J436" s="100">
        <v>0.0206</v>
      </c>
      <c r="K436" s="100">
        <v>0.0866</v>
      </c>
      <c r="L436" s="100">
        <v>0.02</v>
      </c>
      <c r="M436" s="100">
        <v>0.09</v>
      </c>
      <c r="N436" s="100">
        <v>0.03206</v>
      </c>
      <c r="O436" s="100">
        <v>0.18022</v>
      </c>
      <c r="P436" s="100">
        <v>3.49</v>
      </c>
      <c r="Q436" s="100">
        <v>4.75</v>
      </c>
      <c r="R436" s="1">
        <v>3.47</v>
      </c>
      <c r="S436" s="1">
        <v>4.67</v>
      </c>
    </row>
    <row r="437" hidden="1">
      <c r="A437" s="93" t="s">
        <v>3090</v>
      </c>
      <c r="B437" s="93" t="s">
        <v>85</v>
      </c>
      <c r="C437" s="93" t="s">
        <v>820</v>
      </c>
      <c r="D437" s="94" t="s">
        <v>115</v>
      </c>
      <c r="E437" s="100">
        <v>432.0</v>
      </c>
      <c r="F437" s="99" t="s">
        <v>85</v>
      </c>
      <c r="G437" s="99" t="s">
        <v>505</v>
      </c>
      <c r="H437" s="100" t="s">
        <v>2654</v>
      </c>
      <c r="I437" s="100">
        <v>150.0</v>
      </c>
      <c r="J437" s="100">
        <v>0.0024</v>
      </c>
      <c r="K437" s="100">
        <v>0.0264</v>
      </c>
      <c r="L437" s="100">
        <v>0.0</v>
      </c>
      <c r="M437" s="100">
        <v>0.03</v>
      </c>
      <c r="N437" s="100">
        <v>0.00666</v>
      </c>
      <c r="O437" s="100">
        <v>0.04336</v>
      </c>
      <c r="P437" s="100">
        <v>13.11</v>
      </c>
      <c r="Q437" s="100">
        <v>15.96</v>
      </c>
      <c r="R437" s="1">
        <v>13.01</v>
      </c>
      <c r="S437" s="1">
        <v>15.75</v>
      </c>
    </row>
    <row r="438" hidden="1">
      <c r="A438" s="93" t="s">
        <v>3091</v>
      </c>
      <c r="B438" s="93" t="s">
        <v>85</v>
      </c>
      <c r="C438" s="93" t="s">
        <v>818</v>
      </c>
      <c r="D438" s="94" t="s">
        <v>115</v>
      </c>
      <c r="E438" s="100">
        <v>433.0</v>
      </c>
      <c r="F438" s="99" t="s">
        <v>66</v>
      </c>
      <c r="G438" s="99" t="s">
        <v>622</v>
      </c>
      <c r="H438" s="100" t="s">
        <v>2654</v>
      </c>
      <c r="I438" s="100">
        <v>150.0</v>
      </c>
      <c r="J438" s="100">
        <v>0.0015</v>
      </c>
      <c r="K438" s="100">
        <v>0.022</v>
      </c>
      <c r="L438" s="100">
        <v>0.0</v>
      </c>
      <c r="M438" s="100">
        <v>0.02</v>
      </c>
      <c r="N438" s="100">
        <v>0.002166</v>
      </c>
      <c r="O438" s="100">
        <v>0.02043</v>
      </c>
      <c r="P438" s="100">
        <v>19.63</v>
      </c>
      <c r="Q438" s="100">
        <v>19.2</v>
      </c>
      <c r="R438" s="1">
        <v>18.46</v>
      </c>
      <c r="S438" s="1">
        <v>17.6</v>
      </c>
    </row>
    <row r="439" hidden="1">
      <c r="A439" s="93" t="s">
        <v>3092</v>
      </c>
      <c r="B439" s="93" t="s">
        <v>88</v>
      </c>
      <c r="C439" s="93" t="s">
        <v>818</v>
      </c>
      <c r="D439" s="94" t="s">
        <v>115</v>
      </c>
      <c r="E439" s="100">
        <v>434.0</v>
      </c>
      <c r="F439" s="99" t="s">
        <v>61</v>
      </c>
      <c r="G439" s="99" t="s">
        <v>622</v>
      </c>
      <c r="H439" s="100" t="s">
        <v>2654</v>
      </c>
      <c r="I439" s="100">
        <v>150.0</v>
      </c>
      <c r="J439" s="100">
        <v>0.0015</v>
      </c>
      <c r="K439" s="100">
        <v>0.022</v>
      </c>
      <c r="L439" s="100">
        <v>0.0</v>
      </c>
      <c r="M439" s="100">
        <v>0.02</v>
      </c>
      <c r="N439" s="100">
        <v>0.00217</v>
      </c>
      <c r="O439" s="100">
        <v>0.02043</v>
      </c>
      <c r="P439" s="100">
        <v>19.63</v>
      </c>
      <c r="Q439" s="100">
        <v>19.2</v>
      </c>
      <c r="R439" s="1">
        <v>18.46</v>
      </c>
      <c r="S439" s="1">
        <v>17.6</v>
      </c>
    </row>
    <row r="440" hidden="1">
      <c r="A440" s="93" t="s">
        <v>3093</v>
      </c>
      <c r="B440" s="93" t="s">
        <v>85</v>
      </c>
      <c r="C440" s="93" t="s">
        <v>1254</v>
      </c>
      <c r="D440" s="94" t="s">
        <v>115</v>
      </c>
      <c r="E440" s="100">
        <v>435.0</v>
      </c>
      <c r="F440" s="99" t="s">
        <v>66</v>
      </c>
      <c r="G440" s="99" t="s">
        <v>3094</v>
      </c>
      <c r="H440" s="100" t="s">
        <v>2654</v>
      </c>
      <c r="I440" s="100">
        <v>150.0</v>
      </c>
      <c r="J440" s="100">
        <v>0.0015</v>
      </c>
      <c r="K440" s="100">
        <v>0.022</v>
      </c>
      <c r="L440" s="100">
        <v>0.0</v>
      </c>
      <c r="M440" s="100">
        <v>0.02</v>
      </c>
      <c r="N440" s="100">
        <v>0.00216</v>
      </c>
      <c r="O440" s="100">
        <v>0.02047</v>
      </c>
      <c r="P440" s="100">
        <v>19.59</v>
      </c>
      <c r="Q440" s="100">
        <v>19.17</v>
      </c>
      <c r="R440" s="1">
        <v>18.42</v>
      </c>
      <c r="S440" s="1">
        <v>17.57</v>
      </c>
    </row>
    <row r="441" hidden="1">
      <c r="A441" s="93" t="s">
        <v>3095</v>
      </c>
      <c r="B441" s="93" t="s">
        <v>88</v>
      </c>
      <c r="C441" s="93" t="s">
        <v>1254</v>
      </c>
      <c r="D441" s="94" t="s">
        <v>115</v>
      </c>
      <c r="E441" s="100">
        <v>436.0</v>
      </c>
      <c r="F441" s="99" t="s">
        <v>61</v>
      </c>
      <c r="G441" s="99" t="s">
        <v>3094</v>
      </c>
      <c r="H441" s="100" t="s">
        <v>2654</v>
      </c>
      <c r="I441" s="100">
        <v>150.0</v>
      </c>
      <c r="J441" s="100">
        <v>0.0015</v>
      </c>
      <c r="K441" s="100">
        <v>0.022</v>
      </c>
      <c r="L441" s="100">
        <v>0.0</v>
      </c>
      <c r="M441" s="100">
        <v>0.02</v>
      </c>
      <c r="N441" s="100">
        <v>0.00216</v>
      </c>
      <c r="O441" s="100">
        <v>0.02047</v>
      </c>
      <c r="P441" s="100">
        <v>19.59</v>
      </c>
      <c r="Q441" s="100">
        <v>19.17</v>
      </c>
      <c r="R441" s="1">
        <v>18.42</v>
      </c>
      <c r="S441" s="1">
        <v>17.57</v>
      </c>
    </row>
    <row r="442" hidden="1">
      <c r="A442" s="93" t="s">
        <v>3096</v>
      </c>
      <c r="B442" s="93" t="s">
        <v>61</v>
      </c>
      <c r="C442" s="93" t="s">
        <v>628</v>
      </c>
      <c r="D442" s="94" t="s">
        <v>115</v>
      </c>
      <c r="E442" s="100">
        <v>437.0</v>
      </c>
      <c r="F442" s="99" t="s">
        <v>88</v>
      </c>
      <c r="G442" s="99" t="s">
        <v>638</v>
      </c>
      <c r="H442" s="100" t="s">
        <v>2654</v>
      </c>
      <c r="I442" s="100">
        <v>150.0</v>
      </c>
      <c r="J442" s="100">
        <v>0.0015</v>
      </c>
      <c r="K442" s="100">
        <v>0.0176</v>
      </c>
      <c r="L442" s="100">
        <v>0.0</v>
      </c>
      <c r="M442" s="100">
        <v>0.02</v>
      </c>
      <c r="N442" s="100">
        <v>0.0036</v>
      </c>
      <c r="O442" s="100">
        <v>0.02244</v>
      </c>
      <c r="P442" s="100">
        <v>21.89</v>
      </c>
      <c r="Q442" s="100">
        <v>23.96</v>
      </c>
      <c r="R442" s="1">
        <v>21.72</v>
      </c>
      <c r="S442" s="1">
        <v>23.65</v>
      </c>
    </row>
    <row r="443" hidden="1">
      <c r="A443" s="93" t="s">
        <v>3097</v>
      </c>
      <c r="B443" s="93" t="s">
        <v>66</v>
      </c>
      <c r="C443" s="93" t="s">
        <v>628</v>
      </c>
      <c r="D443" s="94" t="s">
        <v>115</v>
      </c>
      <c r="E443" s="100">
        <v>438.0</v>
      </c>
      <c r="F443" s="99" t="s">
        <v>85</v>
      </c>
      <c r="G443" s="99" t="s">
        <v>638</v>
      </c>
      <c r="H443" s="100" t="s">
        <v>2654</v>
      </c>
      <c r="I443" s="100">
        <v>150.0</v>
      </c>
      <c r="J443" s="100">
        <v>0.0015</v>
      </c>
      <c r="K443" s="100">
        <v>0.0176</v>
      </c>
      <c r="L443" s="100">
        <v>0.0</v>
      </c>
      <c r="M443" s="100">
        <v>0.02</v>
      </c>
      <c r="N443" s="100">
        <v>0.0036</v>
      </c>
      <c r="O443" s="100">
        <v>0.02244</v>
      </c>
      <c r="P443" s="100">
        <v>21.89</v>
      </c>
      <c r="Q443" s="100">
        <v>23.96</v>
      </c>
      <c r="R443" s="1">
        <v>21.72</v>
      </c>
      <c r="S443" s="1">
        <v>23.65</v>
      </c>
    </row>
    <row r="444" hidden="1">
      <c r="A444" s="93" t="s">
        <v>3098</v>
      </c>
      <c r="B444" s="93" t="s">
        <v>61</v>
      </c>
      <c r="C444" s="93" t="s">
        <v>471</v>
      </c>
      <c r="D444" s="94" t="s">
        <v>115</v>
      </c>
      <c r="E444" s="100">
        <v>439.0</v>
      </c>
      <c r="F444" s="99" t="s">
        <v>88</v>
      </c>
      <c r="G444" s="99" t="s">
        <v>591</v>
      </c>
      <c r="H444" s="100" t="s">
        <v>2654</v>
      </c>
      <c r="I444" s="100">
        <v>150.0</v>
      </c>
      <c r="J444" s="100">
        <v>0.005</v>
      </c>
      <c r="K444" s="100">
        <v>0.042</v>
      </c>
      <c r="L444" s="100">
        <v>0.0</v>
      </c>
      <c r="M444" s="100">
        <v>0.04</v>
      </c>
      <c r="N444" s="100">
        <v>0.02236</v>
      </c>
      <c r="O444" s="100">
        <v>0.10445</v>
      </c>
      <c r="P444" s="100">
        <v>6.63</v>
      </c>
      <c r="Q444" s="100">
        <v>10.01</v>
      </c>
      <c r="R444" s="1">
        <v>6.62</v>
      </c>
      <c r="S444" s="1">
        <v>9.98</v>
      </c>
    </row>
    <row r="445" hidden="1">
      <c r="A445" s="93" t="s">
        <v>3099</v>
      </c>
      <c r="B445" s="93" t="s">
        <v>66</v>
      </c>
      <c r="C445" s="93" t="s">
        <v>471</v>
      </c>
      <c r="D445" s="94" t="s">
        <v>115</v>
      </c>
      <c r="E445" s="100">
        <v>440.0</v>
      </c>
      <c r="F445" s="99" t="s">
        <v>85</v>
      </c>
      <c r="G445" s="99" t="s">
        <v>591</v>
      </c>
      <c r="H445" s="100" t="s">
        <v>2654</v>
      </c>
      <c r="I445" s="100">
        <v>150.0</v>
      </c>
      <c r="J445" s="100">
        <v>0.005</v>
      </c>
      <c r="K445" s="100">
        <v>0.042</v>
      </c>
      <c r="L445" s="100">
        <v>0.0</v>
      </c>
      <c r="M445" s="100">
        <v>0.04</v>
      </c>
      <c r="N445" s="100">
        <v>0.02236</v>
      </c>
      <c r="O445" s="100">
        <v>0.10445</v>
      </c>
      <c r="P445" s="100">
        <v>6.63</v>
      </c>
      <c r="Q445" s="100">
        <v>10.01</v>
      </c>
      <c r="R445" s="1">
        <v>6.62</v>
      </c>
      <c r="S445" s="1">
        <v>9.98</v>
      </c>
    </row>
    <row r="446" hidden="1">
      <c r="A446" s="93" t="s">
        <v>3100</v>
      </c>
      <c r="B446" s="93" t="s">
        <v>85</v>
      </c>
      <c r="C446" s="93" t="s">
        <v>822</v>
      </c>
      <c r="D446" s="94" t="s">
        <v>115</v>
      </c>
      <c r="E446" s="100">
        <v>441.0</v>
      </c>
      <c r="F446" s="99" t="s">
        <v>88</v>
      </c>
      <c r="G446" s="99" t="s">
        <v>594</v>
      </c>
      <c r="H446" s="100" t="s">
        <v>2654</v>
      </c>
      <c r="I446" s="100">
        <v>150.0</v>
      </c>
      <c r="J446" s="100">
        <v>0.0027</v>
      </c>
      <c r="K446" s="100">
        <v>0.0309</v>
      </c>
      <c r="L446" s="100">
        <v>0.0</v>
      </c>
      <c r="M446" s="100">
        <v>0.03</v>
      </c>
      <c r="N446" s="100">
        <v>0.010952</v>
      </c>
      <c r="O446" s="100">
        <v>0.05289</v>
      </c>
      <c r="P446" s="100">
        <v>10.94</v>
      </c>
      <c r="Q446" s="100">
        <v>13.62</v>
      </c>
      <c r="R446" s="1">
        <v>10.81</v>
      </c>
      <c r="S446" s="1">
        <v>13.33</v>
      </c>
    </row>
    <row r="447" hidden="1">
      <c r="A447" s="93" t="s">
        <v>3101</v>
      </c>
      <c r="B447" s="93" t="s">
        <v>88</v>
      </c>
      <c r="C447" s="93" t="s">
        <v>822</v>
      </c>
      <c r="D447" s="94" t="s">
        <v>115</v>
      </c>
      <c r="E447" s="100">
        <v>442.0</v>
      </c>
      <c r="F447" s="99" t="s">
        <v>85</v>
      </c>
      <c r="G447" s="99" t="s">
        <v>594</v>
      </c>
      <c r="H447" s="100" t="s">
        <v>2654</v>
      </c>
      <c r="I447" s="100">
        <v>150.0</v>
      </c>
      <c r="J447" s="100">
        <v>0.0027</v>
      </c>
      <c r="K447" s="100">
        <v>0.0309</v>
      </c>
      <c r="L447" s="100">
        <v>0.0</v>
      </c>
      <c r="M447" s="100">
        <v>0.03</v>
      </c>
      <c r="N447" s="100">
        <v>0.010952</v>
      </c>
      <c r="O447" s="100">
        <v>0.05289</v>
      </c>
      <c r="P447" s="100">
        <v>10.94</v>
      </c>
      <c r="Q447" s="100">
        <v>13.62</v>
      </c>
      <c r="R447" s="1">
        <v>10.81</v>
      </c>
      <c r="S447" s="1">
        <v>13.33</v>
      </c>
    </row>
    <row r="448" hidden="1">
      <c r="A448" s="93" t="s">
        <v>3102</v>
      </c>
      <c r="B448" s="93" t="s">
        <v>85</v>
      </c>
      <c r="C448" s="93" t="s">
        <v>474</v>
      </c>
      <c r="D448" s="94" t="s">
        <v>115</v>
      </c>
      <c r="E448" s="100">
        <v>443.0</v>
      </c>
      <c r="F448" s="99" t="s">
        <v>88</v>
      </c>
      <c r="G448" s="99" t="s">
        <v>465</v>
      </c>
      <c r="H448" s="100" t="s">
        <v>2654</v>
      </c>
      <c r="I448" s="100">
        <v>150.0</v>
      </c>
      <c r="J448" s="100">
        <v>0.0028</v>
      </c>
      <c r="K448" s="100">
        <v>0.0285</v>
      </c>
      <c r="L448" s="100">
        <v>0.0</v>
      </c>
      <c r="M448" s="100">
        <v>0.03</v>
      </c>
      <c r="N448" s="100">
        <v>0.00957</v>
      </c>
      <c r="O448" s="100">
        <v>0.04753</v>
      </c>
      <c r="P448" s="100">
        <v>12.01</v>
      </c>
      <c r="Q448" s="100">
        <v>14.78</v>
      </c>
      <c r="R448" s="1">
        <v>11.85</v>
      </c>
      <c r="S448" s="1">
        <v>14.43</v>
      </c>
    </row>
    <row r="449" hidden="1">
      <c r="A449" s="93" t="s">
        <v>3103</v>
      </c>
      <c r="B449" s="93" t="s">
        <v>88</v>
      </c>
      <c r="C449" s="93" t="s">
        <v>474</v>
      </c>
      <c r="D449" s="94" t="s">
        <v>115</v>
      </c>
      <c r="E449" s="100">
        <v>444.0</v>
      </c>
      <c r="F449" s="99" t="s">
        <v>85</v>
      </c>
      <c r="G449" s="99" t="s">
        <v>465</v>
      </c>
      <c r="H449" s="100" t="s">
        <v>2654</v>
      </c>
      <c r="I449" s="100">
        <v>150.0</v>
      </c>
      <c r="J449" s="100">
        <v>0.0028</v>
      </c>
      <c r="K449" s="100">
        <v>0.0285</v>
      </c>
      <c r="L449" s="100">
        <v>0.0</v>
      </c>
      <c r="M449" s="100">
        <v>0.03</v>
      </c>
      <c r="N449" s="100">
        <v>0.00957</v>
      </c>
      <c r="O449" s="100">
        <v>0.04753</v>
      </c>
      <c r="P449" s="100">
        <v>12.01</v>
      </c>
      <c r="Q449" s="100">
        <v>14.78</v>
      </c>
      <c r="R449" s="1">
        <v>11.85</v>
      </c>
      <c r="S449" s="1">
        <v>14.43</v>
      </c>
    </row>
    <row r="450" hidden="1">
      <c r="A450" s="93" t="s">
        <v>3104</v>
      </c>
      <c r="B450" s="93" t="s">
        <v>123</v>
      </c>
      <c r="C450" s="93" t="s">
        <v>3105</v>
      </c>
      <c r="D450" s="94" t="s">
        <v>115</v>
      </c>
      <c r="E450" s="100">
        <v>445.0</v>
      </c>
      <c r="F450" s="99" t="s">
        <v>88</v>
      </c>
      <c r="G450" s="99" t="s">
        <v>3082</v>
      </c>
      <c r="H450" s="100" t="s">
        <v>2654</v>
      </c>
      <c r="I450" s="100">
        <v>150.0</v>
      </c>
      <c r="J450" s="100">
        <v>5.0E-4</v>
      </c>
      <c r="K450" s="100">
        <v>0.0288</v>
      </c>
      <c r="L450" s="100">
        <v>0.0</v>
      </c>
      <c r="M450" s="100">
        <v>0.03</v>
      </c>
      <c r="N450" s="100">
        <v>2.0E-6</v>
      </c>
      <c r="O450" s="100">
        <v>0.00806</v>
      </c>
      <c r="P450" s="100">
        <v>19.32</v>
      </c>
      <c r="Q450" s="100">
        <v>14.7</v>
      </c>
      <c r="R450" s="1">
        <v>18.88</v>
      </c>
      <c r="S450" s="1">
        <v>14.31</v>
      </c>
    </row>
    <row r="451" hidden="1">
      <c r="A451" s="93" t="s">
        <v>3106</v>
      </c>
      <c r="B451" s="93" t="s">
        <v>118</v>
      </c>
      <c r="C451" s="93" t="s">
        <v>3105</v>
      </c>
      <c r="D451" s="94" t="s">
        <v>115</v>
      </c>
      <c r="E451" s="100">
        <v>446.0</v>
      </c>
      <c r="F451" s="99" t="s">
        <v>85</v>
      </c>
      <c r="G451" s="99" t="s">
        <v>3082</v>
      </c>
      <c r="H451" s="100" t="s">
        <v>2654</v>
      </c>
      <c r="I451" s="100">
        <v>150.0</v>
      </c>
      <c r="J451" s="100">
        <v>5.0E-4</v>
      </c>
      <c r="K451" s="100">
        <v>0.0146</v>
      </c>
      <c r="L451" s="100">
        <v>0.0</v>
      </c>
      <c r="M451" s="100">
        <v>0.01</v>
      </c>
      <c r="N451" s="100">
        <v>2.0E-5</v>
      </c>
      <c r="O451" s="100">
        <v>0.00394</v>
      </c>
      <c r="P451" s="100">
        <v>38.34</v>
      </c>
      <c r="Q451" s="100">
        <v>29.04</v>
      </c>
      <c r="R451" s="1">
        <v>36.88</v>
      </c>
      <c r="S451" s="1">
        <v>27.79</v>
      </c>
    </row>
    <row r="452" hidden="1">
      <c r="A452" s="93" t="s">
        <v>3107</v>
      </c>
      <c r="B452" s="93" t="s">
        <v>85</v>
      </c>
      <c r="C452" s="93" t="s">
        <v>592</v>
      </c>
      <c r="D452" s="94" t="s">
        <v>115</v>
      </c>
      <c r="E452" s="100">
        <v>447.0</v>
      </c>
      <c r="F452" s="99" t="s">
        <v>88</v>
      </c>
      <c r="G452" s="99" t="s">
        <v>789</v>
      </c>
      <c r="H452" s="100" t="s">
        <v>2654</v>
      </c>
      <c r="I452" s="100">
        <v>150.0</v>
      </c>
      <c r="J452" s="100">
        <v>0.0092</v>
      </c>
      <c r="K452" s="100">
        <v>0.0483</v>
      </c>
      <c r="L452" s="100">
        <v>0.01</v>
      </c>
      <c r="M452" s="100">
        <v>0.05</v>
      </c>
      <c r="N452" s="100">
        <v>0.02551</v>
      </c>
      <c r="O452" s="100">
        <v>0.10683</v>
      </c>
      <c r="P452" s="100">
        <v>6.1</v>
      </c>
      <c r="Q452" s="100">
        <v>8.6</v>
      </c>
      <c r="R452" s="1">
        <v>6.08</v>
      </c>
      <c r="S452" s="1">
        <v>8.53</v>
      </c>
    </row>
    <row r="453" hidden="1">
      <c r="A453" s="93" t="s">
        <v>3108</v>
      </c>
      <c r="B453" s="93" t="s">
        <v>88</v>
      </c>
      <c r="C453" s="93" t="s">
        <v>592</v>
      </c>
      <c r="D453" s="94" t="s">
        <v>115</v>
      </c>
      <c r="E453" s="100">
        <v>448.0</v>
      </c>
      <c r="F453" s="99" t="s">
        <v>85</v>
      </c>
      <c r="G453" s="99" t="s">
        <v>789</v>
      </c>
      <c r="H453" s="100" t="s">
        <v>2654</v>
      </c>
      <c r="I453" s="100">
        <v>150.0</v>
      </c>
      <c r="J453" s="100">
        <v>0.0092</v>
      </c>
      <c r="K453" s="100">
        <v>0.0483</v>
      </c>
      <c r="L453" s="100">
        <v>0.01</v>
      </c>
      <c r="M453" s="100">
        <v>0.05</v>
      </c>
      <c r="N453" s="100">
        <v>0.02551</v>
      </c>
      <c r="O453" s="100">
        <v>0.10683</v>
      </c>
      <c r="P453" s="100">
        <v>6.1</v>
      </c>
      <c r="Q453" s="100">
        <v>8.6</v>
      </c>
      <c r="R453" s="1">
        <v>6.08</v>
      </c>
      <c r="S453" s="1">
        <v>8.53</v>
      </c>
    </row>
    <row r="454" hidden="1">
      <c r="A454" s="93" t="s">
        <v>3109</v>
      </c>
      <c r="B454" s="93" t="s">
        <v>123</v>
      </c>
      <c r="C454" s="93" t="s">
        <v>1004</v>
      </c>
      <c r="D454" s="94" t="s">
        <v>115</v>
      </c>
      <c r="E454" s="100">
        <v>449.0</v>
      </c>
      <c r="F454" s="99" t="s">
        <v>88</v>
      </c>
      <c r="G454" s="99" t="s">
        <v>818</v>
      </c>
      <c r="H454" s="100" t="s">
        <v>2654</v>
      </c>
      <c r="I454" s="100">
        <v>150.0</v>
      </c>
      <c r="J454" s="100">
        <v>0.0047</v>
      </c>
      <c r="K454" s="100">
        <v>0.0274</v>
      </c>
      <c r="L454" s="100">
        <v>0.0</v>
      </c>
      <c r="M454" s="100">
        <v>0.03</v>
      </c>
      <c r="N454" s="100">
        <v>0.00345</v>
      </c>
      <c r="O454" s="100">
        <v>0.03249</v>
      </c>
      <c r="P454" s="100">
        <v>14.42</v>
      </c>
      <c r="Q454" s="100">
        <v>15.18</v>
      </c>
      <c r="R454" s="1">
        <v>14.37</v>
      </c>
      <c r="S454" s="1">
        <v>15.09</v>
      </c>
    </row>
    <row r="455" hidden="1">
      <c r="A455" s="93" t="s">
        <v>3110</v>
      </c>
      <c r="B455" s="104">
        <v>5.0</v>
      </c>
      <c r="C455" s="93" t="s">
        <v>1011</v>
      </c>
      <c r="D455" s="94" t="s">
        <v>115</v>
      </c>
      <c r="E455" s="100">
        <v>450.0</v>
      </c>
      <c r="F455" s="99" t="s">
        <v>85</v>
      </c>
      <c r="G455" s="99" t="s">
        <v>818</v>
      </c>
      <c r="H455" s="100" t="s">
        <v>2654</v>
      </c>
      <c r="I455" s="100">
        <v>150.0</v>
      </c>
      <c r="J455" s="100">
        <v>0.0097</v>
      </c>
      <c r="K455" s="100">
        <v>0.0524</v>
      </c>
      <c r="L455" s="100">
        <v>0.01</v>
      </c>
      <c r="M455" s="100">
        <v>0.04</v>
      </c>
      <c r="N455" s="100">
        <v>0.00354</v>
      </c>
      <c r="O455" s="100">
        <v>0.04765</v>
      </c>
      <c r="P455" s="100">
        <v>9.04</v>
      </c>
      <c r="Q455" s="100">
        <v>7.93</v>
      </c>
      <c r="R455" s="1">
        <v>9.04</v>
      </c>
      <c r="S455" s="1">
        <v>7.93</v>
      </c>
    </row>
    <row r="456" hidden="1">
      <c r="A456" s="93" t="s">
        <v>3111</v>
      </c>
      <c r="B456" s="104">
        <v>5.0</v>
      </c>
      <c r="C456" s="93" t="s">
        <v>1010</v>
      </c>
      <c r="D456" s="94" t="s">
        <v>115</v>
      </c>
      <c r="E456" s="100">
        <v>451.0</v>
      </c>
      <c r="F456" s="99" t="s">
        <v>88</v>
      </c>
      <c r="G456" s="99" t="s">
        <v>1254</v>
      </c>
      <c r="H456" s="100" t="s">
        <v>2654</v>
      </c>
      <c r="I456" s="100">
        <v>150.0</v>
      </c>
      <c r="J456" s="100">
        <v>0.0045</v>
      </c>
      <c r="K456" s="100">
        <v>0.0315</v>
      </c>
      <c r="L456" s="100">
        <v>0.0</v>
      </c>
      <c r="M456" s="100">
        <v>0.03</v>
      </c>
      <c r="N456" s="100">
        <v>0.01169</v>
      </c>
      <c r="O456" s="100">
        <v>0.05979</v>
      </c>
      <c r="P456" s="100">
        <v>10.19</v>
      </c>
      <c r="Q456" s="100">
        <v>13.29</v>
      </c>
      <c r="R456" s="1">
        <v>10.12</v>
      </c>
      <c r="S456" s="1">
        <v>13.12</v>
      </c>
    </row>
    <row r="457" hidden="1">
      <c r="A457" s="93" t="s">
        <v>3112</v>
      </c>
      <c r="B457" s="93" t="s">
        <v>123</v>
      </c>
      <c r="C457" s="93" t="s">
        <v>1007</v>
      </c>
      <c r="D457" s="94" t="s">
        <v>115</v>
      </c>
      <c r="E457" s="100">
        <v>452.0</v>
      </c>
      <c r="F457" s="99" t="s">
        <v>85</v>
      </c>
      <c r="G457" s="99" t="s">
        <v>1254</v>
      </c>
      <c r="H457" s="100" t="s">
        <v>2654</v>
      </c>
      <c r="I457" s="100">
        <v>150.0</v>
      </c>
      <c r="J457" s="100">
        <v>0.0045</v>
      </c>
      <c r="K457" s="100">
        <v>0.0315</v>
      </c>
      <c r="L457" s="100">
        <v>0.0</v>
      </c>
      <c r="M457" s="100">
        <v>0.03</v>
      </c>
      <c r="N457" s="100">
        <v>0.01169</v>
      </c>
      <c r="O457" s="100">
        <v>0.05979</v>
      </c>
      <c r="P457" s="100">
        <v>10.19</v>
      </c>
      <c r="Q457" s="100">
        <v>13.29</v>
      </c>
      <c r="R457" s="1">
        <v>10.12</v>
      </c>
      <c r="S457" s="1">
        <v>13.12</v>
      </c>
    </row>
    <row r="458" hidden="1">
      <c r="A458" s="93" t="s">
        <v>3113</v>
      </c>
      <c r="B458" s="93" t="s">
        <v>118</v>
      </c>
      <c r="C458" s="93" t="s">
        <v>1007</v>
      </c>
      <c r="D458" s="94" t="s">
        <v>115</v>
      </c>
      <c r="E458" s="100">
        <v>453.0</v>
      </c>
      <c r="F458" s="99" t="s">
        <v>88</v>
      </c>
      <c r="G458" s="99" t="s">
        <v>3114</v>
      </c>
      <c r="H458" s="100" t="s">
        <v>2654</v>
      </c>
      <c r="I458" s="100">
        <v>150.0</v>
      </c>
      <c r="J458" s="100">
        <v>4.0E-4</v>
      </c>
      <c r="K458" s="100">
        <v>0.0165</v>
      </c>
      <c r="L458" s="100">
        <v>0.0</v>
      </c>
      <c r="M458" s="100">
        <v>0.02</v>
      </c>
      <c r="N458" s="100">
        <v>1.8E-6</v>
      </c>
      <c r="O458" s="100">
        <v>0.00397</v>
      </c>
      <c r="P458" s="100">
        <v>34.22</v>
      </c>
      <c r="Q458" s="100">
        <v>25.6</v>
      </c>
      <c r="R458" s="1">
        <v>32.69</v>
      </c>
      <c r="S458" s="1">
        <v>24.32</v>
      </c>
    </row>
    <row r="459" hidden="1">
      <c r="A459" s="93" t="s">
        <v>3115</v>
      </c>
      <c r="B459" s="93" t="s">
        <v>369</v>
      </c>
      <c r="C459" s="93" t="s">
        <v>1071</v>
      </c>
      <c r="D459" s="94" t="s">
        <v>115</v>
      </c>
      <c r="E459" s="100">
        <v>454.0</v>
      </c>
      <c r="F459" s="99" t="s">
        <v>85</v>
      </c>
      <c r="G459" s="99" t="s">
        <v>3114</v>
      </c>
      <c r="H459" s="100" t="s">
        <v>2654</v>
      </c>
      <c r="I459" s="100">
        <v>150.0</v>
      </c>
      <c r="J459" s="100">
        <v>4.0E-4</v>
      </c>
      <c r="K459" s="100">
        <v>0.0165</v>
      </c>
      <c r="L459" s="100">
        <v>0.0</v>
      </c>
      <c r="M459" s="100">
        <v>0.02</v>
      </c>
      <c r="N459" s="100">
        <v>1.8E-6</v>
      </c>
      <c r="O459" s="100">
        <v>0.00397</v>
      </c>
      <c r="P459" s="100">
        <v>34.22</v>
      </c>
      <c r="Q459" s="100">
        <v>25.6</v>
      </c>
      <c r="R459" s="1">
        <v>32.69</v>
      </c>
      <c r="S459" s="1">
        <v>24.32</v>
      </c>
    </row>
    <row r="460" hidden="1">
      <c r="A460" s="93" t="s">
        <v>3116</v>
      </c>
      <c r="B460" s="93" t="s">
        <v>123</v>
      </c>
      <c r="C460" s="93" t="s">
        <v>808</v>
      </c>
      <c r="D460" s="94" t="s">
        <v>115</v>
      </c>
      <c r="E460" s="100">
        <v>455.0</v>
      </c>
      <c r="F460" s="99" t="s">
        <v>85</v>
      </c>
      <c r="G460" s="99" t="s">
        <v>3117</v>
      </c>
      <c r="H460" s="100" t="s">
        <v>2654</v>
      </c>
      <c r="I460" s="100">
        <v>150.0</v>
      </c>
      <c r="J460" s="100">
        <v>0.005</v>
      </c>
      <c r="K460" s="100">
        <v>0.0285</v>
      </c>
      <c r="L460" s="100">
        <v>0.01</v>
      </c>
      <c r="M460" s="100">
        <v>0.03</v>
      </c>
      <c r="N460" s="100">
        <v>0.00382</v>
      </c>
      <c r="O460" s="100">
        <v>0.03424</v>
      </c>
      <c r="P460" s="100">
        <v>13.81</v>
      </c>
      <c r="Q460" s="100">
        <v>14.61</v>
      </c>
      <c r="R460" s="1">
        <v>13.76</v>
      </c>
      <c r="S460" s="1">
        <v>14.54</v>
      </c>
    </row>
    <row r="461" hidden="1">
      <c r="A461" s="93" t="s">
        <v>3118</v>
      </c>
      <c r="B461" s="93" t="s">
        <v>118</v>
      </c>
      <c r="C461" s="93" t="s">
        <v>808</v>
      </c>
      <c r="D461" s="94" t="s">
        <v>115</v>
      </c>
      <c r="E461" s="100">
        <v>456.0</v>
      </c>
      <c r="F461" s="99" t="s">
        <v>85</v>
      </c>
      <c r="G461" s="99" t="s">
        <v>3119</v>
      </c>
      <c r="H461" s="100" t="s">
        <v>2654</v>
      </c>
      <c r="I461" s="100">
        <v>150.0</v>
      </c>
      <c r="J461" s="100">
        <v>0.0097</v>
      </c>
      <c r="K461" s="100">
        <v>0.0529</v>
      </c>
      <c r="L461" s="100">
        <v>0.01</v>
      </c>
      <c r="M461" s="100">
        <v>0.04</v>
      </c>
      <c r="N461" s="100">
        <v>0.00272</v>
      </c>
      <c r="O461" s="100">
        <v>0.04629</v>
      </c>
      <c r="P461" s="100">
        <v>9.11</v>
      </c>
      <c r="Q461" s="100">
        <v>7.87</v>
      </c>
      <c r="R461" s="1">
        <v>9.1</v>
      </c>
      <c r="S461" s="1">
        <v>7.86</v>
      </c>
    </row>
    <row r="462" hidden="1">
      <c r="A462" s="93" t="s">
        <v>3120</v>
      </c>
      <c r="B462" s="93" t="s">
        <v>61</v>
      </c>
      <c r="C462" s="93" t="s">
        <v>311</v>
      </c>
      <c r="D462" s="94" t="s">
        <v>115</v>
      </c>
      <c r="E462" s="100">
        <v>457.0</v>
      </c>
      <c r="F462" s="99" t="s">
        <v>66</v>
      </c>
      <c r="G462" s="99" t="s">
        <v>628</v>
      </c>
      <c r="H462" s="100" t="s">
        <v>2654</v>
      </c>
      <c r="I462" s="100">
        <v>150.0</v>
      </c>
      <c r="J462" s="100">
        <v>0.0033</v>
      </c>
      <c r="K462" s="100">
        <v>0.0275</v>
      </c>
      <c r="L462" s="100">
        <v>0.0</v>
      </c>
      <c r="M462" s="100">
        <v>0.03</v>
      </c>
      <c r="N462" s="100">
        <v>0.00602</v>
      </c>
      <c r="O462" s="100">
        <v>0.03702</v>
      </c>
      <c r="P462" s="100">
        <v>13.65</v>
      </c>
      <c r="Q462" s="100">
        <v>15.26</v>
      </c>
      <c r="R462" s="1">
        <v>13.07</v>
      </c>
      <c r="S462" s="1">
        <v>14.23</v>
      </c>
    </row>
    <row r="463" hidden="1">
      <c r="A463" s="93" t="s">
        <v>3121</v>
      </c>
      <c r="B463" s="93" t="s">
        <v>66</v>
      </c>
      <c r="C463" s="93" t="s">
        <v>311</v>
      </c>
      <c r="D463" s="94" t="s">
        <v>115</v>
      </c>
      <c r="E463" s="100">
        <v>458.0</v>
      </c>
      <c r="F463" s="99" t="s">
        <v>61</v>
      </c>
      <c r="G463" s="99" t="s">
        <v>628</v>
      </c>
      <c r="H463" s="100" t="s">
        <v>2654</v>
      </c>
      <c r="I463" s="100">
        <v>150.0</v>
      </c>
      <c r="J463" s="100">
        <v>0.0033</v>
      </c>
      <c r="K463" s="100">
        <v>0.0275</v>
      </c>
      <c r="L463" s="100">
        <v>0.0</v>
      </c>
      <c r="M463" s="100">
        <v>0.03</v>
      </c>
      <c r="N463" s="100">
        <v>0.00602</v>
      </c>
      <c r="O463" s="100">
        <v>0.03702</v>
      </c>
      <c r="P463" s="100">
        <v>13.65</v>
      </c>
      <c r="Q463" s="100">
        <v>15.26</v>
      </c>
      <c r="R463" s="1">
        <v>13.07</v>
      </c>
      <c r="S463" s="1">
        <v>14.23</v>
      </c>
    </row>
    <row r="464" hidden="1">
      <c r="A464" s="93" t="s">
        <v>3122</v>
      </c>
      <c r="B464" s="93" t="s">
        <v>123</v>
      </c>
      <c r="C464" s="93" t="s">
        <v>1063</v>
      </c>
      <c r="D464" s="94" t="s">
        <v>115</v>
      </c>
      <c r="E464" s="100">
        <v>459.0</v>
      </c>
      <c r="F464" s="99" t="s">
        <v>66</v>
      </c>
      <c r="G464" s="99" t="s">
        <v>471</v>
      </c>
      <c r="H464" s="100" t="s">
        <v>2654</v>
      </c>
      <c r="I464" s="100">
        <v>150.0</v>
      </c>
      <c r="J464" s="100">
        <v>0.002</v>
      </c>
      <c r="K464" s="100">
        <v>0.0286</v>
      </c>
      <c r="L464" s="100">
        <v>0.0</v>
      </c>
      <c r="M464" s="100">
        <v>0.03</v>
      </c>
      <c r="N464" s="100">
        <v>0.0089</v>
      </c>
      <c r="O464" s="100">
        <v>0.04019</v>
      </c>
      <c r="P464" s="100">
        <v>12.91</v>
      </c>
      <c r="Q464" s="100">
        <v>14.76</v>
      </c>
      <c r="R464" s="1">
        <v>12.68</v>
      </c>
      <c r="S464" s="1">
        <v>14.32</v>
      </c>
    </row>
    <row r="465" hidden="1">
      <c r="A465" s="93" t="s">
        <v>3123</v>
      </c>
      <c r="B465" s="93" t="s">
        <v>118</v>
      </c>
      <c r="C465" s="93" t="s">
        <v>1063</v>
      </c>
      <c r="D465" s="94" t="s">
        <v>115</v>
      </c>
      <c r="E465" s="100">
        <v>460.0</v>
      </c>
      <c r="F465" s="99" t="s">
        <v>61</v>
      </c>
      <c r="G465" s="99" t="s">
        <v>471</v>
      </c>
      <c r="H465" s="100" t="s">
        <v>2654</v>
      </c>
      <c r="I465" s="100">
        <v>150.0</v>
      </c>
      <c r="J465" s="100">
        <v>0.002</v>
      </c>
      <c r="K465" s="100">
        <v>0.0286</v>
      </c>
      <c r="L465" s="100">
        <v>0.0</v>
      </c>
      <c r="M465" s="100">
        <v>0.03</v>
      </c>
      <c r="N465" s="100">
        <v>0.0089</v>
      </c>
      <c r="O465" s="100">
        <v>0.04019</v>
      </c>
      <c r="P465" s="100">
        <v>12.91</v>
      </c>
      <c r="Q465" s="100">
        <v>14.76</v>
      </c>
      <c r="R465" s="1">
        <v>12.68</v>
      </c>
      <c r="S465" s="1">
        <v>14.32</v>
      </c>
    </row>
    <row r="466" hidden="1">
      <c r="A466" s="93" t="s">
        <v>3124</v>
      </c>
      <c r="B466" s="93" t="s">
        <v>85</v>
      </c>
      <c r="C466" s="93" t="s">
        <v>1059</v>
      </c>
      <c r="D466" s="94" t="s">
        <v>115</v>
      </c>
      <c r="E466" s="100">
        <v>461.0</v>
      </c>
      <c r="F466" s="99" t="s">
        <v>88</v>
      </c>
      <c r="G466" s="99" t="s">
        <v>822</v>
      </c>
      <c r="H466" s="100" t="s">
        <v>2654</v>
      </c>
      <c r="I466" s="100">
        <v>150.0</v>
      </c>
      <c r="J466" s="100">
        <v>0.0077</v>
      </c>
      <c r="K466" s="100">
        <v>0.0422</v>
      </c>
      <c r="L466" s="100">
        <v>0.01</v>
      </c>
      <c r="M466" s="100">
        <v>0.04</v>
      </c>
      <c r="N466" s="100">
        <v>0.00734</v>
      </c>
      <c r="O466" s="100">
        <v>0.0506</v>
      </c>
      <c r="P466" s="100">
        <v>9.76</v>
      </c>
      <c r="Q466" s="100">
        <v>9.86</v>
      </c>
      <c r="R466" s="1">
        <v>9.75</v>
      </c>
      <c r="S466" s="1">
        <v>9.85</v>
      </c>
    </row>
    <row r="467" hidden="1">
      <c r="A467" s="93" t="s">
        <v>3125</v>
      </c>
      <c r="B467" s="93" t="s">
        <v>88</v>
      </c>
      <c r="C467" s="93" t="s">
        <v>1059</v>
      </c>
      <c r="D467" s="94" t="s">
        <v>115</v>
      </c>
      <c r="E467" s="100">
        <v>462.0</v>
      </c>
      <c r="F467" s="99" t="s">
        <v>85</v>
      </c>
      <c r="G467" s="99" t="s">
        <v>822</v>
      </c>
      <c r="H467" s="100" t="s">
        <v>2654</v>
      </c>
      <c r="I467" s="100">
        <v>150.0</v>
      </c>
      <c r="J467" s="100">
        <v>0.0077</v>
      </c>
      <c r="K467" s="100">
        <v>0.0422</v>
      </c>
      <c r="L467" s="100">
        <v>0.01</v>
      </c>
      <c r="M467" s="100">
        <v>0.04</v>
      </c>
      <c r="N467" s="100">
        <v>0.00734</v>
      </c>
      <c r="O467" s="100">
        <v>0.0506</v>
      </c>
      <c r="P467" s="100">
        <v>9.76</v>
      </c>
      <c r="Q467" s="100">
        <v>9.86</v>
      </c>
      <c r="R467" s="1">
        <v>9.75</v>
      </c>
      <c r="S467" s="1">
        <v>9.85</v>
      </c>
    </row>
    <row r="468" hidden="1">
      <c r="A468" s="93" t="s">
        <v>3126</v>
      </c>
      <c r="B468" s="93" t="s">
        <v>123</v>
      </c>
      <c r="C468" s="93" t="s">
        <v>731</v>
      </c>
      <c r="D468" s="94" t="s">
        <v>115</v>
      </c>
      <c r="E468" s="100">
        <v>463.0</v>
      </c>
      <c r="F468" s="99" t="s">
        <v>88</v>
      </c>
      <c r="G468" s="99" t="s">
        <v>474</v>
      </c>
      <c r="H468" s="100" t="s">
        <v>2654</v>
      </c>
      <c r="I468" s="100">
        <v>150.0</v>
      </c>
      <c r="J468" s="100">
        <v>5.0E-4</v>
      </c>
      <c r="K468" s="100">
        <v>0.0145</v>
      </c>
      <c r="L468" s="100">
        <v>0.0</v>
      </c>
      <c r="M468" s="100">
        <v>0.01</v>
      </c>
      <c r="N468" s="100">
        <v>5.8E-4</v>
      </c>
      <c r="O468" s="100">
        <v>0.00605</v>
      </c>
      <c r="P468" s="100">
        <v>36.06</v>
      </c>
      <c r="Q468" s="100">
        <v>29.12</v>
      </c>
      <c r="R468" s="1">
        <v>33.39</v>
      </c>
      <c r="S468" s="1">
        <v>26.56</v>
      </c>
    </row>
    <row r="469" hidden="1">
      <c r="A469" s="93" t="s">
        <v>3127</v>
      </c>
      <c r="B469" s="93" t="s">
        <v>85</v>
      </c>
      <c r="C469" s="93" t="s">
        <v>1075</v>
      </c>
      <c r="D469" s="94" t="s">
        <v>115</v>
      </c>
      <c r="E469" s="100">
        <v>464.0</v>
      </c>
      <c r="F469" s="99" t="s">
        <v>85</v>
      </c>
      <c r="G469" s="99" t="s">
        <v>474</v>
      </c>
      <c r="H469" s="100" t="s">
        <v>2654</v>
      </c>
      <c r="I469" s="100">
        <v>150.0</v>
      </c>
      <c r="J469" s="100">
        <v>5.0E-4</v>
      </c>
      <c r="K469" s="100">
        <v>0.0145</v>
      </c>
      <c r="L469" s="100">
        <v>0.0</v>
      </c>
      <c r="M469" s="100">
        <v>0.01</v>
      </c>
      <c r="N469" s="100">
        <v>5.8E-4</v>
      </c>
      <c r="O469" s="100">
        <v>0.00605</v>
      </c>
      <c r="P469" s="100">
        <v>36.06</v>
      </c>
      <c r="Q469" s="100">
        <v>29.12</v>
      </c>
      <c r="R469" s="1">
        <v>33.39</v>
      </c>
      <c r="S469" s="1">
        <v>26.56</v>
      </c>
    </row>
    <row r="470" hidden="1">
      <c r="A470" s="93" t="s">
        <v>3128</v>
      </c>
      <c r="B470" s="93" t="s">
        <v>88</v>
      </c>
      <c r="C470" s="93" t="s">
        <v>1075</v>
      </c>
      <c r="D470" s="94" t="s">
        <v>115</v>
      </c>
      <c r="E470" s="100">
        <v>465.0</v>
      </c>
      <c r="F470" s="99" t="s">
        <v>88</v>
      </c>
      <c r="G470" s="99" t="s">
        <v>592</v>
      </c>
      <c r="H470" s="100" t="s">
        <v>2654</v>
      </c>
      <c r="I470" s="100">
        <v>150.0</v>
      </c>
      <c r="J470" s="100">
        <v>0.004</v>
      </c>
      <c r="K470" s="100">
        <v>0.035</v>
      </c>
      <c r="L470" s="100">
        <v>0.0</v>
      </c>
      <c r="M470" s="100">
        <v>0.04</v>
      </c>
      <c r="N470" s="100">
        <v>0.01718</v>
      </c>
      <c r="O470" s="100">
        <v>0.08303</v>
      </c>
      <c r="P470" s="100">
        <v>8.16</v>
      </c>
      <c r="Q470" s="100">
        <v>11.99</v>
      </c>
      <c r="R470" s="1">
        <v>8.15</v>
      </c>
      <c r="S470" s="1">
        <v>11.96</v>
      </c>
    </row>
    <row r="471" hidden="1">
      <c r="A471" s="93" t="s">
        <v>3129</v>
      </c>
      <c r="B471" s="93" t="s">
        <v>85</v>
      </c>
      <c r="C471" s="93" t="s">
        <v>479</v>
      </c>
      <c r="D471" s="94" t="s">
        <v>115</v>
      </c>
      <c r="E471" s="100">
        <v>466.0</v>
      </c>
      <c r="F471" s="99" t="s">
        <v>85</v>
      </c>
      <c r="G471" s="99" t="s">
        <v>592</v>
      </c>
      <c r="H471" s="100" t="s">
        <v>2654</v>
      </c>
      <c r="I471" s="100">
        <v>150.0</v>
      </c>
      <c r="J471" s="100">
        <v>0.004</v>
      </c>
      <c r="K471" s="100">
        <v>0.035</v>
      </c>
      <c r="L471" s="100">
        <v>0.0</v>
      </c>
      <c r="M471" s="100">
        <v>0.04</v>
      </c>
      <c r="N471" s="100">
        <v>0.01718</v>
      </c>
      <c r="O471" s="100">
        <v>0.08303</v>
      </c>
      <c r="P471" s="100">
        <v>8.16</v>
      </c>
      <c r="Q471" s="100">
        <v>11.99</v>
      </c>
      <c r="R471" s="1">
        <v>8.15</v>
      </c>
      <c r="S471" s="1">
        <v>11.96</v>
      </c>
    </row>
    <row r="472" hidden="1">
      <c r="A472" s="93" t="s">
        <v>3130</v>
      </c>
      <c r="B472" s="93" t="s">
        <v>88</v>
      </c>
      <c r="C472" s="93" t="s">
        <v>479</v>
      </c>
      <c r="D472" s="94" t="s">
        <v>115</v>
      </c>
      <c r="E472" s="100">
        <v>467.0</v>
      </c>
      <c r="F472" s="99">
        <v>5.0</v>
      </c>
      <c r="G472" s="99" t="s">
        <v>1010</v>
      </c>
      <c r="H472" s="100" t="s">
        <v>2654</v>
      </c>
      <c r="I472" s="100">
        <v>150.0</v>
      </c>
      <c r="J472" s="100">
        <v>0.0041</v>
      </c>
      <c r="K472" s="100">
        <v>0.0274</v>
      </c>
      <c r="L472" s="100">
        <v>0.0</v>
      </c>
      <c r="M472" s="100">
        <v>0.03</v>
      </c>
      <c r="N472" s="100">
        <v>0.01055</v>
      </c>
      <c r="O472" s="100">
        <v>0.04931</v>
      </c>
      <c r="P472" s="100">
        <v>11.98</v>
      </c>
      <c r="Q472" s="100">
        <v>15.24</v>
      </c>
      <c r="R472" s="1">
        <v>11.87</v>
      </c>
      <c r="S472" s="1">
        <v>14.98</v>
      </c>
    </row>
    <row r="473" hidden="1">
      <c r="A473" s="93" t="s">
        <v>3131</v>
      </c>
      <c r="B473" s="93" t="s">
        <v>123</v>
      </c>
      <c r="C473" s="93" t="s">
        <v>117</v>
      </c>
      <c r="D473" s="94" t="s">
        <v>115</v>
      </c>
      <c r="E473" s="100">
        <v>468.0</v>
      </c>
      <c r="F473" s="99">
        <v>5.0</v>
      </c>
      <c r="G473" s="99" t="s">
        <v>1011</v>
      </c>
      <c r="H473" s="100" t="s">
        <v>2654</v>
      </c>
      <c r="I473" s="100">
        <v>150.0</v>
      </c>
      <c r="J473" s="100">
        <v>0.0043</v>
      </c>
      <c r="K473" s="100">
        <v>0.0279</v>
      </c>
      <c r="L473" s="100">
        <v>0.0</v>
      </c>
      <c r="M473" s="100">
        <v>0.03</v>
      </c>
      <c r="N473" s="100">
        <v>0.01106</v>
      </c>
      <c r="O473" s="100">
        <v>0.05066</v>
      </c>
      <c r="P473" s="100">
        <v>11.71</v>
      </c>
      <c r="Q473" s="100">
        <v>14.98</v>
      </c>
      <c r="R473" s="1">
        <v>11.61</v>
      </c>
      <c r="S473" s="1">
        <v>14.73</v>
      </c>
    </row>
    <row r="474" hidden="1">
      <c r="A474" s="93" t="s">
        <v>3132</v>
      </c>
      <c r="B474" s="93" t="s">
        <v>118</v>
      </c>
      <c r="C474" s="93" t="s">
        <v>117</v>
      </c>
      <c r="D474" s="94" t="s">
        <v>115</v>
      </c>
      <c r="E474" s="100">
        <v>469.0</v>
      </c>
      <c r="F474" s="99" t="s">
        <v>118</v>
      </c>
      <c r="G474" s="99" t="s">
        <v>808</v>
      </c>
      <c r="H474" s="100" t="s">
        <v>2654</v>
      </c>
      <c r="I474" s="100">
        <v>150.0</v>
      </c>
      <c r="J474" s="100">
        <v>8.0E-4</v>
      </c>
      <c r="K474" s="100">
        <v>0.0153</v>
      </c>
      <c r="L474" s="100">
        <v>0.0</v>
      </c>
      <c r="M474" s="100">
        <v>0.02</v>
      </c>
      <c r="N474" s="100">
        <v>1.3E-4</v>
      </c>
      <c r="O474" s="100">
        <v>0.00816</v>
      </c>
      <c r="P474" s="100">
        <v>32.85</v>
      </c>
      <c r="Q474" s="100">
        <v>27.63</v>
      </c>
      <c r="R474" s="1">
        <v>32.76</v>
      </c>
      <c r="S474" s="1">
        <v>27.54</v>
      </c>
    </row>
    <row r="475" hidden="1">
      <c r="A475" s="93" t="s">
        <v>3133</v>
      </c>
      <c r="B475" s="93" t="s">
        <v>85</v>
      </c>
      <c r="C475" s="93" t="s">
        <v>3134</v>
      </c>
      <c r="D475" s="94" t="s">
        <v>115</v>
      </c>
      <c r="E475" s="100">
        <v>470.0</v>
      </c>
      <c r="F475" s="99" t="s">
        <v>123</v>
      </c>
      <c r="G475" s="99" t="s">
        <v>808</v>
      </c>
      <c r="H475" s="100" t="s">
        <v>2654</v>
      </c>
      <c r="I475" s="100">
        <v>150.0</v>
      </c>
      <c r="J475" s="100">
        <v>8.0E-4</v>
      </c>
      <c r="K475" s="100">
        <v>0.0153</v>
      </c>
      <c r="L475" s="100">
        <v>0.0</v>
      </c>
      <c r="M475" s="100">
        <v>0.02</v>
      </c>
      <c r="N475" s="100">
        <v>1.3E-4</v>
      </c>
      <c r="O475" s="100">
        <v>0.00816</v>
      </c>
      <c r="P475" s="100">
        <v>32.85</v>
      </c>
      <c r="Q475" s="100">
        <v>27.63</v>
      </c>
      <c r="R475" s="1">
        <v>32.76</v>
      </c>
      <c r="S475" s="1">
        <v>27.54</v>
      </c>
    </row>
    <row r="476" hidden="1">
      <c r="A476" s="93" t="s">
        <v>3135</v>
      </c>
      <c r="B476" s="93" t="s">
        <v>88</v>
      </c>
      <c r="C476" s="93" t="s">
        <v>3134</v>
      </c>
      <c r="D476" s="94" t="s">
        <v>115</v>
      </c>
      <c r="E476" s="100">
        <v>471.0</v>
      </c>
      <c r="F476" s="99" t="s">
        <v>66</v>
      </c>
      <c r="G476" s="99" t="s">
        <v>311</v>
      </c>
      <c r="H476" s="100" t="s">
        <v>2654</v>
      </c>
      <c r="I476" s="100">
        <v>150.0</v>
      </c>
      <c r="J476" s="100">
        <v>0.0011</v>
      </c>
      <c r="K476" s="100">
        <v>0.0192</v>
      </c>
      <c r="L476" s="100">
        <v>0.0</v>
      </c>
      <c r="M476" s="100">
        <v>0.02</v>
      </c>
      <c r="N476" s="100">
        <v>0.00195</v>
      </c>
      <c r="O476" s="100">
        <v>0.01597</v>
      </c>
      <c r="P476" s="100">
        <v>23.24</v>
      </c>
      <c r="Q476" s="100">
        <v>21.98</v>
      </c>
      <c r="R476" s="1">
        <v>21.49</v>
      </c>
      <c r="S476" s="1">
        <v>19.79</v>
      </c>
    </row>
    <row r="477" hidden="1">
      <c r="A477" s="93" t="s">
        <v>3136</v>
      </c>
      <c r="B477" s="93" t="s">
        <v>85</v>
      </c>
      <c r="C477" s="93" t="s">
        <v>1093</v>
      </c>
      <c r="D477" s="94" t="s">
        <v>115</v>
      </c>
      <c r="E477" s="100">
        <v>472.0</v>
      </c>
      <c r="F477" s="99" t="s">
        <v>61</v>
      </c>
      <c r="G477" s="99" t="s">
        <v>311</v>
      </c>
      <c r="H477" s="100" t="s">
        <v>2654</v>
      </c>
      <c r="I477" s="100">
        <v>150.0</v>
      </c>
      <c r="J477" s="100">
        <v>0.0011</v>
      </c>
      <c r="K477" s="100">
        <v>0.0192</v>
      </c>
      <c r="L477" s="100">
        <v>0.0</v>
      </c>
      <c r="M477" s="100">
        <v>0.02</v>
      </c>
      <c r="N477" s="100">
        <v>0.00195</v>
      </c>
      <c r="O477" s="100">
        <v>0.01597</v>
      </c>
      <c r="P477" s="100">
        <v>23.24</v>
      </c>
      <c r="Q477" s="100">
        <v>21.98</v>
      </c>
      <c r="R477" s="1">
        <v>21.49</v>
      </c>
      <c r="S477" s="1">
        <v>19.79</v>
      </c>
    </row>
    <row r="478" hidden="1">
      <c r="A478" s="93" t="s">
        <v>3137</v>
      </c>
      <c r="B478" s="93" t="s">
        <v>88</v>
      </c>
      <c r="C478" s="93" t="s">
        <v>1093</v>
      </c>
      <c r="D478" s="94" t="s">
        <v>115</v>
      </c>
      <c r="E478" s="100">
        <v>473.0</v>
      </c>
      <c r="F478" s="99" t="s">
        <v>88</v>
      </c>
      <c r="G478" s="99" t="s">
        <v>1059</v>
      </c>
      <c r="H478" s="100" t="s">
        <v>2654</v>
      </c>
      <c r="I478" s="100">
        <v>150.0</v>
      </c>
      <c r="J478" s="100">
        <v>0.0035</v>
      </c>
      <c r="K478" s="100">
        <v>0.0314</v>
      </c>
      <c r="L478" s="100">
        <v>0.0</v>
      </c>
      <c r="M478" s="100">
        <v>0.03</v>
      </c>
      <c r="N478" s="100">
        <v>0.01515</v>
      </c>
      <c r="O478" s="100">
        <v>0.07133</v>
      </c>
      <c r="P478" s="100">
        <v>9.29</v>
      </c>
      <c r="Q478" s="100">
        <v>13.37</v>
      </c>
      <c r="R478" s="1">
        <v>9.27</v>
      </c>
      <c r="S478" s="1">
        <v>13.31</v>
      </c>
    </row>
    <row r="479" hidden="1">
      <c r="A479" s="93" t="s">
        <v>3138</v>
      </c>
      <c r="B479" s="93" t="s">
        <v>85</v>
      </c>
      <c r="C479" s="93" t="s">
        <v>223</v>
      </c>
      <c r="D479" s="94" t="s">
        <v>115</v>
      </c>
      <c r="E479" s="100">
        <v>474.0</v>
      </c>
      <c r="F479" s="99" t="s">
        <v>85</v>
      </c>
      <c r="G479" s="99" t="s">
        <v>1059</v>
      </c>
      <c r="H479" s="100" t="s">
        <v>2654</v>
      </c>
      <c r="I479" s="100">
        <v>150.0</v>
      </c>
      <c r="J479" s="100">
        <v>0.0035</v>
      </c>
      <c r="K479" s="100">
        <v>0.0314</v>
      </c>
      <c r="L479" s="100">
        <v>0.0</v>
      </c>
      <c r="M479" s="100">
        <v>0.03</v>
      </c>
      <c r="N479" s="100">
        <v>0.01515</v>
      </c>
      <c r="O479" s="100">
        <v>0.07133</v>
      </c>
      <c r="P479" s="100">
        <v>9.29</v>
      </c>
      <c r="Q479" s="100">
        <v>13.37</v>
      </c>
      <c r="R479" s="1">
        <v>9.27</v>
      </c>
      <c r="S479" s="1">
        <v>13.31</v>
      </c>
    </row>
    <row r="480" hidden="1">
      <c r="A480" s="93" t="s">
        <v>3139</v>
      </c>
      <c r="B480" s="93" t="s">
        <v>88</v>
      </c>
      <c r="C480" s="93" t="s">
        <v>223</v>
      </c>
      <c r="D480" s="94" t="s">
        <v>115</v>
      </c>
      <c r="E480" s="100">
        <v>475.0</v>
      </c>
      <c r="F480" s="99" t="s">
        <v>88</v>
      </c>
      <c r="G480" s="99" t="s">
        <v>1075</v>
      </c>
      <c r="H480" s="100" t="s">
        <v>2654</v>
      </c>
      <c r="I480" s="100">
        <v>150.0</v>
      </c>
      <c r="J480" s="100">
        <v>0.006</v>
      </c>
      <c r="K480" s="100">
        <v>0.0442</v>
      </c>
      <c r="L480" s="100">
        <v>0.01</v>
      </c>
      <c r="M480" s="100">
        <v>0.04</v>
      </c>
      <c r="N480" s="100">
        <v>8.0E-4</v>
      </c>
      <c r="O480" s="100">
        <v>0.02532</v>
      </c>
      <c r="P480" s="100">
        <v>11.08</v>
      </c>
      <c r="Q480" s="100">
        <v>9.48</v>
      </c>
      <c r="R480" s="1">
        <v>11.03</v>
      </c>
      <c r="S480" s="1">
        <v>9.42</v>
      </c>
    </row>
    <row r="481" hidden="1">
      <c r="A481" s="93" t="s">
        <v>3140</v>
      </c>
      <c r="B481" s="93" t="s">
        <v>2076</v>
      </c>
      <c r="C481" s="93" t="s">
        <v>404</v>
      </c>
      <c r="D481" s="94" t="s">
        <v>115</v>
      </c>
      <c r="E481" s="100">
        <v>476.0</v>
      </c>
      <c r="F481" s="99" t="s">
        <v>85</v>
      </c>
      <c r="G481" s="99" t="s">
        <v>1075</v>
      </c>
      <c r="H481" s="100" t="s">
        <v>2654</v>
      </c>
      <c r="I481" s="100">
        <v>150.0</v>
      </c>
      <c r="J481" s="100">
        <v>0.0102</v>
      </c>
      <c r="K481" s="100">
        <v>0.0526</v>
      </c>
      <c r="L481" s="100">
        <v>0.01</v>
      </c>
      <c r="M481" s="100">
        <v>0.05</v>
      </c>
      <c r="N481" s="100">
        <v>0.00441</v>
      </c>
      <c r="O481" s="100">
        <v>0.05327</v>
      </c>
      <c r="P481" s="100">
        <v>7.91</v>
      </c>
      <c r="Q481" s="100">
        <v>7.89</v>
      </c>
      <c r="R481" s="1">
        <v>7.87</v>
      </c>
      <c r="S481" s="1">
        <v>7.83</v>
      </c>
    </row>
    <row r="482" hidden="1">
      <c r="A482" s="93" t="s">
        <v>3141</v>
      </c>
      <c r="B482" s="93" t="s">
        <v>405</v>
      </c>
      <c r="C482" s="93" t="s">
        <v>404</v>
      </c>
      <c r="D482" s="94" t="s">
        <v>115</v>
      </c>
      <c r="E482" s="100">
        <v>477.0</v>
      </c>
      <c r="F482" s="99" t="s">
        <v>88</v>
      </c>
      <c r="G482" s="99" t="s">
        <v>479</v>
      </c>
      <c r="H482" s="100" t="s">
        <v>2654</v>
      </c>
      <c r="I482" s="100">
        <v>150.0</v>
      </c>
      <c r="J482" s="100">
        <v>0.0036</v>
      </c>
      <c r="K482" s="100">
        <v>0.0311</v>
      </c>
      <c r="L482" s="100">
        <v>0.0</v>
      </c>
      <c r="M482" s="100">
        <v>0.03</v>
      </c>
      <c r="N482" s="100">
        <v>0.01049</v>
      </c>
      <c r="O482" s="100">
        <v>0.05553</v>
      </c>
      <c r="P482" s="100">
        <v>10.64</v>
      </c>
      <c r="Q482" s="100">
        <v>13.48</v>
      </c>
      <c r="R482" s="1">
        <v>10.52</v>
      </c>
      <c r="S482" s="1">
        <v>13.19</v>
      </c>
    </row>
    <row r="483" hidden="1">
      <c r="A483" s="93" t="s">
        <v>3142</v>
      </c>
      <c r="B483" s="93" t="s">
        <v>85</v>
      </c>
      <c r="C483" s="93" t="s">
        <v>1235</v>
      </c>
      <c r="D483" s="94" t="s">
        <v>115</v>
      </c>
      <c r="E483" s="100">
        <v>478.0</v>
      </c>
      <c r="F483" s="99" t="s">
        <v>85</v>
      </c>
      <c r="G483" s="99" t="s">
        <v>479</v>
      </c>
      <c r="H483" s="100" t="s">
        <v>2654</v>
      </c>
      <c r="I483" s="100">
        <v>150.0</v>
      </c>
      <c r="J483" s="100">
        <v>0.0036</v>
      </c>
      <c r="K483" s="100">
        <v>0.0311</v>
      </c>
      <c r="L483" s="100">
        <v>0.0</v>
      </c>
      <c r="M483" s="100">
        <v>0.03</v>
      </c>
      <c r="N483" s="100">
        <v>0.01049</v>
      </c>
      <c r="O483" s="100">
        <v>0.05553</v>
      </c>
      <c r="P483" s="100">
        <v>10.64</v>
      </c>
      <c r="Q483" s="100">
        <v>13.48</v>
      </c>
      <c r="R483" s="1">
        <v>10.52</v>
      </c>
      <c r="S483" s="1">
        <v>13.19</v>
      </c>
    </row>
    <row r="484" hidden="1">
      <c r="A484" s="93" t="s">
        <v>3143</v>
      </c>
      <c r="B484" s="93" t="s">
        <v>88</v>
      </c>
      <c r="C484" s="93" t="s">
        <v>1235</v>
      </c>
      <c r="D484" s="94" t="s">
        <v>115</v>
      </c>
      <c r="E484" s="100">
        <v>479.0</v>
      </c>
      <c r="F484" s="99" t="s">
        <v>88</v>
      </c>
      <c r="G484" s="99" t="s">
        <v>3144</v>
      </c>
      <c r="H484" s="100" t="s">
        <v>2654</v>
      </c>
      <c r="I484" s="100">
        <v>150.0</v>
      </c>
      <c r="J484" s="100">
        <v>0.0193</v>
      </c>
      <c r="K484" s="100">
        <v>0.0783</v>
      </c>
      <c r="L484" s="100">
        <v>0.02</v>
      </c>
      <c r="M484" s="100">
        <v>0.08</v>
      </c>
      <c r="N484" s="100">
        <v>0.04385</v>
      </c>
      <c r="O484" s="100">
        <v>0.20357</v>
      </c>
      <c r="P484" s="100">
        <v>3.44</v>
      </c>
      <c r="Q484" s="100">
        <v>5.24</v>
      </c>
      <c r="R484" s="1">
        <v>3.43</v>
      </c>
      <c r="S484" s="1">
        <v>5.23</v>
      </c>
    </row>
    <row r="485" hidden="1">
      <c r="A485" s="93" t="s">
        <v>3145</v>
      </c>
      <c r="B485" s="93" t="s">
        <v>872</v>
      </c>
      <c r="C485" s="93" t="s">
        <v>2207</v>
      </c>
      <c r="D485" s="94" t="s">
        <v>115</v>
      </c>
      <c r="E485" s="100">
        <v>480.0</v>
      </c>
      <c r="F485" s="99" t="s">
        <v>85</v>
      </c>
      <c r="G485" s="99" t="s">
        <v>3144</v>
      </c>
      <c r="H485" s="100" t="s">
        <v>2654</v>
      </c>
      <c r="I485" s="100">
        <v>150.0</v>
      </c>
      <c r="J485" s="100">
        <v>0.0193</v>
      </c>
      <c r="K485" s="100">
        <v>0.0783</v>
      </c>
      <c r="L485" s="100">
        <v>0.02</v>
      </c>
      <c r="M485" s="100">
        <v>0.08</v>
      </c>
      <c r="N485" s="100">
        <v>0.04385</v>
      </c>
      <c r="O485" s="100">
        <v>0.20357</v>
      </c>
      <c r="P485" s="100">
        <v>3.44</v>
      </c>
      <c r="Q485" s="100">
        <v>5.24</v>
      </c>
      <c r="R485" s="1">
        <v>3.43</v>
      </c>
      <c r="S485" s="1">
        <v>5.23</v>
      </c>
    </row>
    <row r="486" hidden="1">
      <c r="A486" s="93" t="s">
        <v>3146</v>
      </c>
      <c r="B486" s="93" t="s">
        <v>108</v>
      </c>
      <c r="C486" s="93" t="s">
        <v>2207</v>
      </c>
      <c r="D486" s="94" t="s">
        <v>115</v>
      </c>
      <c r="E486" s="100">
        <v>481.0</v>
      </c>
      <c r="F486" s="99" t="s">
        <v>88</v>
      </c>
      <c r="G486" s="99" t="s">
        <v>1093</v>
      </c>
      <c r="H486" s="100" t="s">
        <v>2654</v>
      </c>
      <c r="I486" s="100">
        <v>150.0</v>
      </c>
      <c r="J486" s="100">
        <v>0.0019</v>
      </c>
      <c r="K486" s="100">
        <v>0.0198</v>
      </c>
      <c r="L486" s="100">
        <v>0.0</v>
      </c>
      <c r="M486" s="100">
        <v>0.02</v>
      </c>
      <c r="N486" s="100">
        <v>0.00209</v>
      </c>
      <c r="O486" s="100">
        <v>0.02101</v>
      </c>
      <c r="P486" s="100">
        <v>20.86</v>
      </c>
      <c r="Q486" s="100">
        <v>21.24</v>
      </c>
      <c r="R486" s="1">
        <v>20.74</v>
      </c>
      <c r="S486" s="1">
        <v>21.05</v>
      </c>
    </row>
    <row r="487" hidden="1">
      <c r="A487" s="93" t="s">
        <v>3147</v>
      </c>
      <c r="B487" s="93" t="s">
        <v>85</v>
      </c>
      <c r="C487" s="93" t="s">
        <v>3148</v>
      </c>
      <c r="D487" s="94" t="s">
        <v>115</v>
      </c>
      <c r="E487" s="100">
        <v>482.0</v>
      </c>
      <c r="F487" s="99" t="s">
        <v>85</v>
      </c>
      <c r="G487" s="99" t="s">
        <v>1093</v>
      </c>
      <c r="H487" s="100" t="s">
        <v>2654</v>
      </c>
      <c r="I487" s="100">
        <v>150.0</v>
      </c>
      <c r="J487" s="100">
        <v>0.0019</v>
      </c>
      <c r="K487" s="100">
        <v>0.0198</v>
      </c>
      <c r="L487" s="100">
        <v>0.0</v>
      </c>
      <c r="M487" s="100">
        <v>0.02</v>
      </c>
      <c r="N487" s="100">
        <v>0.00209</v>
      </c>
      <c r="O487" s="100">
        <v>0.02101</v>
      </c>
      <c r="P487" s="100">
        <v>20.86</v>
      </c>
      <c r="Q487" s="100">
        <v>21.24</v>
      </c>
      <c r="R487" s="1">
        <v>20.74</v>
      </c>
      <c r="S487" s="1">
        <v>21.05</v>
      </c>
    </row>
    <row r="488" hidden="1">
      <c r="A488" s="93" t="s">
        <v>3149</v>
      </c>
      <c r="B488" s="93" t="s">
        <v>88</v>
      </c>
      <c r="C488" s="93" t="s">
        <v>3148</v>
      </c>
      <c r="D488" s="94" t="s">
        <v>115</v>
      </c>
      <c r="E488" s="100">
        <v>483.0</v>
      </c>
      <c r="F488" s="99" t="s">
        <v>88</v>
      </c>
      <c r="G488" s="99" t="s">
        <v>223</v>
      </c>
      <c r="H488" s="100" t="s">
        <v>2654</v>
      </c>
      <c r="I488" s="100">
        <v>150.0</v>
      </c>
      <c r="J488" s="100">
        <v>0.0016</v>
      </c>
      <c r="K488" s="100">
        <v>0.0177</v>
      </c>
      <c r="L488" s="100">
        <v>0.0</v>
      </c>
      <c r="M488" s="100">
        <v>0.02</v>
      </c>
      <c r="N488" s="100">
        <v>0.00136</v>
      </c>
      <c r="O488" s="100">
        <v>0.01651</v>
      </c>
      <c r="P488" s="100">
        <v>24.37</v>
      </c>
      <c r="Q488" s="100">
        <v>23.74</v>
      </c>
      <c r="R488" s="1">
        <v>24.21</v>
      </c>
      <c r="S488" s="1">
        <v>23.5</v>
      </c>
    </row>
    <row r="489" hidden="1">
      <c r="A489" s="93" t="s">
        <v>3150</v>
      </c>
      <c r="B489" s="93" t="s">
        <v>85</v>
      </c>
      <c r="C489" s="93" t="s">
        <v>225</v>
      </c>
      <c r="D489" s="94" t="s">
        <v>115</v>
      </c>
      <c r="E489" s="100">
        <v>484.0</v>
      </c>
      <c r="F489" s="99" t="s">
        <v>85</v>
      </c>
      <c r="G489" s="99" t="s">
        <v>223</v>
      </c>
      <c r="H489" s="100" t="s">
        <v>2654</v>
      </c>
      <c r="I489" s="100">
        <v>150.0</v>
      </c>
      <c r="J489" s="100">
        <v>0.0016</v>
      </c>
      <c r="K489" s="100">
        <v>0.0177</v>
      </c>
      <c r="L489" s="100">
        <v>0.0</v>
      </c>
      <c r="M489" s="100">
        <v>0.02</v>
      </c>
      <c r="N489" s="100">
        <v>0.00136</v>
      </c>
      <c r="O489" s="100">
        <v>0.01651</v>
      </c>
      <c r="P489" s="100">
        <v>24.37</v>
      </c>
      <c r="Q489" s="100">
        <v>23.74</v>
      </c>
      <c r="R489" s="1">
        <v>24.21</v>
      </c>
      <c r="S489" s="1">
        <v>23.5</v>
      </c>
    </row>
    <row r="490" hidden="1">
      <c r="A490" s="93" t="s">
        <v>3151</v>
      </c>
      <c r="B490" s="93" t="s">
        <v>88</v>
      </c>
      <c r="C490" s="93" t="s">
        <v>225</v>
      </c>
      <c r="D490" s="94" t="s">
        <v>115</v>
      </c>
      <c r="E490" s="100">
        <v>485.0</v>
      </c>
      <c r="F490" s="99" t="s">
        <v>405</v>
      </c>
      <c r="G490" s="99" t="s">
        <v>404</v>
      </c>
      <c r="H490" s="100" t="s">
        <v>2654</v>
      </c>
      <c r="I490" s="100">
        <v>150.0</v>
      </c>
      <c r="J490" s="100">
        <v>0.001</v>
      </c>
      <c r="K490" s="100">
        <v>0.0157</v>
      </c>
      <c r="L490" s="100">
        <v>0.0</v>
      </c>
      <c r="M490" s="100">
        <v>0.02</v>
      </c>
      <c r="N490" s="100">
        <v>7.3E-4</v>
      </c>
      <c r="O490" s="100">
        <v>0.01138</v>
      </c>
      <c r="P490" s="100">
        <v>27.67</v>
      </c>
      <c r="Q490" s="100">
        <v>26.88</v>
      </c>
      <c r="R490" s="1">
        <v>27.53</v>
      </c>
      <c r="S490" s="1">
        <v>26.71</v>
      </c>
    </row>
    <row r="491" hidden="1">
      <c r="A491" s="93" t="s">
        <v>3152</v>
      </c>
      <c r="B491" s="104">
        <v>5.0</v>
      </c>
      <c r="C491" s="93" t="s">
        <v>1370</v>
      </c>
      <c r="D491" s="94" t="s">
        <v>115</v>
      </c>
      <c r="E491" s="100">
        <v>486.0</v>
      </c>
      <c r="F491" s="99" t="s">
        <v>2076</v>
      </c>
      <c r="G491" s="99" t="s">
        <v>404</v>
      </c>
      <c r="H491" s="100" t="s">
        <v>2654</v>
      </c>
      <c r="I491" s="100">
        <v>150.0</v>
      </c>
      <c r="J491" s="100">
        <v>0.001</v>
      </c>
      <c r="K491" s="100">
        <v>0.0157</v>
      </c>
      <c r="L491" s="100">
        <v>0.0</v>
      </c>
      <c r="M491" s="100">
        <v>0.02</v>
      </c>
      <c r="N491" s="100">
        <v>7.3E-4</v>
      </c>
      <c r="O491" s="100">
        <v>0.01138</v>
      </c>
      <c r="P491" s="100">
        <v>27.67</v>
      </c>
      <c r="Q491" s="100">
        <v>26.88</v>
      </c>
      <c r="R491" s="1">
        <v>27.53</v>
      </c>
      <c r="S491" s="1">
        <v>26.71</v>
      </c>
    </row>
    <row r="492" hidden="1">
      <c r="A492" s="93" t="s">
        <v>3153</v>
      </c>
      <c r="B492" s="93" t="s">
        <v>123</v>
      </c>
      <c r="C492" s="93" t="s">
        <v>736</v>
      </c>
      <c r="D492" s="94" t="s">
        <v>115</v>
      </c>
      <c r="E492" s="100">
        <v>487.0</v>
      </c>
      <c r="F492" s="99" t="s">
        <v>88</v>
      </c>
      <c r="G492" s="99" t="s">
        <v>1235</v>
      </c>
      <c r="H492" s="100" t="s">
        <v>2654</v>
      </c>
      <c r="I492" s="100">
        <v>150.0</v>
      </c>
      <c r="J492" s="100">
        <v>0.0095</v>
      </c>
      <c r="K492" s="100">
        <v>0.0512</v>
      </c>
      <c r="L492" s="100">
        <v>0.01</v>
      </c>
      <c r="M492" s="100">
        <v>0.04</v>
      </c>
      <c r="N492" s="100">
        <v>0.00944</v>
      </c>
      <c r="O492" s="100">
        <v>0.06469</v>
      </c>
      <c r="P492" s="100">
        <v>7.79</v>
      </c>
      <c r="Q492" s="100">
        <v>8.11</v>
      </c>
      <c r="R492" s="1">
        <v>7.78</v>
      </c>
      <c r="S492" s="1">
        <v>8.1</v>
      </c>
    </row>
    <row r="493" hidden="1">
      <c r="A493" s="93" t="s">
        <v>3154</v>
      </c>
      <c r="B493" s="93" t="s">
        <v>118</v>
      </c>
      <c r="C493" s="93" t="s">
        <v>736</v>
      </c>
      <c r="D493" s="94" t="s">
        <v>115</v>
      </c>
      <c r="E493" s="100">
        <v>488.0</v>
      </c>
      <c r="F493" s="99" t="s">
        <v>85</v>
      </c>
      <c r="G493" s="99" t="s">
        <v>1235</v>
      </c>
      <c r="H493" s="100" t="s">
        <v>2654</v>
      </c>
      <c r="I493" s="100">
        <v>150.0</v>
      </c>
      <c r="J493" s="100">
        <v>0.0095</v>
      </c>
      <c r="K493" s="100">
        <v>0.0512</v>
      </c>
      <c r="L493" s="100">
        <v>0.01</v>
      </c>
      <c r="M493" s="100">
        <v>0.04</v>
      </c>
      <c r="N493" s="100">
        <v>0.00944</v>
      </c>
      <c r="O493" s="100">
        <v>0.06469</v>
      </c>
      <c r="P493" s="100">
        <v>7.79</v>
      </c>
      <c r="Q493" s="100">
        <v>8.11</v>
      </c>
      <c r="R493" s="1">
        <v>7.78</v>
      </c>
      <c r="S493" s="1">
        <v>8.1</v>
      </c>
    </row>
    <row r="494" hidden="1">
      <c r="A494" s="93" t="s">
        <v>3155</v>
      </c>
      <c r="B494" s="93" t="s">
        <v>3156</v>
      </c>
      <c r="C494" s="93" t="s">
        <v>736</v>
      </c>
      <c r="D494" s="94" t="s">
        <v>115</v>
      </c>
      <c r="E494" s="100">
        <v>489.0</v>
      </c>
      <c r="F494" s="99" t="s">
        <v>108</v>
      </c>
      <c r="G494" s="99" t="s">
        <v>2207</v>
      </c>
      <c r="H494" s="100" t="s">
        <v>2654</v>
      </c>
      <c r="I494" s="100">
        <v>150.0</v>
      </c>
      <c r="J494" s="100">
        <v>0.0021</v>
      </c>
      <c r="K494" s="100">
        <v>0.0277</v>
      </c>
      <c r="L494" s="100">
        <v>0.0</v>
      </c>
      <c r="M494" s="100">
        <v>0.03</v>
      </c>
      <c r="N494" s="100">
        <v>0.00651</v>
      </c>
      <c r="O494" s="100">
        <v>0.0381</v>
      </c>
      <c r="P494" s="100">
        <v>13.56</v>
      </c>
      <c r="Q494" s="100">
        <v>15.21</v>
      </c>
      <c r="R494" s="1">
        <v>13.53</v>
      </c>
      <c r="S494" s="1">
        <v>15.15</v>
      </c>
    </row>
    <row r="495" hidden="1">
      <c r="A495" s="93" t="s">
        <v>3157</v>
      </c>
      <c r="B495" s="93" t="s">
        <v>3158</v>
      </c>
      <c r="C495" s="93" t="s">
        <v>736</v>
      </c>
      <c r="D495" s="94" t="s">
        <v>115</v>
      </c>
      <c r="E495" s="100">
        <v>490.0</v>
      </c>
      <c r="F495" s="99" t="s">
        <v>872</v>
      </c>
      <c r="G495" s="99" t="s">
        <v>2207</v>
      </c>
      <c r="H495" s="100" t="s">
        <v>2654</v>
      </c>
      <c r="I495" s="100">
        <v>150.0</v>
      </c>
      <c r="J495" s="100">
        <v>0.0021</v>
      </c>
      <c r="K495" s="100">
        <v>0.0277</v>
      </c>
      <c r="L495" s="100">
        <v>0.0</v>
      </c>
      <c r="M495" s="100">
        <v>0.03</v>
      </c>
      <c r="N495" s="100">
        <v>0.00651</v>
      </c>
      <c r="O495" s="100">
        <v>0.0381</v>
      </c>
      <c r="P495" s="100">
        <v>13.56</v>
      </c>
      <c r="Q495" s="100">
        <v>15.21</v>
      </c>
      <c r="R495" s="1">
        <v>13.53</v>
      </c>
      <c r="S495" s="1">
        <v>15.15</v>
      </c>
    </row>
    <row r="496" hidden="1">
      <c r="A496" s="93" t="s">
        <v>3159</v>
      </c>
      <c r="B496" s="93" t="s">
        <v>85</v>
      </c>
      <c r="C496" s="93" t="s">
        <v>809</v>
      </c>
      <c r="D496" s="94" t="s">
        <v>115</v>
      </c>
      <c r="E496" s="100">
        <v>491.0</v>
      </c>
      <c r="F496" s="99" t="s">
        <v>88</v>
      </c>
      <c r="G496" s="99" t="s">
        <v>225</v>
      </c>
      <c r="H496" s="100" t="s">
        <v>2654</v>
      </c>
      <c r="I496" s="100">
        <v>150.0</v>
      </c>
      <c r="J496" s="100">
        <v>0.0041</v>
      </c>
      <c r="K496" s="100">
        <v>0.03</v>
      </c>
      <c r="L496" s="100">
        <v>0.0</v>
      </c>
      <c r="M496" s="100">
        <v>0.03</v>
      </c>
      <c r="N496" s="100">
        <v>0.01208</v>
      </c>
      <c r="O496" s="100">
        <v>0.05192</v>
      </c>
      <c r="P496" s="100">
        <v>11.15</v>
      </c>
      <c r="Q496" s="100">
        <v>13.95</v>
      </c>
      <c r="R496" s="1">
        <v>11.08</v>
      </c>
      <c r="S496" s="1">
        <v>13.78</v>
      </c>
    </row>
    <row r="497" hidden="1">
      <c r="A497" s="93" t="s">
        <v>3160</v>
      </c>
      <c r="B497" s="93" t="s">
        <v>88</v>
      </c>
      <c r="C497" s="93" t="s">
        <v>809</v>
      </c>
      <c r="D497" s="94" t="s">
        <v>115</v>
      </c>
      <c r="E497" s="100">
        <v>492.0</v>
      </c>
      <c r="F497" s="99" t="s">
        <v>85</v>
      </c>
      <c r="G497" s="99" t="s">
        <v>225</v>
      </c>
      <c r="H497" s="100" t="s">
        <v>2654</v>
      </c>
      <c r="I497" s="100">
        <v>150.0</v>
      </c>
      <c r="J497" s="100">
        <v>0.0041</v>
      </c>
      <c r="K497" s="100">
        <v>0.03</v>
      </c>
      <c r="L497" s="100">
        <v>0.0</v>
      </c>
      <c r="M497" s="100">
        <v>0.03</v>
      </c>
      <c r="N497" s="100">
        <v>0.01208</v>
      </c>
      <c r="O497" s="100">
        <v>0.05192</v>
      </c>
      <c r="P497" s="100">
        <v>11.15</v>
      </c>
      <c r="Q497" s="100">
        <v>13.95</v>
      </c>
      <c r="R497" s="1">
        <v>11.08</v>
      </c>
      <c r="S497" s="1">
        <v>13.78</v>
      </c>
    </row>
    <row r="498" hidden="1">
      <c r="A498" s="93" t="s">
        <v>3161</v>
      </c>
      <c r="B498" s="93" t="s">
        <v>369</v>
      </c>
      <c r="C498" s="93" t="s">
        <v>1738</v>
      </c>
      <c r="D498" s="94" t="s">
        <v>115</v>
      </c>
      <c r="E498" s="100">
        <v>493.0</v>
      </c>
      <c r="F498" s="99" t="s">
        <v>88</v>
      </c>
      <c r="G498" s="99" t="s">
        <v>3162</v>
      </c>
      <c r="H498" s="100" t="s">
        <v>2654</v>
      </c>
      <c r="I498" s="100">
        <v>150.0</v>
      </c>
      <c r="J498" s="100">
        <v>0.005</v>
      </c>
      <c r="K498" s="100">
        <v>0.0344</v>
      </c>
      <c r="L498" s="100">
        <v>0.0</v>
      </c>
      <c r="M498" s="100">
        <v>0.03</v>
      </c>
      <c r="N498" s="100">
        <v>0.01538</v>
      </c>
      <c r="O498" s="100">
        <v>0.06523</v>
      </c>
      <c r="P498" s="100">
        <v>9.29</v>
      </c>
      <c r="Q498" s="100">
        <v>12.14</v>
      </c>
      <c r="R498" s="1">
        <v>9.24</v>
      </c>
      <c r="S498" s="1">
        <v>12.01</v>
      </c>
    </row>
    <row r="499" hidden="1">
      <c r="A499" s="93" t="s">
        <v>3163</v>
      </c>
      <c r="B499" s="93" t="s">
        <v>2034</v>
      </c>
      <c r="C499" s="93" t="s">
        <v>2079</v>
      </c>
      <c r="D499" s="94" t="s">
        <v>115</v>
      </c>
      <c r="E499" s="100">
        <v>494.0</v>
      </c>
      <c r="F499" s="99" t="s">
        <v>85</v>
      </c>
      <c r="G499" s="99" t="s">
        <v>3162</v>
      </c>
      <c r="H499" s="100" t="s">
        <v>2654</v>
      </c>
      <c r="I499" s="100">
        <v>150.0</v>
      </c>
      <c r="J499" s="100">
        <v>0.005</v>
      </c>
      <c r="K499" s="100">
        <v>0.0344</v>
      </c>
      <c r="L499" s="100">
        <v>0.0</v>
      </c>
      <c r="M499" s="100">
        <v>0.03</v>
      </c>
      <c r="N499" s="100">
        <v>0.01538</v>
      </c>
      <c r="O499" s="100">
        <v>0.06523</v>
      </c>
      <c r="P499" s="100">
        <v>9.29</v>
      </c>
      <c r="Q499" s="100">
        <v>12.14</v>
      </c>
      <c r="R499" s="1">
        <v>9.24</v>
      </c>
      <c r="S499" s="1">
        <v>12.01</v>
      </c>
    </row>
    <row r="500" hidden="1">
      <c r="A500" s="93" t="s">
        <v>3164</v>
      </c>
      <c r="B500" s="93" t="s">
        <v>85</v>
      </c>
      <c r="C500" s="93" t="s">
        <v>1258</v>
      </c>
      <c r="D500" s="94" t="s">
        <v>115</v>
      </c>
      <c r="E500" s="100">
        <v>495.0</v>
      </c>
      <c r="F500" s="99">
        <v>5.0</v>
      </c>
      <c r="G500" s="99" t="s">
        <v>1370</v>
      </c>
      <c r="H500" s="100" t="s">
        <v>2654</v>
      </c>
      <c r="I500" s="100">
        <v>150.0</v>
      </c>
      <c r="J500" s="100">
        <v>0.0029</v>
      </c>
      <c r="K500" s="100">
        <v>0.0258</v>
      </c>
      <c r="L500" s="100">
        <v>0.0</v>
      </c>
      <c r="M500" s="100">
        <v>0.03</v>
      </c>
      <c r="N500" s="100">
        <v>0.00923</v>
      </c>
      <c r="O500" s="100">
        <v>0.04448</v>
      </c>
      <c r="P500" s="100">
        <v>13.03</v>
      </c>
      <c r="Q500" s="100">
        <v>16.27</v>
      </c>
      <c r="R500" s="1">
        <v>12.91</v>
      </c>
      <c r="S500" s="1">
        <v>15.98</v>
      </c>
    </row>
    <row r="501" hidden="1">
      <c r="A501" s="93" t="s">
        <v>3165</v>
      </c>
      <c r="B501" s="93" t="s">
        <v>88</v>
      </c>
      <c r="C501" s="93" t="s">
        <v>1258</v>
      </c>
      <c r="D501" s="94" t="s">
        <v>115</v>
      </c>
      <c r="E501" s="100">
        <v>496.0</v>
      </c>
      <c r="F501" s="99" t="s">
        <v>88</v>
      </c>
      <c r="G501" s="99" t="s">
        <v>1194</v>
      </c>
      <c r="H501" s="100" t="s">
        <v>2654</v>
      </c>
      <c r="I501" s="100">
        <v>150.0</v>
      </c>
      <c r="J501" s="100">
        <v>9.0E-4</v>
      </c>
      <c r="K501" s="100">
        <v>0.0198</v>
      </c>
      <c r="L501" s="100">
        <v>0.0</v>
      </c>
      <c r="M501" s="100">
        <v>0.02</v>
      </c>
      <c r="N501" s="100">
        <v>0.00539</v>
      </c>
      <c r="O501" s="100">
        <v>0.01366</v>
      </c>
      <c r="P501" s="100">
        <v>23.58</v>
      </c>
      <c r="Q501" s="100">
        <v>21.39</v>
      </c>
      <c r="R501" s="1">
        <v>22.84</v>
      </c>
      <c r="S501" s="1">
        <v>20.49</v>
      </c>
    </row>
    <row r="502" hidden="1">
      <c r="A502" s="93" t="s">
        <v>3166</v>
      </c>
      <c r="B502" s="93" t="s">
        <v>85</v>
      </c>
      <c r="C502" s="93" t="s">
        <v>526</v>
      </c>
      <c r="D502" s="94" t="s">
        <v>115</v>
      </c>
      <c r="E502" s="100">
        <v>497.0</v>
      </c>
      <c r="F502" s="99" t="s">
        <v>85</v>
      </c>
      <c r="G502" s="99" t="s">
        <v>1194</v>
      </c>
      <c r="H502" s="100" t="s">
        <v>2654</v>
      </c>
      <c r="I502" s="100">
        <v>150.0</v>
      </c>
      <c r="J502" s="100">
        <v>9.0E-4</v>
      </c>
      <c r="K502" s="100">
        <v>0.0198</v>
      </c>
      <c r="L502" s="100">
        <v>0.0</v>
      </c>
      <c r="M502" s="100">
        <v>0.02</v>
      </c>
      <c r="N502" s="100">
        <v>0.00539</v>
      </c>
      <c r="O502" s="100">
        <v>0.01366</v>
      </c>
      <c r="P502" s="100">
        <v>23.58</v>
      </c>
      <c r="Q502" s="100">
        <v>21.39</v>
      </c>
      <c r="R502" s="1">
        <v>22.84</v>
      </c>
      <c r="S502" s="1">
        <v>20.49</v>
      </c>
    </row>
    <row r="503" hidden="1">
      <c r="A503" s="93" t="s">
        <v>3167</v>
      </c>
      <c r="B503" s="93" t="s">
        <v>88</v>
      </c>
      <c r="C503" s="93" t="s">
        <v>526</v>
      </c>
      <c r="D503" s="94" t="s">
        <v>115</v>
      </c>
      <c r="E503" s="100">
        <v>498.0</v>
      </c>
      <c r="F503" s="99" t="s">
        <v>88</v>
      </c>
      <c r="G503" s="99" t="s">
        <v>809</v>
      </c>
      <c r="H503" s="100" t="s">
        <v>2654</v>
      </c>
      <c r="I503" s="100">
        <v>150.0</v>
      </c>
      <c r="J503" s="100">
        <v>0.0028</v>
      </c>
      <c r="K503" s="100">
        <v>0.0234</v>
      </c>
      <c r="L503" s="100">
        <v>0.0</v>
      </c>
      <c r="M503" s="100">
        <v>0.02</v>
      </c>
      <c r="N503" s="100">
        <v>0.00705</v>
      </c>
      <c r="O503" s="100">
        <v>0.03541</v>
      </c>
      <c r="P503" s="100">
        <v>15.25</v>
      </c>
      <c r="Q503" s="100">
        <v>17.95</v>
      </c>
      <c r="R503" s="1">
        <v>15.1</v>
      </c>
      <c r="S503" s="1">
        <v>17.64</v>
      </c>
    </row>
    <row r="504" hidden="1">
      <c r="A504" s="93" t="s">
        <v>3168</v>
      </c>
      <c r="B504" s="93" t="s">
        <v>123</v>
      </c>
      <c r="C504" s="93" t="s">
        <v>1324</v>
      </c>
      <c r="D504" s="94" t="s">
        <v>115</v>
      </c>
      <c r="E504" s="100">
        <v>499.0</v>
      </c>
      <c r="F504" s="99" t="s">
        <v>85</v>
      </c>
      <c r="G504" s="99" t="s">
        <v>809</v>
      </c>
      <c r="H504" s="100" t="s">
        <v>2654</v>
      </c>
      <c r="I504" s="100">
        <v>150.0</v>
      </c>
      <c r="J504" s="100">
        <v>0.0028</v>
      </c>
      <c r="K504" s="100">
        <v>0.0234</v>
      </c>
      <c r="L504" s="100">
        <v>0.0</v>
      </c>
      <c r="M504" s="100">
        <v>0.02</v>
      </c>
      <c r="N504" s="100">
        <v>0.00705</v>
      </c>
      <c r="O504" s="100">
        <v>0.03541</v>
      </c>
      <c r="P504" s="100">
        <v>15.25</v>
      </c>
      <c r="Q504" s="100">
        <v>17.95</v>
      </c>
      <c r="R504" s="1">
        <v>15.1</v>
      </c>
      <c r="S504" s="1">
        <v>17.64</v>
      </c>
    </row>
    <row r="505" hidden="1">
      <c r="A505" s="93" t="s">
        <v>3169</v>
      </c>
      <c r="B505" s="93" t="s">
        <v>118</v>
      </c>
      <c r="C505" s="93" t="s">
        <v>1324</v>
      </c>
      <c r="D505" s="94" t="s">
        <v>115</v>
      </c>
      <c r="E505" s="100">
        <v>500.0</v>
      </c>
      <c r="F505" s="99" t="s">
        <v>369</v>
      </c>
      <c r="G505" s="99" t="s">
        <v>1738</v>
      </c>
      <c r="H505" s="100" t="s">
        <v>2654</v>
      </c>
      <c r="I505" s="100">
        <v>150.0</v>
      </c>
      <c r="J505" s="100">
        <v>0.0026</v>
      </c>
      <c r="K505" s="100">
        <v>0.0218</v>
      </c>
      <c r="L505" s="100">
        <v>0.0</v>
      </c>
      <c r="M505" s="100">
        <v>0.02</v>
      </c>
      <c r="N505" s="100">
        <v>0.0073</v>
      </c>
      <c r="O505" s="100">
        <v>0.03282</v>
      </c>
      <c r="P505" s="100">
        <v>16.33</v>
      </c>
      <c r="Q505" s="100">
        <v>19.19</v>
      </c>
      <c r="R505" s="1">
        <v>16.13</v>
      </c>
      <c r="S505" s="1">
        <v>18.77</v>
      </c>
    </row>
    <row r="506" hidden="1">
      <c r="A506" s="93" t="s">
        <v>3170</v>
      </c>
      <c r="B506" s="93" t="s">
        <v>61</v>
      </c>
      <c r="C506" s="93" t="s">
        <v>3171</v>
      </c>
      <c r="D506" s="94" t="s">
        <v>115</v>
      </c>
      <c r="E506" s="100">
        <v>501.0</v>
      </c>
      <c r="F506" s="99" t="s">
        <v>88</v>
      </c>
      <c r="G506" s="99" t="s">
        <v>1258</v>
      </c>
      <c r="H506" s="100" t="s">
        <v>2654</v>
      </c>
      <c r="I506" s="100">
        <v>150.0</v>
      </c>
      <c r="J506" s="100">
        <v>0.0028</v>
      </c>
      <c r="K506" s="100">
        <v>0.0244</v>
      </c>
      <c r="L506" s="100">
        <v>0.0</v>
      </c>
      <c r="M506" s="100">
        <v>0.02</v>
      </c>
      <c r="N506" s="100">
        <v>0.00821</v>
      </c>
      <c r="O506" s="100">
        <v>0.04004</v>
      </c>
      <c r="P506" s="100">
        <v>14.09</v>
      </c>
      <c r="Q506" s="100">
        <v>17.2</v>
      </c>
      <c r="R506" s="1">
        <v>13.95</v>
      </c>
      <c r="S506" s="1">
        <v>16.88</v>
      </c>
    </row>
    <row r="507" hidden="1">
      <c r="A507" s="93" t="s">
        <v>3172</v>
      </c>
      <c r="B507" s="93" t="s">
        <v>123</v>
      </c>
      <c r="C507" s="93" t="s">
        <v>529</v>
      </c>
      <c r="D507" s="94" t="s">
        <v>115</v>
      </c>
      <c r="E507" s="100">
        <v>502.0</v>
      </c>
      <c r="F507" s="99" t="s">
        <v>85</v>
      </c>
      <c r="G507" s="99" t="s">
        <v>1258</v>
      </c>
      <c r="H507" s="100" t="s">
        <v>2654</v>
      </c>
      <c r="I507" s="100">
        <v>150.0</v>
      </c>
      <c r="J507" s="100">
        <v>0.0028</v>
      </c>
      <c r="K507" s="100">
        <v>0.0244</v>
      </c>
      <c r="L507" s="100">
        <v>0.0</v>
      </c>
      <c r="M507" s="100">
        <v>0.02</v>
      </c>
      <c r="N507" s="100">
        <v>0.00821</v>
      </c>
      <c r="O507" s="100">
        <v>0.04004</v>
      </c>
      <c r="P507" s="100">
        <v>14.09</v>
      </c>
      <c r="Q507" s="100">
        <v>17.2</v>
      </c>
      <c r="R507" s="1">
        <v>13.95</v>
      </c>
      <c r="S507" s="1">
        <v>16.88</v>
      </c>
    </row>
    <row r="508" hidden="1">
      <c r="A508" s="93" t="s">
        <v>3173</v>
      </c>
      <c r="B508" s="93" t="s">
        <v>118</v>
      </c>
      <c r="C508" s="93" t="s">
        <v>529</v>
      </c>
      <c r="D508" s="94" t="s">
        <v>115</v>
      </c>
      <c r="E508" s="100">
        <v>503.0</v>
      </c>
      <c r="F508" s="99" t="s">
        <v>88</v>
      </c>
      <c r="G508" s="99" t="s">
        <v>526</v>
      </c>
      <c r="H508" s="100" t="s">
        <v>2654</v>
      </c>
      <c r="I508" s="100">
        <v>150.0</v>
      </c>
      <c r="J508" s="100">
        <v>0.0064</v>
      </c>
      <c r="K508" s="100">
        <v>0.0356</v>
      </c>
      <c r="L508" s="100">
        <v>0.01</v>
      </c>
      <c r="M508" s="100">
        <v>0.04</v>
      </c>
      <c r="N508" s="100">
        <v>0.01119</v>
      </c>
      <c r="O508" s="100">
        <v>0.05614</v>
      </c>
      <c r="P508" s="100">
        <v>9.8</v>
      </c>
      <c r="Q508" s="100">
        <v>11.68</v>
      </c>
      <c r="R508" s="1">
        <v>9.73</v>
      </c>
      <c r="S508" s="1">
        <v>11.53</v>
      </c>
    </row>
    <row r="509" hidden="1">
      <c r="A509" s="93" t="s">
        <v>3174</v>
      </c>
      <c r="B509" s="93" t="s">
        <v>123</v>
      </c>
      <c r="C509" s="93" t="s">
        <v>1735</v>
      </c>
      <c r="D509" s="94" t="s">
        <v>115</v>
      </c>
      <c r="E509" s="100">
        <v>504.0</v>
      </c>
      <c r="F509" s="99" t="s">
        <v>85</v>
      </c>
      <c r="G509" s="99" t="s">
        <v>526</v>
      </c>
      <c r="H509" s="100" t="s">
        <v>2654</v>
      </c>
      <c r="I509" s="100">
        <v>150.0</v>
      </c>
      <c r="J509" s="100">
        <v>0.0074</v>
      </c>
      <c r="K509" s="100">
        <v>0.0414</v>
      </c>
      <c r="L509" s="100">
        <v>0.01</v>
      </c>
      <c r="M509" s="100">
        <v>0.04</v>
      </c>
      <c r="N509" s="100">
        <v>0.017116</v>
      </c>
      <c r="O509" s="100">
        <v>0.08842</v>
      </c>
      <c r="P509" s="100">
        <v>7.29</v>
      </c>
      <c r="Q509" s="100">
        <v>10.05</v>
      </c>
      <c r="R509" s="1">
        <v>7.26</v>
      </c>
      <c r="S509" s="1">
        <v>9.96</v>
      </c>
    </row>
    <row r="510" hidden="1">
      <c r="A510" s="93" t="s">
        <v>3175</v>
      </c>
      <c r="B510" s="93" t="s">
        <v>118</v>
      </c>
      <c r="C510" s="93" t="s">
        <v>1735</v>
      </c>
      <c r="D510" s="94" t="s">
        <v>115</v>
      </c>
      <c r="E510" s="100">
        <v>505.0</v>
      </c>
      <c r="F510" s="99" t="s">
        <v>66</v>
      </c>
      <c r="G510" s="99" t="s">
        <v>3171</v>
      </c>
      <c r="H510" s="100" t="s">
        <v>2654</v>
      </c>
      <c r="I510" s="100">
        <v>150.0</v>
      </c>
      <c r="J510" s="100">
        <v>0.0013</v>
      </c>
      <c r="K510" s="100">
        <v>0.0242</v>
      </c>
      <c r="L510" s="100">
        <v>0.0</v>
      </c>
      <c r="M510" s="100">
        <v>0.02</v>
      </c>
      <c r="N510" s="100">
        <v>0.00594</v>
      </c>
      <c r="O510" s="100">
        <v>0.02699</v>
      </c>
      <c r="P510" s="100">
        <v>16.7</v>
      </c>
      <c r="Q510" s="100">
        <v>17.46</v>
      </c>
      <c r="R510" s="1">
        <v>16.32</v>
      </c>
      <c r="S510" s="1">
        <v>16.85</v>
      </c>
    </row>
    <row r="511" hidden="1">
      <c r="A511" s="93" t="s">
        <v>3176</v>
      </c>
      <c r="B511" s="93" t="s">
        <v>85</v>
      </c>
      <c r="C511" s="93" t="s">
        <v>1260</v>
      </c>
      <c r="D511" s="94" t="s">
        <v>115</v>
      </c>
      <c r="E511" s="100">
        <v>506.0</v>
      </c>
      <c r="F511" s="99" t="s">
        <v>61</v>
      </c>
      <c r="G511" s="99" t="s">
        <v>3171</v>
      </c>
      <c r="H511" s="100" t="s">
        <v>2654</v>
      </c>
      <c r="I511" s="100">
        <v>150.0</v>
      </c>
      <c r="J511" s="100">
        <v>0.0013</v>
      </c>
      <c r="K511" s="100">
        <v>0.0242</v>
      </c>
      <c r="L511" s="100">
        <v>0.0</v>
      </c>
      <c r="M511" s="100">
        <v>0.02</v>
      </c>
      <c r="N511" s="100">
        <v>0.00594</v>
      </c>
      <c r="O511" s="100">
        <v>0.02699</v>
      </c>
      <c r="P511" s="100">
        <v>16.7</v>
      </c>
      <c r="Q511" s="100">
        <v>17.46</v>
      </c>
      <c r="R511" s="1">
        <v>16.32</v>
      </c>
      <c r="S511" s="1">
        <v>16.85</v>
      </c>
    </row>
    <row r="512" hidden="1">
      <c r="A512" s="93" t="s">
        <v>3177</v>
      </c>
      <c r="B512" s="93" t="s">
        <v>88</v>
      </c>
      <c r="C512" s="93" t="s">
        <v>1260</v>
      </c>
      <c r="D512" s="94" t="s">
        <v>115</v>
      </c>
      <c r="E512" s="100">
        <v>507.0</v>
      </c>
      <c r="F512" s="99" t="s">
        <v>88</v>
      </c>
      <c r="G512" s="99" t="s">
        <v>1260</v>
      </c>
      <c r="H512" s="100" t="s">
        <v>2654</v>
      </c>
      <c r="I512" s="100">
        <v>150.0</v>
      </c>
      <c r="J512" s="100">
        <v>0.0025</v>
      </c>
      <c r="K512" s="100">
        <v>0.0227</v>
      </c>
      <c r="L512" s="100">
        <v>0.0</v>
      </c>
      <c r="M512" s="100">
        <v>0.02</v>
      </c>
      <c r="N512" s="100">
        <v>0.00711</v>
      </c>
      <c r="O512" s="100">
        <v>0.03503</v>
      </c>
      <c r="P512" s="100">
        <v>15.6</v>
      </c>
      <c r="Q512" s="100">
        <v>18.54</v>
      </c>
      <c r="R512" s="1">
        <v>15.42</v>
      </c>
      <c r="S512" s="1">
        <v>18.16</v>
      </c>
    </row>
    <row r="513" hidden="1">
      <c r="A513" s="93" t="s">
        <v>3178</v>
      </c>
      <c r="B513" s="93" t="s">
        <v>85</v>
      </c>
      <c r="C513" s="93" t="s">
        <v>1386</v>
      </c>
      <c r="D513" s="94" t="s">
        <v>115</v>
      </c>
      <c r="E513" s="100">
        <v>508.0</v>
      </c>
      <c r="F513" s="99" t="s">
        <v>85</v>
      </c>
      <c r="G513" s="99" t="s">
        <v>1260</v>
      </c>
      <c r="H513" s="100" t="s">
        <v>2654</v>
      </c>
      <c r="I513" s="100">
        <v>150.0</v>
      </c>
      <c r="J513" s="100">
        <v>0.0025</v>
      </c>
      <c r="K513" s="100">
        <v>0.0227</v>
      </c>
      <c r="L513" s="100">
        <v>0.0</v>
      </c>
      <c r="M513" s="100">
        <v>0.02</v>
      </c>
      <c r="N513" s="100">
        <v>0.00711</v>
      </c>
      <c r="O513" s="100">
        <v>0.03503</v>
      </c>
      <c r="P513" s="100">
        <v>15.6</v>
      </c>
      <c r="Q513" s="100">
        <v>18.54</v>
      </c>
      <c r="R513" s="1">
        <v>15.42</v>
      </c>
      <c r="S513" s="1">
        <v>18.16</v>
      </c>
    </row>
    <row r="514" hidden="1">
      <c r="A514" s="93" t="s">
        <v>3179</v>
      </c>
      <c r="B514" s="93" t="s">
        <v>88</v>
      </c>
      <c r="C514" s="93" t="s">
        <v>1386</v>
      </c>
      <c r="D514" s="94" t="s">
        <v>115</v>
      </c>
      <c r="E514" s="100">
        <v>509.0</v>
      </c>
      <c r="F514" s="99" t="s">
        <v>88</v>
      </c>
      <c r="G514" s="99" t="s">
        <v>1386</v>
      </c>
      <c r="H514" s="100" t="s">
        <v>2654</v>
      </c>
      <c r="I514" s="100">
        <v>150.0</v>
      </c>
      <c r="J514" s="100">
        <v>7.0E-4</v>
      </c>
      <c r="K514" s="100">
        <v>0.0126</v>
      </c>
      <c r="L514" s="100">
        <v>0.0</v>
      </c>
      <c r="M514" s="100">
        <v>0.01</v>
      </c>
      <c r="N514" s="100">
        <v>6.0E-5</v>
      </c>
      <c r="O514" s="100">
        <v>0.00368</v>
      </c>
      <c r="P514" s="100">
        <v>42.38</v>
      </c>
      <c r="Q514" s="100">
        <v>33.51</v>
      </c>
      <c r="R514" s="1">
        <v>41.82</v>
      </c>
      <c r="S514" s="1">
        <v>33.01</v>
      </c>
    </row>
    <row r="515" hidden="1">
      <c r="A515" s="93" t="s">
        <v>3180</v>
      </c>
      <c r="B515" s="93" t="s">
        <v>324</v>
      </c>
      <c r="C515" s="93" t="s">
        <v>1389</v>
      </c>
      <c r="D515" s="94" t="s">
        <v>115</v>
      </c>
      <c r="E515" s="100">
        <v>510.0</v>
      </c>
      <c r="F515" s="99" t="s">
        <v>85</v>
      </c>
      <c r="G515" s="99" t="s">
        <v>1386</v>
      </c>
      <c r="H515" s="100" t="s">
        <v>2654</v>
      </c>
      <c r="I515" s="100">
        <v>150.0</v>
      </c>
      <c r="J515" s="100">
        <v>7.0E-4</v>
      </c>
      <c r="K515" s="100">
        <v>0.0126</v>
      </c>
      <c r="L515" s="100">
        <v>0.0</v>
      </c>
      <c r="M515" s="100">
        <v>0.01</v>
      </c>
      <c r="N515" s="100">
        <v>6.0E-5</v>
      </c>
      <c r="O515" s="100">
        <v>0.00368</v>
      </c>
      <c r="P515" s="100">
        <v>42.38</v>
      </c>
      <c r="Q515" s="100">
        <v>33.51</v>
      </c>
      <c r="R515" s="1">
        <v>41.82</v>
      </c>
      <c r="S515" s="1">
        <v>33.01</v>
      </c>
    </row>
    <row r="516" hidden="1">
      <c r="A516" s="93" t="s">
        <v>3181</v>
      </c>
      <c r="B516" s="93" t="s">
        <v>236</v>
      </c>
      <c r="C516" s="93" t="s">
        <v>1389</v>
      </c>
      <c r="D516" s="94" t="s">
        <v>115</v>
      </c>
      <c r="E516" s="100">
        <v>511.0</v>
      </c>
      <c r="F516" s="99" t="s">
        <v>88</v>
      </c>
      <c r="G516" s="99" t="s">
        <v>481</v>
      </c>
      <c r="H516" s="100" t="s">
        <v>2654</v>
      </c>
      <c r="I516" s="100">
        <v>150.0</v>
      </c>
      <c r="J516" s="100">
        <v>0.0014</v>
      </c>
      <c r="K516" s="100">
        <v>0.0174</v>
      </c>
      <c r="L516" s="100">
        <v>0.0</v>
      </c>
      <c r="M516" s="100">
        <v>0.02</v>
      </c>
      <c r="N516" s="100">
        <v>0.00329</v>
      </c>
      <c r="O516" s="100">
        <v>0.01784</v>
      </c>
      <c r="P516" s="100">
        <v>23.92</v>
      </c>
      <c r="Q516" s="100">
        <v>24.26</v>
      </c>
      <c r="R516" s="1">
        <v>23.39</v>
      </c>
      <c r="S516" s="1">
        <v>23.44</v>
      </c>
    </row>
    <row r="517" hidden="1">
      <c r="A517" s="93" t="s">
        <v>3182</v>
      </c>
      <c r="B517" s="93" t="s">
        <v>85</v>
      </c>
      <c r="C517" s="93" t="s">
        <v>481</v>
      </c>
      <c r="D517" s="94" t="s">
        <v>115</v>
      </c>
      <c r="E517" s="100">
        <v>512.0</v>
      </c>
      <c r="F517" s="99" t="s">
        <v>85</v>
      </c>
      <c r="G517" s="99" t="s">
        <v>481</v>
      </c>
      <c r="H517" s="100" t="s">
        <v>2654</v>
      </c>
      <c r="I517" s="100">
        <v>150.0</v>
      </c>
      <c r="J517" s="100">
        <v>0.0014</v>
      </c>
      <c r="K517" s="100">
        <v>0.0174</v>
      </c>
      <c r="L517" s="100">
        <v>0.0</v>
      </c>
      <c r="M517" s="100">
        <v>0.02</v>
      </c>
      <c r="N517" s="100">
        <v>0.00329</v>
      </c>
      <c r="O517" s="100">
        <v>0.01784</v>
      </c>
      <c r="P517" s="100">
        <v>23.92</v>
      </c>
      <c r="Q517" s="100">
        <v>24.26</v>
      </c>
      <c r="R517" s="1">
        <v>23.39</v>
      </c>
      <c r="S517" s="1">
        <v>23.44</v>
      </c>
    </row>
    <row r="518" hidden="1">
      <c r="A518" s="93" t="s">
        <v>3183</v>
      </c>
      <c r="B518" s="93" t="s">
        <v>88</v>
      </c>
      <c r="C518" s="93" t="s">
        <v>481</v>
      </c>
      <c r="D518" s="94" t="s">
        <v>115</v>
      </c>
      <c r="E518" s="100">
        <v>513.0</v>
      </c>
      <c r="F518" s="99" t="s">
        <v>88</v>
      </c>
      <c r="G518" s="99" t="s">
        <v>1842</v>
      </c>
      <c r="H518" s="100" t="s">
        <v>2654</v>
      </c>
      <c r="I518" s="100">
        <v>150.0</v>
      </c>
      <c r="J518" s="100">
        <v>8.0E-4</v>
      </c>
      <c r="K518" s="100">
        <v>0.0145</v>
      </c>
      <c r="L518" s="100">
        <v>0.0</v>
      </c>
      <c r="M518" s="100">
        <v>0.01</v>
      </c>
      <c r="N518" s="100">
        <v>3.4E-4</v>
      </c>
      <c r="O518" s="100">
        <v>0.00974</v>
      </c>
      <c r="P518" s="100">
        <v>32.64</v>
      </c>
      <c r="Q518" s="100">
        <v>29.05</v>
      </c>
      <c r="R518" s="1">
        <v>32.15</v>
      </c>
      <c r="S518" s="1">
        <v>28.46</v>
      </c>
    </row>
    <row r="519" hidden="1">
      <c r="A519" s="93" t="s">
        <v>3184</v>
      </c>
      <c r="B519" s="93" t="s">
        <v>324</v>
      </c>
      <c r="C519" s="93" t="s">
        <v>484</v>
      </c>
      <c r="D519" s="94" t="s">
        <v>115</v>
      </c>
      <c r="E519" s="100">
        <v>514.0</v>
      </c>
      <c r="F519" s="99" t="s">
        <v>85</v>
      </c>
      <c r="G519" s="99" t="s">
        <v>1842</v>
      </c>
      <c r="H519" s="100" t="s">
        <v>2654</v>
      </c>
      <c r="I519" s="100">
        <v>150.0</v>
      </c>
      <c r="J519" s="100">
        <v>8.0E-4</v>
      </c>
      <c r="K519" s="100">
        <v>0.0145</v>
      </c>
      <c r="L519" s="100">
        <v>0.0</v>
      </c>
      <c r="M519" s="100">
        <v>0.01</v>
      </c>
      <c r="N519" s="100">
        <v>3.4E-4</v>
      </c>
      <c r="O519" s="100">
        <v>0.00974</v>
      </c>
      <c r="P519" s="100">
        <v>32.64</v>
      </c>
      <c r="Q519" s="100">
        <v>29.05</v>
      </c>
      <c r="R519" s="1">
        <v>32.15</v>
      </c>
      <c r="S519" s="1">
        <v>28.46</v>
      </c>
    </row>
    <row r="520" hidden="1">
      <c r="A520" s="93" t="s">
        <v>3185</v>
      </c>
      <c r="B520" s="93" t="s">
        <v>236</v>
      </c>
      <c r="C520" s="93" t="s">
        <v>484</v>
      </c>
      <c r="D520" s="94" t="s">
        <v>115</v>
      </c>
      <c r="E520" s="100">
        <v>515.0</v>
      </c>
      <c r="F520" s="99" t="s">
        <v>66</v>
      </c>
      <c r="G520" s="99" t="s">
        <v>3186</v>
      </c>
      <c r="H520" s="100" t="s">
        <v>2654</v>
      </c>
      <c r="I520" s="100">
        <v>150.0</v>
      </c>
      <c r="J520" s="100">
        <v>3.0E-4</v>
      </c>
      <c r="K520" s="100">
        <v>0.0169</v>
      </c>
      <c r="L520" s="100">
        <v>0.0</v>
      </c>
      <c r="M520" s="100">
        <v>0.02</v>
      </c>
      <c r="N520" s="100">
        <v>2.7E-6</v>
      </c>
      <c r="O520" s="100">
        <v>0.01092</v>
      </c>
      <c r="P520" s="100">
        <v>28.33</v>
      </c>
      <c r="Q520" s="100">
        <v>25.0</v>
      </c>
      <c r="R520" s="1">
        <v>27.55</v>
      </c>
      <c r="S520" s="1">
        <v>24.11</v>
      </c>
    </row>
    <row r="521" hidden="1">
      <c r="A521" s="93" t="s">
        <v>3187</v>
      </c>
      <c r="B521" s="93" t="s">
        <v>63</v>
      </c>
      <c r="C521" s="93" t="s">
        <v>2104</v>
      </c>
      <c r="D521" s="94" t="s">
        <v>115</v>
      </c>
      <c r="E521" s="100">
        <v>516.0</v>
      </c>
      <c r="F521" s="99" t="s">
        <v>61</v>
      </c>
      <c r="G521" s="99" t="s">
        <v>3186</v>
      </c>
      <c r="H521" s="100" t="s">
        <v>2654</v>
      </c>
      <c r="I521" s="100">
        <v>150.0</v>
      </c>
      <c r="J521" s="100">
        <v>3.0E-4</v>
      </c>
      <c r="K521" s="100">
        <v>0.0169</v>
      </c>
      <c r="L521" s="100">
        <v>0.0</v>
      </c>
      <c r="M521" s="100">
        <v>0.02</v>
      </c>
      <c r="N521" s="100">
        <v>2.7E-6</v>
      </c>
      <c r="O521" s="100">
        <v>0.01092</v>
      </c>
      <c r="P521" s="100">
        <v>28.33</v>
      </c>
      <c r="Q521" s="100">
        <v>25.0</v>
      </c>
      <c r="R521" s="1">
        <v>27.55</v>
      </c>
      <c r="S521" s="1">
        <v>24.11</v>
      </c>
    </row>
    <row r="522" hidden="1">
      <c r="A522" s="93" t="s">
        <v>3188</v>
      </c>
      <c r="B522" s="93" t="s">
        <v>85</v>
      </c>
      <c r="C522" s="93" t="s">
        <v>1842</v>
      </c>
      <c r="D522" s="94" t="s">
        <v>115</v>
      </c>
      <c r="E522" s="100">
        <v>517.0</v>
      </c>
      <c r="F522" s="99" t="s">
        <v>88</v>
      </c>
      <c r="G522" s="99" t="s">
        <v>595</v>
      </c>
      <c r="H522" s="100" t="s">
        <v>2654</v>
      </c>
      <c r="I522" s="100">
        <v>150.0</v>
      </c>
      <c r="J522" s="100">
        <v>0.0035</v>
      </c>
      <c r="K522" s="100">
        <v>0.0364</v>
      </c>
      <c r="L522" s="100">
        <v>0.0</v>
      </c>
      <c r="M522" s="100">
        <v>0.04</v>
      </c>
      <c r="N522" s="100">
        <v>0.01462</v>
      </c>
      <c r="O522" s="100">
        <v>0.06927</v>
      </c>
      <c r="P522" s="100">
        <v>8.83</v>
      </c>
      <c r="Q522" s="100">
        <v>11.57</v>
      </c>
      <c r="R522" s="1">
        <v>8.75</v>
      </c>
      <c r="S522" s="1">
        <v>11.36</v>
      </c>
    </row>
    <row r="523" hidden="1">
      <c r="A523" s="93" t="s">
        <v>3189</v>
      </c>
      <c r="B523" s="93" t="s">
        <v>88</v>
      </c>
      <c r="C523" s="93" t="s">
        <v>1842</v>
      </c>
      <c r="D523" s="94" t="s">
        <v>115</v>
      </c>
      <c r="E523" s="100">
        <v>518.0</v>
      </c>
      <c r="F523" s="99" t="s">
        <v>85</v>
      </c>
      <c r="G523" s="99" t="s">
        <v>595</v>
      </c>
      <c r="H523" s="100" t="s">
        <v>2654</v>
      </c>
      <c r="I523" s="100">
        <v>150.0</v>
      </c>
      <c r="J523" s="100">
        <v>0.0035</v>
      </c>
      <c r="K523" s="100">
        <v>0.0364</v>
      </c>
      <c r="L523" s="100">
        <v>0.0</v>
      </c>
      <c r="M523" s="100">
        <v>0.04</v>
      </c>
      <c r="N523" s="100">
        <v>0.01462</v>
      </c>
      <c r="O523" s="100">
        <v>0.06927</v>
      </c>
      <c r="P523" s="100">
        <v>8.83</v>
      </c>
      <c r="Q523" s="100">
        <v>11.57</v>
      </c>
      <c r="R523" s="1">
        <v>8.75</v>
      </c>
      <c r="S523" s="1">
        <v>11.36</v>
      </c>
    </row>
    <row r="524" hidden="1">
      <c r="A524" s="93" t="s">
        <v>3190</v>
      </c>
      <c r="B524" s="93" t="s">
        <v>56</v>
      </c>
      <c r="C524" s="93" t="s">
        <v>234</v>
      </c>
      <c r="D524" s="94" t="s">
        <v>115</v>
      </c>
      <c r="E524" s="100">
        <v>519.0</v>
      </c>
      <c r="F524" s="99" t="s">
        <v>88</v>
      </c>
      <c r="G524" s="99" t="s">
        <v>710</v>
      </c>
      <c r="H524" s="100" t="s">
        <v>2654</v>
      </c>
      <c r="I524" s="100">
        <v>150.0</v>
      </c>
      <c r="J524" s="100">
        <v>0.0037</v>
      </c>
      <c r="K524" s="100">
        <v>0.0269</v>
      </c>
      <c r="L524" s="100">
        <v>0.0</v>
      </c>
      <c r="M524" s="100">
        <v>0.03</v>
      </c>
      <c r="N524" s="100">
        <v>0.00828</v>
      </c>
      <c r="O524" s="100">
        <v>0.0368</v>
      </c>
      <c r="P524" s="100">
        <v>13.78</v>
      </c>
      <c r="Q524" s="100">
        <v>15.53</v>
      </c>
      <c r="R524" s="1">
        <v>13.63</v>
      </c>
      <c r="S524" s="1">
        <v>15.26</v>
      </c>
    </row>
    <row r="525" hidden="1">
      <c r="A525" s="93" t="s">
        <v>3191</v>
      </c>
      <c r="B525" s="93" t="s">
        <v>78</v>
      </c>
      <c r="C525" s="93" t="s">
        <v>234</v>
      </c>
      <c r="D525" s="94" t="s">
        <v>115</v>
      </c>
      <c r="E525" s="100">
        <v>520.0</v>
      </c>
      <c r="F525" s="99" t="s">
        <v>85</v>
      </c>
      <c r="G525" s="99" t="s">
        <v>710</v>
      </c>
      <c r="H525" s="100" t="s">
        <v>2654</v>
      </c>
      <c r="I525" s="100">
        <v>150.0</v>
      </c>
      <c r="J525" s="100">
        <v>0.0037</v>
      </c>
      <c r="K525" s="100">
        <v>0.0269</v>
      </c>
      <c r="L525" s="100">
        <v>0.0</v>
      </c>
      <c r="M525" s="100">
        <v>0.03</v>
      </c>
      <c r="N525" s="100">
        <v>0.00828</v>
      </c>
      <c r="O525" s="100">
        <v>0.0368</v>
      </c>
      <c r="P525" s="100">
        <v>13.78</v>
      </c>
      <c r="Q525" s="100">
        <v>15.53</v>
      </c>
      <c r="R525" s="1">
        <v>13.63</v>
      </c>
      <c r="S525" s="1">
        <v>15.26</v>
      </c>
    </row>
    <row r="526" hidden="1">
      <c r="A526" s="93" t="s">
        <v>3192</v>
      </c>
      <c r="B526" s="93" t="s">
        <v>85</v>
      </c>
      <c r="C526" s="93" t="s">
        <v>595</v>
      </c>
      <c r="D526" s="94" t="s">
        <v>115</v>
      </c>
      <c r="E526" s="100">
        <v>521.0</v>
      </c>
      <c r="F526" s="99" t="s">
        <v>88</v>
      </c>
      <c r="G526" s="99" t="s">
        <v>230</v>
      </c>
      <c r="H526" s="100" t="s">
        <v>2654</v>
      </c>
      <c r="I526" s="100">
        <v>150.0</v>
      </c>
      <c r="J526" s="100">
        <v>0.0035</v>
      </c>
      <c r="K526" s="100">
        <v>0.0219</v>
      </c>
      <c r="L526" s="100">
        <v>0.0</v>
      </c>
      <c r="M526" s="100">
        <v>0.02</v>
      </c>
      <c r="N526" s="100">
        <v>0.00577</v>
      </c>
      <c r="O526" s="100">
        <v>0.02765</v>
      </c>
      <c r="P526" s="100">
        <v>17.45</v>
      </c>
      <c r="Q526" s="100">
        <v>19.02</v>
      </c>
      <c r="R526" s="1">
        <v>17.28</v>
      </c>
      <c r="S526" s="1">
        <v>18.71</v>
      </c>
    </row>
    <row r="527" hidden="1">
      <c r="A527" s="93" t="s">
        <v>3193</v>
      </c>
      <c r="B527" s="93" t="s">
        <v>88</v>
      </c>
      <c r="C527" s="93" t="s">
        <v>595</v>
      </c>
      <c r="D527" s="94" t="s">
        <v>115</v>
      </c>
      <c r="E527" s="100">
        <v>522.0</v>
      </c>
      <c r="F527" s="99" t="s">
        <v>85</v>
      </c>
      <c r="G527" s="99" t="s">
        <v>230</v>
      </c>
      <c r="H527" s="100" t="s">
        <v>2654</v>
      </c>
      <c r="I527" s="100">
        <v>150.0</v>
      </c>
      <c r="J527" s="100">
        <v>0.0035</v>
      </c>
      <c r="K527" s="100">
        <v>0.0219</v>
      </c>
      <c r="L527" s="100">
        <v>0.0</v>
      </c>
      <c r="M527" s="100">
        <v>0.02</v>
      </c>
      <c r="N527" s="100">
        <v>0.00577</v>
      </c>
      <c r="O527" s="100">
        <v>0.02765</v>
      </c>
      <c r="P527" s="100">
        <v>17.45</v>
      </c>
      <c r="Q527" s="100">
        <v>19.02</v>
      </c>
      <c r="R527" s="1">
        <v>17.28</v>
      </c>
      <c r="S527" s="1">
        <v>18.71</v>
      </c>
    </row>
    <row r="528" hidden="1">
      <c r="A528" s="93" t="s">
        <v>3194</v>
      </c>
      <c r="B528" s="93" t="s">
        <v>85</v>
      </c>
      <c r="C528" s="93" t="s">
        <v>710</v>
      </c>
      <c r="D528" s="94" t="s">
        <v>115</v>
      </c>
      <c r="E528" s="100">
        <v>523.0</v>
      </c>
      <c r="F528" s="99" t="s">
        <v>88</v>
      </c>
      <c r="G528" s="99" t="s">
        <v>1710</v>
      </c>
      <c r="H528" s="100" t="s">
        <v>2654</v>
      </c>
      <c r="I528" s="100">
        <v>150.0</v>
      </c>
      <c r="J528" s="100">
        <v>0.0023</v>
      </c>
      <c r="K528" s="100">
        <v>0.0213</v>
      </c>
      <c r="L528" s="100">
        <v>0.0</v>
      </c>
      <c r="M528" s="100">
        <v>0.02</v>
      </c>
      <c r="N528" s="100">
        <v>0.00624</v>
      </c>
      <c r="O528" s="100">
        <v>0.03106</v>
      </c>
      <c r="P528" s="100">
        <v>17.04</v>
      </c>
      <c r="Q528" s="100">
        <v>19.76</v>
      </c>
      <c r="R528" s="1">
        <v>16.81</v>
      </c>
      <c r="S528" s="1">
        <v>19.32</v>
      </c>
    </row>
    <row r="529" hidden="1">
      <c r="A529" s="93" t="s">
        <v>3195</v>
      </c>
      <c r="B529" s="93" t="s">
        <v>88</v>
      </c>
      <c r="C529" s="93" t="s">
        <v>710</v>
      </c>
      <c r="D529" s="94" t="s">
        <v>115</v>
      </c>
      <c r="E529" s="100">
        <v>524.0</v>
      </c>
      <c r="F529" s="99" t="s">
        <v>85</v>
      </c>
      <c r="G529" s="99" t="s">
        <v>1710</v>
      </c>
      <c r="H529" s="100" t="s">
        <v>2654</v>
      </c>
      <c r="I529" s="100">
        <v>150.0</v>
      </c>
      <c r="J529" s="100">
        <v>0.0023</v>
      </c>
      <c r="K529" s="100">
        <v>0.0213</v>
      </c>
      <c r="L529" s="100">
        <v>0.0</v>
      </c>
      <c r="M529" s="100">
        <v>0.02</v>
      </c>
      <c r="N529" s="100">
        <v>0.00624</v>
      </c>
      <c r="O529" s="100">
        <v>0.03106</v>
      </c>
      <c r="P529" s="100">
        <v>17.04</v>
      </c>
      <c r="Q529" s="100">
        <v>19.76</v>
      </c>
      <c r="R529" s="1">
        <v>16.81</v>
      </c>
      <c r="S529" s="1">
        <v>19.32</v>
      </c>
    </row>
    <row r="530" hidden="1">
      <c r="A530" s="93" t="s">
        <v>3196</v>
      </c>
      <c r="B530" s="93" t="s">
        <v>2034</v>
      </c>
      <c r="C530" s="93" t="s">
        <v>2033</v>
      </c>
      <c r="D530" s="94" t="s">
        <v>115</v>
      </c>
      <c r="E530" s="100">
        <v>525.0</v>
      </c>
      <c r="F530" s="99" t="s">
        <v>88</v>
      </c>
      <c r="G530" s="99" t="s">
        <v>1559</v>
      </c>
      <c r="H530" s="100" t="s">
        <v>2654</v>
      </c>
      <c r="I530" s="100">
        <v>150.0</v>
      </c>
      <c r="J530" s="100">
        <v>0.0085</v>
      </c>
      <c r="K530" s="100">
        <v>0.0531</v>
      </c>
      <c r="L530" s="100">
        <v>0.01</v>
      </c>
      <c r="M530" s="100">
        <v>0.05</v>
      </c>
      <c r="N530" s="100">
        <v>0.01058</v>
      </c>
      <c r="O530" s="100">
        <v>0.07958</v>
      </c>
      <c r="P530" s="100">
        <v>6.77</v>
      </c>
      <c r="Q530" s="100">
        <v>7.86</v>
      </c>
      <c r="R530" s="1">
        <v>6.74</v>
      </c>
      <c r="S530" s="1">
        <v>7.8</v>
      </c>
    </row>
    <row r="531" hidden="1">
      <c r="A531" s="93" t="s">
        <v>3197</v>
      </c>
      <c r="B531" s="93" t="s">
        <v>85</v>
      </c>
      <c r="C531" s="93" t="s">
        <v>230</v>
      </c>
      <c r="D531" s="94" t="s">
        <v>115</v>
      </c>
      <c r="E531" s="100">
        <v>526.0</v>
      </c>
      <c r="F531" s="99" t="s">
        <v>85</v>
      </c>
      <c r="G531" s="99" t="s">
        <v>1559</v>
      </c>
      <c r="H531" s="100" t="s">
        <v>2654</v>
      </c>
      <c r="I531" s="100">
        <v>150.0</v>
      </c>
      <c r="J531" s="100">
        <v>0.0085</v>
      </c>
      <c r="K531" s="100">
        <v>0.0531</v>
      </c>
      <c r="L531" s="100">
        <v>0.01</v>
      </c>
      <c r="M531" s="100">
        <v>0.05</v>
      </c>
      <c r="N531" s="100">
        <v>0.01058</v>
      </c>
      <c r="O531" s="100">
        <v>0.07958</v>
      </c>
      <c r="P531" s="100">
        <v>6.77</v>
      </c>
      <c r="Q531" s="100">
        <v>7.86</v>
      </c>
      <c r="R531" s="1">
        <v>6.74</v>
      </c>
      <c r="S531" s="1">
        <v>7.8</v>
      </c>
    </row>
    <row r="532" hidden="1">
      <c r="A532" s="93" t="s">
        <v>3198</v>
      </c>
      <c r="B532" s="93" t="s">
        <v>88</v>
      </c>
      <c r="C532" s="93" t="s">
        <v>230</v>
      </c>
      <c r="D532" s="94" t="s">
        <v>115</v>
      </c>
      <c r="E532" s="100">
        <v>527.0</v>
      </c>
      <c r="F532" s="99" t="s">
        <v>88</v>
      </c>
      <c r="G532" s="99" t="s">
        <v>1749</v>
      </c>
      <c r="H532" s="100" t="s">
        <v>2654</v>
      </c>
      <c r="I532" s="100">
        <v>150.0</v>
      </c>
      <c r="J532" s="100">
        <v>0.0023</v>
      </c>
      <c r="K532" s="100">
        <v>0.022</v>
      </c>
      <c r="L532" s="100">
        <v>0.0</v>
      </c>
      <c r="M532" s="100">
        <v>0.02</v>
      </c>
      <c r="N532" s="100">
        <v>0.00677</v>
      </c>
      <c r="O532" s="100">
        <v>0.03329</v>
      </c>
      <c r="P532" s="100">
        <v>16.22</v>
      </c>
      <c r="Q532" s="100">
        <v>19.11</v>
      </c>
      <c r="R532" s="1">
        <v>16.01</v>
      </c>
      <c r="S532" s="1">
        <v>18.66</v>
      </c>
    </row>
    <row r="533" hidden="1">
      <c r="A533" s="93" t="s">
        <v>3199</v>
      </c>
      <c r="B533" s="93" t="s">
        <v>369</v>
      </c>
      <c r="C533" s="93" t="s">
        <v>368</v>
      </c>
      <c r="D533" s="94" t="s">
        <v>115</v>
      </c>
      <c r="E533" s="100">
        <v>528.0</v>
      </c>
      <c r="F533" s="99" t="s">
        <v>85</v>
      </c>
      <c r="G533" s="99" t="s">
        <v>1749</v>
      </c>
      <c r="H533" s="100" t="s">
        <v>2654</v>
      </c>
      <c r="I533" s="100">
        <v>150.0</v>
      </c>
      <c r="J533" s="100">
        <v>0.0023</v>
      </c>
      <c r="K533" s="100">
        <v>0.022</v>
      </c>
      <c r="L533" s="100">
        <v>0.0</v>
      </c>
      <c r="M533" s="100">
        <v>0.02</v>
      </c>
      <c r="N533" s="100">
        <v>0.00677</v>
      </c>
      <c r="O533" s="100">
        <v>0.03329</v>
      </c>
      <c r="P533" s="100">
        <v>16.22</v>
      </c>
      <c r="Q533" s="100">
        <v>19.11</v>
      </c>
      <c r="R533" s="1">
        <v>16.01</v>
      </c>
      <c r="S533" s="1">
        <v>18.66</v>
      </c>
    </row>
    <row r="534" hidden="1">
      <c r="A534" s="93" t="s">
        <v>3200</v>
      </c>
      <c r="B534" s="93" t="s">
        <v>123</v>
      </c>
      <c r="C534" s="93" t="s">
        <v>1151</v>
      </c>
      <c r="D534" s="94" t="s">
        <v>115</v>
      </c>
      <c r="E534" s="100">
        <v>529.0</v>
      </c>
      <c r="F534" s="99" t="s">
        <v>88</v>
      </c>
      <c r="G534" s="99" t="s">
        <v>1198</v>
      </c>
      <c r="H534" s="100" t="s">
        <v>2654</v>
      </c>
      <c r="I534" s="100">
        <v>150.0</v>
      </c>
      <c r="J534" s="100">
        <v>0.0011</v>
      </c>
      <c r="K534" s="100">
        <v>0.0208</v>
      </c>
      <c r="L534" s="100">
        <v>0.0</v>
      </c>
      <c r="M534" s="100">
        <v>0.02</v>
      </c>
      <c r="N534" s="100">
        <v>0.00715</v>
      </c>
      <c r="O534" s="100">
        <v>0.01683</v>
      </c>
      <c r="P534" s="100">
        <v>21.37</v>
      </c>
      <c r="Q534" s="100">
        <v>20.3</v>
      </c>
      <c r="R534" s="1">
        <v>20.76</v>
      </c>
      <c r="S534" s="1">
        <v>19.48</v>
      </c>
    </row>
    <row r="535" hidden="1">
      <c r="A535" s="93" t="s">
        <v>3201</v>
      </c>
      <c r="B535" s="93" t="s">
        <v>118</v>
      </c>
      <c r="C535" s="93" t="s">
        <v>1151</v>
      </c>
      <c r="D535" s="94" t="s">
        <v>115</v>
      </c>
      <c r="E535" s="100">
        <v>530.0</v>
      </c>
      <c r="F535" s="99" t="s">
        <v>85</v>
      </c>
      <c r="G535" s="99" t="s">
        <v>1198</v>
      </c>
      <c r="H535" s="100" t="s">
        <v>2654</v>
      </c>
      <c r="I535" s="100">
        <v>150.0</v>
      </c>
      <c r="J535" s="100">
        <v>0.0017</v>
      </c>
      <c r="K535" s="100">
        <v>0.0189</v>
      </c>
      <c r="L535" s="100">
        <v>0.0</v>
      </c>
      <c r="M535" s="100">
        <v>0.02</v>
      </c>
      <c r="N535" s="100">
        <v>0.00455</v>
      </c>
      <c r="O535" s="100">
        <v>0.02337</v>
      </c>
      <c r="P535" s="100">
        <v>20.55</v>
      </c>
      <c r="Q535" s="100">
        <v>22.31</v>
      </c>
      <c r="R535" s="1">
        <v>20.18</v>
      </c>
      <c r="S535" s="1">
        <v>21.66</v>
      </c>
    </row>
    <row r="536" hidden="1">
      <c r="A536" s="93" t="s">
        <v>3202</v>
      </c>
      <c r="B536" s="93" t="s">
        <v>85</v>
      </c>
      <c r="C536" s="93" t="s">
        <v>1710</v>
      </c>
      <c r="D536" s="94" t="s">
        <v>115</v>
      </c>
      <c r="E536" s="100">
        <v>531.0</v>
      </c>
      <c r="F536" s="99" t="s">
        <v>66</v>
      </c>
      <c r="G536" s="99" t="s">
        <v>1715</v>
      </c>
      <c r="H536" s="100" t="s">
        <v>2654</v>
      </c>
      <c r="I536" s="100">
        <v>150.0</v>
      </c>
      <c r="J536" s="100">
        <v>0.0012</v>
      </c>
      <c r="K536" s="100">
        <v>0.0244</v>
      </c>
      <c r="L536" s="100">
        <v>0.0</v>
      </c>
      <c r="M536" s="100">
        <v>0.02</v>
      </c>
      <c r="N536" s="100">
        <v>0.00528</v>
      </c>
      <c r="O536" s="100">
        <v>0.03321</v>
      </c>
      <c r="P536" s="100">
        <v>15.41</v>
      </c>
      <c r="Q536" s="100">
        <v>17.35</v>
      </c>
      <c r="R536" s="1">
        <v>15.17</v>
      </c>
      <c r="S536" s="1">
        <v>16.91</v>
      </c>
    </row>
    <row r="537" hidden="1">
      <c r="A537" s="93" t="s">
        <v>3203</v>
      </c>
      <c r="B537" s="93" t="s">
        <v>88</v>
      </c>
      <c r="C537" s="93" t="s">
        <v>1710</v>
      </c>
      <c r="D537" s="94" t="s">
        <v>115</v>
      </c>
      <c r="E537" s="100">
        <v>532.0</v>
      </c>
      <c r="F537" s="99" t="s">
        <v>61</v>
      </c>
      <c r="G537" s="99" t="s">
        <v>1715</v>
      </c>
      <c r="H537" s="100" t="s">
        <v>2654</v>
      </c>
      <c r="I537" s="100">
        <v>150.0</v>
      </c>
      <c r="J537" s="100">
        <v>0.0012</v>
      </c>
      <c r="K537" s="100">
        <v>0.0244</v>
      </c>
      <c r="L537" s="100">
        <v>0.0</v>
      </c>
      <c r="M537" s="100">
        <v>0.02</v>
      </c>
      <c r="N537" s="100">
        <v>0.00528</v>
      </c>
      <c r="O537" s="100">
        <v>0.03321</v>
      </c>
      <c r="P537" s="100">
        <v>15.41</v>
      </c>
      <c r="Q537" s="100">
        <v>17.35</v>
      </c>
      <c r="R537" s="1">
        <v>15.17</v>
      </c>
      <c r="S537" s="1">
        <v>16.91</v>
      </c>
    </row>
    <row r="538" hidden="1">
      <c r="A538" s="93" t="s">
        <v>3204</v>
      </c>
      <c r="B538" s="93" t="s">
        <v>85</v>
      </c>
      <c r="C538" s="93" t="s">
        <v>1559</v>
      </c>
      <c r="D538" s="94" t="s">
        <v>115</v>
      </c>
      <c r="E538" s="100">
        <v>533.0</v>
      </c>
      <c r="F538" s="99" t="s">
        <v>88</v>
      </c>
      <c r="G538" s="99" t="s">
        <v>1805</v>
      </c>
      <c r="H538" s="100" t="s">
        <v>2654</v>
      </c>
      <c r="I538" s="100">
        <v>150.0</v>
      </c>
      <c r="J538" s="100">
        <v>0.0025</v>
      </c>
      <c r="K538" s="100">
        <v>0.0291</v>
      </c>
      <c r="L538" s="100">
        <v>0.0</v>
      </c>
      <c r="M538" s="100">
        <v>0.03</v>
      </c>
      <c r="N538" s="100">
        <v>0.00965</v>
      </c>
      <c r="O538" s="100">
        <v>0.04722</v>
      </c>
      <c r="P538" s="100">
        <v>11.91</v>
      </c>
      <c r="Q538" s="100">
        <v>14.48</v>
      </c>
      <c r="R538" s="1">
        <v>11.77</v>
      </c>
      <c r="S538" s="1">
        <v>14.16</v>
      </c>
    </row>
    <row r="539" hidden="1">
      <c r="A539" s="93" t="s">
        <v>3205</v>
      </c>
      <c r="B539" s="93" t="s">
        <v>88</v>
      </c>
      <c r="C539" s="93" t="s">
        <v>1559</v>
      </c>
      <c r="D539" s="94" t="s">
        <v>115</v>
      </c>
      <c r="E539" s="100">
        <v>534.0</v>
      </c>
      <c r="F539" s="99" t="s">
        <v>85</v>
      </c>
      <c r="G539" s="99" t="s">
        <v>1805</v>
      </c>
      <c r="H539" s="100" t="s">
        <v>2654</v>
      </c>
      <c r="I539" s="100">
        <v>150.0</v>
      </c>
      <c r="J539" s="100">
        <v>0.0025</v>
      </c>
      <c r="K539" s="100">
        <v>0.0291</v>
      </c>
      <c r="L539" s="100">
        <v>0.0</v>
      </c>
      <c r="M539" s="100">
        <v>0.03</v>
      </c>
      <c r="N539" s="100">
        <v>0.00965</v>
      </c>
      <c r="O539" s="100">
        <v>0.04722</v>
      </c>
      <c r="P539" s="100">
        <v>11.91</v>
      </c>
      <c r="Q539" s="100">
        <v>14.48</v>
      </c>
      <c r="R539" s="1">
        <v>11.77</v>
      </c>
      <c r="S539" s="1">
        <v>14.16</v>
      </c>
    </row>
    <row r="540" hidden="1">
      <c r="A540" s="93" t="s">
        <v>3206</v>
      </c>
      <c r="B540" s="93" t="s">
        <v>85</v>
      </c>
      <c r="C540" s="93" t="s">
        <v>1749</v>
      </c>
      <c r="D540" s="94" t="s">
        <v>115</v>
      </c>
      <c r="E540" s="100">
        <v>535.0</v>
      </c>
      <c r="F540" s="99" t="s">
        <v>88</v>
      </c>
      <c r="G540" s="99" t="s">
        <v>535</v>
      </c>
      <c r="H540" s="100" t="s">
        <v>2654</v>
      </c>
      <c r="I540" s="100">
        <v>150.0</v>
      </c>
      <c r="J540" s="100">
        <v>0.0161</v>
      </c>
      <c r="K540" s="100">
        <v>0.0741</v>
      </c>
      <c r="L540" s="100">
        <v>0.02</v>
      </c>
      <c r="M540" s="100">
        <v>0.08</v>
      </c>
      <c r="N540" s="100">
        <v>0.00935</v>
      </c>
      <c r="O540" s="100">
        <v>0.10248</v>
      </c>
      <c r="P540" s="100">
        <v>4.92</v>
      </c>
      <c r="Q540" s="100">
        <v>5.58</v>
      </c>
      <c r="R540" s="1">
        <v>4.87</v>
      </c>
      <c r="S540" s="1">
        <v>5.48</v>
      </c>
    </row>
    <row r="541" hidden="1">
      <c r="A541" s="93" t="s">
        <v>3207</v>
      </c>
      <c r="B541" s="93" t="s">
        <v>88</v>
      </c>
      <c r="C541" s="93" t="s">
        <v>1749</v>
      </c>
      <c r="D541" s="94" t="s">
        <v>115</v>
      </c>
      <c r="E541" s="100">
        <v>536.0</v>
      </c>
      <c r="F541" s="99" t="s">
        <v>85</v>
      </c>
      <c r="G541" s="99" t="s">
        <v>535</v>
      </c>
      <c r="H541" s="100" t="s">
        <v>2654</v>
      </c>
      <c r="I541" s="100">
        <v>150.0</v>
      </c>
      <c r="J541" s="100">
        <v>0.0161</v>
      </c>
      <c r="K541" s="100">
        <v>0.0741</v>
      </c>
      <c r="L541" s="100">
        <v>0.02</v>
      </c>
      <c r="M541" s="100">
        <v>0.08</v>
      </c>
      <c r="N541" s="100">
        <v>0.00935</v>
      </c>
      <c r="O541" s="100">
        <v>0.10248</v>
      </c>
      <c r="P541" s="100">
        <v>4.92</v>
      </c>
      <c r="Q541" s="100">
        <v>5.58</v>
      </c>
      <c r="R541" s="1">
        <v>4.87</v>
      </c>
      <c r="S541" s="1">
        <v>5.48</v>
      </c>
    </row>
    <row r="542" hidden="1">
      <c r="A542" s="93" t="s">
        <v>3208</v>
      </c>
      <c r="B542" s="93" t="s">
        <v>85</v>
      </c>
      <c r="C542" s="93" t="s">
        <v>1198</v>
      </c>
      <c r="D542" s="94" t="s">
        <v>115</v>
      </c>
      <c r="E542" s="100">
        <v>537.0</v>
      </c>
      <c r="F542" s="99" t="s">
        <v>66</v>
      </c>
      <c r="G542" s="99" t="s">
        <v>634</v>
      </c>
      <c r="H542" s="100" t="s">
        <v>2654</v>
      </c>
      <c r="I542" s="100">
        <v>150.0</v>
      </c>
      <c r="J542" s="100">
        <v>0.0016</v>
      </c>
      <c r="K542" s="100">
        <v>0.0227</v>
      </c>
      <c r="L542" s="100">
        <v>0.0</v>
      </c>
      <c r="M542" s="100">
        <v>0.02</v>
      </c>
      <c r="N542" s="100">
        <v>0.00313</v>
      </c>
      <c r="O542" s="100">
        <v>0.02267</v>
      </c>
      <c r="P542" s="100">
        <v>18.53</v>
      </c>
      <c r="Q542" s="100">
        <v>18.57</v>
      </c>
      <c r="R542" s="1">
        <v>17.48</v>
      </c>
      <c r="S542" s="1">
        <v>17.07</v>
      </c>
    </row>
    <row r="543" hidden="1">
      <c r="A543" s="93" t="s">
        <v>3209</v>
      </c>
      <c r="B543" s="93" t="s">
        <v>88</v>
      </c>
      <c r="C543" s="93" t="s">
        <v>1198</v>
      </c>
      <c r="D543" s="94" t="s">
        <v>115</v>
      </c>
      <c r="E543" s="100">
        <v>538.0</v>
      </c>
      <c r="F543" s="99" t="s">
        <v>61</v>
      </c>
      <c r="G543" s="99" t="s">
        <v>634</v>
      </c>
      <c r="H543" s="100" t="s">
        <v>2654</v>
      </c>
      <c r="I543" s="100">
        <v>150.0</v>
      </c>
      <c r="J543" s="100">
        <v>0.0016</v>
      </c>
      <c r="K543" s="100">
        <v>0.0227</v>
      </c>
      <c r="L543" s="100">
        <v>0.0</v>
      </c>
      <c r="M543" s="100">
        <v>0.02</v>
      </c>
      <c r="N543" s="100">
        <v>0.00313</v>
      </c>
      <c r="O543" s="100">
        <v>0.02267</v>
      </c>
      <c r="P543" s="100">
        <v>18.53</v>
      </c>
      <c r="Q543" s="100">
        <v>18.57</v>
      </c>
      <c r="R543" s="1">
        <v>17.48</v>
      </c>
      <c r="S543" s="1">
        <v>17.07</v>
      </c>
    </row>
    <row r="544" hidden="1">
      <c r="A544" s="93" t="s">
        <v>3210</v>
      </c>
      <c r="B544" s="93" t="s">
        <v>123</v>
      </c>
      <c r="C544" s="93" t="s">
        <v>1263</v>
      </c>
      <c r="D544" s="94" t="s">
        <v>115</v>
      </c>
      <c r="E544" s="100">
        <v>539.0</v>
      </c>
      <c r="F544" s="99" t="s">
        <v>66</v>
      </c>
      <c r="G544" s="99" t="s">
        <v>1861</v>
      </c>
      <c r="H544" s="100" t="s">
        <v>2654</v>
      </c>
      <c r="I544" s="100">
        <v>150.0</v>
      </c>
      <c r="J544" s="100">
        <v>0.0016</v>
      </c>
      <c r="K544" s="100">
        <v>0.0227</v>
      </c>
      <c r="L544" s="100">
        <v>0.0</v>
      </c>
      <c r="M544" s="100">
        <v>0.02</v>
      </c>
      <c r="N544" s="100">
        <v>0.00314</v>
      </c>
      <c r="O544" s="100">
        <v>0.0227</v>
      </c>
      <c r="P544" s="100">
        <v>18.52</v>
      </c>
      <c r="Q544" s="100">
        <v>18.56</v>
      </c>
      <c r="R544" s="1">
        <v>17.47</v>
      </c>
      <c r="S544" s="1">
        <v>17.06</v>
      </c>
    </row>
    <row r="545" hidden="1">
      <c r="A545" s="93" t="s">
        <v>3211</v>
      </c>
      <c r="B545" s="93" t="s">
        <v>249</v>
      </c>
      <c r="C545" s="93" t="s">
        <v>2184</v>
      </c>
      <c r="D545" s="94" t="s">
        <v>115</v>
      </c>
      <c r="E545" s="100">
        <v>540.0</v>
      </c>
      <c r="F545" s="99" t="s">
        <v>61</v>
      </c>
      <c r="G545" s="99" t="s">
        <v>1861</v>
      </c>
      <c r="H545" s="100" t="s">
        <v>2654</v>
      </c>
      <c r="I545" s="100">
        <v>150.0</v>
      </c>
      <c r="J545" s="100">
        <v>0.0016</v>
      </c>
      <c r="K545" s="100">
        <v>0.0227</v>
      </c>
      <c r="L545" s="100">
        <v>0.0</v>
      </c>
      <c r="M545" s="100">
        <v>0.02</v>
      </c>
      <c r="N545" s="100">
        <v>0.00314</v>
      </c>
      <c r="O545" s="100">
        <v>0.0227</v>
      </c>
      <c r="P545" s="100">
        <v>18.52</v>
      </c>
      <c r="Q545" s="100">
        <v>18.56</v>
      </c>
      <c r="R545" s="1">
        <v>17.47</v>
      </c>
      <c r="S545" s="1">
        <v>17.06</v>
      </c>
    </row>
    <row r="546" hidden="1">
      <c r="A546" s="93" t="s">
        <v>3212</v>
      </c>
      <c r="B546" s="93" t="s">
        <v>252</v>
      </c>
      <c r="C546" s="93" t="s">
        <v>2184</v>
      </c>
      <c r="D546" s="94" t="s">
        <v>115</v>
      </c>
      <c r="E546" s="100">
        <v>541.0</v>
      </c>
      <c r="F546" s="99" t="s">
        <v>88</v>
      </c>
      <c r="G546" s="99" t="s">
        <v>1837</v>
      </c>
      <c r="H546" s="100" t="s">
        <v>2654</v>
      </c>
      <c r="I546" s="100">
        <v>150.0</v>
      </c>
      <c r="J546" s="100">
        <v>0.0011</v>
      </c>
      <c r="K546" s="100">
        <v>0.016</v>
      </c>
      <c r="L546" s="100">
        <v>0.0</v>
      </c>
      <c r="M546" s="100">
        <v>0.02</v>
      </c>
      <c r="N546" s="100">
        <v>0.00229</v>
      </c>
      <c r="O546" s="100">
        <v>0.01676</v>
      </c>
      <c r="P546" s="100">
        <v>25.87</v>
      </c>
      <c r="Q546" s="100">
        <v>26.32</v>
      </c>
      <c r="R546" s="1">
        <v>25.59</v>
      </c>
      <c r="S546" s="1">
        <v>25.88</v>
      </c>
    </row>
    <row r="547" hidden="1">
      <c r="A547" s="93" t="s">
        <v>3213</v>
      </c>
      <c r="B547" s="93" t="s">
        <v>61</v>
      </c>
      <c r="C547" s="93" t="s">
        <v>1715</v>
      </c>
      <c r="D547" s="94" t="s">
        <v>115</v>
      </c>
      <c r="E547" s="100">
        <v>542.0</v>
      </c>
      <c r="F547" s="99" t="s">
        <v>85</v>
      </c>
      <c r="G547" s="99" t="s">
        <v>1837</v>
      </c>
      <c r="H547" s="100" t="s">
        <v>2654</v>
      </c>
      <c r="I547" s="100">
        <v>150.0</v>
      </c>
      <c r="J547" s="100">
        <v>0.0011</v>
      </c>
      <c r="K547" s="100">
        <v>0.016</v>
      </c>
      <c r="L547" s="100">
        <v>0.0</v>
      </c>
      <c r="M547" s="100">
        <v>0.02</v>
      </c>
      <c r="N547" s="100">
        <v>0.00229</v>
      </c>
      <c r="O547" s="100">
        <v>0.01676</v>
      </c>
      <c r="P547" s="100">
        <v>25.87</v>
      </c>
      <c r="Q547" s="100">
        <v>26.32</v>
      </c>
      <c r="R547" s="1">
        <v>25.59</v>
      </c>
      <c r="S547" s="1">
        <v>25.88</v>
      </c>
    </row>
    <row r="548" hidden="1">
      <c r="A548" s="93" t="s">
        <v>3214</v>
      </c>
      <c r="B548" s="93" t="s">
        <v>66</v>
      </c>
      <c r="C548" s="93" t="s">
        <v>1715</v>
      </c>
      <c r="D548" s="94" t="s">
        <v>115</v>
      </c>
      <c r="E548" s="100">
        <v>543.0</v>
      </c>
      <c r="F548" s="99" t="s">
        <v>88</v>
      </c>
      <c r="G548" s="99" t="s">
        <v>637</v>
      </c>
      <c r="H548" s="100" t="s">
        <v>2654</v>
      </c>
      <c r="I548" s="100">
        <v>150.0</v>
      </c>
      <c r="J548" s="100">
        <v>0.002</v>
      </c>
      <c r="K548" s="100">
        <v>0.0215</v>
      </c>
      <c r="L548" s="100">
        <v>0.0</v>
      </c>
      <c r="M548" s="100">
        <v>0.02</v>
      </c>
      <c r="N548" s="100">
        <v>0.00628</v>
      </c>
      <c r="O548" s="100">
        <v>0.03436</v>
      </c>
      <c r="P548" s="100">
        <v>16.24</v>
      </c>
      <c r="Q548" s="100">
        <v>19.53</v>
      </c>
      <c r="R548" s="1">
        <v>16.14</v>
      </c>
      <c r="S548" s="1">
        <v>19.32</v>
      </c>
    </row>
    <row r="549" hidden="1">
      <c r="A549" s="93" t="s">
        <v>3215</v>
      </c>
      <c r="B549" s="93" t="s">
        <v>123</v>
      </c>
      <c r="C549" s="93" t="s">
        <v>1808</v>
      </c>
      <c r="D549" s="94" t="s">
        <v>115</v>
      </c>
      <c r="E549" s="100">
        <v>544.0</v>
      </c>
      <c r="F549" s="99" t="s">
        <v>85</v>
      </c>
      <c r="G549" s="99" t="s">
        <v>637</v>
      </c>
      <c r="H549" s="100" t="s">
        <v>2654</v>
      </c>
      <c r="I549" s="100">
        <v>150.0</v>
      </c>
      <c r="J549" s="100">
        <v>0.002</v>
      </c>
      <c r="K549" s="100">
        <v>0.0215</v>
      </c>
      <c r="L549" s="100">
        <v>0.0</v>
      </c>
      <c r="M549" s="100">
        <v>0.02</v>
      </c>
      <c r="N549" s="100">
        <v>0.00628</v>
      </c>
      <c r="O549" s="100">
        <v>0.03436</v>
      </c>
      <c r="P549" s="100">
        <v>16.24</v>
      </c>
      <c r="Q549" s="100">
        <v>19.53</v>
      </c>
      <c r="R549" s="1">
        <v>16.14</v>
      </c>
      <c r="S549" s="1">
        <v>19.32</v>
      </c>
    </row>
    <row r="550" hidden="1">
      <c r="A550" s="93" t="s">
        <v>3216</v>
      </c>
      <c r="B550" s="93" t="s">
        <v>118</v>
      </c>
      <c r="C550" s="93" t="s">
        <v>1808</v>
      </c>
      <c r="D550" s="94" t="s">
        <v>115</v>
      </c>
      <c r="E550" s="100">
        <v>545.0</v>
      </c>
      <c r="F550" s="99" t="s">
        <v>88</v>
      </c>
      <c r="G550" s="99" t="s">
        <v>1000</v>
      </c>
      <c r="H550" s="100" t="s">
        <v>2654</v>
      </c>
      <c r="I550" s="100">
        <v>150.0</v>
      </c>
      <c r="J550" s="100">
        <v>0.003</v>
      </c>
      <c r="K550" s="100">
        <v>0.0294</v>
      </c>
      <c r="L550" s="100">
        <v>0.0</v>
      </c>
      <c r="M550" s="100">
        <v>0.03</v>
      </c>
      <c r="N550" s="100">
        <v>0.01115</v>
      </c>
      <c r="O550" s="100">
        <v>0.06029</v>
      </c>
      <c r="P550" s="100">
        <v>10.55</v>
      </c>
      <c r="Q550" s="100">
        <v>14.33</v>
      </c>
      <c r="R550" s="1">
        <v>10.54</v>
      </c>
      <c r="S550" s="1">
        <v>14.29</v>
      </c>
    </row>
    <row r="551" hidden="1">
      <c r="A551" s="93" t="s">
        <v>3217</v>
      </c>
      <c r="B551" s="93" t="s">
        <v>85</v>
      </c>
      <c r="C551" s="93" t="s">
        <v>1805</v>
      </c>
      <c r="D551" s="94" t="s">
        <v>115</v>
      </c>
      <c r="E551" s="100">
        <v>546.0</v>
      </c>
      <c r="F551" s="99" t="s">
        <v>85</v>
      </c>
      <c r="G551" s="99" t="s">
        <v>1000</v>
      </c>
      <c r="H551" s="100" t="s">
        <v>2654</v>
      </c>
      <c r="I551" s="100">
        <v>150.0</v>
      </c>
      <c r="J551" s="100">
        <v>0.003</v>
      </c>
      <c r="K551" s="100">
        <v>0.0294</v>
      </c>
      <c r="L551" s="100">
        <v>0.0</v>
      </c>
      <c r="M551" s="100">
        <v>0.03</v>
      </c>
      <c r="N551" s="100">
        <v>0.01115</v>
      </c>
      <c r="O551" s="100">
        <v>0.06029</v>
      </c>
      <c r="P551" s="100">
        <v>10.55</v>
      </c>
      <c r="Q551" s="100">
        <v>14.33</v>
      </c>
      <c r="R551" s="1">
        <v>10.54</v>
      </c>
      <c r="S551" s="1">
        <v>14.29</v>
      </c>
    </row>
    <row r="552" hidden="1">
      <c r="A552" s="93" t="s">
        <v>3218</v>
      </c>
      <c r="B552" s="93" t="s">
        <v>88</v>
      </c>
      <c r="C552" s="93" t="s">
        <v>1805</v>
      </c>
      <c r="D552" s="94" t="s">
        <v>115</v>
      </c>
      <c r="E552" s="100">
        <v>547.0</v>
      </c>
      <c r="F552" s="99" t="s">
        <v>88</v>
      </c>
      <c r="G552" s="99" t="s">
        <v>306</v>
      </c>
      <c r="H552" s="100" t="s">
        <v>2654</v>
      </c>
      <c r="I552" s="100">
        <v>150.0</v>
      </c>
      <c r="J552" s="100">
        <v>0.0086</v>
      </c>
      <c r="K552" s="100">
        <v>0.0386</v>
      </c>
      <c r="L552" s="100">
        <v>0.01</v>
      </c>
      <c r="M552" s="100">
        <v>0.04</v>
      </c>
      <c r="N552" s="100">
        <v>0.01707</v>
      </c>
      <c r="O552" s="100">
        <v>0.07949</v>
      </c>
      <c r="P552" s="100">
        <v>7.9</v>
      </c>
      <c r="Q552" s="100">
        <v>10.67</v>
      </c>
      <c r="R552" s="1">
        <v>7.84</v>
      </c>
      <c r="S552" s="1">
        <v>10.51</v>
      </c>
    </row>
    <row r="553" hidden="1">
      <c r="A553" s="93" t="s">
        <v>3219</v>
      </c>
      <c r="B553" s="93" t="s">
        <v>61</v>
      </c>
      <c r="C553" s="93" t="s">
        <v>634</v>
      </c>
      <c r="D553" s="94" t="s">
        <v>115</v>
      </c>
      <c r="E553" s="100">
        <v>548.0</v>
      </c>
      <c r="F553" s="99" t="s">
        <v>85</v>
      </c>
      <c r="G553" s="99" t="s">
        <v>306</v>
      </c>
      <c r="H553" s="100" t="s">
        <v>2654</v>
      </c>
      <c r="I553" s="100">
        <v>150.0</v>
      </c>
      <c r="J553" s="100">
        <v>0.0086</v>
      </c>
      <c r="K553" s="100">
        <v>0.0386</v>
      </c>
      <c r="L553" s="100">
        <v>0.01</v>
      </c>
      <c r="M553" s="100">
        <v>0.04</v>
      </c>
      <c r="N553" s="100">
        <v>0.01707</v>
      </c>
      <c r="O553" s="100">
        <v>0.07949</v>
      </c>
      <c r="P553" s="100">
        <v>7.9</v>
      </c>
      <c r="Q553" s="100">
        <v>10.67</v>
      </c>
      <c r="R553" s="1">
        <v>7.84</v>
      </c>
      <c r="S553" s="1">
        <v>10.51</v>
      </c>
    </row>
    <row r="554" hidden="1">
      <c r="A554" s="93" t="s">
        <v>3220</v>
      </c>
      <c r="B554" s="93" t="s">
        <v>66</v>
      </c>
      <c r="C554" s="93" t="s">
        <v>634</v>
      </c>
      <c r="D554" s="94" t="s">
        <v>115</v>
      </c>
      <c r="E554" s="100">
        <v>549.0</v>
      </c>
      <c r="F554" s="99" t="s">
        <v>88</v>
      </c>
      <c r="G554" s="99" t="s">
        <v>1155</v>
      </c>
      <c r="H554" s="100" t="s">
        <v>2654</v>
      </c>
      <c r="I554" s="100">
        <v>150.0</v>
      </c>
      <c r="J554" s="100">
        <v>0.001</v>
      </c>
      <c r="K554" s="100">
        <v>0.015</v>
      </c>
      <c r="L554" s="100">
        <v>0.0</v>
      </c>
      <c r="M554" s="100">
        <v>0.02</v>
      </c>
      <c r="N554" s="100">
        <v>0.00243</v>
      </c>
      <c r="O554" s="100">
        <v>0.0141</v>
      </c>
      <c r="P554" s="100">
        <v>27.4</v>
      </c>
      <c r="Q554" s="100">
        <v>28.18</v>
      </c>
      <c r="R554" s="1">
        <v>27.22</v>
      </c>
      <c r="S554" s="1">
        <v>27.93</v>
      </c>
    </row>
    <row r="555" hidden="1">
      <c r="A555" s="93" t="s">
        <v>3221</v>
      </c>
      <c r="B555" s="93" t="s">
        <v>61</v>
      </c>
      <c r="C555" s="93" t="s">
        <v>1861</v>
      </c>
      <c r="D555" s="94" t="s">
        <v>115</v>
      </c>
      <c r="E555" s="100">
        <v>550.0</v>
      </c>
      <c r="F555" s="99" t="s">
        <v>85</v>
      </c>
      <c r="G555" s="99" t="s">
        <v>1155</v>
      </c>
      <c r="H555" s="100" t="s">
        <v>2654</v>
      </c>
      <c r="I555" s="100">
        <v>150.0</v>
      </c>
      <c r="J555" s="100">
        <v>0.001</v>
      </c>
      <c r="K555" s="100">
        <v>0.015</v>
      </c>
      <c r="L555" s="100">
        <v>0.0</v>
      </c>
      <c r="M555" s="100">
        <v>0.02</v>
      </c>
      <c r="N555" s="100">
        <v>0.00243</v>
      </c>
      <c r="O555" s="100">
        <v>0.0141</v>
      </c>
      <c r="P555" s="100">
        <v>27.4</v>
      </c>
      <c r="Q555" s="100">
        <v>28.18</v>
      </c>
      <c r="R555" s="1">
        <v>27.22</v>
      </c>
      <c r="S555" s="1">
        <v>27.93</v>
      </c>
    </row>
    <row r="556" hidden="1">
      <c r="A556" s="93" t="s">
        <v>3222</v>
      </c>
      <c r="B556" s="93" t="s">
        <v>66</v>
      </c>
      <c r="C556" s="93" t="s">
        <v>1861</v>
      </c>
      <c r="D556" s="94" t="s">
        <v>115</v>
      </c>
      <c r="E556" s="100">
        <v>551.0</v>
      </c>
      <c r="F556" s="99" t="s">
        <v>88</v>
      </c>
      <c r="G556" s="99" t="s">
        <v>487</v>
      </c>
      <c r="H556" s="100" t="s">
        <v>2654</v>
      </c>
      <c r="I556" s="100">
        <v>150.0</v>
      </c>
      <c r="J556" s="100">
        <v>8.0E-4</v>
      </c>
      <c r="K556" s="100">
        <v>0.0145</v>
      </c>
      <c r="L556" s="100">
        <v>0.0</v>
      </c>
      <c r="M556" s="100">
        <v>0.01</v>
      </c>
      <c r="N556" s="100">
        <v>0.00102</v>
      </c>
      <c r="O556" s="100">
        <v>0.00567</v>
      </c>
      <c r="P556" s="100">
        <v>36.36</v>
      </c>
      <c r="Q556" s="100">
        <v>29.08</v>
      </c>
      <c r="R556" s="1">
        <v>34.97</v>
      </c>
      <c r="S556" s="1">
        <v>27.76</v>
      </c>
    </row>
    <row r="557" hidden="1">
      <c r="A557" s="93" t="s">
        <v>3223</v>
      </c>
      <c r="B557" s="93" t="s">
        <v>85</v>
      </c>
      <c r="C557" s="93" t="s">
        <v>1837</v>
      </c>
      <c r="D557" s="94" t="s">
        <v>115</v>
      </c>
      <c r="E557" s="100">
        <v>552.0</v>
      </c>
      <c r="F557" s="99" t="s">
        <v>85</v>
      </c>
      <c r="G557" s="99" t="s">
        <v>487</v>
      </c>
      <c r="H557" s="100" t="s">
        <v>2654</v>
      </c>
      <c r="I557" s="100">
        <v>150.0</v>
      </c>
      <c r="J557" s="100">
        <v>8.0E-4</v>
      </c>
      <c r="K557" s="100">
        <v>0.0145</v>
      </c>
      <c r="L557" s="100">
        <v>0.0</v>
      </c>
      <c r="M557" s="100">
        <v>0.01</v>
      </c>
      <c r="N557" s="100">
        <v>0.00102</v>
      </c>
      <c r="O557" s="100">
        <v>0.00567</v>
      </c>
      <c r="P557" s="100">
        <v>36.36</v>
      </c>
      <c r="Q557" s="100">
        <v>29.08</v>
      </c>
      <c r="R557" s="1">
        <v>34.97</v>
      </c>
      <c r="S557" s="1">
        <v>27.76</v>
      </c>
    </row>
    <row r="558" hidden="1">
      <c r="A558" s="93" t="s">
        <v>3224</v>
      </c>
      <c r="B558" s="93" t="s">
        <v>88</v>
      </c>
      <c r="C558" s="93" t="s">
        <v>1837</v>
      </c>
      <c r="D558" s="94" t="s">
        <v>115</v>
      </c>
      <c r="E558" s="100">
        <v>553.0</v>
      </c>
      <c r="F558" s="99" t="s">
        <v>88</v>
      </c>
      <c r="G558" s="99" t="s">
        <v>3225</v>
      </c>
      <c r="H558" s="100" t="s">
        <v>2654</v>
      </c>
      <c r="I558" s="100">
        <v>150.0</v>
      </c>
      <c r="J558" s="100">
        <v>0.0036</v>
      </c>
      <c r="K558" s="100">
        <v>0.0186</v>
      </c>
      <c r="L558" s="100">
        <v>0.0</v>
      </c>
      <c r="M558" s="100">
        <v>0.02</v>
      </c>
      <c r="N558" s="100">
        <v>0.01109</v>
      </c>
      <c r="O558" s="100">
        <v>0.04395</v>
      </c>
      <c r="P558" s="100">
        <v>15.3</v>
      </c>
      <c r="Q558" s="100">
        <v>22.3</v>
      </c>
      <c r="R558" s="1">
        <v>14.9</v>
      </c>
      <c r="S558" s="1">
        <v>20.99</v>
      </c>
    </row>
    <row r="559" hidden="1">
      <c r="A559" s="93" t="s">
        <v>3226</v>
      </c>
      <c r="B559" s="93" t="s">
        <v>85</v>
      </c>
      <c r="C559" s="93" t="s">
        <v>637</v>
      </c>
      <c r="D559" s="94" t="s">
        <v>115</v>
      </c>
      <c r="E559" s="100">
        <v>554.0</v>
      </c>
      <c r="F559" s="99" t="s">
        <v>85</v>
      </c>
      <c r="G559" s="99" t="s">
        <v>3225</v>
      </c>
      <c r="H559" s="100" t="s">
        <v>2654</v>
      </c>
      <c r="I559" s="100">
        <v>150.0</v>
      </c>
      <c r="J559" s="100">
        <v>0.0036</v>
      </c>
      <c r="K559" s="100">
        <v>0.0186</v>
      </c>
      <c r="L559" s="100">
        <v>0.0</v>
      </c>
      <c r="M559" s="100">
        <v>0.02</v>
      </c>
      <c r="N559" s="100">
        <v>0.01109</v>
      </c>
      <c r="O559" s="100">
        <v>0.04395</v>
      </c>
      <c r="P559" s="100">
        <v>15.3</v>
      </c>
      <c r="Q559" s="100">
        <v>22.3</v>
      </c>
      <c r="R559" s="1">
        <v>14.9</v>
      </c>
      <c r="S559" s="1">
        <v>20.99</v>
      </c>
    </row>
    <row r="560" hidden="1">
      <c r="A560" s="93" t="s">
        <v>3227</v>
      </c>
      <c r="B560" s="93" t="s">
        <v>88</v>
      </c>
      <c r="C560" s="93" t="s">
        <v>637</v>
      </c>
      <c r="D560" s="94" t="s">
        <v>115</v>
      </c>
      <c r="E560" s="100">
        <v>555.0</v>
      </c>
      <c r="F560" s="99" t="s">
        <v>66</v>
      </c>
      <c r="G560" s="99" t="s">
        <v>1572</v>
      </c>
      <c r="H560" s="100" t="s">
        <v>2654</v>
      </c>
      <c r="I560" s="100">
        <v>150.0</v>
      </c>
      <c r="J560" s="100">
        <v>7.0E-4</v>
      </c>
      <c r="K560" s="100">
        <v>0.0202</v>
      </c>
      <c r="L560" s="100">
        <v>0.0</v>
      </c>
      <c r="M560" s="100">
        <v>0.02</v>
      </c>
      <c r="N560" s="100">
        <v>0.00234</v>
      </c>
      <c r="O560" s="100">
        <v>0.02074</v>
      </c>
      <c r="P560" s="100">
        <v>20.69</v>
      </c>
      <c r="Q560" s="100">
        <v>20.93</v>
      </c>
      <c r="R560" s="1">
        <v>20.27</v>
      </c>
      <c r="S560" s="1">
        <v>20.3</v>
      </c>
    </row>
    <row r="561" hidden="1">
      <c r="A561" s="93" t="s">
        <v>3228</v>
      </c>
      <c r="B561" s="93" t="s">
        <v>123</v>
      </c>
      <c r="C561" s="93" t="s">
        <v>1266</v>
      </c>
      <c r="D561" s="94" t="s">
        <v>115</v>
      </c>
      <c r="E561" s="100">
        <v>556.0</v>
      </c>
      <c r="F561" s="99" t="s">
        <v>61</v>
      </c>
      <c r="G561" s="99" t="s">
        <v>1572</v>
      </c>
      <c r="H561" s="100" t="s">
        <v>2654</v>
      </c>
      <c r="I561" s="100">
        <v>150.0</v>
      </c>
      <c r="J561" s="100">
        <v>7.0E-4</v>
      </c>
      <c r="K561" s="100">
        <v>0.0202</v>
      </c>
      <c r="L561" s="100">
        <v>0.0</v>
      </c>
      <c r="M561" s="100">
        <v>0.02</v>
      </c>
      <c r="N561" s="100">
        <v>0.00234</v>
      </c>
      <c r="O561" s="100">
        <v>0.02074</v>
      </c>
      <c r="P561" s="100">
        <v>20.69</v>
      </c>
      <c r="Q561" s="100">
        <v>20.93</v>
      </c>
      <c r="R561" s="1">
        <v>20.27</v>
      </c>
      <c r="S561" s="1">
        <v>20.3</v>
      </c>
    </row>
    <row r="562" hidden="1">
      <c r="A562" s="93" t="s">
        <v>3229</v>
      </c>
      <c r="B562" s="93" t="s">
        <v>118</v>
      </c>
      <c r="C562" s="93" t="s">
        <v>1266</v>
      </c>
      <c r="D562" s="94" t="s">
        <v>115</v>
      </c>
      <c r="E562" s="100">
        <v>557.0</v>
      </c>
      <c r="F562" s="99" t="s">
        <v>108</v>
      </c>
      <c r="G562" s="99" t="s">
        <v>2206</v>
      </c>
      <c r="H562" s="100" t="s">
        <v>2654</v>
      </c>
      <c r="I562" s="100">
        <v>150.0</v>
      </c>
      <c r="J562" s="100">
        <v>8.0E-4</v>
      </c>
      <c r="K562" s="100">
        <v>0.0184</v>
      </c>
      <c r="L562" s="100">
        <v>0.0</v>
      </c>
      <c r="M562" s="100">
        <v>0.02</v>
      </c>
      <c r="N562" s="100">
        <v>2.2E-4</v>
      </c>
      <c r="O562" s="100">
        <v>0.01003</v>
      </c>
      <c r="P562" s="100">
        <v>27.49</v>
      </c>
      <c r="Q562" s="100">
        <v>23.0</v>
      </c>
      <c r="R562" s="1">
        <v>27.36</v>
      </c>
      <c r="S562" s="1">
        <v>22.87</v>
      </c>
    </row>
    <row r="563" hidden="1">
      <c r="A563" s="93" t="s">
        <v>3230</v>
      </c>
      <c r="B563" s="93" t="s">
        <v>324</v>
      </c>
      <c r="C563" s="93" t="s">
        <v>563</v>
      </c>
      <c r="D563" s="94" t="s">
        <v>115</v>
      </c>
      <c r="E563" s="100">
        <v>558.0</v>
      </c>
      <c r="F563" s="99" t="s">
        <v>872</v>
      </c>
      <c r="G563" s="99" t="s">
        <v>2206</v>
      </c>
      <c r="H563" s="100" t="s">
        <v>2654</v>
      </c>
      <c r="I563" s="100">
        <v>150.0</v>
      </c>
      <c r="J563" s="100">
        <v>8.0E-4</v>
      </c>
      <c r="K563" s="100">
        <v>0.0184</v>
      </c>
      <c r="L563" s="100">
        <v>0.0</v>
      </c>
      <c r="M563" s="100">
        <v>0.02</v>
      </c>
      <c r="N563" s="100">
        <v>2.2E-4</v>
      </c>
      <c r="O563" s="100">
        <v>0.01003</v>
      </c>
      <c r="P563" s="100">
        <v>27.49</v>
      </c>
      <c r="Q563" s="100">
        <v>23.0</v>
      </c>
      <c r="R563" s="1">
        <v>27.36</v>
      </c>
      <c r="S563" s="1">
        <v>22.87</v>
      </c>
    </row>
    <row r="564" hidden="1">
      <c r="A564" s="93" t="s">
        <v>3231</v>
      </c>
      <c r="B564" s="93" t="s">
        <v>236</v>
      </c>
      <c r="C564" s="93" t="s">
        <v>563</v>
      </c>
      <c r="D564" s="94" t="s">
        <v>115</v>
      </c>
      <c r="E564" s="100">
        <v>559.0</v>
      </c>
      <c r="F564" s="99" t="s">
        <v>88</v>
      </c>
      <c r="G564" s="99" t="s">
        <v>847</v>
      </c>
      <c r="H564" s="100" t="s">
        <v>2654</v>
      </c>
      <c r="I564" s="100">
        <v>150.0</v>
      </c>
      <c r="J564" s="100">
        <v>0.0014</v>
      </c>
      <c r="K564" s="100">
        <v>0.0216</v>
      </c>
      <c r="L564" s="100">
        <v>0.0</v>
      </c>
      <c r="M564" s="100">
        <v>0.02</v>
      </c>
      <c r="N564" s="100">
        <v>0.00198</v>
      </c>
      <c r="O564" s="100">
        <v>0.01804</v>
      </c>
      <c r="P564" s="100">
        <v>20.98</v>
      </c>
      <c r="Q564" s="100">
        <v>19.52</v>
      </c>
      <c r="R564" s="1">
        <v>20.91</v>
      </c>
      <c r="S564" s="1">
        <v>19.43</v>
      </c>
    </row>
    <row r="565" hidden="1">
      <c r="A565" s="93" t="s">
        <v>3232</v>
      </c>
      <c r="B565" s="93" t="s">
        <v>369</v>
      </c>
      <c r="C565" s="93" t="s">
        <v>1329</v>
      </c>
      <c r="D565" s="94" t="s">
        <v>115</v>
      </c>
      <c r="E565" s="100">
        <v>560.0</v>
      </c>
      <c r="F565" s="99" t="s">
        <v>85</v>
      </c>
      <c r="G565" s="99" t="s">
        <v>847</v>
      </c>
      <c r="H565" s="100" t="s">
        <v>2654</v>
      </c>
      <c r="I565" s="100">
        <v>150.0</v>
      </c>
      <c r="J565" s="100">
        <v>0.0014</v>
      </c>
      <c r="K565" s="100">
        <v>0.0216</v>
      </c>
      <c r="L565" s="100">
        <v>0.0</v>
      </c>
      <c r="M565" s="100">
        <v>0.02</v>
      </c>
      <c r="N565" s="100">
        <v>0.00198</v>
      </c>
      <c r="O565" s="100">
        <v>0.01804</v>
      </c>
      <c r="P565" s="100">
        <v>20.98</v>
      </c>
      <c r="Q565" s="100">
        <v>19.52</v>
      </c>
      <c r="R565" s="1">
        <v>20.91</v>
      </c>
      <c r="S565" s="1">
        <v>19.43</v>
      </c>
    </row>
    <row r="566" hidden="1">
      <c r="A566" s="93" t="s">
        <v>3233</v>
      </c>
      <c r="B566" s="93" t="s">
        <v>123</v>
      </c>
      <c r="C566" s="93" t="s">
        <v>124</v>
      </c>
      <c r="D566" s="94" t="s">
        <v>115</v>
      </c>
      <c r="E566" s="100">
        <v>561.0</v>
      </c>
      <c r="F566" s="99" t="s">
        <v>88</v>
      </c>
      <c r="G566" s="99" t="s">
        <v>1078</v>
      </c>
      <c r="H566" s="100" t="s">
        <v>2654</v>
      </c>
      <c r="I566" s="100">
        <v>150.0</v>
      </c>
      <c r="J566" s="100">
        <v>0.0074</v>
      </c>
      <c r="K566" s="100">
        <v>0.0443</v>
      </c>
      <c r="L566" s="100">
        <v>0.01</v>
      </c>
      <c r="M566" s="100">
        <v>0.04</v>
      </c>
      <c r="N566" s="100">
        <v>0.00719</v>
      </c>
      <c r="O566" s="100">
        <v>0.05521</v>
      </c>
      <c r="P566" s="100">
        <v>8.72</v>
      </c>
      <c r="Q566" s="100">
        <v>9.41</v>
      </c>
      <c r="R566" s="1">
        <v>8.67</v>
      </c>
      <c r="S566" s="1">
        <v>9.32</v>
      </c>
    </row>
    <row r="567" hidden="1">
      <c r="A567" s="93" t="s">
        <v>3234</v>
      </c>
      <c r="B567" s="93" t="s">
        <v>118</v>
      </c>
      <c r="C567" s="93" t="s">
        <v>124</v>
      </c>
      <c r="D567" s="94" t="s">
        <v>115</v>
      </c>
      <c r="E567" s="100">
        <v>562.0</v>
      </c>
      <c r="F567" s="99" t="s">
        <v>85</v>
      </c>
      <c r="G567" s="99" t="s">
        <v>1078</v>
      </c>
      <c r="H567" s="100" t="s">
        <v>2654</v>
      </c>
      <c r="I567" s="100">
        <v>150.0</v>
      </c>
      <c r="J567" s="100">
        <v>0.0074</v>
      </c>
      <c r="K567" s="100">
        <v>0.0443</v>
      </c>
      <c r="L567" s="100">
        <v>0.01</v>
      </c>
      <c r="M567" s="100">
        <v>0.04</v>
      </c>
      <c r="N567" s="100">
        <v>0.00719</v>
      </c>
      <c r="O567" s="100">
        <v>0.05521</v>
      </c>
      <c r="P567" s="100">
        <v>8.72</v>
      </c>
      <c r="Q567" s="100">
        <v>9.41</v>
      </c>
      <c r="R567" s="1">
        <v>8.67</v>
      </c>
      <c r="S567" s="1">
        <v>9.32</v>
      </c>
    </row>
    <row r="568" hidden="1">
      <c r="A568" s="93" t="s">
        <v>3235</v>
      </c>
      <c r="B568" s="93" t="s">
        <v>123</v>
      </c>
      <c r="C568" s="93" t="s">
        <v>1815</v>
      </c>
      <c r="D568" s="94" t="s">
        <v>115</v>
      </c>
      <c r="E568" s="100">
        <v>563.0</v>
      </c>
      <c r="F568" s="99" t="s">
        <v>61</v>
      </c>
      <c r="G568" s="99" t="s">
        <v>2212</v>
      </c>
      <c r="H568" s="100" t="s">
        <v>2654</v>
      </c>
      <c r="I568" s="100">
        <v>150.0</v>
      </c>
      <c r="J568" s="100">
        <v>0.0074</v>
      </c>
      <c r="K568" s="100">
        <v>0.0444</v>
      </c>
      <c r="L568" s="100">
        <v>0.01</v>
      </c>
      <c r="M568" s="100">
        <v>0.04</v>
      </c>
      <c r="N568" s="100">
        <v>0.00723</v>
      </c>
      <c r="O568" s="100">
        <v>0.0554</v>
      </c>
      <c r="P568" s="100">
        <v>8.7</v>
      </c>
      <c r="Q568" s="100">
        <v>9.39</v>
      </c>
      <c r="R568" s="1">
        <v>8.65</v>
      </c>
      <c r="S568" s="1">
        <v>9.31</v>
      </c>
    </row>
    <row r="569" hidden="1">
      <c r="A569" s="93" t="s">
        <v>3236</v>
      </c>
      <c r="B569" s="93" t="s">
        <v>118</v>
      </c>
      <c r="C569" s="93" t="s">
        <v>1815</v>
      </c>
      <c r="D569" s="94" t="s">
        <v>115</v>
      </c>
      <c r="E569" s="100">
        <v>564.0</v>
      </c>
      <c r="F569" s="99" t="s">
        <v>88</v>
      </c>
      <c r="G569" s="99" t="s">
        <v>1712</v>
      </c>
      <c r="H569" s="100" t="s">
        <v>2654</v>
      </c>
      <c r="I569" s="100">
        <v>150.0</v>
      </c>
      <c r="J569" s="100">
        <v>0.0015</v>
      </c>
      <c r="K569" s="100">
        <v>0.0239</v>
      </c>
      <c r="L569" s="100">
        <v>0.0</v>
      </c>
      <c r="M569" s="100">
        <v>0.02</v>
      </c>
      <c r="N569" s="100">
        <v>0.00921</v>
      </c>
      <c r="O569" s="100">
        <v>0.026</v>
      </c>
      <c r="P569" s="100">
        <v>16.94</v>
      </c>
      <c r="Q569" s="100">
        <v>17.69</v>
      </c>
      <c r="R569" s="1">
        <v>16.55</v>
      </c>
      <c r="S569" s="1">
        <v>17.06</v>
      </c>
    </row>
    <row r="570" hidden="1">
      <c r="A570" s="93" t="s">
        <v>3237</v>
      </c>
      <c r="B570" s="93" t="s">
        <v>85</v>
      </c>
      <c r="C570" s="93" t="s">
        <v>1000</v>
      </c>
      <c r="D570" s="94" t="s">
        <v>115</v>
      </c>
      <c r="E570" s="100">
        <v>565.0</v>
      </c>
      <c r="F570" s="99" t="s">
        <v>85</v>
      </c>
      <c r="G570" s="99" t="s">
        <v>1712</v>
      </c>
      <c r="H570" s="100" t="s">
        <v>2654</v>
      </c>
      <c r="I570" s="100">
        <v>150.0</v>
      </c>
      <c r="J570" s="100">
        <v>0.0015</v>
      </c>
      <c r="K570" s="100">
        <v>0.0239</v>
      </c>
      <c r="L570" s="100">
        <v>0.0</v>
      </c>
      <c r="M570" s="100">
        <v>0.02</v>
      </c>
      <c r="N570" s="100">
        <v>0.00921</v>
      </c>
      <c r="O570" s="100">
        <v>0.026</v>
      </c>
      <c r="P570" s="100">
        <v>16.94</v>
      </c>
      <c r="Q570" s="100">
        <v>17.69</v>
      </c>
      <c r="R570" s="1">
        <v>16.55</v>
      </c>
      <c r="S570" s="1">
        <v>17.06</v>
      </c>
    </row>
    <row r="571" hidden="1">
      <c r="A571" s="93" t="s">
        <v>3238</v>
      </c>
      <c r="B571" s="93" t="s">
        <v>88</v>
      </c>
      <c r="C571" s="93" t="s">
        <v>1000</v>
      </c>
      <c r="D571" s="94" t="s">
        <v>115</v>
      </c>
      <c r="E571" s="100">
        <v>566.0</v>
      </c>
      <c r="F571" s="99" t="s">
        <v>935</v>
      </c>
      <c r="G571" s="99" t="s">
        <v>1742</v>
      </c>
      <c r="H571" s="100" t="s">
        <v>2654</v>
      </c>
      <c r="I571" s="100">
        <v>150.0</v>
      </c>
      <c r="J571" s="100">
        <v>0.0024</v>
      </c>
      <c r="K571" s="100">
        <v>0.0223</v>
      </c>
      <c r="L571" s="100">
        <v>0.0</v>
      </c>
      <c r="M571" s="100">
        <v>0.02</v>
      </c>
      <c r="N571" s="100">
        <v>0.00696</v>
      </c>
      <c r="O571" s="100">
        <v>0.03424</v>
      </c>
      <c r="P571" s="100">
        <v>15.89</v>
      </c>
      <c r="Q571" s="100">
        <v>18.82</v>
      </c>
      <c r="R571" s="1">
        <v>15.69</v>
      </c>
      <c r="S571" s="1">
        <v>18.42</v>
      </c>
    </row>
    <row r="572" hidden="1">
      <c r="A572" s="93" t="s">
        <v>3239</v>
      </c>
      <c r="B572" s="93" t="s">
        <v>85</v>
      </c>
      <c r="C572" s="93" t="s">
        <v>306</v>
      </c>
      <c r="D572" s="94" t="s">
        <v>115</v>
      </c>
      <c r="E572" s="100">
        <v>567.0</v>
      </c>
      <c r="F572" s="99" t="s">
        <v>63</v>
      </c>
      <c r="G572" s="99" t="s">
        <v>1742</v>
      </c>
      <c r="H572" s="100" t="s">
        <v>2654</v>
      </c>
      <c r="I572" s="100">
        <v>150.0</v>
      </c>
      <c r="J572" s="100">
        <v>0.0024</v>
      </c>
      <c r="K572" s="100">
        <v>0.0223</v>
      </c>
      <c r="L572" s="100">
        <v>0.0</v>
      </c>
      <c r="M572" s="100">
        <v>0.02</v>
      </c>
      <c r="N572" s="100">
        <v>0.00696</v>
      </c>
      <c r="O572" s="100">
        <v>0.03424</v>
      </c>
      <c r="P572" s="100">
        <v>15.89</v>
      </c>
      <c r="Q572" s="100">
        <v>18.82</v>
      </c>
      <c r="R572" s="1">
        <v>15.69</v>
      </c>
      <c r="S572" s="1">
        <v>18.42</v>
      </c>
    </row>
    <row r="573" hidden="1">
      <c r="A573" s="93" t="s">
        <v>3240</v>
      </c>
      <c r="B573" s="93" t="s">
        <v>88</v>
      </c>
      <c r="C573" s="93" t="s">
        <v>306</v>
      </c>
      <c r="D573" s="94" t="s">
        <v>115</v>
      </c>
      <c r="E573" s="100">
        <v>568.0</v>
      </c>
      <c r="F573" s="99" t="s">
        <v>88</v>
      </c>
      <c r="G573" s="99" t="s">
        <v>3241</v>
      </c>
      <c r="H573" s="100" t="s">
        <v>2654</v>
      </c>
      <c r="I573" s="100">
        <v>150.0</v>
      </c>
      <c r="J573" s="100">
        <v>7.0E-4</v>
      </c>
      <c r="K573" s="100">
        <v>0.0185</v>
      </c>
      <c r="L573" s="100">
        <v>0.0</v>
      </c>
      <c r="M573" s="100">
        <v>0.02</v>
      </c>
      <c r="N573" s="100">
        <v>0.00323</v>
      </c>
      <c r="O573" s="100">
        <v>0.00977</v>
      </c>
      <c r="P573" s="100">
        <v>26.97</v>
      </c>
      <c r="Q573" s="100">
        <v>22.9</v>
      </c>
      <c r="R573" s="1">
        <v>26.0</v>
      </c>
      <c r="S573" s="1">
        <v>21.87</v>
      </c>
    </row>
    <row r="574" hidden="1">
      <c r="A574" s="93" t="s">
        <v>3242</v>
      </c>
      <c r="B574" s="93" t="s">
        <v>369</v>
      </c>
      <c r="C574" s="93" t="s">
        <v>1327</v>
      </c>
      <c r="D574" s="94" t="s">
        <v>115</v>
      </c>
      <c r="E574" s="100">
        <v>569.0</v>
      </c>
      <c r="F574" s="99" t="s">
        <v>85</v>
      </c>
      <c r="G574" s="99" t="s">
        <v>3241</v>
      </c>
      <c r="H574" s="100" t="s">
        <v>2654</v>
      </c>
      <c r="I574" s="100">
        <v>150.0</v>
      </c>
      <c r="J574" s="100">
        <v>7.0E-4</v>
      </c>
      <c r="K574" s="100">
        <v>0.0185</v>
      </c>
      <c r="L574" s="100">
        <v>0.0</v>
      </c>
      <c r="M574" s="100">
        <v>0.02</v>
      </c>
      <c r="N574" s="100">
        <v>0.00323</v>
      </c>
      <c r="O574" s="100">
        <v>0.00977</v>
      </c>
      <c r="P574" s="100">
        <v>26.97</v>
      </c>
      <c r="Q574" s="100">
        <v>22.9</v>
      </c>
      <c r="R574" s="1">
        <v>26.0</v>
      </c>
      <c r="S574" s="1">
        <v>21.87</v>
      </c>
    </row>
    <row r="575" hidden="1">
      <c r="A575" s="93" t="s">
        <v>3243</v>
      </c>
      <c r="B575" s="93" t="s">
        <v>123</v>
      </c>
      <c r="C575" s="93" t="s">
        <v>2030</v>
      </c>
      <c r="D575" s="94" t="s">
        <v>115</v>
      </c>
      <c r="E575" s="100">
        <v>570.0</v>
      </c>
      <c r="F575" s="99" t="s">
        <v>88</v>
      </c>
      <c r="G575" s="99" t="s">
        <v>3244</v>
      </c>
      <c r="H575" s="100" t="s">
        <v>2654</v>
      </c>
      <c r="I575" s="100">
        <v>150.0</v>
      </c>
      <c r="J575" s="100">
        <v>0.0059</v>
      </c>
      <c r="K575" s="100">
        <v>0.0389</v>
      </c>
      <c r="L575" s="100">
        <v>0.01</v>
      </c>
      <c r="M575" s="100">
        <v>0.04</v>
      </c>
      <c r="N575" s="100">
        <v>0.01869</v>
      </c>
      <c r="O575" s="100">
        <v>0.07853</v>
      </c>
      <c r="P575" s="100">
        <v>7.97</v>
      </c>
      <c r="Q575" s="100">
        <v>10.75</v>
      </c>
      <c r="R575" s="1">
        <v>7.93</v>
      </c>
      <c r="S575" s="1">
        <v>10.65</v>
      </c>
    </row>
    <row r="576" hidden="1">
      <c r="A576" s="93" t="s">
        <v>3245</v>
      </c>
      <c r="B576" s="93" t="s">
        <v>118</v>
      </c>
      <c r="C576" s="93" t="s">
        <v>2030</v>
      </c>
      <c r="D576" s="94" t="s">
        <v>115</v>
      </c>
      <c r="E576" s="100">
        <v>571.0</v>
      </c>
      <c r="F576" s="99" t="s">
        <v>85</v>
      </c>
      <c r="G576" s="99" t="s">
        <v>3244</v>
      </c>
      <c r="H576" s="100" t="s">
        <v>2654</v>
      </c>
      <c r="I576" s="100">
        <v>150.0</v>
      </c>
      <c r="J576" s="100">
        <v>0.0032</v>
      </c>
      <c r="K576" s="100">
        <v>0.0258</v>
      </c>
      <c r="L576" s="100">
        <v>0.0</v>
      </c>
      <c r="M576" s="100">
        <v>0.03</v>
      </c>
      <c r="N576" s="100">
        <v>0.00869</v>
      </c>
      <c r="O576" s="100">
        <v>0.04363</v>
      </c>
      <c r="P576" s="100">
        <v>13.15</v>
      </c>
      <c r="Q576" s="100">
        <v>16.26</v>
      </c>
      <c r="R576" s="1">
        <v>13.07</v>
      </c>
      <c r="S576" s="1">
        <v>16.08</v>
      </c>
    </row>
    <row r="577" hidden="1">
      <c r="A577" s="93" t="s">
        <v>3246</v>
      </c>
      <c r="B577" s="93" t="s">
        <v>85</v>
      </c>
      <c r="C577" s="93" t="s">
        <v>2044</v>
      </c>
      <c r="D577" s="94" t="s">
        <v>115</v>
      </c>
      <c r="E577" s="100">
        <v>572.0</v>
      </c>
      <c r="F577" s="99" t="s">
        <v>88</v>
      </c>
      <c r="G577" s="99" t="s">
        <v>238</v>
      </c>
      <c r="H577" s="100" t="s">
        <v>2654</v>
      </c>
      <c r="I577" s="100">
        <v>150.0</v>
      </c>
      <c r="J577" s="100">
        <v>0.0025</v>
      </c>
      <c r="K577" s="100">
        <v>0.0206</v>
      </c>
      <c r="L577" s="100">
        <v>0.0</v>
      </c>
      <c r="M577" s="100">
        <v>0.02</v>
      </c>
      <c r="N577" s="100">
        <v>0.00227</v>
      </c>
      <c r="O577" s="100">
        <v>0.02482</v>
      </c>
      <c r="P577" s="100">
        <v>19.25</v>
      </c>
      <c r="Q577" s="100">
        <v>20.34</v>
      </c>
      <c r="R577" s="1">
        <v>19.13</v>
      </c>
      <c r="S577" s="1">
        <v>20.14</v>
      </c>
    </row>
    <row r="578" hidden="1">
      <c r="A578" s="93" t="s">
        <v>3247</v>
      </c>
      <c r="B578" s="93" t="s">
        <v>88</v>
      </c>
      <c r="C578" s="93" t="s">
        <v>2044</v>
      </c>
      <c r="D578" s="94" t="s">
        <v>115</v>
      </c>
      <c r="E578" s="100">
        <v>573.0</v>
      </c>
      <c r="F578" s="99" t="s">
        <v>85</v>
      </c>
      <c r="G578" s="99" t="s">
        <v>238</v>
      </c>
      <c r="H578" s="100" t="s">
        <v>2654</v>
      </c>
      <c r="I578" s="100">
        <v>150.0</v>
      </c>
      <c r="J578" s="100">
        <v>0.0025</v>
      </c>
      <c r="K578" s="100">
        <v>0.0206</v>
      </c>
      <c r="L578" s="100">
        <v>0.0</v>
      </c>
      <c r="M578" s="100">
        <v>0.02</v>
      </c>
      <c r="N578" s="100">
        <v>0.00227</v>
      </c>
      <c r="O578" s="100">
        <v>0.02482</v>
      </c>
      <c r="P578" s="100">
        <v>19.25</v>
      </c>
      <c r="Q578" s="100">
        <v>20.34</v>
      </c>
      <c r="R578" s="1">
        <v>19.13</v>
      </c>
      <c r="S578" s="1">
        <v>20.14</v>
      </c>
    </row>
    <row r="579" hidden="1">
      <c r="A579" s="93" t="s">
        <v>3248</v>
      </c>
      <c r="B579" s="93" t="s">
        <v>118</v>
      </c>
      <c r="C579" s="93" t="s">
        <v>2067</v>
      </c>
      <c r="D579" s="94" t="s">
        <v>115</v>
      </c>
      <c r="E579" s="100">
        <v>574.0</v>
      </c>
      <c r="F579" s="99">
        <v>2.0</v>
      </c>
      <c r="G579" s="99" t="s">
        <v>434</v>
      </c>
      <c r="H579" s="100" t="s">
        <v>2677</v>
      </c>
      <c r="I579" s="100">
        <v>150.0</v>
      </c>
      <c r="J579" s="100">
        <v>0.0202</v>
      </c>
      <c r="K579" s="100">
        <v>0.077</v>
      </c>
      <c r="L579" s="100">
        <v>0.02</v>
      </c>
      <c r="M579" s="100">
        <v>0.08</v>
      </c>
      <c r="N579" s="100">
        <v>0.04011</v>
      </c>
      <c r="O579" s="100">
        <v>0.18188</v>
      </c>
      <c r="P579" s="100">
        <v>3.67</v>
      </c>
      <c r="Q579" s="100">
        <v>5.31</v>
      </c>
      <c r="R579" s="1">
        <v>3.67</v>
      </c>
      <c r="S579" s="1">
        <v>5.31</v>
      </c>
    </row>
    <row r="580" hidden="1">
      <c r="A580" s="93" t="s">
        <v>3249</v>
      </c>
      <c r="B580" s="93" t="s">
        <v>85</v>
      </c>
      <c r="C580" s="93" t="s">
        <v>1155</v>
      </c>
      <c r="D580" s="94" t="s">
        <v>115</v>
      </c>
      <c r="E580" s="100">
        <v>575.0</v>
      </c>
      <c r="F580" s="99">
        <v>1.0</v>
      </c>
      <c r="G580" s="99" t="s">
        <v>434</v>
      </c>
      <c r="H580" s="100" t="s">
        <v>2677</v>
      </c>
      <c r="I580" s="100">
        <v>150.0</v>
      </c>
      <c r="J580" s="100">
        <v>0.0202</v>
      </c>
      <c r="K580" s="100">
        <v>0.077</v>
      </c>
      <c r="L580" s="100">
        <v>0.02</v>
      </c>
      <c r="M580" s="100">
        <v>0.08</v>
      </c>
      <c r="N580" s="100">
        <v>0.04011</v>
      </c>
      <c r="O580" s="100">
        <v>0.18188</v>
      </c>
      <c r="P580" s="100">
        <v>3.67</v>
      </c>
      <c r="Q580" s="100">
        <v>5.31</v>
      </c>
      <c r="R580" s="1">
        <v>3.67</v>
      </c>
      <c r="S580" s="1">
        <v>5.31</v>
      </c>
    </row>
    <row r="581" hidden="1">
      <c r="A581" s="93" t="s">
        <v>3250</v>
      </c>
      <c r="B581" s="93" t="s">
        <v>88</v>
      </c>
      <c r="C581" s="93" t="s">
        <v>1155</v>
      </c>
      <c r="D581" s="94" t="s">
        <v>115</v>
      </c>
      <c r="E581" s="100">
        <v>576.0</v>
      </c>
      <c r="F581" s="99">
        <v>2.0</v>
      </c>
      <c r="G581" s="99" t="s">
        <v>177</v>
      </c>
      <c r="H581" s="100" t="s">
        <v>2677</v>
      </c>
      <c r="I581" s="100">
        <v>150.0</v>
      </c>
      <c r="J581" s="100">
        <v>0.0108</v>
      </c>
      <c r="K581" s="100">
        <v>0.0604</v>
      </c>
      <c r="L581" s="100">
        <v>0.01</v>
      </c>
      <c r="M581" s="100">
        <v>0.06</v>
      </c>
      <c r="N581" s="100">
        <v>0.03025</v>
      </c>
      <c r="O581" s="100">
        <v>0.13436</v>
      </c>
      <c r="P581" s="100">
        <v>4.87</v>
      </c>
      <c r="Q581" s="100">
        <v>6.89</v>
      </c>
      <c r="R581" s="1">
        <v>4.86</v>
      </c>
      <c r="S581" s="1">
        <v>6.86</v>
      </c>
    </row>
    <row r="582" hidden="1">
      <c r="A582" s="93" t="s">
        <v>3251</v>
      </c>
      <c r="B582" s="93" t="s">
        <v>85</v>
      </c>
      <c r="C582" s="93" t="s">
        <v>487</v>
      </c>
      <c r="D582" s="94" t="s">
        <v>115</v>
      </c>
      <c r="E582" s="100">
        <v>577.0</v>
      </c>
      <c r="F582" s="99">
        <v>1.0</v>
      </c>
      <c r="G582" s="99" t="s">
        <v>177</v>
      </c>
      <c r="H582" s="100" t="s">
        <v>2677</v>
      </c>
      <c r="I582" s="100">
        <v>150.0</v>
      </c>
      <c r="J582" s="100">
        <v>0.0123</v>
      </c>
      <c r="K582" s="100">
        <v>0.0573</v>
      </c>
      <c r="L582" s="100">
        <v>0.01</v>
      </c>
      <c r="M582" s="100">
        <v>0.06</v>
      </c>
      <c r="N582" s="100">
        <v>0.02751</v>
      </c>
      <c r="O582" s="100">
        <v>0.11973</v>
      </c>
      <c r="P582" s="100">
        <v>5.28</v>
      </c>
      <c r="Q582" s="100">
        <v>7.21</v>
      </c>
      <c r="R582" s="1">
        <v>5.27</v>
      </c>
      <c r="S582" s="1">
        <v>7.17</v>
      </c>
    </row>
    <row r="583" hidden="1">
      <c r="A583" s="93" t="s">
        <v>3252</v>
      </c>
      <c r="B583" s="93" t="s">
        <v>88</v>
      </c>
      <c r="C583" s="93" t="s">
        <v>487</v>
      </c>
      <c r="D583" s="94" t="s">
        <v>115</v>
      </c>
      <c r="E583" s="100">
        <v>578.0</v>
      </c>
      <c r="F583" s="99">
        <v>2.0</v>
      </c>
      <c r="G583" s="99" t="s">
        <v>3253</v>
      </c>
      <c r="H583" s="100" t="s">
        <v>2677</v>
      </c>
      <c r="I583" s="100">
        <v>150.0</v>
      </c>
      <c r="J583" s="100">
        <v>0.0048</v>
      </c>
      <c r="K583" s="100">
        <v>0.0379</v>
      </c>
      <c r="L583" s="100">
        <v>0.0</v>
      </c>
      <c r="M583" s="100">
        <v>0.04</v>
      </c>
      <c r="N583" s="100">
        <v>0.01326</v>
      </c>
      <c r="O583" s="100">
        <v>0.06142</v>
      </c>
      <c r="P583" s="100">
        <v>9.12</v>
      </c>
      <c r="Q583" s="100">
        <v>11.08</v>
      </c>
      <c r="R583" s="1">
        <v>9.08</v>
      </c>
      <c r="S583" s="1">
        <v>10.98</v>
      </c>
    </row>
    <row r="584" hidden="1">
      <c r="A584" s="93" t="s">
        <v>3254</v>
      </c>
      <c r="B584" s="93" t="s">
        <v>85</v>
      </c>
      <c r="C584" s="93" t="s">
        <v>3225</v>
      </c>
      <c r="D584" s="94" t="s">
        <v>115</v>
      </c>
      <c r="E584" s="100">
        <v>579.0</v>
      </c>
      <c r="F584" s="99">
        <v>1.0</v>
      </c>
      <c r="G584" s="99" t="s">
        <v>3253</v>
      </c>
      <c r="H584" s="100" t="s">
        <v>2677</v>
      </c>
      <c r="I584" s="100">
        <v>150.0</v>
      </c>
      <c r="J584" s="100">
        <v>0.0048</v>
      </c>
      <c r="K584" s="100">
        <v>0.0379</v>
      </c>
      <c r="L584" s="100">
        <v>0.0</v>
      </c>
      <c r="M584" s="100">
        <v>0.04</v>
      </c>
      <c r="N584" s="100">
        <v>0.01326</v>
      </c>
      <c r="O584" s="100">
        <v>0.06142</v>
      </c>
      <c r="P584" s="100">
        <v>9.12</v>
      </c>
      <c r="Q584" s="100">
        <v>11.08</v>
      </c>
      <c r="R584" s="1">
        <v>9.08</v>
      </c>
      <c r="S584" s="1">
        <v>10.98</v>
      </c>
    </row>
    <row r="585" hidden="1">
      <c r="A585" s="93" t="s">
        <v>3255</v>
      </c>
      <c r="B585" s="93" t="s">
        <v>88</v>
      </c>
      <c r="C585" s="93" t="s">
        <v>3225</v>
      </c>
      <c r="D585" s="94" t="s">
        <v>115</v>
      </c>
      <c r="E585" s="100">
        <v>580.0</v>
      </c>
      <c r="F585" s="99">
        <v>2.0</v>
      </c>
      <c r="G585" s="99" t="s">
        <v>3256</v>
      </c>
      <c r="H585" s="100" t="s">
        <v>2677</v>
      </c>
      <c r="I585" s="100">
        <v>150.0</v>
      </c>
      <c r="J585" s="100">
        <v>7.0E-4</v>
      </c>
      <c r="K585" s="100">
        <v>0.0193</v>
      </c>
      <c r="L585" s="100">
        <v>0.0</v>
      </c>
      <c r="M585" s="100">
        <v>0.02</v>
      </c>
      <c r="N585" s="100">
        <v>1.4E-4</v>
      </c>
      <c r="O585" s="100">
        <v>0.01117</v>
      </c>
      <c r="P585" s="100">
        <v>25.47</v>
      </c>
      <c r="Q585" s="100">
        <v>21.92</v>
      </c>
      <c r="R585" s="1">
        <v>24.92</v>
      </c>
      <c r="S585" s="1">
        <v>21.31</v>
      </c>
    </row>
    <row r="586" hidden="1">
      <c r="A586" s="93" t="s">
        <v>3257</v>
      </c>
      <c r="B586" s="93" t="s">
        <v>249</v>
      </c>
      <c r="C586" s="93" t="s">
        <v>2183</v>
      </c>
      <c r="D586" s="94" t="s">
        <v>115</v>
      </c>
      <c r="E586" s="100">
        <v>581.0</v>
      </c>
      <c r="F586" s="99">
        <v>1.0</v>
      </c>
      <c r="G586" s="99" t="s">
        <v>3256</v>
      </c>
      <c r="H586" s="100" t="s">
        <v>2677</v>
      </c>
      <c r="I586" s="100">
        <v>150.0</v>
      </c>
      <c r="J586" s="100">
        <v>7.0E-4</v>
      </c>
      <c r="K586" s="100">
        <v>0.0193</v>
      </c>
      <c r="L586" s="100">
        <v>0.0</v>
      </c>
      <c r="M586" s="100">
        <v>0.02</v>
      </c>
      <c r="N586" s="100">
        <v>1.4E-4</v>
      </c>
      <c r="O586" s="100">
        <v>0.01117</v>
      </c>
      <c r="P586" s="100">
        <v>25.47</v>
      </c>
      <c r="Q586" s="100">
        <v>21.92</v>
      </c>
      <c r="R586" s="1">
        <v>24.92</v>
      </c>
      <c r="S586" s="1">
        <v>21.31</v>
      </c>
    </row>
    <row r="587" hidden="1">
      <c r="A587" s="93" t="s">
        <v>3258</v>
      </c>
      <c r="B587" s="93" t="s">
        <v>252</v>
      </c>
      <c r="C587" s="93" t="s">
        <v>2183</v>
      </c>
      <c r="D587" s="94" t="s">
        <v>115</v>
      </c>
      <c r="E587" s="100">
        <v>582.0</v>
      </c>
      <c r="F587" s="99">
        <v>2.0</v>
      </c>
      <c r="G587" s="99" t="s">
        <v>3259</v>
      </c>
      <c r="H587" s="100" t="s">
        <v>2677</v>
      </c>
      <c r="I587" s="100">
        <v>150.0</v>
      </c>
      <c r="J587" s="100">
        <v>0.0013</v>
      </c>
      <c r="K587" s="100">
        <v>0.024</v>
      </c>
      <c r="L587" s="100">
        <v>0.0</v>
      </c>
      <c r="M587" s="100">
        <v>0.02</v>
      </c>
      <c r="N587" s="100">
        <v>0.00295</v>
      </c>
      <c r="O587" s="100">
        <v>0.02472</v>
      </c>
      <c r="P587" s="100">
        <v>17.4</v>
      </c>
      <c r="Q587" s="100">
        <v>17.63</v>
      </c>
      <c r="R587" s="1">
        <v>17.14</v>
      </c>
      <c r="S587" s="1">
        <v>17.23</v>
      </c>
    </row>
    <row r="588" hidden="1">
      <c r="A588" s="93" t="s">
        <v>3260</v>
      </c>
      <c r="B588" s="93" t="s">
        <v>61</v>
      </c>
      <c r="C588" s="93" t="s">
        <v>1572</v>
      </c>
      <c r="D588" s="94" t="s">
        <v>115</v>
      </c>
      <c r="E588" s="100">
        <v>583.0</v>
      </c>
      <c r="F588" s="99">
        <v>1.0</v>
      </c>
      <c r="G588" s="99" t="s">
        <v>3259</v>
      </c>
      <c r="H588" s="100" t="s">
        <v>2677</v>
      </c>
      <c r="I588" s="100">
        <v>150.0</v>
      </c>
      <c r="J588" s="100">
        <v>0.0013</v>
      </c>
      <c r="K588" s="100">
        <v>0.024</v>
      </c>
      <c r="L588" s="100">
        <v>0.0</v>
      </c>
      <c r="M588" s="100">
        <v>0.02</v>
      </c>
      <c r="N588" s="100">
        <v>0.00295</v>
      </c>
      <c r="O588" s="100">
        <v>0.02472</v>
      </c>
      <c r="P588" s="100">
        <v>17.4</v>
      </c>
      <c r="Q588" s="100">
        <v>17.63</v>
      </c>
      <c r="R588" s="1">
        <v>17.14</v>
      </c>
      <c r="S588" s="1">
        <v>17.23</v>
      </c>
    </row>
    <row r="589" hidden="1">
      <c r="A589" s="93" t="s">
        <v>3261</v>
      </c>
      <c r="B589" s="93" t="s">
        <v>66</v>
      </c>
      <c r="C589" s="93" t="s">
        <v>1572</v>
      </c>
      <c r="D589" s="94" t="s">
        <v>115</v>
      </c>
      <c r="E589" s="100">
        <v>584.0</v>
      </c>
      <c r="F589" s="99">
        <v>2.0</v>
      </c>
      <c r="G589" s="99" t="s">
        <v>194</v>
      </c>
      <c r="H589" s="100" t="s">
        <v>2677</v>
      </c>
      <c r="I589" s="100">
        <v>150.0</v>
      </c>
      <c r="J589" s="100">
        <v>0.0073</v>
      </c>
      <c r="K589" s="100">
        <v>0.0671</v>
      </c>
      <c r="L589" s="100">
        <v>0.01</v>
      </c>
      <c r="M589" s="100">
        <v>0.07</v>
      </c>
      <c r="N589" s="100">
        <v>0.0325</v>
      </c>
      <c r="O589" s="100">
        <v>0.14899</v>
      </c>
      <c r="P589" s="100">
        <v>4.42</v>
      </c>
      <c r="Q589" s="100">
        <v>6.27</v>
      </c>
      <c r="R589" s="1">
        <v>4.41</v>
      </c>
      <c r="S589" s="1">
        <v>6.24</v>
      </c>
    </row>
    <row r="590" hidden="1">
      <c r="A590" s="93" t="s">
        <v>3262</v>
      </c>
      <c r="B590" s="93" t="s">
        <v>872</v>
      </c>
      <c r="C590" s="93" t="s">
        <v>2206</v>
      </c>
      <c r="D590" s="94" t="s">
        <v>115</v>
      </c>
      <c r="E590" s="100">
        <v>585.0</v>
      </c>
      <c r="F590" s="99">
        <v>1.0</v>
      </c>
      <c r="G590" s="99" t="s">
        <v>194</v>
      </c>
      <c r="H590" s="100" t="s">
        <v>2677</v>
      </c>
      <c r="I590" s="100">
        <v>150.0</v>
      </c>
      <c r="J590" s="100">
        <v>8.0E-4</v>
      </c>
      <c r="K590" s="100">
        <v>0.0152</v>
      </c>
      <c r="L590" s="100">
        <v>0.0</v>
      </c>
      <c r="M590" s="100">
        <v>0.02</v>
      </c>
      <c r="N590" s="100">
        <v>0.00289</v>
      </c>
      <c r="O590" s="100">
        <v>0.01604</v>
      </c>
      <c r="P590" s="100">
        <v>27.04</v>
      </c>
      <c r="Q590" s="100">
        <v>27.83</v>
      </c>
      <c r="R590" s="1">
        <v>20.42</v>
      </c>
      <c r="S590" s="1">
        <v>18.46</v>
      </c>
    </row>
    <row r="591" hidden="1">
      <c r="A591" s="93" t="s">
        <v>3263</v>
      </c>
      <c r="B591" s="93" t="s">
        <v>108</v>
      </c>
      <c r="C591" s="93" t="s">
        <v>2206</v>
      </c>
      <c r="D591" s="94" t="s">
        <v>115</v>
      </c>
      <c r="E591" s="100">
        <v>586.0</v>
      </c>
      <c r="F591" s="99">
        <v>2.0</v>
      </c>
      <c r="G591" s="99" t="s">
        <v>319</v>
      </c>
      <c r="H591" s="100" t="s">
        <v>2677</v>
      </c>
      <c r="I591" s="100">
        <v>150.0</v>
      </c>
      <c r="J591" s="100">
        <v>0.0056</v>
      </c>
      <c r="K591" s="100">
        <v>0.0569</v>
      </c>
      <c r="L591" s="100">
        <v>0.01</v>
      </c>
      <c r="M591" s="100">
        <v>0.06</v>
      </c>
      <c r="N591" s="100">
        <v>0.01945</v>
      </c>
      <c r="O591" s="100">
        <v>0.11297</v>
      </c>
      <c r="P591" s="100">
        <v>5.5</v>
      </c>
      <c r="Q591" s="100">
        <v>7.4</v>
      </c>
      <c r="R591" s="1">
        <v>5.49</v>
      </c>
      <c r="S591" s="1">
        <v>7.38</v>
      </c>
    </row>
    <row r="592" hidden="1">
      <c r="A592" s="93" t="s">
        <v>3264</v>
      </c>
      <c r="B592" s="93" t="s">
        <v>56</v>
      </c>
      <c r="C592" s="93" t="s">
        <v>784</v>
      </c>
      <c r="D592" s="94" t="s">
        <v>115</v>
      </c>
      <c r="E592" s="100">
        <v>587.0</v>
      </c>
      <c r="F592" s="99">
        <v>1.0</v>
      </c>
      <c r="G592" s="99" t="s">
        <v>319</v>
      </c>
      <c r="H592" s="100" t="s">
        <v>2677</v>
      </c>
      <c r="I592" s="100">
        <v>150.0</v>
      </c>
      <c r="J592" s="100">
        <v>0.0056</v>
      </c>
      <c r="K592" s="100">
        <v>0.0569</v>
      </c>
      <c r="L592" s="100">
        <v>0.01</v>
      </c>
      <c r="M592" s="100">
        <v>0.06</v>
      </c>
      <c r="N592" s="100">
        <v>0.01945</v>
      </c>
      <c r="O592" s="100">
        <v>0.11297</v>
      </c>
      <c r="P592" s="100">
        <v>5.5</v>
      </c>
      <c r="Q592" s="100">
        <v>7.4</v>
      </c>
      <c r="R592" s="1">
        <v>5.49</v>
      </c>
      <c r="S592" s="1">
        <v>7.38</v>
      </c>
    </row>
    <row r="593" hidden="1">
      <c r="A593" s="93" t="s">
        <v>3265</v>
      </c>
      <c r="B593" s="93" t="s">
        <v>78</v>
      </c>
      <c r="C593" s="93" t="s">
        <v>784</v>
      </c>
      <c r="D593" s="94" t="s">
        <v>115</v>
      </c>
      <c r="E593" s="100">
        <v>588.0</v>
      </c>
      <c r="F593" s="99">
        <v>2.0</v>
      </c>
      <c r="G593" s="99" t="s">
        <v>406</v>
      </c>
      <c r="H593" s="100" t="s">
        <v>2677</v>
      </c>
      <c r="I593" s="100">
        <v>150.0</v>
      </c>
      <c r="J593" s="100">
        <v>0.0053</v>
      </c>
      <c r="K593" s="100">
        <v>0.047</v>
      </c>
      <c r="L593" s="100">
        <v>0.01</v>
      </c>
      <c r="M593" s="100">
        <v>0.05</v>
      </c>
      <c r="N593" s="100">
        <v>0.01958</v>
      </c>
      <c r="O593" s="100">
        <v>0.10222</v>
      </c>
      <c r="P593" s="100">
        <v>6.3</v>
      </c>
      <c r="Q593" s="100">
        <v>8.94</v>
      </c>
      <c r="R593" s="1">
        <v>6.29</v>
      </c>
      <c r="S593" s="1">
        <v>8.92</v>
      </c>
    </row>
    <row r="594" hidden="1">
      <c r="A594" s="93" t="s">
        <v>3266</v>
      </c>
      <c r="B594" s="93" t="s">
        <v>123</v>
      </c>
      <c r="C594" s="93" t="s">
        <v>2153</v>
      </c>
      <c r="D594" s="94" t="s">
        <v>115</v>
      </c>
      <c r="E594" s="100">
        <v>589.0</v>
      </c>
      <c r="F594" s="99">
        <v>1.0</v>
      </c>
      <c r="G594" s="99" t="s">
        <v>406</v>
      </c>
      <c r="H594" s="100" t="s">
        <v>2677</v>
      </c>
      <c r="I594" s="100">
        <v>150.0</v>
      </c>
      <c r="J594" s="100">
        <v>0.0053</v>
      </c>
      <c r="K594" s="100">
        <v>0.047</v>
      </c>
      <c r="L594" s="100">
        <v>0.01</v>
      </c>
      <c r="M594" s="100">
        <v>0.05</v>
      </c>
      <c r="N594" s="100">
        <v>0.01958</v>
      </c>
      <c r="O594" s="100">
        <v>0.10222</v>
      </c>
      <c r="P594" s="100">
        <v>6.3</v>
      </c>
      <c r="Q594" s="100">
        <v>8.94</v>
      </c>
      <c r="R594" s="1">
        <v>6.29</v>
      </c>
      <c r="S594" s="1">
        <v>8.92</v>
      </c>
    </row>
    <row r="595" hidden="1">
      <c r="A595" s="93" t="s">
        <v>3267</v>
      </c>
      <c r="B595" s="93" t="s">
        <v>118</v>
      </c>
      <c r="C595" s="93" t="s">
        <v>2153</v>
      </c>
      <c r="D595" s="94" t="s">
        <v>115</v>
      </c>
      <c r="E595" s="100">
        <v>590.0</v>
      </c>
      <c r="F595" s="99">
        <v>2.0</v>
      </c>
      <c r="G595" s="99" t="s">
        <v>409</v>
      </c>
      <c r="H595" s="100" t="s">
        <v>2677</v>
      </c>
      <c r="I595" s="100">
        <v>150.0</v>
      </c>
      <c r="J595" s="100">
        <v>0.008</v>
      </c>
      <c r="K595" s="100">
        <v>0.0368</v>
      </c>
      <c r="L595" s="100">
        <v>0.01</v>
      </c>
      <c r="M595" s="100">
        <v>0.04</v>
      </c>
      <c r="N595" s="100">
        <v>0.01421</v>
      </c>
      <c r="O595" s="100">
        <v>0.05311</v>
      </c>
      <c r="P595" s="100">
        <v>9.72</v>
      </c>
      <c r="Q595" s="100">
        <v>11.23</v>
      </c>
      <c r="R595" s="1">
        <v>9.52</v>
      </c>
      <c r="S595" s="1">
        <v>10.81</v>
      </c>
    </row>
    <row r="596" hidden="1">
      <c r="A596" s="93" t="s">
        <v>3268</v>
      </c>
      <c r="B596" s="93" t="s">
        <v>85</v>
      </c>
      <c r="C596" s="93" t="s">
        <v>847</v>
      </c>
      <c r="D596" s="94" t="s">
        <v>115</v>
      </c>
      <c r="E596" s="100">
        <v>591.0</v>
      </c>
      <c r="F596" s="99">
        <v>1.0</v>
      </c>
      <c r="G596" s="99" t="s">
        <v>409</v>
      </c>
      <c r="H596" s="100" t="s">
        <v>2677</v>
      </c>
      <c r="I596" s="100">
        <v>150.0</v>
      </c>
      <c r="J596" s="100">
        <v>0.008</v>
      </c>
      <c r="K596" s="100">
        <v>0.0368</v>
      </c>
      <c r="L596" s="100">
        <v>0.01</v>
      </c>
      <c r="M596" s="100">
        <v>0.04</v>
      </c>
      <c r="N596" s="100">
        <v>0.01421</v>
      </c>
      <c r="O596" s="100">
        <v>0.05311</v>
      </c>
      <c r="P596" s="100">
        <v>9.72</v>
      </c>
      <c r="Q596" s="100">
        <v>11.23</v>
      </c>
      <c r="R596" s="1">
        <v>9.52</v>
      </c>
      <c r="S596" s="1">
        <v>10.81</v>
      </c>
    </row>
    <row r="597" hidden="1">
      <c r="A597" s="93" t="s">
        <v>3269</v>
      </c>
      <c r="B597" s="93" t="s">
        <v>88</v>
      </c>
      <c r="C597" s="93" t="s">
        <v>847</v>
      </c>
      <c r="D597" s="94" t="s">
        <v>115</v>
      </c>
      <c r="E597" s="100">
        <v>592.0</v>
      </c>
      <c r="F597" s="99">
        <v>2.0</v>
      </c>
      <c r="G597" s="99" t="s">
        <v>417</v>
      </c>
      <c r="H597" s="100" t="s">
        <v>2677</v>
      </c>
      <c r="I597" s="100">
        <v>150.0</v>
      </c>
      <c r="J597" s="100">
        <v>0.0031</v>
      </c>
      <c r="K597" s="100">
        <v>0.0226</v>
      </c>
      <c r="L597" s="100">
        <v>0.0</v>
      </c>
      <c r="M597" s="100">
        <v>0.02</v>
      </c>
      <c r="N597" s="100">
        <v>0.00815</v>
      </c>
      <c r="O597" s="100">
        <v>0.0327</v>
      </c>
      <c r="P597" s="100">
        <v>15.86</v>
      </c>
      <c r="Q597" s="100">
        <v>18.51</v>
      </c>
      <c r="R597" s="1">
        <v>10.79</v>
      </c>
      <c r="S597" s="1">
        <v>10.11</v>
      </c>
    </row>
    <row r="598" hidden="1">
      <c r="A598" s="93" t="s">
        <v>3270</v>
      </c>
      <c r="B598" s="93" t="s">
        <v>85</v>
      </c>
      <c r="C598" s="93" t="s">
        <v>1078</v>
      </c>
      <c r="D598" s="94" t="s">
        <v>115</v>
      </c>
      <c r="E598" s="100">
        <v>593.0</v>
      </c>
      <c r="F598" s="99">
        <v>1.0</v>
      </c>
      <c r="G598" s="99" t="s">
        <v>417</v>
      </c>
      <c r="H598" s="100" t="s">
        <v>2677</v>
      </c>
      <c r="I598" s="100">
        <v>150.0</v>
      </c>
      <c r="J598" s="100">
        <v>0.0031</v>
      </c>
      <c r="K598" s="100">
        <v>0.0226</v>
      </c>
      <c r="L598" s="100">
        <v>0.0</v>
      </c>
      <c r="M598" s="100">
        <v>0.02</v>
      </c>
      <c r="N598" s="100">
        <v>0.00815</v>
      </c>
      <c r="O598" s="100">
        <v>0.0327</v>
      </c>
      <c r="P598" s="100">
        <v>15.86</v>
      </c>
      <c r="Q598" s="100">
        <v>18.51</v>
      </c>
      <c r="R598" s="1">
        <v>10.79</v>
      </c>
      <c r="S598" s="1">
        <v>10.11</v>
      </c>
    </row>
    <row r="599" hidden="1">
      <c r="A599" s="93" t="s">
        <v>3271</v>
      </c>
      <c r="B599" s="93" t="s">
        <v>88</v>
      </c>
      <c r="C599" s="93" t="s">
        <v>1078</v>
      </c>
      <c r="D599" s="94" t="s">
        <v>115</v>
      </c>
      <c r="E599" s="100">
        <v>594.0</v>
      </c>
      <c r="F599" s="99">
        <v>2.0</v>
      </c>
      <c r="G599" s="99" t="s">
        <v>435</v>
      </c>
      <c r="H599" s="100" t="s">
        <v>2677</v>
      </c>
      <c r="I599" s="100">
        <v>150.0</v>
      </c>
      <c r="J599" s="100">
        <v>0.0128</v>
      </c>
      <c r="K599" s="100">
        <v>0.0554</v>
      </c>
      <c r="L599" s="100">
        <v>0.01</v>
      </c>
      <c r="M599" s="100">
        <v>0.06</v>
      </c>
      <c r="N599" s="100">
        <v>0.0245</v>
      </c>
      <c r="O599" s="100">
        <v>0.11717</v>
      </c>
      <c r="P599" s="100">
        <v>5.42</v>
      </c>
      <c r="Q599" s="100">
        <v>7.43</v>
      </c>
      <c r="R599" s="1">
        <v>5.42</v>
      </c>
      <c r="S599" s="1">
        <v>7.43</v>
      </c>
    </row>
    <row r="600" hidden="1">
      <c r="A600" s="93" t="s">
        <v>3272</v>
      </c>
      <c r="B600" s="93" t="s">
        <v>1704</v>
      </c>
      <c r="C600" s="93" t="s">
        <v>2212</v>
      </c>
      <c r="D600" s="94" t="s">
        <v>115</v>
      </c>
      <c r="E600" s="100">
        <v>595.0</v>
      </c>
      <c r="F600" s="99">
        <v>1.0</v>
      </c>
      <c r="G600" s="99" t="s">
        <v>435</v>
      </c>
      <c r="H600" s="100" t="s">
        <v>2677</v>
      </c>
      <c r="I600" s="100">
        <v>150.0</v>
      </c>
      <c r="J600" s="100">
        <v>0.0128</v>
      </c>
      <c r="K600" s="100">
        <v>0.0554</v>
      </c>
      <c r="L600" s="100">
        <v>0.01</v>
      </c>
      <c r="M600" s="100">
        <v>0.06</v>
      </c>
      <c r="N600" s="100">
        <v>0.0245</v>
      </c>
      <c r="O600" s="100">
        <v>0.11717</v>
      </c>
      <c r="P600" s="100">
        <v>5.42</v>
      </c>
      <c r="Q600" s="100">
        <v>7.43</v>
      </c>
      <c r="R600" s="1">
        <v>5.42</v>
      </c>
      <c r="S600" s="1">
        <v>7.43</v>
      </c>
    </row>
    <row r="601" hidden="1">
      <c r="A601" s="93" t="s">
        <v>3273</v>
      </c>
      <c r="B601" s="93" t="s">
        <v>61</v>
      </c>
      <c r="C601" s="93" t="s">
        <v>2212</v>
      </c>
      <c r="D601" s="94" t="s">
        <v>115</v>
      </c>
      <c r="E601" s="100">
        <v>596.0</v>
      </c>
      <c r="F601" s="99">
        <v>2.0</v>
      </c>
      <c r="G601" s="99" t="s">
        <v>272</v>
      </c>
      <c r="H601" s="100" t="s">
        <v>2677</v>
      </c>
      <c r="I601" s="100">
        <v>150.0</v>
      </c>
      <c r="J601" s="100">
        <v>0.0147</v>
      </c>
      <c r="K601" s="100">
        <v>0.0833</v>
      </c>
      <c r="L601" s="100">
        <v>0.02</v>
      </c>
      <c r="M601" s="100">
        <v>0.08</v>
      </c>
      <c r="N601" s="100">
        <v>0.0386</v>
      </c>
      <c r="O601" s="100">
        <v>0.19237</v>
      </c>
      <c r="P601" s="100">
        <v>3.46</v>
      </c>
      <c r="Q601" s="100">
        <v>5.0</v>
      </c>
      <c r="R601" s="1">
        <v>3.45</v>
      </c>
      <c r="S601" s="1">
        <v>4.99</v>
      </c>
    </row>
    <row r="602" hidden="1">
      <c r="A602" s="93" t="s">
        <v>3274</v>
      </c>
      <c r="B602" s="93" t="s">
        <v>85</v>
      </c>
      <c r="C602" s="93" t="s">
        <v>1712</v>
      </c>
      <c r="D602" s="94" t="s">
        <v>115</v>
      </c>
      <c r="E602" s="100">
        <v>597.0</v>
      </c>
      <c r="F602" s="99">
        <v>1.0</v>
      </c>
      <c r="G602" s="99" t="s">
        <v>272</v>
      </c>
      <c r="H602" s="100" t="s">
        <v>2677</v>
      </c>
      <c r="I602" s="100">
        <v>150.0</v>
      </c>
      <c r="J602" s="100">
        <v>0.0147</v>
      </c>
      <c r="K602" s="100">
        <v>0.0833</v>
      </c>
      <c r="L602" s="100">
        <v>0.02</v>
      </c>
      <c r="M602" s="100">
        <v>0.08</v>
      </c>
      <c r="N602" s="100">
        <v>0.0386</v>
      </c>
      <c r="O602" s="100">
        <v>0.19237</v>
      </c>
      <c r="P602" s="100">
        <v>3.46</v>
      </c>
      <c r="Q602" s="100">
        <v>5.0</v>
      </c>
      <c r="R602" s="1">
        <v>3.45</v>
      </c>
      <c r="S602" s="1">
        <v>4.99</v>
      </c>
    </row>
    <row r="603" hidden="1">
      <c r="A603" s="93" t="s">
        <v>3275</v>
      </c>
      <c r="B603" s="93" t="s">
        <v>88</v>
      </c>
      <c r="C603" s="93" t="s">
        <v>1712</v>
      </c>
      <c r="D603" s="94" t="s">
        <v>115</v>
      </c>
      <c r="E603" s="100">
        <v>598.0</v>
      </c>
      <c r="F603" s="99">
        <v>2.0</v>
      </c>
      <c r="G603" s="99" t="s">
        <v>793</v>
      </c>
      <c r="H603" s="100" t="s">
        <v>2677</v>
      </c>
      <c r="I603" s="100">
        <v>150.0</v>
      </c>
      <c r="J603" s="100">
        <v>0.0072</v>
      </c>
      <c r="K603" s="100">
        <v>0.0391</v>
      </c>
      <c r="L603" s="100">
        <v>0.01</v>
      </c>
      <c r="M603" s="100">
        <v>0.05</v>
      </c>
      <c r="N603" s="100">
        <v>0.00572</v>
      </c>
      <c r="O603" s="100">
        <v>0.05232</v>
      </c>
      <c r="P603" s="100">
        <v>8.95</v>
      </c>
      <c r="Q603" s="100">
        <v>10.63</v>
      </c>
      <c r="R603" s="1">
        <v>8.95</v>
      </c>
      <c r="S603" s="1">
        <v>10.63</v>
      </c>
    </row>
    <row r="604" hidden="1">
      <c r="A604" s="93" t="s">
        <v>3276</v>
      </c>
      <c r="B604" s="93" t="s">
        <v>63</v>
      </c>
      <c r="C604" s="93" t="s">
        <v>1742</v>
      </c>
      <c r="D604" s="94" t="s">
        <v>115</v>
      </c>
      <c r="E604" s="100">
        <v>599.0</v>
      </c>
      <c r="F604" s="99">
        <v>1.0</v>
      </c>
      <c r="G604" s="99" t="s">
        <v>793</v>
      </c>
      <c r="H604" s="100" t="s">
        <v>2677</v>
      </c>
      <c r="I604" s="100">
        <v>150.0</v>
      </c>
      <c r="J604" s="100">
        <v>0.0072</v>
      </c>
      <c r="K604" s="100">
        <v>0.0391</v>
      </c>
      <c r="L604" s="100">
        <v>0.01</v>
      </c>
      <c r="M604" s="100">
        <v>0.05</v>
      </c>
      <c r="N604" s="100">
        <v>0.00572</v>
      </c>
      <c r="O604" s="100">
        <v>0.05232</v>
      </c>
      <c r="P604" s="100">
        <v>8.95</v>
      </c>
      <c r="Q604" s="100">
        <v>10.63</v>
      </c>
      <c r="R604" s="1">
        <v>8.95</v>
      </c>
      <c r="S604" s="1">
        <v>10.63</v>
      </c>
    </row>
    <row r="605" hidden="1">
      <c r="A605" s="93" t="s">
        <v>3277</v>
      </c>
      <c r="B605" s="93" t="s">
        <v>935</v>
      </c>
      <c r="C605" s="93" t="s">
        <v>1742</v>
      </c>
      <c r="D605" s="94" t="s">
        <v>115</v>
      </c>
      <c r="E605" s="100">
        <v>600.0</v>
      </c>
      <c r="F605" s="99" t="s">
        <v>85</v>
      </c>
      <c r="G605" s="99" t="s">
        <v>794</v>
      </c>
      <c r="H605" s="100" t="s">
        <v>2677</v>
      </c>
      <c r="I605" s="100">
        <v>150.0</v>
      </c>
      <c r="J605" s="100">
        <v>0.0079</v>
      </c>
      <c r="K605" s="100">
        <v>0.0394</v>
      </c>
      <c r="L605" s="100">
        <v>0.01</v>
      </c>
      <c r="M605" s="100">
        <v>0.05</v>
      </c>
      <c r="N605" s="100">
        <v>0.00778</v>
      </c>
      <c r="O605" s="100">
        <v>0.05634</v>
      </c>
      <c r="P605" s="100">
        <v>8.77</v>
      </c>
      <c r="Q605" s="100">
        <v>10.51</v>
      </c>
      <c r="R605" s="1">
        <v>8.77</v>
      </c>
      <c r="S605" s="1">
        <v>10.5</v>
      </c>
    </row>
    <row r="606" hidden="1">
      <c r="A606" s="93" t="s">
        <v>3278</v>
      </c>
      <c r="B606" s="93" t="s">
        <v>249</v>
      </c>
      <c r="C606" s="93" t="s">
        <v>2187</v>
      </c>
      <c r="D606" s="94" t="s">
        <v>115</v>
      </c>
      <c r="E606" s="100">
        <v>601.0</v>
      </c>
      <c r="F606" s="99">
        <v>2.0</v>
      </c>
      <c r="G606" s="99" t="s">
        <v>1177</v>
      </c>
      <c r="H606" s="100" t="s">
        <v>2677</v>
      </c>
      <c r="I606" s="100">
        <v>150.0</v>
      </c>
      <c r="J606" s="100">
        <v>0.0051</v>
      </c>
      <c r="K606" s="100">
        <v>0.0424</v>
      </c>
      <c r="L606" s="100">
        <v>0.01</v>
      </c>
      <c r="M606" s="100">
        <v>0.04</v>
      </c>
      <c r="N606" s="100">
        <v>0.01911</v>
      </c>
      <c r="O606" s="100">
        <v>0.0804</v>
      </c>
      <c r="P606" s="100">
        <v>7.55</v>
      </c>
      <c r="Q606" s="100">
        <v>9.89</v>
      </c>
      <c r="R606" s="1">
        <v>7.53</v>
      </c>
      <c r="S606" s="1">
        <v>9.83</v>
      </c>
    </row>
    <row r="607" hidden="1">
      <c r="A607" s="93" t="s">
        <v>3279</v>
      </c>
      <c r="B607" s="93" t="s">
        <v>123</v>
      </c>
      <c r="C607" s="93" t="s">
        <v>2221</v>
      </c>
      <c r="D607" s="94" t="s">
        <v>115</v>
      </c>
      <c r="E607" s="100">
        <v>602.0</v>
      </c>
      <c r="F607" s="99">
        <v>1.0</v>
      </c>
      <c r="G607" s="99" t="s">
        <v>1177</v>
      </c>
      <c r="H607" s="100" t="s">
        <v>2677</v>
      </c>
      <c r="I607" s="100">
        <v>150.0</v>
      </c>
      <c r="J607" s="100">
        <v>0.0051</v>
      </c>
      <c r="K607" s="100">
        <v>0.0424</v>
      </c>
      <c r="L607" s="100">
        <v>0.01</v>
      </c>
      <c r="M607" s="100">
        <v>0.04</v>
      </c>
      <c r="N607" s="100">
        <v>0.01911</v>
      </c>
      <c r="O607" s="100">
        <v>0.0804</v>
      </c>
      <c r="P607" s="100">
        <v>7.55</v>
      </c>
      <c r="Q607" s="100">
        <v>9.89</v>
      </c>
      <c r="R607" s="1">
        <v>7.53</v>
      </c>
      <c r="S607" s="1">
        <v>9.83</v>
      </c>
    </row>
    <row r="608" hidden="1">
      <c r="A608" s="93" t="s">
        <v>3280</v>
      </c>
      <c r="B608" s="93" t="s">
        <v>118</v>
      </c>
      <c r="C608" s="93" t="s">
        <v>2221</v>
      </c>
      <c r="D608" s="94" t="s">
        <v>115</v>
      </c>
      <c r="E608" s="100">
        <v>603.0</v>
      </c>
      <c r="F608" s="99">
        <v>2.0</v>
      </c>
      <c r="G608" s="99" t="s">
        <v>932</v>
      </c>
      <c r="H608" s="100" t="s">
        <v>2677</v>
      </c>
      <c r="I608" s="100">
        <v>150.0</v>
      </c>
      <c r="J608" s="100">
        <v>0.0067</v>
      </c>
      <c r="K608" s="100">
        <v>0.0488</v>
      </c>
      <c r="L608" s="100">
        <v>0.01</v>
      </c>
      <c r="M608" s="100">
        <v>0.05</v>
      </c>
      <c r="N608" s="100">
        <v>0.02183</v>
      </c>
      <c r="O608" s="100">
        <v>0.09943</v>
      </c>
      <c r="P608" s="100">
        <v>6.34</v>
      </c>
      <c r="Q608" s="100">
        <v>8.59</v>
      </c>
      <c r="R608" s="1">
        <v>6.32</v>
      </c>
      <c r="S608" s="1">
        <v>8.54</v>
      </c>
    </row>
    <row r="609" hidden="1">
      <c r="A609" s="93" t="s">
        <v>3281</v>
      </c>
      <c r="B609" s="93" t="s">
        <v>85</v>
      </c>
      <c r="C609" s="93" t="s">
        <v>242</v>
      </c>
      <c r="D609" s="94" t="s">
        <v>115</v>
      </c>
      <c r="E609" s="100">
        <v>604.0</v>
      </c>
      <c r="F609" s="99">
        <v>1.0</v>
      </c>
      <c r="G609" s="99" t="s">
        <v>932</v>
      </c>
      <c r="H609" s="100" t="s">
        <v>2677</v>
      </c>
      <c r="I609" s="100">
        <v>150.0</v>
      </c>
      <c r="J609" s="100">
        <v>0.0067</v>
      </c>
      <c r="K609" s="100">
        <v>0.0488</v>
      </c>
      <c r="L609" s="100">
        <v>0.01</v>
      </c>
      <c r="M609" s="100">
        <v>0.05</v>
      </c>
      <c r="N609" s="100">
        <v>0.02183</v>
      </c>
      <c r="O609" s="100">
        <v>0.09943</v>
      </c>
      <c r="P609" s="100">
        <v>6.34</v>
      </c>
      <c r="Q609" s="100">
        <v>8.59</v>
      </c>
      <c r="R609" s="1">
        <v>6.32</v>
      </c>
      <c r="S609" s="1">
        <v>8.54</v>
      </c>
    </row>
    <row r="610" hidden="1">
      <c r="A610" s="93" t="s">
        <v>3282</v>
      </c>
      <c r="B610" s="93" t="s">
        <v>88</v>
      </c>
      <c r="C610" s="93" t="s">
        <v>242</v>
      </c>
      <c r="D610" s="94" t="s">
        <v>115</v>
      </c>
      <c r="E610" s="100">
        <v>605.0</v>
      </c>
      <c r="F610" s="99" t="s">
        <v>935</v>
      </c>
      <c r="G610" s="99" t="s">
        <v>934</v>
      </c>
      <c r="H610" s="100" t="s">
        <v>2677</v>
      </c>
      <c r="I610" s="100">
        <v>150.0</v>
      </c>
      <c r="J610" s="100">
        <v>0.0099</v>
      </c>
      <c r="K610" s="100">
        <v>0.0386</v>
      </c>
      <c r="L610" s="100">
        <v>0.01</v>
      </c>
      <c r="M610" s="100">
        <v>0.04</v>
      </c>
      <c r="N610" s="100">
        <v>0.01971</v>
      </c>
      <c r="O610" s="100">
        <v>0.08777</v>
      </c>
      <c r="P610" s="100">
        <v>7.42</v>
      </c>
      <c r="Q610" s="100">
        <v>10.59</v>
      </c>
      <c r="R610" s="1">
        <v>7.42</v>
      </c>
      <c r="S610" s="1">
        <v>10.59</v>
      </c>
    </row>
    <row r="611" hidden="1">
      <c r="A611" s="93" t="s">
        <v>3283</v>
      </c>
      <c r="B611" s="93" t="s">
        <v>85</v>
      </c>
      <c r="C611" s="93" t="s">
        <v>238</v>
      </c>
      <c r="D611" s="94" t="s">
        <v>115</v>
      </c>
      <c r="E611" s="100">
        <v>606.0</v>
      </c>
      <c r="F611" s="99" t="s">
        <v>63</v>
      </c>
      <c r="G611" s="99" t="s">
        <v>934</v>
      </c>
      <c r="H611" s="100" t="s">
        <v>2677</v>
      </c>
      <c r="I611" s="100">
        <v>150.0</v>
      </c>
      <c r="J611" s="100">
        <v>0.0099</v>
      </c>
      <c r="K611" s="100">
        <v>0.0386</v>
      </c>
      <c r="L611" s="100">
        <v>0.01</v>
      </c>
      <c r="M611" s="100">
        <v>0.04</v>
      </c>
      <c r="N611" s="100">
        <v>0.01971</v>
      </c>
      <c r="O611" s="100">
        <v>0.08777</v>
      </c>
      <c r="P611" s="100">
        <v>7.42</v>
      </c>
      <c r="Q611" s="100">
        <v>10.59</v>
      </c>
      <c r="R611" s="1">
        <v>7.42</v>
      </c>
      <c r="S611" s="1">
        <v>10.59</v>
      </c>
    </row>
    <row r="612" hidden="1">
      <c r="A612" s="93" t="s">
        <v>3284</v>
      </c>
      <c r="B612" s="93" t="s">
        <v>88</v>
      </c>
      <c r="C612" s="93" t="s">
        <v>238</v>
      </c>
      <c r="D612" s="94" t="s">
        <v>115</v>
      </c>
      <c r="E612" s="100">
        <v>607.0</v>
      </c>
      <c r="F612" s="99">
        <v>2.0</v>
      </c>
      <c r="G612" s="99" t="s">
        <v>1019</v>
      </c>
      <c r="H612" s="100" t="s">
        <v>2677</v>
      </c>
      <c r="I612" s="100">
        <v>150.0</v>
      </c>
      <c r="J612" s="100">
        <v>0.0063</v>
      </c>
      <c r="K612" s="100">
        <v>0.0421</v>
      </c>
      <c r="L612" s="100">
        <v>0.01</v>
      </c>
      <c r="M612" s="100">
        <v>0.04</v>
      </c>
      <c r="N612" s="100">
        <v>0.01629</v>
      </c>
      <c r="O612" s="100">
        <v>0.07398</v>
      </c>
      <c r="P612" s="100">
        <v>7.89</v>
      </c>
      <c r="Q612" s="100">
        <v>9.94</v>
      </c>
      <c r="R612" s="1">
        <v>7.86</v>
      </c>
      <c r="S612" s="1">
        <v>9.87</v>
      </c>
    </row>
    <row r="613" hidden="1">
      <c r="A613" s="93" t="s">
        <v>3285</v>
      </c>
      <c r="B613" s="93" t="s">
        <v>369</v>
      </c>
      <c r="C613" s="93" t="s">
        <v>2295</v>
      </c>
      <c r="D613" s="94" t="s">
        <v>115</v>
      </c>
      <c r="E613" s="100">
        <v>608.0</v>
      </c>
      <c r="F613" s="99">
        <v>1.0</v>
      </c>
      <c r="G613" s="99" t="s">
        <v>1019</v>
      </c>
      <c r="H613" s="100" t="s">
        <v>2677</v>
      </c>
      <c r="I613" s="100">
        <v>150.0</v>
      </c>
      <c r="J613" s="100">
        <v>0.0063</v>
      </c>
      <c r="K613" s="100">
        <v>0.0421</v>
      </c>
      <c r="L613" s="100">
        <v>0.01</v>
      </c>
      <c r="M613" s="100">
        <v>0.04</v>
      </c>
      <c r="N613" s="100">
        <v>0.01629</v>
      </c>
      <c r="O613" s="100">
        <v>0.07398</v>
      </c>
      <c r="P613" s="100">
        <v>7.89</v>
      </c>
      <c r="Q613" s="100">
        <v>9.94</v>
      </c>
      <c r="R613" s="1">
        <v>7.86</v>
      </c>
      <c r="S613" s="1">
        <v>9.87</v>
      </c>
    </row>
    <row r="614" hidden="1">
      <c r="A614" s="93" t="s">
        <v>3286</v>
      </c>
      <c r="B614" s="93" t="s">
        <v>56</v>
      </c>
      <c r="C614" s="93" t="s">
        <v>79</v>
      </c>
      <c r="D614" s="94" t="s">
        <v>176</v>
      </c>
      <c r="E614" s="100">
        <v>609.0</v>
      </c>
      <c r="F614" s="99">
        <v>2.0</v>
      </c>
      <c r="G614" s="99" t="s">
        <v>188</v>
      </c>
      <c r="H614" s="100" t="s">
        <v>2677</v>
      </c>
      <c r="I614" s="100">
        <v>150.0</v>
      </c>
      <c r="J614" s="100">
        <v>0.0022</v>
      </c>
      <c r="K614" s="100">
        <v>0.0302</v>
      </c>
      <c r="L614" s="100">
        <v>0.0</v>
      </c>
      <c r="M614" s="100">
        <v>0.03</v>
      </c>
      <c r="N614" s="100">
        <v>0.00775</v>
      </c>
      <c r="O614" s="100">
        <v>0.03855</v>
      </c>
      <c r="P614" s="100">
        <v>12.71</v>
      </c>
      <c r="Q614" s="100">
        <v>13.95</v>
      </c>
      <c r="R614" s="1">
        <v>12.62</v>
      </c>
      <c r="S614" s="1">
        <v>13.8</v>
      </c>
    </row>
    <row r="615" hidden="1">
      <c r="A615" s="93" t="s">
        <v>3287</v>
      </c>
      <c r="B615" s="93" t="s">
        <v>78</v>
      </c>
      <c r="C615" s="93" t="s">
        <v>79</v>
      </c>
      <c r="D615" s="94" t="s">
        <v>176</v>
      </c>
      <c r="E615" s="100">
        <v>610.0</v>
      </c>
      <c r="F615" s="99">
        <v>1.0</v>
      </c>
      <c r="G615" s="99" t="s">
        <v>188</v>
      </c>
      <c r="H615" s="100" t="s">
        <v>2677</v>
      </c>
      <c r="I615" s="100">
        <v>150.0</v>
      </c>
      <c r="J615" s="100">
        <v>0.0022</v>
      </c>
      <c r="K615" s="100">
        <v>0.0302</v>
      </c>
      <c r="L615" s="100">
        <v>0.0</v>
      </c>
      <c r="M615" s="100">
        <v>0.03</v>
      </c>
      <c r="N615" s="100">
        <v>0.00775</v>
      </c>
      <c r="O615" s="100">
        <v>0.03855</v>
      </c>
      <c r="P615" s="100">
        <v>12.71</v>
      </c>
      <c r="Q615" s="100">
        <v>13.95</v>
      </c>
      <c r="R615" s="1">
        <v>12.62</v>
      </c>
      <c r="S615" s="1">
        <v>13.8</v>
      </c>
    </row>
    <row r="616" hidden="1">
      <c r="A616" s="93" t="s">
        <v>3288</v>
      </c>
      <c r="B616" s="104">
        <v>1.0</v>
      </c>
      <c r="C616" s="93" t="s">
        <v>434</v>
      </c>
      <c r="D616" s="94" t="s">
        <v>176</v>
      </c>
      <c r="E616" s="100">
        <v>611.0</v>
      </c>
      <c r="F616" s="99">
        <v>2.0</v>
      </c>
      <c r="G616" s="99" t="s">
        <v>1283</v>
      </c>
      <c r="H616" s="100" t="s">
        <v>2677</v>
      </c>
      <c r="I616" s="100">
        <v>150.0</v>
      </c>
      <c r="J616" s="100">
        <v>0.0027</v>
      </c>
      <c r="K616" s="100">
        <v>0.0201</v>
      </c>
      <c r="L616" s="100">
        <v>0.0</v>
      </c>
      <c r="M616" s="100">
        <v>0.02</v>
      </c>
      <c r="N616" s="100">
        <v>0.00882</v>
      </c>
      <c r="O616" s="100">
        <v>0.03961</v>
      </c>
      <c r="P616" s="100">
        <v>15.55</v>
      </c>
      <c r="Q616" s="100">
        <v>20.79</v>
      </c>
      <c r="R616" s="1">
        <v>15.11</v>
      </c>
      <c r="S616" s="1">
        <v>19.63</v>
      </c>
    </row>
    <row r="617" hidden="1">
      <c r="A617" s="93" t="s">
        <v>3289</v>
      </c>
      <c r="B617" s="104">
        <v>2.0</v>
      </c>
      <c r="C617" s="93" t="s">
        <v>434</v>
      </c>
      <c r="D617" s="94" t="s">
        <v>176</v>
      </c>
      <c r="E617" s="100">
        <v>612.0</v>
      </c>
      <c r="F617" s="99">
        <v>1.0</v>
      </c>
      <c r="G617" s="99" t="s">
        <v>1283</v>
      </c>
      <c r="H617" s="100" t="s">
        <v>2677</v>
      </c>
      <c r="I617" s="100">
        <v>150.0</v>
      </c>
      <c r="J617" s="100">
        <v>0.0027</v>
      </c>
      <c r="K617" s="100">
        <v>0.0201</v>
      </c>
      <c r="L617" s="100">
        <v>0.0</v>
      </c>
      <c r="M617" s="100">
        <v>0.02</v>
      </c>
      <c r="N617" s="100">
        <v>0.00882</v>
      </c>
      <c r="O617" s="100">
        <v>0.03961</v>
      </c>
      <c r="P617" s="100">
        <v>15.55</v>
      </c>
      <c r="Q617" s="100">
        <v>20.79</v>
      </c>
      <c r="R617" s="1">
        <v>15.11</v>
      </c>
      <c r="S617" s="1">
        <v>19.63</v>
      </c>
    </row>
    <row r="618" hidden="1">
      <c r="A618" s="93" t="s">
        <v>3290</v>
      </c>
      <c r="B618" s="104">
        <v>1.0</v>
      </c>
      <c r="C618" s="93" t="s">
        <v>177</v>
      </c>
      <c r="D618" s="94" t="s">
        <v>176</v>
      </c>
      <c r="E618" s="100">
        <v>613.0</v>
      </c>
      <c r="F618" s="99">
        <v>2.0</v>
      </c>
      <c r="G618" s="99" t="s">
        <v>410</v>
      </c>
      <c r="H618" s="100" t="s">
        <v>2677</v>
      </c>
      <c r="I618" s="100">
        <v>150.0</v>
      </c>
      <c r="J618" s="100">
        <v>0.0055</v>
      </c>
      <c r="K618" s="100">
        <v>0.0294</v>
      </c>
      <c r="L618" s="100">
        <v>0.01</v>
      </c>
      <c r="M618" s="100">
        <v>0.03</v>
      </c>
      <c r="N618" s="100">
        <v>0.00887</v>
      </c>
      <c r="O618" s="100">
        <v>0.03096</v>
      </c>
      <c r="P618" s="100">
        <v>13.76</v>
      </c>
      <c r="Q618" s="100">
        <v>14.13</v>
      </c>
      <c r="R618" s="1">
        <v>13.36</v>
      </c>
      <c r="S618" s="1">
        <v>13.48</v>
      </c>
    </row>
    <row r="619" hidden="1">
      <c r="A619" s="93" t="s">
        <v>3291</v>
      </c>
      <c r="B619" s="104">
        <v>2.0</v>
      </c>
      <c r="C619" s="93" t="s">
        <v>177</v>
      </c>
      <c r="D619" s="94" t="s">
        <v>176</v>
      </c>
      <c r="E619" s="100">
        <v>614.0</v>
      </c>
      <c r="F619" s="99">
        <v>1.0</v>
      </c>
      <c r="G619" s="99" t="s">
        <v>410</v>
      </c>
      <c r="H619" s="100" t="s">
        <v>2677</v>
      </c>
      <c r="I619" s="100">
        <v>150.0</v>
      </c>
      <c r="J619" s="100">
        <v>0.0055</v>
      </c>
      <c r="K619" s="100">
        <v>0.0294</v>
      </c>
      <c r="L619" s="100">
        <v>0.01</v>
      </c>
      <c r="M619" s="100">
        <v>0.03</v>
      </c>
      <c r="N619" s="100">
        <v>0.00887</v>
      </c>
      <c r="O619" s="100">
        <v>0.03096</v>
      </c>
      <c r="P619" s="100">
        <v>13.76</v>
      </c>
      <c r="Q619" s="100">
        <v>14.13</v>
      </c>
      <c r="R619" s="1">
        <v>13.36</v>
      </c>
      <c r="S619" s="1">
        <v>13.48</v>
      </c>
    </row>
    <row r="620" hidden="1">
      <c r="A620" s="93" t="s">
        <v>3292</v>
      </c>
      <c r="B620" s="93" t="s">
        <v>1452</v>
      </c>
      <c r="C620" s="93" t="s">
        <v>186</v>
      </c>
      <c r="D620" s="94" t="s">
        <v>176</v>
      </c>
      <c r="E620" s="100">
        <v>615.0</v>
      </c>
      <c r="F620" s="99">
        <v>2.0</v>
      </c>
      <c r="G620" s="99" t="s">
        <v>1043</v>
      </c>
      <c r="H620" s="100" t="s">
        <v>2677</v>
      </c>
      <c r="I620" s="100">
        <v>150.0</v>
      </c>
      <c r="J620" s="100">
        <v>0.0028</v>
      </c>
      <c r="K620" s="100">
        <v>0.0172</v>
      </c>
      <c r="L620" s="100">
        <v>0.0</v>
      </c>
      <c r="M620" s="100">
        <v>0.02</v>
      </c>
      <c r="N620" s="100">
        <v>0.00794</v>
      </c>
      <c r="O620" s="100">
        <v>0.03017</v>
      </c>
      <c r="P620" s="100">
        <v>19.13</v>
      </c>
      <c r="Q620" s="100">
        <v>24.2</v>
      </c>
      <c r="R620" s="1">
        <v>18.37</v>
      </c>
      <c r="S620" s="1">
        <v>22.41</v>
      </c>
    </row>
    <row r="621" hidden="1">
      <c r="A621" s="93" t="s">
        <v>3293</v>
      </c>
      <c r="B621" s="104">
        <v>1.0</v>
      </c>
      <c r="C621" s="93" t="s">
        <v>191</v>
      </c>
      <c r="D621" s="94" t="s">
        <v>176</v>
      </c>
      <c r="E621" s="100">
        <v>616.0</v>
      </c>
      <c r="F621" s="99">
        <v>1.0</v>
      </c>
      <c r="G621" s="99" t="s">
        <v>1043</v>
      </c>
      <c r="H621" s="100" t="s">
        <v>2677</v>
      </c>
      <c r="I621" s="100">
        <v>150.0</v>
      </c>
      <c r="J621" s="100">
        <v>0.0028</v>
      </c>
      <c r="K621" s="100">
        <v>0.0172</v>
      </c>
      <c r="L621" s="100">
        <v>0.0</v>
      </c>
      <c r="M621" s="100">
        <v>0.02</v>
      </c>
      <c r="N621" s="100">
        <v>0.00794</v>
      </c>
      <c r="O621" s="100">
        <v>0.03017</v>
      </c>
      <c r="P621" s="100">
        <v>19.13</v>
      </c>
      <c r="Q621" s="100">
        <v>24.2</v>
      </c>
      <c r="R621" s="1">
        <v>18.37</v>
      </c>
      <c r="S621" s="1">
        <v>22.41</v>
      </c>
    </row>
    <row r="622" hidden="1">
      <c r="A622" s="93" t="s">
        <v>3294</v>
      </c>
      <c r="B622" s="104">
        <v>2.0</v>
      </c>
      <c r="C622" s="93" t="s">
        <v>191</v>
      </c>
      <c r="D622" s="94" t="s">
        <v>176</v>
      </c>
      <c r="E622" s="100">
        <v>617.0</v>
      </c>
      <c r="F622" s="99">
        <v>2.0</v>
      </c>
      <c r="G622" s="99" t="s">
        <v>437</v>
      </c>
      <c r="H622" s="100" t="s">
        <v>2677</v>
      </c>
      <c r="I622" s="100">
        <v>150.0</v>
      </c>
      <c r="J622" s="100">
        <v>0.0024</v>
      </c>
      <c r="K622" s="100">
        <v>0.0255</v>
      </c>
      <c r="L622" s="100">
        <v>0.0</v>
      </c>
      <c r="M622" s="100">
        <v>0.03</v>
      </c>
      <c r="N622" s="100">
        <v>0.00286</v>
      </c>
      <c r="O622" s="100">
        <v>0.02745</v>
      </c>
      <c r="P622" s="100">
        <v>15.95</v>
      </c>
      <c r="Q622" s="100">
        <v>16.5</v>
      </c>
      <c r="R622" s="1">
        <v>15.94</v>
      </c>
      <c r="S622" s="1">
        <v>16.48</v>
      </c>
    </row>
    <row r="623" hidden="1">
      <c r="A623" s="93" t="s">
        <v>3295</v>
      </c>
      <c r="B623" s="104">
        <v>1.0</v>
      </c>
      <c r="C623" s="93" t="s">
        <v>194</v>
      </c>
      <c r="D623" s="94" t="s">
        <v>176</v>
      </c>
      <c r="E623" s="100">
        <v>618.0</v>
      </c>
      <c r="F623" s="99">
        <v>1.0</v>
      </c>
      <c r="G623" s="99" t="s">
        <v>437</v>
      </c>
      <c r="H623" s="100" t="s">
        <v>2677</v>
      </c>
      <c r="I623" s="100">
        <v>150.0</v>
      </c>
      <c r="J623" s="100">
        <v>0.0024</v>
      </c>
      <c r="K623" s="100">
        <v>0.0255</v>
      </c>
      <c r="L623" s="100">
        <v>0.0</v>
      </c>
      <c r="M623" s="100">
        <v>0.03</v>
      </c>
      <c r="N623" s="100">
        <v>0.00286</v>
      </c>
      <c r="O623" s="100">
        <v>0.02745</v>
      </c>
      <c r="P623" s="100">
        <v>15.95</v>
      </c>
      <c r="Q623" s="100">
        <v>16.5</v>
      </c>
      <c r="R623" s="1">
        <v>15.94</v>
      </c>
      <c r="S623" s="1">
        <v>16.48</v>
      </c>
    </row>
    <row r="624" hidden="1">
      <c r="A624" s="93" t="s">
        <v>3296</v>
      </c>
      <c r="B624" s="104">
        <v>2.0</v>
      </c>
      <c r="C624" s="93" t="s">
        <v>194</v>
      </c>
      <c r="D624" s="94" t="s">
        <v>176</v>
      </c>
      <c r="E624" s="100">
        <v>619.0</v>
      </c>
      <c r="F624" s="99">
        <v>2.0</v>
      </c>
      <c r="G624" s="99" t="s">
        <v>1087</v>
      </c>
      <c r="H624" s="100" t="s">
        <v>2677</v>
      </c>
      <c r="I624" s="100">
        <v>150.0</v>
      </c>
      <c r="J624" s="100">
        <v>0.0023</v>
      </c>
      <c r="K624" s="100">
        <v>0.0194</v>
      </c>
      <c r="L624" s="100">
        <v>0.0</v>
      </c>
      <c r="M624" s="100">
        <v>0.02</v>
      </c>
      <c r="N624" s="100">
        <v>0.00516</v>
      </c>
      <c r="O624" s="100">
        <v>0.022</v>
      </c>
      <c r="P624" s="100">
        <v>20.33</v>
      </c>
      <c r="Q624" s="100">
        <v>21.59</v>
      </c>
      <c r="R624" s="1">
        <v>12.45</v>
      </c>
      <c r="S624" s="1">
        <v>10.71</v>
      </c>
    </row>
    <row r="625" hidden="1">
      <c r="A625" s="93" t="s">
        <v>3297</v>
      </c>
      <c r="B625" s="104">
        <v>1.0</v>
      </c>
      <c r="C625" s="93" t="s">
        <v>319</v>
      </c>
      <c r="D625" s="94" t="s">
        <v>176</v>
      </c>
      <c r="E625" s="100">
        <v>620.0</v>
      </c>
      <c r="F625" s="99">
        <v>1.0</v>
      </c>
      <c r="G625" s="99" t="s">
        <v>1087</v>
      </c>
      <c r="H625" s="100" t="s">
        <v>2677</v>
      </c>
      <c r="I625" s="100">
        <v>150.0</v>
      </c>
      <c r="J625" s="100">
        <v>0.0023</v>
      </c>
      <c r="K625" s="100">
        <v>0.0194</v>
      </c>
      <c r="L625" s="100">
        <v>0.0</v>
      </c>
      <c r="M625" s="100">
        <v>0.02</v>
      </c>
      <c r="N625" s="100">
        <v>0.00516</v>
      </c>
      <c r="O625" s="100">
        <v>0.022</v>
      </c>
      <c r="P625" s="100">
        <v>20.33</v>
      </c>
      <c r="Q625" s="100">
        <v>21.59</v>
      </c>
      <c r="R625" s="1">
        <v>12.45</v>
      </c>
      <c r="S625" s="1">
        <v>10.71</v>
      </c>
    </row>
    <row r="626" hidden="1">
      <c r="A626" s="93" t="s">
        <v>3298</v>
      </c>
      <c r="B626" s="104">
        <v>2.0</v>
      </c>
      <c r="C626" s="93" t="s">
        <v>319</v>
      </c>
      <c r="D626" s="94" t="s">
        <v>176</v>
      </c>
      <c r="E626" s="100">
        <v>621.0</v>
      </c>
      <c r="F626" s="99">
        <v>2.0</v>
      </c>
      <c r="G626" s="99" t="s">
        <v>1089</v>
      </c>
      <c r="H626" s="100" t="s">
        <v>2677</v>
      </c>
      <c r="I626" s="100">
        <v>150.0</v>
      </c>
      <c r="J626" s="100">
        <v>0.0041</v>
      </c>
      <c r="K626" s="100">
        <v>0.0248</v>
      </c>
      <c r="L626" s="100">
        <v>0.0</v>
      </c>
      <c r="M626" s="100">
        <v>0.03</v>
      </c>
      <c r="N626" s="100">
        <v>0.01063</v>
      </c>
      <c r="O626" s="100">
        <v>0.03605</v>
      </c>
      <c r="P626" s="100">
        <v>14.36</v>
      </c>
      <c r="Q626" s="100">
        <v>16.8</v>
      </c>
      <c r="R626" s="1">
        <v>10.66</v>
      </c>
      <c r="S626" s="1">
        <v>10.39</v>
      </c>
    </row>
    <row r="627" hidden="1">
      <c r="A627" s="93" t="s">
        <v>3299</v>
      </c>
      <c r="B627" s="104">
        <v>1.0</v>
      </c>
      <c r="C627" s="93" t="s">
        <v>406</v>
      </c>
      <c r="D627" s="94" t="s">
        <v>176</v>
      </c>
      <c r="E627" s="100">
        <v>622.0</v>
      </c>
      <c r="F627" s="99">
        <v>1.0</v>
      </c>
      <c r="G627" s="99" t="s">
        <v>1089</v>
      </c>
      <c r="H627" s="100" t="s">
        <v>2677</v>
      </c>
      <c r="I627" s="100">
        <v>150.0</v>
      </c>
      <c r="J627" s="100">
        <v>0.0041</v>
      </c>
      <c r="K627" s="100">
        <v>0.0248</v>
      </c>
      <c r="L627" s="100">
        <v>0.0</v>
      </c>
      <c r="M627" s="100">
        <v>0.03</v>
      </c>
      <c r="N627" s="100">
        <v>0.01063</v>
      </c>
      <c r="O627" s="100">
        <v>0.03605</v>
      </c>
      <c r="P627" s="100">
        <v>14.36</v>
      </c>
      <c r="Q627" s="100">
        <v>16.8</v>
      </c>
      <c r="R627" s="1">
        <v>10.66</v>
      </c>
      <c r="S627" s="1">
        <v>10.39</v>
      </c>
    </row>
    <row r="628" hidden="1">
      <c r="A628" s="93" t="s">
        <v>3300</v>
      </c>
      <c r="B628" s="104">
        <v>2.0</v>
      </c>
      <c r="C628" s="93" t="s">
        <v>406</v>
      </c>
      <c r="D628" s="94" t="s">
        <v>176</v>
      </c>
      <c r="E628" s="100">
        <v>623.0</v>
      </c>
      <c r="F628" s="99">
        <v>2.0</v>
      </c>
      <c r="G628" s="99" t="s">
        <v>1168</v>
      </c>
      <c r="H628" s="100" t="s">
        <v>2677</v>
      </c>
      <c r="I628" s="100">
        <v>150.0</v>
      </c>
      <c r="J628" s="100">
        <v>0.0231</v>
      </c>
      <c r="K628" s="100">
        <v>0.1184</v>
      </c>
      <c r="L628" s="100">
        <v>0.02</v>
      </c>
      <c r="M628" s="100">
        <v>0.12</v>
      </c>
      <c r="N628" s="100">
        <v>0.1127</v>
      </c>
      <c r="O628" s="100">
        <v>0.38526</v>
      </c>
      <c r="P628" s="100">
        <v>1.98</v>
      </c>
      <c r="Q628" s="100">
        <v>3.51</v>
      </c>
      <c r="R628" s="1">
        <v>1.97</v>
      </c>
      <c r="S628" s="1">
        <v>3.49</v>
      </c>
    </row>
    <row r="629" hidden="1">
      <c r="A629" s="93" t="s">
        <v>3301</v>
      </c>
      <c r="B629" s="104">
        <v>1.0</v>
      </c>
      <c r="C629" s="93" t="s">
        <v>409</v>
      </c>
      <c r="D629" s="94" t="s">
        <v>176</v>
      </c>
      <c r="E629" s="100">
        <v>624.0</v>
      </c>
      <c r="F629" s="99">
        <v>1.0</v>
      </c>
      <c r="G629" s="99" t="s">
        <v>1168</v>
      </c>
      <c r="H629" s="100" t="s">
        <v>2677</v>
      </c>
      <c r="I629" s="100">
        <v>150.0</v>
      </c>
      <c r="J629" s="100">
        <v>0.0231</v>
      </c>
      <c r="K629" s="100">
        <v>0.1184</v>
      </c>
      <c r="L629" s="100">
        <v>0.02</v>
      </c>
      <c r="M629" s="100">
        <v>0.12</v>
      </c>
      <c r="N629" s="100">
        <v>0.1127</v>
      </c>
      <c r="O629" s="100">
        <v>0.38526</v>
      </c>
      <c r="P629" s="100">
        <v>1.98</v>
      </c>
      <c r="Q629" s="100">
        <v>3.51</v>
      </c>
      <c r="R629" s="1">
        <v>1.97</v>
      </c>
      <c r="S629" s="1">
        <v>3.49</v>
      </c>
    </row>
    <row r="630" hidden="1">
      <c r="A630" s="93" t="s">
        <v>3302</v>
      </c>
      <c r="B630" s="104">
        <v>2.0</v>
      </c>
      <c r="C630" s="93" t="s">
        <v>409</v>
      </c>
      <c r="D630" s="94" t="s">
        <v>176</v>
      </c>
      <c r="E630" s="100">
        <v>625.0</v>
      </c>
      <c r="F630" s="99">
        <v>1.0</v>
      </c>
      <c r="G630" s="99" t="s">
        <v>938</v>
      </c>
      <c r="H630" s="100" t="s">
        <v>2677</v>
      </c>
      <c r="I630" s="100">
        <v>150.0</v>
      </c>
      <c r="J630" s="100">
        <v>0.0168</v>
      </c>
      <c r="K630" s="100">
        <v>0.059</v>
      </c>
      <c r="L630" s="100">
        <v>0.02</v>
      </c>
      <c r="M630" s="100">
        <v>0.06</v>
      </c>
      <c r="N630" s="100">
        <v>0.03226</v>
      </c>
      <c r="O630" s="100">
        <v>0.1434</v>
      </c>
      <c r="P630" s="100">
        <v>4.68</v>
      </c>
      <c r="Q630" s="100">
        <v>6.89</v>
      </c>
      <c r="R630" s="1">
        <v>4.68</v>
      </c>
      <c r="S630" s="1">
        <v>6.89</v>
      </c>
    </row>
    <row r="631" hidden="1">
      <c r="A631" s="93" t="s">
        <v>3303</v>
      </c>
      <c r="B631" s="104">
        <v>1.0</v>
      </c>
      <c r="C631" s="93" t="s">
        <v>417</v>
      </c>
      <c r="D631" s="94" t="s">
        <v>176</v>
      </c>
      <c r="E631" s="100">
        <v>626.0</v>
      </c>
      <c r="F631" s="99">
        <v>2.0</v>
      </c>
      <c r="G631" s="99" t="s">
        <v>3304</v>
      </c>
      <c r="H631" s="100" t="s">
        <v>2677</v>
      </c>
      <c r="I631" s="100">
        <v>150.0</v>
      </c>
      <c r="J631" s="100">
        <v>0.0101</v>
      </c>
      <c r="K631" s="100">
        <v>0.0441</v>
      </c>
      <c r="L631" s="100">
        <v>0.01</v>
      </c>
      <c r="M631" s="100">
        <v>0.04</v>
      </c>
      <c r="N631" s="100">
        <v>0.01651</v>
      </c>
      <c r="O631" s="100">
        <v>0.09025</v>
      </c>
      <c r="P631" s="100">
        <v>6.95</v>
      </c>
      <c r="Q631" s="100">
        <v>9.33</v>
      </c>
      <c r="R631" s="1">
        <v>6.85</v>
      </c>
      <c r="S631" s="1">
        <v>9.06</v>
      </c>
    </row>
    <row r="632" hidden="1">
      <c r="A632" s="93" t="s">
        <v>3305</v>
      </c>
      <c r="B632" s="104">
        <v>2.0</v>
      </c>
      <c r="C632" s="93" t="s">
        <v>417</v>
      </c>
      <c r="D632" s="94" t="s">
        <v>176</v>
      </c>
      <c r="E632" s="100">
        <v>627.0</v>
      </c>
      <c r="F632" s="99">
        <v>1.0</v>
      </c>
      <c r="G632" s="99" t="s">
        <v>3304</v>
      </c>
      <c r="H632" s="100" t="s">
        <v>2677</v>
      </c>
      <c r="I632" s="100">
        <v>150.0</v>
      </c>
      <c r="J632" s="100">
        <v>0.0101</v>
      </c>
      <c r="K632" s="100">
        <v>0.0441</v>
      </c>
      <c r="L632" s="100">
        <v>0.01</v>
      </c>
      <c r="M632" s="100">
        <v>0.04</v>
      </c>
      <c r="N632" s="100">
        <v>0.01651</v>
      </c>
      <c r="O632" s="100">
        <v>0.09025</v>
      </c>
      <c r="P632" s="100">
        <v>6.95</v>
      </c>
      <c r="Q632" s="100">
        <v>9.33</v>
      </c>
      <c r="R632" s="1">
        <v>6.85</v>
      </c>
      <c r="S632" s="1">
        <v>9.06</v>
      </c>
    </row>
    <row r="633" hidden="1">
      <c r="A633" s="93" t="s">
        <v>3306</v>
      </c>
      <c r="B633" s="104">
        <v>1.0</v>
      </c>
      <c r="C633" s="93" t="s">
        <v>272</v>
      </c>
      <c r="D633" s="94" t="s">
        <v>176</v>
      </c>
      <c r="E633" s="100">
        <v>628.0</v>
      </c>
      <c r="F633" s="99">
        <v>2.0</v>
      </c>
      <c r="G633" s="99" t="s">
        <v>1175</v>
      </c>
      <c r="H633" s="100" t="s">
        <v>2677</v>
      </c>
      <c r="I633" s="100">
        <v>150.0</v>
      </c>
      <c r="J633" s="100">
        <v>0.0039</v>
      </c>
      <c r="K633" s="100">
        <v>0.0407</v>
      </c>
      <c r="L633" s="100">
        <v>0.0</v>
      </c>
      <c r="M633" s="100">
        <v>0.04</v>
      </c>
      <c r="N633" s="100">
        <v>0.01597</v>
      </c>
      <c r="O633" s="100">
        <v>0.07517</v>
      </c>
      <c r="P633" s="100">
        <v>8.01</v>
      </c>
      <c r="Q633" s="100">
        <v>10.35</v>
      </c>
      <c r="R633" s="1">
        <v>7.98</v>
      </c>
      <c r="S633" s="1">
        <v>10.27</v>
      </c>
    </row>
    <row r="634" hidden="1">
      <c r="A634" s="93" t="s">
        <v>3307</v>
      </c>
      <c r="B634" s="104">
        <v>2.0</v>
      </c>
      <c r="C634" s="93" t="s">
        <v>272</v>
      </c>
      <c r="D634" s="94" t="s">
        <v>176</v>
      </c>
      <c r="E634" s="100">
        <v>629.0</v>
      </c>
      <c r="F634" s="99">
        <v>1.0</v>
      </c>
      <c r="G634" s="99" t="s">
        <v>1175</v>
      </c>
      <c r="H634" s="100" t="s">
        <v>2677</v>
      </c>
      <c r="I634" s="100">
        <v>150.0</v>
      </c>
      <c r="J634" s="100">
        <v>0.0039</v>
      </c>
      <c r="K634" s="100">
        <v>0.0407</v>
      </c>
      <c r="L634" s="100">
        <v>0.0</v>
      </c>
      <c r="M634" s="100">
        <v>0.04</v>
      </c>
      <c r="N634" s="100">
        <v>0.01597</v>
      </c>
      <c r="O634" s="100">
        <v>0.07517</v>
      </c>
      <c r="P634" s="100">
        <v>8.01</v>
      </c>
      <c r="Q634" s="100">
        <v>10.35</v>
      </c>
      <c r="R634" s="1">
        <v>7.98</v>
      </c>
      <c r="S634" s="1">
        <v>10.27</v>
      </c>
    </row>
    <row r="635" hidden="1">
      <c r="A635" s="93" t="s">
        <v>3308</v>
      </c>
      <c r="B635" s="93" t="s">
        <v>56</v>
      </c>
      <c r="C635" s="93" t="s">
        <v>673</v>
      </c>
      <c r="D635" s="94" t="s">
        <v>176</v>
      </c>
      <c r="E635" s="100">
        <v>630.0</v>
      </c>
      <c r="F635" s="99">
        <v>2.0</v>
      </c>
      <c r="G635" s="99" t="s">
        <v>1188</v>
      </c>
      <c r="H635" s="100" t="s">
        <v>2677</v>
      </c>
      <c r="I635" s="100">
        <v>150.0</v>
      </c>
      <c r="J635" s="100">
        <v>5.0E-4</v>
      </c>
      <c r="K635" s="100">
        <v>0.0116</v>
      </c>
      <c r="L635" s="100">
        <v>0.0</v>
      </c>
      <c r="M635" s="100">
        <v>0.01</v>
      </c>
      <c r="N635" s="100">
        <v>3.8E-4</v>
      </c>
      <c r="O635" s="100">
        <v>0.00781</v>
      </c>
      <c r="P635" s="100">
        <v>40.25</v>
      </c>
      <c r="Q635" s="100">
        <v>36.48</v>
      </c>
      <c r="R635" s="1">
        <v>40.14</v>
      </c>
      <c r="S635" s="1">
        <v>36.35</v>
      </c>
    </row>
    <row r="636" hidden="1">
      <c r="A636" s="93" t="s">
        <v>3309</v>
      </c>
      <c r="B636" s="93" t="s">
        <v>78</v>
      </c>
      <c r="C636" s="93" t="s">
        <v>673</v>
      </c>
      <c r="D636" s="94" t="s">
        <v>176</v>
      </c>
      <c r="E636" s="100">
        <v>631.0</v>
      </c>
      <c r="F636" s="99">
        <v>1.0</v>
      </c>
      <c r="G636" s="99" t="s">
        <v>1188</v>
      </c>
      <c r="H636" s="100" t="s">
        <v>2677</v>
      </c>
      <c r="I636" s="100">
        <v>150.0</v>
      </c>
      <c r="J636" s="100">
        <v>5.0E-4</v>
      </c>
      <c r="K636" s="100">
        <v>0.0116</v>
      </c>
      <c r="L636" s="100">
        <v>0.0</v>
      </c>
      <c r="M636" s="100">
        <v>0.01</v>
      </c>
      <c r="N636" s="100">
        <v>3.8E-4</v>
      </c>
      <c r="O636" s="100">
        <v>0.00781</v>
      </c>
      <c r="P636" s="100">
        <v>40.25</v>
      </c>
      <c r="Q636" s="100">
        <v>36.48</v>
      </c>
      <c r="R636" s="1">
        <v>40.14</v>
      </c>
      <c r="S636" s="1">
        <v>36.35</v>
      </c>
    </row>
    <row r="637" hidden="1">
      <c r="A637" s="93" t="s">
        <v>3310</v>
      </c>
      <c r="B637" s="104">
        <v>1.0</v>
      </c>
      <c r="C637" s="93" t="s">
        <v>793</v>
      </c>
      <c r="D637" s="94" t="s">
        <v>176</v>
      </c>
      <c r="E637" s="100">
        <v>632.0</v>
      </c>
      <c r="F637" s="99">
        <v>2.0</v>
      </c>
      <c r="G637" s="99" t="s">
        <v>178</v>
      </c>
      <c r="H637" s="100" t="s">
        <v>2677</v>
      </c>
      <c r="I637" s="100">
        <v>150.0</v>
      </c>
      <c r="J637" s="100">
        <v>0.0017</v>
      </c>
      <c r="K637" s="100">
        <v>0.0267</v>
      </c>
      <c r="L637" s="100">
        <v>0.0</v>
      </c>
      <c r="M637" s="100">
        <v>0.03</v>
      </c>
      <c r="N637" s="100">
        <v>0.00534</v>
      </c>
      <c r="O637" s="100">
        <v>0.02781</v>
      </c>
      <c r="P637" s="100">
        <v>15.53</v>
      </c>
      <c r="Q637" s="100">
        <v>15.83</v>
      </c>
      <c r="R637" s="1">
        <v>15.41</v>
      </c>
      <c r="S637" s="1">
        <v>15.64</v>
      </c>
    </row>
    <row r="638" hidden="1">
      <c r="A638" s="93" t="s">
        <v>3311</v>
      </c>
      <c r="B638" s="104">
        <v>2.0</v>
      </c>
      <c r="C638" s="93" t="s">
        <v>793</v>
      </c>
      <c r="D638" s="94" t="s">
        <v>176</v>
      </c>
      <c r="E638" s="100">
        <v>633.0</v>
      </c>
      <c r="F638" s="99">
        <v>1.0</v>
      </c>
      <c r="G638" s="99" t="s">
        <v>178</v>
      </c>
      <c r="H638" s="100" t="s">
        <v>2677</v>
      </c>
      <c r="I638" s="100">
        <v>150.0</v>
      </c>
      <c r="J638" s="100">
        <v>0.0017</v>
      </c>
      <c r="K638" s="100">
        <v>0.0267</v>
      </c>
      <c r="L638" s="100">
        <v>0.0</v>
      </c>
      <c r="M638" s="100">
        <v>0.03</v>
      </c>
      <c r="N638" s="100">
        <v>0.00534</v>
      </c>
      <c r="O638" s="100">
        <v>0.02781</v>
      </c>
      <c r="P638" s="100">
        <v>15.53</v>
      </c>
      <c r="Q638" s="100">
        <v>15.83</v>
      </c>
      <c r="R638" s="1">
        <v>15.41</v>
      </c>
      <c r="S638" s="1">
        <v>15.64</v>
      </c>
    </row>
    <row r="639" hidden="1">
      <c r="A639" s="93" t="s">
        <v>3312</v>
      </c>
      <c r="B639" s="93" t="s">
        <v>85</v>
      </c>
      <c r="C639" s="93" t="s">
        <v>794</v>
      </c>
      <c r="D639" s="94" t="s">
        <v>176</v>
      </c>
      <c r="E639" s="100">
        <v>634.0</v>
      </c>
      <c r="F639" s="99">
        <v>2.0</v>
      </c>
      <c r="G639" s="99" t="s">
        <v>416</v>
      </c>
      <c r="H639" s="100" t="s">
        <v>2677</v>
      </c>
      <c r="I639" s="100">
        <v>150.0</v>
      </c>
      <c r="J639" s="100">
        <v>0.0022</v>
      </c>
      <c r="K639" s="100">
        <v>0.0191</v>
      </c>
      <c r="L639" s="100">
        <v>0.0</v>
      </c>
      <c r="M639" s="100">
        <v>0.02</v>
      </c>
      <c r="N639" s="100">
        <v>0.00498</v>
      </c>
      <c r="O639" s="100">
        <v>0.02218</v>
      </c>
      <c r="P639" s="100">
        <v>20.51</v>
      </c>
      <c r="Q639" s="100">
        <v>21.96</v>
      </c>
      <c r="R639" s="1">
        <v>12.75</v>
      </c>
      <c r="S639" s="1">
        <v>11.06</v>
      </c>
    </row>
    <row r="640" hidden="1">
      <c r="A640" s="93" t="s">
        <v>3313</v>
      </c>
      <c r="B640" s="104">
        <v>1.0</v>
      </c>
      <c r="C640" s="93" t="s">
        <v>1177</v>
      </c>
      <c r="D640" s="94" t="s">
        <v>176</v>
      </c>
      <c r="E640" s="100">
        <v>635.0</v>
      </c>
      <c r="F640" s="99">
        <v>1.0</v>
      </c>
      <c r="G640" s="99" t="s">
        <v>416</v>
      </c>
      <c r="H640" s="100" t="s">
        <v>2677</v>
      </c>
      <c r="I640" s="100">
        <v>150.0</v>
      </c>
      <c r="J640" s="100">
        <v>0.0022</v>
      </c>
      <c r="K640" s="100">
        <v>0.0191</v>
      </c>
      <c r="L640" s="100">
        <v>0.0</v>
      </c>
      <c r="M640" s="100">
        <v>0.02</v>
      </c>
      <c r="N640" s="100">
        <v>0.00498</v>
      </c>
      <c r="O640" s="100">
        <v>0.02218</v>
      </c>
      <c r="P640" s="100">
        <v>20.51</v>
      </c>
      <c r="Q640" s="100">
        <v>21.96</v>
      </c>
      <c r="R640" s="1">
        <v>12.75</v>
      </c>
      <c r="S640" s="1">
        <v>11.06</v>
      </c>
    </row>
    <row r="641" hidden="1">
      <c r="A641" s="93" t="s">
        <v>3314</v>
      </c>
      <c r="B641" s="104">
        <v>2.0</v>
      </c>
      <c r="C641" s="93" t="s">
        <v>1177</v>
      </c>
      <c r="D641" s="94" t="s">
        <v>176</v>
      </c>
      <c r="E641" s="100">
        <v>636.0</v>
      </c>
      <c r="F641" s="99" t="s">
        <v>85</v>
      </c>
      <c r="G641" s="99" t="s">
        <v>2098</v>
      </c>
      <c r="H641" s="100" t="s">
        <v>2677</v>
      </c>
      <c r="I641" s="100">
        <v>150.0</v>
      </c>
      <c r="J641" s="100">
        <v>0.0077</v>
      </c>
      <c r="K641" s="100">
        <v>0.0383</v>
      </c>
      <c r="L641" s="100">
        <v>0.01</v>
      </c>
      <c r="M641" s="100">
        <v>0.04</v>
      </c>
      <c r="N641" s="100">
        <v>0.01984</v>
      </c>
      <c r="O641" s="100">
        <v>0.08858</v>
      </c>
      <c r="P641" s="100">
        <v>7.48</v>
      </c>
      <c r="Q641" s="100">
        <v>10.82</v>
      </c>
      <c r="R641" s="1">
        <v>7.48</v>
      </c>
      <c r="S641" s="1">
        <v>10.81</v>
      </c>
    </row>
    <row r="642" hidden="1">
      <c r="A642" s="93" t="s">
        <v>3315</v>
      </c>
      <c r="B642" s="104">
        <v>1.0</v>
      </c>
      <c r="C642" s="93" t="s">
        <v>932</v>
      </c>
      <c r="D642" s="94" t="s">
        <v>176</v>
      </c>
      <c r="E642" s="100">
        <v>637.0</v>
      </c>
      <c r="F642" s="99">
        <v>2.0</v>
      </c>
      <c r="G642" s="99" t="s">
        <v>1282</v>
      </c>
      <c r="H642" s="100" t="s">
        <v>2677</v>
      </c>
      <c r="I642" s="100">
        <v>150.0</v>
      </c>
      <c r="J642" s="100">
        <v>0.0024</v>
      </c>
      <c r="K642" s="100">
        <v>0.0162</v>
      </c>
      <c r="L642" s="100">
        <v>0.0</v>
      </c>
      <c r="M642" s="100">
        <v>0.02</v>
      </c>
      <c r="N642" s="100">
        <v>0.00705</v>
      </c>
      <c r="O642" s="100">
        <v>0.02785</v>
      </c>
      <c r="P642" s="100">
        <v>20.53</v>
      </c>
      <c r="Q642" s="100">
        <v>25.78</v>
      </c>
      <c r="R642" s="1">
        <v>19.64</v>
      </c>
      <c r="S642" s="1">
        <v>23.71</v>
      </c>
    </row>
    <row r="643" hidden="1">
      <c r="A643" s="93" t="s">
        <v>3316</v>
      </c>
      <c r="B643" s="104">
        <v>2.0</v>
      </c>
      <c r="C643" s="93" t="s">
        <v>932</v>
      </c>
      <c r="D643" s="94" t="s">
        <v>176</v>
      </c>
      <c r="E643" s="100">
        <v>638.0</v>
      </c>
      <c r="F643" s="99">
        <v>1.0</v>
      </c>
      <c r="G643" s="99" t="s">
        <v>1282</v>
      </c>
      <c r="H643" s="100" t="s">
        <v>2677</v>
      </c>
      <c r="I643" s="100">
        <v>150.0</v>
      </c>
      <c r="J643" s="100">
        <v>0.0024</v>
      </c>
      <c r="K643" s="100">
        <v>0.0162</v>
      </c>
      <c r="L643" s="100">
        <v>0.0</v>
      </c>
      <c r="M643" s="100">
        <v>0.02</v>
      </c>
      <c r="N643" s="100">
        <v>0.00705</v>
      </c>
      <c r="O643" s="100">
        <v>0.02785</v>
      </c>
      <c r="P643" s="100">
        <v>20.53</v>
      </c>
      <c r="Q643" s="100">
        <v>25.78</v>
      </c>
      <c r="R643" s="1">
        <v>19.64</v>
      </c>
      <c r="S643" s="1">
        <v>23.71</v>
      </c>
    </row>
    <row r="644" hidden="1">
      <c r="A644" s="93" t="s">
        <v>3317</v>
      </c>
      <c r="B644" s="93" t="s">
        <v>63</v>
      </c>
      <c r="C644" s="93" t="s">
        <v>934</v>
      </c>
      <c r="D644" s="94" t="s">
        <v>176</v>
      </c>
      <c r="E644" s="100">
        <v>639.0</v>
      </c>
      <c r="F644" s="99">
        <v>2.0</v>
      </c>
      <c r="G644" s="99" t="s">
        <v>1334</v>
      </c>
      <c r="H644" s="100" t="s">
        <v>2677</v>
      </c>
      <c r="I644" s="100">
        <v>150.0</v>
      </c>
      <c r="J644" s="100">
        <v>0.0037</v>
      </c>
      <c r="K644" s="100">
        <v>0.021</v>
      </c>
      <c r="L644" s="100">
        <v>0.0</v>
      </c>
      <c r="M644" s="100">
        <v>0.02</v>
      </c>
      <c r="N644" s="100">
        <v>0.00824</v>
      </c>
      <c r="O644" s="100">
        <v>0.03669</v>
      </c>
      <c r="P644" s="100">
        <v>15.67</v>
      </c>
      <c r="Q644" s="100">
        <v>19.76</v>
      </c>
      <c r="R644" s="1">
        <v>15.65</v>
      </c>
      <c r="S644" s="1">
        <v>19.73</v>
      </c>
    </row>
    <row r="645" hidden="1">
      <c r="A645" s="93" t="s">
        <v>3318</v>
      </c>
      <c r="B645" s="104">
        <v>2.0</v>
      </c>
      <c r="C645" s="93" t="s">
        <v>1019</v>
      </c>
      <c r="D645" s="94" t="s">
        <v>176</v>
      </c>
      <c r="E645" s="100">
        <v>640.0</v>
      </c>
      <c r="F645" s="99">
        <v>1.0</v>
      </c>
      <c r="G645" s="99" t="s">
        <v>1334</v>
      </c>
      <c r="H645" s="100" t="s">
        <v>2677</v>
      </c>
      <c r="I645" s="100">
        <v>150.0</v>
      </c>
      <c r="J645" s="100">
        <v>0.0037</v>
      </c>
      <c r="K645" s="100">
        <v>0.021</v>
      </c>
      <c r="L645" s="100">
        <v>0.0</v>
      </c>
      <c r="M645" s="100">
        <v>0.02</v>
      </c>
      <c r="N645" s="100">
        <v>0.00824</v>
      </c>
      <c r="O645" s="100">
        <v>0.03669</v>
      </c>
      <c r="P645" s="100">
        <v>15.67</v>
      </c>
      <c r="Q645" s="100">
        <v>19.76</v>
      </c>
      <c r="R645" s="1">
        <v>15.65</v>
      </c>
      <c r="S645" s="1">
        <v>19.73</v>
      </c>
    </row>
    <row r="646" hidden="1">
      <c r="A646" s="93" t="s">
        <v>3319</v>
      </c>
      <c r="B646" s="104">
        <v>1.0</v>
      </c>
      <c r="C646" s="93" t="s">
        <v>188</v>
      </c>
      <c r="D646" s="94" t="s">
        <v>176</v>
      </c>
      <c r="E646" s="100">
        <v>641.0</v>
      </c>
      <c r="F646" s="99">
        <v>2.0</v>
      </c>
      <c r="G646" s="99" t="s">
        <v>173</v>
      </c>
      <c r="H646" s="100" t="s">
        <v>2677</v>
      </c>
      <c r="I646" s="100">
        <v>150.0</v>
      </c>
      <c r="J646" s="100">
        <v>0.022</v>
      </c>
      <c r="K646" s="100">
        <v>0.0814</v>
      </c>
      <c r="L646" s="100">
        <v>0.02</v>
      </c>
      <c r="M646" s="100">
        <v>0.08</v>
      </c>
      <c r="N646" s="100">
        <v>0.04397</v>
      </c>
      <c r="O646" s="100">
        <v>0.19475</v>
      </c>
      <c r="P646" s="100">
        <v>3.45</v>
      </c>
      <c r="Q646" s="100">
        <v>5.01</v>
      </c>
      <c r="R646" s="1">
        <v>3.45</v>
      </c>
      <c r="S646" s="1">
        <v>5.01</v>
      </c>
    </row>
    <row r="647" hidden="1">
      <c r="A647" s="93" t="s">
        <v>3320</v>
      </c>
      <c r="B647" s="104">
        <v>2.0</v>
      </c>
      <c r="C647" s="93" t="s">
        <v>188</v>
      </c>
      <c r="D647" s="94" t="s">
        <v>176</v>
      </c>
      <c r="E647" s="100">
        <v>642.0</v>
      </c>
      <c r="F647" s="99">
        <v>1.0</v>
      </c>
      <c r="G647" s="99" t="s">
        <v>173</v>
      </c>
      <c r="H647" s="100" t="s">
        <v>2677</v>
      </c>
      <c r="I647" s="100">
        <v>150.0</v>
      </c>
      <c r="J647" s="100">
        <v>0.022</v>
      </c>
      <c r="K647" s="100">
        <v>0.0814</v>
      </c>
      <c r="L647" s="100">
        <v>0.02</v>
      </c>
      <c r="M647" s="100">
        <v>0.08</v>
      </c>
      <c r="N647" s="100">
        <v>0.04397</v>
      </c>
      <c r="O647" s="100">
        <v>0.19475</v>
      </c>
      <c r="P647" s="100">
        <v>3.45</v>
      </c>
      <c r="Q647" s="100">
        <v>5.01</v>
      </c>
      <c r="R647" s="1">
        <v>3.45</v>
      </c>
      <c r="S647" s="1">
        <v>5.01</v>
      </c>
    </row>
    <row r="648" hidden="1">
      <c r="A648" s="93" t="s">
        <v>3321</v>
      </c>
      <c r="B648" s="104">
        <v>1.0</v>
      </c>
      <c r="C648" s="93" t="s">
        <v>1283</v>
      </c>
      <c r="D648" s="94" t="s">
        <v>176</v>
      </c>
      <c r="E648" s="100">
        <v>643.0</v>
      </c>
      <c r="F648" s="99">
        <v>2.0</v>
      </c>
      <c r="G648" s="99" t="s">
        <v>1022</v>
      </c>
      <c r="H648" s="100" t="s">
        <v>2677</v>
      </c>
      <c r="I648" s="100">
        <v>150.0</v>
      </c>
      <c r="J648" s="100">
        <v>0.0033</v>
      </c>
      <c r="K648" s="100">
        <v>0.0319</v>
      </c>
      <c r="L648" s="100">
        <v>0.0</v>
      </c>
      <c r="M648" s="100">
        <v>0.03</v>
      </c>
      <c r="N648" s="100">
        <v>0.0107</v>
      </c>
      <c r="O648" s="100">
        <v>0.04348</v>
      </c>
      <c r="P648" s="100">
        <v>11.67</v>
      </c>
      <c r="Q648" s="100">
        <v>13.19</v>
      </c>
      <c r="R648" s="1">
        <v>11.6</v>
      </c>
      <c r="S648" s="1">
        <v>13.06</v>
      </c>
    </row>
    <row r="649" hidden="1">
      <c r="A649" s="93" t="s">
        <v>3322</v>
      </c>
      <c r="B649" s="104">
        <v>2.0</v>
      </c>
      <c r="C649" s="93" t="s">
        <v>1283</v>
      </c>
      <c r="D649" s="94" t="s">
        <v>176</v>
      </c>
      <c r="E649" s="100">
        <v>644.0</v>
      </c>
      <c r="F649" s="99">
        <v>1.0</v>
      </c>
      <c r="G649" s="99" t="s">
        <v>1022</v>
      </c>
      <c r="H649" s="100" t="s">
        <v>2677</v>
      </c>
      <c r="I649" s="100">
        <v>150.0</v>
      </c>
      <c r="J649" s="100">
        <v>0.0033</v>
      </c>
      <c r="K649" s="100">
        <v>0.0319</v>
      </c>
      <c r="L649" s="100">
        <v>0.0</v>
      </c>
      <c r="M649" s="100">
        <v>0.03</v>
      </c>
      <c r="N649" s="100">
        <v>0.0107</v>
      </c>
      <c r="O649" s="100">
        <v>0.04348</v>
      </c>
      <c r="P649" s="100">
        <v>11.67</v>
      </c>
      <c r="Q649" s="100">
        <v>13.19</v>
      </c>
      <c r="R649" s="1">
        <v>11.6</v>
      </c>
      <c r="S649" s="1">
        <v>13.06</v>
      </c>
    </row>
    <row r="650" hidden="1">
      <c r="A650" s="93" t="s">
        <v>3323</v>
      </c>
      <c r="B650" s="104">
        <v>1.0</v>
      </c>
      <c r="C650" s="93" t="s">
        <v>410</v>
      </c>
      <c r="D650" s="94" t="s">
        <v>176</v>
      </c>
      <c r="E650" s="100">
        <v>645.0</v>
      </c>
      <c r="F650" s="99">
        <v>2.0</v>
      </c>
      <c r="G650" s="99" t="s">
        <v>1377</v>
      </c>
      <c r="H650" s="100" t="s">
        <v>2677</v>
      </c>
      <c r="I650" s="100">
        <v>150.0</v>
      </c>
      <c r="J650" s="100">
        <v>0.0133</v>
      </c>
      <c r="K650" s="100">
        <v>0.0625</v>
      </c>
      <c r="L650" s="100">
        <v>0.01</v>
      </c>
      <c r="M650" s="100">
        <v>0.06</v>
      </c>
      <c r="N650" s="100">
        <v>0.03109</v>
      </c>
      <c r="O650" s="100">
        <v>0.13532</v>
      </c>
      <c r="P650" s="100">
        <v>4.76</v>
      </c>
      <c r="Q650" s="100">
        <v>6.62</v>
      </c>
      <c r="R650" s="1">
        <v>4.75</v>
      </c>
      <c r="S650" s="1">
        <v>6.58</v>
      </c>
    </row>
    <row r="651" hidden="1">
      <c r="A651" s="93" t="s">
        <v>3324</v>
      </c>
      <c r="B651" s="104">
        <v>2.0</v>
      </c>
      <c r="C651" s="93" t="s">
        <v>410</v>
      </c>
      <c r="D651" s="94" t="s">
        <v>176</v>
      </c>
      <c r="E651" s="100">
        <v>646.0</v>
      </c>
      <c r="F651" s="99">
        <v>1.0</v>
      </c>
      <c r="G651" s="99" t="s">
        <v>1377</v>
      </c>
      <c r="H651" s="100" t="s">
        <v>2677</v>
      </c>
      <c r="I651" s="100">
        <v>150.0</v>
      </c>
      <c r="J651" s="100">
        <v>0.0133</v>
      </c>
      <c r="K651" s="100">
        <v>0.0625</v>
      </c>
      <c r="L651" s="100">
        <v>0.01</v>
      </c>
      <c r="M651" s="100">
        <v>0.06</v>
      </c>
      <c r="N651" s="100">
        <v>0.03109</v>
      </c>
      <c r="O651" s="100">
        <v>0.13532</v>
      </c>
      <c r="P651" s="100">
        <v>4.76</v>
      </c>
      <c r="Q651" s="100">
        <v>6.62</v>
      </c>
      <c r="R651" s="1">
        <v>4.75</v>
      </c>
      <c r="S651" s="1">
        <v>6.58</v>
      </c>
    </row>
    <row r="652" hidden="1">
      <c r="A652" s="93" t="s">
        <v>3325</v>
      </c>
      <c r="B652" s="104">
        <v>1.0</v>
      </c>
      <c r="C652" s="93" t="s">
        <v>1043</v>
      </c>
      <c r="D652" s="94" t="s">
        <v>176</v>
      </c>
      <c r="E652" s="100">
        <v>647.0</v>
      </c>
      <c r="F652" s="99">
        <v>2.0</v>
      </c>
      <c r="G652" s="99" t="s">
        <v>1396</v>
      </c>
      <c r="H652" s="100" t="s">
        <v>2677</v>
      </c>
      <c r="I652" s="100">
        <v>150.0</v>
      </c>
      <c r="J652" s="100">
        <v>0.0095</v>
      </c>
      <c r="K652" s="100">
        <v>0.0568</v>
      </c>
      <c r="L652" s="100">
        <v>0.01</v>
      </c>
      <c r="M652" s="100">
        <v>0.06</v>
      </c>
      <c r="N652" s="100">
        <v>0.02764</v>
      </c>
      <c r="O652" s="100">
        <v>0.12353</v>
      </c>
      <c r="P652" s="100">
        <v>5.25</v>
      </c>
      <c r="Q652" s="100">
        <v>7.34</v>
      </c>
      <c r="R652" s="1">
        <v>5.24</v>
      </c>
      <c r="S652" s="1">
        <v>7.3</v>
      </c>
    </row>
    <row r="653" hidden="1">
      <c r="A653" s="93" t="s">
        <v>3326</v>
      </c>
      <c r="B653" s="104">
        <v>2.0</v>
      </c>
      <c r="C653" s="93" t="s">
        <v>1043</v>
      </c>
      <c r="D653" s="94" t="s">
        <v>176</v>
      </c>
      <c r="E653" s="100">
        <v>648.0</v>
      </c>
      <c r="F653" s="99">
        <v>1.0</v>
      </c>
      <c r="G653" s="99" t="s">
        <v>1396</v>
      </c>
      <c r="H653" s="100" t="s">
        <v>2677</v>
      </c>
      <c r="I653" s="100">
        <v>150.0</v>
      </c>
      <c r="J653" s="100">
        <v>0.0095</v>
      </c>
      <c r="K653" s="100">
        <v>0.0568</v>
      </c>
      <c r="L653" s="100">
        <v>0.01</v>
      </c>
      <c r="M653" s="100">
        <v>0.06</v>
      </c>
      <c r="N653" s="100">
        <v>0.02764</v>
      </c>
      <c r="O653" s="100">
        <v>0.12353</v>
      </c>
      <c r="P653" s="100">
        <v>5.25</v>
      </c>
      <c r="Q653" s="100">
        <v>7.34</v>
      </c>
      <c r="R653" s="1">
        <v>5.24</v>
      </c>
      <c r="S653" s="1">
        <v>7.3</v>
      </c>
    </row>
    <row r="654" hidden="1">
      <c r="A654" s="93" t="s">
        <v>3327</v>
      </c>
      <c r="B654" s="104">
        <v>1.0</v>
      </c>
      <c r="C654" s="93" t="s">
        <v>437</v>
      </c>
      <c r="D654" s="94" t="s">
        <v>176</v>
      </c>
      <c r="E654" s="100">
        <v>649.0</v>
      </c>
      <c r="F654" s="99">
        <v>2.0</v>
      </c>
      <c r="G654" s="99" t="s">
        <v>413</v>
      </c>
      <c r="H654" s="100" t="s">
        <v>2677</v>
      </c>
      <c r="I654" s="100">
        <v>150.0</v>
      </c>
      <c r="J654" s="100">
        <v>0.0171</v>
      </c>
      <c r="K654" s="100">
        <v>0.0629</v>
      </c>
      <c r="L654" s="100">
        <v>0.02</v>
      </c>
      <c r="M654" s="100">
        <v>0.06</v>
      </c>
      <c r="N654" s="100">
        <v>0.03315</v>
      </c>
      <c r="O654" s="100">
        <v>0.13161</v>
      </c>
      <c r="P654" s="100">
        <v>4.77</v>
      </c>
      <c r="Q654" s="100">
        <v>6.48</v>
      </c>
      <c r="R654" s="1">
        <v>4.72</v>
      </c>
      <c r="S654" s="1">
        <v>6.34</v>
      </c>
    </row>
    <row r="655" hidden="1">
      <c r="A655" s="93" t="s">
        <v>3328</v>
      </c>
      <c r="B655" s="104">
        <v>2.0</v>
      </c>
      <c r="C655" s="93" t="s">
        <v>437</v>
      </c>
      <c r="D655" s="94" t="s">
        <v>176</v>
      </c>
      <c r="E655" s="100">
        <v>650.0</v>
      </c>
      <c r="F655" s="99">
        <v>1.0</v>
      </c>
      <c r="G655" s="99" t="s">
        <v>413</v>
      </c>
      <c r="H655" s="100" t="s">
        <v>2677</v>
      </c>
      <c r="I655" s="100">
        <v>150.0</v>
      </c>
      <c r="J655" s="100">
        <v>0.0171</v>
      </c>
      <c r="K655" s="100">
        <v>0.0629</v>
      </c>
      <c r="L655" s="100">
        <v>0.02</v>
      </c>
      <c r="M655" s="100">
        <v>0.06</v>
      </c>
      <c r="N655" s="100">
        <v>0.03315</v>
      </c>
      <c r="O655" s="100">
        <v>0.13161</v>
      </c>
      <c r="P655" s="100">
        <v>4.77</v>
      </c>
      <c r="Q655" s="100">
        <v>6.48</v>
      </c>
      <c r="R655" s="1">
        <v>4.72</v>
      </c>
      <c r="S655" s="1">
        <v>6.34</v>
      </c>
    </row>
    <row r="656" hidden="1">
      <c r="A656" s="93" t="s">
        <v>3329</v>
      </c>
      <c r="B656" s="104">
        <v>1.0</v>
      </c>
      <c r="C656" s="93" t="s">
        <v>1087</v>
      </c>
      <c r="D656" s="94" t="s">
        <v>176</v>
      </c>
      <c r="E656" s="100">
        <v>651.0</v>
      </c>
      <c r="F656" s="99" t="s">
        <v>935</v>
      </c>
      <c r="G656" s="99" t="s">
        <v>1474</v>
      </c>
      <c r="H656" s="100" t="s">
        <v>2677</v>
      </c>
      <c r="I656" s="100">
        <v>150.0</v>
      </c>
      <c r="J656" s="100">
        <v>0.0048</v>
      </c>
      <c r="K656" s="100">
        <v>0.0252</v>
      </c>
      <c r="L656" s="100">
        <v>0.0</v>
      </c>
      <c r="M656" s="100">
        <v>0.03</v>
      </c>
      <c r="N656" s="100">
        <v>0.00967</v>
      </c>
      <c r="O656" s="100">
        <v>0.043</v>
      </c>
      <c r="P656" s="100">
        <v>13.27</v>
      </c>
      <c r="Q656" s="100">
        <v>16.47</v>
      </c>
      <c r="R656" s="1">
        <v>12.88</v>
      </c>
      <c r="S656" s="1">
        <v>15.57</v>
      </c>
    </row>
    <row r="657" hidden="1">
      <c r="A657" s="93" t="s">
        <v>3330</v>
      </c>
      <c r="B657" s="104">
        <v>2.0</v>
      </c>
      <c r="C657" s="93" t="s">
        <v>1087</v>
      </c>
      <c r="D657" s="94" t="s">
        <v>176</v>
      </c>
      <c r="E657" s="100">
        <v>652.0</v>
      </c>
      <c r="F657" s="99" t="s">
        <v>63</v>
      </c>
      <c r="G657" s="99" t="s">
        <v>1474</v>
      </c>
      <c r="H657" s="100" t="s">
        <v>2677</v>
      </c>
      <c r="I657" s="100">
        <v>150.0</v>
      </c>
      <c r="J657" s="100">
        <v>0.0048</v>
      </c>
      <c r="K657" s="100">
        <v>0.0252</v>
      </c>
      <c r="L657" s="100">
        <v>0.0</v>
      </c>
      <c r="M657" s="100">
        <v>0.03</v>
      </c>
      <c r="N657" s="100">
        <v>0.009667</v>
      </c>
      <c r="O657" s="100">
        <v>0.043</v>
      </c>
      <c r="P657" s="100">
        <v>13.27</v>
      </c>
      <c r="Q657" s="100">
        <v>16.47</v>
      </c>
      <c r="R657" s="1">
        <v>12.88</v>
      </c>
      <c r="S657" s="1">
        <v>15.57</v>
      </c>
    </row>
    <row r="658" hidden="1">
      <c r="A658" s="93" t="s">
        <v>3331</v>
      </c>
      <c r="B658" s="104">
        <v>1.0</v>
      </c>
      <c r="C658" s="93" t="s">
        <v>1089</v>
      </c>
      <c r="D658" s="94" t="s">
        <v>176</v>
      </c>
      <c r="E658" s="100">
        <v>653.0</v>
      </c>
      <c r="F658" s="99" t="s">
        <v>1485</v>
      </c>
      <c r="G658" s="99" t="s">
        <v>1484</v>
      </c>
      <c r="H658" s="100" t="s">
        <v>2677</v>
      </c>
      <c r="I658" s="100">
        <v>150.0</v>
      </c>
      <c r="J658" s="100">
        <v>0.0043</v>
      </c>
      <c r="K658" s="100">
        <v>0.0252</v>
      </c>
      <c r="L658" s="100">
        <v>0.0</v>
      </c>
      <c r="M658" s="100">
        <v>0.03</v>
      </c>
      <c r="N658" s="100">
        <v>0.00427</v>
      </c>
      <c r="O658" s="100">
        <v>0.03029</v>
      </c>
      <c r="P658" s="100">
        <v>15.04</v>
      </c>
      <c r="Q658" s="100">
        <v>16.54</v>
      </c>
      <c r="R658" s="1">
        <v>15.03</v>
      </c>
      <c r="S658" s="1">
        <v>16.53</v>
      </c>
    </row>
    <row r="659" hidden="1">
      <c r="A659" s="93" t="s">
        <v>3332</v>
      </c>
      <c r="B659" s="104">
        <v>2.0</v>
      </c>
      <c r="C659" s="93" t="s">
        <v>1089</v>
      </c>
      <c r="D659" s="94" t="s">
        <v>176</v>
      </c>
      <c r="E659" s="100">
        <v>654.0</v>
      </c>
      <c r="F659" s="99" t="s">
        <v>1452</v>
      </c>
      <c r="G659" s="99" t="s">
        <v>1484</v>
      </c>
      <c r="H659" s="100" t="s">
        <v>2677</v>
      </c>
      <c r="I659" s="100">
        <v>150.0</v>
      </c>
      <c r="J659" s="100">
        <v>0.0043</v>
      </c>
      <c r="K659" s="100">
        <v>0.0252</v>
      </c>
      <c r="L659" s="100">
        <v>0.0</v>
      </c>
      <c r="M659" s="100">
        <v>0.03</v>
      </c>
      <c r="N659" s="100">
        <v>0.00427</v>
      </c>
      <c r="O659" s="100">
        <v>0.03029</v>
      </c>
      <c r="P659" s="100">
        <v>15.04</v>
      </c>
      <c r="Q659" s="100">
        <v>16.54</v>
      </c>
      <c r="R659" s="1">
        <v>15.03</v>
      </c>
      <c r="S659" s="1">
        <v>16.53</v>
      </c>
    </row>
    <row r="660" hidden="1">
      <c r="A660" s="93" t="s">
        <v>3333</v>
      </c>
      <c r="B660" s="104">
        <v>1.0</v>
      </c>
      <c r="C660" s="93" t="s">
        <v>1168</v>
      </c>
      <c r="D660" s="94" t="s">
        <v>176</v>
      </c>
      <c r="E660" s="100">
        <v>655.0</v>
      </c>
      <c r="F660" s="99">
        <v>2.0</v>
      </c>
      <c r="G660" s="99" t="s">
        <v>1697</v>
      </c>
      <c r="H660" s="100" t="s">
        <v>2677</v>
      </c>
      <c r="I660" s="100">
        <v>150.0</v>
      </c>
      <c r="J660" s="100">
        <v>0.0042</v>
      </c>
      <c r="K660" s="100">
        <v>0.0448</v>
      </c>
      <c r="L660" s="100">
        <v>0.01</v>
      </c>
      <c r="M660" s="100">
        <v>0.05</v>
      </c>
      <c r="N660" s="100">
        <v>0.01232</v>
      </c>
      <c r="O660" s="100">
        <v>0.07354</v>
      </c>
      <c r="P660" s="100">
        <v>7.65</v>
      </c>
      <c r="Q660" s="100">
        <v>9.41</v>
      </c>
      <c r="R660" s="1">
        <v>7.64</v>
      </c>
      <c r="S660" s="1">
        <v>9.39</v>
      </c>
    </row>
    <row r="661" hidden="1">
      <c r="A661" s="93" t="s">
        <v>3334</v>
      </c>
      <c r="B661" s="104">
        <v>2.0</v>
      </c>
      <c r="C661" s="93" t="s">
        <v>1168</v>
      </c>
      <c r="D661" s="94" t="s">
        <v>176</v>
      </c>
      <c r="E661" s="100">
        <v>656.0</v>
      </c>
      <c r="F661" s="99">
        <v>1.0</v>
      </c>
      <c r="G661" s="99" t="s">
        <v>1697</v>
      </c>
      <c r="H661" s="100" t="s">
        <v>2677</v>
      </c>
      <c r="I661" s="100">
        <v>150.0</v>
      </c>
      <c r="J661" s="100">
        <v>0.0042</v>
      </c>
      <c r="K661" s="100">
        <v>0.0448</v>
      </c>
      <c r="L661" s="100">
        <v>0.01</v>
      </c>
      <c r="M661" s="100">
        <v>0.05</v>
      </c>
      <c r="N661" s="100">
        <v>0.01232</v>
      </c>
      <c r="O661" s="100">
        <v>0.07354</v>
      </c>
      <c r="P661" s="100">
        <v>7.65</v>
      </c>
      <c r="Q661" s="100">
        <v>9.41</v>
      </c>
      <c r="R661" s="1">
        <v>7.64</v>
      </c>
      <c r="S661" s="1">
        <v>9.39</v>
      </c>
    </row>
    <row r="662" hidden="1">
      <c r="A662" s="93" t="s">
        <v>3335</v>
      </c>
      <c r="B662" s="104">
        <v>1.0</v>
      </c>
      <c r="C662" s="93" t="s">
        <v>938</v>
      </c>
      <c r="D662" s="94" t="s">
        <v>176</v>
      </c>
      <c r="E662" s="100">
        <v>657.0</v>
      </c>
      <c r="F662" s="99">
        <v>2.0</v>
      </c>
      <c r="G662" s="99" t="s">
        <v>1376</v>
      </c>
      <c r="H662" s="100" t="s">
        <v>2677</v>
      </c>
      <c r="I662" s="100">
        <v>150.0</v>
      </c>
      <c r="J662" s="100">
        <v>0.0037</v>
      </c>
      <c r="K662" s="100">
        <v>0.0302</v>
      </c>
      <c r="L662" s="100">
        <v>0.0</v>
      </c>
      <c r="M662" s="100">
        <v>0.03</v>
      </c>
      <c r="N662" s="100">
        <v>0.01003</v>
      </c>
      <c r="O662" s="100">
        <v>0.04656</v>
      </c>
      <c r="P662" s="100">
        <v>11.67</v>
      </c>
      <c r="Q662" s="100">
        <v>13.88</v>
      </c>
      <c r="R662" s="1">
        <v>11.62</v>
      </c>
      <c r="S662" s="1">
        <v>13.76</v>
      </c>
    </row>
    <row r="663" hidden="1">
      <c r="A663" s="93" t="s">
        <v>3336</v>
      </c>
      <c r="B663" s="104">
        <v>1.0</v>
      </c>
      <c r="C663" s="93" t="s">
        <v>3304</v>
      </c>
      <c r="D663" s="94" t="s">
        <v>176</v>
      </c>
      <c r="E663" s="100">
        <v>658.0</v>
      </c>
      <c r="F663" s="99">
        <v>1.0</v>
      </c>
      <c r="G663" s="99" t="s">
        <v>1376</v>
      </c>
      <c r="H663" s="100" t="s">
        <v>2677</v>
      </c>
      <c r="I663" s="100">
        <v>150.0</v>
      </c>
      <c r="J663" s="100">
        <v>0.0096</v>
      </c>
      <c r="K663" s="100">
        <v>0.0516</v>
      </c>
      <c r="L663" s="100">
        <v>0.01</v>
      </c>
      <c r="M663" s="100">
        <v>0.05</v>
      </c>
      <c r="N663" s="100">
        <v>0.02318</v>
      </c>
      <c r="O663" s="100">
        <v>0.10253</v>
      </c>
      <c r="P663" s="100">
        <v>6.04</v>
      </c>
      <c r="Q663" s="100">
        <v>8.06</v>
      </c>
      <c r="R663" s="1">
        <v>6.02</v>
      </c>
      <c r="S663" s="1">
        <v>8.01</v>
      </c>
    </row>
    <row r="664" hidden="1">
      <c r="A664" s="93" t="s">
        <v>3337</v>
      </c>
      <c r="B664" s="104">
        <v>2.0</v>
      </c>
      <c r="C664" s="93" t="s">
        <v>3304</v>
      </c>
      <c r="D664" s="94" t="s">
        <v>176</v>
      </c>
      <c r="E664" s="100">
        <v>659.0</v>
      </c>
      <c r="F664" s="99">
        <v>2.0</v>
      </c>
      <c r="G664" s="99" t="s">
        <v>1550</v>
      </c>
      <c r="H664" s="100" t="s">
        <v>2677</v>
      </c>
      <c r="I664" s="100">
        <v>150.0</v>
      </c>
      <c r="J664" s="100">
        <v>0.0014</v>
      </c>
      <c r="K664" s="100">
        <v>0.0184</v>
      </c>
      <c r="L664" s="100">
        <v>0.0</v>
      </c>
      <c r="M664" s="100">
        <v>0.02</v>
      </c>
      <c r="N664" s="100">
        <v>0.00261</v>
      </c>
      <c r="O664" s="100">
        <v>0.01832</v>
      </c>
      <c r="P664" s="100">
        <v>22.58</v>
      </c>
      <c r="Q664" s="100">
        <v>22.86</v>
      </c>
      <c r="R664" s="1">
        <v>13.11</v>
      </c>
      <c r="S664" s="1">
        <v>10.87</v>
      </c>
    </row>
    <row r="665" hidden="1">
      <c r="A665" s="93" t="s">
        <v>3338</v>
      </c>
      <c r="B665" s="104">
        <v>1.0</v>
      </c>
      <c r="C665" s="93" t="s">
        <v>1175</v>
      </c>
      <c r="D665" s="94" t="s">
        <v>176</v>
      </c>
      <c r="E665" s="100">
        <v>660.0</v>
      </c>
      <c r="F665" s="99">
        <v>1.0</v>
      </c>
      <c r="G665" s="99" t="s">
        <v>1550</v>
      </c>
      <c r="H665" s="100" t="s">
        <v>2677</v>
      </c>
      <c r="I665" s="100">
        <v>150.0</v>
      </c>
      <c r="J665" s="100">
        <v>0.0088</v>
      </c>
      <c r="K665" s="100">
        <v>0.0397</v>
      </c>
      <c r="L665" s="100">
        <v>0.01</v>
      </c>
      <c r="M665" s="100">
        <v>0.04</v>
      </c>
      <c r="N665" s="100">
        <v>0.01746</v>
      </c>
      <c r="O665" s="100">
        <v>0.08016</v>
      </c>
      <c r="P665" s="100">
        <v>7.75</v>
      </c>
      <c r="Q665" s="100">
        <v>10.38</v>
      </c>
      <c r="R665" s="1">
        <v>7.62</v>
      </c>
      <c r="S665" s="1">
        <v>10.01</v>
      </c>
    </row>
    <row r="666" hidden="1">
      <c r="A666" s="93" t="s">
        <v>3339</v>
      </c>
      <c r="B666" s="104">
        <v>2.0</v>
      </c>
      <c r="C666" s="93" t="s">
        <v>1175</v>
      </c>
      <c r="D666" s="94" t="s">
        <v>176</v>
      </c>
      <c r="E666" s="100">
        <v>661.0</v>
      </c>
      <c r="F666" s="99">
        <v>2.0</v>
      </c>
      <c r="G666" s="99" t="s">
        <v>1556</v>
      </c>
      <c r="H666" s="100" t="s">
        <v>2677</v>
      </c>
      <c r="I666" s="100">
        <v>150.0</v>
      </c>
      <c r="J666" s="100">
        <v>0.003</v>
      </c>
      <c r="K666" s="100">
        <v>0.0251</v>
      </c>
      <c r="L666" s="100">
        <v>0.0</v>
      </c>
      <c r="M666" s="100">
        <v>0.03</v>
      </c>
      <c r="N666" s="100">
        <v>0.00999</v>
      </c>
      <c r="O666" s="100">
        <v>0.05082</v>
      </c>
      <c r="P666" s="100">
        <v>12.32</v>
      </c>
      <c r="Q666" s="100">
        <v>16.7</v>
      </c>
      <c r="R666" s="1">
        <v>12.12</v>
      </c>
      <c r="S666" s="1">
        <v>16.17</v>
      </c>
    </row>
    <row r="667" hidden="1">
      <c r="A667" s="93" t="s">
        <v>3340</v>
      </c>
      <c r="B667" s="104">
        <v>1.0</v>
      </c>
      <c r="C667" s="93" t="s">
        <v>1188</v>
      </c>
      <c r="D667" s="94" t="s">
        <v>176</v>
      </c>
      <c r="E667" s="100">
        <v>662.0</v>
      </c>
      <c r="F667" s="99">
        <v>1.0</v>
      </c>
      <c r="G667" s="99" t="s">
        <v>1556</v>
      </c>
      <c r="H667" s="100" t="s">
        <v>2677</v>
      </c>
      <c r="I667" s="100">
        <v>150.0</v>
      </c>
      <c r="J667" s="100">
        <v>0.003</v>
      </c>
      <c r="K667" s="100">
        <v>0.0251</v>
      </c>
      <c r="L667" s="100">
        <v>0.0</v>
      </c>
      <c r="M667" s="100">
        <v>0.03</v>
      </c>
      <c r="N667" s="100">
        <v>0.00999</v>
      </c>
      <c r="O667" s="100">
        <v>0.05082</v>
      </c>
      <c r="P667" s="100">
        <v>12.32</v>
      </c>
      <c r="Q667" s="100">
        <v>16.7</v>
      </c>
      <c r="R667" s="1">
        <v>12.12</v>
      </c>
      <c r="S667" s="1">
        <v>16.17</v>
      </c>
    </row>
    <row r="668" hidden="1">
      <c r="A668" s="93" t="s">
        <v>3341</v>
      </c>
      <c r="B668" s="104">
        <v>2.0</v>
      </c>
      <c r="C668" s="93" t="s">
        <v>1188</v>
      </c>
      <c r="D668" s="94" t="s">
        <v>176</v>
      </c>
      <c r="E668" s="100">
        <v>663.0</v>
      </c>
      <c r="F668" s="99">
        <v>2.0</v>
      </c>
      <c r="G668" s="99" t="s">
        <v>1581</v>
      </c>
      <c r="H668" s="100" t="s">
        <v>2677</v>
      </c>
      <c r="I668" s="100">
        <v>150.0</v>
      </c>
      <c r="J668" s="100">
        <v>7.0E-4</v>
      </c>
      <c r="K668" s="100">
        <v>0.0169</v>
      </c>
      <c r="L668" s="100">
        <v>0.0</v>
      </c>
      <c r="M668" s="100">
        <v>0.02</v>
      </c>
      <c r="N668" s="100">
        <v>1.0E-5</v>
      </c>
      <c r="O668" s="100">
        <v>0.00393</v>
      </c>
      <c r="P668" s="100">
        <v>33.41</v>
      </c>
      <c r="Q668" s="100">
        <v>24.93</v>
      </c>
      <c r="R668" s="1">
        <v>32.92</v>
      </c>
      <c r="S668" s="1">
        <v>24.52</v>
      </c>
    </row>
    <row r="669" hidden="1">
      <c r="A669" s="93" t="s">
        <v>3342</v>
      </c>
      <c r="B669" s="93" t="s">
        <v>56</v>
      </c>
      <c r="C669" s="93" t="s">
        <v>77</v>
      </c>
      <c r="D669" s="94" t="s">
        <v>176</v>
      </c>
      <c r="E669" s="100">
        <v>664.0</v>
      </c>
      <c r="F669" s="99">
        <v>1.0</v>
      </c>
      <c r="G669" s="99" t="s">
        <v>1581</v>
      </c>
      <c r="H669" s="100" t="s">
        <v>2677</v>
      </c>
      <c r="I669" s="100">
        <v>150.0</v>
      </c>
      <c r="J669" s="100">
        <v>6.0E-4</v>
      </c>
      <c r="K669" s="100">
        <v>0.0187</v>
      </c>
      <c r="L669" s="100">
        <v>0.0</v>
      </c>
      <c r="M669" s="100">
        <v>0.02</v>
      </c>
      <c r="N669" s="100">
        <v>1.6E-6</v>
      </c>
      <c r="O669" s="100">
        <v>0.00398</v>
      </c>
      <c r="P669" s="100">
        <v>30.6</v>
      </c>
      <c r="Q669" s="100">
        <v>22.59</v>
      </c>
      <c r="R669" s="1">
        <v>30.12</v>
      </c>
      <c r="S669" s="1">
        <v>22.19</v>
      </c>
    </row>
    <row r="670" hidden="1">
      <c r="A670" s="93" t="s">
        <v>3343</v>
      </c>
      <c r="B670" s="93" t="s">
        <v>78</v>
      </c>
      <c r="C670" s="93" t="s">
        <v>77</v>
      </c>
      <c r="D670" s="94" t="s">
        <v>176</v>
      </c>
      <c r="E670" s="100">
        <v>665.0</v>
      </c>
      <c r="F670" s="99">
        <v>2.0</v>
      </c>
      <c r="G670" s="99" t="s">
        <v>190</v>
      </c>
      <c r="H670" s="100" t="s">
        <v>2677</v>
      </c>
      <c r="I670" s="100">
        <v>150.0</v>
      </c>
      <c r="J670" s="100">
        <v>0.0042</v>
      </c>
      <c r="K670" s="100">
        <v>0.0363</v>
      </c>
      <c r="L670" s="100">
        <v>0.0</v>
      </c>
      <c r="M670" s="100">
        <v>0.04</v>
      </c>
      <c r="N670" s="100">
        <v>0.01734</v>
      </c>
      <c r="O670" s="100">
        <v>0.07198</v>
      </c>
      <c r="P670" s="100">
        <v>8.63</v>
      </c>
      <c r="Q670" s="100">
        <v>11.56</v>
      </c>
      <c r="R670" s="1">
        <v>8.57</v>
      </c>
      <c r="S670" s="1">
        <v>11.39</v>
      </c>
    </row>
    <row r="671" hidden="1">
      <c r="A671" s="93" t="s">
        <v>3344</v>
      </c>
      <c r="B671" s="104">
        <v>1.0</v>
      </c>
      <c r="C671" s="93" t="s">
        <v>178</v>
      </c>
      <c r="D671" s="94" t="s">
        <v>176</v>
      </c>
      <c r="E671" s="100">
        <v>666.0</v>
      </c>
      <c r="F671" s="99">
        <v>1.0</v>
      </c>
      <c r="G671" s="99" t="s">
        <v>190</v>
      </c>
      <c r="H671" s="100" t="s">
        <v>2677</v>
      </c>
      <c r="I671" s="100">
        <v>150.0</v>
      </c>
      <c r="J671" s="100">
        <v>0.0042</v>
      </c>
      <c r="K671" s="100">
        <v>0.0363</v>
      </c>
      <c r="L671" s="100">
        <v>0.0</v>
      </c>
      <c r="M671" s="100">
        <v>0.04</v>
      </c>
      <c r="N671" s="100">
        <v>0.01734</v>
      </c>
      <c r="O671" s="100">
        <v>0.07198</v>
      </c>
      <c r="P671" s="100">
        <v>8.63</v>
      </c>
      <c r="Q671" s="100">
        <v>11.56</v>
      </c>
      <c r="R671" s="1">
        <v>8.57</v>
      </c>
      <c r="S671" s="1">
        <v>11.39</v>
      </c>
    </row>
    <row r="672" hidden="1">
      <c r="A672" s="93" t="s">
        <v>3345</v>
      </c>
      <c r="B672" s="104">
        <v>2.0</v>
      </c>
      <c r="C672" s="93" t="s">
        <v>178</v>
      </c>
      <c r="D672" s="94" t="s">
        <v>176</v>
      </c>
      <c r="E672" s="100">
        <v>667.0</v>
      </c>
      <c r="F672" s="99">
        <v>2.0</v>
      </c>
      <c r="G672" s="99" t="s">
        <v>1600</v>
      </c>
      <c r="H672" s="100" t="s">
        <v>2677</v>
      </c>
      <c r="I672" s="100">
        <v>150.0</v>
      </c>
      <c r="J672" s="100">
        <v>0.0354</v>
      </c>
      <c r="K672" s="100">
        <v>0.1716</v>
      </c>
      <c r="L672" s="100">
        <v>0.04</v>
      </c>
      <c r="M672" s="100">
        <v>0.17</v>
      </c>
      <c r="N672" s="100">
        <v>0.17448</v>
      </c>
      <c r="O672" s="100">
        <v>0.58824</v>
      </c>
      <c r="P672" s="100">
        <v>1.32</v>
      </c>
      <c r="Q672" s="100">
        <v>2.42</v>
      </c>
      <c r="R672" s="1">
        <v>1.32</v>
      </c>
      <c r="S672" s="1">
        <v>2.41</v>
      </c>
    </row>
    <row r="673" hidden="1">
      <c r="A673" s="93" t="s">
        <v>3346</v>
      </c>
      <c r="B673" s="104">
        <v>1.0</v>
      </c>
      <c r="C673" s="93" t="s">
        <v>416</v>
      </c>
      <c r="D673" s="94" t="s">
        <v>176</v>
      </c>
      <c r="E673" s="100">
        <v>668.0</v>
      </c>
      <c r="F673" s="99">
        <v>1.0</v>
      </c>
      <c r="G673" s="99" t="s">
        <v>1600</v>
      </c>
      <c r="H673" s="100" t="s">
        <v>2677</v>
      </c>
      <c r="I673" s="100">
        <v>150.0</v>
      </c>
      <c r="J673" s="100">
        <v>0.0108</v>
      </c>
      <c r="K673" s="100">
        <v>0.0652</v>
      </c>
      <c r="L673" s="100">
        <v>0.01</v>
      </c>
      <c r="M673" s="100">
        <v>0.07</v>
      </c>
      <c r="N673" s="100">
        <v>0.05091</v>
      </c>
      <c r="O673" s="100">
        <v>0.18227</v>
      </c>
      <c r="P673" s="100">
        <v>3.95</v>
      </c>
      <c r="Q673" s="100">
        <v>6.4</v>
      </c>
      <c r="R673" s="1">
        <v>3.94</v>
      </c>
      <c r="S673" s="1">
        <v>6.34</v>
      </c>
    </row>
    <row r="674" hidden="1">
      <c r="A674" s="93" t="s">
        <v>3347</v>
      </c>
      <c r="B674" s="104">
        <v>2.0</v>
      </c>
      <c r="C674" s="93" t="s">
        <v>416</v>
      </c>
      <c r="D674" s="94" t="s">
        <v>176</v>
      </c>
      <c r="E674" s="100">
        <v>669.0</v>
      </c>
      <c r="F674" s="99" t="s">
        <v>78</v>
      </c>
      <c r="G674" s="99" t="s">
        <v>1083</v>
      </c>
      <c r="H674" s="100" t="s">
        <v>2677</v>
      </c>
      <c r="I674" s="100">
        <v>150.0</v>
      </c>
      <c r="J674" s="100">
        <v>9.0E-4</v>
      </c>
      <c r="K674" s="100">
        <v>0.0141</v>
      </c>
      <c r="L674" s="100">
        <v>0.0</v>
      </c>
      <c r="M674" s="100">
        <v>0.01</v>
      </c>
      <c r="N674" s="100">
        <v>5.9E-4</v>
      </c>
      <c r="O674" s="100">
        <v>0.01026</v>
      </c>
      <c r="P674" s="100">
        <v>32.42</v>
      </c>
      <c r="Q674" s="100">
        <v>29.98</v>
      </c>
      <c r="R674" s="1">
        <v>32.38</v>
      </c>
      <c r="S674" s="1">
        <v>29.93</v>
      </c>
    </row>
    <row r="675" hidden="1">
      <c r="A675" s="93" t="s">
        <v>3348</v>
      </c>
      <c r="B675" s="93" t="s">
        <v>85</v>
      </c>
      <c r="C675" s="93" t="s">
        <v>2098</v>
      </c>
      <c r="D675" s="94" t="s">
        <v>176</v>
      </c>
      <c r="E675" s="100">
        <v>670.0</v>
      </c>
      <c r="F675" s="99" t="s">
        <v>56</v>
      </c>
      <c r="G675" s="99" t="s">
        <v>1083</v>
      </c>
      <c r="H675" s="100" t="s">
        <v>2677</v>
      </c>
      <c r="I675" s="100">
        <v>150.0</v>
      </c>
      <c r="J675" s="100">
        <v>9.0E-4</v>
      </c>
      <c r="K675" s="100">
        <v>0.0141</v>
      </c>
      <c r="L675" s="100">
        <v>0.0</v>
      </c>
      <c r="M675" s="100">
        <v>0.01</v>
      </c>
      <c r="N675" s="100">
        <v>5.9E-4</v>
      </c>
      <c r="O675" s="100">
        <v>0.01026</v>
      </c>
      <c r="P675" s="100">
        <v>32.42</v>
      </c>
      <c r="Q675" s="100">
        <v>29.98</v>
      </c>
      <c r="R675" s="1">
        <v>32.38</v>
      </c>
      <c r="S675" s="1">
        <v>29.93</v>
      </c>
    </row>
    <row r="676" hidden="1">
      <c r="A676" s="93" t="s">
        <v>3349</v>
      </c>
      <c r="B676" s="104">
        <v>1.0</v>
      </c>
      <c r="C676" s="93" t="s">
        <v>1282</v>
      </c>
      <c r="D676" s="94" t="s">
        <v>176</v>
      </c>
      <c r="E676" s="100">
        <v>671.0</v>
      </c>
      <c r="F676" s="99">
        <v>2.0</v>
      </c>
      <c r="G676" s="99" t="s">
        <v>1789</v>
      </c>
      <c r="H676" s="100" t="s">
        <v>2677</v>
      </c>
      <c r="I676" s="100">
        <v>150.0</v>
      </c>
      <c r="J676" s="100">
        <v>0.0044</v>
      </c>
      <c r="K676" s="100">
        <v>0.0271</v>
      </c>
      <c r="L676" s="100">
        <v>0.0</v>
      </c>
      <c r="M676" s="100">
        <v>0.03</v>
      </c>
      <c r="N676" s="100">
        <v>0.00829</v>
      </c>
      <c r="O676" s="100">
        <v>0.04217</v>
      </c>
      <c r="P676" s="100">
        <v>12.93</v>
      </c>
      <c r="Q676" s="100">
        <v>15.39</v>
      </c>
      <c r="R676" s="1">
        <v>12.56</v>
      </c>
      <c r="S676" s="1">
        <v>14.59</v>
      </c>
    </row>
    <row r="677" hidden="1">
      <c r="A677" s="93" t="s">
        <v>3350</v>
      </c>
      <c r="B677" s="104">
        <v>2.0</v>
      </c>
      <c r="C677" s="93" t="s">
        <v>1282</v>
      </c>
      <c r="D677" s="94" t="s">
        <v>176</v>
      </c>
      <c r="E677" s="100">
        <v>672.0</v>
      </c>
      <c r="F677" s="99">
        <v>1.0</v>
      </c>
      <c r="G677" s="99" t="s">
        <v>1789</v>
      </c>
      <c r="H677" s="100" t="s">
        <v>2677</v>
      </c>
      <c r="I677" s="100">
        <v>150.0</v>
      </c>
      <c r="J677" s="100">
        <v>0.0044</v>
      </c>
      <c r="K677" s="100">
        <v>0.0271</v>
      </c>
      <c r="L677" s="100">
        <v>0.0</v>
      </c>
      <c r="M677" s="100">
        <v>0.03</v>
      </c>
      <c r="N677" s="100">
        <v>0.00829</v>
      </c>
      <c r="O677" s="100">
        <v>0.04217</v>
      </c>
      <c r="P677" s="100">
        <v>12.93</v>
      </c>
      <c r="Q677" s="100">
        <v>15.39</v>
      </c>
      <c r="R677" s="1">
        <v>12.56</v>
      </c>
      <c r="S677" s="1">
        <v>14.59</v>
      </c>
    </row>
    <row r="678" hidden="1">
      <c r="A678" s="93" t="s">
        <v>3351</v>
      </c>
      <c r="B678" s="104">
        <v>1.0</v>
      </c>
      <c r="C678" s="93" t="s">
        <v>1334</v>
      </c>
      <c r="D678" s="94" t="s">
        <v>176</v>
      </c>
      <c r="E678" s="100">
        <v>673.0</v>
      </c>
      <c r="F678" s="99" t="s">
        <v>1485</v>
      </c>
      <c r="G678" s="99" t="s">
        <v>1792</v>
      </c>
      <c r="H678" s="100" t="s">
        <v>2677</v>
      </c>
      <c r="I678" s="100">
        <v>150.0</v>
      </c>
      <c r="J678" s="100">
        <v>0.0036</v>
      </c>
      <c r="K678" s="100">
        <v>0.0216</v>
      </c>
      <c r="L678" s="100">
        <v>0.0</v>
      </c>
      <c r="M678" s="100">
        <v>0.02</v>
      </c>
      <c r="N678" s="100">
        <v>0.00863</v>
      </c>
      <c r="O678" s="100">
        <v>0.0337</v>
      </c>
      <c r="P678" s="100">
        <v>15.84</v>
      </c>
      <c r="Q678" s="100">
        <v>19.3</v>
      </c>
      <c r="R678" s="1">
        <v>15.83</v>
      </c>
      <c r="S678" s="1">
        <v>19.28</v>
      </c>
    </row>
    <row r="679" hidden="1">
      <c r="A679" s="93" t="s">
        <v>3352</v>
      </c>
      <c r="B679" s="104">
        <v>2.0</v>
      </c>
      <c r="C679" s="93" t="s">
        <v>1334</v>
      </c>
      <c r="D679" s="94" t="s">
        <v>176</v>
      </c>
      <c r="E679" s="100">
        <v>674.0</v>
      </c>
      <c r="F679" s="99" t="s">
        <v>1452</v>
      </c>
      <c r="G679" s="99" t="s">
        <v>1792</v>
      </c>
      <c r="H679" s="100" t="s">
        <v>2677</v>
      </c>
      <c r="I679" s="100">
        <v>150.0</v>
      </c>
      <c r="J679" s="100">
        <v>0.0036</v>
      </c>
      <c r="K679" s="100">
        <v>0.0216</v>
      </c>
      <c r="L679" s="100">
        <v>0.0</v>
      </c>
      <c r="M679" s="100">
        <v>0.02</v>
      </c>
      <c r="N679" s="100">
        <v>0.00863</v>
      </c>
      <c r="O679" s="100">
        <v>0.0337</v>
      </c>
      <c r="P679" s="100">
        <v>15.84</v>
      </c>
      <c r="Q679" s="100">
        <v>19.3</v>
      </c>
      <c r="R679" s="1">
        <v>15.83</v>
      </c>
      <c r="S679" s="1">
        <v>19.28</v>
      </c>
    </row>
    <row r="680" hidden="1">
      <c r="A680" s="93" t="s">
        <v>3353</v>
      </c>
      <c r="B680" s="104">
        <v>1.0</v>
      </c>
      <c r="C680" s="93" t="s">
        <v>173</v>
      </c>
      <c r="D680" s="94" t="s">
        <v>176</v>
      </c>
      <c r="E680" s="100">
        <v>675.0</v>
      </c>
      <c r="F680" s="99">
        <v>2.0</v>
      </c>
      <c r="G680" s="99" t="s">
        <v>1465</v>
      </c>
      <c r="H680" s="100" t="s">
        <v>2677</v>
      </c>
      <c r="I680" s="100">
        <v>150.0</v>
      </c>
      <c r="J680" s="100">
        <v>0.0043</v>
      </c>
      <c r="K680" s="100">
        <v>0.0268</v>
      </c>
      <c r="L680" s="100">
        <v>0.0</v>
      </c>
      <c r="M680" s="100">
        <v>0.03</v>
      </c>
      <c r="N680" s="100">
        <v>0.011</v>
      </c>
      <c r="O680" s="100">
        <v>0.05303</v>
      </c>
      <c r="P680" s="100">
        <v>11.67</v>
      </c>
      <c r="Q680" s="100">
        <v>15.55</v>
      </c>
      <c r="R680" s="1">
        <v>11.38</v>
      </c>
      <c r="S680" s="1">
        <v>14.79</v>
      </c>
    </row>
    <row r="681" hidden="1">
      <c r="A681" s="93" t="s">
        <v>3354</v>
      </c>
      <c r="B681" s="104">
        <v>2.0</v>
      </c>
      <c r="C681" s="93" t="s">
        <v>173</v>
      </c>
      <c r="D681" s="94" t="s">
        <v>176</v>
      </c>
      <c r="E681" s="100">
        <v>676.0</v>
      </c>
      <c r="F681" s="99">
        <v>1.0</v>
      </c>
      <c r="G681" s="99" t="s">
        <v>1465</v>
      </c>
      <c r="H681" s="100" t="s">
        <v>2677</v>
      </c>
      <c r="I681" s="100">
        <v>150.0</v>
      </c>
      <c r="J681" s="100">
        <v>0.0043</v>
      </c>
      <c r="K681" s="100">
        <v>0.0268</v>
      </c>
      <c r="L681" s="100">
        <v>0.0</v>
      </c>
      <c r="M681" s="100">
        <v>0.03</v>
      </c>
      <c r="N681" s="100">
        <v>0.011</v>
      </c>
      <c r="O681" s="100">
        <v>0.05303</v>
      </c>
      <c r="P681" s="100">
        <v>11.67</v>
      </c>
      <c r="Q681" s="100">
        <v>15.55</v>
      </c>
      <c r="R681" s="1">
        <v>11.38</v>
      </c>
      <c r="S681" s="1">
        <v>14.79</v>
      </c>
    </row>
    <row r="682" hidden="1">
      <c r="A682" s="93" t="s">
        <v>3355</v>
      </c>
      <c r="B682" s="104">
        <v>1.0</v>
      </c>
      <c r="C682" s="93" t="s">
        <v>1022</v>
      </c>
      <c r="D682" s="94" t="s">
        <v>176</v>
      </c>
      <c r="E682" s="100">
        <v>677.0</v>
      </c>
      <c r="F682" s="99" t="s">
        <v>66</v>
      </c>
      <c r="G682" s="99" t="s">
        <v>1173</v>
      </c>
      <c r="H682" s="100" t="s">
        <v>2677</v>
      </c>
      <c r="I682" s="100">
        <v>150.0</v>
      </c>
      <c r="J682" s="100">
        <v>0.013</v>
      </c>
      <c r="K682" s="100">
        <v>0.0491</v>
      </c>
      <c r="L682" s="100">
        <v>0.01</v>
      </c>
      <c r="M682" s="100">
        <v>0.05</v>
      </c>
      <c r="N682" s="100">
        <v>0.02174</v>
      </c>
      <c r="O682" s="100">
        <v>0.10506</v>
      </c>
      <c r="P682" s="100">
        <v>6.0</v>
      </c>
      <c r="Q682" s="100">
        <v>8.32</v>
      </c>
      <c r="R682" s="1">
        <v>6.0</v>
      </c>
      <c r="S682" s="1">
        <v>8.32</v>
      </c>
    </row>
    <row r="683" hidden="1">
      <c r="A683" s="93" t="s">
        <v>3356</v>
      </c>
      <c r="B683" s="104">
        <v>2.0</v>
      </c>
      <c r="C683" s="93" t="s">
        <v>1022</v>
      </c>
      <c r="D683" s="94" t="s">
        <v>176</v>
      </c>
      <c r="E683" s="100">
        <v>678.0</v>
      </c>
      <c r="F683" s="99" t="s">
        <v>61</v>
      </c>
      <c r="G683" s="99" t="s">
        <v>1173</v>
      </c>
      <c r="H683" s="100" t="s">
        <v>2677</v>
      </c>
      <c r="I683" s="100">
        <v>150.0</v>
      </c>
      <c r="J683" s="100">
        <v>0.013</v>
      </c>
      <c r="K683" s="100">
        <v>0.0491</v>
      </c>
      <c r="L683" s="100">
        <v>0.01</v>
      </c>
      <c r="M683" s="100">
        <v>0.05</v>
      </c>
      <c r="N683" s="100">
        <v>0.02174</v>
      </c>
      <c r="O683" s="100">
        <v>0.10506</v>
      </c>
      <c r="P683" s="100">
        <v>6.0</v>
      </c>
      <c r="Q683" s="100">
        <v>8.32</v>
      </c>
      <c r="R683" s="1">
        <v>6.0</v>
      </c>
      <c r="S683" s="1">
        <v>8.32</v>
      </c>
    </row>
    <row r="684" hidden="1">
      <c r="A684" s="93" t="s">
        <v>3357</v>
      </c>
      <c r="B684" s="104">
        <v>1.0</v>
      </c>
      <c r="C684" s="93" t="s">
        <v>1377</v>
      </c>
      <c r="D684" s="94" t="s">
        <v>176</v>
      </c>
      <c r="E684" s="100">
        <v>679.0</v>
      </c>
      <c r="F684" s="99">
        <v>2.0</v>
      </c>
      <c r="G684" s="99" t="s">
        <v>1238</v>
      </c>
      <c r="H684" s="100" t="s">
        <v>2677</v>
      </c>
      <c r="I684" s="100">
        <v>150.0</v>
      </c>
      <c r="J684" s="100">
        <v>0.0027</v>
      </c>
      <c r="K684" s="100">
        <v>0.0205</v>
      </c>
      <c r="L684" s="100">
        <v>0.0</v>
      </c>
      <c r="M684" s="100">
        <v>0.02</v>
      </c>
      <c r="N684" s="100">
        <v>0.00637</v>
      </c>
      <c r="O684" s="100">
        <v>0.02538</v>
      </c>
      <c r="P684" s="100">
        <v>18.6</v>
      </c>
      <c r="Q684" s="100">
        <v>20.38</v>
      </c>
      <c r="R684" s="1">
        <v>12.15</v>
      </c>
      <c r="S684" s="1">
        <v>10.85</v>
      </c>
    </row>
    <row r="685" hidden="1">
      <c r="A685" s="93" t="s">
        <v>3358</v>
      </c>
      <c r="B685" s="104">
        <v>2.0</v>
      </c>
      <c r="C685" s="93" t="s">
        <v>1377</v>
      </c>
      <c r="D685" s="94" t="s">
        <v>176</v>
      </c>
      <c r="E685" s="100">
        <v>680.0</v>
      </c>
      <c r="F685" s="99">
        <v>1.0</v>
      </c>
      <c r="G685" s="99" t="s">
        <v>1238</v>
      </c>
      <c r="H685" s="100" t="s">
        <v>2677</v>
      </c>
      <c r="I685" s="100">
        <v>150.0</v>
      </c>
      <c r="J685" s="100">
        <v>0.0027</v>
      </c>
      <c r="K685" s="100">
        <v>0.0205</v>
      </c>
      <c r="L685" s="100">
        <v>0.0</v>
      </c>
      <c r="M685" s="100">
        <v>0.02</v>
      </c>
      <c r="N685" s="100">
        <v>0.00637</v>
      </c>
      <c r="O685" s="100">
        <v>0.02538</v>
      </c>
      <c r="P685" s="100">
        <v>18.6</v>
      </c>
      <c r="Q685" s="100">
        <v>20.38</v>
      </c>
      <c r="R685" s="1">
        <v>12.15</v>
      </c>
      <c r="S685" s="1">
        <v>10.85</v>
      </c>
    </row>
    <row r="686" hidden="1">
      <c r="A686" s="93" t="s">
        <v>3359</v>
      </c>
      <c r="B686" s="104">
        <v>1.0</v>
      </c>
      <c r="C686" s="93" t="s">
        <v>1396</v>
      </c>
      <c r="D686" s="94" t="s">
        <v>176</v>
      </c>
      <c r="E686" s="100">
        <v>681.0</v>
      </c>
      <c r="F686" s="99">
        <v>2.0</v>
      </c>
      <c r="G686" s="99" t="s">
        <v>1085</v>
      </c>
      <c r="H686" s="100" t="s">
        <v>2677</v>
      </c>
      <c r="I686" s="100">
        <v>150.0</v>
      </c>
      <c r="J686" s="100">
        <v>7.0E-4</v>
      </c>
      <c r="K686" s="100">
        <v>0.0125</v>
      </c>
      <c r="L686" s="100">
        <v>0.0</v>
      </c>
      <c r="M686" s="100">
        <v>0.01</v>
      </c>
      <c r="N686" s="100">
        <v>0.00146</v>
      </c>
      <c r="O686" s="100">
        <v>0.01141</v>
      </c>
      <c r="P686" s="100">
        <v>34.03</v>
      </c>
      <c r="Q686" s="100">
        <v>33.64</v>
      </c>
      <c r="R686" s="1">
        <v>33.96</v>
      </c>
      <c r="S686" s="1">
        <v>33.55</v>
      </c>
    </row>
    <row r="687" hidden="1">
      <c r="A687" s="93" t="s">
        <v>3360</v>
      </c>
      <c r="B687" s="104">
        <v>2.0</v>
      </c>
      <c r="C687" s="93" t="s">
        <v>1396</v>
      </c>
      <c r="D687" s="94" t="s">
        <v>176</v>
      </c>
      <c r="E687" s="100">
        <v>682.0</v>
      </c>
      <c r="F687" s="99">
        <v>1.0</v>
      </c>
      <c r="G687" s="99" t="s">
        <v>1085</v>
      </c>
      <c r="H687" s="100" t="s">
        <v>2677</v>
      </c>
      <c r="I687" s="100">
        <v>150.0</v>
      </c>
      <c r="J687" s="100">
        <v>7.0E-4</v>
      </c>
      <c r="K687" s="100">
        <v>0.0125</v>
      </c>
      <c r="L687" s="100">
        <v>0.0</v>
      </c>
      <c r="M687" s="100">
        <v>0.01</v>
      </c>
      <c r="N687" s="100">
        <v>0.00146</v>
      </c>
      <c r="O687" s="100">
        <v>0.01141</v>
      </c>
      <c r="P687" s="100">
        <v>34.03</v>
      </c>
      <c r="Q687" s="100">
        <v>33.64</v>
      </c>
      <c r="R687" s="1">
        <v>33.96</v>
      </c>
      <c r="S687" s="1">
        <v>33.55</v>
      </c>
    </row>
    <row r="688" hidden="1">
      <c r="A688" s="93" t="s">
        <v>3361</v>
      </c>
      <c r="B688" s="104">
        <v>1.0</v>
      </c>
      <c r="C688" s="93" t="s">
        <v>413</v>
      </c>
      <c r="D688" s="94" t="s">
        <v>176</v>
      </c>
      <c r="E688" s="100">
        <v>683.0</v>
      </c>
      <c r="F688" s="99">
        <v>2.0</v>
      </c>
      <c r="G688" s="99" t="s">
        <v>1834</v>
      </c>
      <c r="H688" s="100" t="s">
        <v>2677</v>
      </c>
      <c r="I688" s="100">
        <v>150.0</v>
      </c>
      <c r="J688" s="100">
        <v>0.0038</v>
      </c>
      <c r="K688" s="100">
        <v>0.0337</v>
      </c>
      <c r="L688" s="100">
        <v>0.0</v>
      </c>
      <c r="M688" s="100">
        <v>0.03</v>
      </c>
      <c r="N688" s="100">
        <v>0.01186</v>
      </c>
      <c r="O688" s="100">
        <v>0.05958</v>
      </c>
      <c r="P688" s="100">
        <v>9.83</v>
      </c>
      <c r="Q688" s="100">
        <v>12.45</v>
      </c>
      <c r="R688" s="1">
        <v>9.8</v>
      </c>
      <c r="S688" s="1">
        <v>12.38</v>
      </c>
    </row>
    <row r="689" hidden="1">
      <c r="A689" s="93" t="s">
        <v>3362</v>
      </c>
      <c r="B689" s="104">
        <v>2.0</v>
      </c>
      <c r="C689" s="93" t="s">
        <v>413</v>
      </c>
      <c r="D689" s="94" t="s">
        <v>176</v>
      </c>
      <c r="E689" s="100">
        <v>684.0</v>
      </c>
      <c r="F689" s="99">
        <v>1.0</v>
      </c>
      <c r="G689" s="99" t="s">
        <v>1834</v>
      </c>
      <c r="H689" s="100" t="s">
        <v>2677</v>
      </c>
      <c r="I689" s="100">
        <v>150.0</v>
      </c>
      <c r="J689" s="100">
        <v>0.0038</v>
      </c>
      <c r="K689" s="100">
        <v>0.0337</v>
      </c>
      <c r="L689" s="100">
        <v>0.0</v>
      </c>
      <c r="M689" s="100">
        <v>0.03</v>
      </c>
      <c r="N689" s="100">
        <v>0.01186</v>
      </c>
      <c r="O689" s="100">
        <v>0.05958</v>
      </c>
      <c r="P689" s="100">
        <v>9.83</v>
      </c>
      <c r="Q689" s="100">
        <v>12.45</v>
      </c>
      <c r="R689" s="1">
        <v>9.8</v>
      </c>
      <c r="S689" s="1">
        <v>12.38</v>
      </c>
    </row>
    <row r="690" hidden="1">
      <c r="A690" s="93" t="s">
        <v>3363</v>
      </c>
      <c r="B690" s="93" t="s">
        <v>63</v>
      </c>
      <c r="C690" s="93" t="s">
        <v>1474</v>
      </c>
      <c r="D690" s="94" t="s">
        <v>176</v>
      </c>
      <c r="E690" s="100">
        <v>685.0</v>
      </c>
      <c r="F690" s="99">
        <v>2.0</v>
      </c>
      <c r="G690" s="99" t="s">
        <v>1849</v>
      </c>
      <c r="H690" s="100" t="s">
        <v>2677</v>
      </c>
      <c r="I690" s="100">
        <v>150.0</v>
      </c>
      <c r="J690" s="100">
        <v>0.0028</v>
      </c>
      <c r="K690" s="100">
        <v>0.0353</v>
      </c>
      <c r="L690" s="100">
        <v>0.0</v>
      </c>
      <c r="M690" s="100">
        <v>0.04</v>
      </c>
      <c r="N690" s="100">
        <v>0.00726</v>
      </c>
      <c r="O690" s="100">
        <v>0.05012</v>
      </c>
      <c r="P690" s="100">
        <v>10.31</v>
      </c>
      <c r="Q690" s="100">
        <v>11.96</v>
      </c>
      <c r="R690" s="1">
        <v>10.27</v>
      </c>
      <c r="S690" s="1">
        <v>11.89</v>
      </c>
    </row>
    <row r="691" hidden="1">
      <c r="A691" s="93" t="s">
        <v>3364</v>
      </c>
      <c r="B691" s="93" t="s">
        <v>935</v>
      </c>
      <c r="C691" s="93" t="s">
        <v>1474</v>
      </c>
      <c r="D691" s="94" t="s">
        <v>176</v>
      </c>
      <c r="E691" s="100">
        <v>686.0</v>
      </c>
      <c r="F691" s="99">
        <v>1.0</v>
      </c>
      <c r="G691" s="99" t="s">
        <v>1849</v>
      </c>
      <c r="H691" s="100" t="s">
        <v>2677</v>
      </c>
      <c r="I691" s="100">
        <v>150.0</v>
      </c>
      <c r="J691" s="100">
        <v>0.0028</v>
      </c>
      <c r="K691" s="100">
        <v>0.0353</v>
      </c>
      <c r="L691" s="100">
        <v>0.0</v>
      </c>
      <c r="M691" s="100">
        <v>0.04</v>
      </c>
      <c r="N691" s="100">
        <v>0.00726</v>
      </c>
      <c r="O691" s="100">
        <v>0.05012</v>
      </c>
      <c r="P691" s="100">
        <v>10.31</v>
      </c>
      <c r="Q691" s="100">
        <v>11.96</v>
      </c>
      <c r="R691" s="1">
        <v>10.27</v>
      </c>
      <c r="S691" s="1">
        <v>11.89</v>
      </c>
    </row>
    <row r="692" hidden="1">
      <c r="A692" s="93" t="s">
        <v>3365</v>
      </c>
      <c r="B692" s="93" t="s">
        <v>1452</v>
      </c>
      <c r="C692" s="93" t="s">
        <v>1484</v>
      </c>
      <c r="D692" s="94" t="s">
        <v>176</v>
      </c>
      <c r="E692" s="100">
        <v>687.0</v>
      </c>
      <c r="F692" s="99" t="s">
        <v>935</v>
      </c>
      <c r="G692" s="99" t="s">
        <v>1846</v>
      </c>
      <c r="H692" s="100" t="s">
        <v>2677</v>
      </c>
      <c r="I692" s="100">
        <v>150.0</v>
      </c>
      <c r="J692" s="100">
        <v>0.0012</v>
      </c>
      <c r="K692" s="100">
        <v>0.0227</v>
      </c>
      <c r="L692" s="100">
        <v>0.0</v>
      </c>
      <c r="M692" s="100">
        <v>0.02</v>
      </c>
      <c r="N692" s="100">
        <v>2.0E-4</v>
      </c>
      <c r="O692" s="100">
        <v>0.01368</v>
      </c>
      <c r="P692" s="100">
        <v>20.83</v>
      </c>
      <c r="Q692" s="100">
        <v>18.59</v>
      </c>
      <c r="R692" s="1">
        <v>20.69</v>
      </c>
      <c r="S692" s="1">
        <v>18.43</v>
      </c>
    </row>
    <row r="693" hidden="1">
      <c r="A693" s="93" t="s">
        <v>3366</v>
      </c>
      <c r="B693" s="104">
        <v>2.0</v>
      </c>
      <c r="C693" s="93" t="s">
        <v>1697</v>
      </c>
      <c r="D693" s="94" t="s">
        <v>176</v>
      </c>
      <c r="E693" s="100">
        <v>688.0</v>
      </c>
      <c r="F693" s="99" t="s">
        <v>63</v>
      </c>
      <c r="G693" s="99" t="s">
        <v>1846</v>
      </c>
      <c r="H693" s="100" t="s">
        <v>2677</v>
      </c>
      <c r="I693" s="100">
        <v>150.0</v>
      </c>
      <c r="J693" s="100">
        <v>0.0012</v>
      </c>
      <c r="K693" s="100">
        <v>0.0227</v>
      </c>
      <c r="L693" s="100">
        <v>0.0</v>
      </c>
      <c r="M693" s="100">
        <v>0.02</v>
      </c>
      <c r="N693" s="100">
        <v>2.0E-4</v>
      </c>
      <c r="O693" s="100">
        <v>0.01368</v>
      </c>
      <c r="P693" s="100">
        <v>20.83</v>
      </c>
      <c r="Q693" s="100">
        <v>18.59</v>
      </c>
      <c r="R693" s="1">
        <v>20.69</v>
      </c>
      <c r="S693" s="1">
        <v>18.43</v>
      </c>
    </row>
    <row r="694" hidden="1">
      <c r="A694" s="93" t="s">
        <v>3367</v>
      </c>
      <c r="B694" s="104">
        <v>1.0</v>
      </c>
      <c r="C694" s="93" t="s">
        <v>1376</v>
      </c>
      <c r="D694" s="94" t="s">
        <v>176</v>
      </c>
      <c r="E694" s="100">
        <v>689.0</v>
      </c>
      <c r="F694" s="99">
        <v>2.0</v>
      </c>
      <c r="G694" s="99" t="s">
        <v>197</v>
      </c>
      <c r="H694" s="100" t="s">
        <v>2677</v>
      </c>
      <c r="I694" s="100">
        <v>150.0</v>
      </c>
      <c r="J694" s="100">
        <v>0.0155</v>
      </c>
      <c r="K694" s="100">
        <v>0.0741</v>
      </c>
      <c r="L694" s="100">
        <v>0.02</v>
      </c>
      <c r="M694" s="100">
        <v>0.07</v>
      </c>
      <c r="N694" s="100">
        <v>0.04015</v>
      </c>
      <c r="O694" s="100">
        <v>0.17541</v>
      </c>
      <c r="P694" s="100">
        <v>3.83</v>
      </c>
      <c r="Q694" s="100">
        <v>5.59</v>
      </c>
      <c r="R694" s="1">
        <v>3.82</v>
      </c>
      <c r="S694" s="1">
        <v>5.57</v>
      </c>
    </row>
    <row r="695" hidden="1">
      <c r="A695" s="93" t="s">
        <v>3368</v>
      </c>
      <c r="B695" s="104">
        <v>2.0</v>
      </c>
      <c r="C695" s="93" t="s">
        <v>1376</v>
      </c>
      <c r="D695" s="94" t="s">
        <v>176</v>
      </c>
      <c r="E695" s="100">
        <v>690.0</v>
      </c>
      <c r="F695" s="99">
        <v>1.0</v>
      </c>
      <c r="G695" s="99" t="s">
        <v>197</v>
      </c>
      <c r="H695" s="100" t="s">
        <v>2677</v>
      </c>
      <c r="I695" s="100">
        <v>150.0</v>
      </c>
      <c r="J695" s="100">
        <v>0.0041</v>
      </c>
      <c r="K695" s="100">
        <v>0.038</v>
      </c>
      <c r="L695" s="100">
        <v>0.0</v>
      </c>
      <c r="M695" s="100">
        <v>0.04</v>
      </c>
      <c r="N695" s="100">
        <v>0.01829</v>
      </c>
      <c r="O695" s="100">
        <v>0.08465</v>
      </c>
      <c r="P695" s="100">
        <v>7.77</v>
      </c>
      <c r="Q695" s="100">
        <v>11.05</v>
      </c>
      <c r="R695" s="1">
        <v>7.12</v>
      </c>
      <c r="S695" s="1">
        <v>9.2</v>
      </c>
    </row>
    <row r="696" hidden="1">
      <c r="A696" s="93" t="s">
        <v>3369</v>
      </c>
      <c r="B696" s="104">
        <v>1.0</v>
      </c>
      <c r="C696" s="93" t="s">
        <v>1550</v>
      </c>
      <c r="D696" s="94" t="s">
        <v>176</v>
      </c>
      <c r="E696" s="100">
        <v>691.0</v>
      </c>
      <c r="F696" s="99">
        <v>1.0</v>
      </c>
      <c r="G696" s="99" t="s">
        <v>1892</v>
      </c>
      <c r="H696" s="100" t="s">
        <v>2677</v>
      </c>
      <c r="I696" s="100">
        <v>150.0</v>
      </c>
      <c r="J696" s="100">
        <v>0.0013</v>
      </c>
      <c r="K696" s="100">
        <v>0.0138</v>
      </c>
      <c r="L696" s="100">
        <v>0.0</v>
      </c>
      <c r="M696" s="100">
        <v>0.01</v>
      </c>
      <c r="N696" s="100">
        <v>0.00458</v>
      </c>
      <c r="O696" s="100">
        <v>0.01778</v>
      </c>
      <c r="P696" s="100">
        <v>27.33</v>
      </c>
      <c r="Q696" s="100">
        <v>30.38</v>
      </c>
      <c r="R696" s="1">
        <v>25.04</v>
      </c>
      <c r="S696" s="1">
        <v>26.32</v>
      </c>
    </row>
    <row r="697" hidden="1">
      <c r="A697" s="93" t="s">
        <v>3370</v>
      </c>
      <c r="B697" s="104">
        <v>2.0</v>
      </c>
      <c r="C697" s="93" t="s">
        <v>1550</v>
      </c>
      <c r="D697" s="94" t="s">
        <v>176</v>
      </c>
      <c r="E697" s="100">
        <v>692.0</v>
      </c>
      <c r="F697" s="99">
        <v>2.0</v>
      </c>
      <c r="G697" s="99" t="s">
        <v>199</v>
      </c>
      <c r="H697" s="100" t="s">
        <v>2677</v>
      </c>
      <c r="I697" s="100">
        <v>150.0</v>
      </c>
      <c r="J697" s="100">
        <v>0.0219</v>
      </c>
      <c r="K697" s="100">
        <v>0.0774</v>
      </c>
      <c r="L697" s="100">
        <v>0.02</v>
      </c>
      <c r="M697" s="100">
        <v>0.08</v>
      </c>
      <c r="N697" s="100">
        <v>0.04128</v>
      </c>
      <c r="O697" s="100">
        <v>0.18307</v>
      </c>
      <c r="P697" s="100">
        <v>3.59</v>
      </c>
      <c r="Q697" s="100">
        <v>5.26</v>
      </c>
      <c r="R697" s="1">
        <v>3.59</v>
      </c>
      <c r="S697" s="1">
        <v>5.26</v>
      </c>
    </row>
    <row r="698" hidden="1">
      <c r="A698" s="93" t="s">
        <v>3371</v>
      </c>
      <c r="B698" s="104">
        <v>1.0</v>
      </c>
      <c r="C698" s="93" t="s">
        <v>1556</v>
      </c>
      <c r="D698" s="94" t="s">
        <v>176</v>
      </c>
      <c r="E698" s="100">
        <v>693.0</v>
      </c>
      <c r="F698" s="99">
        <v>1.0</v>
      </c>
      <c r="G698" s="99" t="s">
        <v>199</v>
      </c>
      <c r="H698" s="100" t="s">
        <v>2677</v>
      </c>
      <c r="I698" s="100">
        <v>150.0</v>
      </c>
      <c r="J698" s="100">
        <v>0.004</v>
      </c>
      <c r="K698" s="100">
        <v>0.0378</v>
      </c>
      <c r="L698" s="100">
        <v>0.0</v>
      </c>
      <c r="M698" s="100">
        <v>0.04</v>
      </c>
      <c r="N698" s="100">
        <v>0.01809</v>
      </c>
      <c r="O698" s="100">
        <v>0.08379</v>
      </c>
      <c r="P698" s="100">
        <v>7.85</v>
      </c>
      <c r="Q698" s="100">
        <v>11.14</v>
      </c>
      <c r="R698" s="1">
        <v>7.17</v>
      </c>
      <c r="S698" s="1">
        <v>9.26</v>
      </c>
    </row>
    <row r="699" hidden="1">
      <c r="A699" s="93" t="s">
        <v>3372</v>
      </c>
      <c r="B699" s="104">
        <v>2.0</v>
      </c>
      <c r="C699" s="93" t="s">
        <v>1556</v>
      </c>
      <c r="D699" s="94" t="s">
        <v>176</v>
      </c>
      <c r="E699" s="100">
        <v>694.0</v>
      </c>
      <c r="F699" s="99">
        <v>2.0</v>
      </c>
      <c r="G699" s="99" t="s">
        <v>181</v>
      </c>
      <c r="H699" s="100" t="s">
        <v>2677</v>
      </c>
      <c r="I699" s="100">
        <v>150.0</v>
      </c>
      <c r="J699" s="100">
        <v>0.0226</v>
      </c>
      <c r="K699" s="100">
        <v>0.0948</v>
      </c>
      <c r="L699" s="100">
        <v>0.02</v>
      </c>
      <c r="M699" s="100">
        <v>0.09</v>
      </c>
      <c r="N699" s="100">
        <v>0.05515</v>
      </c>
      <c r="O699" s="100">
        <v>0.23759</v>
      </c>
      <c r="P699" s="100">
        <v>2.89</v>
      </c>
      <c r="Q699" s="100">
        <v>4.34</v>
      </c>
      <c r="R699" s="1">
        <v>2.89</v>
      </c>
      <c r="S699" s="1">
        <v>4.33</v>
      </c>
    </row>
    <row r="700" hidden="1">
      <c r="A700" s="93" t="s">
        <v>3373</v>
      </c>
      <c r="B700" s="104">
        <v>1.0</v>
      </c>
      <c r="C700" s="93" t="s">
        <v>1581</v>
      </c>
      <c r="D700" s="94" t="s">
        <v>176</v>
      </c>
      <c r="E700" s="100">
        <v>695.0</v>
      </c>
      <c r="F700" s="99">
        <v>1.0</v>
      </c>
      <c r="G700" s="99" t="s">
        <v>181</v>
      </c>
      <c r="H700" s="100" t="s">
        <v>2677</v>
      </c>
      <c r="I700" s="100">
        <v>150.0</v>
      </c>
      <c r="J700" s="100">
        <v>0.0226</v>
      </c>
      <c r="K700" s="100">
        <v>0.0948</v>
      </c>
      <c r="L700" s="100">
        <v>0.02</v>
      </c>
      <c r="M700" s="100">
        <v>0.09</v>
      </c>
      <c r="N700" s="100">
        <v>0.05515</v>
      </c>
      <c r="O700" s="100">
        <v>0.23759</v>
      </c>
      <c r="P700" s="100">
        <v>2.89</v>
      </c>
      <c r="Q700" s="100">
        <v>4.34</v>
      </c>
      <c r="R700" s="1">
        <v>2.89</v>
      </c>
      <c r="S700" s="1">
        <v>4.33</v>
      </c>
    </row>
    <row r="701" hidden="1">
      <c r="A701" s="93" t="s">
        <v>3374</v>
      </c>
      <c r="B701" s="104">
        <v>2.0</v>
      </c>
      <c r="C701" s="93" t="s">
        <v>1581</v>
      </c>
      <c r="D701" s="94" t="s">
        <v>176</v>
      </c>
      <c r="E701" s="100">
        <v>696.0</v>
      </c>
      <c r="F701" s="99">
        <v>2.0</v>
      </c>
      <c r="G701" s="99" t="s">
        <v>1853</v>
      </c>
      <c r="H701" s="100" t="s">
        <v>2677</v>
      </c>
      <c r="I701" s="100">
        <v>150.0</v>
      </c>
      <c r="J701" s="100">
        <v>0.0054</v>
      </c>
      <c r="K701" s="100">
        <v>0.0556</v>
      </c>
      <c r="L701" s="100">
        <v>0.01</v>
      </c>
      <c r="M701" s="100">
        <v>0.06</v>
      </c>
      <c r="N701" s="100">
        <v>0.01874</v>
      </c>
      <c r="O701" s="100">
        <v>0.10931</v>
      </c>
      <c r="P701" s="100">
        <v>5.66</v>
      </c>
      <c r="Q701" s="100">
        <v>7.57</v>
      </c>
      <c r="R701" s="1">
        <v>5.65</v>
      </c>
      <c r="S701" s="1">
        <v>7.55</v>
      </c>
    </row>
    <row r="702" hidden="1">
      <c r="A702" s="93" t="s">
        <v>3375</v>
      </c>
      <c r="B702" s="93" t="s">
        <v>56</v>
      </c>
      <c r="C702" s="93" t="s">
        <v>1349</v>
      </c>
      <c r="D702" s="94" t="s">
        <v>176</v>
      </c>
      <c r="E702" s="100">
        <v>697.0</v>
      </c>
      <c r="F702" s="99">
        <v>1.0</v>
      </c>
      <c r="G702" s="99" t="s">
        <v>1853</v>
      </c>
      <c r="H702" s="100" t="s">
        <v>2677</v>
      </c>
      <c r="I702" s="100">
        <v>150.0</v>
      </c>
      <c r="J702" s="100">
        <v>0.0054</v>
      </c>
      <c r="K702" s="100">
        <v>0.0556</v>
      </c>
      <c r="L702" s="100">
        <v>0.01</v>
      </c>
      <c r="M702" s="100">
        <v>0.06</v>
      </c>
      <c r="N702" s="100">
        <v>0.01874</v>
      </c>
      <c r="O702" s="100">
        <v>0.10931</v>
      </c>
      <c r="P702" s="100">
        <v>5.66</v>
      </c>
      <c r="Q702" s="100">
        <v>7.57</v>
      </c>
      <c r="R702" s="1">
        <v>5.65</v>
      </c>
      <c r="S702" s="1">
        <v>7.55</v>
      </c>
    </row>
    <row r="703" hidden="1">
      <c r="A703" s="93" t="s">
        <v>3376</v>
      </c>
      <c r="B703" s="93" t="s">
        <v>78</v>
      </c>
      <c r="C703" s="93" t="s">
        <v>1349</v>
      </c>
      <c r="D703" s="94" t="s">
        <v>176</v>
      </c>
      <c r="E703" s="100">
        <v>698.0</v>
      </c>
      <c r="F703" s="99">
        <v>2.0</v>
      </c>
      <c r="G703" s="99" t="s">
        <v>1189</v>
      </c>
      <c r="H703" s="100" t="s">
        <v>2677</v>
      </c>
      <c r="I703" s="100">
        <v>150.0</v>
      </c>
      <c r="J703" s="100">
        <v>0.0021</v>
      </c>
      <c r="K703" s="100">
        <v>0.0167</v>
      </c>
      <c r="L703" s="100">
        <v>0.0</v>
      </c>
      <c r="M703" s="100">
        <v>0.02</v>
      </c>
      <c r="N703" s="100">
        <v>0.00521</v>
      </c>
      <c r="O703" s="100">
        <v>0.02331</v>
      </c>
      <c r="P703" s="100">
        <v>21.79</v>
      </c>
      <c r="Q703" s="100">
        <v>25.04</v>
      </c>
      <c r="R703" s="1">
        <v>21.77</v>
      </c>
      <c r="S703" s="1">
        <v>25.0</v>
      </c>
    </row>
    <row r="704" hidden="1">
      <c r="A704" s="93" t="s">
        <v>3377</v>
      </c>
      <c r="B704" s="104">
        <v>1.0</v>
      </c>
      <c r="C704" s="93" t="s">
        <v>190</v>
      </c>
      <c r="D704" s="94" t="s">
        <v>176</v>
      </c>
      <c r="E704" s="100">
        <v>699.0</v>
      </c>
      <c r="F704" s="99">
        <v>1.0</v>
      </c>
      <c r="G704" s="99" t="s">
        <v>1189</v>
      </c>
      <c r="H704" s="100" t="s">
        <v>2677</v>
      </c>
      <c r="I704" s="100">
        <v>150.0</v>
      </c>
      <c r="J704" s="100">
        <v>0.0021</v>
      </c>
      <c r="K704" s="100">
        <v>0.0167</v>
      </c>
      <c r="L704" s="100">
        <v>0.0</v>
      </c>
      <c r="M704" s="100">
        <v>0.02</v>
      </c>
      <c r="N704" s="100">
        <v>0.00521</v>
      </c>
      <c r="O704" s="100">
        <v>0.02331</v>
      </c>
      <c r="P704" s="100">
        <v>21.79</v>
      </c>
      <c r="Q704" s="100">
        <v>25.04</v>
      </c>
      <c r="R704" s="1">
        <v>21.77</v>
      </c>
      <c r="S704" s="1">
        <v>25.0</v>
      </c>
    </row>
    <row r="705" hidden="1">
      <c r="A705" s="93" t="s">
        <v>3378</v>
      </c>
      <c r="B705" s="104">
        <v>2.0</v>
      </c>
      <c r="C705" s="93" t="s">
        <v>190</v>
      </c>
      <c r="D705" s="94" t="s">
        <v>176</v>
      </c>
      <c r="E705" s="100">
        <v>700.0</v>
      </c>
      <c r="F705" s="99">
        <v>2.0</v>
      </c>
      <c r="G705" s="99" t="s">
        <v>1551</v>
      </c>
      <c r="H705" s="100" t="s">
        <v>2677</v>
      </c>
      <c r="I705" s="100">
        <v>150.0</v>
      </c>
      <c r="J705" s="100">
        <v>0.0026</v>
      </c>
      <c r="K705" s="100">
        <v>0.0203</v>
      </c>
      <c r="L705" s="100">
        <v>0.0</v>
      </c>
      <c r="M705" s="100">
        <v>0.02</v>
      </c>
      <c r="N705" s="100">
        <v>0.00597</v>
      </c>
      <c r="O705" s="100">
        <v>0.02392</v>
      </c>
      <c r="P705" s="100">
        <v>19.14</v>
      </c>
      <c r="Q705" s="100">
        <v>20.62</v>
      </c>
      <c r="R705" s="1">
        <v>11.88</v>
      </c>
      <c r="S705" s="1">
        <v>10.34</v>
      </c>
    </row>
    <row r="706" hidden="1">
      <c r="A706" s="93" t="s">
        <v>3379</v>
      </c>
      <c r="B706" s="104">
        <v>1.0</v>
      </c>
      <c r="C706" s="93" t="s">
        <v>1600</v>
      </c>
      <c r="D706" s="94" t="s">
        <v>176</v>
      </c>
      <c r="E706" s="100">
        <v>701.0</v>
      </c>
      <c r="F706" s="99">
        <v>1.0</v>
      </c>
      <c r="G706" s="99" t="s">
        <v>1551</v>
      </c>
      <c r="H706" s="100" t="s">
        <v>2677</v>
      </c>
      <c r="I706" s="100">
        <v>150.0</v>
      </c>
      <c r="J706" s="100">
        <v>0.0026</v>
      </c>
      <c r="K706" s="100">
        <v>0.0203</v>
      </c>
      <c r="L706" s="100">
        <v>0.0</v>
      </c>
      <c r="M706" s="100">
        <v>0.02</v>
      </c>
      <c r="N706" s="100">
        <v>0.00597</v>
      </c>
      <c r="O706" s="100">
        <v>0.02392</v>
      </c>
      <c r="P706" s="100">
        <v>19.14</v>
      </c>
      <c r="Q706" s="100">
        <v>20.62</v>
      </c>
      <c r="R706" s="1">
        <v>11.88</v>
      </c>
      <c r="S706" s="1">
        <v>10.34</v>
      </c>
    </row>
    <row r="707" hidden="1">
      <c r="A707" s="93" t="s">
        <v>3380</v>
      </c>
      <c r="B707" s="93" t="s">
        <v>236</v>
      </c>
      <c r="C707" s="93" t="s">
        <v>2687</v>
      </c>
      <c r="D707" s="94" t="s">
        <v>176</v>
      </c>
      <c r="E707" s="100">
        <v>702.0</v>
      </c>
      <c r="F707" s="99">
        <v>2.0</v>
      </c>
      <c r="G707" s="99" t="s">
        <v>1432</v>
      </c>
      <c r="H707" s="100" t="s">
        <v>2677</v>
      </c>
      <c r="I707" s="100">
        <v>150.0</v>
      </c>
      <c r="J707" s="100">
        <v>0.0076</v>
      </c>
      <c r="K707" s="100">
        <v>0.0377</v>
      </c>
      <c r="L707" s="100">
        <v>0.01</v>
      </c>
      <c r="M707" s="100">
        <v>0.04</v>
      </c>
      <c r="N707" s="100">
        <v>0.01942</v>
      </c>
      <c r="O707" s="100">
        <v>0.08677</v>
      </c>
      <c r="P707" s="100">
        <v>7.62</v>
      </c>
      <c r="Q707" s="100">
        <v>10.99</v>
      </c>
      <c r="R707" s="1">
        <v>7.62</v>
      </c>
      <c r="S707" s="1">
        <v>10.98</v>
      </c>
    </row>
    <row r="708" hidden="1">
      <c r="A708" s="93" t="s">
        <v>3381</v>
      </c>
      <c r="B708" s="93" t="s">
        <v>56</v>
      </c>
      <c r="C708" s="93" t="s">
        <v>1083</v>
      </c>
      <c r="D708" s="94" t="s">
        <v>176</v>
      </c>
      <c r="E708" s="100">
        <v>703.0</v>
      </c>
      <c r="F708" s="99">
        <v>1.0</v>
      </c>
      <c r="G708" s="99" t="s">
        <v>1432</v>
      </c>
      <c r="H708" s="100" t="s">
        <v>2677</v>
      </c>
      <c r="I708" s="100">
        <v>150.0</v>
      </c>
      <c r="J708" s="100">
        <v>0.0076</v>
      </c>
      <c r="K708" s="100">
        <v>0.0377</v>
      </c>
      <c r="L708" s="100">
        <v>0.01</v>
      </c>
      <c r="M708" s="100">
        <v>0.04</v>
      </c>
      <c r="N708" s="100">
        <v>0.01942</v>
      </c>
      <c r="O708" s="100">
        <v>0.08677</v>
      </c>
      <c r="P708" s="100">
        <v>7.62</v>
      </c>
      <c r="Q708" s="100">
        <v>10.99</v>
      </c>
      <c r="R708" s="1">
        <v>7.62</v>
      </c>
      <c r="S708" s="1">
        <v>10.98</v>
      </c>
    </row>
    <row r="709" hidden="1">
      <c r="A709" s="93" t="s">
        <v>3382</v>
      </c>
      <c r="B709" s="93" t="s">
        <v>78</v>
      </c>
      <c r="C709" s="93" t="s">
        <v>1083</v>
      </c>
      <c r="D709" s="94" t="s">
        <v>176</v>
      </c>
      <c r="E709" s="100">
        <v>704.0</v>
      </c>
      <c r="F709" s="99">
        <v>2.0</v>
      </c>
      <c r="G709" s="99" t="s">
        <v>2050</v>
      </c>
      <c r="H709" s="100" t="s">
        <v>2677</v>
      </c>
      <c r="I709" s="100">
        <v>150.0</v>
      </c>
      <c r="J709" s="100">
        <v>0.0031</v>
      </c>
      <c r="K709" s="100">
        <v>0.0255</v>
      </c>
      <c r="L709" s="100">
        <v>0.0</v>
      </c>
      <c r="M709" s="100">
        <v>0.03</v>
      </c>
      <c r="N709" s="100">
        <v>0.00734</v>
      </c>
      <c r="O709" s="100">
        <v>0.03271</v>
      </c>
      <c r="P709" s="100">
        <v>14.92</v>
      </c>
      <c r="Q709" s="100">
        <v>16.47</v>
      </c>
      <c r="R709" s="1">
        <v>14.83</v>
      </c>
      <c r="S709" s="1">
        <v>16.3</v>
      </c>
    </row>
    <row r="710" hidden="1">
      <c r="A710" s="93" t="s">
        <v>3383</v>
      </c>
      <c r="B710" s="104">
        <v>1.0</v>
      </c>
      <c r="C710" s="93" t="s">
        <v>1789</v>
      </c>
      <c r="D710" s="94" t="s">
        <v>176</v>
      </c>
      <c r="E710" s="100">
        <v>705.0</v>
      </c>
      <c r="F710" s="99">
        <v>1.0</v>
      </c>
      <c r="G710" s="99" t="s">
        <v>2050</v>
      </c>
      <c r="H710" s="100" t="s">
        <v>2677</v>
      </c>
      <c r="I710" s="100">
        <v>150.0</v>
      </c>
      <c r="J710" s="100">
        <v>0.0031</v>
      </c>
      <c r="K710" s="100">
        <v>0.0255</v>
      </c>
      <c r="L710" s="100">
        <v>0.0</v>
      </c>
      <c r="M710" s="100">
        <v>0.03</v>
      </c>
      <c r="N710" s="100">
        <v>0.00734</v>
      </c>
      <c r="O710" s="100">
        <v>0.03271</v>
      </c>
      <c r="P710" s="100">
        <v>14.92</v>
      </c>
      <c r="Q710" s="100">
        <v>16.47</v>
      </c>
      <c r="R710" s="1">
        <v>14.83</v>
      </c>
      <c r="S710" s="1">
        <v>16.3</v>
      </c>
    </row>
    <row r="711" hidden="1">
      <c r="A711" s="93" t="s">
        <v>3384</v>
      </c>
      <c r="B711" s="104">
        <v>2.0</v>
      </c>
      <c r="C711" s="93" t="s">
        <v>1789</v>
      </c>
      <c r="D711" s="94" t="s">
        <v>176</v>
      </c>
      <c r="E711" s="100">
        <v>706.0</v>
      </c>
      <c r="F711" s="99">
        <v>2.0</v>
      </c>
      <c r="G711" s="99" t="s">
        <v>1379</v>
      </c>
      <c r="H711" s="100" t="s">
        <v>2677</v>
      </c>
      <c r="I711" s="100">
        <v>150.0</v>
      </c>
      <c r="J711" s="100">
        <v>0.0167</v>
      </c>
      <c r="K711" s="100">
        <v>0.0723</v>
      </c>
      <c r="L711" s="100">
        <v>0.02</v>
      </c>
      <c r="M711" s="100">
        <v>0.07</v>
      </c>
      <c r="N711" s="100">
        <v>0.03816</v>
      </c>
      <c r="O711" s="100">
        <v>0.16464</v>
      </c>
      <c r="P711" s="100">
        <v>4.0</v>
      </c>
      <c r="Q711" s="100">
        <v>5.7</v>
      </c>
      <c r="R711" s="1">
        <v>3.99</v>
      </c>
      <c r="S711" s="1">
        <v>5.68</v>
      </c>
    </row>
    <row r="712" hidden="1">
      <c r="A712" s="93" t="s">
        <v>3385</v>
      </c>
      <c r="B712" s="93" t="s">
        <v>1452</v>
      </c>
      <c r="C712" s="93" t="s">
        <v>1792</v>
      </c>
      <c r="D712" s="94" t="s">
        <v>176</v>
      </c>
      <c r="E712" s="100">
        <v>707.0</v>
      </c>
      <c r="F712" s="99">
        <v>1.0</v>
      </c>
      <c r="G712" s="99" t="s">
        <v>1379</v>
      </c>
      <c r="H712" s="100" t="s">
        <v>2677</v>
      </c>
      <c r="I712" s="100">
        <v>150.0</v>
      </c>
      <c r="J712" s="100">
        <v>0.0167</v>
      </c>
      <c r="K712" s="100">
        <v>0.0723</v>
      </c>
      <c r="L712" s="100">
        <v>0.02</v>
      </c>
      <c r="M712" s="100">
        <v>0.07</v>
      </c>
      <c r="N712" s="100">
        <v>0.03816</v>
      </c>
      <c r="O712" s="100">
        <v>0.16464</v>
      </c>
      <c r="P712" s="100">
        <v>4.0</v>
      </c>
      <c r="Q712" s="100">
        <v>5.7</v>
      </c>
      <c r="R712" s="1">
        <v>3.99</v>
      </c>
      <c r="S712" s="1">
        <v>5.68</v>
      </c>
    </row>
    <row r="713" hidden="1">
      <c r="A713" s="93" t="s">
        <v>3386</v>
      </c>
      <c r="B713" s="93" t="s">
        <v>1485</v>
      </c>
      <c r="C713" s="93" t="s">
        <v>1792</v>
      </c>
      <c r="D713" s="94" t="s">
        <v>176</v>
      </c>
      <c r="E713" s="100">
        <v>708.0</v>
      </c>
      <c r="F713" s="99">
        <v>2.0</v>
      </c>
      <c r="G713" s="99" t="s">
        <v>1553</v>
      </c>
      <c r="H713" s="100" t="s">
        <v>2677</v>
      </c>
      <c r="I713" s="100">
        <v>150.0</v>
      </c>
      <c r="J713" s="100">
        <v>0.0028</v>
      </c>
      <c r="K713" s="100">
        <v>0.0215</v>
      </c>
      <c r="L713" s="100">
        <v>0.0</v>
      </c>
      <c r="M713" s="100">
        <v>0.02</v>
      </c>
      <c r="N713" s="100">
        <v>0.00539</v>
      </c>
      <c r="O713" s="100">
        <v>0.0283</v>
      </c>
      <c r="P713" s="100">
        <v>17.4</v>
      </c>
      <c r="Q713" s="100">
        <v>19.47</v>
      </c>
      <c r="R713" s="1">
        <v>11.29</v>
      </c>
      <c r="S713" s="1">
        <v>10.17</v>
      </c>
    </row>
    <row r="714" hidden="1">
      <c r="A714" s="93" t="s">
        <v>3387</v>
      </c>
      <c r="B714" s="104">
        <v>1.0</v>
      </c>
      <c r="C714" s="93" t="s">
        <v>1465</v>
      </c>
      <c r="D714" s="94" t="s">
        <v>176</v>
      </c>
      <c r="E714" s="100">
        <v>709.0</v>
      </c>
      <c r="F714" s="99">
        <v>1.0</v>
      </c>
      <c r="G714" s="99" t="s">
        <v>1553</v>
      </c>
      <c r="H714" s="100" t="s">
        <v>2677</v>
      </c>
      <c r="I714" s="100">
        <v>150.0</v>
      </c>
      <c r="J714" s="100">
        <v>0.0028</v>
      </c>
      <c r="K714" s="100">
        <v>0.0215</v>
      </c>
      <c r="L714" s="100">
        <v>0.0</v>
      </c>
      <c r="M714" s="100">
        <v>0.02</v>
      </c>
      <c r="N714" s="100">
        <v>0.00539</v>
      </c>
      <c r="O714" s="100">
        <v>0.0283</v>
      </c>
      <c r="P714" s="100">
        <v>17.4</v>
      </c>
      <c r="Q714" s="100">
        <v>19.47</v>
      </c>
      <c r="R714" s="1">
        <v>11.29</v>
      </c>
      <c r="S714" s="1">
        <v>10.17</v>
      </c>
    </row>
    <row r="715" hidden="1">
      <c r="A715" s="93" t="s">
        <v>3388</v>
      </c>
      <c r="B715" s="104">
        <v>2.0</v>
      </c>
      <c r="C715" s="93" t="s">
        <v>1465</v>
      </c>
      <c r="D715" s="94" t="s">
        <v>176</v>
      </c>
      <c r="E715" s="100">
        <v>710.0</v>
      </c>
      <c r="F715" s="99">
        <v>2.0</v>
      </c>
      <c r="G715" s="99" t="s">
        <v>2129</v>
      </c>
      <c r="H715" s="100" t="s">
        <v>2677</v>
      </c>
      <c r="I715" s="100">
        <v>150.0</v>
      </c>
      <c r="J715" s="100">
        <v>0.0013</v>
      </c>
      <c r="K715" s="100">
        <v>0.0141</v>
      </c>
      <c r="L715" s="100">
        <v>0.0</v>
      </c>
      <c r="M715" s="100">
        <v>0.01</v>
      </c>
      <c r="N715" s="100">
        <v>0.00145</v>
      </c>
      <c r="O715" s="100">
        <v>0.0129</v>
      </c>
      <c r="P715" s="100">
        <v>30.37</v>
      </c>
      <c r="Q715" s="100">
        <v>29.75</v>
      </c>
      <c r="R715" s="1">
        <v>26.65</v>
      </c>
      <c r="S715" s="1">
        <v>24.7</v>
      </c>
    </row>
    <row r="716" hidden="1">
      <c r="A716" s="93" t="s">
        <v>3389</v>
      </c>
      <c r="B716" s="93" t="s">
        <v>61</v>
      </c>
      <c r="C716" s="93" t="s">
        <v>1173</v>
      </c>
      <c r="D716" s="94" t="s">
        <v>176</v>
      </c>
      <c r="E716" s="100">
        <v>711.0</v>
      </c>
      <c r="F716" s="99">
        <v>1.0</v>
      </c>
      <c r="G716" s="99" t="s">
        <v>2129</v>
      </c>
      <c r="H716" s="100" t="s">
        <v>2677</v>
      </c>
      <c r="I716" s="100">
        <v>150.0</v>
      </c>
      <c r="J716" s="100">
        <v>0.0013</v>
      </c>
      <c r="K716" s="100">
        <v>0.0141</v>
      </c>
      <c r="L716" s="100">
        <v>0.0</v>
      </c>
      <c r="M716" s="100">
        <v>0.01</v>
      </c>
      <c r="N716" s="100">
        <v>0.00145</v>
      </c>
      <c r="O716" s="100">
        <v>0.0129</v>
      </c>
      <c r="P716" s="100">
        <v>30.37</v>
      </c>
      <c r="Q716" s="100">
        <v>29.75</v>
      </c>
      <c r="R716" s="1">
        <v>26.65</v>
      </c>
      <c r="S716" s="1">
        <v>24.7</v>
      </c>
    </row>
    <row r="717" hidden="1">
      <c r="A717" s="93" t="s">
        <v>3390</v>
      </c>
      <c r="B717" s="93" t="s">
        <v>66</v>
      </c>
      <c r="C717" s="93" t="s">
        <v>1173</v>
      </c>
      <c r="D717" s="94" t="s">
        <v>176</v>
      </c>
      <c r="E717" s="100">
        <v>712.0</v>
      </c>
      <c r="F717" s="99">
        <v>2.0</v>
      </c>
      <c r="G717" s="99" t="s">
        <v>2134</v>
      </c>
      <c r="H717" s="100" t="s">
        <v>2677</v>
      </c>
      <c r="I717" s="100">
        <v>150.0</v>
      </c>
      <c r="J717" s="100">
        <v>9.0E-4</v>
      </c>
      <c r="K717" s="100">
        <v>0.0153</v>
      </c>
      <c r="L717" s="100">
        <v>0.0</v>
      </c>
      <c r="M717" s="100">
        <v>0.02</v>
      </c>
      <c r="N717" s="100">
        <v>3.4E-4</v>
      </c>
      <c r="O717" s="100">
        <v>0.00859</v>
      </c>
      <c r="P717" s="100">
        <v>31.74</v>
      </c>
      <c r="Q717" s="100">
        <v>27.56</v>
      </c>
      <c r="R717" s="1">
        <v>15.64</v>
      </c>
      <c r="S717" s="1">
        <v>11.74</v>
      </c>
    </row>
    <row r="718" hidden="1">
      <c r="A718" s="93" t="s">
        <v>3391</v>
      </c>
      <c r="B718" s="104">
        <v>1.0</v>
      </c>
      <c r="C718" s="93" t="s">
        <v>1238</v>
      </c>
      <c r="D718" s="94" t="s">
        <v>176</v>
      </c>
      <c r="E718" s="100">
        <v>713.0</v>
      </c>
      <c r="F718" s="99">
        <v>1.0</v>
      </c>
      <c r="G718" s="99" t="s">
        <v>2134</v>
      </c>
      <c r="H718" s="100" t="s">
        <v>2677</v>
      </c>
      <c r="I718" s="100">
        <v>150.0</v>
      </c>
      <c r="J718" s="100">
        <v>0.0013</v>
      </c>
      <c r="K718" s="100">
        <v>0.0141</v>
      </c>
      <c r="L718" s="100">
        <v>0.0</v>
      </c>
      <c r="M718" s="100">
        <v>0.01</v>
      </c>
      <c r="N718" s="100">
        <v>0.00145</v>
      </c>
      <c r="O718" s="100">
        <v>0.0129</v>
      </c>
      <c r="P718" s="100">
        <v>30.37</v>
      </c>
      <c r="Q718" s="100">
        <v>29.75</v>
      </c>
      <c r="R718" s="1">
        <v>26.65</v>
      </c>
      <c r="S718" s="1">
        <v>24.7</v>
      </c>
    </row>
    <row r="719" hidden="1">
      <c r="A719" s="93" t="s">
        <v>3392</v>
      </c>
      <c r="B719" s="104">
        <v>2.0</v>
      </c>
      <c r="C719" s="93" t="s">
        <v>1238</v>
      </c>
      <c r="D719" s="94" t="s">
        <v>176</v>
      </c>
      <c r="E719" s="100">
        <v>714.0</v>
      </c>
      <c r="F719" s="99">
        <v>2.0</v>
      </c>
      <c r="G719" s="99" t="s">
        <v>2140</v>
      </c>
      <c r="H719" s="100" t="s">
        <v>2677</v>
      </c>
      <c r="I719" s="100">
        <v>150.0</v>
      </c>
      <c r="J719" s="100">
        <v>9.0E-4</v>
      </c>
      <c r="K719" s="100">
        <v>0.0153</v>
      </c>
      <c r="L719" s="100">
        <v>0.0</v>
      </c>
      <c r="M719" s="100">
        <v>0.02</v>
      </c>
      <c r="N719" s="100">
        <v>3.4E-4</v>
      </c>
      <c r="O719" s="100">
        <v>0.00859</v>
      </c>
      <c r="P719" s="100">
        <v>31.74</v>
      </c>
      <c r="Q719" s="100">
        <v>27.56</v>
      </c>
      <c r="R719" s="1">
        <v>15.64</v>
      </c>
      <c r="S719" s="1">
        <v>11.74</v>
      </c>
    </row>
    <row r="720" hidden="1">
      <c r="A720" s="93" t="s">
        <v>3393</v>
      </c>
      <c r="B720" s="104">
        <v>1.0</v>
      </c>
      <c r="C720" s="93" t="s">
        <v>1834</v>
      </c>
      <c r="D720" s="94" t="s">
        <v>176</v>
      </c>
      <c r="E720" s="100">
        <v>715.0</v>
      </c>
      <c r="F720" s="99">
        <v>1.0</v>
      </c>
      <c r="G720" s="99" t="s">
        <v>2140</v>
      </c>
      <c r="H720" s="100" t="s">
        <v>2677</v>
      </c>
      <c r="I720" s="100">
        <v>150.0</v>
      </c>
      <c r="J720" s="100">
        <v>9.0E-4</v>
      </c>
      <c r="K720" s="100">
        <v>0.0153</v>
      </c>
      <c r="L720" s="100">
        <v>0.0</v>
      </c>
      <c r="M720" s="100">
        <v>0.02</v>
      </c>
      <c r="N720" s="100">
        <v>3.4E-4</v>
      </c>
      <c r="O720" s="100">
        <v>0.00859</v>
      </c>
      <c r="P720" s="100">
        <v>31.74</v>
      </c>
      <c r="Q720" s="100">
        <v>27.56</v>
      </c>
      <c r="R720" s="1">
        <v>15.64</v>
      </c>
      <c r="S720" s="1">
        <v>11.74</v>
      </c>
    </row>
    <row r="721" hidden="1">
      <c r="A721" s="93" t="s">
        <v>3394</v>
      </c>
      <c r="B721" s="104">
        <v>2.0</v>
      </c>
      <c r="C721" s="93" t="s">
        <v>1834</v>
      </c>
      <c r="D721" s="94" t="s">
        <v>176</v>
      </c>
      <c r="E721" s="100">
        <v>716.0</v>
      </c>
      <c r="F721" s="99">
        <v>2.0</v>
      </c>
      <c r="G721" s="99" t="s">
        <v>1044</v>
      </c>
      <c r="H721" s="100" t="s">
        <v>2677</v>
      </c>
      <c r="I721" s="100">
        <v>150.0</v>
      </c>
      <c r="J721" s="100">
        <v>8.0E-4</v>
      </c>
      <c r="K721" s="100">
        <v>0.0122</v>
      </c>
      <c r="L721" s="100">
        <v>0.0</v>
      </c>
      <c r="M721" s="100">
        <v>0.01</v>
      </c>
      <c r="N721" s="100">
        <v>9.7E-4</v>
      </c>
      <c r="O721" s="100">
        <v>0.01241</v>
      </c>
      <c r="P721" s="100">
        <v>34.16</v>
      </c>
      <c r="Q721" s="100">
        <v>34.46</v>
      </c>
      <c r="R721" s="1">
        <v>31.8</v>
      </c>
      <c r="S721" s="1">
        <v>30.94</v>
      </c>
    </row>
    <row r="722" hidden="1">
      <c r="A722" s="93" t="s">
        <v>3395</v>
      </c>
      <c r="B722" s="104">
        <v>1.0</v>
      </c>
      <c r="C722" s="93" t="s">
        <v>1849</v>
      </c>
      <c r="D722" s="94" t="s">
        <v>176</v>
      </c>
      <c r="E722" s="100">
        <v>717.0</v>
      </c>
      <c r="F722" s="99">
        <v>1.0</v>
      </c>
      <c r="G722" s="99" t="s">
        <v>1044</v>
      </c>
      <c r="H722" s="100" t="s">
        <v>2677</v>
      </c>
      <c r="I722" s="100">
        <v>150.0</v>
      </c>
      <c r="J722" s="100">
        <v>8.0E-4</v>
      </c>
      <c r="K722" s="100">
        <v>0.0122</v>
      </c>
      <c r="L722" s="100">
        <v>0.0</v>
      </c>
      <c r="M722" s="100">
        <v>0.01</v>
      </c>
      <c r="N722" s="100">
        <v>9.7E-4</v>
      </c>
      <c r="O722" s="100">
        <v>0.01241</v>
      </c>
      <c r="P722" s="100">
        <v>34.16</v>
      </c>
      <c r="Q722" s="100">
        <v>34.46</v>
      </c>
      <c r="R722" s="1">
        <v>31.8</v>
      </c>
      <c r="S722" s="1">
        <v>30.94</v>
      </c>
    </row>
    <row r="723" hidden="1">
      <c r="A723" s="93" t="s">
        <v>3396</v>
      </c>
      <c r="B723" s="104">
        <v>2.0</v>
      </c>
      <c r="C723" s="93" t="s">
        <v>1849</v>
      </c>
      <c r="D723" s="94" t="s">
        <v>176</v>
      </c>
      <c r="E723" s="100">
        <v>718.0</v>
      </c>
      <c r="F723" s="99" t="s">
        <v>66</v>
      </c>
      <c r="G723" s="99" t="s">
        <v>2159</v>
      </c>
      <c r="H723" s="100" t="s">
        <v>2677</v>
      </c>
      <c r="I723" s="100">
        <v>150.0</v>
      </c>
      <c r="J723" s="100">
        <v>0.0152</v>
      </c>
      <c r="K723" s="100">
        <v>0.0582</v>
      </c>
      <c r="L723" s="100">
        <v>0.02</v>
      </c>
      <c r="M723" s="100">
        <v>0.06</v>
      </c>
      <c r="N723" s="100">
        <v>0.02738</v>
      </c>
      <c r="O723" s="100">
        <v>0.12548</v>
      </c>
      <c r="P723" s="100">
        <v>5.0</v>
      </c>
      <c r="Q723" s="100">
        <v>7.03</v>
      </c>
      <c r="R723" s="1">
        <v>5.0</v>
      </c>
      <c r="S723" s="1">
        <v>7.03</v>
      </c>
    </row>
    <row r="724" hidden="1">
      <c r="A724" s="93" t="s">
        <v>3397</v>
      </c>
      <c r="B724" s="93" t="s">
        <v>63</v>
      </c>
      <c r="C724" s="93" t="s">
        <v>1846</v>
      </c>
      <c r="D724" s="94" t="s">
        <v>176</v>
      </c>
      <c r="E724" s="100">
        <v>719.0</v>
      </c>
      <c r="F724" s="99" t="s">
        <v>61</v>
      </c>
      <c r="G724" s="99" t="s">
        <v>2159</v>
      </c>
      <c r="H724" s="100" t="s">
        <v>2677</v>
      </c>
      <c r="I724" s="100">
        <v>150.0</v>
      </c>
      <c r="J724" s="100">
        <v>0.0152</v>
      </c>
      <c r="K724" s="100">
        <v>0.0582</v>
      </c>
      <c r="L724" s="100">
        <v>0.02</v>
      </c>
      <c r="M724" s="100">
        <v>0.06</v>
      </c>
      <c r="N724" s="100">
        <v>0.02738</v>
      </c>
      <c r="O724" s="100">
        <v>0.12548</v>
      </c>
      <c r="P724" s="100">
        <v>5.0</v>
      </c>
      <c r="Q724" s="100">
        <v>7.03</v>
      </c>
      <c r="R724" s="1">
        <v>5.0</v>
      </c>
      <c r="S724" s="1">
        <v>7.03</v>
      </c>
    </row>
    <row r="725" hidden="1">
      <c r="A725" s="93" t="s">
        <v>3398</v>
      </c>
      <c r="B725" s="93" t="s">
        <v>935</v>
      </c>
      <c r="C725" s="93" t="s">
        <v>1846</v>
      </c>
      <c r="D725" s="94" t="s">
        <v>176</v>
      </c>
      <c r="E725" s="100">
        <v>720.0</v>
      </c>
      <c r="F725" s="99">
        <v>2.0</v>
      </c>
      <c r="G725" s="99" t="s">
        <v>1470</v>
      </c>
      <c r="H725" s="100" t="s">
        <v>2677</v>
      </c>
      <c r="I725" s="100">
        <v>150.0</v>
      </c>
      <c r="J725" s="100">
        <v>0.0011</v>
      </c>
      <c r="K725" s="100">
        <v>0.0158</v>
      </c>
      <c r="L725" s="100">
        <v>0.0</v>
      </c>
      <c r="M725" s="100">
        <v>0.02</v>
      </c>
      <c r="N725" s="100">
        <v>3.1E-4</v>
      </c>
      <c r="O725" s="100">
        <v>0.00844</v>
      </c>
      <c r="P725" s="100">
        <v>31.41</v>
      </c>
      <c r="Q725" s="100">
        <v>26.61</v>
      </c>
      <c r="R725" s="1">
        <v>29.27</v>
      </c>
      <c r="S725" s="1">
        <v>24.28</v>
      </c>
    </row>
    <row r="726" hidden="1">
      <c r="A726" s="93" t="s">
        <v>3399</v>
      </c>
      <c r="B726" s="104">
        <v>1.0</v>
      </c>
      <c r="C726" s="93" t="s">
        <v>197</v>
      </c>
      <c r="D726" s="94" t="s">
        <v>176</v>
      </c>
      <c r="E726" s="100">
        <v>721.0</v>
      </c>
      <c r="F726" s="99">
        <v>1.0</v>
      </c>
      <c r="G726" s="99" t="s">
        <v>1470</v>
      </c>
      <c r="H726" s="100" t="s">
        <v>2677</v>
      </c>
      <c r="I726" s="100">
        <v>150.0</v>
      </c>
      <c r="J726" s="100">
        <v>5.0E-4</v>
      </c>
      <c r="K726" s="100">
        <v>0.0127</v>
      </c>
      <c r="L726" s="100">
        <v>0.0</v>
      </c>
      <c r="M726" s="100">
        <v>0.01</v>
      </c>
      <c r="N726" s="100">
        <v>1.6E-4</v>
      </c>
      <c r="O726" s="100">
        <v>0.00508</v>
      </c>
      <c r="P726" s="100">
        <v>41.45</v>
      </c>
      <c r="Q726" s="100">
        <v>33.38</v>
      </c>
      <c r="R726" s="1">
        <v>30.84</v>
      </c>
      <c r="S726" s="1">
        <v>23.48</v>
      </c>
    </row>
    <row r="727" hidden="1">
      <c r="A727" s="93" t="s">
        <v>3400</v>
      </c>
      <c r="B727" s="104">
        <v>2.0</v>
      </c>
      <c r="C727" s="93" t="s">
        <v>197</v>
      </c>
      <c r="D727" s="94" t="s">
        <v>176</v>
      </c>
      <c r="E727" s="100">
        <v>722.0</v>
      </c>
      <c r="F727" s="99">
        <v>2.0</v>
      </c>
      <c r="G727" s="99" t="s">
        <v>2259</v>
      </c>
      <c r="H727" s="100" t="s">
        <v>2677</v>
      </c>
      <c r="I727" s="100">
        <v>150.0</v>
      </c>
      <c r="J727" s="100">
        <v>0.0108</v>
      </c>
      <c r="K727" s="100">
        <v>0.044</v>
      </c>
      <c r="L727" s="100">
        <v>0.01</v>
      </c>
      <c r="M727" s="100">
        <v>0.05</v>
      </c>
      <c r="N727" s="100">
        <v>0.01322</v>
      </c>
      <c r="O727" s="100">
        <v>0.07726</v>
      </c>
      <c r="P727" s="100">
        <v>7.35</v>
      </c>
      <c r="Q727" s="100">
        <v>9.32</v>
      </c>
      <c r="R727" s="1">
        <v>7.35</v>
      </c>
      <c r="S727" s="1">
        <v>9.32</v>
      </c>
    </row>
    <row r="728" hidden="1">
      <c r="A728" s="93" t="s">
        <v>3401</v>
      </c>
      <c r="B728" s="104">
        <v>1.0</v>
      </c>
      <c r="C728" s="93" t="s">
        <v>1892</v>
      </c>
      <c r="D728" s="94" t="s">
        <v>176</v>
      </c>
      <c r="E728" s="100">
        <v>723.0</v>
      </c>
      <c r="F728" s="99">
        <v>1.0</v>
      </c>
      <c r="G728" s="99" t="s">
        <v>2259</v>
      </c>
      <c r="H728" s="100" t="s">
        <v>2677</v>
      </c>
      <c r="I728" s="100">
        <v>150.0</v>
      </c>
      <c r="J728" s="100">
        <v>0.0108</v>
      </c>
      <c r="K728" s="100">
        <v>0.044</v>
      </c>
      <c r="L728" s="100">
        <v>0.01</v>
      </c>
      <c r="M728" s="100">
        <v>0.05</v>
      </c>
      <c r="N728" s="100">
        <v>0.01322</v>
      </c>
      <c r="O728" s="100">
        <v>0.07726</v>
      </c>
      <c r="P728" s="100">
        <v>7.35</v>
      </c>
      <c r="Q728" s="100">
        <v>9.32</v>
      </c>
      <c r="R728" s="1">
        <v>7.35</v>
      </c>
      <c r="S728" s="1">
        <v>9.32</v>
      </c>
    </row>
    <row r="729" hidden="1">
      <c r="A729" s="93" t="s">
        <v>3402</v>
      </c>
      <c r="B729" s="104">
        <v>2.0</v>
      </c>
      <c r="C729" s="93" t="s">
        <v>1892</v>
      </c>
      <c r="D729" s="94" t="s">
        <v>176</v>
      </c>
      <c r="E729" s="100">
        <v>724.0</v>
      </c>
      <c r="F729" s="99">
        <v>2.0</v>
      </c>
      <c r="G729" s="99" t="s">
        <v>184</v>
      </c>
      <c r="H729" s="100" t="s">
        <v>2677</v>
      </c>
      <c r="I729" s="100">
        <v>150.0</v>
      </c>
      <c r="J729" s="100">
        <v>0.0272</v>
      </c>
      <c r="K729" s="100">
        <v>0.0901</v>
      </c>
      <c r="L729" s="100">
        <v>0.03</v>
      </c>
      <c r="M729" s="100">
        <v>0.09</v>
      </c>
      <c r="N729" s="100">
        <v>0.0514</v>
      </c>
      <c r="O729" s="100">
        <v>0.22805</v>
      </c>
      <c r="P729" s="100">
        <v>2.99</v>
      </c>
      <c r="Q729" s="100">
        <v>4.49</v>
      </c>
      <c r="R729" s="1">
        <v>2.99</v>
      </c>
      <c r="S729" s="1">
        <v>4.49</v>
      </c>
    </row>
    <row r="730" hidden="1">
      <c r="A730" s="93" t="s">
        <v>3403</v>
      </c>
      <c r="B730" s="104">
        <v>1.0</v>
      </c>
      <c r="C730" s="93" t="s">
        <v>199</v>
      </c>
      <c r="D730" s="94" t="s">
        <v>176</v>
      </c>
      <c r="E730" s="100">
        <v>725.0</v>
      </c>
      <c r="F730" s="99">
        <v>1.0</v>
      </c>
      <c r="G730" s="99" t="s">
        <v>184</v>
      </c>
      <c r="H730" s="100" t="s">
        <v>2677</v>
      </c>
      <c r="I730" s="100">
        <v>150.0</v>
      </c>
      <c r="J730" s="100">
        <v>0.0272</v>
      </c>
      <c r="K730" s="100">
        <v>0.0901</v>
      </c>
      <c r="L730" s="100">
        <v>0.03</v>
      </c>
      <c r="M730" s="100">
        <v>0.09</v>
      </c>
      <c r="N730" s="100">
        <v>0.0514</v>
      </c>
      <c r="O730" s="100">
        <v>0.22805</v>
      </c>
      <c r="P730" s="100">
        <v>2.99</v>
      </c>
      <c r="Q730" s="100">
        <v>4.49</v>
      </c>
      <c r="R730" s="1">
        <v>2.99</v>
      </c>
      <c r="S730" s="1">
        <v>4.49</v>
      </c>
    </row>
    <row r="731" hidden="1">
      <c r="A731" s="93" t="s">
        <v>3404</v>
      </c>
      <c r="B731" s="104">
        <v>2.0</v>
      </c>
      <c r="C731" s="93" t="s">
        <v>199</v>
      </c>
      <c r="D731" s="94" t="s">
        <v>176</v>
      </c>
      <c r="E731" s="100">
        <v>726.0</v>
      </c>
      <c r="F731" s="99">
        <v>2.0</v>
      </c>
      <c r="G731" s="99" t="s">
        <v>2277</v>
      </c>
      <c r="H731" s="100" t="s">
        <v>2677</v>
      </c>
      <c r="I731" s="100">
        <v>150.0</v>
      </c>
      <c r="J731" s="100">
        <v>0.0135</v>
      </c>
      <c r="K731" s="100">
        <v>0.0592</v>
      </c>
      <c r="L731" s="100">
        <v>0.01</v>
      </c>
      <c r="M731" s="100">
        <v>0.06</v>
      </c>
      <c r="N731" s="100">
        <v>0.03089</v>
      </c>
      <c r="O731" s="100">
        <v>0.12536</v>
      </c>
      <c r="P731" s="100">
        <v>5.06</v>
      </c>
      <c r="Q731" s="100">
        <v>6.96</v>
      </c>
      <c r="R731" s="1">
        <v>5.05</v>
      </c>
      <c r="S731" s="1">
        <v>6.93</v>
      </c>
    </row>
    <row r="732" hidden="1">
      <c r="A732" s="93" t="s">
        <v>3405</v>
      </c>
      <c r="B732" s="104">
        <v>1.0</v>
      </c>
      <c r="C732" s="93" t="s">
        <v>181</v>
      </c>
      <c r="D732" s="94" t="s">
        <v>176</v>
      </c>
      <c r="E732" s="100">
        <v>727.0</v>
      </c>
      <c r="F732" s="99">
        <v>1.0</v>
      </c>
      <c r="G732" s="99" t="s">
        <v>2277</v>
      </c>
      <c r="H732" s="100" t="s">
        <v>2677</v>
      </c>
      <c r="I732" s="100">
        <v>150.0</v>
      </c>
      <c r="J732" s="100">
        <v>0.0135</v>
      </c>
      <c r="K732" s="100">
        <v>0.0592</v>
      </c>
      <c r="L732" s="100">
        <v>0.01</v>
      </c>
      <c r="M732" s="100">
        <v>0.06</v>
      </c>
      <c r="N732" s="100">
        <v>0.03089</v>
      </c>
      <c r="O732" s="100">
        <v>0.12536</v>
      </c>
      <c r="P732" s="100">
        <v>5.06</v>
      </c>
      <c r="Q732" s="100">
        <v>6.96</v>
      </c>
      <c r="R732" s="1">
        <v>5.05</v>
      </c>
      <c r="S732" s="1">
        <v>6.93</v>
      </c>
    </row>
    <row r="733" hidden="1">
      <c r="A733" s="93" t="s">
        <v>3406</v>
      </c>
      <c r="B733" s="104">
        <v>2.0</v>
      </c>
      <c r="C733" s="93" t="s">
        <v>181</v>
      </c>
      <c r="D733" s="94" t="s">
        <v>176</v>
      </c>
      <c r="E733" s="100">
        <v>728.0</v>
      </c>
      <c r="F733" s="99">
        <v>2.0</v>
      </c>
      <c r="G733" s="99" t="s">
        <v>1090</v>
      </c>
      <c r="H733" s="100" t="s">
        <v>2677</v>
      </c>
      <c r="I733" s="100">
        <v>150.0</v>
      </c>
      <c r="J733" s="100">
        <v>0.0068</v>
      </c>
      <c r="K733" s="100">
        <v>0.0386</v>
      </c>
      <c r="L733" s="100">
        <v>0.01</v>
      </c>
      <c r="M733" s="100">
        <v>0.04</v>
      </c>
      <c r="N733" s="100">
        <v>0.02034</v>
      </c>
      <c r="O733" s="100">
        <v>0.08395</v>
      </c>
      <c r="P733" s="100">
        <v>7.69</v>
      </c>
      <c r="Q733" s="100">
        <v>10.79</v>
      </c>
      <c r="R733" s="1">
        <v>6.83</v>
      </c>
      <c r="S733" s="1">
        <v>8.5</v>
      </c>
    </row>
    <row r="734" hidden="1">
      <c r="A734" s="93" t="s">
        <v>3407</v>
      </c>
      <c r="B734" s="104">
        <v>1.0</v>
      </c>
      <c r="C734" s="93" t="s">
        <v>1853</v>
      </c>
      <c r="D734" s="94" t="s">
        <v>176</v>
      </c>
      <c r="E734" s="100">
        <v>729.0</v>
      </c>
      <c r="F734" s="99">
        <v>1.0</v>
      </c>
      <c r="G734" s="99" t="s">
        <v>1090</v>
      </c>
      <c r="H734" s="100" t="s">
        <v>2677</v>
      </c>
      <c r="I734" s="100">
        <v>150.0</v>
      </c>
      <c r="J734" s="100">
        <v>0.0068</v>
      </c>
      <c r="K734" s="100">
        <v>0.0386</v>
      </c>
      <c r="L734" s="100">
        <v>0.01</v>
      </c>
      <c r="M734" s="100">
        <v>0.04</v>
      </c>
      <c r="N734" s="100">
        <v>0.02034</v>
      </c>
      <c r="O734" s="100">
        <v>0.08395</v>
      </c>
      <c r="P734" s="100">
        <v>7.69</v>
      </c>
      <c r="Q734" s="100">
        <v>10.79</v>
      </c>
      <c r="R734" s="1">
        <v>6.83</v>
      </c>
      <c r="S734" s="1">
        <v>8.5</v>
      </c>
    </row>
    <row r="735" hidden="1">
      <c r="A735" s="93" t="s">
        <v>3408</v>
      </c>
      <c r="B735" s="104">
        <v>2.0</v>
      </c>
      <c r="C735" s="93" t="s">
        <v>1853</v>
      </c>
      <c r="D735" s="94" t="s">
        <v>176</v>
      </c>
      <c r="E735" s="100">
        <v>730.0</v>
      </c>
      <c r="F735" s="99">
        <v>2.0</v>
      </c>
      <c r="G735" s="99" t="s">
        <v>2285</v>
      </c>
      <c r="H735" s="100" t="s">
        <v>2677</v>
      </c>
      <c r="I735" s="100">
        <v>150.0</v>
      </c>
      <c r="J735" s="100">
        <v>0.0041</v>
      </c>
      <c r="K735" s="100">
        <v>0.0373</v>
      </c>
      <c r="L735" s="100">
        <v>0.0</v>
      </c>
      <c r="M735" s="100">
        <v>0.04</v>
      </c>
      <c r="N735" s="100">
        <v>0.01329</v>
      </c>
      <c r="O735" s="100">
        <v>0.06892</v>
      </c>
      <c r="P735" s="100">
        <v>8.7</v>
      </c>
      <c r="Q735" s="100">
        <v>11.26</v>
      </c>
      <c r="R735" s="1">
        <v>8.68</v>
      </c>
      <c r="S735" s="1">
        <v>11.2</v>
      </c>
    </row>
    <row r="736" hidden="1">
      <c r="A736" s="93" t="s">
        <v>3409</v>
      </c>
      <c r="B736" s="104">
        <v>1.0</v>
      </c>
      <c r="C736" s="93" t="s">
        <v>1189</v>
      </c>
      <c r="D736" s="94" t="s">
        <v>176</v>
      </c>
      <c r="E736" s="100">
        <v>731.0</v>
      </c>
      <c r="F736" s="99">
        <v>1.0</v>
      </c>
      <c r="G736" s="99" t="s">
        <v>2285</v>
      </c>
      <c r="H736" s="100" t="s">
        <v>2677</v>
      </c>
      <c r="I736" s="100">
        <v>150.0</v>
      </c>
      <c r="J736" s="100">
        <v>0.0041</v>
      </c>
      <c r="K736" s="100">
        <v>0.0373</v>
      </c>
      <c r="L736" s="100">
        <v>0.0</v>
      </c>
      <c r="M736" s="100">
        <v>0.04</v>
      </c>
      <c r="N736" s="100">
        <v>0.01329</v>
      </c>
      <c r="O736" s="100">
        <v>0.06892</v>
      </c>
      <c r="P736" s="100">
        <v>8.7</v>
      </c>
      <c r="Q736" s="100">
        <v>11.26</v>
      </c>
      <c r="R736" s="1">
        <v>8.68</v>
      </c>
      <c r="S736" s="1">
        <v>11.2</v>
      </c>
    </row>
    <row r="737" hidden="1">
      <c r="A737" s="93" t="s">
        <v>3410</v>
      </c>
      <c r="B737" s="104">
        <v>2.0</v>
      </c>
      <c r="C737" s="93" t="s">
        <v>1189</v>
      </c>
      <c r="D737" s="94" t="s">
        <v>176</v>
      </c>
      <c r="E737" s="100">
        <v>732.0</v>
      </c>
      <c r="F737" s="99">
        <v>2.0</v>
      </c>
      <c r="G737" s="99" t="s">
        <v>1597</v>
      </c>
      <c r="H737" s="100" t="s">
        <v>2677</v>
      </c>
      <c r="I737" s="100">
        <v>150.0</v>
      </c>
      <c r="J737" s="100">
        <v>0.0027</v>
      </c>
      <c r="K737" s="100">
        <v>0.0226</v>
      </c>
      <c r="L737" s="100">
        <v>0.0</v>
      </c>
      <c r="M737" s="100">
        <v>0.02</v>
      </c>
      <c r="N737" s="100">
        <v>0.0057</v>
      </c>
      <c r="O737" s="100">
        <v>0.02428</v>
      </c>
      <c r="P737" s="100">
        <v>17.97</v>
      </c>
      <c r="Q737" s="100">
        <v>18.58</v>
      </c>
      <c r="R737" s="1">
        <v>17.84</v>
      </c>
      <c r="S737" s="1">
        <v>18.37</v>
      </c>
    </row>
    <row r="738" hidden="1">
      <c r="A738" s="93" t="s">
        <v>3411</v>
      </c>
      <c r="B738" s="104">
        <v>1.0</v>
      </c>
      <c r="C738" s="93" t="s">
        <v>1551</v>
      </c>
      <c r="D738" s="94" t="s">
        <v>176</v>
      </c>
      <c r="E738" s="100">
        <v>733.0</v>
      </c>
      <c r="F738" s="99">
        <v>1.0</v>
      </c>
      <c r="G738" s="99" t="s">
        <v>1597</v>
      </c>
      <c r="H738" s="100" t="s">
        <v>2677</v>
      </c>
      <c r="I738" s="100">
        <v>150.0</v>
      </c>
      <c r="J738" s="100">
        <v>0.0027</v>
      </c>
      <c r="K738" s="100">
        <v>0.0226</v>
      </c>
      <c r="L738" s="100">
        <v>0.0</v>
      </c>
      <c r="M738" s="100">
        <v>0.02</v>
      </c>
      <c r="N738" s="100">
        <v>0.0057</v>
      </c>
      <c r="O738" s="100">
        <v>0.02428</v>
      </c>
      <c r="P738" s="100">
        <v>17.97</v>
      </c>
      <c r="Q738" s="100">
        <v>18.58</v>
      </c>
      <c r="R738" s="1">
        <v>17.84</v>
      </c>
      <c r="S738" s="1">
        <v>18.37</v>
      </c>
    </row>
    <row r="739" hidden="1">
      <c r="A739" s="93" t="s">
        <v>3412</v>
      </c>
      <c r="B739" s="104">
        <v>2.0</v>
      </c>
      <c r="C739" s="93" t="s">
        <v>1551</v>
      </c>
      <c r="D739" s="94" t="s">
        <v>176</v>
      </c>
      <c r="E739" s="100">
        <v>734.0</v>
      </c>
      <c r="F739" s="99">
        <v>2.0</v>
      </c>
      <c r="G739" s="99" t="s">
        <v>796</v>
      </c>
      <c r="H739" s="100" t="s">
        <v>2677</v>
      </c>
      <c r="I739" s="100">
        <v>150.0</v>
      </c>
      <c r="J739" s="100">
        <v>0.0058</v>
      </c>
      <c r="K739" s="100">
        <v>0.0308</v>
      </c>
      <c r="L739" s="100">
        <v>0.01</v>
      </c>
      <c r="M739" s="100">
        <v>0.04</v>
      </c>
      <c r="N739" s="100">
        <v>0.00757</v>
      </c>
      <c r="O739" s="100">
        <v>0.04334</v>
      </c>
      <c r="P739" s="100">
        <v>11.35</v>
      </c>
      <c r="Q739" s="100">
        <v>13.48</v>
      </c>
      <c r="R739" s="1">
        <v>11.35</v>
      </c>
      <c r="S739" s="1">
        <v>13.47</v>
      </c>
    </row>
    <row r="740" hidden="1">
      <c r="A740" s="93" t="s">
        <v>3413</v>
      </c>
      <c r="B740" s="104">
        <v>1.0</v>
      </c>
      <c r="C740" s="93" t="s">
        <v>1432</v>
      </c>
      <c r="D740" s="94" t="s">
        <v>176</v>
      </c>
      <c r="E740" s="100">
        <v>735.0</v>
      </c>
      <c r="F740" s="99">
        <v>1.0</v>
      </c>
      <c r="G740" s="99" t="s">
        <v>796</v>
      </c>
      <c r="H740" s="100" t="s">
        <v>2677</v>
      </c>
      <c r="I740" s="100">
        <v>150.0</v>
      </c>
      <c r="J740" s="100">
        <v>0.0058</v>
      </c>
      <c r="K740" s="100">
        <v>0.0308</v>
      </c>
      <c r="L740" s="100">
        <v>0.01</v>
      </c>
      <c r="M740" s="100">
        <v>0.04</v>
      </c>
      <c r="N740" s="100">
        <v>0.00757</v>
      </c>
      <c r="O740" s="100">
        <v>0.04334</v>
      </c>
      <c r="P740" s="100">
        <v>11.35</v>
      </c>
      <c r="Q740" s="100">
        <v>13.48</v>
      </c>
      <c r="R740" s="1">
        <v>11.35</v>
      </c>
      <c r="S740" s="1">
        <v>13.47</v>
      </c>
    </row>
    <row r="741" hidden="1">
      <c r="A741" s="93" t="s">
        <v>3414</v>
      </c>
      <c r="B741" s="104">
        <v>2.0</v>
      </c>
      <c r="C741" s="93" t="s">
        <v>1432</v>
      </c>
      <c r="D741" s="94" t="s">
        <v>176</v>
      </c>
      <c r="E741" s="100">
        <v>736.0</v>
      </c>
      <c r="F741" s="99" t="s">
        <v>88</v>
      </c>
      <c r="G741" s="99" t="s">
        <v>84</v>
      </c>
      <c r="H741" s="100" t="s">
        <v>2695</v>
      </c>
      <c r="I741" s="100">
        <v>150.0</v>
      </c>
      <c r="J741" s="100">
        <v>0.0011</v>
      </c>
      <c r="K741" s="100">
        <v>0.013</v>
      </c>
      <c r="L741" s="100">
        <v>0.0</v>
      </c>
      <c r="M741" s="100">
        <v>0.01</v>
      </c>
      <c r="N741" s="100">
        <v>0.00218</v>
      </c>
      <c r="O741" s="100">
        <v>0.01305</v>
      </c>
      <c r="P741" s="100">
        <v>32.21</v>
      </c>
      <c r="Q741" s="100">
        <v>32.33</v>
      </c>
      <c r="R741" s="1">
        <v>29.98</v>
      </c>
      <c r="S741" s="1">
        <v>29.06</v>
      </c>
    </row>
    <row r="742" hidden="1">
      <c r="A742" s="93" t="s">
        <v>3415</v>
      </c>
      <c r="B742" s="104">
        <v>1.0</v>
      </c>
      <c r="C742" s="93" t="s">
        <v>2050</v>
      </c>
      <c r="D742" s="94" t="s">
        <v>176</v>
      </c>
      <c r="E742" s="100">
        <v>737.0</v>
      </c>
      <c r="F742" s="99" t="s">
        <v>85</v>
      </c>
      <c r="G742" s="99" t="s">
        <v>84</v>
      </c>
      <c r="H742" s="100" t="s">
        <v>2695</v>
      </c>
      <c r="I742" s="100">
        <v>150.0</v>
      </c>
      <c r="J742" s="100">
        <v>0.0011</v>
      </c>
      <c r="K742" s="100">
        <v>0.013</v>
      </c>
      <c r="L742" s="100">
        <v>0.0</v>
      </c>
      <c r="M742" s="100">
        <v>0.01</v>
      </c>
      <c r="N742" s="100">
        <v>0.00218</v>
      </c>
      <c r="O742" s="100">
        <v>0.01305</v>
      </c>
      <c r="P742" s="100">
        <v>32.21</v>
      </c>
      <c r="Q742" s="100">
        <v>32.33</v>
      </c>
      <c r="R742" s="1">
        <v>29.98</v>
      </c>
      <c r="S742" s="1">
        <v>29.06</v>
      </c>
    </row>
    <row r="743" hidden="1">
      <c r="A743" s="93" t="s">
        <v>3416</v>
      </c>
      <c r="B743" s="104">
        <v>2.0</v>
      </c>
      <c r="C743" s="93" t="s">
        <v>2050</v>
      </c>
      <c r="D743" s="94" t="s">
        <v>176</v>
      </c>
      <c r="E743" s="100">
        <v>738.0</v>
      </c>
      <c r="F743" s="99" t="s">
        <v>85</v>
      </c>
      <c r="G743" s="99" t="s">
        <v>826</v>
      </c>
      <c r="H743" s="100" t="s">
        <v>2695</v>
      </c>
      <c r="I743" s="100">
        <v>150.0</v>
      </c>
      <c r="J743" s="100">
        <v>0.0031</v>
      </c>
      <c r="K743" s="100">
        <v>0.0302</v>
      </c>
      <c r="L743" s="100">
        <v>0.0</v>
      </c>
      <c r="M743" s="100">
        <v>0.03</v>
      </c>
      <c r="N743" s="100">
        <v>0.00714</v>
      </c>
      <c r="O743" s="100">
        <v>0.04414</v>
      </c>
      <c r="P743" s="100">
        <v>12.05</v>
      </c>
      <c r="Q743" s="100">
        <v>13.95</v>
      </c>
      <c r="R743" s="1">
        <v>11.93</v>
      </c>
      <c r="S743" s="1">
        <v>13.7</v>
      </c>
    </row>
    <row r="744" hidden="1">
      <c r="A744" s="93" t="s">
        <v>3417</v>
      </c>
      <c r="B744" s="104">
        <v>1.0</v>
      </c>
      <c r="C744" s="93" t="s">
        <v>1379</v>
      </c>
      <c r="D744" s="94" t="s">
        <v>176</v>
      </c>
      <c r="E744" s="100">
        <v>739.0</v>
      </c>
      <c r="F744" s="99" t="s">
        <v>88</v>
      </c>
      <c r="G744" s="99" t="s">
        <v>155</v>
      </c>
      <c r="H744" s="100" t="s">
        <v>2695</v>
      </c>
      <c r="I744" s="100">
        <v>150.0</v>
      </c>
      <c r="J744" s="100">
        <v>0.0015</v>
      </c>
      <c r="K744" s="100">
        <v>0.0197</v>
      </c>
      <c r="L744" s="100">
        <v>0.0</v>
      </c>
      <c r="M744" s="100">
        <v>0.02</v>
      </c>
      <c r="N744" s="100">
        <v>0.00544</v>
      </c>
      <c r="O744" s="100">
        <v>0.03054</v>
      </c>
      <c r="P744" s="100">
        <v>18.01</v>
      </c>
      <c r="Q744" s="100">
        <v>21.34</v>
      </c>
      <c r="R744" s="1">
        <v>17.91</v>
      </c>
      <c r="S744" s="1">
        <v>21.13</v>
      </c>
    </row>
    <row r="745" hidden="1">
      <c r="A745" s="93" t="s">
        <v>3418</v>
      </c>
      <c r="B745" s="104">
        <v>2.0</v>
      </c>
      <c r="C745" s="93" t="s">
        <v>1379</v>
      </c>
      <c r="D745" s="94" t="s">
        <v>176</v>
      </c>
      <c r="E745" s="100">
        <v>740.0</v>
      </c>
      <c r="F745" s="99" t="s">
        <v>85</v>
      </c>
      <c r="G745" s="99" t="s">
        <v>155</v>
      </c>
      <c r="H745" s="100" t="s">
        <v>2695</v>
      </c>
      <c r="I745" s="100">
        <v>150.0</v>
      </c>
      <c r="J745" s="100">
        <v>0.0015</v>
      </c>
      <c r="K745" s="100">
        <v>0.0197</v>
      </c>
      <c r="L745" s="100">
        <v>0.0</v>
      </c>
      <c r="M745" s="100">
        <v>0.02</v>
      </c>
      <c r="N745" s="100">
        <v>0.00544</v>
      </c>
      <c r="O745" s="100">
        <v>0.03054</v>
      </c>
      <c r="P745" s="100">
        <v>18.01</v>
      </c>
      <c r="Q745" s="100">
        <v>21.34</v>
      </c>
      <c r="R745" s="1">
        <v>17.91</v>
      </c>
      <c r="S745" s="1">
        <v>21.13</v>
      </c>
    </row>
    <row r="746" hidden="1">
      <c r="A746" s="93" t="s">
        <v>3419</v>
      </c>
      <c r="B746" s="104">
        <v>1.0</v>
      </c>
      <c r="C746" s="93" t="s">
        <v>1553</v>
      </c>
      <c r="D746" s="94" t="s">
        <v>176</v>
      </c>
      <c r="E746" s="100">
        <v>741.0</v>
      </c>
      <c r="F746" s="99" t="s">
        <v>88</v>
      </c>
      <c r="G746" s="99" t="s">
        <v>1897</v>
      </c>
      <c r="H746" s="100" t="s">
        <v>2695</v>
      </c>
      <c r="I746" s="100">
        <v>150.0</v>
      </c>
      <c r="J746" s="100">
        <v>0.0016</v>
      </c>
      <c r="K746" s="100">
        <v>0.0226</v>
      </c>
      <c r="L746" s="100">
        <v>0.0</v>
      </c>
      <c r="M746" s="100">
        <v>0.02</v>
      </c>
      <c r="N746" s="100">
        <v>0.00516</v>
      </c>
      <c r="O746" s="100">
        <v>0.02224</v>
      </c>
      <c r="P746" s="100">
        <v>18.64</v>
      </c>
      <c r="Q746" s="100">
        <v>18.63</v>
      </c>
      <c r="R746" s="1">
        <v>18.35</v>
      </c>
      <c r="S746" s="1">
        <v>18.18</v>
      </c>
    </row>
    <row r="747" hidden="1">
      <c r="A747" s="93" t="s">
        <v>3420</v>
      </c>
      <c r="B747" s="104">
        <v>2.0</v>
      </c>
      <c r="C747" s="93" t="s">
        <v>1553</v>
      </c>
      <c r="D747" s="94" t="s">
        <v>176</v>
      </c>
      <c r="E747" s="100">
        <v>742.0</v>
      </c>
      <c r="F747" s="99" t="s">
        <v>85</v>
      </c>
      <c r="G747" s="99" t="s">
        <v>1897</v>
      </c>
      <c r="H747" s="100" t="s">
        <v>2695</v>
      </c>
      <c r="I747" s="100">
        <v>150.0</v>
      </c>
      <c r="J747" s="100">
        <v>0.0016</v>
      </c>
      <c r="K747" s="100">
        <v>0.0226</v>
      </c>
      <c r="L747" s="100">
        <v>0.0</v>
      </c>
      <c r="M747" s="100">
        <v>0.02</v>
      </c>
      <c r="N747" s="100">
        <v>0.00516</v>
      </c>
      <c r="O747" s="100">
        <v>0.02224</v>
      </c>
      <c r="P747" s="100">
        <v>18.64</v>
      </c>
      <c r="Q747" s="100">
        <v>18.63</v>
      </c>
      <c r="R747" s="1">
        <v>18.35</v>
      </c>
      <c r="S747" s="1">
        <v>18.18</v>
      </c>
    </row>
    <row r="748" hidden="1">
      <c r="A748" s="93" t="s">
        <v>3421</v>
      </c>
      <c r="B748" s="104">
        <v>1.0</v>
      </c>
      <c r="C748" s="93" t="s">
        <v>2129</v>
      </c>
      <c r="D748" s="94" t="s">
        <v>176</v>
      </c>
      <c r="E748" s="100">
        <v>743.0</v>
      </c>
      <c r="F748" s="99" t="s">
        <v>88</v>
      </c>
      <c r="G748" s="99" t="s">
        <v>1209</v>
      </c>
      <c r="H748" s="100" t="s">
        <v>2695</v>
      </c>
      <c r="I748" s="100">
        <v>150.0</v>
      </c>
      <c r="J748" s="100">
        <v>0.001</v>
      </c>
      <c r="K748" s="100">
        <v>0.0143</v>
      </c>
      <c r="L748" s="100">
        <v>0.0</v>
      </c>
      <c r="M748" s="100">
        <v>0.01</v>
      </c>
      <c r="N748" s="100">
        <v>0.00438</v>
      </c>
      <c r="O748" s="100">
        <v>0.01699</v>
      </c>
      <c r="P748" s="100">
        <v>27.47</v>
      </c>
      <c r="Q748" s="100">
        <v>29.41</v>
      </c>
      <c r="R748" s="1">
        <v>26.43</v>
      </c>
      <c r="S748" s="1">
        <v>27.64</v>
      </c>
    </row>
    <row r="749" hidden="1">
      <c r="A749" s="93" t="s">
        <v>3422</v>
      </c>
      <c r="B749" s="104">
        <v>2.0</v>
      </c>
      <c r="C749" s="93" t="s">
        <v>2129</v>
      </c>
      <c r="D749" s="94" t="s">
        <v>176</v>
      </c>
      <c r="E749" s="100">
        <v>744.0</v>
      </c>
      <c r="F749" s="99" t="s">
        <v>85</v>
      </c>
      <c r="G749" s="99" t="s">
        <v>1209</v>
      </c>
      <c r="H749" s="100" t="s">
        <v>2695</v>
      </c>
      <c r="I749" s="100">
        <v>150.0</v>
      </c>
      <c r="J749" s="100">
        <v>0.001</v>
      </c>
      <c r="K749" s="100">
        <v>0.0143</v>
      </c>
      <c r="L749" s="100">
        <v>0.0</v>
      </c>
      <c r="M749" s="100">
        <v>0.01</v>
      </c>
      <c r="N749" s="100">
        <v>0.00438</v>
      </c>
      <c r="O749" s="100">
        <v>0.01699</v>
      </c>
      <c r="P749" s="100">
        <v>27.47</v>
      </c>
      <c r="Q749" s="100">
        <v>29.41</v>
      </c>
      <c r="R749" s="1">
        <v>26.43</v>
      </c>
      <c r="S749" s="1">
        <v>27.64</v>
      </c>
    </row>
    <row r="750" hidden="1">
      <c r="A750" s="93" t="s">
        <v>3423</v>
      </c>
      <c r="B750" s="104">
        <v>1.0</v>
      </c>
      <c r="C750" s="93" t="s">
        <v>2134</v>
      </c>
      <c r="D750" s="94" t="s">
        <v>176</v>
      </c>
      <c r="E750" s="100">
        <v>745.0</v>
      </c>
      <c r="F750" s="99" t="s">
        <v>88</v>
      </c>
      <c r="G750" s="99" t="s">
        <v>378</v>
      </c>
      <c r="H750" s="100" t="s">
        <v>2695</v>
      </c>
      <c r="I750" s="100">
        <v>150.0</v>
      </c>
      <c r="J750" s="100">
        <v>0.001</v>
      </c>
      <c r="K750" s="100">
        <v>0.0197</v>
      </c>
      <c r="L750" s="100">
        <v>0.0</v>
      </c>
      <c r="M750" s="100">
        <v>0.02</v>
      </c>
      <c r="N750" s="100">
        <v>1.5E-4</v>
      </c>
      <c r="O750" s="100">
        <v>0.00545</v>
      </c>
      <c r="P750" s="100">
        <v>28.27</v>
      </c>
      <c r="Q750" s="100">
        <v>21.44</v>
      </c>
      <c r="R750" s="1">
        <v>27.76</v>
      </c>
      <c r="S750" s="1">
        <v>21.0</v>
      </c>
    </row>
    <row r="751" hidden="1">
      <c r="A751" s="93" t="s">
        <v>3424</v>
      </c>
      <c r="B751" s="104">
        <v>2.0</v>
      </c>
      <c r="C751" s="93" t="s">
        <v>2134</v>
      </c>
      <c r="D751" s="94" t="s">
        <v>176</v>
      </c>
      <c r="E751" s="100">
        <v>746.0</v>
      </c>
      <c r="F751" s="99" t="s">
        <v>85</v>
      </c>
      <c r="G751" s="99" t="s">
        <v>378</v>
      </c>
      <c r="H751" s="100" t="s">
        <v>2695</v>
      </c>
      <c r="I751" s="100">
        <v>150.0</v>
      </c>
      <c r="J751" s="100">
        <v>0.001</v>
      </c>
      <c r="K751" s="100">
        <v>0.0197</v>
      </c>
      <c r="L751" s="100">
        <v>0.0</v>
      </c>
      <c r="M751" s="100">
        <v>0.02</v>
      </c>
      <c r="N751" s="100">
        <v>1.5E-4</v>
      </c>
      <c r="O751" s="100">
        <v>0.00545</v>
      </c>
      <c r="P751" s="100">
        <v>28.27</v>
      </c>
      <c r="Q751" s="100">
        <v>21.44</v>
      </c>
      <c r="R751" s="1">
        <v>27.76</v>
      </c>
      <c r="S751" s="1">
        <v>21.0</v>
      </c>
    </row>
    <row r="752" hidden="1">
      <c r="A752" s="93" t="s">
        <v>3425</v>
      </c>
      <c r="B752" s="104">
        <v>1.0</v>
      </c>
      <c r="C752" s="93" t="s">
        <v>2140</v>
      </c>
      <c r="D752" s="94" t="s">
        <v>176</v>
      </c>
      <c r="E752" s="100">
        <v>747.0</v>
      </c>
      <c r="F752" s="99" t="s">
        <v>88</v>
      </c>
      <c r="G752" s="99" t="s">
        <v>213</v>
      </c>
      <c r="H752" s="100" t="s">
        <v>2695</v>
      </c>
      <c r="I752" s="100">
        <v>150.0</v>
      </c>
      <c r="J752" s="100">
        <v>0.0022</v>
      </c>
      <c r="K752" s="100">
        <v>0.0226</v>
      </c>
      <c r="L752" s="100">
        <v>0.0</v>
      </c>
      <c r="M752" s="100">
        <v>0.02</v>
      </c>
      <c r="N752" s="100">
        <v>0.00683</v>
      </c>
      <c r="O752" s="100">
        <v>0.03703</v>
      </c>
      <c r="P752" s="100">
        <v>15.3</v>
      </c>
      <c r="Q752" s="100">
        <v>18.65</v>
      </c>
      <c r="R752" s="1">
        <v>14.47</v>
      </c>
      <c r="S752" s="1">
        <v>16.87</v>
      </c>
    </row>
    <row r="753" hidden="1">
      <c r="A753" s="93" t="s">
        <v>3426</v>
      </c>
      <c r="B753" s="104">
        <v>2.0</v>
      </c>
      <c r="C753" s="93" t="s">
        <v>2140</v>
      </c>
      <c r="D753" s="94" t="s">
        <v>176</v>
      </c>
      <c r="E753" s="100">
        <v>748.0</v>
      </c>
      <c r="F753" s="99" t="s">
        <v>85</v>
      </c>
      <c r="G753" s="99" t="s">
        <v>213</v>
      </c>
      <c r="H753" s="100" t="s">
        <v>2695</v>
      </c>
      <c r="I753" s="100">
        <v>150.0</v>
      </c>
      <c r="J753" s="100">
        <v>0.0022</v>
      </c>
      <c r="K753" s="100">
        <v>0.0226</v>
      </c>
      <c r="L753" s="100">
        <v>0.0</v>
      </c>
      <c r="M753" s="100">
        <v>0.02</v>
      </c>
      <c r="N753" s="100">
        <v>0.00683</v>
      </c>
      <c r="O753" s="100">
        <v>0.03703</v>
      </c>
      <c r="P753" s="100">
        <v>15.3</v>
      </c>
      <c r="Q753" s="100">
        <v>18.65</v>
      </c>
      <c r="R753" s="1">
        <v>14.47</v>
      </c>
      <c r="S753" s="1">
        <v>16.87</v>
      </c>
    </row>
    <row r="754" hidden="1">
      <c r="A754" s="93" t="s">
        <v>3427</v>
      </c>
      <c r="B754" s="104">
        <v>1.0</v>
      </c>
      <c r="C754" s="93" t="s">
        <v>1044</v>
      </c>
      <c r="D754" s="94" t="s">
        <v>176</v>
      </c>
      <c r="E754" s="100">
        <v>749.0</v>
      </c>
      <c r="F754" s="99" t="s">
        <v>88</v>
      </c>
      <c r="G754" s="99" t="s">
        <v>167</v>
      </c>
      <c r="H754" s="100" t="s">
        <v>2695</v>
      </c>
      <c r="I754" s="100">
        <v>150.0</v>
      </c>
      <c r="J754" s="100">
        <v>0.0245</v>
      </c>
      <c r="K754" s="100">
        <v>0.0909</v>
      </c>
      <c r="L754" s="100">
        <v>0.02</v>
      </c>
      <c r="M754" s="100">
        <v>0.09</v>
      </c>
      <c r="N754" s="100">
        <v>0.06794</v>
      </c>
      <c r="O754" s="100">
        <v>0.25763</v>
      </c>
      <c r="P754" s="100">
        <v>2.79</v>
      </c>
      <c r="Q754" s="100">
        <v>4.49</v>
      </c>
      <c r="R754" s="1">
        <v>2.78</v>
      </c>
      <c r="S754" s="1">
        <v>4.45</v>
      </c>
    </row>
    <row r="755" hidden="1">
      <c r="A755" s="93" t="s">
        <v>3428</v>
      </c>
      <c r="B755" s="104">
        <v>2.0</v>
      </c>
      <c r="C755" s="93" t="s">
        <v>1044</v>
      </c>
      <c r="D755" s="94" t="s">
        <v>176</v>
      </c>
      <c r="E755" s="100">
        <v>750.0</v>
      </c>
      <c r="F755" s="99" t="s">
        <v>85</v>
      </c>
      <c r="G755" s="99" t="s">
        <v>167</v>
      </c>
      <c r="H755" s="100" t="s">
        <v>2695</v>
      </c>
      <c r="I755" s="100">
        <v>150.0</v>
      </c>
      <c r="J755" s="100">
        <v>0.0155</v>
      </c>
      <c r="K755" s="100">
        <v>0.0574</v>
      </c>
      <c r="L755" s="100">
        <v>0.02</v>
      </c>
      <c r="M755" s="100">
        <v>0.06</v>
      </c>
      <c r="N755" s="100">
        <v>0.03867</v>
      </c>
      <c r="O755" s="100">
        <v>0.14991</v>
      </c>
      <c r="P755" s="100">
        <v>4.63</v>
      </c>
      <c r="Q755" s="100">
        <v>7.1</v>
      </c>
      <c r="R755" s="1">
        <v>4.61</v>
      </c>
      <c r="S755" s="1">
        <v>7.0</v>
      </c>
    </row>
    <row r="756" hidden="1">
      <c r="A756" s="93" t="s">
        <v>3429</v>
      </c>
      <c r="B756" s="93" t="s">
        <v>56</v>
      </c>
      <c r="C756" s="93" t="s">
        <v>2171</v>
      </c>
      <c r="D756" s="94" t="s">
        <v>176</v>
      </c>
      <c r="E756" s="100">
        <v>751.0</v>
      </c>
      <c r="F756" s="99" t="s">
        <v>88</v>
      </c>
      <c r="G756" s="99" t="s">
        <v>396</v>
      </c>
      <c r="H756" s="100" t="s">
        <v>2695</v>
      </c>
      <c r="I756" s="100">
        <v>150.0</v>
      </c>
      <c r="J756" s="100">
        <v>0.0058</v>
      </c>
      <c r="K756" s="100">
        <v>0.0337</v>
      </c>
      <c r="L756" s="100">
        <v>0.01</v>
      </c>
      <c r="M756" s="100">
        <v>0.03</v>
      </c>
      <c r="N756" s="100">
        <v>0.01003</v>
      </c>
      <c r="O756" s="100">
        <v>0.05048</v>
      </c>
      <c r="P756" s="100">
        <v>10.55</v>
      </c>
      <c r="Q756" s="100">
        <v>12.34</v>
      </c>
      <c r="R756" s="1">
        <v>9.04</v>
      </c>
      <c r="S756" s="1">
        <v>9.65</v>
      </c>
    </row>
    <row r="757" hidden="1">
      <c r="A757" s="93" t="s">
        <v>3430</v>
      </c>
      <c r="B757" s="93" t="s">
        <v>78</v>
      </c>
      <c r="C757" s="93" t="s">
        <v>2171</v>
      </c>
      <c r="D757" s="94" t="s">
        <v>176</v>
      </c>
      <c r="E757" s="100">
        <v>752.0</v>
      </c>
      <c r="F757" s="99" t="s">
        <v>85</v>
      </c>
      <c r="G757" s="99" t="s">
        <v>396</v>
      </c>
      <c r="H757" s="100" t="s">
        <v>2695</v>
      </c>
      <c r="I757" s="100">
        <v>150.0</v>
      </c>
      <c r="J757" s="100">
        <v>0.0065</v>
      </c>
      <c r="K757" s="100">
        <v>0.0349</v>
      </c>
      <c r="L757" s="100">
        <v>0.01</v>
      </c>
      <c r="M757" s="100">
        <v>0.04</v>
      </c>
      <c r="N757" s="100">
        <v>0.01065</v>
      </c>
      <c r="O757" s="100">
        <v>0.05374</v>
      </c>
      <c r="P757" s="100">
        <v>10.07</v>
      </c>
      <c r="Q757" s="100">
        <v>11.91</v>
      </c>
      <c r="R757" s="1">
        <v>8.7</v>
      </c>
      <c r="S757" s="1">
        <v>9.42</v>
      </c>
    </row>
    <row r="758" hidden="1">
      <c r="A758" s="93" t="s">
        <v>3431</v>
      </c>
      <c r="B758" s="93" t="s">
        <v>61</v>
      </c>
      <c r="C758" s="93" t="s">
        <v>2159</v>
      </c>
      <c r="D758" s="94" t="s">
        <v>176</v>
      </c>
      <c r="E758" s="100">
        <v>753.0</v>
      </c>
      <c r="F758" s="99" t="s">
        <v>88</v>
      </c>
      <c r="G758" s="99" t="s">
        <v>158</v>
      </c>
      <c r="H758" s="100" t="s">
        <v>2695</v>
      </c>
      <c r="I758" s="100">
        <v>150.0</v>
      </c>
      <c r="J758" s="100">
        <v>0.0123</v>
      </c>
      <c r="K758" s="100">
        <v>0.0509</v>
      </c>
      <c r="L758" s="100">
        <v>0.01</v>
      </c>
      <c r="M758" s="100">
        <v>0.05</v>
      </c>
      <c r="N758" s="100">
        <v>0.02796</v>
      </c>
      <c r="O758" s="100">
        <v>0.12396</v>
      </c>
      <c r="P758" s="100">
        <v>5.48</v>
      </c>
      <c r="Q758" s="100">
        <v>8.07</v>
      </c>
      <c r="R758" s="1">
        <v>5.47</v>
      </c>
      <c r="S758" s="1">
        <v>8.04</v>
      </c>
    </row>
    <row r="759" hidden="1">
      <c r="A759" s="93" t="s">
        <v>3432</v>
      </c>
      <c r="B759" s="93" t="s">
        <v>66</v>
      </c>
      <c r="C759" s="93" t="s">
        <v>2159</v>
      </c>
      <c r="D759" s="94" t="s">
        <v>176</v>
      </c>
      <c r="E759" s="100">
        <v>754.0</v>
      </c>
      <c r="F759" s="99" t="s">
        <v>85</v>
      </c>
      <c r="G759" s="99" t="s">
        <v>158</v>
      </c>
      <c r="H759" s="100" t="s">
        <v>2695</v>
      </c>
      <c r="I759" s="100">
        <v>150.0</v>
      </c>
      <c r="J759" s="100">
        <v>0.0123</v>
      </c>
      <c r="K759" s="100">
        <v>0.0509</v>
      </c>
      <c r="L759" s="100">
        <v>0.01</v>
      </c>
      <c r="M759" s="100">
        <v>0.05</v>
      </c>
      <c r="N759" s="100">
        <v>0.02796</v>
      </c>
      <c r="O759" s="100">
        <v>0.12396</v>
      </c>
      <c r="P759" s="100">
        <v>5.48</v>
      </c>
      <c r="Q759" s="100">
        <v>8.07</v>
      </c>
      <c r="R759" s="1">
        <v>5.47</v>
      </c>
      <c r="S759" s="1">
        <v>8.04</v>
      </c>
    </row>
    <row r="760" hidden="1">
      <c r="A760" s="93" t="s">
        <v>3433</v>
      </c>
      <c r="B760" s="104">
        <v>1.0</v>
      </c>
      <c r="C760" s="93" t="s">
        <v>1470</v>
      </c>
      <c r="D760" s="94" t="s">
        <v>176</v>
      </c>
      <c r="E760" s="100">
        <v>755.0</v>
      </c>
      <c r="F760" s="99" t="s">
        <v>88</v>
      </c>
      <c r="G760" s="99" t="s">
        <v>342</v>
      </c>
      <c r="H760" s="100" t="s">
        <v>2695</v>
      </c>
      <c r="I760" s="100">
        <v>150.0</v>
      </c>
      <c r="J760" s="100">
        <v>0.0089</v>
      </c>
      <c r="K760" s="100">
        <v>0.0504</v>
      </c>
      <c r="L760" s="100">
        <v>0.01</v>
      </c>
      <c r="M760" s="100">
        <v>0.05</v>
      </c>
      <c r="N760" s="100">
        <v>0.0245</v>
      </c>
      <c r="O760" s="100">
        <v>0.11743</v>
      </c>
      <c r="P760" s="100">
        <v>5.71</v>
      </c>
      <c r="Q760" s="100">
        <v>8.27</v>
      </c>
      <c r="R760" s="1">
        <v>5.46</v>
      </c>
      <c r="S760" s="1">
        <v>7.54</v>
      </c>
    </row>
    <row r="761" hidden="1">
      <c r="A761" s="93" t="s">
        <v>3434</v>
      </c>
      <c r="B761" s="104">
        <v>2.0</v>
      </c>
      <c r="C761" s="93" t="s">
        <v>1470</v>
      </c>
      <c r="D761" s="94" t="s">
        <v>176</v>
      </c>
      <c r="E761" s="100">
        <v>756.0</v>
      </c>
      <c r="F761" s="99" t="s">
        <v>85</v>
      </c>
      <c r="G761" s="99" t="s">
        <v>342</v>
      </c>
      <c r="H761" s="100" t="s">
        <v>2695</v>
      </c>
      <c r="I761" s="100">
        <v>150.0</v>
      </c>
      <c r="J761" s="100">
        <v>0.0089</v>
      </c>
      <c r="K761" s="100">
        <v>0.0504</v>
      </c>
      <c r="L761" s="100">
        <v>0.01</v>
      </c>
      <c r="M761" s="100">
        <v>0.05</v>
      </c>
      <c r="N761" s="100">
        <v>0.0245</v>
      </c>
      <c r="O761" s="100">
        <v>0.11743</v>
      </c>
      <c r="P761" s="100">
        <v>5.71</v>
      </c>
      <c r="Q761" s="100">
        <v>8.27</v>
      </c>
      <c r="R761" s="1">
        <v>5.46</v>
      </c>
      <c r="S761" s="1">
        <v>7.54</v>
      </c>
    </row>
    <row r="762" hidden="1">
      <c r="A762" s="93" t="s">
        <v>3435</v>
      </c>
      <c r="B762" s="93" t="s">
        <v>324</v>
      </c>
      <c r="C762" s="93" t="s">
        <v>1362</v>
      </c>
      <c r="D762" s="94" t="s">
        <v>176</v>
      </c>
      <c r="E762" s="100">
        <v>757.0</v>
      </c>
      <c r="F762" s="99" t="s">
        <v>85</v>
      </c>
      <c r="G762" s="99" t="s">
        <v>211</v>
      </c>
      <c r="H762" s="100" t="s">
        <v>2695</v>
      </c>
      <c r="I762" s="100">
        <v>150.0</v>
      </c>
      <c r="J762" s="100">
        <v>0.0044</v>
      </c>
      <c r="K762" s="100">
        <v>0.0258</v>
      </c>
      <c r="L762" s="100">
        <v>0.0</v>
      </c>
      <c r="M762" s="100">
        <v>0.03</v>
      </c>
      <c r="N762" s="100">
        <v>0.01511</v>
      </c>
      <c r="O762" s="100">
        <v>0.05711</v>
      </c>
      <c r="P762" s="100">
        <v>11.38</v>
      </c>
      <c r="Q762" s="100">
        <v>16.12</v>
      </c>
      <c r="R762" s="1">
        <v>11.18</v>
      </c>
      <c r="S762" s="1">
        <v>15.51</v>
      </c>
    </row>
    <row r="763" hidden="1">
      <c r="A763" s="93" t="s">
        <v>3436</v>
      </c>
      <c r="B763" s="93" t="s">
        <v>236</v>
      </c>
      <c r="C763" s="93" t="s">
        <v>1362</v>
      </c>
      <c r="D763" s="94" t="s">
        <v>176</v>
      </c>
      <c r="E763" s="100">
        <v>758.0</v>
      </c>
      <c r="F763" s="99" t="s">
        <v>85</v>
      </c>
      <c r="G763" s="99" t="s">
        <v>317</v>
      </c>
      <c r="H763" s="100" t="s">
        <v>2695</v>
      </c>
      <c r="I763" s="100">
        <v>150.0</v>
      </c>
      <c r="J763" s="100">
        <v>0.009</v>
      </c>
      <c r="K763" s="100">
        <v>0.048</v>
      </c>
      <c r="L763" s="100">
        <v>0.01</v>
      </c>
      <c r="M763" s="100">
        <v>0.05</v>
      </c>
      <c r="N763" s="100">
        <v>0.02224</v>
      </c>
      <c r="O763" s="100">
        <v>0.11016</v>
      </c>
      <c r="P763" s="100">
        <v>6.04</v>
      </c>
      <c r="Q763" s="100">
        <v>8.66</v>
      </c>
      <c r="R763" s="1">
        <v>5.93</v>
      </c>
      <c r="S763" s="1">
        <v>8.3</v>
      </c>
    </row>
    <row r="764" hidden="1">
      <c r="A764" s="93" t="s">
        <v>3437</v>
      </c>
      <c r="B764" s="104">
        <v>1.0</v>
      </c>
      <c r="C764" s="93" t="s">
        <v>2259</v>
      </c>
      <c r="D764" s="94" t="s">
        <v>176</v>
      </c>
      <c r="E764" s="100">
        <v>759.0</v>
      </c>
      <c r="F764" s="99" t="s">
        <v>88</v>
      </c>
      <c r="G764" s="99" t="s">
        <v>501</v>
      </c>
      <c r="H764" s="100" t="s">
        <v>2695</v>
      </c>
      <c r="I764" s="100">
        <v>150.0</v>
      </c>
      <c r="J764" s="100">
        <v>0.0148</v>
      </c>
      <c r="K764" s="100">
        <v>0.0604</v>
      </c>
      <c r="L764" s="100">
        <v>0.02</v>
      </c>
      <c r="M764" s="100">
        <v>0.06</v>
      </c>
      <c r="N764" s="100">
        <v>0.03795</v>
      </c>
      <c r="O764" s="100">
        <v>0.10595</v>
      </c>
      <c r="P764" s="100">
        <v>5.36</v>
      </c>
      <c r="Q764" s="100">
        <v>6.79</v>
      </c>
      <c r="R764" s="1">
        <v>5.35</v>
      </c>
      <c r="S764" s="1">
        <v>6.77</v>
      </c>
    </row>
    <row r="765" hidden="1">
      <c r="A765" s="93" t="s">
        <v>3438</v>
      </c>
      <c r="B765" s="104">
        <v>2.0</v>
      </c>
      <c r="C765" s="93" t="s">
        <v>2259</v>
      </c>
      <c r="D765" s="94" t="s">
        <v>176</v>
      </c>
      <c r="E765" s="100">
        <v>760.0</v>
      </c>
      <c r="F765" s="99" t="s">
        <v>85</v>
      </c>
      <c r="G765" s="99" t="s">
        <v>501</v>
      </c>
      <c r="H765" s="100" t="s">
        <v>2695</v>
      </c>
      <c r="I765" s="100">
        <v>150.0</v>
      </c>
      <c r="J765" s="100">
        <v>0.0029</v>
      </c>
      <c r="K765" s="100">
        <v>0.0284</v>
      </c>
      <c r="L765" s="100">
        <v>0.0</v>
      </c>
      <c r="M765" s="100">
        <v>0.03</v>
      </c>
      <c r="N765" s="100">
        <v>0.0108</v>
      </c>
      <c r="O765" s="100">
        <v>0.03903</v>
      </c>
      <c r="P765" s="100">
        <v>13.03</v>
      </c>
      <c r="Q765" s="100">
        <v>14.78</v>
      </c>
      <c r="R765" s="1">
        <v>12.88</v>
      </c>
      <c r="S765" s="1">
        <v>14.5</v>
      </c>
    </row>
    <row r="766" hidden="1">
      <c r="A766" s="93" t="s">
        <v>3439</v>
      </c>
      <c r="B766" s="104">
        <v>1.0</v>
      </c>
      <c r="C766" s="93" t="s">
        <v>184</v>
      </c>
      <c r="D766" s="94" t="s">
        <v>176</v>
      </c>
      <c r="E766" s="100">
        <v>761.0</v>
      </c>
      <c r="F766" s="99" t="s">
        <v>85</v>
      </c>
      <c r="G766" s="99" t="s">
        <v>1035</v>
      </c>
      <c r="H766" s="100" t="s">
        <v>2695</v>
      </c>
      <c r="I766" s="100">
        <v>150.0</v>
      </c>
      <c r="J766" s="100">
        <v>0.0063</v>
      </c>
      <c r="K766" s="100">
        <v>0.0595</v>
      </c>
      <c r="L766" s="100">
        <v>0.01</v>
      </c>
      <c r="M766" s="100">
        <v>0.06</v>
      </c>
      <c r="N766" s="100">
        <v>0.02703</v>
      </c>
      <c r="O766" s="100">
        <v>0.11895</v>
      </c>
      <c r="P766" s="100">
        <v>5.26</v>
      </c>
      <c r="Q766" s="100">
        <v>7.07</v>
      </c>
      <c r="R766" s="1">
        <v>5.24</v>
      </c>
      <c r="S766" s="1">
        <v>7.01</v>
      </c>
    </row>
    <row r="767" hidden="1">
      <c r="A767" s="93" t="s">
        <v>3440</v>
      </c>
      <c r="B767" s="104">
        <v>2.0</v>
      </c>
      <c r="C767" s="93" t="s">
        <v>184</v>
      </c>
      <c r="D767" s="94" t="s">
        <v>176</v>
      </c>
      <c r="E767" s="100">
        <v>762.0</v>
      </c>
      <c r="F767" s="99" t="s">
        <v>88</v>
      </c>
      <c r="G767" s="99" t="s">
        <v>766</v>
      </c>
      <c r="H767" s="100" t="s">
        <v>2695</v>
      </c>
      <c r="I767" s="100">
        <v>150.0</v>
      </c>
      <c r="J767" s="100">
        <v>0.0014</v>
      </c>
      <c r="K767" s="100">
        <v>0.0138</v>
      </c>
      <c r="L767" s="100">
        <v>0.0</v>
      </c>
      <c r="M767" s="100">
        <v>0.01</v>
      </c>
      <c r="N767" s="100">
        <v>0.0044</v>
      </c>
      <c r="O767" s="100">
        <v>0.01888</v>
      </c>
      <c r="P767" s="100">
        <v>26.96</v>
      </c>
      <c r="Q767" s="100">
        <v>30.51</v>
      </c>
      <c r="R767" s="1">
        <v>25.97</v>
      </c>
      <c r="S767" s="1">
        <v>28.63</v>
      </c>
    </row>
    <row r="768" hidden="1">
      <c r="A768" s="93" t="s">
        <v>3441</v>
      </c>
      <c r="B768" s="104">
        <v>1.0</v>
      </c>
      <c r="C768" s="93" t="s">
        <v>2277</v>
      </c>
      <c r="D768" s="94" t="s">
        <v>176</v>
      </c>
      <c r="E768" s="100">
        <v>763.0</v>
      </c>
      <c r="F768" s="99" t="s">
        <v>85</v>
      </c>
      <c r="G768" s="99" t="s">
        <v>766</v>
      </c>
      <c r="H768" s="100" t="s">
        <v>2695</v>
      </c>
      <c r="I768" s="100">
        <v>150.0</v>
      </c>
      <c r="J768" s="100">
        <v>0.0014</v>
      </c>
      <c r="K768" s="100">
        <v>0.0138</v>
      </c>
      <c r="L768" s="100">
        <v>0.0</v>
      </c>
      <c r="M768" s="100">
        <v>0.01</v>
      </c>
      <c r="N768" s="100">
        <v>0.0044</v>
      </c>
      <c r="O768" s="100">
        <v>0.01888</v>
      </c>
      <c r="P768" s="100">
        <v>26.96</v>
      </c>
      <c r="Q768" s="100">
        <v>30.51</v>
      </c>
      <c r="R768" s="1">
        <v>25.97</v>
      </c>
      <c r="S768" s="1">
        <v>28.63</v>
      </c>
    </row>
    <row r="769" hidden="1">
      <c r="A769" s="93" t="s">
        <v>3442</v>
      </c>
      <c r="B769" s="104">
        <v>2.0</v>
      </c>
      <c r="C769" s="93" t="s">
        <v>2277</v>
      </c>
      <c r="D769" s="94" t="s">
        <v>176</v>
      </c>
      <c r="E769" s="100">
        <v>764.0</v>
      </c>
      <c r="F769" s="99" t="s">
        <v>88</v>
      </c>
      <c r="G769" s="99" t="s">
        <v>827</v>
      </c>
      <c r="H769" s="100" t="s">
        <v>2695</v>
      </c>
      <c r="I769" s="100">
        <v>150.0</v>
      </c>
      <c r="J769" s="100">
        <v>0.0022</v>
      </c>
      <c r="K769" s="100">
        <v>0.026</v>
      </c>
      <c r="L769" s="100">
        <v>0.0</v>
      </c>
      <c r="M769" s="100">
        <v>0.03</v>
      </c>
      <c r="N769" s="100">
        <v>0.00478</v>
      </c>
      <c r="O769" s="100">
        <v>0.03154</v>
      </c>
      <c r="P769" s="100">
        <v>15.11</v>
      </c>
      <c r="Q769" s="100">
        <v>16.23</v>
      </c>
      <c r="R769" s="1">
        <v>14.92</v>
      </c>
      <c r="S769" s="1">
        <v>15.89</v>
      </c>
    </row>
    <row r="770" hidden="1">
      <c r="A770" s="93" t="s">
        <v>3443</v>
      </c>
      <c r="B770" s="104">
        <v>1.0</v>
      </c>
      <c r="C770" s="93" t="s">
        <v>1090</v>
      </c>
      <c r="D770" s="94" t="s">
        <v>176</v>
      </c>
      <c r="E770" s="100">
        <v>765.0</v>
      </c>
      <c r="F770" s="99" t="s">
        <v>85</v>
      </c>
      <c r="G770" s="99" t="s">
        <v>827</v>
      </c>
      <c r="H770" s="100" t="s">
        <v>2695</v>
      </c>
      <c r="I770" s="100">
        <v>150.0</v>
      </c>
      <c r="J770" s="100">
        <v>0.0022</v>
      </c>
      <c r="K770" s="100">
        <v>0.026</v>
      </c>
      <c r="L770" s="100">
        <v>0.0</v>
      </c>
      <c r="M770" s="100">
        <v>0.03</v>
      </c>
      <c r="N770" s="100">
        <v>0.00478</v>
      </c>
      <c r="O770" s="100">
        <v>0.03154</v>
      </c>
      <c r="P770" s="100">
        <v>15.11</v>
      </c>
      <c r="Q770" s="100">
        <v>16.23</v>
      </c>
      <c r="R770" s="1">
        <v>14.92</v>
      </c>
      <c r="S770" s="1">
        <v>15.89</v>
      </c>
    </row>
    <row r="771" hidden="1">
      <c r="A771" s="93" t="s">
        <v>3444</v>
      </c>
      <c r="B771" s="104">
        <v>2.0</v>
      </c>
      <c r="C771" s="93" t="s">
        <v>1090</v>
      </c>
      <c r="D771" s="94" t="s">
        <v>176</v>
      </c>
      <c r="E771" s="100">
        <v>766.0</v>
      </c>
      <c r="F771" s="99" t="s">
        <v>88</v>
      </c>
      <c r="G771" s="99" t="s">
        <v>2237</v>
      </c>
      <c r="H771" s="100" t="s">
        <v>2695</v>
      </c>
      <c r="I771" s="100">
        <v>150.0</v>
      </c>
      <c r="J771" s="100">
        <v>0.0016</v>
      </c>
      <c r="K771" s="100">
        <v>0.0133</v>
      </c>
      <c r="L771" s="100">
        <v>0.0</v>
      </c>
      <c r="M771" s="100">
        <v>0.01</v>
      </c>
      <c r="N771" s="100">
        <v>0.00553</v>
      </c>
      <c r="O771" s="100">
        <v>0.01664</v>
      </c>
      <c r="P771" s="100">
        <v>28.68</v>
      </c>
      <c r="Q771" s="100">
        <v>31.53</v>
      </c>
      <c r="R771" s="1">
        <v>27.58</v>
      </c>
      <c r="S771" s="1">
        <v>29.55</v>
      </c>
    </row>
    <row r="772" hidden="1">
      <c r="A772" s="93" t="s">
        <v>3445</v>
      </c>
      <c r="B772" s="104">
        <v>1.0</v>
      </c>
      <c r="C772" s="93" t="s">
        <v>2285</v>
      </c>
      <c r="D772" s="94" t="s">
        <v>176</v>
      </c>
      <c r="E772" s="100">
        <v>767.0</v>
      </c>
      <c r="F772" s="99" t="s">
        <v>85</v>
      </c>
      <c r="G772" s="99" t="s">
        <v>2237</v>
      </c>
      <c r="H772" s="100" t="s">
        <v>2695</v>
      </c>
      <c r="I772" s="100">
        <v>150.0</v>
      </c>
      <c r="J772" s="100">
        <v>0.0016</v>
      </c>
      <c r="K772" s="100">
        <v>0.0133</v>
      </c>
      <c r="L772" s="100">
        <v>0.0</v>
      </c>
      <c r="M772" s="100">
        <v>0.01</v>
      </c>
      <c r="N772" s="100">
        <v>0.00553</v>
      </c>
      <c r="O772" s="100">
        <v>0.01664</v>
      </c>
      <c r="P772" s="100">
        <v>28.68</v>
      </c>
      <c r="Q772" s="100">
        <v>31.53</v>
      </c>
      <c r="R772" s="1">
        <v>27.58</v>
      </c>
      <c r="S772" s="1">
        <v>29.55</v>
      </c>
    </row>
    <row r="773" hidden="1">
      <c r="A773" s="93" t="s">
        <v>3446</v>
      </c>
      <c r="B773" s="104">
        <v>2.0</v>
      </c>
      <c r="C773" s="93" t="s">
        <v>2285</v>
      </c>
      <c r="D773" s="94" t="s">
        <v>176</v>
      </c>
      <c r="E773" s="100">
        <v>768.0</v>
      </c>
      <c r="F773" s="99" t="s">
        <v>85</v>
      </c>
      <c r="G773" s="99" t="s">
        <v>1248</v>
      </c>
      <c r="H773" s="100" t="s">
        <v>2695</v>
      </c>
      <c r="I773" s="100">
        <v>150.0</v>
      </c>
      <c r="J773" s="100">
        <v>0.0128</v>
      </c>
      <c r="K773" s="100">
        <v>0.0772</v>
      </c>
      <c r="L773" s="100">
        <v>0.01</v>
      </c>
      <c r="M773" s="100">
        <v>0.08</v>
      </c>
      <c r="N773" s="100">
        <v>0.03199</v>
      </c>
      <c r="O773" s="100">
        <v>0.15282</v>
      </c>
      <c r="P773" s="100">
        <v>4.07</v>
      </c>
      <c r="Q773" s="100">
        <v>5.41</v>
      </c>
      <c r="R773" s="1">
        <v>4.04</v>
      </c>
      <c r="S773" s="1">
        <v>5.34</v>
      </c>
    </row>
    <row r="774" hidden="1">
      <c r="A774" s="93" t="s">
        <v>3447</v>
      </c>
      <c r="B774" s="104">
        <v>1.0</v>
      </c>
      <c r="C774" s="93" t="s">
        <v>1597</v>
      </c>
      <c r="D774" s="94" t="s">
        <v>176</v>
      </c>
      <c r="E774" s="100">
        <v>769.0</v>
      </c>
      <c r="F774" s="99" t="s">
        <v>88</v>
      </c>
      <c r="G774" s="99" t="s">
        <v>974</v>
      </c>
      <c r="H774" s="100" t="s">
        <v>2695</v>
      </c>
      <c r="I774" s="100">
        <v>150.0</v>
      </c>
      <c r="J774" s="100">
        <v>0.0151</v>
      </c>
      <c r="K774" s="100">
        <v>0.0743</v>
      </c>
      <c r="L774" s="100">
        <v>0.01</v>
      </c>
      <c r="M774" s="100">
        <v>0.07</v>
      </c>
      <c r="N774" s="100">
        <v>0.03562</v>
      </c>
      <c r="O774" s="100">
        <v>0.17779</v>
      </c>
      <c r="P774" s="100">
        <v>3.81</v>
      </c>
      <c r="Q774" s="100">
        <v>5.58</v>
      </c>
      <c r="R774" s="1">
        <v>3.63</v>
      </c>
      <c r="S774" s="1">
        <v>5.04</v>
      </c>
    </row>
    <row r="775" hidden="1">
      <c r="A775" s="93" t="s">
        <v>3448</v>
      </c>
      <c r="B775" s="104">
        <v>2.0</v>
      </c>
      <c r="C775" s="93" t="s">
        <v>1597</v>
      </c>
      <c r="D775" s="94" t="s">
        <v>176</v>
      </c>
      <c r="E775" s="100">
        <v>770.0</v>
      </c>
      <c r="F775" s="99" t="s">
        <v>85</v>
      </c>
      <c r="G775" s="99" t="s">
        <v>974</v>
      </c>
      <c r="H775" s="100" t="s">
        <v>2695</v>
      </c>
      <c r="I775" s="100">
        <v>150.0</v>
      </c>
      <c r="J775" s="100">
        <v>0.0151</v>
      </c>
      <c r="K775" s="100">
        <v>0.0743</v>
      </c>
      <c r="L775" s="100">
        <v>0.01</v>
      </c>
      <c r="M775" s="100">
        <v>0.07</v>
      </c>
      <c r="N775" s="100">
        <v>0.03562</v>
      </c>
      <c r="O775" s="100">
        <v>0.17779</v>
      </c>
      <c r="P775" s="100">
        <v>3.81</v>
      </c>
      <c r="Q775" s="100">
        <v>5.58</v>
      </c>
      <c r="R775" s="1">
        <v>3.63</v>
      </c>
      <c r="S775" s="1">
        <v>5.04</v>
      </c>
    </row>
    <row r="776" hidden="1">
      <c r="A776" s="93" t="s">
        <v>3449</v>
      </c>
      <c r="B776" s="104">
        <v>1.0</v>
      </c>
      <c r="C776" s="93" t="s">
        <v>796</v>
      </c>
      <c r="D776" s="94" t="s">
        <v>176</v>
      </c>
      <c r="E776" s="100">
        <v>771.0</v>
      </c>
      <c r="F776" s="99" t="s">
        <v>88</v>
      </c>
      <c r="G776" s="99" t="s">
        <v>895</v>
      </c>
      <c r="H776" s="100" t="s">
        <v>2695</v>
      </c>
      <c r="I776" s="100">
        <v>150.0</v>
      </c>
      <c r="J776" s="100">
        <v>0.0169</v>
      </c>
      <c r="K776" s="100">
        <v>0.0698</v>
      </c>
      <c r="L776" s="100">
        <v>0.02</v>
      </c>
      <c r="M776" s="100">
        <v>0.07</v>
      </c>
      <c r="N776" s="100">
        <v>0.05388</v>
      </c>
      <c r="O776" s="100">
        <v>0.19541</v>
      </c>
      <c r="P776" s="100">
        <v>3.66</v>
      </c>
      <c r="Q776" s="100">
        <v>5.89</v>
      </c>
      <c r="R776" s="1">
        <v>3.65</v>
      </c>
      <c r="S776" s="1">
        <v>5.82</v>
      </c>
    </row>
    <row r="777" hidden="1">
      <c r="A777" s="93" t="s">
        <v>3450</v>
      </c>
      <c r="B777" s="104">
        <v>2.0</v>
      </c>
      <c r="C777" s="93" t="s">
        <v>796</v>
      </c>
      <c r="D777" s="94" t="s">
        <v>176</v>
      </c>
      <c r="E777" s="100">
        <v>772.0</v>
      </c>
      <c r="F777" s="99" t="s">
        <v>85</v>
      </c>
      <c r="G777" s="99" t="s">
        <v>895</v>
      </c>
      <c r="H777" s="100" t="s">
        <v>2695</v>
      </c>
      <c r="I777" s="100">
        <v>150.0</v>
      </c>
      <c r="J777" s="100">
        <v>0.0169</v>
      </c>
      <c r="K777" s="100">
        <v>0.0698</v>
      </c>
      <c r="L777" s="100">
        <v>0.02</v>
      </c>
      <c r="M777" s="100">
        <v>0.07</v>
      </c>
      <c r="N777" s="100">
        <v>0.05388</v>
      </c>
      <c r="O777" s="100">
        <v>0.19541</v>
      </c>
      <c r="P777" s="100">
        <v>3.66</v>
      </c>
      <c r="Q777" s="100">
        <v>5.89</v>
      </c>
      <c r="R777" s="1">
        <v>3.65</v>
      </c>
      <c r="S777" s="1">
        <v>5.82</v>
      </c>
    </row>
    <row r="778" hidden="1">
      <c r="A778" s="93" t="s">
        <v>3451</v>
      </c>
      <c r="B778" s="93" t="s">
        <v>123</v>
      </c>
      <c r="C778" s="93" t="s">
        <v>1983</v>
      </c>
      <c r="D778" s="94" t="s">
        <v>82</v>
      </c>
      <c r="E778" s="100">
        <v>773.0</v>
      </c>
      <c r="F778" s="99" t="s">
        <v>88</v>
      </c>
      <c r="G778" s="99" t="s">
        <v>357</v>
      </c>
      <c r="H778" s="100" t="s">
        <v>2695</v>
      </c>
      <c r="I778" s="100">
        <v>150.0</v>
      </c>
      <c r="J778" s="100">
        <v>0.0016</v>
      </c>
      <c r="K778" s="100">
        <v>0.0199</v>
      </c>
      <c r="L778" s="100">
        <v>0.0</v>
      </c>
      <c r="M778" s="100">
        <v>0.02</v>
      </c>
      <c r="N778" s="100">
        <v>0.00547</v>
      </c>
      <c r="O778" s="100">
        <v>0.02976</v>
      </c>
      <c r="P778" s="100">
        <v>18.09</v>
      </c>
      <c r="Q778" s="100">
        <v>21.17</v>
      </c>
      <c r="R778" s="1">
        <v>16.89</v>
      </c>
      <c r="S778" s="1">
        <v>18.8</v>
      </c>
    </row>
    <row r="779" hidden="1">
      <c r="A779" s="93" t="s">
        <v>3452</v>
      </c>
      <c r="B779" s="93" t="s">
        <v>85</v>
      </c>
      <c r="C779" s="93" t="s">
        <v>84</v>
      </c>
      <c r="D779" s="94" t="s">
        <v>82</v>
      </c>
      <c r="E779" s="100">
        <v>774.0</v>
      </c>
      <c r="F779" s="99" t="s">
        <v>85</v>
      </c>
      <c r="G779" s="99" t="s">
        <v>357</v>
      </c>
      <c r="H779" s="100" t="s">
        <v>2695</v>
      </c>
      <c r="I779" s="100">
        <v>150.0</v>
      </c>
      <c r="J779" s="100">
        <v>0.0016</v>
      </c>
      <c r="K779" s="100">
        <v>0.0199</v>
      </c>
      <c r="L779" s="100">
        <v>0.0</v>
      </c>
      <c r="M779" s="100">
        <v>0.02</v>
      </c>
      <c r="N779" s="100">
        <v>0.00547</v>
      </c>
      <c r="O779" s="100">
        <v>0.02976</v>
      </c>
      <c r="P779" s="100">
        <v>18.09</v>
      </c>
      <c r="Q779" s="100">
        <v>21.17</v>
      </c>
      <c r="R779" s="1">
        <v>16.89</v>
      </c>
      <c r="S779" s="1">
        <v>18.8</v>
      </c>
    </row>
    <row r="780" hidden="1">
      <c r="A780" s="93" t="s">
        <v>3453</v>
      </c>
      <c r="B780" s="93" t="s">
        <v>88</v>
      </c>
      <c r="C780" s="93" t="s">
        <v>84</v>
      </c>
      <c r="D780" s="94" t="s">
        <v>82</v>
      </c>
      <c r="E780" s="100">
        <v>775.0</v>
      </c>
      <c r="F780" s="99" t="s">
        <v>78</v>
      </c>
      <c r="G780" s="99" t="s">
        <v>942</v>
      </c>
      <c r="H780" s="100" t="s">
        <v>2695</v>
      </c>
      <c r="I780" s="100">
        <v>150.0</v>
      </c>
      <c r="J780" s="100">
        <v>4.0E-4</v>
      </c>
      <c r="K780" s="100">
        <v>0.0117</v>
      </c>
      <c r="L780" s="100">
        <v>0.0</v>
      </c>
      <c r="M780" s="100">
        <v>0.01</v>
      </c>
      <c r="N780" s="100">
        <v>4.0E-5</v>
      </c>
      <c r="O780" s="100">
        <v>0.0046</v>
      </c>
      <c r="P780" s="100">
        <v>45.31</v>
      </c>
      <c r="Q780" s="100">
        <v>36.07</v>
      </c>
      <c r="R780" s="1">
        <v>37.78</v>
      </c>
      <c r="S780" s="1">
        <v>29.12</v>
      </c>
    </row>
    <row r="781" hidden="1">
      <c r="A781" s="93" t="s">
        <v>3454</v>
      </c>
      <c r="B781" s="93" t="s">
        <v>85</v>
      </c>
      <c r="C781" s="93" t="s">
        <v>826</v>
      </c>
      <c r="D781" s="94" t="s">
        <v>82</v>
      </c>
      <c r="E781" s="100">
        <v>776.0</v>
      </c>
      <c r="F781" s="99" t="s">
        <v>56</v>
      </c>
      <c r="G781" s="99" t="s">
        <v>942</v>
      </c>
      <c r="H781" s="100" t="s">
        <v>2695</v>
      </c>
      <c r="I781" s="100">
        <v>150.0</v>
      </c>
      <c r="J781" s="100">
        <v>4.0E-4</v>
      </c>
      <c r="K781" s="100">
        <v>0.0117</v>
      </c>
      <c r="L781" s="100">
        <v>0.0</v>
      </c>
      <c r="M781" s="100">
        <v>0.01</v>
      </c>
      <c r="N781" s="100">
        <v>4.0E-5</v>
      </c>
      <c r="O781" s="100">
        <v>0.0046</v>
      </c>
      <c r="P781" s="100">
        <v>45.31</v>
      </c>
      <c r="Q781" s="100">
        <v>36.07</v>
      </c>
      <c r="R781" s="1">
        <v>37.78</v>
      </c>
      <c r="S781" s="1">
        <v>29.12</v>
      </c>
    </row>
    <row r="782" hidden="1">
      <c r="A782" s="93" t="s">
        <v>3455</v>
      </c>
      <c r="B782" s="93" t="s">
        <v>85</v>
      </c>
      <c r="C782" s="93" t="s">
        <v>155</v>
      </c>
      <c r="D782" s="94" t="s">
        <v>82</v>
      </c>
      <c r="E782" s="100">
        <v>777.0</v>
      </c>
      <c r="F782" s="99" t="s">
        <v>78</v>
      </c>
      <c r="G782" s="99" t="s">
        <v>951</v>
      </c>
      <c r="H782" s="100" t="s">
        <v>2695</v>
      </c>
      <c r="I782" s="100">
        <v>150.0</v>
      </c>
      <c r="J782" s="100">
        <v>6.0E-4</v>
      </c>
      <c r="K782" s="100">
        <v>0.0116</v>
      </c>
      <c r="L782" s="100">
        <v>0.0</v>
      </c>
      <c r="M782" s="100">
        <v>0.01</v>
      </c>
      <c r="N782" s="100">
        <v>2.4E-4</v>
      </c>
      <c r="O782" s="100">
        <v>0.0064</v>
      </c>
      <c r="P782" s="100">
        <v>42.78</v>
      </c>
      <c r="Q782" s="100">
        <v>36.35</v>
      </c>
      <c r="R782" s="1">
        <v>41.15</v>
      </c>
      <c r="S782" s="1">
        <v>34.59</v>
      </c>
    </row>
    <row r="783" hidden="1">
      <c r="A783" s="93" t="s">
        <v>3456</v>
      </c>
      <c r="B783" s="93" t="s">
        <v>88</v>
      </c>
      <c r="C783" s="93" t="s">
        <v>155</v>
      </c>
      <c r="D783" s="94" t="s">
        <v>82</v>
      </c>
      <c r="E783" s="100">
        <v>778.0</v>
      </c>
      <c r="F783" s="99" t="s">
        <v>56</v>
      </c>
      <c r="G783" s="99" t="s">
        <v>951</v>
      </c>
      <c r="H783" s="100" t="s">
        <v>2695</v>
      </c>
      <c r="I783" s="100">
        <v>150.0</v>
      </c>
      <c r="J783" s="100">
        <v>6.0E-4</v>
      </c>
      <c r="K783" s="100">
        <v>0.0116</v>
      </c>
      <c r="L783" s="100">
        <v>0.0</v>
      </c>
      <c r="M783" s="100">
        <v>0.01</v>
      </c>
      <c r="N783" s="100">
        <v>2.4E-4</v>
      </c>
      <c r="O783" s="100">
        <v>0.0064</v>
      </c>
      <c r="P783" s="100">
        <v>42.78</v>
      </c>
      <c r="Q783" s="100">
        <v>36.35</v>
      </c>
      <c r="R783" s="1">
        <v>41.15</v>
      </c>
      <c r="S783" s="1">
        <v>34.59</v>
      </c>
    </row>
    <row r="784" hidden="1">
      <c r="A784" s="93" t="s">
        <v>3457</v>
      </c>
      <c r="B784" s="93" t="s">
        <v>85</v>
      </c>
      <c r="C784" s="93" t="s">
        <v>1897</v>
      </c>
      <c r="D784" s="94" t="s">
        <v>82</v>
      </c>
      <c r="E784" s="100">
        <v>779.0</v>
      </c>
      <c r="F784" s="99" t="s">
        <v>78</v>
      </c>
      <c r="G784" s="99" t="s">
        <v>955</v>
      </c>
      <c r="H784" s="100" t="s">
        <v>2695</v>
      </c>
      <c r="I784" s="100">
        <v>150.0</v>
      </c>
      <c r="J784" s="100">
        <v>0.001</v>
      </c>
      <c r="K784" s="100">
        <v>0.0129</v>
      </c>
      <c r="L784" s="100">
        <v>0.0</v>
      </c>
      <c r="M784" s="100">
        <v>0.01</v>
      </c>
      <c r="N784" s="100">
        <v>0.00155</v>
      </c>
      <c r="O784" s="100">
        <v>0.01201</v>
      </c>
      <c r="P784" s="100">
        <v>33.32</v>
      </c>
      <c r="Q784" s="100">
        <v>32.58</v>
      </c>
      <c r="R784" s="1">
        <v>30.78</v>
      </c>
      <c r="S784" s="1">
        <v>29.04</v>
      </c>
    </row>
    <row r="785" hidden="1">
      <c r="A785" s="93" t="s">
        <v>3458</v>
      </c>
      <c r="B785" s="93" t="s">
        <v>85</v>
      </c>
      <c r="C785" s="93" t="s">
        <v>1209</v>
      </c>
      <c r="D785" s="94" t="s">
        <v>82</v>
      </c>
      <c r="E785" s="100">
        <v>780.0</v>
      </c>
      <c r="F785" s="99" t="s">
        <v>56</v>
      </c>
      <c r="G785" s="99" t="s">
        <v>955</v>
      </c>
      <c r="H785" s="100" t="s">
        <v>2695</v>
      </c>
      <c r="I785" s="100">
        <v>150.0</v>
      </c>
      <c r="J785" s="100">
        <v>0.001</v>
      </c>
      <c r="K785" s="100">
        <v>0.0129</v>
      </c>
      <c r="L785" s="100">
        <v>0.0</v>
      </c>
      <c r="M785" s="100">
        <v>0.01</v>
      </c>
      <c r="N785" s="100">
        <v>0.00155</v>
      </c>
      <c r="O785" s="100">
        <v>0.01201</v>
      </c>
      <c r="P785" s="100">
        <v>33.32</v>
      </c>
      <c r="Q785" s="100">
        <v>32.58</v>
      </c>
      <c r="R785" s="1">
        <v>30.78</v>
      </c>
      <c r="S785" s="1">
        <v>29.04</v>
      </c>
    </row>
    <row r="786" hidden="1">
      <c r="A786" s="93" t="s">
        <v>3459</v>
      </c>
      <c r="B786" s="93" t="s">
        <v>88</v>
      </c>
      <c r="C786" s="93" t="s">
        <v>1209</v>
      </c>
      <c r="D786" s="94" t="s">
        <v>82</v>
      </c>
      <c r="E786" s="100">
        <v>781.0</v>
      </c>
      <c r="F786" s="99" t="s">
        <v>88</v>
      </c>
      <c r="G786" s="99" t="s">
        <v>3460</v>
      </c>
      <c r="H786" s="100" t="s">
        <v>2695</v>
      </c>
      <c r="I786" s="100">
        <v>150.0</v>
      </c>
      <c r="J786" s="100">
        <v>0.0457</v>
      </c>
      <c r="K786" s="100">
        <v>0.1474</v>
      </c>
      <c r="L786" s="100">
        <v>0.05</v>
      </c>
      <c r="M786" s="100">
        <v>0.15</v>
      </c>
      <c r="N786" s="100">
        <v>0.10376</v>
      </c>
      <c r="O786" s="100">
        <v>0.422</v>
      </c>
      <c r="P786" s="100">
        <v>1.71</v>
      </c>
      <c r="Q786" s="100">
        <v>2.74</v>
      </c>
      <c r="R786" s="1">
        <v>1.71</v>
      </c>
      <c r="S786" s="1">
        <v>2.73</v>
      </c>
    </row>
    <row r="787" hidden="1">
      <c r="A787" s="93" t="s">
        <v>3461</v>
      </c>
      <c r="B787" s="93" t="s">
        <v>123</v>
      </c>
      <c r="C787" s="93" t="s">
        <v>373</v>
      </c>
      <c r="D787" s="94" t="s">
        <v>82</v>
      </c>
      <c r="E787" s="100">
        <v>782.0</v>
      </c>
      <c r="F787" s="99" t="s">
        <v>85</v>
      </c>
      <c r="G787" s="99" t="s">
        <v>3460</v>
      </c>
      <c r="H787" s="100" t="s">
        <v>2695</v>
      </c>
      <c r="I787" s="100">
        <v>150.0</v>
      </c>
      <c r="J787" s="100">
        <v>0.0457</v>
      </c>
      <c r="K787" s="100">
        <v>0.1474</v>
      </c>
      <c r="L787" s="100">
        <v>0.05</v>
      </c>
      <c r="M787" s="100">
        <v>0.15</v>
      </c>
      <c r="N787" s="100">
        <v>0.10376</v>
      </c>
      <c r="O787" s="100">
        <v>0.422</v>
      </c>
      <c r="P787" s="100">
        <v>1.71</v>
      </c>
      <c r="Q787" s="100">
        <v>2.74</v>
      </c>
      <c r="R787" s="1">
        <v>1.71</v>
      </c>
      <c r="S787" s="1">
        <v>2.73</v>
      </c>
    </row>
    <row r="788" hidden="1">
      <c r="A788" s="93" t="s">
        <v>3462</v>
      </c>
      <c r="B788" s="93" t="s">
        <v>118</v>
      </c>
      <c r="C788" s="93" t="s">
        <v>373</v>
      </c>
      <c r="D788" s="94" t="s">
        <v>82</v>
      </c>
      <c r="E788" s="100">
        <v>783.0</v>
      </c>
      <c r="F788" s="99" t="s">
        <v>85</v>
      </c>
      <c r="G788" s="99" t="s">
        <v>1873</v>
      </c>
      <c r="H788" s="100" t="s">
        <v>2695</v>
      </c>
      <c r="I788" s="100">
        <v>150.0</v>
      </c>
      <c r="J788" s="100">
        <v>0.0024</v>
      </c>
      <c r="K788" s="100">
        <v>0.0206</v>
      </c>
      <c r="L788" s="100">
        <v>0.0</v>
      </c>
      <c r="M788" s="100">
        <v>0.02</v>
      </c>
      <c r="N788" s="100">
        <v>0.01036</v>
      </c>
      <c r="O788" s="100">
        <v>0.03585</v>
      </c>
      <c r="P788" s="100">
        <v>16.13</v>
      </c>
      <c r="Q788" s="100">
        <v>20.36</v>
      </c>
      <c r="R788" s="1">
        <v>15.77</v>
      </c>
      <c r="S788" s="1">
        <v>19.49</v>
      </c>
    </row>
    <row r="789" hidden="1">
      <c r="A789" s="93" t="s">
        <v>3463</v>
      </c>
      <c r="B789" s="93" t="s">
        <v>85</v>
      </c>
      <c r="C789" s="93" t="s">
        <v>378</v>
      </c>
      <c r="D789" s="94" t="s">
        <v>82</v>
      </c>
      <c r="E789" s="100">
        <v>784.0</v>
      </c>
      <c r="F789" s="99" t="s">
        <v>85</v>
      </c>
      <c r="G789" s="99" t="s">
        <v>1427</v>
      </c>
      <c r="H789" s="100" t="s">
        <v>2695</v>
      </c>
      <c r="I789" s="100">
        <v>150.0</v>
      </c>
      <c r="J789" s="100">
        <v>0.004</v>
      </c>
      <c r="K789" s="100">
        <v>0.0282</v>
      </c>
      <c r="L789" s="100">
        <v>0.0</v>
      </c>
      <c r="M789" s="100">
        <v>0.03</v>
      </c>
      <c r="N789" s="100">
        <v>0.01271</v>
      </c>
      <c r="O789" s="100">
        <v>0.04568</v>
      </c>
      <c r="P789" s="100">
        <v>12.19</v>
      </c>
      <c r="Q789" s="100">
        <v>14.84</v>
      </c>
      <c r="R789" s="1">
        <v>12.16</v>
      </c>
      <c r="S789" s="1">
        <v>14.77</v>
      </c>
    </row>
    <row r="790" hidden="1">
      <c r="A790" s="93" t="s">
        <v>3464</v>
      </c>
      <c r="B790" s="93" t="s">
        <v>88</v>
      </c>
      <c r="C790" s="93" t="s">
        <v>378</v>
      </c>
      <c r="D790" s="94" t="s">
        <v>82</v>
      </c>
      <c r="E790" s="100">
        <v>785.0</v>
      </c>
      <c r="F790" s="99" t="s">
        <v>85</v>
      </c>
      <c r="G790" s="99" t="s">
        <v>3465</v>
      </c>
      <c r="H790" s="100" t="s">
        <v>2695</v>
      </c>
      <c r="I790" s="100">
        <v>150.0</v>
      </c>
      <c r="J790" s="100">
        <v>0.0244</v>
      </c>
      <c r="K790" s="100">
        <v>0.1126</v>
      </c>
      <c r="L790" s="100">
        <v>0.02</v>
      </c>
      <c r="M790" s="100">
        <v>0.11</v>
      </c>
      <c r="N790" s="100">
        <v>0.06409</v>
      </c>
      <c r="O790" s="100">
        <v>0.30181</v>
      </c>
      <c r="P790" s="100">
        <v>2.35</v>
      </c>
      <c r="Q790" s="100">
        <v>3.67</v>
      </c>
      <c r="R790" s="1">
        <v>2.3</v>
      </c>
      <c r="S790" s="1">
        <v>3.49</v>
      </c>
    </row>
    <row r="791" hidden="1">
      <c r="A791" s="93" t="s">
        <v>3466</v>
      </c>
      <c r="B791" s="93" t="s">
        <v>123</v>
      </c>
      <c r="C791" s="93" t="s">
        <v>350</v>
      </c>
      <c r="D791" s="94" t="s">
        <v>82</v>
      </c>
      <c r="E791" s="100">
        <v>786.0</v>
      </c>
      <c r="F791" s="99" t="s">
        <v>85</v>
      </c>
      <c r="G791" s="99" t="s">
        <v>1609</v>
      </c>
      <c r="H791" s="100" t="s">
        <v>2695</v>
      </c>
      <c r="I791" s="100">
        <v>150.0</v>
      </c>
      <c r="J791" s="100">
        <v>0.0031</v>
      </c>
      <c r="K791" s="100">
        <v>0.022</v>
      </c>
      <c r="L791" s="100">
        <v>0.0</v>
      </c>
      <c r="M791" s="100">
        <v>0.02</v>
      </c>
      <c r="N791" s="100">
        <v>0.00937</v>
      </c>
      <c r="O791" s="100">
        <v>0.04323</v>
      </c>
      <c r="P791" s="100">
        <v>14.31</v>
      </c>
      <c r="Q791" s="100">
        <v>19.03</v>
      </c>
      <c r="R791" s="1">
        <v>14.04</v>
      </c>
      <c r="S791" s="1">
        <v>18.32</v>
      </c>
    </row>
    <row r="792" hidden="1">
      <c r="A792" s="93" t="s">
        <v>3467</v>
      </c>
      <c r="B792" s="93" t="s">
        <v>118</v>
      </c>
      <c r="C792" s="93" t="s">
        <v>350</v>
      </c>
      <c r="D792" s="94" t="s">
        <v>82</v>
      </c>
      <c r="E792" s="100">
        <v>787.0</v>
      </c>
      <c r="F792" s="99" t="s">
        <v>85</v>
      </c>
      <c r="G792" s="99" t="s">
        <v>2266</v>
      </c>
      <c r="H792" s="100" t="s">
        <v>2695</v>
      </c>
      <c r="I792" s="100">
        <v>150.0</v>
      </c>
      <c r="J792" s="100">
        <v>0.0014</v>
      </c>
      <c r="K792" s="100">
        <v>0.0141</v>
      </c>
      <c r="L792" s="100">
        <v>0.0</v>
      </c>
      <c r="M792" s="100">
        <v>0.01</v>
      </c>
      <c r="N792" s="100">
        <v>0.0045</v>
      </c>
      <c r="O792" s="100">
        <v>0.01905</v>
      </c>
      <c r="P792" s="100">
        <v>26.52</v>
      </c>
      <c r="Q792" s="100">
        <v>29.88</v>
      </c>
      <c r="R792" s="1">
        <v>25.44</v>
      </c>
      <c r="S792" s="1">
        <v>27.85</v>
      </c>
    </row>
    <row r="793" hidden="1">
      <c r="A793" s="93" t="s">
        <v>3468</v>
      </c>
      <c r="B793" s="93" t="s">
        <v>85</v>
      </c>
      <c r="C793" s="93" t="s">
        <v>213</v>
      </c>
      <c r="D793" s="94" t="s">
        <v>82</v>
      </c>
      <c r="E793" s="100">
        <v>788.0</v>
      </c>
      <c r="F793" s="99" t="s">
        <v>88</v>
      </c>
      <c r="G793" s="99" t="s">
        <v>1031</v>
      </c>
      <c r="H793" s="100" t="s">
        <v>2695</v>
      </c>
      <c r="I793" s="100">
        <v>150.0</v>
      </c>
      <c r="J793" s="100">
        <v>0.006</v>
      </c>
      <c r="K793" s="100">
        <v>0.0587</v>
      </c>
      <c r="L793" s="100">
        <v>0.01</v>
      </c>
      <c r="M793" s="100">
        <v>0.06</v>
      </c>
      <c r="N793" s="100">
        <v>0.02627</v>
      </c>
      <c r="O793" s="100">
        <v>0.1165</v>
      </c>
      <c r="P793" s="100">
        <v>5.36</v>
      </c>
      <c r="Q793" s="100">
        <v>7.17</v>
      </c>
      <c r="R793" s="1">
        <v>5.33</v>
      </c>
      <c r="S793" s="1">
        <v>7.11</v>
      </c>
    </row>
    <row r="794" hidden="1">
      <c r="A794" s="93" t="s">
        <v>3469</v>
      </c>
      <c r="B794" s="93" t="s">
        <v>88</v>
      </c>
      <c r="C794" s="93" t="s">
        <v>213</v>
      </c>
      <c r="D794" s="94" t="s">
        <v>82</v>
      </c>
      <c r="E794" s="100">
        <v>789.0</v>
      </c>
      <c r="F794" s="99" t="s">
        <v>85</v>
      </c>
      <c r="G794" s="99" t="s">
        <v>1031</v>
      </c>
      <c r="H794" s="100" t="s">
        <v>2695</v>
      </c>
      <c r="I794" s="100">
        <v>150.0</v>
      </c>
      <c r="J794" s="100">
        <v>0.006</v>
      </c>
      <c r="K794" s="100">
        <v>0.0587</v>
      </c>
      <c r="L794" s="100">
        <v>0.01</v>
      </c>
      <c r="M794" s="100">
        <v>0.06</v>
      </c>
      <c r="N794" s="100">
        <v>0.02627</v>
      </c>
      <c r="O794" s="100">
        <v>0.1165</v>
      </c>
      <c r="P794" s="100">
        <v>5.36</v>
      </c>
      <c r="Q794" s="100">
        <v>7.17</v>
      </c>
      <c r="R794" s="1">
        <v>5.33</v>
      </c>
      <c r="S794" s="1">
        <v>7.11</v>
      </c>
    </row>
    <row r="795" hidden="1">
      <c r="A795" s="93" t="s">
        <v>3470</v>
      </c>
      <c r="B795" s="93" t="s">
        <v>85</v>
      </c>
      <c r="C795" s="93" t="s">
        <v>167</v>
      </c>
      <c r="D795" s="94" t="s">
        <v>82</v>
      </c>
      <c r="E795" s="100">
        <v>790.0</v>
      </c>
      <c r="F795" s="99" t="s">
        <v>85</v>
      </c>
      <c r="G795" s="99" t="s">
        <v>2270</v>
      </c>
      <c r="H795" s="100" t="s">
        <v>2695</v>
      </c>
      <c r="I795" s="100">
        <v>150.0</v>
      </c>
      <c r="J795" s="100">
        <v>0.0014</v>
      </c>
      <c r="K795" s="100">
        <v>0.0141</v>
      </c>
      <c r="L795" s="100">
        <v>0.0</v>
      </c>
      <c r="M795" s="100">
        <v>0.01</v>
      </c>
      <c r="N795" s="100">
        <v>0.00501</v>
      </c>
      <c r="O795" s="100">
        <v>0.01908</v>
      </c>
      <c r="P795" s="100">
        <v>26.44</v>
      </c>
      <c r="Q795" s="100">
        <v>29.84</v>
      </c>
      <c r="R795" s="1">
        <v>25.36</v>
      </c>
      <c r="S795" s="1">
        <v>27.82</v>
      </c>
    </row>
    <row r="796" hidden="1">
      <c r="A796" s="93" t="s">
        <v>3471</v>
      </c>
      <c r="B796" s="93" t="s">
        <v>88</v>
      </c>
      <c r="C796" s="93" t="s">
        <v>167</v>
      </c>
      <c r="D796" s="94" t="s">
        <v>82</v>
      </c>
      <c r="E796" s="100">
        <v>791.0</v>
      </c>
      <c r="F796" s="99" t="s">
        <v>88</v>
      </c>
      <c r="G796" s="99" t="s">
        <v>1047</v>
      </c>
      <c r="H796" s="100" t="s">
        <v>2695</v>
      </c>
      <c r="I796" s="100">
        <v>150.0</v>
      </c>
      <c r="J796" s="100">
        <v>0.0032</v>
      </c>
      <c r="K796" s="100">
        <v>0.0392</v>
      </c>
      <c r="L796" s="100">
        <v>0.0</v>
      </c>
      <c r="M796" s="100">
        <v>0.04</v>
      </c>
      <c r="N796" s="100">
        <v>0.01269</v>
      </c>
      <c r="O796" s="100">
        <v>0.05808</v>
      </c>
      <c r="P796" s="100">
        <v>9.21</v>
      </c>
      <c r="Q796" s="100">
        <v>10.74</v>
      </c>
      <c r="R796" s="1">
        <v>9.14</v>
      </c>
      <c r="S796" s="1">
        <v>10.61</v>
      </c>
    </row>
    <row r="797" hidden="1">
      <c r="A797" s="93" t="s">
        <v>3472</v>
      </c>
      <c r="B797" s="93" t="s">
        <v>123</v>
      </c>
      <c r="C797" s="93" t="s">
        <v>2148</v>
      </c>
      <c r="D797" s="94" t="s">
        <v>82</v>
      </c>
      <c r="E797" s="100">
        <v>792.0</v>
      </c>
      <c r="F797" s="99" t="s">
        <v>85</v>
      </c>
      <c r="G797" s="99" t="s">
        <v>1047</v>
      </c>
      <c r="H797" s="100" t="s">
        <v>2695</v>
      </c>
      <c r="I797" s="100">
        <v>150.0</v>
      </c>
      <c r="J797" s="100">
        <v>0.0032</v>
      </c>
      <c r="K797" s="100">
        <v>0.0392</v>
      </c>
      <c r="L797" s="100">
        <v>0.0</v>
      </c>
      <c r="M797" s="100">
        <v>0.04</v>
      </c>
      <c r="N797" s="100">
        <v>0.01269</v>
      </c>
      <c r="O797" s="100">
        <v>0.05808</v>
      </c>
      <c r="P797" s="100">
        <v>9.21</v>
      </c>
      <c r="Q797" s="100">
        <v>10.74</v>
      </c>
      <c r="R797" s="1">
        <v>9.14</v>
      </c>
      <c r="S797" s="1">
        <v>10.61</v>
      </c>
    </row>
    <row r="798" hidden="1">
      <c r="A798" s="93" t="s">
        <v>3473</v>
      </c>
      <c r="B798" s="93" t="s">
        <v>85</v>
      </c>
      <c r="C798" s="93" t="s">
        <v>396</v>
      </c>
      <c r="D798" s="94" t="s">
        <v>82</v>
      </c>
      <c r="E798" s="100">
        <v>793.0</v>
      </c>
      <c r="F798" s="99" t="s">
        <v>88</v>
      </c>
      <c r="G798" s="99" t="s">
        <v>343</v>
      </c>
      <c r="H798" s="100" t="s">
        <v>2695</v>
      </c>
      <c r="I798" s="100">
        <v>150.0</v>
      </c>
      <c r="J798" s="100">
        <v>0.0114</v>
      </c>
      <c r="K798" s="100">
        <v>0.0602</v>
      </c>
      <c r="L798" s="100">
        <v>0.01</v>
      </c>
      <c r="M798" s="100">
        <v>0.06</v>
      </c>
      <c r="N798" s="100">
        <v>0.02888</v>
      </c>
      <c r="O798" s="100">
        <v>0.14333</v>
      </c>
      <c r="P798" s="100">
        <v>4.72</v>
      </c>
      <c r="Q798" s="100">
        <v>6.91</v>
      </c>
      <c r="R798" s="1">
        <v>4.51</v>
      </c>
      <c r="S798" s="1">
        <v>6.28</v>
      </c>
    </row>
    <row r="799" hidden="1">
      <c r="A799" s="93" t="s">
        <v>3474</v>
      </c>
      <c r="B799" s="93" t="s">
        <v>88</v>
      </c>
      <c r="C799" s="93" t="s">
        <v>396</v>
      </c>
      <c r="D799" s="94" t="s">
        <v>82</v>
      </c>
      <c r="E799" s="100">
        <v>794.0</v>
      </c>
      <c r="F799" s="99" t="s">
        <v>85</v>
      </c>
      <c r="G799" s="99" t="s">
        <v>343</v>
      </c>
      <c r="H799" s="100" t="s">
        <v>2695</v>
      </c>
      <c r="I799" s="100">
        <v>150.0</v>
      </c>
      <c r="J799" s="100">
        <v>0.0114</v>
      </c>
      <c r="K799" s="100">
        <v>0.0602</v>
      </c>
      <c r="L799" s="100">
        <v>0.01</v>
      </c>
      <c r="M799" s="100">
        <v>0.06</v>
      </c>
      <c r="N799" s="100">
        <v>0.02888</v>
      </c>
      <c r="O799" s="100">
        <v>0.14333</v>
      </c>
      <c r="P799" s="100">
        <v>4.72</v>
      </c>
      <c r="Q799" s="100">
        <v>6.91</v>
      </c>
      <c r="R799" s="1">
        <v>4.51</v>
      </c>
      <c r="S799" s="1">
        <v>6.28</v>
      </c>
    </row>
    <row r="800" hidden="1">
      <c r="A800" s="93" t="s">
        <v>3475</v>
      </c>
      <c r="B800" s="93" t="s">
        <v>123</v>
      </c>
      <c r="C800" s="93" t="s">
        <v>1948</v>
      </c>
      <c r="D800" s="94" t="s">
        <v>82</v>
      </c>
      <c r="E800" s="100">
        <v>795.0</v>
      </c>
      <c r="F800" s="99" t="s">
        <v>88</v>
      </c>
      <c r="G800" s="99" t="s">
        <v>1030</v>
      </c>
      <c r="H800" s="100" t="s">
        <v>2695</v>
      </c>
      <c r="I800" s="100">
        <v>150.0</v>
      </c>
      <c r="J800" s="100">
        <v>0.0048</v>
      </c>
      <c r="K800" s="100">
        <v>0.0499</v>
      </c>
      <c r="L800" s="100">
        <v>0.0</v>
      </c>
      <c r="M800" s="100">
        <v>0.05</v>
      </c>
      <c r="N800" s="100">
        <v>0.020132</v>
      </c>
      <c r="O800" s="100">
        <v>0.09009</v>
      </c>
      <c r="P800" s="100">
        <v>6.6</v>
      </c>
      <c r="Q800" s="100">
        <v>8.44</v>
      </c>
      <c r="R800" s="1">
        <v>6.57</v>
      </c>
      <c r="S800" s="1">
        <v>8.36</v>
      </c>
    </row>
    <row r="801" hidden="1">
      <c r="A801" s="93" t="s">
        <v>3476</v>
      </c>
      <c r="B801" s="93" t="s">
        <v>123</v>
      </c>
      <c r="C801" s="93" t="s">
        <v>354</v>
      </c>
      <c r="D801" s="94" t="s">
        <v>82</v>
      </c>
      <c r="E801" s="100">
        <v>796.0</v>
      </c>
      <c r="F801" s="99" t="s">
        <v>85</v>
      </c>
      <c r="G801" s="99" t="s">
        <v>1030</v>
      </c>
      <c r="H801" s="100" t="s">
        <v>2695</v>
      </c>
      <c r="I801" s="100">
        <v>150.0</v>
      </c>
      <c r="J801" s="100">
        <v>0.0048</v>
      </c>
      <c r="K801" s="100">
        <v>0.0499</v>
      </c>
      <c r="L801" s="100">
        <v>0.0</v>
      </c>
      <c r="M801" s="100">
        <v>0.05</v>
      </c>
      <c r="N801" s="100">
        <v>0.020132</v>
      </c>
      <c r="O801" s="100">
        <v>0.09009</v>
      </c>
      <c r="P801" s="100">
        <v>6.6</v>
      </c>
      <c r="Q801" s="100">
        <v>8.44</v>
      </c>
      <c r="R801" s="1">
        <v>6.57</v>
      </c>
      <c r="S801" s="1">
        <v>8.36</v>
      </c>
    </row>
    <row r="802" hidden="1">
      <c r="A802" s="93" t="s">
        <v>3477</v>
      </c>
      <c r="B802" s="93" t="s">
        <v>118</v>
      </c>
      <c r="C802" s="93" t="s">
        <v>354</v>
      </c>
      <c r="D802" s="94" t="s">
        <v>82</v>
      </c>
      <c r="E802" s="100">
        <v>797.0</v>
      </c>
      <c r="F802" s="99" t="s">
        <v>88</v>
      </c>
      <c r="G802" s="99" t="s">
        <v>3478</v>
      </c>
      <c r="H802" s="100" t="s">
        <v>2695</v>
      </c>
      <c r="I802" s="100">
        <v>150.0</v>
      </c>
      <c r="J802" s="100">
        <v>0.0027</v>
      </c>
      <c r="K802" s="100">
        <v>0.0215</v>
      </c>
      <c r="L802" s="100">
        <v>0.0</v>
      </c>
      <c r="M802" s="100">
        <v>0.02</v>
      </c>
      <c r="N802" s="100">
        <v>0.01137</v>
      </c>
      <c r="O802" s="100">
        <v>0.04127</v>
      </c>
      <c r="P802" s="100">
        <v>14.76</v>
      </c>
      <c r="Q802" s="100">
        <v>19.52</v>
      </c>
      <c r="R802" s="1">
        <v>14.42</v>
      </c>
      <c r="S802" s="1">
        <v>18.64</v>
      </c>
    </row>
    <row r="803" hidden="1">
      <c r="A803" s="93" t="s">
        <v>3479</v>
      </c>
      <c r="B803" s="93" t="s">
        <v>123</v>
      </c>
      <c r="C803" s="93" t="s">
        <v>2174</v>
      </c>
      <c r="D803" s="94" t="s">
        <v>82</v>
      </c>
      <c r="E803" s="100">
        <v>798.0</v>
      </c>
      <c r="F803" s="99" t="s">
        <v>85</v>
      </c>
      <c r="G803" s="99" t="s">
        <v>3478</v>
      </c>
      <c r="H803" s="100" t="s">
        <v>2695</v>
      </c>
      <c r="I803" s="100">
        <v>150.0</v>
      </c>
      <c r="J803" s="100">
        <v>0.0027</v>
      </c>
      <c r="K803" s="100">
        <v>0.0215</v>
      </c>
      <c r="L803" s="100">
        <v>0.0</v>
      </c>
      <c r="M803" s="100">
        <v>0.02</v>
      </c>
      <c r="N803" s="100">
        <v>0.01137</v>
      </c>
      <c r="O803" s="100">
        <v>0.04127</v>
      </c>
      <c r="P803" s="100">
        <v>14.76</v>
      </c>
      <c r="Q803" s="100">
        <v>19.52</v>
      </c>
      <c r="R803" s="1">
        <v>14.42</v>
      </c>
      <c r="S803" s="1">
        <v>18.64</v>
      </c>
    </row>
    <row r="804" hidden="1">
      <c r="A804" s="93" t="s">
        <v>3480</v>
      </c>
      <c r="B804" s="93" t="s">
        <v>118</v>
      </c>
      <c r="C804" s="93" t="s">
        <v>2174</v>
      </c>
      <c r="D804" s="94" t="s">
        <v>82</v>
      </c>
      <c r="E804" s="100">
        <v>799.0</v>
      </c>
      <c r="F804" s="99" t="s">
        <v>88</v>
      </c>
      <c r="G804" s="99" t="s">
        <v>1208</v>
      </c>
      <c r="H804" s="100" t="s">
        <v>2695</v>
      </c>
      <c r="I804" s="100">
        <v>150.0</v>
      </c>
      <c r="J804" s="100">
        <v>8.0E-4</v>
      </c>
      <c r="K804" s="100">
        <v>0.0129</v>
      </c>
      <c r="L804" s="100">
        <v>0.0</v>
      </c>
      <c r="M804" s="100">
        <v>0.01</v>
      </c>
      <c r="N804" s="100">
        <v>0.00337</v>
      </c>
      <c r="O804" s="100">
        <v>0.01264</v>
      </c>
      <c r="P804" s="100">
        <v>32.7</v>
      </c>
      <c r="Q804" s="100">
        <v>32.75</v>
      </c>
      <c r="R804" s="1">
        <v>31.24</v>
      </c>
      <c r="S804" s="1">
        <v>30.57</v>
      </c>
    </row>
    <row r="805" hidden="1">
      <c r="A805" s="93" t="s">
        <v>3481</v>
      </c>
      <c r="B805" s="93" t="s">
        <v>85</v>
      </c>
      <c r="C805" s="93" t="s">
        <v>158</v>
      </c>
      <c r="D805" s="94" t="s">
        <v>82</v>
      </c>
      <c r="E805" s="100">
        <v>800.0</v>
      </c>
      <c r="F805" s="99" t="s">
        <v>85</v>
      </c>
      <c r="G805" s="99" t="s">
        <v>1208</v>
      </c>
      <c r="H805" s="100" t="s">
        <v>2695</v>
      </c>
      <c r="I805" s="100">
        <v>150.0</v>
      </c>
      <c r="J805" s="100">
        <v>8.0E-4</v>
      </c>
      <c r="K805" s="100">
        <v>0.0129</v>
      </c>
      <c r="L805" s="100">
        <v>0.0</v>
      </c>
      <c r="M805" s="100">
        <v>0.01</v>
      </c>
      <c r="N805" s="100">
        <v>0.00337</v>
      </c>
      <c r="O805" s="100">
        <v>0.01264</v>
      </c>
      <c r="P805" s="100">
        <v>32.7</v>
      </c>
      <c r="Q805" s="100">
        <v>32.75</v>
      </c>
      <c r="R805" s="1">
        <v>31.24</v>
      </c>
      <c r="S805" s="1">
        <v>30.57</v>
      </c>
    </row>
    <row r="806" hidden="1">
      <c r="A806" s="93" t="s">
        <v>3482</v>
      </c>
      <c r="B806" s="93" t="s">
        <v>88</v>
      </c>
      <c r="C806" s="93" t="s">
        <v>158</v>
      </c>
      <c r="D806" s="94" t="s">
        <v>82</v>
      </c>
      <c r="E806" s="100">
        <v>801.0</v>
      </c>
      <c r="F806" s="99" t="s">
        <v>85</v>
      </c>
      <c r="G806" s="99" t="s">
        <v>1206</v>
      </c>
      <c r="H806" s="100" t="s">
        <v>2695</v>
      </c>
      <c r="I806" s="100">
        <v>150.0</v>
      </c>
      <c r="J806" s="100">
        <v>0.0019</v>
      </c>
      <c r="K806" s="100">
        <v>0.0239</v>
      </c>
      <c r="L806" s="100">
        <v>0.0</v>
      </c>
      <c r="M806" s="100">
        <v>0.02</v>
      </c>
      <c r="N806" s="100">
        <v>0.00625</v>
      </c>
      <c r="O806" s="100">
        <v>0.02547</v>
      </c>
      <c r="P806" s="100">
        <v>17.14</v>
      </c>
      <c r="Q806" s="100">
        <v>17.62</v>
      </c>
      <c r="R806" s="1">
        <v>16.89</v>
      </c>
      <c r="S806" s="1">
        <v>17.21</v>
      </c>
    </row>
    <row r="807" hidden="1">
      <c r="A807" s="93" t="s">
        <v>3483</v>
      </c>
      <c r="B807" s="93" t="s">
        <v>85</v>
      </c>
      <c r="C807" s="93" t="s">
        <v>342</v>
      </c>
      <c r="D807" s="94" t="s">
        <v>82</v>
      </c>
      <c r="E807" s="100">
        <v>802.0</v>
      </c>
      <c r="F807" s="99" t="s">
        <v>88</v>
      </c>
      <c r="G807" s="99" t="s">
        <v>1112</v>
      </c>
      <c r="H807" s="100" t="s">
        <v>2695</v>
      </c>
      <c r="I807" s="100">
        <v>150.0</v>
      </c>
      <c r="J807" s="100">
        <v>0.0045</v>
      </c>
      <c r="K807" s="100">
        <v>0.0365</v>
      </c>
      <c r="L807" s="100">
        <v>0.0</v>
      </c>
      <c r="M807" s="100">
        <v>0.04</v>
      </c>
      <c r="N807" s="100">
        <v>0.0104</v>
      </c>
      <c r="O807" s="100">
        <v>0.06083</v>
      </c>
      <c r="P807" s="100">
        <v>9.39</v>
      </c>
      <c r="Q807" s="100">
        <v>11.51</v>
      </c>
      <c r="R807" s="1">
        <v>9.18</v>
      </c>
      <c r="S807" s="1">
        <v>11.04</v>
      </c>
    </row>
    <row r="808" hidden="1">
      <c r="A808" s="93" t="s">
        <v>3484</v>
      </c>
      <c r="B808" s="93" t="s">
        <v>88</v>
      </c>
      <c r="C808" s="93" t="s">
        <v>342</v>
      </c>
      <c r="D808" s="94" t="s">
        <v>82</v>
      </c>
      <c r="E808" s="100">
        <v>803.0</v>
      </c>
      <c r="F808" s="99" t="s">
        <v>85</v>
      </c>
      <c r="G808" s="99" t="s">
        <v>1112</v>
      </c>
      <c r="H808" s="100" t="s">
        <v>2695</v>
      </c>
      <c r="I808" s="100">
        <v>150.0</v>
      </c>
      <c r="J808" s="100">
        <v>0.0045</v>
      </c>
      <c r="K808" s="100">
        <v>0.0365</v>
      </c>
      <c r="L808" s="100">
        <v>0.0</v>
      </c>
      <c r="M808" s="100">
        <v>0.04</v>
      </c>
      <c r="N808" s="100">
        <v>0.0104</v>
      </c>
      <c r="O808" s="100">
        <v>0.06083</v>
      </c>
      <c r="P808" s="100">
        <v>9.39</v>
      </c>
      <c r="Q808" s="100">
        <v>11.51</v>
      </c>
      <c r="R808" s="1">
        <v>9.18</v>
      </c>
      <c r="S808" s="1">
        <v>11.04</v>
      </c>
    </row>
    <row r="809" hidden="1">
      <c r="A809" s="93" t="s">
        <v>3485</v>
      </c>
      <c r="B809" s="93" t="s">
        <v>123</v>
      </c>
      <c r="C809" s="93" t="s">
        <v>216</v>
      </c>
      <c r="D809" s="94" t="s">
        <v>82</v>
      </c>
      <c r="E809" s="100">
        <v>804.0</v>
      </c>
      <c r="F809" s="99" t="s">
        <v>88</v>
      </c>
      <c r="G809" s="99" t="s">
        <v>3486</v>
      </c>
      <c r="H809" s="100" t="s">
        <v>2695</v>
      </c>
      <c r="I809" s="100">
        <v>150.0</v>
      </c>
      <c r="J809" s="100">
        <v>0.0058</v>
      </c>
      <c r="K809" s="100">
        <v>0.0341</v>
      </c>
      <c r="L809" s="100">
        <v>0.01</v>
      </c>
      <c r="M809" s="100">
        <v>0.03</v>
      </c>
      <c r="N809" s="100">
        <v>0.02251</v>
      </c>
      <c r="O809" s="100">
        <v>0.08572</v>
      </c>
      <c r="P809" s="100">
        <v>8.04</v>
      </c>
      <c r="Q809" s="100">
        <v>12.21</v>
      </c>
      <c r="R809" s="1">
        <v>7.96</v>
      </c>
      <c r="S809" s="1">
        <v>11.91</v>
      </c>
    </row>
    <row r="810" hidden="1">
      <c r="A810" s="93" t="s">
        <v>3487</v>
      </c>
      <c r="B810" s="93" t="s">
        <v>118</v>
      </c>
      <c r="C810" s="93" t="s">
        <v>216</v>
      </c>
      <c r="D810" s="94" t="s">
        <v>82</v>
      </c>
      <c r="E810" s="100">
        <v>805.0</v>
      </c>
      <c r="F810" s="99" t="s">
        <v>85</v>
      </c>
      <c r="G810" s="99" t="s">
        <v>3486</v>
      </c>
      <c r="H810" s="100" t="s">
        <v>2695</v>
      </c>
      <c r="I810" s="100">
        <v>150.0</v>
      </c>
      <c r="J810" s="100">
        <v>0.0058</v>
      </c>
      <c r="K810" s="100">
        <v>0.0341</v>
      </c>
      <c r="L810" s="100">
        <v>0.01</v>
      </c>
      <c r="M810" s="100">
        <v>0.03</v>
      </c>
      <c r="N810" s="100">
        <v>0.02251</v>
      </c>
      <c r="O810" s="100">
        <v>0.08572</v>
      </c>
      <c r="P810" s="100">
        <v>8.04</v>
      </c>
      <c r="Q810" s="100">
        <v>12.21</v>
      </c>
      <c r="R810" s="1">
        <v>7.96</v>
      </c>
      <c r="S810" s="1">
        <v>11.91</v>
      </c>
    </row>
    <row r="811" hidden="1">
      <c r="A811" s="93" t="s">
        <v>3488</v>
      </c>
      <c r="B811" s="93" t="s">
        <v>85</v>
      </c>
      <c r="C811" s="93" t="s">
        <v>211</v>
      </c>
      <c r="D811" s="94" t="s">
        <v>82</v>
      </c>
      <c r="E811" s="100">
        <v>806.0</v>
      </c>
      <c r="F811" s="99" t="s">
        <v>557</v>
      </c>
      <c r="G811" s="99" t="s">
        <v>3489</v>
      </c>
      <c r="H811" s="100" t="s">
        <v>2695</v>
      </c>
      <c r="I811" s="100">
        <v>150.0</v>
      </c>
      <c r="J811" s="100">
        <v>9.0E-4</v>
      </c>
      <c r="K811" s="100">
        <v>0.0193</v>
      </c>
      <c r="L811" s="100">
        <v>0.0</v>
      </c>
      <c r="M811" s="100">
        <v>0.02</v>
      </c>
      <c r="N811" s="100">
        <v>1.0E-5</v>
      </c>
      <c r="O811" s="100">
        <v>0.00395</v>
      </c>
      <c r="P811" s="100">
        <v>29.83</v>
      </c>
      <c r="Q811" s="100">
        <v>21.9</v>
      </c>
      <c r="R811" s="1">
        <v>29.26</v>
      </c>
      <c r="S811" s="1">
        <v>21.44</v>
      </c>
    </row>
    <row r="812" hidden="1">
      <c r="A812" s="93" t="s">
        <v>3490</v>
      </c>
      <c r="B812" s="93" t="s">
        <v>85</v>
      </c>
      <c r="C812" s="93" t="s">
        <v>317</v>
      </c>
      <c r="D812" s="94" t="s">
        <v>82</v>
      </c>
      <c r="E812" s="100">
        <v>807.0</v>
      </c>
      <c r="F812" s="99" t="s">
        <v>553</v>
      </c>
      <c r="G812" s="99" t="s">
        <v>3489</v>
      </c>
      <c r="H812" s="100" t="s">
        <v>2695</v>
      </c>
      <c r="I812" s="100">
        <v>150.0</v>
      </c>
      <c r="J812" s="100">
        <v>9.0E-4</v>
      </c>
      <c r="K812" s="100">
        <v>0.0193</v>
      </c>
      <c r="L812" s="100">
        <v>0.0</v>
      </c>
      <c r="M812" s="100">
        <v>0.02</v>
      </c>
      <c r="N812" s="100">
        <v>1.0E-5</v>
      </c>
      <c r="O812" s="100">
        <v>0.00395</v>
      </c>
      <c r="P812" s="100">
        <v>29.83</v>
      </c>
      <c r="Q812" s="100">
        <v>21.9</v>
      </c>
      <c r="R812" s="1">
        <v>29.26</v>
      </c>
      <c r="S812" s="1">
        <v>21.44</v>
      </c>
    </row>
    <row r="813" hidden="1">
      <c r="A813" s="93" t="s">
        <v>3491</v>
      </c>
      <c r="B813" s="93" t="s">
        <v>85</v>
      </c>
      <c r="C813" s="93" t="s">
        <v>346</v>
      </c>
      <c r="D813" s="94" t="s">
        <v>82</v>
      </c>
      <c r="E813" s="100">
        <v>808.0</v>
      </c>
      <c r="F813" s="99" t="s">
        <v>66</v>
      </c>
      <c r="G813" s="99" t="s">
        <v>3489</v>
      </c>
      <c r="H813" s="100" t="s">
        <v>2695</v>
      </c>
      <c r="I813" s="100">
        <v>150.0</v>
      </c>
      <c r="J813" s="100">
        <v>8.0E-4</v>
      </c>
      <c r="K813" s="100">
        <v>0.021</v>
      </c>
      <c r="L813" s="100">
        <v>0.0</v>
      </c>
      <c r="M813" s="100">
        <v>0.02</v>
      </c>
      <c r="N813" s="100">
        <v>1.3E-6</v>
      </c>
      <c r="O813" s="100">
        <v>0.00398</v>
      </c>
      <c r="P813" s="100">
        <v>27.58</v>
      </c>
      <c r="Q813" s="100">
        <v>20.09</v>
      </c>
      <c r="R813" s="1">
        <v>27.03</v>
      </c>
      <c r="S813" s="1">
        <v>19.64</v>
      </c>
    </row>
    <row r="814" hidden="1">
      <c r="A814" s="93" t="s">
        <v>3492</v>
      </c>
      <c r="B814" s="93" t="s">
        <v>123</v>
      </c>
      <c r="C814" s="93" t="s">
        <v>1438</v>
      </c>
      <c r="D814" s="94" t="s">
        <v>82</v>
      </c>
      <c r="E814" s="100">
        <v>809.0</v>
      </c>
      <c r="F814" s="99" t="s">
        <v>61</v>
      </c>
      <c r="G814" s="99" t="s">
        <v>3489</v>
      </c>
      <c r="H814" s="100" t="s">
        <v>2695</v>
      </c>
      <c r="I814" s="100">
        <v>150.0</v>
      </c>
      <c r="J814" s="100">
        <v>8.0E-4</v>
      </c>
      <c r="K814" s="100">
        <v>0.021</v>
      </c>
      <c r="L814" s="100">
        <v>0.0</v>
      </c>
      <c r="M814" s="100">
        <v>0.02</v>
      </c>
      <c r="N814" s="100">
        <v>1.3E-6</v>
      </c>
      <c r="O814" s="100">
        <v>0.00398</v>
      </c>
      <c r="P814" s="100">
        <v>27.58</v>
      </c>
      <c r="Q814" s="100">
        <v>20.09</v>
      </c>
      <c r="R814" s="1">
        <v>27.03</v>
      </c>
      <c r="S814" s="1">
        <v>19.64</v>
      </c>
    </row>
    <row r="815" hidden="1">
      <c r="A815" s="93" t="s">
        <v>3493</v>
      </c>
      <c r="B815" s="93" t="s">
        <v>85</v>
      </c>
      <c r="C815" s="93" t="s">
        <v>501</v>
      </c>
      <c r="D815" s="94" t="s">
        <v>82</v>
      </c>
      <c r="E815" s="100">
        <v>810.0</v>
      </c>
      <c r="F815" s="99" t="s">
        <v>88</v>
      </c>
      <c r="G815" s="99" t="s">
        <v>1201</v>
      </c>
      <c r="H815" s="100" t="s">
        <v>2695</v>
      </c>
      <c r="I815" s="100">
        <v>150.0</v>
      </c>
      <c r="J815" s="100">
        <v>0.0031</v>
      </c>
      <c r="K815" s="100">
        <v>0.0217</v>
      </c>
      <c r="L815" s="100">
        <v>0.0</v>
      </c>
      <c r="M815" s="100">
        <v>0.02</v>
      </c>
      <c r="N815" s="100">
        <v>0.01117</v>
      </c>
      <c r="O815" s="100">
        <v>0.04204</v>
      </c>
      <c r="P815" s="100">
        <v>14.52</v>
      </c>
      <c r="Q815" s="100">
        <v>19.23</v>
      </c>
      <c r="R815" s="1">
        <v>14.19</v>
      </c>
      <c r="S815" s="1">
        <v>18.37</v>
      </c>
    </row>
    <row r="816" hidden="1">
      <c r="A816" s="93" t="s">
        <v>3494</v>
      </c>
      <c r="B816" s="93" t="s">
        <v>88</v>
      </c>
      <c r="C816" s="93" t="s">
        <v>501</v>
      </c>
      <c r="D816" s="94" t="s">
        <v>82</v>
      </c>
      <c r="E816" s="100">
        <v>811.0</v>
      </c>
      <c r="F816" s="99" t="s">
        <v>85</v>
      </c>
      <c r="G816" s="99" t="s">
        <v>1201</v>
      </c>
      <c r="H816" s="100" t="s">
        <v>2695</v>
      </c>
      <c r="I816" s="100">
        <v>150.0</v>
      </c>
      <c r="J816" s="100">
        <v>0.008</v>
      </c>
      <c r="K816" s="100">
        <v>0.0439</v>
      </c>
      <c r="L816" s="100">
        <v>0.01</v>
      </c>
      <c r="M816" s="100">
        <v>0.04</v>
      </c>
      <c r="N816" s="100">
        <v>0.03301</v>
      </c>
      <c r="O816" s="100">
        <v>0.11874</v>
      </c>
      <c r="P816" s="100">
        <v>5.98</v>
      </c>
      <c r="Q816" s="100">
        <v>9.48</v>
      </c>
      <c r="R816" s="1">
        <v>5.93</v>
      </c>
      <c r="S816" s="1">
        <v>9.3</v>
      </c>
    </row>
    <row r="817" hidden="1">
      <c r="A817" s="93" t="s">
        <v>3495</v>
      </c>
      <c r="B817" s="93" t="s">
        <v>85</v>
      </c>
      <c r="C817" s="93" t="s">
        <v>1035</v>
      </c>
      <c r="D817" s="94" t="s">
        <v>82</v>
      </c>
      <c r="E817" s="100">
        <v>812.0</v>
      </c>
      <c r="F817" s="99" t="s">
        <v>88</v>
      </c>
      <c r="G817" s="99" t="s">
        <v>1182</v>
      </c>
      <c r="H817" s="100" t="s">
        <v>2695</v>
      </c>
      <c r="I817" s="100">
        <v>150.0</v>
      </c>
      <c r="J817" s="100">
        <v>0.0034</v>
      </c>
      <c r="K817" s="100">
        <v>0.0259</v>
      </c>
      <c r="L817" s="100">
        <v>0.0</v>
      </c>
      <c r="M817" s="100">
        <v>0.03</v>
      </c>
      <c r="N817" s="100">
        <v>0.00997</v>
      </c>
      <c r="O817" s="100">
        <v>0.03849</v>
      </c>
      <c r="P817" s="100">
        <v>13.84</v>
      </c>
      <c r="Q817" s="100">
        <v>16.2</v>
      </c>
      <c r="R817" s="1">
        <v>13.81</v>
      </c>
      <c r="S817" s="1">
        <v>16.13</v>
      </c>
    </row>
    <row r="818" hidden="1">
      <c r="A818" s="93" t="s">
        <v>3496</v>
      </c>
      <c r="B818" s="93" t="s">
        <v>123</v>
      </c>
      <c r="C818" s="93" t="s">
        <v>1987</v>
      </c>
      <c r="D818" s="94" t="s">
        <v>82</v>
      </c>
      <c r="E818" s="100">
        <v>813.0</v>
      </c>
      <c r="F818" s="99" t="s">
        <v>85</v>
      </c>
      <c r="G818" s="99" t="s">
        <v>1182</v>
      </c>
      <c r="H818" s="100" t="s">
        <v>2695</v>
      </c>
      <c r="I818" s="100">
        <v>150.0</v>
      </c>
      <c r="J818" s="100">
        <v>0.0034</v>
      </c>
      <c r="K818" s="100">
        <v>0.0259</v>
      </c>
      <c r="L818" s="100">
        <v>0.0</v>
      </c>
      <c r="M818" s="100">
        <v>0.03</v>
      </c>
      <c r="N818" s="100">
        <v>0.00997</v>
      </c>
      <c r="O818" s="100">
        <v>0.03849</v>
      </c>
      <c r="P818" s="100">
        <v>13.84</v>
      </c>
      <c r="Q818" s="100">
        <v>16.2</v>
      </c>
      <c r="R818" s="1">
        <v>13.81</v>
      </c>
      <c r="S818" s="1">
        <v>16.13</v>
      </c>
    </row>
    <row r="819" hidden="1">
      <c r="A819" s="93" t="s">
        <v>3497</v>
      </c>
      <c r="B819" s="93" t="s">
        <v>85</v>
      </c>
      <c r="C819" s="93" t="s">
        <v>766</v>
      </c>
      <c r="D819" s="94" t="s">
        <v>82</v>
      </c>
      <c r="E819" s="100">
        <v>814.0</v>
      </c>
      <c r="F819" s="99" t="s">
        <v>88</v>
      </c>
      <c r="G819" s="99" t="s">
        <v>1050</v>
      </c>
      <c r="H819" s="100" t="s">
        <v>2695</v>
      </c>
      <c r="I819" s="100">
        <v>150.0</v>
      </c>
      <c r="J819" s="100">
        <v>0.0032</v>
      </c>
      <c r="K819" s="100">
        <v>0.0392</v>
      </c>
      <c r="L819" s="100">
        <v>0.0</v>
      </c>
      <c r="M819" s="100">
        <v>0.04</v>
      </c>
      <c r="N819" s="100">
        <v>0.01265</v>
      </c>
      <c r="O819" s="100">
        <v>0.058</v>
      </c>
      <c r="P819" s="100">
        <v>9.21</v>
      </c>
      <c r="Q819" s="100">
        <v>10.75</v>
      </c>
      <c r="R819" s="1">
        <v>9.15</v>
      </c>
      <c r="S819" s="1">
        <v>10.62</v>
      </c>
    </row>
    <row r="820" hidden="1">
      <c r="A820" s="93" t="s">
        <v>3498</v>
      </c>
      <c r="B820" s="93" t="s">
        <v>88</v>
      </c>
      <c r="C820" s="93" t="s">
        <v>766</v>
      </c>
      <c r="D820" s="94" t="s">
        <v>82</v>
      </c>
      <c r="E820" s="100">
        <v>815.0</v>
      </c>
      <c r="F820" s="99" t="s">
        <v>85</v>
      </c>
      <c r="G820" s="99" t="s">
        <v>1050</v>
      </c>
      <c r="H820" s="100" t="s">
        <v>2695</v>
      </c>
      <c r="I820" s="100">
        <v>150.0</v>
      </c>
      <c r="J820" s="100">
        <v>0.0032</v>
      </c>
      <c r="K820" s="100">
        <v>0.0392</v>
      </c>
      <c r="L820" s="100">
        <v>0.0</v>
      </c>
      <c r="M820" s="100">
        <v>0.04</v>
      </c>
      <c r="N820" s="100">
        <v>0.01265</v>
      </c>
      <c r="O820" s="100">
        <v>0.058</v>
      </c>
      <c r="P820" s="100">
        <v>9.21</v>
      </c>
      <c r="Q820" s="100">
        <v>10.75</v>
      </c>
      <c r="R820" s="1">
        <v>9.15</v>
      </c>
      <c r="S820" s="1">
        <v>10.62</v>
      </c>
    </row>
    <row r="821" hidden="1">
      <c r="A821" s="93" t="s">
        <v>3499</v>
      </c>
      <c r="B821" s="93" t="s">
        <v>123</v>
      </c>
      <c r="C821" s="93" t="s">
        <v>803</v>
      </c>
      <c r="D821" s="94" t="s">
        <v>82</v>
      </c>
      <c r="E821" s="100">
        <v>816.0</v>
      </c>
      <c r="F821" s="99" t="s">
        <v>88</v>
      </c>
      <c r="G821" s="99" t="s">
        <v>1247</v>
      </c>
      <c r="H821" s="100" t="s">
        <v>2695</v>
      </c>
      <c r="I821" s="100">
        <v>150.0</v>
      </c>
      <c r="J821" s="100">
        <v>0.009</v>
      </c>
      <c r="K821" s="100">
        <v>0.0608</v>
      </c>
      <c r="L821" s="100">
        <v>0.01</v>
      </c>
      <c r="M821" s="100">
        <v>0.06</v>
      </c>
      <c r="N821" s="100">
        <v>0.02183</v>
      </c>
      <c r="O821" s="100">
        <v>0.10357</v>
      </c>
      <c r="P821" s="100">
        <v>5.56</v>
      </c>
      <c r="Q821" s="100">
        <v>6.88</v>
      </c>
      <c r="R821" s="1">
        <v>5.52</v>
      </c>
      <c r="S821" s="1">
        <v>6.78</v>
      </c>
    </row>
    <row r="822" hidden="1">
      <c r="A822" s="93" t="s">
        <v>3500</v>
      </c>
      <c r="B822" s="93" t="s">
        <v>123</v>
      </c>
      <c r="C822" s="93" t="s">
        <v>829</v>
      </c>
      <c r="D822" s="94" t="s">
        <v>82</v>
      </c>
      <c r="E822" s="100">
        <v>817.0</v>
      </c>
      <c r="F822" s="99" t="s">
        <v>85</v>
      </c>
      <c r="G822" s="99" t="s">
        <v>1247</v>
      </c>
      <c r="H822" s="100" t="s">
        <v>2695</v>
      </c>
      <c r="I822" s="100">
        <v>150.0</v>
      </c>
      <c r="J822" s="100">
        <v>0.009</v>
      </c>
      <c r="K822" s="100">
        <v>0.0608</v>
      </c>
      <c r="L822" s="100">
        <v>0.01</v>
      </c>
      <c r="M822" s="100">
        <v>0.06</v>
      </c>
      <c r="N822" s="100">
        <v>0.02183</v>
      </c>
      <c r="O822" s="100">
        <v>0.10357</v>
      </c>
      <c r="P822" s="100">
        <v>5.56</v>
      </c>
      <c r="Q822" s="100">
        <v>6.88</v>
      </c>
      <c r="R822" s="1">
        <v>5.52</v>
      </c>
      <c r="S822" s="1">
        <v>6.78</v>
      </c>
    </row>
    <row r="823" hidden="1">
      <c r="A823" s="93" t="s">
        <v>3501</v>
      </c>
      <c r="B823" s="93" t="s">
        <v>85</v>
      </c>
      <c r="C823" s="93" t="s">
        <v>827</v>
      </c>
      <c r="D823" s="94" t="s">
        <v>82</v>
      </c>
      <c r="E823" s="100">
        <v>818.0</v>
      </c>
      <c r="F823" s="99" t="s">
        <v>88</v>
      </c>
      <c r="G823" s="99" t="s">
        <v>2115</v>
      </c>
      <c r="H823" s="100" t="s">
        <v>2695</v>
      </c>
      <c r="I823" s="100">
        <v>150.0</v>
      </c>
      <c r="J823" s="100">
        <v>0.0018</v>
      </c>
      <c r="K823" s="100">
        <v>0.0158</v>
      </c>
      <c r="L823" s="100">
        <v>0.0</v>
      </c>
      <c r="M823" s="100">
        <v>0.02</v>
      </c>
      <c r="N823" s="100">
        <v>0.00509</v>
      </c>
      <c r="O823" s="100">
        <v>0.02413</v>
      </c>
      <c r="P823" s="100">
        <v>22.48</v>
      </c>
      <c r="Q823" s="100">
        <v>26.6</v>
      </c>
      <c r="R823" s="1">
        <v>21.79</v>
      </c>
      <c r="S823" s="1">
        <v>25.17</v>
      </c>
    </row>
    <row r="824" hidden="1">
      <c r="A824" s="93" t="s">
        <v>3502</v>
      </c>
      <c r="B824" s="93" t="s">
        <v>88</v>
      </c>
      <c r="C824" s="93" t="s">
        <v>827</v>
      </c>
      <c r="D824" s="94" t="s">
        <v>82</v>
      </c>
      <c r="E824" s="100">
        <v>819.0</v>
      </c>
      <c r="F824" s="99" t="s">
        <v>85</v>
      </c>
      <c r="G824" s="99" t="s">
        <v>2115</v>
      </c>
      <c r="H824" s="100" t="s">
        <v>2695</v>
      </c>
      <c r="I824" s="100">
        <v>150.0</v>
      </c>
      <c r="J824" s="100">
        <v>0.0018</v>
      </c>
      <c r="K824" s="100">
        <v>0.0158</v>
      </c>
      <c r="L824" s="100">
        <v>0.0</v>
      </c>
      <c r="M824" s="100">
        <v>0.02</v>
      </c>
      <c r="N824" s="100">
        <v>0.00509</v>
      </c>
      <c r="O824" s="100">
        <v>0.02413</v>
      </c>
      <c r="P824" s="100">
        <v>22.48</v>
      </c>
      <c r="Q824" s="100">
        <v>26.6</v>
      </c>
      <c r="R824" s="1">
        <v>21.79</v>
      </c>
      <c r="S824" s="1">
        <v>25.17</v>
      </c>
    </row>
    <row r="825" hidden="1">
      <c r="A825" s="93" t="s">
        <v>3503</v>
      </c>
      <c r="B825" s="93" t="s">
        <v>123</v>
      </c>
      <c r="C825" s="93" t="s">
        <v>1959</v>
      </c>
      <c r="D825" s="94" t="s">
        <v>82</v>
      </c>
      <c r="E825" s="100">
        <v>820.0</v>
      </c>
      <c r="F825" s="99" t="s">
        <v>88</v>
      </c>
      <c r="G825" s="99" t="s">
        <v>2112</v>
      </c>
      <c r="H825" s="100" t="s">
        <v>2695</v>
      </c>
      <c r="I825" s="100">
        <v>150.0</v>
      </c>
      <c r="J825" s="100">
        <v>0.0012</v>
      </c>
      <c r="K825" s="100">
        <v>0.0125</v>
      </c>
      <c r="L825" s="100">
        <v>0.0</v>
      </c>
      <c r="M825" s="100">
        <v>0.01</v>
      </c>
      <c r="N825" s="100">
        <v>0.00419</v>
      </c>
      <c r="O825" s="100">
        <v>0.01418</v>
      </c>
      <c r="P825" s="100">
        <v>31.9</v>
      </c>
      <c r="Q825" s="100">
        <v>33.73</v>
      </c>
      <c r="R825" s="1">
        <v>30.54</v>
      </c>
      <c r="S825" s="1">
        <v>31.46</v>
      </c>
    </row>
    <row r="826" hidden="1">
      <c r="A826" s="93" t="s">
        <v>3504</v>
      </c>
      <c r="B826" s="93" t="s">
        <v>85</v>
      </c>
      <c r="C826" s="93" t="s">
        <v>2237</v>
      </c>
      <c r="D826" s="94" t="s">
        <v>82</v>
      </c>
      <c r="E826" s="100">
        <v>821.0</v>
      </c>
      <c r="F826" s="99" t="s">
        <v>85</v>
      </c>
      <c r="G826" s="99" t="s">
        <v>2112</v>
      </c>
      <c r="H826" s="100" t="s">
        <v>2695</v>
      </c>
      <c r="I826" s="100">
        <v>150.0</v>
      </c>
      <c r="J826" s="100">
        <v>0.0012</v>
      </c>
      <c r="K826" s="100">
        <v>0.0125</v>
      </c>
      <c r="L826" s="100">
        <v>0.0</v>
      </c>
      <c r="M826" s="100">
        <v>0.01</v>
      </c>
      <c r="N826" s="100">
        <v>0.00419</v>
      </c>
      <c r="O826" s="100">
        <v>0.01418</v>
      </c>
      <c r="P826" s="100">
        <v>31.9</v>
      </c>
      <c r="Q826" s="100">
        <v>33.73</v>
      </c>
      <c r="R826" s="1">
        <v>30.54</v>
      </c>
      <c r="S826" s="1">
        <v>31.46</v>
      </c>
    </row>
    <row r="827" hidden="1">
      <c r="A827" s="93" t="s">
        <v>3505</v>
      </c>
      <c r="B827" s="93" t="s">
        <v>88</v>
      </c>
      <c r="C827" s="93" t="s">
        <v>2237</v>
      </c>
      <c r="D827" s="94" t="s">
        <v>82</v>
      </c>
      <c r="E827" s="100">
        <v>822.0</v>
      </c>
      <c r="F827" s="99" t="s">
        <v>88</v>
      </c>
      <c r="G827" s="99" t="s">
        <v>1331</v>
      </c>
      <c r="H827" s="100" t="s">
        <v>2695</v>
      </c>
      <c r="I827" s="100">
        <v>150.0</v>
      </c>
      <c r="J827" s="100">
        <v>0.0092</v>
      </c>
      <c r="K827" s="100">
        <v>0.0433</v>
      </c>
      <c r="L827" s="100">
        <v>0.01</v>
      </c>
      <c r="M827" s="100">
        <v>0.04</v>
      </c>
      <c r="N827" s="100">
        <v>0.02425</v>
      </c>
      <c r="O827" s="100">
        <v>0.07405</v>
      </c>
      <c r="P827" s="100">
        <v>7.63</v>
      </c>
      <c r="Q827" s="100">
        <v>9.55</v>
      </c>
      <c r="R827" s="1">
        <v>7.62</v>
      </c>
      <c r="S827" s="1">
        <v>9.51</v>
      </c>
    </row>
    <row r="828" hidden="1">
      <c r="A828" s="93" t="s">
        <v>3506</v>
      </c>
      <c r="B828" s="93" t="s">
        <v>85</v>
      </c>
      <c r="C828" s="93" t="s">
        <v>1248</v>
      </c>
      <c r="D828" s="94" t="s">
        <v>82</v>
      </c>
      <c r="E828" s="100">
        <v>823.0</v>
      </c>
      <c r="F828" s="99" t="s">
        <v>85</v>
      </c>
      <c r="G828" s="99" t="s">
        <v>1331</v>
      </c>
      <c r="H828" s="100" t="s">
        <v>2695</v>
      </c>
      <c r="I828" s="100">
        <v>150.0</v>
      </c>
      <c r="J828" s="100">
        <v>0.0092</v>
      </c>
      <c r="K828" s="100">
        <v>0.0433</v>
      </c>
      <c r="L828" s="100">
        <v>0.01</v>
      </c>
      <c r="M828" s="100">
        <v>0.04</v>
      </c>
      <c r="N828" s="100">
        <v>0.02425</v>
      </c>
      <c r="O828" s="100">
        <v>0.07405</v>
      </c>
      <c r="P828" s="100">
        <v>7.63</v>
      </c>
      <c r="Q828" s="100">
        <v>9.55</v>
      </c>
      <c r="R828" s="1">
        <v>7.62</v>
      </c>
      <c r="S828" s="1">
        <v>9.51</v>
      </c>
    </row>
    <row r="829" hidden="1">
      <c r="A829" s="93" t="s">
        <v>3507</v>
      </c>
      <c r="B829" s="93" t="s">
        <v>85</v>
      </c>
      <c r="C829" s="93" t="s">
        <v>974</v>
      </c>
      <c r="D829" s="94" t="s">
        <v>82</v>
      </c>
      <c r="E829" s="100">
        <v>824.0</v>
      </c>
      <c r="F829" s="99" t="s">
        <v>88</v>
      </c>
      <c r="G829" s="99" t="s">
        <v>316</v>
      </c>
      <c r="H829" s="100" t="s">
        <v>2695</v>
      </c>
      <c r="I829" s="100">
        <v>150.0</v>
      </c>
      <c r="J829" s="100">
        <v>0.0061</v>
      </c>
      <c r="K829" s="100">
        <v>0.0396</v>
      </c>
      <c r="L829" s="100">
        <v>0.01</v>
      </c>
      <c r="M829" s="100">
        <v>0.04</v>
      </c>
      <c r="N829" s="100">
        <v>0.01546</v>
      </c>
      <c r="O829" s="100">
        <v>0.08147</v>
      </c>
      <c r="P829" s="100">
        <v>7.78</v>
      </c>
      <c r="Q829" s="100">
        <v>10.54</v>
      </c>
      <c r="R829" s="1">
        <v>7.6</v>
      </c>
      <c r="S829" s="1">
        <v>10.05</v>
      </c>
    </row>
    <row r="830" hidden="1">
      <c r="A830" s="93" t="s">
        <v>3508</v>
      </c>
      <c r="B830" s="93" t="s">
        <v>88</v>
      </c>
      <c r="C830" s="93" t="s">
        <v>974</v>
      </c>
      <c r="D830" s="94" t="s">
        <v>82</v>
      </c>
      <c r="E830" s="100">
        <v>825.0</v>
      </c>
      <c r="F830" s="99" t="s">
        <v>85</v>
      </c>
      <c r="G830" s="99" t="s">
        <v>316</v>
      </c>
      <c r="H830" s="100" t="s">
        <v>2695</v>
      </c>
      <c r="I830" s="100">
        <v>150.0</v>
      </c>
      <c r="J830" s="100">
        <v>0.0061</v>
      </c>
      <c r="K830" s="100">
        <v>0.0396</v>
      </c>
      <c r="L830" s="100">
        <v>0.01</v>
      </c>
      <c r="M830" s="100">
        <v>0.04</v>
      </c>
      <c r="N830" s="100">
        <v>0.01546</v>
      </c>
      <c r="O830" s="100">
        <v>0.08147</v>
      </c>
      <c r="P830" s="100">
        <v>7.78</v>
      </c>
      <c r="Q830" s="100">
        <v>10.54</v>
      </c>
      <c r="R830" s="1">
        <v>7.6</v>
      </c>
      <c r="S830" s="1">
        <v>10.05</v>
      </c>
    </row>
    <row r="831" hidden="1">
      <c r="A831" s="93" t="s">
        <v>3509</v>
      </c>
      <c r="B831" s="93" t="s">
        <v>85</v>
      </c>
      <c r="C831" s="93" t="s">
        <v>895</v>
      </c>
      <c r="D831" s="94" t="s">
        <v>82</v>
      </c>
      <c r="E831" s="100">
        <v>826.0</v>
      </c>
      <c r="F831" s="99" t="s">
        <v>88</v>
      </c>
      <c r="G831" s="99" t="s">
        <v>1314</v>
      </c>
      <c r="H831" s="100" t="s">
        <v>2695</v>
      </c>
      <c r="I831" s="100">
        <v>150.0</v>
      </c>
      <c r="J831" s="100">
        <v>0.0312</v>
      </c>
      <c r="K831" s="100">
        <v>0.1557</v>
      </c>
      <c r="L831" s="100">
        <v>0.03</v>
      </c>
      <c r="M831" s="100">
        <v>0.16</v>
      </c>
      <c r="N831" s="100">
        <v>0.08083</v>
      </c>
      <c r="O831" s="100">
        <v>0.38839</v>
      </c>
      <c r="P831" s="100">
        <v>1.78</v>
      </c>
      <c r="Q831" s="100">
        <v>2.66</v>
      </c>
      <c r="R831" s="1">
        <v>1.77</v>
      </c>
      <c r="S831" s="1">
        <v>2.65</v>
      </c>
    </row>
    <row r="832" hidden="1">
      <c r="A832" s="93" t="s">
        <v>3510</v>
      </c>
      <c r="B832" s="93" t="s">
        <v>88</v>
      </c>
      <c r="C832" s="93" t="s">
        <v>895</v>
      </c>
      <c r="D832" s="94" t="s">
        <v>82</v>
      </c>
      <c r="E832" s="100">
        <v>827.0</v>
      </c>
      <c r="F832" s="99" t="s">
        <v>85</v>
      </c>
      <c r="G832" s="99" t="s">
        <v>1314</v>
      </c>
      <c r="H832" s="100" t="s">
        <v>2695</v>
      </c>
      <c r="I832" s="100">
        <v>150.0</v>
      </c>
      <c r="J832" s="100">
        <v>0.0312</v>
      </c>
      <c r="K832" s="100">
        <v>0.1557</v>
      </c>
      <c r="L832" s="100">
        <v>0.03</v>
      </c>
      <c r="M832" s="100">
        <v>0.16</v>
      </c>
      <c r="N832" s="100">
        <v>0.08083</v>
      </c>
      <c r="O832" s="100">
        <v>0.38839</v>
      </c>
      <c r="P832" s="100">
        <v>1.78</v>
      </c>
      <c r="Q832" s="100">
        <v>2.66</v>
      </c>
      <c r="R832" s="1">
        <v>1.77</v>
      </c>
      <c r="S832" s="1">
        <v>2.65</v>
      </c>
    </row>
    <row r="833" hidden="1">
      <c r="A833" s="93" t="s">
        <v>3511</v>
      </c>
      <c r="B833" s="93" t="s">
        <v>85</v>
      </c>
      <c r="C833" s="93" t="s">
        <v>357</v>
      </c>
      <c r="D833" s="94" t="s">
        <v>82</v>
      </c>
      <c r="E833" s="100">
        <v>828.0</v>
      </c>
      <c r="F833" s="99" t="s">
        <v>88</v>
      </c>
      <c r="G833" s="99" t="s">
        <v>377</v>
      </c>
      <c r="H833" s="100" t="s">
        <v>2695</v>
      </c>
      <c r="I833" s="100">
        <v>150.0</v>
      </c>
      <c r="J833" s="100">
        <v>0.0081</v>
      </c>
      <c r="K833" s="100">
        <v>0.0516</v>
      </c>
      <c r="L833" s="100">
        <v>0.01</v>
      </c>
      <c r="M833" s="100">
        <v>0.05</v>
      </c>
      <c r="N833" s="100">
        <v>0.02182</v>
      </c>
      <c r="O833" s="100">
        <v>0.10982</v>
      </c>
      <c r="P833" s="100">
        <v>5.84</v>
      </c>
      <c r="Q833" s="100">
        <v>8.1</v>
      </c>
      <c r="R833" s="1">
        <v>5.83</v>
      </c>
      <c r="S833" s="1">
        <v>8.07</v>
      </c>
    </row>
    <row r="834" hidden="1">
      <c r="A834" s="93" t="s">
        <v>3512</v>
      </c>
      <c r="B834" s="93" t="s">
        <v>88</v>
      </c>
      <c r="C834" s="93" t="s">
        <v>357</v>
      </c>
      <c r="D834" s="94" t="s">
        <v>82</v>
      </c>
      <c r="E834" s="100">
        <v>829.0</v>
      </c>
      <c r="F834" s="99" t="s">
        <v>85</v>
      </c>
      <c r="G834" s="99" t="s">
        <v>377</v>
      </c>
      <c r="H834" s="100" t="s">
        <v>2695</v>
      </c>
      <c r="I834" s="100">
        <v>150.0</v>
      </c>
      <c r="J834" s="100">
        <v>0.0081</v>
      </c>
      <c r="K834" s="100">
        <v>0.0516</v>
      </c>
      <c r="L834" s="100">
        <v>0.01</v>
      </c>
      <c r="M834" s="100">
        <v>0.05</v>
      </c>
      <c r="N834" s="100">
        <v>0.02182</v>
      </c>
      <c r="O834" s="100">
        <v>0.10982</v>
      </c>
      <c r="P834" s="100">
        <v>5.84</v>
      </c>
      <c r="Q834" s="100">
        <v>8.1</v>
      </c>
      <c r="R834" s="1">
        <v>5.83</v>
      </c>
      <c r="S834" s="1">
        <v>8.07</v>
      </c>
    </row>
    <row r="835" hidden="1">
      <c r="A835" s="93" t="s">
        <v>3513</v>
      </c>
      <c r="B835" s="93" t="s">
        <v>56</v>
      </c>
      <c r="C835" s="93" t="s">
        <v>942</v>
      </c>
      <c r="D835" s="94" t="s">
        <v>82</v>
      </c>
      <c r="E835" s="100">
        <v>830.0</v>
      </c>
      <c r="F835" s="99" t="s">
        <v>88</v>
      </c>
      <c r="G835" s="99" t="s">
        <v>500</v>
      </c>
      <c r="H835" s="100" t="s">
        <v>2695</v>
      </c>
      <c r="I835" s="100">
        <v>150.0</v>
      </c>
      <c r="J835" s="100">
        <v>0.0037</v>
      </c>
      <c r="K835" s="100">
        <v>0.0317</v>
      </c>
      <c r="L835" s="100">
        <v>0.0</v>
      </c>
      <c r="M835" s="100">
        <v>0.03</v>
      </c>
      <c r="N835" s="100">
        <v>0.0141</v>
      </c>
      <c r="O835" s="100">
        <v>0.04886</v>
      </c>
      <c r="P835" s="100">
        <v>11.09</v>
      </c>
      <c r="Q835" s="100">
        <v>13.24</v>
      </c>
      <c r="R835" s="1">
        <v>10.99</v>
      </c>
      <c r="S835" s="1">
        <v>13.01</v>
      </c>
    </row>
    <row r="836" hidden="1">
      <c r="A836" s="93" t="s">
        <v>3514</v>
      </c>
      <c r="B836" s="93" t="s">
        <v>78</v>
      </c>
      <c r="C836" s="93" t="s">
        <v>942</v>
      </c>
      <c r="D836" s="94" t="s">
        <v>82</v>
      </c>
      <c r="E836" s="100">
        <v>831.0</v>
      </c>
      <c r="F836" s="99" t="s">
        <v>85</v>
      </c>
      <c r="G836" s="99" t="s">
        <v>500</v>
      </c>
      <c r="H836" s="100" t="s">
        <v>2695</v>
      </c>
      <c r="I836" s="100">
        <v>150.0</v>
      </c>
      <c r="J836" s="100">
        <v>0.0037</v>
      </c>
      <c r="K836" s="100">
        <v>0.0317</v>
      </c>
      <c r="L836" s="100">
        <v>0.0</v>
      </c>
      <c r="M836" s="100">
        <v>0.03</v>
      </c>
      <c r="N836" s="100">
        <v>0.0141</v>
      </c>
      <c r="O836" s="100">
        <v>0.04886</v>
      </c>
      <c r="P836" s="100">
        <v>11.09</v>
      </c>
      <c r="Q836" s="100">
        <v>13.24</v>
      </c>
      <c r="R836" s="1">
        <v>10.99</v>
      </c>
      <c r="S836" s="1">
        <v>13.01</v>
      </c>
    </row>
    <row r="837" hidden="1">
      <c r="A837" s="93" t="s">
        <v>3515</v>
      </c>
      <c r="B837" s="93" t="s">
        <v>56</v>
      </c>
      <c r="C837" s="93" t="s">
        <v>1365</v>
      </c>
      <c r="D837" s="94" t="s">
        <v>82</v>
      </c>
      <c r="E837" s="100">
        <v>832.0</v>
      </c>
      <c r="F837" s="99" t="s">
        <v>85</v>
      </c>
      <c r="G837" s="99" t="s">
        <v>1181</v>
      </c>
      <c r="H837" s="100" t="s">
        <v>2695</v>
      </c>
      <c r="I837" s="100">
        <v>150.0</v>
      </c>
      <c r="J837" s="100">
        <v>0.0039</v>
      </c>
      <c r="K837" s="100">
        <v>0.0279</v>
      </c>
      <c r="L837" s="100">
        <v>0.0</v>
      </c>
      <c r="M837" s="100">
        <v>0.03</v>
      </c>
      <c r="N837" s="100">
        <v>0.01226</v>
      </c>
      <c r="O837" s="100">
        <v>0.04492</v>
      </c>
      <c r="P837" s="100">
        <v>12.36</v>
      </c>
      <c r="Q837" s="100">
        <v>14.99</v>
      </c>
      <c r="R837" s="1">
        <v>12.32</v>
      </c>
      <c r="S837" s="1">
        <v>14.92</v>
      </c>
    </row>
    <row r="838" hidden="1">
      <c r="A838" s="93" t="s">
        <v>3516</v>
      </c>
      <c r="B838" s="93" t="s">
        <v>78</v>
      </c>
      <c r="C838" s="93" t="s">
        <v>1365</v>
      </c>
      <c r="D838" s="94" t="s">
        <v>82</v>
      </c>
      <c r="E838" s="100">
        <v>833.0</v>
      </c>
      <c r="F838" s="99" t="s">
        <v>88</v>
      </c>
      <c r="G838" s="99" t="s">
        <v>1409</v>
      </c>
      <c r="H838" s="100" t="s">
        <v>2695</v>
      </c>
      <c r="I838" s="100">
        <v>150.0</v>
      </c>
      <c r="J838" s="100">
        <v>0.0105</v>
      </c>
      <c r="K838" s="100">
        <v>0.061</v>
      </c>
      <c r="L838" s="100">
        <v>0.01</v>
      </c>
      <c r="M838" s="100">
        <v>0.06</v>
      </c>
      <c r="N838" s="100">
        <v>0.02572</v>
      </c>
      <c r="O838" s="100">
        <v>0.12941</v>
      </c>
      <c r="P838" s="100">
        <v>4.96</v>
      </c>
      <c r="Q838" s="100">
        <v>6.83</v>
      </c>
      <c r="R838" s="1">
        <v>4.95</v>
      </c>
      <c r="S838" s="1">
        <v>6.79</v>
      </c>
    </row>
    <row r="839" hidden="1">
      <c r="A839" s="93" t="s">
        <v>3517</v>
      </c>
      <c r="B839" s="93" t="s">
        <v>56</v>
      </c>
      <c r="C839" s="93" t="s">
        <v>951</v>
      </c>
      <c r="D839" s="94" t="s">
        <v>82</v>
      </c>
      <c r="E839" s="100">
        <v>834.0</v>
      </c>
      <c r="F839" s="99" t="s">
        <v>85</v>
      </c>
      <c r="G839" s="99" t="s">
        <v>1409</v>
      </c>
      <c r="H839" s="100" t="s">
        <v>2695</v>
      </c>
      <c r="I839" s="100">
        <v>150.0</v>
      </c>
      <c r="J839" s="100">
        <v>0.0105</v>
      </c>
      <c r="K839" s="100">
        <v>0.061</v>
      </c>
      <c r="L839" s="100">
        <v>0.01</v>
      </c>
      <c r="M839" s="100">
        <v>0.06</v>
      </c>
      <c r="N839" s="100">
        <v>0.02572</v>
      </c>
      <c r="O839" s="100">
        <v>0.12941</v>
      </c>
      <c r="P839" s="100">
        <v>4.96</v>
      </c>
      <c r="Q839" s="100">
        <v>6.83</v>
      </c>
      <c r="R839" s="1">
        <v>4.95</v>
      </c>
      <c r="S839" s="1">
        <v>6.79</v>
      </c>
    </row>
    <row r="840" hidden="1">
      <c r="A840" s="93" t="s">
        <v>3518</v>
      </c>
      <c r="B840" s="93" t="s">
        <v>78</v>
      </c>
      <c r="C840" s="93" t="s">
        <v>951</v>
      </c>
      <c r="D840" s="94" t="s">
        <v>82</v>
      </c>
      <c r="E840" s="100">
        <v>835.0</v>
      </c>
      <c r="F840" s="99" t="s">
        <v>88</v>
      </c>
      <c r="G840" s="99" t="s">
        <v>3519</v>
      </c>
      <c r="H840" s="100" t="s">
        <v>2695</v>
      </c>
      <c r="I840" s="100">
        <v>150.0</v>
      </c>
      <c r="J840" s="100">
        <v>0.0028</v>
      </c>
      <c r="K840" s="100">
        <v>0.0264</v>
      </c>
      <c r="L840" s="100">
        <v>0.0</v>
      </c>
      <c r="M840" s="100">
        <v>0.03</v>
      </c>
      <c r="N840" s="100">
        <v>0.00943</v>
      </c>
      <c r="O840" s="100">
        <v>0.04864</v>
      </c>
      <c r="P840" s="100">
        <v>12.37</v>
      </c>
      <c r="Q840" s="100">
        <v>15.91</v>
      </c>
      <c r="R840" s="1">
        <v>11.82</v>
      </c>
      <c r="S840" s="1">
        <v>14.6</v>
      </c>
    </row>
    <row r="841" hidden="1">
      <c r="A841" s="93" t="s">
        <v>3520</v>
      </c>
      <c r="B841" s="93" t="s">
        <v>56</v>
      </c>
      <c r="C841" s="93" t="s">
        <v>946</v>
      </c>
      <c r="D841" s="94" t="s">
        <v>82</v>
      </c>
      <c r="E841" s="100">
        <v>836.0</v>
      </c>
      <c r="F841" s="99" t="s">
        <v>85</v>
      </c>
      <c r="G841" s="99" t="s">
        <v>3519</v>
      </c>
      <c r="H841" s="100" t="s">
        <v>2695</v>
      </c>
      <c r="I841" s="100">
        <v>150.0</v>
      </c>
      <c r="J841" s="100">
        <v>0.0028</v>
      </c>
      <c r="K841" s="100">
        <v>0.0264</v>
      </c>
      <c r="L841" s="100">
        <v>0.0</v>
      </c>
      <c r="M841" s="100">
        <v>0.03</v>
      </c>
      <c r="N841" s="100">
        <v>0.00943</v>
      </c>
      <c r="O841" s="100">
        <v>0.04864</v>
      </c>
      <c r="P841" s="100">
        <v>12.37</v>
      </c>
      <c r="Q841" s="100">
        <v>15.91</v>
      </c>
      <c r="R841" s="1">
        <v>11.82</v>
      </c>
      <c r="S841" s="1">
        <v>14.6</v>
      </c>
    </row>
    <row r="842" hidden="1">
      <c r="A842" s="93" t="s">
        <v>3521</v>
      </c>
      <c r="B842" s="93" t="s">
        <v>78</v>
      </c>
      <c r="C842" s="93" t="s">
        <v>946</v>
      </c>
      <c r="D842" s="94" t="s">
        <v>82</v>
      </c>
      <c r="E842" s="100">
        <v>837.0</v>
      </c>
      <c r="F842" s="99" t="s">
        <v>88</v>
      </c>
      <c r="G842" s="99" t="s">
        <v>3522</v>
      </c>
      <c r="H842" s="100" t="s">
        <v>2695</v>
      </c>
      <c r="I842" s="100">
        <v>150.0</v>
      </c>
      <c r="J842" s="100">
        <v>0.0062</v>
      </c>
      <c r="K842" s="100">
        <v>0.0395</v>
      </c>
      <c r="L842" s="100">
        <v>0.01</v>
      </c>
      <c r="M842" s="100">
        <v>0.04</v>
      </c>
      <c r="N842" s="100">
        <v>0.01565</v>
      </c>
      <c r="O842" s="100">
        <v>0.0753</v>
      </c>
      <c r="P842" s="100">
        <v>8.08</v>
      </c>
      <c r="Q842" s="100">
        <v>10.58</v>
      </c>
      <c r="R842" s="1">
        <v>8.05</v>
      </c>
      <c r="S842" s="1">
        <v>10.5</v>
      </c>
    </row>
    <row r="843" hidden="1">
      <c r="A843" s="93" t="s">
        <v>3523</v>
      </c>
      <c r="B843" s="93" t="s">
        <v>56</v>
      </c>
      <c r="C843" s="93" t="s">
        <v>955</v>
      </c>
      <c r="D843" s="94" t="s">
        <v>82</v>
      </c>
      <c r="E843" s="100">
        <v>838.0</v>
      </c>
      <c r="F843" s="99" t="s">
        <v>85</v>
      </c>
      <c r="G843" s="99" t="s">
        <v>3522</v>
      </c>
      <c r="H843" s="100" t="s">
        <v>2695</v>
      </c>
      <c r="I843" s="100">
        <v>150.0</v>
      </c>
      <c r="J843" s="100">
        <v>0.0062</v>
      </c>
      <c r="K843" s="100">
        <v>0.0395</v>
      </c>
      <c r="L843" s="100">
        <v>0.01</v>
      </c>
      <c r="M843" s="100">
        <v>0.04</v>
      </c>
      <c r="N843" s="100">
        <v>0.01565</v>
      </c>
      <c r="O843" s="100">
        <v>0.0753</v>
      </c>
      <c r="P843" s="100">
        <v>8.08</v>
      </c>
      <c r="Q843" s="100">
        <v>10.58</v>
      </c>
      <c r="R843" s="1">
        <v>8.05</v>
      </c>
      <c r="S843" s="1">
        <v>10.5</v>
      </c>
    </row>
    <row r="844" hidden="1">
      <c r="A844" s="93" t="s">
        <v>3524</v>
      </c>
      <c r="B844" s="93" t="s">
        <v>78</v>
      </c>
      <c r="C844" s="93" t="s">
        <v>955</v>
      </c>
      <c r="D844" s="94" t="s">
        <v>82</v>
      </c>
      <c r="E844" s="100">
        <v>839.0</v>
      </c>
      <c r="F844" s="99" t="s">
        <v>88</v>
      </c>
      <c r="G844" s="99" t="s">
        <v>3525</v>
      </c>
      <c r="H844" s="100" t="s">
        <v>2695</v>
      </c>
      <c r="I844" s="100">
        <v>150.0</v>
      </c>
      <c r="J844" s="100">
        <v>0.003</v>
      </c>
      <c r="K844" s="100">
        <v>0.0281</v>
      </c>
      <c r="L844" s="100">
        <v>0.0</v>
      </c>
      <c r="M844" s="100">
        <v>0.03</v>
      </c>
      <c r="N844" s="100">
        <v>0.01156</v>
      </c>
      <c r="O844" s="100">
        <v>0.05357</v>
      </c>
      <c r="P844" s="100">
        <v>11.42</v>
      </c>
      <c r="Q844" s="100">
        <v>14.98</v>
      </c>
      <c r="R844" s="1">
        <v>10.95</v>
      </c>
      <c r="S844" s="1">
        <v>13.81</v>
      </c>
    </row>
    <row r="845" hidden="1">
      <c r="A845" s="93" t="s">
        <v>3526</v>
      </c>
      <c r="B845" s="93" t="s">
        <v>900</v>
      </c>
      <c r="C845" s="93" t="s">
        <v>899</v>
      </c>
      <c r="D845" s="94" t="s">
        <v>82</v>
      </c>
      <c r="E845" s="100">
        <v>840.0</v>
      </c>
      <c r="F845" s="99" t="s">
        <v>85</v>
      </c>
      <c r="G845" s="99" t="s">
        <v>3525</v>
      </c>
      <c r="H845" s="100" t="s">
        <v>2695</v>
      </c>
      <c r="I845" s="100">
        <v>150.0</v>
      </c>
      <c r="J845" s="100">
        <v>0.003</v>
      </c>
      <c r="K845" s="100">
        <v>0.0281</v>
      </c>
      <c r="L845" s="100">
        <v>0.0</v>
      </c>
      <c r="M845" s="100">
        <v>0.03</v>
      </c>
      <c r="N845" s="100">
        <v>0.0115628</v>
      </c>
      <c r="O845" s="100">
        <v>0.05357</v>
      </c>
      <c r="P845" s="100">
        <v>11.42</v>
      </c>
      <c r="Q845" s="100">
        <v>14.98</v>
      </c>
      <c r="R845" s="1">
        <v>10.95</v>
      </c>
      <c r="S845" s="1">
        <v>13.81</v>
      </c>
    </row>
    <row r="846" hidden="1">
      <c r="A846" s="93" t="s">
        <v>3527</v>
      </c>
      <c r="B846" s="93" t="s">
        <v>903</v>
      </c>
      <c r="C846" s="93" t="s">
        <v>902</v>
      </c>
      <c r="D846" s="94" t="s">
        <v>82</v>
      </c>
      <c r="E846" s="100">
        <v>841.0</v>
      </c>
      <c r="F846" s="99" t="s">
        <v>88</v>
      </c>
      <c r="G846" s="99" t="s">
        <v>1511</v>
      </c>
      <c r="H846" s="100" t="s">
        <v>2695</v>
      </c>
      <c r="I846" s="100">
        <v>150.0</v>
      </c>
      <c r="J846" s="100">
        <v>0.0025</v>
      </c>
      <c r="K846" s="100">
        <v>0.0187</v>
      </c>
      <c r="L846" s="100">
        <v>0.0</v>
      </c>
      <c r="M846" s="100">
        <v>0.02</v>
      </c>
      <c r="N846" s="100">
        <v>0.01004</v>
      </c>
      <c r="O846" s="100">
        <v>0.03294</v>
      </c>
      <c r="P846" s="100">
        <v>17.61</v>
      </c>
      <c r="Q846" s="100">
        <v>22.39</v>
      </c>
      <c r="R846" s="1">
        <v>17.13</v>
      </c>
      <c r="S846" s="1">
        <v>21.23</v>
      </c>
    </row>
    <row r="847" hidden="1">
      <c r="A847" s="93" t="s">
        <v>3528</v>
      </c>
      <c r="B847" s="93" t="s">
        <v>123</v>
      </c>
      <c r="C847" s="93" t="s">
        <v>372</v>
      </c>
      <c r="D847" s="94" t="s">
        <v>82</v>
      </c>
      <c r="E847" s="100">
        <v>842.0</v>
      </c>
      <c r="F847" s="99" t="s">
        <v>85</v>
      </c>
      <c r="G847" s="99" t="s">
        <v>1511</v>
      </c>
      <c r="H847" s="100" t="s">
        <v>2695</v>
      </c>
      <c r="I847" s="100">
        <v>150.0</v>
      </c>
      <c r="J847" s="100">
        <v>0.0025</v>
      </c>
      <c r="K847" s="100">
        <v>0.0187</v>
      </c>
      <c r="L847" s="100">
        <v>0.0</v>
      </c>
      <c r="M847" s="100">
        <v>0.02</v>
      </c>
      <c r="N847" s="100">
        <v>0.01004</v>
      </c>
      <c r="O847" s="100">
        <v>0.03294</v>
      </c>
      <c r="P847" s="100">
        <v>17.61</v>
      </c>
      <c r="Q847" s="100">
        <v>22.39</v>
      </c>
      <c r="R847" s="1">
        <v>17.13</v>
      </c>
      <c r="S847" s="1">
        <v>21.23</v>
      </c>
    </row>
    <row r="848" hidden="1">
      <c r="A848" s="93" t="s">
        <v>3529</v>
      </c>
      <c r="B848" s="93" t="s">
        <v>85</v>
      </c>
      <c r="C848" s="93" t="s">
        <v>1873</v>
      </c>
      <c r="D848" s="94" t="s">
        <v>82</v>
      </c>
      <c r="E848" s="100">
        <v>843.0</v>
      </c>
      <c r="F848" s="99" t="s">
        <v>88</v>
      </c>
      <c r="G848" s="99" t="s">
        <v>1443</v>
      </c>
      <c r="H848" s="100" t="s">
        <v>2695</v>
      </c>
      <c r="I848" s="100">
        <v>150.0</v>
      </c>
      <c r="J848" s="100">
        <v>0.0179</v>
      </c>
      <c r="K848" s="100">
        <v>0.0809</v>
      </c>
      <c r="L848" s="100">
        <v>0.02</v>
      </c>
      <c r="M848" s="100">
        <v>0.08</v>
      </c>
      <c r="N848" s="100">
        <v>0.04241</v>
      </c>
      <c r="O848" s="100">
        <v>0.19527</v>
      </c>
      <c r="P848" s="100">
        <v>3.46</v>
      </c>
      <c r="Q848" s="100">
        <v>5.1</v>
      </c>
      <c r="R848" s="1">
        <v>3.46</v>
      </c>
      <c r="S848" s="1">
        <v>5.09</v>
      </c>
    </row>
    <row r="849" hidden="1">
      <c r="A849" s="93" t="s">
        <v>3530</v>
      </c>
      <c r="B849" s="93" t="s">
        <v>85</v>
      </c>
      <c r="C849" s="93" t="s">
        <v>1427</v>
      </c>
      <c r="D849" s="94" t="s">
        <v>82</v>
      </c>
      <c r="E849" s="100">
        <v>844.0</v>
      </c>
      <c r="F849" s="99" t="s">
        <v>85</v>
      </c>
      <c r="G849" s="99" t="s">
        <v>1443</v>
      </c>
      <c r="H849" s="100" t="s">
        <v>2695</v>
      </c>
      <c r="I849" s="100">
        <v>150.0</v>
      </c>
      <c r="J849" s="100">
        <v>0.0179</v>
      </c>
      <c r="K849" s="100">
        <v>0.0809</v>
      </c>
      <c r="L849" s="100">
        <v>0.02</v>
      </c>
      <c r="M849" s="100">
        <v>0.08</v>
      </c>
      <c r="N849" s="100">
        <v>0.04241</v>
      </c>
      <c r="O849" s="100">
        <v>0.19527</v>
      </c>
      <c r="P849" s="100">
        <v>3.46</v>
      </c>
      <c r="Q849" s="100">
        <v>5.1</v>
      </c>
      <c r="R849" s="1">
        <v>3.46</v>
      </c>
      <c r="S849" s="1">
        <v>5.09</v>
      </c>
    </row>
    <row r="850" hidden="1">
      <c r="A850" s="93" t="s">
        <v>3531</v>
      </c>
      <c r="B850" s="93" t="s">
        <v>85</v>
      </c>
      <c r="C850" s="93" t="s">
        <v>1609</v>
      </c>
      <c r="D850" s="94" t="s">
        <v>82</v>
      </c>
      <c r="E850" s="100">
        <v>845.0</v>
      </c>
      <c r="F850" s="99" t="s">
        <v>108</v>
      </c>
      <c r="G850" s="99" t="s">
        <v>1495</v>
      </c>
      <c r="H850" s="100" t="s">
        <v>2695</v>
      </c>
      <c r="I850" s="100">
        <v>150.0</v>
      </c>
      <c r="J850" s="100">
        <v>8.0E-4</v>
      </c>
      <c r="K850" s="100">
        <v>0.0147</v>
      </c>
      <c r="L850" s="100">
        <v>0.0</v>
      </c>
      <c r="M850" s="100">
        <v>0.01</v>
      </c>
      <c r="N850" s="100">
        <v>3.6E-4</v>
      </c>
      <c r="O850" s="100">
        <v>0.01</v>
      </c>
      <c r="P850" s="100">
        <v>32.25</v>
      </c>
      <c r="Q850" s="100">
        <v>28.75</v>
      </c>
      <c r="R850" s="1">
        <v>31.79</v>
      </c>
      <c r="S850" s="1">
        <v>28.19</v>
      </c>
    </row>
    <row r="851" hidden="1">
      <c r="A851" s="93" t="s">
        <v>3532</v>
      </c>
      <c r="B851" s="93" t="s">
        <v>85</v>
      </c>
      <c r="C851" s="93" t="s">
        <v>2266</v>
      </c>
      <c r="D851" s="94" t="s">
        <v>82</v>
      </c>
      <c r="E851" s="100">
        <v>846.0</v>
      </c>
      <c r="F851" s="99" t="s">
        <v>872</v>
      </c>
      <c r="G851" s="99" t="s">
        <v>1495</v>
      </c>
      <c r="H851" s="100" t="s">
        <v>2695</v>
      </c>
      <c r="I851" s="100">
        <v>150.0</v>
      </c>
      <c r="J851" s="100">
        <v>8.0E-4</v>
      </c>
      <c r="K851" s="100">
        <v>0.0147</v>
      </c>
      <c r="L851" s="100">
        <v>0.0</v>
      </c>
      <c r="M851" s="100">
        <v>0.01</v>
      </c>
      <c r="N851" s="100">
        <v>3.6E-4</v>
      </c>
      <c r="O851" s="100">
        <v>0.01</v>
      </c>
      <c r="P851" s="100">
        <v>32.25</v>
      </c>
      <c r="Q851" s="100">
        <v>28.75</v>
      </c>
      <c r="R851" s="1">
        <v>31.79</v>
      </c>
      <c r="S851" s="1">
        <v>28.19</v>
      </c>
    </row>
    <row r="852" hidden="1">
      <c r="A852" s="93" t="s">
        <v>3533</v>
      </c>
      <c r="B852" s="93" t="s">
        <v>85</v>
      </c>
      <c r="C852" s="93" t="s">
        <v>1031</v>
      </c>
      <c r="D852" s="94" t="s">
        <v>82</v>
      </c>
      <c r="E852" s="100">
        <v>847.0</v>
      </c>
      <c r="F852" s="99" t="s">
        <v>88</v>
      </c>
      <c r="G852" s="99" t="s">
        <v>1995</v>
      </c>
      <c r="H852" s="100" t="s">
        <v>2695</v>
      </c>
      <c r="I852" s="100">
        <v>150.0</v>
      </c>
      <c r="J852" s="100">
        <v>0.0161</v>
      </c>
      <c r="K852" s="100">
        <v>0.0987</v>
      </c>
      <c r="L852" s="100">
        <v>0.02</v>
      </c>
      <c r="M852" s="100">
        <v>0.1</v>
      </c>
      <c r="N852" s="100">
        <v>0.05175</v>
      </c>
      <c r="O852" s="100">
        <v>0.24038</v>
      </c>
      <c r="P852" s="100">
        <v>2.85</v>
      </c>
      <c r="Q852" s="100">
        <v>4.23</v>
      </c>
      <c r="R852" s="1">
        <v>2.84</v>
      </c>
      <c r="S852" s="1">
        <v>4.21</v>
      </c>
    </row>
    <row r="853" hidden="1">
      <c r="A853" s="93" t="s">
        <v>3534</v>
      </c>
      <c r="B853" s="93" t="s">
        <v>88</v>
      </c>
      <c r="C853" s="93" t="s">
        <v>1031</v>
      </c>
      <c r="D853" s="94" t="s">
        <v>82</v>
      </c>
      <c r="E853" s="100">
        <v>848.0</v>
      </c>
      <c r="F853" s="99" t="s">
        <v>85</v>
      </c>
      <c r="G853" s="99" t="s">
        <v>1995</v>
      </c>
      <c r="H853" s="100" t="s">
        <v>2695</v>
      </c>
      <c r="I853" s="100">
        <v>150.0</v>
      </c>
      <c r="J853" s="100">
        <v>0.0161</v>
      </c>
      <c r="K853" s="100">
        <v>0.0987</v>
      </c>
      <c r="L853" s="100">
        <v>0.02</v>
      </c>
      <c r="M853" s="100">
        <v>0.1</v>
      </c>
      <c r="N853" s="100">
        <v>0.05175</v>
      </c>
      <c r="O853" s="100">
        <v>0.24038</v>
      </c>
      <c r="P853" s="100">
        <v>2.85</v>
      </c>
      <c r="Q853" s="100">
        <v>4.23</v>
      </c>
      <c r="R853" s="1">
        <v>2.84</v>
      </c>
      <c r="S853" s="1">
        <v>4.21</v>
      </c>
    </row>
    <row r="854" hidden="1">
      <c r="A854" s="93" t="s">
        <v>3535</v>
      </c>
      <c r="B854" s="93" t="s">
        <v>85</v>
      </c>
      <c r="C854" s="93" t="s">
        <v>2270</v>
      </c>
      <c r="D854" s="94" t="s">
        <v>82</v>
      </c>
      <c r="E854" s="100">
        <v>849.0</v>
      </c>
      <c r="F854" s="99" t="s">
        <v>88</v>
      </c>
      <c r="G854" s="99" t="s">
        <v>1569</v>
      </c>
      <c r="H854" s="100" t="s">
        <v>2695</v>
      </c>
      <c r="I854" s="100">
        <v>150.0</v>
      </c>
      <c r="J854" s="100">
        <v>0.012</v>
      </c>
      <c r="K854" s="100">
        <v>0.0633</v>
      </c>
      <c r="L854" s="100">
        <v>0.01</v>
      </c>
      <c r="M854" s="100">
        <v>0.06</v>
      </c>
      <c r="N854" s="100">
        <v>0.03769</v>
      </c>
      <c r="O854" s="100">
        <v>0.13405</v>
      </c>
      <c r="P854" s="100">
        <v>4.74</v>
      </c>
      <c r="Q854" s="100">
        <v>6.57</v>
      </c>
      <c r="R854" s="1">
        <v>4.73</v>
      </c>
      <c r="S854" s="1">
        <v>6.55</v>
      </c>
    </row>
    <row r="855" hidden="1">
      <c r="A855" s="93" t="s">
        <v>3536</v>
      </c>
      <c r="B855" s="93" t="s">
        <v>85</v>
      </c>
      <c r="C855" s="93" t="s">
        <v>1047</v>
      </c>
      <c r="D855" s="94" t="s">
        <v>82</v>
      </c>
      <c r="E855" s="100">
        <v>850.0</v>
      </c>
      <c r="F855" s="99" t="s">
        <v>85</v>
      </c>
      <c r="G855" s="99" t="s">
        <v>1569</v>
      </c>
      <c r="H855" s="100" t="s">
        <v>2695</v>
      </c>
      <c r="I855" s="100">
        <v>150.0</v>
      </c>
      <c r="J855" s="100">
        <v>0.012</v>
      </c>
      <c r="K855" s="100">
        <v>0.0633</v>
      </c>
      <c r="L855" s="100">
        <v>0.01</v>
      </c>
      <c r="M855" s="100">
        <v>0.06</v>
      </c>
      <c r="N855" s="100">
        <v>0.03769</v>
      </c>
      <c r="O855" s="100">
        <v>0.13405</v>
      </c>
      <c r="P855" s="100">
        <v>4.74</v>
      </c>
      <c r="Q855" s="100">
        <v>6.57</v>
      </c>
      <c r="R855" s="1">
        <v>4.73</v>
      </c>
      <c r="S855" s="1">
        <v>6.55</v>
      </c>
    </row>
    <row r="856" hidden="1">
      <c r="A856" s="93" t="s">
        <v>3537</v>
      </c>
      <c r="B856" s="93" t="s">
        <v>88</v>
      </c>
      <c r="C856" s="93" t="s">
        <v>1047</v>
      </c>
      <c r="D856" s="94" t="s">
        <v>82</v>
      </c>
      <c r="E856" s="100">
        <v>851.0</v>
      </c>
      <c r="F856" s="99" t="s">
        <v>88</v>
      </c>
      <c r="G856" s="99" t="s">
        <v>1536</v>
      </c>
      <c r="H856" s="100" t="s">
        <v>2695</v>
      </c>
      <c r="I856" s="100">
        <v>150.0</v>
      </c>
      <c r="J856" s="100">
        <v>0.0051</v>
      </c>
      <c r="K856" s="100">
        <v>0.0535</v>
      </c>
      <c r="L856" s="100">
        <v>0.01</v>
      </c>
      <c r="M856" s="100">
        <v>0.06</v>
      </c>
      <c r="N856" s="100">
        <v>0.01188</v>
      </c>
      <c r="O856" s="100">
        <v>0.07742</v>
      </c>
      <c r="P856" s="100">
        <v>6.74</v>
      </c>
      <c r="Q856" s="100">
        <v>7.88</v>
      </c>
      <c r="R856" s="1">
        <v>6.74</v>
      </c>
      <c r="S856" s="1">
        <v>7.87</v>
      </c>
    </row>
    <row r="857" hidden="1">
      <c r="A857" s="93" t="s">
        <v>3538</v>
      </c>
      <c r="B857" s="93" t="s">
        <v>85</v>
      </c>
      <c r="C857" s="93" t="s">
        <v>343</v>
      </c>
      <c r="D857" s="94" t="s">
        <v>82</v>
      </c>
      <c r="E857" s="100">
        <v>852.0</v>
      </c>
      <c r="F857" s="99" t="s">
        <v>85</v>
      </c>
      <c r="G857" s="99" t="s">
        <v>1536</v>
      </c>
      <c r="H857" s="100" t="s">
        <v>2695</v>
      </c>
      <c r="I857" s="100">
        <v>150.0</v>
      </c>
      <c r="J857" s="100">
        <v>0.0051</v>
      </c>
      <c r="K857" s="100">
        <v>0.0535</v>
      </c>
      <c r="L857" s="100">
        <v>0.01</v>
      </c>
      <c r="M857" s="100">
        <v>0.06</v>
      </c>
      <c r="N857" s="100">
        <v>0.01188</v>
      </c>
      <c r="O857" s="100">
        <v>0.07742</v>
      </c>
      <c r="P857" s="100">
        <v>6.74</v>
      </c>
      <c r="Q857" s="100">
        <v>7.88</v>
      </c>
      <c r="R857" s="1">
        <v>6.74</v>
      </c>
      <c r="S857" s="1">
        <v>7.87</v>
      </c>
    </row>
    <row r="858" hidden="1">
      <c r="A858" s="93" t="s">
        <v>3539</v>
      </c>
      <c r="B858" s="93" t="s">
        <v>88</v>
      </c>
      <c r="C858" s="93" t="s">
        <v>343</v>
      </c>
      <c r="D858" s="94" t="s">
        <v>82</v>
      </c>
      <c r="E858" s="100">
        <v>853.0</v>
      </c>
      <c r="F858" s="99" t="s">
        <v>78</v>
      </c>
      <c r="G858" s="99" t="s">
        <v>1655</v>
      </c>
      <c r="H858" s="100" t="s">
        <v>2695</v>
      </c>
      <c r="I858" s="100">
        <v>150.0</v>
      </c>
      <c r="J858" s="100">
        <v>4.0E-4</v>
      </c>
      <c r="K858" s="100">
        <v>0.0289</v>
      </c>
      <c r="L858" s="100">
        <v>0.0</v>
      </c>
      <c r="M858" s="100">
        <v>0.03</v>
      </c>
      <c r="N858" s="100">
        <v>4.0E-7</v>
      </c>
      <c r="O858" s="100">
        <v>0.00803</v>
      </c>
      <c r="P858" s="100">
        <v>19.37</v>
      </c>
      <c r="Q858" s="100">
        <v>14.63</v>
      </c>
      <c r="R858" s="1">
        <v>18.85</v>
      </c>
      <c r="S858" s="1">
        <v>14.18</v>
      </c>
    </row>
    <row r="859" hidden="1">
      <c r="A859" s="93" t="s">
        <v>3540</v>
      </c>
      <c r="B859" s="93" t="s">
        <v>85</v>
      </c>
      <c r="C859" s="93" t="s">
        <v>1030</v>
      </c>
      <c r="D859" s="94" t="s">
        <v>82</v>
      </c>
      <c r="E859" s="100">
        <v>854.0</v>
      </c>
      <c r="F859" s="99" t="s">
        <v>56</v>
      </c>
      <c r="G859" s="99" t="s">
        <v>1655</v>
      </c>
      <c r="H859" s="100" t="s">
        <v>2695</v>
      </c>
      <c r="I859" s="100">
        <v>150.0</v>
      </c>
      <c r="J859" s="100">
        <v>5.0E-4</v>
      </c>
      <c r="K859" s="100">
        <v>0.0142</v>
      </c>
      <c r="L859" s="100">
        <v>0.0</v>
      </c>
      <c r="M859" s="100">
        <v>0.01</v>
      </c>
      <c r="N859" s="100">
        <v>2.0E-5</v>
      </c>
      <c r="O859" s="100">
        <v>0.00397</v>
      </c>
      <c r="P859" s="100">
        <v>39.39</v>
      </c>
      <c r="Q859" s="100">
        <v>29.7</v>
      </c>
      <c r="R859" s="1">
        <v>36.82</v>
      </c>
      <c r="S859" s="1">
        <v>27.51</v>
      </c>
    </row>
    <row r="860" hidden="1">
      <c r="A860" s="93" t="s">
        <v>3541</v>
      </c>
      <c r="B860" s="93" t="s">
        <v>88</v>
      </c>
      <c r="C860" s="93" t="s">
        <v>1030</v>
      </c>
      <c r="D860" s="94" t="s">
        <v>82</v>
      </c>
      <c r="E860" s="100">
        <v>855.0</v>
      </c>
      <c r="F860" s="99" t="s">
        <v>88</v>
      </c>
      <c r="G860" s="99" t="s">
        <v>1113</v>
      </c>
      <c r="H860" s="100" t="s">
        <v>2695</v>
      </c>
      <c r="I860" s="100">
        <v>150.0</v>
      </c>
      <c r="J860" s="100">
        <v>0.0043</v>
      </c>
      <c r="K860" s="100">
        <v>0.0365</v>
      </c>
      <c r="L860" s="100">
        <v>0.0</v>
      </c>
      <c r="M860" s="100">
        <v>0.04</v>
      </c>
      <c r="N860" s="100">
        <v>0.01217</v>
      </c>
      <c r="O860" s="100">
        <v>0.06564</v>
      </c>
      <c r="P860" s="100">
        <v>9.06</v>
      </c>
      <c r="Q860" s="100">
        <v>11.52</v>
      </c>
      <c r="R860" s="1">
        <v>8.84</v>
      </c>
      <c r="S860" s="1">
        <v>11.0</v>
      </c>
    </row>
    <row r="861" hidden="1">
      <c r="A861" s="93" t="s">
        <v>3542</v>
      </c>
      <c r="B861" s="93" t="s">
        <v>85</v>
      </c>
      <c r="C861" s="93" t="s">
        <v>3543</v>
      </c>
      <c r="D861" s="94" t="s">
        <v>82</v>
      </c>
      <c r="E861" s="100">
        <v>856.0</v>
      </c>
      <c r="F861" s="99" t="s">
        <v>85</v>
      </c>
      <c r="G861" s="99" t="s">
        <v>1113</v>
      </c>
      <c r="H861" s="100" t="s">
        <v>2695</v>
      </c>
      <c r="I861" s="100">
        <v>150.0</v>
      </c>
      <c r="J861" s="100">
        <v>0.0043</v>
      </c>
      <c r="K861" s="100">
        <v>0.0365</v>
      </c>
      <c r="L861" s="100">
        <v>0.0</v>
      </c>
      <c r="M861" s="100">
        <v>0.04</v>
      </c>
      <c r="N861" s="100">
        <v>0.01217</v>
      </c>
      <c r="O861" s="100">
        <v>0.06564</v>
      </c>
      <c r="P861" s="100">
        <v>9.06</v>
      </c>
      <c r="Q861" s="100">
        <v>11.52</v>
      </c>
      <c r="R861" s="1">
        <v>8.84</v>
      </c>
      <c r="S861" s="1">
        <v>11.0</v>
      </c>
    </row>
    <row r="862" hidden="1">
      <c r="A862" s="93" t="s">
        <v>3544</v>
      </c>
      <c r="B862" s="93" t="s">
        <v>88</v>
      </c>
      <c r="C862" s="93" t="s">
        <v>3543</v>
      </c>
      <c r="D862" s="94" t="s">
        <v>82</v>
      </c>
      <c r="E862" s="100">
        <v>857.0</v>
      </c>
      <c r="F862" s="99" t="s">
        <v>85</v>
      </c>
      <c r="G862" s="99" t="s">
        <v>1546</v>
      </c>
      <c r="H862" s="100" t="s">
        <v>2695</v>
      </c>
      <c r="I862" s="100">
        <v>150.0</v>
      </c>
      <c r="J862" s="100">
        <v>0.0429</v>
      </c>
      <c r="K862" s="100">
        <v>0.1384</v>
      </c>
      <c r="L862" s="100">
        <v>0.04</v>
      </c>
      <c r="M862" s="100">
        <v>0.14</v>
      </c>
      <c r="N862" s="100">
        <v>0.09674</v>
      </c>
      <c r="O862" s="100">
        <v>0.39403</v>
      </c>
      <c r="P862" s="100">
        <v>1.83</v>
      </c>
      <c r="Q862" s="100">
        <v>2.92</v>
      </c>
      <c r="R862" s="1">
        <v>1.82</v>
      </c>
      <c r="S862" s="1">
        <v>2.9</v>
      </c>
    </row>
    <row r="863" hidden="1">
      <c r="A863" s="93" t="s">
        <v>3545</v>
      </c>
      <c r="B863" s="93" t="s">
        <v>123</v>
      </c>
      <c r="C863" s="93" t="s">
        <v>1961</v>
      </c>
      <c r="D863" s="94" t="s">
        <v>82</v>
      </c>
      <c r="E863" s="100">
        <v>858.0</v>
      </c>
      <c r="F863" s="99" t="s">
        <v>88</v>
      </c>
      <c r="G863" s="99" t="s">
        <v>1608</v>
      </c>
      <c r="H863" s="100" t="s">
        <v>2695</v>
      </c>
      <c r="I863" s="100">
        <v>150.0</v>
      </c>
      <c r="J863" s="100">
        <v>0.0028</v>
      </c>
      <c r="K863" s="100">
        <v>0.0214</v>
      </c>
      <c r="L863" s="100">
        <v>0.0</v>
      </c>
      <c r="M863" s="100">
        <v>0.02</v>
      </c>
      <c r="N863" s="100">
        <v>0.00836</v>
      </c>
      <c r="O863" s="100">
        <v>0.04158</v>
      </c>
      <c r="P863" s="100">
        <v>14.81</v>
      </c>
      <c r="Q863" s="100">
        <v>19.54</v>
      </c>
      <c r="R863" s="1">
        <v>14.52</v>
      </c>
      <c r="S863" s="1">
        <v>18.79</v>
      </c>
    </row>
    <row r="864" hidden="1">
      <c r="A864" s="93" t="s">
        <v>3546</v>
      </c>
      <c r="B864" s="93" t="s">
        <v>118</v>
      </c>
      <c r="C864" s="93" t="s">
        <v>1961</v>
      </c>
      <c r="D864" s="94" t="s">
        <v>82</v>
      </c>
      <c r="E864" s="100">
        <v>859.0</v>
      </c>
      <c r="F864" s="99" t="s">
        <v>85</v>
      </c>
      <c r="G864" s="99" t="s">
        <v>1608</v>
      </c>
      <c r="H864" s="100" t="s">
        <v>2695</v>
      </c>
      <c r="I864" s="100">
        <v>150.0</v>
      </c>
      <c r="J864" s="100">
        <v>0.0028</v>
      </c>
      <c r="K864" s="100">
        <v>0.0214</v>
      </c>
      <c r="L864" s="100">
        <v>0.0</v>
      </c>
      <c r="M864" s="100">
        <v>0.02</v>
      </c>
      <c r="N864" s="100">
        <v>0.00836</v>
      </c>
      <c r="O864" s="100">
        <v>0.04158</v>
      </c>
      <c r="P864" s="100">
        <v>14.81</v>
      </c>
      <c r="Q864" s="100">
        <v>19.54</v>
      </c>
      <c r="R864" s="1">
        <v>14.52</v>
      </c>
      <c r="S864" s="1">
        <v>18.79</v>
      </c>
    </row>
    <row r="865" hidden="1">
      <c r="A865" s="93" t="s">
        <v>3547</v>
      </c>
      <c r="B865" s="93" t="s">
        <v>85</v>
      </c>
      <c r="C865" s="93" t="s">
        <v>1208</v>
      </c>
      <c r="D865" s="94" t="s">
        <v>82</v>
      </c>
      <c r="E865" s="100">
        <v>860.0</v>
      </c>
      <c r="F865" s="99" t="s">
        <v>88</v>
      </c>
      <c r="G865" s="99" t="s">
        <v>1953</v>
      </c>
      <c r="H865" s="100" t="s">
        <v>2695</v>
      </c>
      <c r="I865" s="100">
        <v>150.0</v>
      </c>
      <c r="J865" s="100">
        <v>0.0028</v>
      </c>
      <c r="K865" s="100">
        <v>0.0201</v>
      </c>
      <c r="L865" s="100">
        <v>0.0</v>
      </c>
      <c r="M865" s="100">
        <v>0.02</v>
      </c>
      <c r="N865" s="100">
        <v>0.00737</v>
      </c>
      <c r="O865" s="100">
        <v>0.03493</v>
      </c>
      <c r="P865" s="100">
        <v>16.63</v>
      </c>
      <c r="Q865" s="100">
        <v>20.82</v>
      </c>
      <c r="R865" s="1">
        <v>16.01</v>
      </c>
      <c r="S865" s="1">
        <v>19.4</v>
      </c>
    </row>
    <row r="866" hidden="1">
      <c r="A866" s="93" t="s">
        <v>3548</v>
      </c>
      <c r="B866" s="93" t="s">
        <v>88</v>
      </c>
      <c r="C866" s="93" t="s">
        <v>1208</v>
      </c>
      <c r="D866" s="94" t="s">
        <v>82</v>
      </c>
      <c r="E866" s="100">
        <v>861.0</v>
      </c>
      <c r="F866" s="99" t="s">
        <v>85</v>
      </c>
      <c r="G866" s="99" t="s">
        <v>1953</v>
      </c>
      <c r="H866" s="100" t="s">
        <v>2695</v>
      </c>
      <c r="I866" s="100">
        <v>150.0</v>
      </c>
      <c r="J866" s="100">
        <v>0.0028</v>
      </c>
      <c r="K866" s="100">
        <v>0.0201</v>
      </c>
      <c r="L866" s="100">
        <v>0.0</v>
      </c>
      <c r="M866" s="100">
        <v>0.02</v>
      </c>
      <c r="N866" s="100">
        <v>0.00737</v>
      </c>
      <c r="O866" s="100">
        <v>0.03493</v>
      </c>
      <c r="P866" s="100">
        <v>16.63</v>
      </c>
      <c r="Q866" s="100">
        <v>20.82</v>
      </c>
      <c r="R866" s="1">
        <v>16.01</v>
      </c>
      <c r="S866" s="1">
        <v>19.4</v>
      </c>
    </row>
    <row r="867" hidden="1">
      <c r="A867" s="93" t="s">
        <v>3549</v>
      </c>
      <c r="B867" s="93" t="s">
        <v>85</v>
      </c>
      <c r="C867" s="93" t="s">
        <v>1206</v>
      </c>
      <c r="D867" s="94" t="s">
        <v>82</v>
      </c>
      <c r="E867" s="100">
        <v>862.0</v>
      </c>
      <c r="F867" s="99" t="s">
        <v>88</v>
      </c>
      <c r="G867" s="99" t="s">
        <v>864</v>
      </c>
      <c r="H867" s="100" t="s">
        <v>2695</v>
      </c>
      <c r="I867" s="100">
        <v>150.0</v>
      </c>
      <c r="J867" s="100">
        <v>0.0019</v>
      </c>
      <c r="K867" s="100">
        <v>0.021</v>
      </c>
      <c r="L867" s="100">
        <v>0.0</v>
      </c>
      <c r="M867" s="100">
        <v>0.02</v>
      </c>
      <c r="N867" s="100">
        <v>0.00587</v>
      </c>
      <c r="O867" s="100">
        <v>0.03269</v>
      </c>
      <c r="P867" s="100">
        <v>16.83</v>
      </c>
      <c r="Q867" s="100">
        <v>20.01</v>
      </c>
      <c r="R867" s="1">
        <v>15.82</v>
      </c>
      <c r="S867" s="1">
        <v>17.96</v>
      </c>
    </row>
    <row r="868" hidden="1">
      <c r="A868" s="93" t="s">
        <v>3550</v>
      </c>
      <c r="B868" s="93" t="s">
        <v>123</v>
      </c>
      <c r="C868" s="93" t="s">
        <v>1116</v>
      </c>
      <c r="D868" s="94" t="s">
        <v>82</v>
      </c>
      <c r="E868" s="100">
        <v>863.0</v>
      </c>
      <c r="F868" s="99" t="s">
        <v>85</v>
      </c>
      <c r="G868" s="99" t="s">
        <v>864</v>
      </c>
      <c r="H868" s="100" t="s">
        <v>2695</v>
      </c>
      <c r="I868" s="100">
        <v>150.0</v>
      </c>
      <c r="J868" s="100">
        <v>0.0019</v>
      </c>
      <c r="K868" s="100">
        <v>0.021</v>
      </c>
      <c r="L868" s="100">
        <v>0.0</v>
      </c>
      <c r="M868" s="100">
        <v>0.02</v>
      </c>
      <c r="N868" s="100">
        <v>0.00587</v>
      </c>
      <c r="O868" s="100">
        <v>0.03269</v>
      </c>
      <c r="P868" s="100">
        <v>16.83</v>
      </c>
      <c r="Q868" s="100">
        <v>20.01</v>
      </c>
      <c r="R868" s="1">
        <v>15.82</v>
      </c>
      <c r="S868" s="1">
        <v>17.96</v>
      </c>
    </row>
    <row r="869" hidden="1">
      <c r="A869" s="93" t="s">
        <v>3551</v>
      </c>
      <c r="B869" s="93" t="s">
        <v>118</v>
      </c>
      <c r="C869" s="93" t="s">
        <v>1116</v>
      </c>
      <c r="D869" s="94" t="s">
        <v>82</v>
      </c>
      <c r="E869" s="100">
        <v>864.0</v>
      </c>
      <c r="F869" s="99" t="s">
        <v>88</v>
      </c>
      <c r="G869" s="99" t="s">
        <v>1696</v>
      </c>
      <c r="H869" s="100" t="s">
        <v>2695</v>
      </c>
      <c r="I869" s="100">
        <v>150.0</v>
      </c>
      <c r="J869" s="100">
        <v>0.0024</v>
      </c>
      <c r="K869" s="100">
        <v>0.0418</v>
      </c>
      <c r="L869" s="100">
        <v>0.0</v>
      </c>
      <c r="M869" s="100">
        <v>0.04</v>
      </c>
      <c r="N869" s="100">
        <v>4.6E-4</v>
      </c>
      <c r="O869" s="100">
        <v>0.02613</v>
      </c>
      <c r="P869" s="100">
        <v>11.26</v>
      </c>
      <c r="Q869" s="100">
        <v>10.1</v>
      </c>
      <c r="R869" s="1">
        <v>11.25</v>
      </c>
      <c r="S869" s="1">
        <v>10.09</v>
      </c>
    </row>
    <row r="870" hidden="1">
      <c r="A870" s="93" t="s">
        <v>3552</v>
      </c>
      <c r="B870" s="93" t="s">
        <v>85</v>
      </c>
      <c r="C870" s="93" t="s">
        <v>1112</v>
      </c>
      <c r="D870" s="94" t="s">
        <v>82</v>
      </c>
      <c r="E870" s="100">
        <v>865.0</v>
      </c>
      <c r="F870" s="99" t="s">
        <v>85</v>
      </c>
      <c r="G870" s="99" t="s">
        <v>1696</v>
      </c>
      <c r="H870" s="100" t="s">
        <v>2695</v>
      </c>
      <c r="I870" s="100">
        <v>150.0</v>
      </c>
      <c r="J870" s="100">
        <v>0.0028</v>
      </c>
      <c r="K870" s="100">
        <v>0.0463</v>
      </c>
      <c r="L870" s="100">
        <v>0.01</v>
      </c>
      <c r="M870" s="100">
        <v>0.05</v>
      </c>
      <c r="N870" s="100">
        <v>3.4E-4</v>
      </c>
      <c r="O870" s="100">
        <v>0.02693</v>
      </c>
      <c r="P870" s="100">
        <v>10.3</v>
      </c>
      <c r="Q870" s="100">
        <v>9.12</v>
      </c>
      <c r="R870" s="1">
        <v>10.3</v>
      </c>
      <c r="S870" s="1">
        <v>9.11</v>
      </c>
    </row>
    <row r="871" hidden="1">
      <c r="A871" s="93" t="s">
        <v>3553</v>
      </c>
      <c r="B871" s="93" t="s">
        <v>88</v>
      </c>
      <c r="C871" s="93" t="s">
        <v>1112</v>
      </c>
      <c r="D871" s="94" t="s">
        <v>82</v>
      </c>
      <c r="E871" s="100">
        <v>866.0</v>
      </c>
      <c r="F871" s="99" t="s">
        <v>88</v>
      </c>
      <c r="G871" s="99" t="s">
        <v>1537</v>
      </c>
      <c r="H871" s="100" t="s">
        <v>2695</v>
      </c>
      <c r="I871" s="100">
        <v>150.0</v>
      </c>
      <c r="J871" s="100">
        <v>0.0074</v>
      </c>
      <c r="K871" s="100">
        <v>0.0538</v>
      </c>
      <c r="L871" s="100">
        <v>0.01</v>
      </c>
      <c r="M871" s="100">
        <v>0.05</v>
      </c>
      <c r="N871" s="100">
        <v>0.02139</v>
      </c>
      <c r="O871" s="100">
        <v>0.11206</v>
      </c>
      <c r="P871" s="100">
        <v>5.67</v>
      </c>
      <c r="Q871" s="100">
        <v>7.79</v>
      </c>
      <c r="R871" s="1">
        <v>5.66</v>
      </c>
      <c r="S871" s="1">
        <v>7.77</v>
      </c>
    </row>
    <row r="872" hidden="1">
      <c r="A872" s="93" t="s">
        <v>3554</v>
      </c>
      <c r="B872" s="93" t="s">
        <v>85</v>
      </c>
      <c r="C872" s="93" t="s">
        <v>3486</v>
      </c>
      <c r="D872" s="94" t="s">
        <v>82</v>
      </c>
      <c r="E872" s="100">
        <v>867.0</v>
      </c>
      <c r="F872" s="99" t="s">
        <v>85</v>
      </c>
      <c r="G872" s="99" t="s">
        <v>1537</v>
      </c>
      <c r="H872" s="100" t="s">
        <v>2695</v>
      </c>
      <c r="I872" s="100">
        <v>150.0</v>
      </c>
      <c r="J872" s="100">
        <v>0.0074</v>
      </c>
      <c r="K872" s="100">
        <v>0.0538</v>
      </c>
      <c r="L872" s="100">
        <v>0.01</v>
      </c>
      <c r="M872" s="100">
        <v>0.05</v>
      </c>
      <c r="N872" s="100">
        <v>0.02139</v>
      </c>
      <c r="O872" s="100">
        <v>0.11206</v>
      </c>
      <c r="P872" s="100">
        <v>5.67</v>
      </c>
      <c r="Q872" s="100">
        <v>7.79</v>
      </c>
      <c r="R872" s="1">
        <v>5.66</v>
      </c>
      <c r="S872" s="1">
        <v>7.77</v>
      </c>
    </row>
    <row r="873" hidden="1">
      <c r="A873" s="93" t="s">
        <v>3555</v>
      </c>
      <c r="B873" s="93" t="s">
        <v>88</v>
      </c>
      <c r="C873" s="93" t="s">
        <v>3486</v>
      </c>
      <c r="D873" s="94" t="s">
        <v>82</v>
      </c>
      <c r="E873" s="100">
        <v>868.0</v>
      </c>
      <c r="F873" s="99" t="s">
        <v>88</v>
      </c>
      <c r="G873" s="99" t="s">
        <v>1251</v>
      </c>
      <c r="H873" s="100" t="s">
        <v>2695</v>
      </c>
      <c r="I873" s="100">
        <v>150.0</v>
      </c>
      <c r="J873" s="100">
        <v>0.0217</v>
      </c>
      <c r="K873" s="100">
        <v>0.108</v>
      </c>
      <c r="L873" s="100">
        <v>0.02</v>
      </c>
      <c r="M873" s="100">
        <v>0.11</v>
      </c>
      <c r="N873" s="100">
        <v>0.05421</v>
      </c>
      <c r="O873" s="100">
        <v>0.24529</v>
      </c>
      <c r="P873" s="100">
        <v>2.69</v>
      </c>
      <c r="Q873" s="100">
        <v>3.84</v>
      </c>
      <c r="R873" s="1">
        <v>2.68</v>
      </c>
      <c r="S873" s="1">
        <v>3.81</v>
      </c>
    </row>
    <row r="874" hidden="1">
      <c r="A874" s="93" t="s">
        <v>3556</v>
      </c>
      <c r="B874" s="93" t="s">
        <v>61</v>
      </c>
      <c r="C874" s="93" t="s">
        <v>3489</v>
      </c>
      <c r="D874" s="94" t="s">
        <v>82</v>
      </c>
      <c r="E874" s="100">
        <v>869.0</v>
      </c>
      <c r="F874" s="99" t="s">
        <v>85</v>
      </c>
      <c r="G874" s="99" t="s">
        <v>1251</v>
      </c>
      <c r="H874" s="100" t="s">
        <v>2695</v>
      </c>
      <c r="I874" s="100">
        <v>150.0</v>
      </c>
      <c r="J874" s="100">
        <v>0.0105</v>
      </c>
      <c r="K874" s="100">
        <v>0.05</v>
      </c>
      <c r="L874" s="100">
        <v>0.01</v>
      </c>
      <c r="M874" s="100">
        <v>0.05</v>
      </c>
      <c r="N874" s="100">
        <v>0.02555</v>
      </c>
      <c r="O874" s="100">
        <v>0.12003</v>
      </c>
      <c r="P874" s="100">
        <v>5.64</v>
      </c>
      <c r="Q874" s="100">
        <v>8.28</v>
      </c>
      <c r="R874" s="1">
        <v>5.52</v>
      </c>
      <c r="S874" s="1">
        <v>7.89</v>
      </c>
    </row>
    <row r="875" hidden="1">
      <c r="A875" s="93" t="s">
        <v>3557</v>
      </c>
      <c r="B875" s="93" t="s">
        <v>557</v>
      </c>
      <c r="C875" s="93" t="s">
        <v>3489</v>
      </c>
      <c r="D875" s="94" t="s">
        <v>82</v>
      </c>
      <c r="E875" s="100">
        <v>870.0</v>
      </c>
      <c r="F875" s="99" t="s">
        <v>88</v>
      </c>
      <c r="G875" s="99" t="s">
        <v>3558</v>
      </c>
      <c r="H875" s="100" t="s">
        <v>2695</v>
      </c>
      <c r="I875" s="100">
        <v>150.0</v>
      </c>
      <c r="J875" s="100">
        <v>0.0244</v>
      </c>
      <c r="K875" s="100">
        <v>0.1125</v>
      </c>
      <c r="L875" s="100">
        <v>0.02</v>
      </c>
      <c r="M875" s="100">
        <v>0.11</v>
      </c>
      <c r="N875" s="100">
        <v>0.06398</v>
      </c>
      <c r="O875" s="100">
        <v>0.30156</v>
      </c>
      <c r="P875" s="100">
        <v>2.36</v>
      </c>
      <c r="Q875" s="100">
        <v>3.67</v>
      </c>
      <c r="R875" s="1">
        <v>2.3</v>
      </c>
      <c r="S875" s="1">
        <v>3.49</v>
      </c>
    </row>
    <row r="876" hidden="1">
      <c r="A876" s="93" t="s">
        <v>3559</v>
      </c>
      <c r="B876" s="93" t="s">
        <v>56</v>
      </c>
      <c r="C876" s="93" t="s">
        <v>1366</v>
      </c>
      <c r="D876" s="94" t="s">
        <v>82</v>
      </c>
      <c r="E876" s="100">
        <v>871.0</v>
      </c>
      <c r="F876" s="99" t="s">
        <v>85</v>
      </c>
      <c r="G876" s="99" t="s">
        <v>3558</v>
      </c>
      <c r="H876" s="100" t="s">
        <v>2695</v>
      </c>
      <c r="I876" s="100">
        <v>150.0</v>
      </c>
      <c r="J876" s="100">
        <v>0.0244</v>
      </c>
      <c r="K876" s="100">
        <v>0.1125</v>
      </c>
      <c r="L876" s="100">
        <v>0.02</v>
      </c>
      <c r="M876" s="100">
        <v>0.11</v>
      </c>
      <c r="N876" s="100">
        <v>0.06398</v>
      </c>
      <c r="O876" s="100">
        <v>0.30156</v>
      </c>
      <c r="P876" s="100">
        <v>2.36</v>
      </c>
      <c r="Q876" s="100">
        <v>3.67</v>
      </c>
      <c r="R876" s="1">
        <v>2.3</v>
      </c>
      <c r="S876" s="1">
        <v>3.49</v>
      </c>
    </row>
    <row r="877" hidden="1">
      <c r="A877" s="93" t="s">
        <v>3560</v>
      </c>
      <c r="B877" s="93" t="s">
        <v>78</v>
      </c>
      <c r="C877" s="93" t="s">
        <v>1366</v>
      </c>
      <c r="D877" s="94" t="s">
        <v>82</v>
      </c>
      <c r="E877" s="100">
        <v>872.0</v>
      </c>
      <c r="F877" s="99" t="s">
        <v>88</v>
      </c>
      <c r="G877" s="99" t="s">
        <v>1540</v>
      </c>
      <c r="H877" s="100" t="s">
        <v>2695</v>
      </c>
      <c r="I877" s="100">
        <v>150.0</v>
      </c>
      <c r="J877" s="100">
        <v>0.0032</v>
      </c>
      <c r="K877" s="100">
        <v>0.0306</v>
      </c>
      <c r="L877" s="100">
        <v>0.0</v>
      </c>
      <c r="M877" s="100">
        <v>0.03</v>
      </c>
      <c r="N877" s="100">
        <v>0.01131</v>
      </c>
      <c r="O877" s="100">
        <v>0.05804</v>
      </c>
      <c r="P877" s="100">
        <v>10.52</v>
      </c>
      <c r="Q877" s="100">
        <v>13.73</v>
      </c>
      <c r="R877" s="1">
        <v>10.17</v>
      </c>
      <c r="S877" s="1">
        <v>12.85</v>
      </c>
    </row>
    <row r="878" hidden="1">
      <c r="A878" s="93" t="s">
        <v>3561</v>
      </c>
      <c r="B878" s="93" t="s">
        <v>85</v>
      </c>
      <c r="C878" s="93" t="s">
        <v>1201</v>
      </c>
      <c r="D878" s="94" t="s">
        <v>82</v>
      </c>
      <c r="E878" s="100">
        <v>873.0</v>
      </c>
      <c r="F878" s="99" t="s">
        <v>85</v>
      </c>
      <c r="G878" s="99" t="s">
        <v>1540</v>
      </c>
      <c r="H878" s="100" t="s">
        <v>2695</v>
      </c>
      <c r="I878" s="100">
        <v>150.0</v>
      </c>
      <c r="J878" s="100">
        <v>0.0032</v>
      </c>
      <c r="K878" s="100">
        <v>0.0306</v>
      </c>
      <c r="L878" s="100">
        <v>0.0</v>
      </c>
      <c r="M878" s="100">
        <v>0.03</v>
      </c>
      <c r="N878" s="100">
        <v>0.01131</v>
      </c>
      <c r="O878" s="100">
        <v>0.05804</v>
      </c>
      <c r="P878" s="100">
        <v>10.52</v>
      </c>
      <c r="Q878" s="100">
        <v>13.73</v>
      </c>
      <c r="R878" s="1">
        <v>10.17</v>
      </c>
      <c r="S878" s="1">
        <v>12.85</v>
      </c>
    </row>
    <row r="879" hidden="1">
      <c r="A879" s="93" t="s">
        <v>3562</v>
      </c>
      <c r="B879" s="93" t="s">
        <v>88</v>
      </c>
      <c r="C879" s="93" t="s">
        <v>1201</v>
      </c>
      <c r="D879" s="94" t="s">
        <v>82</v>
      </c>
      <c r="E879" s="100">
        <v>874.0</v>
      </c>
      <c r="F879" s="99" t="s">
        <v>85</v>
      </c>
      <c r="G879" s="99" t="s">
        <v>867</v>
      </c>
      <c r="H879" s="100" t="s">
        <v>2695</v>
      </c>
      <c r="I879" s="100">
        <v>150.0</v>
      </c>
      <c r="J879" s="100">
        <v>0.0044</v>
      </c>
      <c r="K879" s="100">
        <v>0.0292</v>
      </c>
      <c r="L879" s="100">
        <v>0.0</v>
      </c>
      <c r="M879" s="100">
        <v>0.03</v>
      </c>
      <c r="N879" s="100">
        <v>0.0117</v>
      </c>
      <c r="O879" s="100">
        <v>0.05775</v>
      </c>
      <c r="P879" s="100">
        <v>10.75</v>
      </c>
      <c r="Q879" s="100">
        <v>14.3</v>
      </c>
      <c r="R879" s="1">
        <v>10.32</v>
      </c>
      <c r="S879" s="1">
        <v>13.18</v>
      </c>
    </row>
    <row r="880" hidden="1">
      <c r="A880" s="93" t="s">
        <v>3563</v>
      </c>
      <c r="B880" s="93" t="s">
        <v>85</v>
      </c>
      <c r="C880" s="93" t="s">
        <v>1182</v>
      </c>
      <c r="D880" s="94" t="s">
        <v>82</v>
      </c>
      <c r="E880" s="100">
        <v>875.0</v>
      </c>
      <c r="F880" s="99" t="s">
        <v>88</v>
      </c>
      <c r="G880" s="99" t="s">
        <v>1213</v>
      </c>
      <c r="H880" s="100" t="s">
        <v>2695</v>
      </c>
      <c r="I880" s="100">
        <v>150.0</v>
      </c>
      <c r="J880" s="100">
        <v>0.0023</v>
      </c>
      <c r="K880" s="100">
        <v>0.0204</v>
      </c>
      <c r="L880" s="100">
        <v>0.0</v>
      </c>
      <c r="M880" s="100">
        <v>0.02</v>
      </c>
      <c r="N880" s="100">
        <v>0.00997</v>
      </c>
      <c r="O880" s="100">
        <v>0.03521</v>
      </c>
      <c r="P880" s="100">
        <v>16.37</v>
      </c>
      <c r="Q880" s="100">
        <v>20.58</v>
      </c>
      <c r="R880" s="1">
        <v>16.0</v>
      </c>
      <c r="S880" s="1">
        <v>19.7</v>
      </c>
    </row>
    <row r="881" hidden="1">
      <c r="A881" s="93" t="s">
        <v>3564</v>
      </c>
      <c r="B881" s="93" t="s">
        <v>88</v>
      </c>
      <c r="C881" s="93" t="s">
        <v>1182</v>
      </c>
      <c r="D881" s="94" t="s">
        <v>82</v>
      </c>
      <c r="E881" s="100">
        <v>876.0</v>
      </c>
      <c r="F881" s="99" t="s">
        <v>85</v>
      </c>
      <c r="G881" s="99" t="s">
        <v>1213</v>
      </c>
      <c r="H881" s="100" t="s">
        <v>2695</v>
      </c>
      <c r="I881" s="100">
        <v>150.0</v>
      </c>
      <c r="J881" s="100">
        <v>0.0016</v>
      </c>
      <c r="K881" s="100">
        <v>0.0151</v>
      </c>
      <c r="L881" s="100">
        <v>0.0</v>
      </c>
      <c r="M881" s="100">
        <v>0.02</v>
      </c>
      <c r="N881" s="100">
        <v>0.00592</v>
      </c>
      <c r="O881" s="100">
        <v>0.02208</v>
      </c>
      <c r="P881" s="100">
        <v>23.87</v>
      </c>
      <c r="Q881" s="100">
        <v>27.84</v>
      </c>
      <c r="R881" s="1">
        <v>22.99</v>
      </c>
      <c r="S881" s="1">
        <v>26.07</v>
      </c>
    </row>
    <row r="882" hidden="1">
      <c r="A882" s="93" t="s">
        <v>3565</v>
      </c>
      <c r="B882" s="93" t="s">
        <v>123</v>
      </c>
      <c r="C882" s="93" t="s">
        <v>1275</v>
      </c>
      <c r="D882" s="94" t="s">
        <v>82</v>
      </c>
      <c r="E882" s="100">
        <v>877.0</v>
      </c>
      <c r="F882" s="99" t="s">
        <v>88</v>
      </c>
      <c r="G882" s="99" t="s">
        <v>960</v>
      </c>
      <c r="H882" s="100" t="s">
        <v>2695</v>
      </c>
      <c r="I882" s="100">
        <v>150.0</v>
      </c>
      <c r="J882" s="100">
        <v>0.0014</v>
      </c>
      <c r="K882" s="100">
        <v>0.0141</v>
      </c>
      <c r="L882" s="100">
        <v>0.0</v>
      </c>
      <c r="M882" s="100">
        <v>0.01</v>
      </c>
      <c r="N882" s="100">
        <v>0.00423</v>
      </c>
      <c r="O882" s="100">
        <v>0.01797</v>
      </c>
      <c r="P882" s="100">
        <v>27.1</v>
      </c>
      <c r="Q882" s="100">
        <v>29.77</v>
      </c>
      <c r="R882" s="1">
        <v>25.69</v>
      </c>
      <c r="S882" s="1">
        <v>27.29</v>
      </c>
    </row>
    <row r="883" hidden="1">
      <c r="A883" s="93" t="s">
        <v>3566</v>
      </c>
      <c r="B883" s="93" t="s">
        <v>88</v>
      </c>
      <c r="C883" s="93" t="s">
        <v>1050</v>
      </c>
      <c r="D883" s="94" t="s">
        <v>82</v>
      </c>
      <c r="E883" s="100">
        <v>878.0</v>
      </c>
      <c r="F883" s="99" t="s">
        <v>85</v>
      </c>
      <c r="G883" s="99" t="s">
        <v>960</v>
      </c>
      <c r="H883" s="100" t="s">
        <v>2695</v>
      </c>
      <c r="I883" s="100">
        <v>150.0</v>
      </c>
      <c r="J883" s="100">
        <v>0.0014</v>
      </c>
      <c r="K883" s="100">
        <v>0.0141</v>
      </c>
      <c r="L883" s="100">
        <v>0.0</v>
      </c>
      <c r="M883" s="100">
        <v>0.01</v>
      </c>
      <c r="N883" s="100">
        <v>0.00423</v>
      </c>
      <c r="O883" s="100">
        <v>0.01797</v>
      </c>
      <c r="P883" s="100">
        <v>27.1</v>
      </c>
      <c r="Q883" s="100">
        <v>29.77</v>
      </c>
      <c r="R883" s="1">
        <v>25.69</v>
      </c>
      <c r="S883" s="1">
        <v>27.29</v>
      </c>
    </row>
    <row r="884" hidden="1">
      <c r="A884" s="93" t="s">
        <v>3567</v>
      </c>
      <c r="B884" s="93" t="s">
        <v>85</v>
      </c>
      <c r="C884" s="93" t="s">
        <v>1247</v>
      </c>
      <c r="D884" s="94" t="s">
        <v>82</v>
      </c>
      <c r="E884" s="100">
        <v>879.0</v>
      </c>
      <c r="F884" s="99" t="s">
        <v>88</v>
      </c>
      <c r="G884" s="99" t="s">
        <v>168</v>
      </c>
      <c r="H884" s="100" t="s">
        <v>2695</v>
      </c>
      <c r="I884" s="100">
        <v>150.0</v>
      </c>
      <c r="J884" s="100">
        <v>0.0417</v>
      </c>
      <c r="K884" s="100">
        <v>0.1379</v>
      </c>
      <c r="L884" s="100">
        <v>0.04</v>
      </c>
      <c r="M884" s="100">
        <v>0.14</v>
      </c>
      <c r="N884" s="100">
        <v>0.09874</v>
      </c>
      <c r="O884" s="100">
        <v>0.39562</v>
      </c>
      <c r="P884" s="100">
        <v>1.82</v>
      </c>
      <c r="Q884" s="100">
        <v>2.94</v>
      </c>
      <c r="R884" s="1">
        <v>1.82</v>
      </c>
      <c r="S884" s="1">
        <v>2.92</v>
      </c>
    </row>
    <row r="885" hidden="1">
      <c r="A885" s="93" t="s">
        <v>3568</v>
      </c>
      <c r="B885" s="93" t="s">
        <v>88</v>
      </c>
      <c r="C885" s="93" t="s">
        <v>1247</v>
      </c>
      <c r="D885" s="94" t="s">
        <v>82</v>
      </c>
      <c r="E885" s="100">
        <v>880.0</v>
      </c>
      <c r="F885" s="99" t="s">
        <v>85</v>
      </c>
      <c r="G885" s="99" t="s">
        <v>168</v>
      </c>
      <c r="H885" s="100" t="s">
        <v>2695</v>
      </c>
      <c r="I885" s="100">
        <v>150.0</v>
      </c>
      <c r="J885" s="100">
        <v>0.0373</v>
      </c>
      <c r="K885" s="100">
        <v>0.1214</v>
      </c>
      <c r="L885" s="100">
        <v>0.04</v>
      </c>
      <c r="M885" s="100">
        <v>0.12</v>
      </c>
      <c r="N885" s="100">
        <v>0.08433</v>
      </c>
      <c r="O885" s="100">
        <v>0.34258</v>
      </c>
      <c r="P885" s="100">
        <v>2.09</v>
      </c>
      <c r="Q885" s="100">
        <v>3.33</v>
      </c>
      <c r="R885" s="1">
        <v>2.09</v>
      </c>
      <c r="S885" s="1">
        <v>3.31</v>
      </c>
    </row>
    <row r="886" hidden="1">
      <c r="A886" s="93" t="s">
        <v>3569</v>
      </c>
      <c r="B886" s="93" t="s">
        <v>85</v>
      </c>
      <c r="C886" s="93" t="s">
        <v>2115</v>
      </c>
      <c r="D886" s="94" t="s">
        <v>82</v>
      </c>
      <c r="E886" s="100">
        <v>881.0</v>
      </c>
      <c r="F886" s="99" t="s">
        <v>88</v>
      </c>
      <c r="G886" s="99" t="s">
        <v>1908</v>
      </c>
      <c r="H886" s="100" t="s">
        <v>2695</v>
      </c>
      <c r="I886" s="100">
        <v>150.0</v>
      </c>
      <c r="J886" s="100">
        <v>8.0E-4</v>
      </c>
      <c r="K886" s="100">
        <v>0.0115</v>
      </c>
      <c r="L886" s="100">
        <v>0.0</v>
      </c>
      <c r="M886" s="100">
        <v>0.01</v>
      </c>
      <c r="N886" s="100">
        <v>0.00244</v>
      </c>
      <c r="O886" s="100">
        <v>0.01126</v>
      </c>
      <c r="P886" s="100">
        <v>36.72</v>
      </c>
      <c r="Q886" s="100">
        <v>36.69</v>
      </c>
      <c r="R886" s="1">
        <v>34.92</v>
      </c>
      <c r="S886" s="1">
        <v>34.02</v>
      </c>
    </row>
    <row r="887" hidden="1">
      <c r="A887" s="93" t="s">
        <v>3570</v>
      </c>
      <c r="B887" s="93" t="s">
        <v>88</v>
      </c>
      <c r="C887" s="93" t="s">
        <v>2115</v>
      </c>
      <c r="D887" s="94" t="s">
        <v>82</v>
      </c>
      <c r="E887" s="100">
        <v>882.0</v>
      </c>
      <c r="F887" s="99" t="s">
        <v>85</v>
      </c>
      <c r="G887" s="99" t="s">
        <v>1908</v>
      </c>
      <c r="H887" s="100" t="s">
        <v>2695</v>
      </c>
      <c r="I887" s="100">
        <v>150.0</v>
      </c>
      <c r="J887" s="100">
        <v>8.0E-4</v>
      </c>
      <c r="K887" s="100">
        <v>0.0115</v>
      </c>
      <c r="L887" s="100">
        <v>0.0</v>
      </c>
      <c r="M887" s="100">
        <v>0.01</v>
      </c>
      <c r="N887" s="100">
        <v>0.00244</v>
      </c>
      <c r="O887" s="100">
        <v>0.01126</v>
      </c>
      <c r="P887" s="100">
        <v>36.72</v>
      </c>
      <c r="Q887" s="100">
        <v>36.69</v>
      </c>
      <c r="R887" s="1">
        <v>34.92</v>
      </c>
      <c r="S887" s="1">
        <v>34.02</v>
      </c>
    </row>
    <row r="888" hidden="1">
      <c r="A888" s="93" t="s">
        <v>3571</v>
      </c>
      <c r="B888" s="93" t="s">
        <v>85</v>
      </c>
      <c r="C888" s="93" t="s">
        <v>2112</v>
      </c>
      <c r="D888" s="94" t="s">
        <v>82</v>
      </c>
      <c r="E888" s="100">
        <v>883.0</v>
      </c>
      <c r="F888" s="99" t="s">
        <v>88</v>
      </c>
      <c r="G888" s="99" t="s">
        <v>964</v>
      </c>
      <c r="H888" s="100" t="s">
        <v>2695</v>
      </c>
      <c r="I888" s="100">
        <v>150.0</v>
      </c>
      <c r="J888" s="100">
        <v>0.0011</v>
      </c>
      <c r="K888" s="100">
        <v>0.0133</v>
      </c>
      <c r="L888" s="100">
        <v>0.0</v>
      </c>
      <c r="M888" s="100">
        <v>0.01</v>
      </c>
      <c r="N888" s="100">
        <v>0.00232</v>
      </c>
      <c r="O888" s="100">
        <v>0.01371</v>
      </c>
      <c r="P888" s="100">
        <v>31.28</v>
      </c>
      <c r="Q888" s="100">
        <v>31.73</v>
      </c>
      <c r="R888" s="1">
        <v>29.16</v>
      </c>
      <c r="S888" s="1">
        <v>28.55</v>
      </c>
    </row>
    <row r="889" hidden="1">
      <c r="A889" s="93" t="s">
        <v>3572</v>
      </c>
      <c r="B889" s="93" t="s">
        <v>88</v>
      </c>
      <c r="C889" s="93" t="s">
        <v>316</v>
      </c>
      <c r="D889" s="94" t="s">
        <v>82</v>
      </c>
      <c r="E889" s="100">
        <v>884.0</v>
      </c>
      <c r="F889" s="99" t="s">
        <v>85</v>
      </c>
      <c r="G889" s="99" t="s">
        <v>964</v>
      </c>
      <c r="H889" s="100" t="s">
        <v>2695</v>
      </c>
      <c r="I889" s="100">
        <v>150.0</v>
      </c>
      <c r="J889" s="100">
        <v>0.0172</v>
      </c>
      <c r="K889" s="100">
        <v>0.0678</v>
      </c>
      <c r="L889" s="100">
        <v>0.02</v>
      </c>
      <c r="M889" s="100">
        <v>0.07</v>
      </c>
      <c r="N889" s="100">
        <v>0.04383</v>
      </c>
      <c r="O889" s="100">
        <v>0.11984</v>
      </c>
      <c r="P889" s="100">
        <v>4.75</v>
      </c>
      <c r="Q889" s="100">
        <v>6.04</v>
      </c>
      <c r="R889" s="1">
        <v>4.74</v>
      </c>
      <c r="S889" s="1">
        <v>6.02</v>
      </c>
    </row>
    <row r="890" hidden="1">
      <c r="A890" s="93" t="s">
        <v>3573</v>
      </c>
      <c r="B890" s="93" t="s">
        <v>85</v>
      </c>
      <c r="C890" s="93" t="s">
        <v>1314</v>
      </c>
      <c r="D890" s="94" t="s">
        <v>82</v>
      </c>
      <c r="E890" s="100">
        <v>885.0</v>
      </c>
      <c r="F890" s="99" t="s">
        <v>88</v>
      </c>
      <c r="G890" s="99" t="s">
        <v>1906</v>
      </c>
      <c r="H890" s="100" t="s">
        <v>2695</v>
      </c>
      <c r="I890" s="100">
        <v>150.0</v>
      </c>
      <c r="J890" s="100">
        <v>0.0113</v>
      </c>
      <c r="K890" s="100">
        <v>0.0802</v>
      </c>
      <c r="L890" s="100">
        <v>0.01</v>
      </c>
      <c r="M890" s="100">
        <v>0.08</v>
      </c>
      <c r="N890" s="100">
        <v>0.03551</v>
      </c>
      <c r="O890" s="100">
        <v>0.18089</v>
      </c>
      <c r="P890" s="100">
        <v>3.67</v>
      </c>
      <c r="Q890" s="100">
        <v>5.22</v>
      </c>
      <c r="R890" s="1">
        <v>3.66</v>
      </c>
      <c r="S890" s="1">
        <v>5.19</v>
      </c>
    </row>
    <row r="891" hidden="1">
      <c r="A891" s="93" t="s">
        <v>3574</v>
      </c>
      <c r="B891" s="93" t="s">
        <v>118</v>
      </c>
      <c r="C891" s="93" t="s">
        <v>1437</v>
      </c>
      <c r="D891" s="94" t="s">
        <v>82</v>
      </c>
      <c r="E891" s="100">
        <v>886.0</v>
      </c>
      <c r="F891" s="99" t="s">
        <v>85</v>
      </c>
      <c r="G891" s="99" t="s">
        <v>1906</v>
      </c>
      <c r="H891" s="100" t="s">
        <v>2695</v>
      </c>
      <c r="I891" s="100">
        <v>150.0</v>
      </c>
      <c r="J891" s="100">
        <v>0.0027</v>
      </c>
      <c r="K891" s="100">
        <v>0.0276</v>
      </c>
      <c r="L891" s="100">
        <v>0.0</v>
      </c>
      <c r="M891" s="100">
        <v>0.03</v>
      </c>
      <c r="N891" s="100">
        <v>0.01037</v>
      </c>
      <c r="O891" s="100">
        <v>0.03779</v>
      </c>
      <c r="P891" s="100">
        <v>13.45</v>
      </c>
      <c r="Q891" s="100">
        <v>15.25</v>
      </c>
      <c r="R891" s="1">
        <v>13.3</v>
      </c>
      <c r="S891" s="1">
        <v>14.95</v>
      </c>
    </row>
    <row r="892" hidden="1">
      <c r="A892" s="93" t="s">
        <v>3575</v>
      </c>
      <c r="B892" s="93" t="s">
        <v>85</v>
      </c>
      <c r="C892" s="93" t="s">
        <v>377</v>
      </c>
      <c r="D892" s="94" t="s">
        <v>82</v>
      </c>
      <c r="E892" s="100">
        <v>887.0</v>
      </c>
      <c r="F892" s="99" t="s">
        <v>88</v>
      </c>
      <c r="G892" s="99" t="s">
        <v>1122</v>
      </c>
      <c r="H892" s="100" t="s">
        <v>2695</v>
      </c>
      <c r="I892" s="100">
        <v>150.0</v>
      </c>
      <c r="J892" s="100">
        <v>0.0089</v>
      </c>
      <c r="K892" s="100">
        <v>0.0495</v>
      </c>
      <c r="L892" s="100">
        <v>0.01</v>
      </c>
      <c r="M892" s="100">
        <v>0.05</v>
      </c>
      <c r="N892" s="100">
        <v>0.01991</v>
      </c>
      <c r="O892" s="100">
        <v>0.09988</v>
      </c>
      <c r="P892" s="100">
        <v>6.27</v>
      </c>
      <c r="Q892" s="100">
        <v>8.41</v>
      </c>
      <c r="R892" s="1">
        <v>6.18</v>
      </c>
      <c r="S892" s="1">
        <v>8.16</v>
      </c>
    </row>
    <row r="893" hidden="1">
      <c r="A893" s="93" t="s">
        <v>3576</v>
      </c>
      <c r="B893" s="93" t="s">
        <v>85</v>
      </c>
      <c r="C893" s="93" t="s">
        <v>500</v>
      </c>
      <c r="D893" s="94" t="s">
        <v>82</v>
      </c>
      <c r="E893" s="100">
        <v>888.0</v>
      </c>
      <c r="F893" s="99" t="s">
        <v>85</v>
      </c>
      <c r="G893" s="99" t="s">
        <v>1122</v>
      </c>
      <c r="H893" s="100" t="s">
        <v>2695</v>
      </c>
      <c r="I893" s="100">
        <v>150.0</v>
      </c>
      <c r="J893" s="100">
        <v>0.0089</v>
      </c>
      <c r="K893" s="100">
        <v>0.0495</v>
      </c>
      <c r="L893" s="100">
        <v>0.01</v>
      </c>
      <c r="M893" s="100">
        <v>0.05</v>
      </c>
      <c r="N893" s="100">
        <v>0.01991</v>
      </c>
      <c r="O893" s="100">
        <v>0.09988</v>
      </c>
      <c r="P893" s="100">
        <v>6.27</v>
      </c>
      <c r="Q893" s="100">
        <v>8.41</v>
      </c>
      <c r="R893" s="1">
        <v>6.18</v>
      </c>
      <c r="S893" s="1">
        <v>8.16</v>
      </c>
    </row>
    <row r="894" hidden="1">
      <c r="A894" s="93" t="s">
        <v>3577</v>
      </c>
      <c r="B894" s="93" t="s">
        <v>88</v>
      </c>
      <c r="C894" s="93" t="s">
        <v>500</v>
      </c>
      <c r="D894" s="94" t="s">
        <v>82</v>
      </c>
      <c r="E894" s="100">
        <v>889.0</v>
      </c>
      <c r="F894" s="99" t="s">
        <v>88</v>
      </c>
      <c r="G894" s="99" t="s">
        <v>1919</v>
      </c>
      <c r="H894" s="100" t="s">
        <v>2695</v>
      </c>
      <c r="I894" s="100">
        <v>150.0</v>
      </c>
      <c r="J894" s="100">
        <v>0.0052</v>
      </c>
      <c r="K894" s="100">
        <v>0.029</v>
      </c>
      <c r="L894" s="100">
        <v>0.01</v>
      </c>
      <c r="M894" s="100">
        <v>0.03</v>
      </c>
      <c r="N894" s="100">
        <v>0.01791</v>
      </c>
      <c r="O894" s="100">
        <v>0.06737</v>
      </c>
      <c r="P894" s="100">
        <v>9.86</v>
      </c>
      <c r="Q894" s="100">
        <v>14.33</v>
      </c>
      <c r="R894" s="1">
        <v>9.71</v>
      </c>
      <c r="S894" s="1">
        <v>13.85</v>
      </c>
    </row>
    <row r="895" hidden="1">
      <c r="A895" s="93" t="s">
        <v>3578</v>
      </c>
      <c r="B895" s="93" t="s">
        <v>123</v>
      </c>
      <c r="C895" s="93" t="s">
        <v>1448</v>
      </c>
      <c r="D895" s="94" t="s">
        <v>82</v>
      </c>
      <c r="E895" s="100">
        <v>890.0</v>
      </c>
      <c r="F895" s="99" t="s">
        <v>85</v>
      </c>
      <c r="G895" s="99" t="s">
        <v>1919</v>
      </c>
      <c r="H895" s="100" t="s">
        <v>2695</v>
      </c>
      <c r="I895" s="100">
        <v>150.0</v>
      </c>
      <c r="J895" s="100">
        <v>0.0052</v>
      </c>
      <c r="K895" s="100">
        <v>0.029</v>
      </c>
      <c r="L895" s="100">
        <v>0.01</v>
      </c>
      <c r="M895" s="100">
        <v>0.03</v>
      </c>
      <c r="N895" s="100">
        <v>0.01791</v>
      </c>
      <c r="O895" s="100">
        <v>0.06737</v>
      </c>
      <c r="P895" s="100">
        <v>9.86</v>
      </c>
      <c r="Q895" s="100">
        <v>14.33</v>
      </c>
      <c r="R895" s="1">
        <v>9.71</v>
      </c>
      <c r="S895" s="1">
        <v>13.85</v>
      </c>
    </row>
    <row r="896" hidden="1">
      <c r="A896" s="93" t="s">
        <v>3579</v>
      </c>
      <c r="B896" s="93" t="s">
        <v>123</v>
      </c>
      <c r="C896" s="93" t="s">
        <v>1463</v>
      </c>
      <c r="D896" s="94" t="s">
        <v>82</v>
      </c>
      <c r="E896" s="100">
        <v>891.0</v>
      </c>
      <c r="F896" s="99" t="s">
        <v>88</v>
      </c>
      <c r="G896" s="99" t="s">
        <v>1510</v>
      </c>
      <c r="H896" s="100" t="s">
        <v>2695</v>
      </c>
      <c r="I896" s="100">
        <v>150.0</v>
      </c>
      <c r="J896" s="100">
        <v>0.0027</v>
      </c>
      <c r="K896" s="100">
        <v>0.0196</v>
      </c>
      <c r="L896" s="100">
        <v>0.0</v>
      </c>
      <c r="M896" s="100">
        <v>0.02</v>
      </c>
      <c r="N896" s="100">
        <v>0.01157</v>
      </c>
      <c r="O896" s="100">
        <v>0.03572</v>
      </c>
      <c r="P896" s="100">
        <v>16.47</v>
      </c>
      <c r="Q896" s="100">
        <v>21.31</v>
      </c>
      <c r="R896" s="1">
        <v>16.05</v>
      </c>
      <c r="S896" s="1">
        <v>20.26</v>
      </c>
    </row>
    <row r="897" hidden="1">
      <c r="A897" s="93" t="s">
        <v>3580</v>
      </c>
      <c r="B897" s="93" t="s">
        <v>123</v>
      </c>
      <c r="C897" s="93" t="s">
        <v>1381</v>
      </c>
      <c r="D897" s="94" t="s">
        <v>82</v>
      </c>
      <c r="E897" s="100">
        <v>892.0</v>
      </c>
      <c r="F897" s="99" t="s">
        <v>85</v>
      </c>
      <c r="G897" s="99" t="s">
        <v>1510</v>
      </c>
      <c r="H897" s="100" t="s">
        <v>2695</v>
      </c>
      <c r="I897" s="100">
        <v>150.0</v>
      </c>
      <c r="J897" s="100">
        <v>0.0027</v>
      </c>
      <c r="K897" s="100">
        <v>0.0196</v>
      </c>
      <c r="L897" s="100">
        <v>0.0</v>
      </c>
      <c r="M897" s="100">
        <v>0.02</v>
      </c>
      <c r="N897" s="100">
        <v>0.01157</v>
      </c>
      <c r="O897" s="100">
        <v>0.03572</v>
      </c>
      <c r="P897" s="100">
        <v>16.47</v>
      </c>
      <c r="Q897" s="100">
        <v>21.31</v>
      </c>
      <c r="R897" s="1">
        <v>16.05</v>
      </c>
      <c r="S897" s="1">
        <v>20.26</v>
      </c>
    </row>
    <row r="898" hidden="1">
      <c r="A898" s="93" t="s">
        <v>3581</v>
      </c>
      <c r="B898" s="93" t="s">
        <v>118</v>
      </c>
      <c r="C898" s="93" t="s">
        <v>1381</v>
      </c>
      <c r="D898" s="94" t="s">
        <v>82</v>
      </c>
      <c r="E898" s="100">
        <v>893.0</v>
      </c>
      <c r="F898" s="99" t="s">
        <v>88</v>
      </c>
      <c r="G898" s="99" t="s">
        <v>1658</v>
      </c>
      <c r="H898" s="100" t="s">
        <v>2695</v>
      </c>
      <c r="I898" s="100">
        <v>150.0</v>
      </c>
      <c r="J898" s="100">
        <v>0.0041</v>
      </c>
      <c r="K898" s="100">
        <v>0.0306</v>
      </c>
      <c r="L898" s="100">
        <v>0.0</v>
      </c>
      <c r="M898" s="100">
        <v>0.03</v>
      </c>
      <c r="N898" s="100">
        <v>0.01382</v>
      </c>
      <c r="O898" s="100">
        <v>0.06008</v>
      </c>
      <c r="P898" s="100">
        <v>10.29</v>
      </c>
      <c r="Q898" s="100">
        <v>13.7</v>
      </c>
      <c r="R898" s="1">
        <v>9.65</v>
      </c>
      <c r="S898" s="1">
        <v>12.13</v>
      </c>
    </row>
    <row r="899" hidden="1">
      <c r="A899" s="93" t="s">
        <v>3582</v>
      </c>
      <c r="B899" s="93" t="s">
        <v>85</v>
      </c>
      <c r="C899" s="93" t="s">
        <v>1409</v>
      </c>
      <c r="D899" s="94" t="s">
        <v>82</v>
      </c>
      <c r="E899" s="100">
        <v>894.0</v>
      </c>
      <c r="F899" s="99" t="s">
        <v>85</v>
      </c>
      <c r="G899" s="99" t="s">
        <v>1658</v>
      </c>
      <c r="H899" s="100" t="s">
        <v>2695</v>
      </c>
      <c r="I899" s="100">
        <v>150.0</v>
      </c>
      <c r="J899" s="100">
        <v>0.0041</v>
      </c>
      <c r="K899" s="100">
        <v>0.0306</v>
      </c>
      <c r="L899" s="100">
        <v>0.0</v>
      </c>
      <c r="M899" s="100">
        <v>0.03</v>
      </c>
      <c r="N899" s="100">
        <v>0.01382</v>
      </c>
      <c r="O899" s="100">
        <v>0.06008</v>
      </c>
      <c r="P899" s="100">
        <v>10.29</v>
      </c>
      <c r="Q899" s="100">
        <v>13.7</v>
      </c>
      <c r="R899" s="1">
        <v>9.65</v>
      </c>
      <c r="S899" s="1">
        <v>12.13</v>
      </c>
    </row>
    <row r="900" hidden="1">
      <c r="A900" s="93" t="s">
        <v>3583</v>
      </c>
      <c r="B900" s="93" t="s">
        <v>88</v>
      </c>
      <c r="C900" s="93" t="s">
        <v>1409</v>
      </c>
      <c r="D900" s="94" t="s">
        <v>82</v>
      </c>
      <c r="E900" s="100">
        <v>895.0</v>
      </c>
      <c r="F900" s="99" t="s">
        <v>88</v>
      </c>
      <c r="G900" s="99" t="s">
        <v>1875</v>
      </c>
      <c r="H900" s="100" t="s">
        <v>2695</v>
      </c>
      <c r="I900" s="100">
        <v>150.0</v>
      </c>
      <c r="J900" s="100">
        <v>0.0023</v>
      </c>
      <c r="K900" s="100">
        <v>0.018</v>
      </c>
      <c r="L900" s="100">
        <v>0.0</v>
      </c>
      <c r="M900" s="100">
        <v>0.02</v>
      </c>
      <c r="N900" s="100">
        <v>0.00885</v>
      </c>
      <c r="O900" s="100">
        <v>0.0308</v>
      </c>
      <c r="P900" s="100">
        <v>18.6</v>
      </c>
      <c r="Q900" s="100">
        <v>23.29</v>
      </c>
      <c r="R900" s="1">
        <v>18.06</v>
      </c>
      <c r="S900" s="1">
        <v>22.04</v>
      </c>
    </row>
    <row r="901" hidden="1">
      <c r="A901" s="93" t="s">
        <v>3584</v>
      </c>
      <c r="B901" s="93" t="s">
        <v>123</v>
      </c>
      <c r="C901" s="93" t="s">
        <v>1440</v>
      </c>
      <c r="D901" s="94" t="s">
        <v>82</v>
      </c>
      <c r="E901" s="100">
        <v>896.0</v>
      </c>
      <c r="F901" s="99" t="s">
        <v>85</v>
      </c>
      <c r="G901" s="99" t="s">
        <v>1875</v>
      </c>
      <c r="H901" s="100" t="s">
        <v>2695</v>
      </c>
      <c r="I901" s="100">
        <v>150.0</v>
      </c>
      <c r="J901" s="100">
        <v>0.0023</v>
      </c>
      <c r="K901" s="100">
        <v>0.018</v>
      </c>
      <c r="L901" s="100">
        <v>0.0</v>
      </c>
      <c r="M901" s="100">
        <v>0.02</v>
      </c>
      <c r="N901" s="100">
        <v>0.00885</v>
      </c>
      <c r="O901" s="100">
        <v>0.0308</v>
      </c>
      <c r="P901" s="100">
        <v>18.6</v>
      </c>
      <c r="Q901" s="100">
        <v>23.29</v>
      </c>
      <c r="R901" s="1">
        <v>18.06</v>
      </c>
      <c r="S901" s="1">
        <v>22.04</v>
      </c>
    </row>
    <row r="902" hidden="1">
      <c r="A902" s="93" t="s">
        <v>3585</v>
      </c>
      <c r="B902" s="93" t="s">
        <v>118</v>
      </c>
      <c r="C902" s="93" t="s">
        <v>1440</v>
      </c>
      <c r="D902" s="94" t="s">
        <v>82</v>
      </c>
      <c r="E902" s="100">
        <v>897.0</v>
      </c>
      <c r="F902" s="99" t="s">
        <v>85</v>
      </c>
      <c r="G902" s="99" t="s">
        <v>980</v>
      </c>
      <c r="H902" s="100" t="s">
        <v>2695</v>
      </c>
      <c r="I902" s="100">
        <v>150.0</v>
      </c>
      <c r="J902" s="100">
        <v>0.0513</v>
      </c>
      <c r="K902" s="100">
        <v>0.1635</v>
      </c>
      <c r="L902" s="100">
        <v>0.05</v>
      </c>
      <c r="M902" s="100">
        <v>0.16</v>
      </c>
      <c r="N902" s="100">
        <v>0.11537</v>
      </c>
      <c r="O902" s="100">
        <v>0.47017</v>
      </c>
      <c r="P902" s="100">
        <v>1.54</v>
      </c>
      <c r="Q902" s="100">
        <v>2.47</v>
      </c>
      <c r="R902" s="1">
        <v>1.53</v>
      </c>
      <c r="S902" s="1">
        <v>2.46</v>
      </c>
    </row>
    <row r="903" hidden="1">
      <c r="A903" s="93" t="s">
        <v>3586</v>
      </c>
      <c r="B903" s="93" t="s">
        <v>85</v>
      </c>
      <c r="C903" s="93" t="s">
        <v>1511</v>
      </c>
      <c r="D903" s="94" t="s">
        <v>82</v>
      </c>
      <c r="E903" s="100">
        <v>898.0</v>
      </c>
      <c r="F903" s="99" t="s">
        <v>88</v>
      </c>
      <c r="G903" s="99" t="s">
        <v>86</v>
      </c>
      <c r="H903" s="100" t="s">
        <v>2695</v>
      </c>
      <c r="I903" s="100">
        <v>150.0</v>
      </c>
      <c r="J903" s="100">
        <v>4.0E-4</v>
      </c>
      <c r="K903" s="100">
        <v>0.0177</v>
      </c>
      <c r="L903" s="100">
        <v>0.0</v>
      </c>
      <c r="M903" s="100">
        <v>0.02</v>
      </c>
      <c r="N903" s="100">
        <v>1.0E-5</v>
      </c>
      <c r="O903" s="100">
        <v>0.0069</v>
      </c>
      <c r="P903" s="100">
        <v>29.98</v>
      </c>
      <c r="Q903" s="100">
        <v>23.85</v>
      </c>
      <c r="R903" s="1">
        <v>29.22</v>
      </c>
      <c r="S903" s="1">
        <v>23.12</v>
      </c>
    </row>
    <row r="904" hidden="1">
      <c r="A904" s="93" t="s">
        <v>3587</v>
      </c>
      <c r="B904" s="93" t="s">
        <v>118</v>
      </c>
      <c r="C904" s="93" t="s">
        <v>1276</v>
      </c>
      <c r="D904" s="94" t="s">
        <v>82</v>
      </c>
      <c r="E904" s="100">
        <v>899.0</v>
      </c>
      <c r="F904" s="99" t="s">
        <v>85</v>
      </c>
      <c r="G904" s="99" t="s">
        <v>86</v>
      </c>
      <c r="H904" s="100" t="s">
        <v>2695</v>
      </c>
      <c r="I904" s="100">
        <v>150.0</v>
      </c>
      <c r="J904" s="100">
        <v>5.0E-4</v>
      </c>
      <c r="K904" s="100">
        <v>0.0105</v>
      </c>
      <c r="L904" s="100">
        <v>0.0</v>
      </c>
      <c r="M904" s="100">
        <v>0.01</v>
      </c>
      <c r="N904" s="100">
        <v>2.4E-4</v>
      </c>
      <c r="O904" s="100">
        <v>0.00538</v>
      </c>
      <c r="P904" s="100">
        <v>48.18</v>
      </c>
      <c r="Q904" s="100">
        <v>40.35</v>
      </c>
      <c r="R904" s="1">
        <v>45.05</v>
      </c>
      <c r="S904" s="1">
        <v>37.09</v>
      </c>
    </row>
    <row r="905" hidden="1">
      <c r="A905" s="93" t="s">
        <v>3588</v>
      </c>
      <c r="B905" s="93" t="s">
        <v>78</v>
      </c>
      <c r="C905" s="93" t="s">
        <v>1500</v>
      </c>
      <c r="D905" s="94" t="s">
        <v>82</v>
      </c>
      <c r="E905" s="100">
        <v>900.0</v>
      </c>
      <c r="F905" s="99" t="s">
        <v>88</v>
      </c>
      <c r="G905" s="99" t="s">
        <v>1913</v>
      </c>
      <c r="H905" s="100" t="s">
        <v>2695</v>
      </c>
      <c r="I905" s="100">
        <v>150.0</v>
      </c>
      <c r="J905" s="100">
        <v>0.0024</v>
      </c>
      <c r="K905" s="100">
        <v>0.0209</v>
      </c>
      <c r="L905" s="100">
        <v>0.0</v>
      </c>
      <c r="M905" s="100">
        <v>0.02</v>
      </c>
      <c r="N905" s="100">
        <v>0.00982</v>
      </c>
      <c r="O905" s="100">
        <v>0.03945</v>
      </c>
      <c r="P905" s="100">
        <v>15.36</v>
      </c>
      <c r="Q905" s="100">
        <v>20.11</v>
      </c>
      <c r="R905" s="1">
        <v>14.99</v>
      </c>
      <c r="S905" s="1">
        <v>19.17</v>
      </c>
    </row>
    <row r="906" hidden="1">
      <c r="A906" s="93" t="s">
        <v>3589</v>
      </c>
      <c r="B906" s="93" t="s">
        <v>85</v>
      </c>
      <c r="C906" s="93" t="s">
        <v>1995</v>
      </c>
      <c r="D906" s="94" t="s">
        <v>82</v>
      </c>
      <c r="E906" s="100">
        <v>901.0</v>
      </c>
      <c r="F906" s="99" t="s">
        <v>85</v>
      </c>
      <c r="G906" s="99" t="s">
        <v>1913</v>
      </c>
      <c r="H906" s="100" t="s">
        <v>2695</v>
      </c>
      <c r="I906" s="100">
        <v>150.0</v>
      </c>
      <c r="J906" s="100">
        <v>0.0024</v>
      </c>
      <c r="K906" s="100">
        <v>0.0209</v>
      </c>
      <c r="L906" s="100">
        <v>0.0</v>
      </c>
      <c r="M906" s="100">
        <v>0.02</v>
      </c>
      <c r="N906" s="100">
        <v>0.00982</v>
      </c>
      <c r="O906" s="100">
        <v>0.03945</v>
      </c>
      <c r="P906" s="100">
        <v>15.36</v>
      </c>
      <c r="Q906" s="100">
        <v>20.11</v>
      </c>
      <c r="R906" s="1">
        <v>14.99</v>
      </c>
      <c r="S906" s="1">
        <v>19.17</v>
      </c>
    </row>
    <row r="907" hidden="1">
      <c r="A907" s="93" t="s">
        <v>3590</v>
      </c>
      <c r="B907" s="93" t="s">
        <v>88</v>
      </c>
      <c r="C907" s="93" t="s">
        <v>1569</v>
      </c>
      <c r="D907" s="94" t="s">
        <v>82</v>
      </c>
      <c r="E907" s="100">
        <v>902.0</v>
      </c>
      <c r="F907" s="99" t="s">
        <v>85</v>
      </c>
      <c r="G907" s="99" t="s">
        <v>2123</v>
      </c>
      <c r="H907" s="100" t="s">
        <v>2695</v>
      </c>
      <c r="I907" s="100">
        <v>150.0</v>
      </c>
      <c r="J907" s="100">
        <v>0.005</v>
      </c>
      <c r="K907" s="100">
        <v>0.0339</v>
      </c>
      <c r="L907" s="100">
        <v>0.01</v>
      </c>
      <c r="M907" s="100">
        <v>0.03</v>
      </c>
      <c r="N907" s="100">
        <v>0.01107</v>
      </c>
      <c r="O907" s="100">
        <v>0.05273</v>
      </c>
      <c r="P907" s="100">
        <v>10.35</v>
      </c>
      <c r="Q907" s="100">
        <v>12.32</v>
      </c>
      <c r="R907" s="1">
        <v>10.29</v>
      </c>
      <c r="S907" s="1">
        <v>12.18</v>
      </c>
    </row>
    <row r="908" hidden="1">
      <c r="A908" s="93" t="s">
        <v>3591</v>
      </c>
      <c r="B908" s="93" t="s">
        <v>123</v>
      </c>
      <c r="C908" s="93" t="s">
        <v>1707</v>
      </c>
      <c r="D908" s="94" t="s">
        <v>82</v>
      </c>
      <c r="E908" s="100">
        <v>903.0</v>
      </c>
      <c r="F908" s="99" t="s">
        <v>85</v>
      </c>
      <c r="G908" s="99" t="s">
        <v>383</v>
      </c>
      <c r="H908" s="100" t="s">
        <v>2695</v>
      </c>
      <c r="I908" s="100">
        <v>150.0</v>
      </c>
      <c r="J908" s="100">
        <v>0.0049</v>
      </c>
      <c r="K908" s="100">
        <v>0.0338</v>
      </c>
      <c r="L908" s="100">
        <v>0.0</v>
      </c>
      <c r="M908" s="100">
        <v>0.03</v>
      </c>
      <c r="N908" s="100">
        <v>0.0109</v>
      </c>
      <c r="O908" s="100">
        <v>0.05237</v>
      </c>
      <c r="P908" s="100">
        <v>10.41</v>
      </c>
      <c r="Q908" s="100">
        <v>12.36</v>
      </c>
      <c r="R908" s="1">
        <v>10.34</v>
      </c>
      <c r="S908" s="1">
        <v>12.23</v>
      </c>
    </row>
    <row r="909" hidden="1">
      <c r="A909" s="93" t="s">
        <v>3592</v>
      </c>
      <c r="B909" s="93" t="s">
        <v>88</v>
      </c>
      <c r="C909" s="93" t="s">
        <v>1536</v>
      </c>
      <c r="D909" s="94" t="s">
        <v>82</v>
      </c>
      <c r="E909" s="100">
        <v>904.0</v>
      </c>
      <c r="F909" s="99" t="s">
        <v>85</v>
      </c>
      <c r="G909" s="99" t="s">
        <v>1125</v>
      </c>
      <c r="H909" s="100" t="s">
        <v>2695</v>
      </c>
      <c r="I909" s="100">
        <v>150.0</v>
      </c>
      <c r="J909" s="100">
        <v>0.0065</v>
      </c>
      <c r="K909" s="100">
        <v>0.0487</v>
      </c>
      <c r="L909" s="100">
        <v>0.01</v>
      </c>
      <c r="M909" s="100">
        <v>0.05</v>
      </c>
      <c r="N909" s="100">
        <v>0.00335</v>
      </c>
      <c r="O909" s="100">
        <v>0.04818</v>
      </c>
      <c r="P909" s="100">
        <v>8.66</v>
      </c>
      <c r="Q909" s="100">
        <v>8.6</v>
      </c>
      <c r="R909" s="1">
        <v>8.57</v>
      </c>
      <c r="S909" s="1">
        <v>8.47</v>
      </c>
    </row>
    <row r="910" hidden="1">
      <c r="A910" s="93" t="s">
        <v>3593</v>
      </c>
      <c r="B910" s="93" t="s">
        <v>56</v>
      </c>
      <c r="C910" s="93" t="s">
        <v>1655</v>
      </c>
      <c r="D910" s="94" t="s">
        <v>82</v>
      </c>
      <c r="E910" s="100">
        <v>905.0</v>
      </c>
      <c r="F910" s="99" t="s">
        <v>88</v>
      </c>
      <c r="G910" s="99" t="s">
        <v>952</v>
      </c>
      <c r="H910" s="100" t="s">
        <v>2695</v>
      </c>
      <c r="I910" s="100">
        <v>150.0</v>
      </c>
      <c r="J910" s="100">
        <v>7.0E-4</v>
      </c>
      <c r="K910" s="100">
        <v>0.0113</v>
      </c>
      <c r="L910" s="100">
        <v>0.0</v>
      </c>
      <c r="M910" s="100">
        <v>0.01</v>
      </c>
      <c r="N910" s="100">
        <v>0.00221</v>
      </c>
      <c r="O910" s="100">
        <v>0.01085</v>
      </c>
      <c r="P910" s="100">
        <v>37.64</v>
      </c>
      <c r="Q910" s="100">
        <v>37.33</v>
      </c>
      <c r="R910" s="1">
        <v>35.82</v>
      </c>
      <c r="S910" s="1">
        <v>34.68</v>
      </c>
    </row>
    <row r="911" hidden="1">
      <c r="A911" s="93" t="s">
        <v>3594</v>
      </c>
      <c r="B911" s="93" t="s">
        <v>78</v>
      </c>
      <c r="C911" s="93" t="s">
        <v>1352</v>
      </c>
      <c r="D911" s="94" t="s">
        <v>82</v>
      </c>
      <c r="E911" s="100">
        <v>906.0</v>
      </c>
      <c r="F911" s="99" t="s">
        <v>85</v>
      </c>
      <c r="G911" s="99" t="s">
        <v>952</v>
      </c>
      <c r="H911" s="100" t="s">
        <v>2695</v>
      </c>
      <c r="I911" s="100">
        <v>150.0</v>
      </c>
      <c r="J911" s="100">
        <v>7.0E-4</v>
      </c>
      <c r="K911" s="100">
        <v>0.0113</v>
      </c>
      <c r="L911" s="100">
        <v>0.0</v>
      </c>
      <c r="M911" s="100">
        <v>0.01</v>
      </c>
      <c r="N911" s="100">
        <v>0.00221</v>
      </c>
      <c r="O911" s="100">
        <v>0.01085</v>
      </c>
      <c r="P911" s="100">
        <v>37.64</v>
      </c>
      <c r="Q911" s="100">
        <v>37.33</v>
      </c>
      <c r="R911" s="1">
        <v>35.82</v>
      </c>
      <c r="S911" s="1">
        <v>34.68</v>
      </c>
    </row>
    <row r="912" hidden="1">
      <c r="A912" s="93" t="s">
        <v>3595</v>
      </c>
      <c r="B912" s="93" t="s">
        <v>85</v>
      </c>
      <c r="C912" s="93" t="s">
        <v>1113</v>
      </c>
      <c r="D912" s="94" t="s">
        <v>82</v>
      </c>
      <c r="E912" s="100">
        <v>907.0</v>
      </c>
      <c r="F912" s="99" t="s">
        <v>88</v>
      </c>
      <c r="G912" s="99" t="s">
        <v>1316</v>
      </c>
      <c r="H912" s="100" t="s">
        <v>2695</v>
      </c>
      <c r="I912" s="100">
        <v>150.0</v>
      </c>
      <c r="J912" s="100">
        <v>0.0378</v>
      </c>
      <c r="K912" s="100">
        <v>0.1842</v>
      </c>
      <c r="L912" s="100">
        <v>0.04</v>
      </c>
      <c r="M912" s="100">
        <v>0.18</v>
      </c>
      <c r="N912" s="100">
        <v>0.09845</v>
      </c>
      <c r="O912" s="100">
        <v>0.47384</v>
      </c>
      <c r="P912" s="100">
        <v>1.48</v>
      </c>
      <c r="Q912" s="100">
        <v>2.25</v>
      </c>
      <c r="R912" s="1">
        <v>1.47</v>
      </c>
      <c r="S912" s="1">
        <v>2.24</v>
      </c>
    </row>
    <row r="913" hidden="1">
      <c r="A913" s="93" t="s">
        <v>3596</v>
      </c>
      <c r="B913" s="93" t="s">
        <v>85</v>
      </c>
      <c r="C913" s="93" t="s">
        <v>1546</v>
      </c>
      <c r="D913" s="94" t="s">
        <v>82</v>
      </c>
      <c r="E913" s="100">
        <v>908.0</v>
      </c>
      <c r="F913" s="99" t="s">
        <v>85</v>
      </c>
      <c r="G913" s="99" t="s">
        <v>1316</v>
      </c>
      <c r="H913" s="100" t="s">
        <v>2695</v>
      </c>
      <c r="I913" s="100">
        <v>150.0</v>
      </c>
      <c r="J913" s="100">
        <v>0.0378</v>
      </c>
      <c r="K913" s="100">
        <v>0.1842</v>
      </c>
      <c r="L913" s="100">
        <v>0.04</v>
      </c>
      <c r="M913" s="100">
        <v>0.18</v>
      </c>
      <c r="N913" s="100">
        <v>0.09845</v>
      </c>
      <c r="O913" s="100">
        <v>0.47384</v>
      </c>
      <c r="P913" s="100">
        <v>1.48</v>
      </c>
      <c r="Q913" s="100">
        <v>2.25</v>
      </c>
      <c r="R913" s="1">
        <v>1.47</v>
      </c>
      <c r="S913" s="1">
        <v>2.24</v>
      </c>
    </row>
    <row r="914" hidden="1">
      <c r="A914" s="93" t="s">
        <v>3597</v>
      </c>
      <c r="B914" s="93" t="s">
        <v>123</v>
      </c>
      <c r="C914" s="93" t="s">
        <v>361</v>
      </c>
      <c r="D914" s="94" t="s">
        <v>82</v>
      </c>
      <c r="E914" s="100">
        <v>909.0</v>
      </c>
      <c r="F914" s="99">
        <v>2.0</v>
      </c>
      <c r="G914" s="99" t="s">
        <v>154</v>
      </c>
      <c r="H914" s="100" t="s">
        <v>2695</v>
      </c>
      <c r="I914" s="100">
        <v>150.0</v>
      </c>
      <c r="J914" s="100">
        <v>7.0E-4</v>
      </c>
      <c r="K914" s="100">
        <v>0.0154</v>
      </c>
      <c r="L914" s="100">
        <v>0.0</v>
      </c>
      <c r="M914" s="100">
        <v>0.01</v>
      </c>
      <c r="N914" s="100">
        <v>1.7E-4</v>
      </c>
      <c r="O914" s="100">
        <v>0.00859</v>
      </c>
      <c r="P914" s="100">
        <v>32.51</v>
      </c>
      <c r="Q914" s="100">
        <v>27.36</v>
      </c>
      <c r="R914" s="1">
        <v>32.4</v>
      </c>
      <c r="S914" s="1">
        <v>27.24</v>
      </c>
    </row>
    <row r="915" hidden="1">
      <c r="A915" s="93" t="s">
        <v>3598</v>
      </c>
      <c r="B915" s="93" t="s">
        <v>118</v>
      </c>
      <c r="C915" s="93" t="s">
        <v>361</v>
      </c>
      <c r="D915" s="94" t="s">
        <v>82</v>
      </c>
      <c r="E915" s="100">
        <v>910.0</v>
      </c>
      <c r="F915" s="99">
        <v>1.0</v>
      </c>
      <c r="G915" s="99" t="s">
        <v>154</v>
      </c>
      <c r="H915" s="100" t="s">
        <v>2695</v>
      </c>
      <c r="I915" s="100">
        <v>150.0</v>
      </c>
      <c r="J915" s="100">
        <v>7.0E-4</v>
      </c>
      <c r="K915" s="100">
        <v>0.0154</v>
      </c>
      <c r="L915" s="100">
        <v>0.0</v>
      </c>
      <c r="M915" s="100">
        <v>0.01</v>
      </c>
      <c r="N915" s="100">
        <v>1.7E-4</v>
      </c>
      <c r="O915" s="100">
        <v>0.00859</v>
      </c>
      <c r="P915" s="100">
        <v>32.51</v>
      </c>
      <c r="Q915" s="100">
        <v>27.36</v>
      </c>
      <c r="R915" s="1">
        <v>32.4</v>
      </c>
      <c r="S915" s="1">
        <v>27.24</v>
      </c>
    </row>
    <row r="916" hidden="1">
      <c r="A916" s="93" t="s">
        <v>3599</v>
      </c>
      <c r="B916" s="93" t="s">
        <v>123</v>
      </c>
      <c r="C916" s="93" t="s">
        <v>380</v>
      </c>
      <c r="D916" s="94" t="s">
        <v>82</v>
      </c>
      <c r="E916" s="100">
        <v>911.0</v>
      </c>
      <c r="F916" s="99" t="s">
        <v>85</v>
      </c>
      <c r="G916" s="99" t="s">
        <v>1185</v>
      </c>
      <c r="H916" s="100" t="s">
        <v>2695</v>
      </c>
      <c r="I916" s="100">
        <v>150.0</v>
      </c>
      <c r="J916" s="100">
        <v>0.004</v>
      </c>
      <c r="K916" s="100">
        <v>0.0276</v>
      </c>
      <c r="L916" s="100">
        <v>0.0</v>
      </c>
      <c r="M916" s="100">
        <v>0.03</v>
      </c>
      <c r="N916" s="100">
        <v>0.01137</v>
      </c>
      <c r="O916" s="100">
        <v>0.04171</v>
      </c>
      <c r="P916" s="100">
        <v>12.85</v>
      </c>
      <c r="Q916" s="100">
        <v>15.15</v>
      </c>
      <c r="R916" s="1">
        <v>12.82</v>
      </c>
      <c r="S916" s="1">
        <v>15.09</v>
      </c>
    </row>
    <row r="917" hidden="1">
      <c r="A917" s="93" t="s">
        <v>3600</v>
      </c>
      <c r="B917" s="93" t="s">
        <v>85</v>
      </c>
      <c r="C917" s="93" t="s">
        <v>1608</v>
      </c>
      <c r="D917" s="94" t="s">
        <v>82</v>
      </c>
      <c r="E917" s="100">
        <v>912.0</v>
      </c>
      <c r="F917" s="99" t="s">
        <v>88</v>
      </c>
      <c r="G917" s="99" t="s">
        <v>2156</v>
      </c>
      <c r="H917" s="100" t="s">
        <v>2695</v>
      </c>
      <c r="I917" s="100">
        <v>150.0</v>
      </c>
      <c r="J917" s="100">
        <v>0.0015</v>
      </c>
      <c r="K917" s="100">
        <v>0.02</v>
      </c>
      <c r="L917" s="100">
        <v>0.0</v>
      </c>
      <c r="M917" s="100">
        <v>0.02</v>
      </c>
      <c r="N917" s="100">
        <v>0.00387</v>
      </c>
      <c r="O917" s="100">
        <v>0.02455</v>
      </c>
      <c r="P917" s="100">
        <v>19.63</v>
      </c>
      <c r="Q917" s="100">
        <v>21.05</v>
      </c>
      <c r="R917" s="1">
        <v>19.58</v>
      </c>
      <c r="S917" s="1">
        <v>20.97</v>
      </c>
    </row>
    <row r="918" hidden="1">
      <c r="A918" s="93" t="s">
        <v>3601</v>
      </c>
      <c r="B918" s="93" t="s">
        <v>88</v>
      </c>
      <c r="C918" s="93" t="s">
        <v>1608</v>
      </c>
      <c r="D918" s="94" t="s">
        <v>82</v>
      </c>
      <c r="E918" s="100">
        <v>913.0</v>
      </c>
      <c r="F918" s="99" t="s">
        <v>85</v>
      </c>
      <c r="G918" s="99" t="s">
        <v>2156</v>
      </c>
      <c r="H918" s="100" t="s">
        <v>2695</v>
      </c>
      <c r="I918" s="100">
        <v>150.0</v>
      </c>
      <c r="J918" s="100">
        <v>0.0015</v>
      </c>
      <c r="K918" s="100">
        <v>0.02</v>
      </c>
      <c r="L918" s="100">
        <v>0.0</v>
      </c>
      <c r="M918" s="100">
        <v>0.02</v>
      </c>
      <c r="N918" s="100">
        <v>0.00387</v>
      </c>
      <c r="O918" s="100">
        <v>0.02455</v>
      </c>
      <c r="P918" s="100">
        <v>19.63</v>
      </c>
      <c r="Q918" s="100">
        <v>21.05</v>
      </c>
      <c r="R918" s="1">
        <v>19.58</v>
      </c>
      <c r="S918" s="1">
        <v>20.97</v>
      </c>
    </row>
    <row r="919" hidden="1">
      <c r="A919" s="93" t="s">
        <v>3602</v>
      </c>
      <c r="B919" s="93" t="s">
        <v>85</v>
      </c>
      <c r="C919" s="93" t="s">
        <v>1953</v>
      </c>
      <c r="D919" s="94" t="s">
        <v>82</v>
      </c>
      <c r="E919" s="100">
        <v>914.0</v>
      </c>
      <c r="F919" s="99" t="s">
        <v>88</v>
      </c>
      <c r="G919" s="99" t="s">
        <v>3603</v>
      </c>
      <c r="H919" s="100" t="s">
        <v>2695</v>
      </c>
      <c r="I919" s="100">
        <v>150.0</v>
      </c>
      <c r="J919" s="100">
        <v>0.0033</v>
      </c>
      <c r="K919" s="100">
        <v>0.0312</v>
      </c>
      <c r="L919" s="100">
        <v>0.0</v>
      </c>
      <c r="M919" s="100">
        <v>0.03</v>
      </c>
      <c r="N919" s="100">
        <v>0.01355</v>
      </c>
      <c r="O919" s="100">
        <v>0.03429</v>
      </c>
      <c r="P919" s="100">
        <v>12.85</v>
      </c>
      <c r="Q919" s="100">
        <v>13.5</v>
      </c>
      <c r="R919" s="1">
        <v>12.73</v>
      </c>
      <c r="S919" s="1">
        <v>13.3</v>
      </c>
    </row>
    <row r="920" hidden="1">
      <c r="A920" s="93" t="s">
        <v>3604</v>
      </c>
      <c r="B920" s="93" t="s">
        <v>88</v>
      </c>
      <c r="C920" s="93" t="s">
        <v>1953</v>
      </c>
      <c r="D920" s="94" t="s">
        <v>82</v>
      </c>
      <c r="E920" s="100">
        <v>915.0</v>
      </c>
      <c r="F920" s="99" t="s">
        <v>85</v>
      </c>
      <c r="G920" s="99" t="s">
        <v>3603</v>
      </c>
      <c r="H920" s="100" t="s">
        <v>2695</v>
      </c>
      <c r="I920" s="100">
        <v>150.0</v>
      </c>
      <c r="J920" s="100">
        <v>0.0033</v>
      </c>
      <c r="K920" s="100">
        <v>0.0312</v>
      </c>
      <c r="L920" s="100">
        <v>0.0</v>
      </c>
      <c r="M920" s="100">
        <v>0.03</v>
      </c>
      <c r="N920" s="100">
        <v>0.01355</v>
      </c>
      <c r="O920" s="100">
        <v>0.03429</v>
      </c>
      <c r="P920" s="100">
        <v>12.85</v>
      </c>
      <c r="Q920" s="100">
        <v>13.5</v>
      </c>
      <c r="R920" s="1">
        <v>12.73</v>
      </c>
      <c r="S920" s="1">
        <v>13.3</v>
      </c>
    </row>
    <row r="921" hidden="1">
      <c r="A921" s="93" t="s">
        <v>3605</v>
      </c>
      <c r="B921" s="93" t="s">
        <v>85</v>
      </c>
      <c r="C921" s="93" t="s">
        <v>864</v>
      </c>
      <c r="D921" s="94" t="s">
        <v>82</v>
      </c>
      <c r="E921" s="100">
        <v>916.0</v>
      </c>
      <c r="F921" s="99" t="s">
        <v>88</v>
      </c>
      <c r="G921" s="99" t="s">
        <v>1141</v>
      </c>
      <c r="H921" s="100" t="s">
        <v>2695</v>
      </c>
      <c r="I921" s="100">
        <v>150.0</v>
      </c>
      <c r="J921" s="100">
        <v>0.003</v>
      </c>
      <c r="K921" s="100">
        <v>0.022</v>
      </c>
      <c r="L921" s="100">
        <v>0.0</v>
      </c>
      <c r="M921" s="100">
        <v>0.02</v>
      </c>
      <c r="N921" s="100">
        <v>0.00906</v>
      </c>
      <c r="O921" s="100">
        <v>0.04353</v>
      </c>
      <c r="P921" s="100">
        <v>14.27</v>
      </c>
      <c r="Q921" s="100">
        <v>19.01</v>
      </c>
      <c r="R921" s="1">
        <v>14.0</v>
      </c>
      <c r="S921" s="1">
        <v>18.31</v>
      </c>
    </row>
    <row r="922" hidden="1">
      <c r="A922" s="93" t="s">
        <v>3606</v>
      </c>
      <c r="B922" s="93" t="s">
        <v>88</v>
      </c>
      <c r="C922" s="93" t="s">
        <v>864</v>
      </c>
      <c r="D922" s="94" t="s">
        <v>82</v>
      </c>
      <c r="E922" s="100">
        <v>917.0</v>
      </c>
      <c r="F922" s="99" t="s">
        <v>85</v>
      </c>
      <c r="G922" s="99" t="s">
        <v>1141</v>
      </c>
      <c r="H922" s="100" t="s">
        <v>2695</v>
      </c>
      <c r="I922" s="100">
        <v>150.0</v>
      </c>
      <c r="J922" s="100">
        <v>0.003</v>
      </c>
      <c r="K922" s="100">
        <v>0.022</v>
      </c>
      <c r="L922" s="100">
        <v>0.0</v>
      </c>
      <c r="M922" s="100">
        <v>0.02</v>
      </c>
      <c r="N922" s="100">
        <v>0.00906</v>
      </c>
      <c r="O922" s="100">
        <v>0.04353</v>
      </c>
      <c r="P922" s="100">
        <v>14.27</v>
      </c>
      <c r="Q922" s="100">
        <v>19.01</v>
      </c>
      <c r="R922" s="1">
        <v>14.0</v>
      </c>
      <c r="S922" s="1">
        <v>18.31</v>
      </c>
    </row>
    <row r="923" hidden="1">
      <c r="A923" s="93" t="s">
        <v>3607</v>
      </c>
      <c r="B923" s="93" t="s">
        <v>123</v>
      </c>
      <c r="C923" s="93" t="s">
        <v>1279</v>
      </c>
      <c r="D923" s="94" t="s">
        <v>82</v>
      </c>
      <c r="E923" s="100">
        <v>918.0</v>
      </c>
      <c r="F923" s="99" t="s">
        <v>88</v>
      </c>
      <c r="G923" s="99" t="s">
        <v>2118</v>
      </c>
      <c r="H923" s="100" t="s">
        <v>2695</v>
      </c>
      <c r="I923" s="100">
        <v>150.0</v>
      </c>
      <c r="J923" s="100">
        <v>0.001</v>
      </c>
      <c r="K923" s="100">
        <v>0.0124</v>
      </c>
      <c r="L923" s="100">
        <v>0.0</v>
      </c>
      <c r="M923" s="100">
        <v>0.01</v>
      </c>
      <c r="N923" s="100">
        <v>0.00394</v>
      </c>
      <c r="O923" s="100">
        <v>0.01398</v>
      </c>
      <c r="P923" s="100">
        <v>32.26</v>
      </c>
      <c r="Q923" s="100">
        <v>33.96</v>
      </c>
      <c r="R923" s="1">
        <v>30.86</v>
      </c>
      <c r="S923" s="1">
        <v>31.66</v>
      </c>
    </row>
    <row r="924" hidden="1">
      <c r="A924" s="93" t="s">
        <v>3608</v>
      </c>
      <c r="B924" s="93" t="s">
        <v>85</v>
      </c>
      <c r="C924" s="93" t="s">
        <v>1696</v>
      </c>
      <c r="D924" s="94" t="s">
        <v>82</v>
      </c>
      <c r="E924" s="100">
        <v>919.0</v>
      </c>
      <c r="F924" s="99" t="s">
        <v>85</v>
      </c>
      <c r="G924" s="99" t="s">
        <v>2118</v>
      </c>
      <c r="H924" s="100" t="s">
        <v>2695</v>
      </c>
      <c r="I924" s="100">
        <v>150.0</v>
      </c>
      <c r="J924" s="100">
        <v>0.001</v>
      </c>
      <c r="K924" s="100">
        <v>0.0124</v>
      </c>
      <c r="L924" s="100">
        <v>0.0</v>
      </c>
      <c r="M924" s="100">
        <v>0.01</v>
      </c>
      <c r="N924" s="100">
        <v>0.00394</v>
      </c>
      <c r="O924" s="100">
        <v>0.01398</v>
      </c>
      <c r="P924" s="100">
        <v>32.26</v>
      </c>
      <c r="Q924" s="100">
        <v>33.96</v>
      </c>
      <c r="R924" s="1">
        <v>30.86</v>
      </c>
      <c r="S924" s="1">
        <v>31.66</v>
      </c>
    </row>
    <row r="925" hidden="1">
      <c r="A925" s="93" t="s">
        <v>3609</v>
      </c>
      <c r="B925" s="93" t="s">
        <v>118</v>
      </c>
      <c r="C925" s="93" t="s">
        <v>1117</v>
      </c>
      <c r="D925" s="94" t="s">
        <v>82</v>
      </c>
      <c r="E925" s="100">
        <v>920.0</v>
      </c>
      <c r="F925" s="99" t="s">
        <v>88</v>
      </c>
      <c r="G925" s="99" t="s">
        <v>767</v>
      </c>
      <c r="H925" s="100" t="s">
        <v>2695</v>
      </c>
      <c r="I925" s="100">
        <v>150.0</v>
      </c>
      <c r="J925" s="100">
        <v>0.0011</v>
      </c>
      <c r="K925" s="100">
        <v>0.013</v>
      </c>
      <c r="L925" s="100">
        <v>0.0</v>
      </c>
      <c r="M925" s="100">
        <v>0.01</v>
      </c>
      <c r="N925" s="100">
        <v>0.00387</v>
      </c>
      <c r="O925" s="100">
        <v>0.01596</v>
      </c>
      <c r="P925" s="100">
        <v>29.8</v>
      </c>
      <c r="Q925" s="100">
        <v>32.27</v>
      </c>
      <c r="R925" s="1">
        <v>28.44</v>
      </c>
      <c r="S925" s="1">
        <v>29.91</v>
      </c>
    </row>
    <row r="926" hidden="1">
      <c r="A926" s="93" t="s">
        <v>3610</v>
      </c>
      <c r="B926" s="93" t="s">
        <v>123</v>
      </c>
      <c r="C926" s="93" t="s">
        <v>804</v>
      </c>
      <c r="D926" s="94" t="s">
        <v>82</v>
      </c>
      <c r="E926" s="100">
        <v>921.0</v>
      </c>
      <c r="F926" s="99" t="s">
        <v>85</v>
      </c>
      <c r="G926" s="99" t="s">
        <v>767</v>
      </c>
      <c r="H926" s="100" t="s">
        <v>2695</v>
      </c>
      <c r="I926" s="100">
        <v>150.0</v>
      </c>
      <c r="J926" s="100">
        <v>0.0011</v>
      </c>
      <c r="K926" s="100">
        <v>0.013</v>
      </c>
      <c r="L926" s="100">
        <v>0.0</v>
      </c>
      <c r="M926" s="100">
        <v>0.01</v>
      </c>
      <c r="N926" s="100">
        <v>0.00387</v>
      </c>
      <c r="O926" s="100">
        <v>0.01596</v>
      </c>
      <c r="P926" s="100">
        <v>29.8</v>
      </c>
      <c r="Q926" s="100">
        <v>32.27</v>
      </c>
      <c r="R926" s="1">
        <v>28.44</v>
      </c>
      <c r="S926" s="1">
        <v>29.91</v>
      </c>
    </row>
    <row r="927" hidden="1">
      <c r="A927" s="93" t="s">
        <v>3611</v>
      </c>
      <c r="B927" s="93" t="s">
        <v>118</v>
      </c>
      <c r="C927" s="93" t="s">
        <v>804</v>
      </c>
      <c r="D927" s="94" t="s">
        <v>82</v>
      </c>
      <c r="E927" s="100">
        <v>922.0</v>
      </c>
      <c r="F927" s="99" t="s">
        <v>88</v>
      </c>
      <c r="G927" s="99" t="s">
        <v>3612</v>
      </c>
      <c r="H927" s="100" t="s">
        <v>2695</v>
      </c>
      <c r="I927" s="100">
        <v>150.0</v>
      </c>
      <c r="J927" s="100">
        <v>0.0014</v>
      </c>
      <c r="K927" s="100">
        <v>0.0137</v>
      </c>
      <c r="L927" s="100">
        <v>0.0</v>
      </c>
      <c r="M927" s="100">
        <v>0.01</v>
      </c>
      <c r="N927" s="100">
        <v>0.00304</v>
      </c>
      <c r="O927" s="100">
        <v>0.01449</v>
      </c>
      <c r="P927" s="100">
        <v>29.87</v>
      </c>
      <c r="Q927" s="100">
        <v>30.56</v>
      </c>
      <c r="R927" s="1">
        <v>27.81</v>
      </c>
      <c r="S927" s="1">
        <v>27.42</v>
      </c>
    </row>
    <row r="928" hidden="1">
      <c r="A928" s="93" t="s">
        <v>3613</v>
      </c>
      <c r="B928" s="93" t="s">
        <v>85</v>
      </c>
      <c r="C928" s="93" t="s">
        <v>1537</v>
      </c>
      <c r="D928" s="94" t="s">
        <v>82</v>
      </c>
      <c r="E928" s="100">
        <v>923.0</v>
      </c>
      <c r="F928" s="99" t="s">
        <v>85</v>
      </c>
      <c r="G928" s="99" t="s">
        <v>3612</v>
      </c>
      <c r="H928" s="100" t="s">
        <v>2695</v>
      </c>
      <c r="I928" s="100">
        <v>150.0</v>
      </c>
      <c r="J928" s="100">
        <v>0.0014</v>
      </c>
      <c r="K928" s="100">
        <v>0.0137</v>
      </c>
      <c r="L928" s="100">
        <v>0.0</v>
      </c>
      <c r="M928" s="100">
        <v>0.01</v>
      </c>
      <c r="N928" s="100">
        <v>0.00304</v>
      </c>
      <c r="O928" s="100">
        <v>0.01449</v>
      </c>
      <c r="P928" s="100">
        <v>29.87</v>
      </c>
      <c r="Q928" s="100">
        <v>30.56</v>
      </c>
      <c r="R928" s="1">
        <v>27.81</v>
      </c>
      <c r="S928" s="1">
        <v>27.42</v>
      </c>
    </row>
    <row r="929" hidden="1">
      <c r="A929" s="93" t="s">
        <v>3614</v>
      </c>
      <c r="B929" s="93" t="s">
        <v>123</v>
      </c>
      <c r="C929" s="93" t="s">
        <v>217</v>
      </c>
      <c r="D929" s="94" t="s">
        <v>82</v>
      </c>
      <c r="E929" s="100">
        <v>924.0</v>
      </c>
      <c r="F929" s="99" t="s">
        <v>88</v>
      </c>
      <c r="G929" s="99" t="s">
        <v>3615</v>
      </c>
      <c r="H929" s="100" t="s">
        <v>2695</v>
      </c>
      <c r="I929" s="100">
        <v>150.0</v>
      </c>
      <c r="J929" s="100">
        <v>0.0068</v>
      </c>
      <c r="K929" s="100">
        <v>0.0465</v>
      </c>
      <c r="L929" s="100">
        <v>0.01</v>
      </c>
      <c r="M929" s="100">
        <v>0.05</v>
      </c>
      <c r="N929" s="100">
        <v>0.02836</v>
      </c>
      <c r="O929" s="100">
        <v>0.08034</v>
      </c>
      <c r="P929" s="100">
        <v>7.11</v>
      </c>
      <c r="Q929" s="100">
        <v>9.0</v>
      </c>
      <c r="R929" s="1">
        <v>7.08</v>
      </c>
      <c r="S929" s="1">
        <v>8.91</v>
      </c>
    </row>
    <row r="930" hidden="1">
      <c r="A930" s="93" t="s">
        <v>3616</v>
      </c>
      <c r="B930" s="93" t="s">
        <v>85</v>
      </c>
      <c r="C930" s="93" t="s">
        <v>1251</v>
      </c>
      <c r="D930" s="94" t="s">
        <v>82</v>
      </c>
      <c r="E930" s="100">
        <v>925.0</v>
      </c>
      <c r="F930" s="99" t="s">
        <v>85</v>
      </c>
      <c r="G930" s="99" t="s">
        <v>3615</v>
      </c>
      <c r="H930" s="100" t="s">
        <v>2695</v>
      </c>
      <c r="I930" s="100">
        <v>150.0</v>
      </c>
      <c r="J930" s="100">
        <v>0.0068</v>
      </c>
      <c r="K930" s="100">
        <v>0.0465</v>
      </c>
      <c r="L930" s="100">
        <v>0.01</v>
      </c>
      <c r="M930" s="100">
        <v>0.05</v>
      </c>
      <c r="N930" s="100">
        <v>0.02836</v>
      </c>
      <c r="O930" s="100">
        <v>0.08034</v>
      </c>
      <c r="P930" s="100">
        <v>7.11</v>
      </c>
      <c r="Q930" s="100">
        <v>9.0</v>
      </c>
      <c r="R930" s="1">
        <v>7.08</v>
      </c>
      <c r="S930" s="1">
        <v>8.91</v>
      </c>
    </row>
    <row r="931" hidden="1">
      <c r="A931" s="93" t="s">
        <v>3617</v>
      </c>
      <c r="B931" s="93" t="s">
        <v>88</v>
      </c>
      <c r="C931" s="93" t="s">
        <v>1540</v>
      </c>
      <c r="D931" s="94" t="s">
        <v>82</v>
      </c>
      <c r="E931" s="100">
        <v>926.0</v>
      </c>
      <c r="F931" s="99" t="s">
        <v>85</v>
      </c>
      <c r="G931" s="99" t="s">
        <v>2096</v>
      </c>
      <c r="H931" s="100" t="s">
        <v>2695</v>
      </c>
      <c r="I931" s="100">
        <v>150.0</v>
      </c>
      <c r="J931" s="100">
        <v>0.0195</v>
      </c>
      <c r="K931" s="100">
        <v>0.0858</v>
      </c>
      <c r="L931" s="100">
        <v>0.02</v>
      </c>
      <c r="M931" s="100">
        <v>0.09</v>
      </c>
      <c r="N931" s="100">
        <v>0.00911</v>
      </c>
      <c r="O931" s="100">
        <v>0.09773</v>
      </c>
      <c r="P931" s="100">
        <v>4.64</v>
      </c>
      <c r="Q931" s="100">
        <v>4.81</v>
      </c>
      <c r="R931" s="1">
        <v>4.67</v>
      </c>
      <c r="S931" s="1">
        <v>4.87</v>
      </c>
    </row>
    <row r="932" hidden="1">
      <c r="A932" s="93" t="s">
        <v>3618</v>
      </c>
      <c r="B932" s="93" t="s">
        <v>85</v>
      </c>
      <c r="C932" s="93" t="s">
        <v>867</v>
      </c>
      <c r="D932" s="94" t="s">
        <v>82</v>
      </c>
      <c r="E932" s="100">
        <v>927.0</v>
      </c>
      <c r="F932" s="99" t="s">
        <v>88</v>
      </c>
      <c r="G932" s="99" t="s">
        <v>2017</v>
      </c>
      <c r="H932" s="100" t="s">
        <v>2695</v>
      </c>
      <c r="I932" s="100">
        <v>150.0</v>
      </c>
      <c r="J932" s="100">
        <v>0.0026</v>
      </c>
      <c r="K932" s="100">
        <v>0.0192</v>
      </c>
      <c r="L932" s="100">
        <v>0.0</v>
      </c>
      <c r="M932" s="100">
        <v>0.02</v>
      </c>
      <c r="N932" s="100">
        <v>0.01094</v>
      </c>
      <c r="O932" s="100">
        <v>0.03458</v>
      </c>
      <c r="P932" s="100">
        <v>16.92</v>
      </c>
      <c r="Q932" s="100">
        <v>21.74</v>
      </c>
      <c r="R932" s="1">
        <v>16.48</v>
      </c>
      <c r="S932" s="1">
        <v>20.65</v>
      </c>
    </row>
    <row r="933" hidden="1">
      <c r="A933" s="93" t="s">
        <v>3619</v>
      </c>
      <c r="B933" s="93" t="s">
        <v>85</v>
      </c>
      <c r="C933" s="93" t="s">
        <v>1213</v>
      </c>
      <c r="D933" s="94" t="s">
        <v>82</v>
      </c>
      <c r="E933" s="100">
        <v>928.0</v>
      </c>
      <c r="F933" s="99" t="s">
        <v>85</v>
      </c>
      <c r="G933" s="99" t="s">
        <v>2017</v>
      </c>
      <c r="H933" s="100" t="s">
        <v>2695</v>
      </c>
      <c r="I933" s="100">
        <v>150.0</v>
      </c>
      <c r="J933" s="100">
        <v>0.0026</v>
      </c>
      <c r="K933" s="100">
        <v>0.0192</v>
      </c>
      <c r="L933" s="100">
        <v>0.0</v>
      </c>
      <c r="M933" s="100">
        <v>0.02</v>
      </c>
      <c r="N933" s="100">
        <v>0.01094</v>
      </c>
      <c r="O933" s="100">
        <v>0.03458</v>
      </c>
      <c r="P933" s="100">
        <v>16.92</v>
      </c>
      <c r="Q933" s="100">
        <v>21.74</v>
      </c>
      <c r="R933" s="1">
        <v>16.48</v>
      </c>
      <c r="S933" s="1">
        <v>20.65</v>
      </c>
    </row>
    <row r="934" hidden="1">
      <c r="A934" s="93" t="s">
        <v>3620</v>
      </c>
      <c r="B934" s="93" t="s">
        <v>88</v>
      </c>
      <c r="C934" s="93" t="s">
        <v>1213</v>
      </c>
      <c r="D934" s="94" t="s">
        <v>82</v>
      </c>
      <c r="E934" s="100">
        <v>929.0</v>
      </c>
      <c r="F934" s="99" t="s">
        <v>88</v>
      </c>
      <c r="G934" s="99" t="s">
        <v>3621</v>
      </c>
      <c r="H934" s="100" t="s">
        <v>3622</v>
      </c>
      <c r="I934" s="100">
        <v>150.0</v>
      </c>
      <c r="J934" s="100">
        <v>0.0154</v>
      </c>
      <c r="K934" s="100">
        <v>0.0664</v>
      </c>
      <c r="L934" s="100">
        <v>0.01</v>
      </c>
      <c r="M934" s="100">
        <v>0.07</v>
      </c>
      <c r="N934" s="100">
        <v>0.02925</v>
      </c>
      <c r="O934" s="100">
        <v>0.13759</v>
      </c>
      <c r="P934" s="100">
        <v>4.57</v>
      </c>
      <c r="Q934" s="100">
        <v>6.2</v>
      </c>
      <c r="R934" s="1">
        <v>4.25</v>
      </c>
      <c r="S934" s="1">
        <v>5.4</v>
      </c>
    </row>
    <row r="935" hidden="1">
      <c r="A935" s="93" t="s">
        <v>3623</v>
      </c>
      <c r="B935" s="93" t="s">
        <v>85</v>
      </c>
      <c r="C935" s="93" t="s">
        <v>960</v>
      </c>
      <c r="D935" s="94" t="s">
        <v>82</v>
      </c>
      <c r="E935" s="100">
        <v>930.0</v>
      </c>
      <c r="F935" s="99" t="s">
        <v>85</v>
      </c>
      <c r="G935" s="99" t="s">
        <v>3621</v>
      </c>
      <c r="H935" s="100" t="s">
        <v>3622</v>
      </c>
      <c r="I935" s="100">
        <v>150.0</v>
      </c>
      <c r="J935" s="100">
        <v>0.0154</v>
      </c>
      <c r="K935" s="100">
        <v>0.0664</v>
      </c>
      <c r="L935" s="100">
        <v>0.01</v>
      </c>
      <c r="M935" s="100">
        <v>0.07</v>
      </c>
      <c r="N935" s="100">
        <v>0.02925</v>
      </c>
      <c r="O935" s="100">
        <v>0.13759</v>
      </c>
      <c r="P935" s="100">
        <v>4.57</v>
      </c>
      <c r="Q935" s="100">
        <v>6.2</v>
      </c>
      <c r="R935" s="1">
        <v>4.25</v>
      </c>
      <c r="S935" s="1">
        <v>5.4</v>
      </c>
    </row>
    <row r="936" hidden="1">
      <c r="A936" s="93" t="s">
        <v>3624</v>
      </c>
      <c r="B936" s="93" t="s">
        <v>88</v>
      </c>
      <c r="C936" s="93" t="s">
        <v>960</v>
      </c>
      <c r="D936" s="94" t="s">
        <v>82</v>
      </c>
      <c r="E936" s="100">
        <v>931.0</v>
      </c>
      <c r="F936" s="99" t="s">
        <v>88</v>
      </c>
      <c r="G936" s="99" t="s">
        <v>3625</v>
      </c>
      <c r="H936" s="100" t="s">
        <v>3622</v>
      </c>
      <c r="I936" s="100">
        <v>150.0</v>
      </c>
      <c r="J936" s="100">
        <v>0.0074</v>
      </c>
      <c r="K936" s="100">
        <v>0.0398</v>
      </c>
      <c r="L936" s="100">
        <v>0.01</v>
      </c>
      <c r="M936" s="100">
        <v>0.04</v>
      </c>
      <c r="N936" s="100">
        <v>0.01638</v>
      </c>
      <c r="O936" s="100">
        <v>0.07126</v>
      </c>
      <c r="P936" s="100">
        <v>8.22</v>
      </c>
      <c r="Q936" s="100">
        <v>10.45</v>
      </c>
      <c r="R936" s="1">
        <v>7.28</v>
      </c>
      <c r="S936" s="1">
        <v>8.45</v>
      </c>
    </row>
    <row r="937" hidden="1">
      <c r="A937" s="93" t="s">
        <v>3626</v>
      </c>
      <c r="B937" s="93" t="s">
        <v>85</v>
      </c>
      <c r="C937" s="93" t="s">
        <v>168</v>
      </c>
      <c r="D937" s="94" t="s">
        <v>82</v>
      </c>
      <c r="E937" s="100">
        <v>932.0</v>
      </c>
      <c r="F937" s="99" t="s">
        <v>85</v>
      </c>
      <c r="G937" s="99" t="s">
        <v>3625</v>
      </c>
      <c r="H937" s="100" t="s">
        <v>3622</v>
      </c>
      <c r="I937" s="100">
        <v>150.0</v>
      </c>
      <c r="J937" s="100">
        <v>0.0074</v>
      </c>
      <c r="K937" s="100">
        <v>0.0398</v>
      </c>
      <c r="L937" s="100">
        <v>0.01</v>
      </c>
      <c r="M937" s="100">
        <v>0.04</v>
      </c>
      <c r="N937" s="100">
        <v>0.01638</v>
      </c>
      <c r="O937" s="100">
        <v>0.07126</v>
      </c>
      <c r="P937" s="100">
        <v>8.22</v>
      </c>
      <c r="Q937" s="100">
        <v>10.45</v>
      </c>
      <c r="R937" s="1">
        <v>7.28</v>
      </c>
      <c r="S937" s="1">
        <v>8.45</v>
      </c>
    </row>
    <row r="938" hidden="1">
      <c r="A938" s="93" t="s">
        <v>3627</v>
      </c>
      <c r="B938" s="93" t="s">
        <v>88</v>
      </c>
      <c r="C938" s="93" t="s">
        <v>168</v>
      </c>
      <c r="D938" s="94" t="s">
        <v>82</v>
      </c>
      <c r="E938" s="100">
        <v>933.0</v>
      </c>
      <c r="F938" s="99" t="s">
        <v>88</v>
      </c>
      <c r="G938" s="99" t="s">
        <v>431</v>
      </c>
      <c r="H938" s="100" t="s">
        <v>3622</v>
      </c>
      <c r="I938" s="100">
        <v>150.0</v>
      </c>
      <c r="J938" s="100">
        <v>0.0099</v>
      </c>
      <c r="K938" s="100">
        <v>0.039</v>
      </c>
      <c r="L938" s="100">
        <v>0.01</v>
      </c>
      <c r="M938" s="100">
        <v>0.04</v>
      </c>
      <c r="N938" s="100">
        <v>0.01163</v>
      </c>
      <c r="O938" s="100">
        <v>0.04644</v>
      </c>
      <c r="P938" s="100">
        <v>9.85</v>
      </c>
      <c r="Q938" s="100">
        <v>10.5</v>
      </c>
      <c r="R938" s="1">
        <v>8.24</v>
      </c>
      <c r="S938" s="1">
        <v>8.07</v>
      </c>
    </row>
    <row r="939" hidden="1">
      <c r="A939" s="93" t="s">
        <v>3628</v>
      </c>
      <c r="B939" s="93" t="s">
        <v>85</v>
      </c>
      <c r="C939" s="93" t="s">
        <v>1908</v>
      </c>
      <c r="D939" s="94" t="s">
        <v>82</v>
      </c>
      <c r="E939" s="100">
        <v>934.0</v>
      </c>
      <c r="F939" s="99" t="s">
        <v>85</v>
      </c>
      <c r="G939" s="99" t="s">
        <v>431</v>
      </c>
      <c r="H939" s="100" t="s">
        <v>3622</v>
      </c>
      <c r="I939" s="100">
        <v>150.0</v>
      </c>
      <c r="J939" s="100">
        <v>0.0099</v>
      </c>
      <c r="K939" s="100">
        <v>0.039</v>
      </c>
      <c r="L939" s="100">
        <v>0.01</v>
      </c>
      <c r="M939" s="100">
        <v>0.04</v>
      </c>
      <c r="N939" s="100">
        <v>0.01163</v>
      </c>
      <c r="O939" s="100">
        <v>0.04644</v>
      </c>
      <c r="P939" s="100">
        <v>9.85</v>
      </c>
      <c r="Q939" s="100">
        <v>10.5</v>
      </c>
      <c r="R939" s="1">
        <v>8.24</v>
      </c>
      <c r="S939" s="1">
        <v>8.07</v>
      </c>
    </row>
    <row r="940" hidden="1">
      <c r="A940" s="93" t="s">
        <v>3629</v>
      </c>
      <c r="B940" s="93" t="s">
        <v>88</v>
      </c>
      <c r="C940" s="93" t="s">
        <v>1908</v>
      </c>
      <c r="D940" s="94" t="s">
        <v>82</v>
      </c>
      <c r="E940" s="100">
        <v>935.0</v>
      </c>
      <c r="F940" s="99" t="s">
        <v>88</v>
      </c>
      <c r="G940" s="99" t="s">
        <v>925</v>
      </c>
      <c r="H940" s="100" t="s">
        <v>3622</v>
      </c>
      <c r="I940" s="100">
        <v>150.0</v>
      </c>
      <c r="J940" s="100">
        <v>0.0052</v>
      </c>
      <c r="K940" s="100">
        <v>0.0366</v>
      </c>
      <c r="L940" s="100">
        <v>0.0</v>
      </c>
      <c r="M940" s="100">
        <v>0.04</v>
      </c>
      <c r="N940" s="100">
        <v>0.00771</v>
      </c>
      <c r="O940" s="100">
        <v>0.04824</v>
      </c>
      <c r="P940" s="100">
        <v>10.29</v>
      </c>
      <c r="Q940" s="100">
        <v>11.42</v>
      </c>
      <c r="R940" s="1">
        <v>8.79</v>
      </c>
      <c r="S940" s="1">
        <v>8.97</v>
      </c>
    </row>
    <row r="941" hidden="1">
      <c r="A941" s="93" t="s">
        <v>3630</v>
      </c>
      <c r="B941" s="93" t="s">
        <v>123</v>
      </c>
      <c r="C941" s="93" t="s">
        <v>1947</v>
      </c>
      <c r="D941" s="94" t="s">
        <v>82</v>
      </c>
      <c r="E941" s="100">
        <v>936.0</v>
      </c>
      <c r="F941" s="99" t="s">
        <v>85</v>
      </c>
      <c r="G941" s="99" t="s">
        <v>925</v>
      </c>
      <c r="H941" s="100" t="s">
        <v>3622</v>
      </c>
      <c r="I941" s="100">
        <v>150.0</v>
      </c>
      <c r="J941" s="100">
        <v>0.0052</v>
      </c>
      <c r="K941" s="100">
        <v>0.0366</v>
      </c>
      <c r="L941" s="100">
        <v>0.0</v>
      </c>
      <c r="M941" s="100">
        <v>0.04</v>
      </c>
      <c r="N941" s="100">
        <v>0.00771</v>
      </c>
      <c r="O941" s="100">
        <v>0.04824</v>
      </c>
      <c r="P941" s="100">
        <v>10.29</v>
      </c>
      <c r="Q941" s="100">
        <v>11.42</v>
      </c>
      <c r="R941" s="1">
        <v>8.79</v>
      </c>
      <c r="S941" s="1">
        <v>8.97</v>
      </c>
    </row>
    <row r="942" hidden="1">
      <c r="A942" s="93" t="s">
        <v>3631</v>
      </c>
      <c r="B942" s="93" t="s">
        <v>85</v>
      </c>
      <c r="C942" s="93" t="s">
        <v>964</v>
      </c>
      <c r="D942" s="94" t="s">
        <v>82</v>
      </c>
      <c r="E942" s="100">
        <v>937.0</v>
      </c>
      <c r="F942" s="99" t="s">
        <v>88</v>
      </c>
      <c r="G942" s="99" t="s">
        <v>456</v>
      </c>
      <c r="H942" s="100" t="s">
        <v>3622</v>
      </c>
      <c r="I942" s="100">
        <v>150.0</v>
      </c>
      <c r="J942" s="100">
        <v>0.0043</v>
      </c>
      <c r="K942" s="100">
        <v>0.029</v>
      </c>
      <c r="L942" s="100">
        <v>0.0</v>
      </c>
      <c r="M942" s="100">
        <v>0.03</v>
      </c>
      <c r="N942" s="100">
        <v>0.00348</v>
      </c>
      <c r="O942" s="100">
        <v>0.03092</v>
      </c>
      <c r="P942" s="100">
        <v>14.1</v>
      </c>
      <c r="Q942" s="100">
        <v>14.43</v>
      </c>
      <c r="R942" s="1">
        <v>11.29</v>
      </c>
      <c r="S942" s="1">
        <v>10.59</v>
      </c>
    </row>
    <row r="943" hidden="1">
      <c r="A943" s="93" t="s">
        <v>3632</v>
      </c>
      <c r="B943" s="93" t="s">
        <v>88</v>
      </c>
      <c r="C943" s="93" t="s">
        <v>964</v>
      </c>
      <c r="D943" s="94" t="s">
        <v>82</v>
      </c>
      <c r="E943" s="100">
        <v>938.0</v>
      </c>
      <c r="F943" s="99" t="s">
        <v>85</v>
      </c>
      <c r="G943" s="99" t="s">
        <v>456</v>
      </c>
      <c r="H943" s="100" t="s">
        <v>3622</v>
      </c>
      <c r="I943" s="100">
        <v>150.0</v>
      </c>
      <c r="J943" s="100">
        <v>0.0043</v>
      </c>
      <c r="K943" s="100">
        <v>0.029</v>
      </c>
      <c r="L943" s="100">
        <v>0.0</v>
      </c>
      <c r="M943" s="100">
        <v>0.03</v>
      </c>
      <c r="N943" s="100">
        <v>0.00348</v>
      </c>
      <c r="O943" s="100">
        <v>0.03092</v>
      </c>
      <c r="P943" s="100">
        <v>14.1</v>
      </c>
      <c r="Q943" s="100">
        <v>14.43</v>
      </c>
      <c r="R943" s="1">
        <v>11.29</v>
      </c>
      <c r="S943" s="1">
        <v>10.59</v>
      </c>
    </row>
    <row r="944" hidden="1">
      <c r="A944" s="93" t="s">
        <v>3633</v>
      </c>
      <c r="B944" s="93" t="s">
        <v>123</v>
      </c>
      <c r="C944" s="93" t="s">
        <v>1982</v>
      </c>
      <c r="D944" s="94" t="s">
        <v>82</v>
      </c>
      <c r="E944" s="100">
        <v>939.0</v>
      </c>
      <c r="F944" s="99" t="s">
        <v>88</v>
      </c>
      <c r="G944" s="99" t="s">
        <v>338</v>
      </c>
      <c r="H944" s="100" t="s">
        <v>3622</v>
      </c>
      <c r="I944" s="100">
        <v>150.0</v>
      </c>
      <c r="J944" s="100">
        <v>0.0052</v>
      </c>
      <c r="K944" s="100">
        <v>0.0355</v>
      </c>
      <c r="L944" s="100">
        <v>0.0</v>
      </c>
      <c r="M944" s="100">
        <v>0.04</v>
      </c>
      <c r="N944" s="100">
        <v>0.00694</v>
      </c>
      <c r="O944" s="100">
        <v>0.02987</v>
      </c>
      <c r="P944" s="100">
        <v>12.34</v>
      </c>
      <c r="Q944" s="100">
        <v>11.78</v>
      </c>
      <c r="R944" s="1">
        <v>10.18</v>
      </c>
      <c r="S944" s="1">
        <v>9.11</v>
      </c>
    </row>
    <row r="945" hidden="1">
      <c r="A945" s="93" t="s">
        <v>3634</v>
      </c>
      <c r="B945" s="93" t="s">
        <v>118</v>
      </c>
      <c r="C945" s="93" t="s">
        <v>1982</v>
      </c>
      <c r="D945" s="94" t="s">
        <v>82</v>
      </c>
      <c r="E945" s="100">
        <v>940.0</v>
      </c>
      <c r="F945" s="99" t="s">
        <v>85</v>
      </c>
      <c r="G945" s="99" t="s">
        <v>338</v>
      </c>
      <c r="H945" s="100" t="s">
        <v>3622</v>
      </c>
      <c r="I945" s="100">
        <v>150.0</v>
      </c>
      <c r="J945" s="100">
        <v>0.0052</v>
      </c>
      <c r="K945" s="100">
        <v>0.0355</v>
      </c>
      <c r="L945" s="100">
        <v>0.0</v>
      </c>
      <c r="M945" s="100">
        <v>0.04</v>
      </c>
      <c r="N945" s="100">
        <v>0.00694</v>
      </c>
      <c r="O945" s="100">
        <v>0.02987</v>
      </c>
      <c r="P945" s="100">
        <v>12.34</v>
      </c>
      <c r="Q945" s="100">
        <v>11.78</v>
      </c>
      <c r="R945" s="1">
        <v>10.18</v>
      </c>
      <c r="S945" s="1">
        <v>9.11</v>
      </c>
    </row>
    <row r="946" hidden="1">
      <c r="A946" s="93" t="s">
        <v>3635</v>
      </c>
      <c r="B946" s="93" t="s">
        <v>85</v>
      </c>
      <c r="C946" s="93" t="s">
        <v>1906</v>
      </c>
      <c r="D946" s="94" t="s">
        <v>82</v>
      </c>
      <c r="E946" s="100">
        <v>941.0</v>
      </c>
      <c r="F946" s="99" t="s">
        <v>88</v>
      </c>
      <c r="G946" s="99" t="s">
        <v>143</v>
      </c>
      <c r="H946" s="100" t="s">
        <v>3622</v>
      </c>
      <c r="I946" s="100">
        <v>150.0</v>
      </c>
      <c r="J946" s="100">
        <v>0.0036</v>
      </c>
      <c r="K946" s="100">
        <v>0.0284</v>
      </c>
      <c r="L946" s="100">
        <v>0.0</v>
      </c>
      <c r="M946" s="100">
        <v>0.03</v>
      </c>
      <c r="N946" s="100">
        <v>0.00489</v>
      </c>
      <c r="O946" s="100">
        <v>0.02761</v>
      </c>
      <c r="P946" s="100">
        <v>14.77</v>
      </c>
      <c r="Q946" s="100">
        <v>14.74</v>
      </c>
      <c r="R946" s="1">
        <v>11.91</v>
      </c>
      <c r="S946" s="1">
        <v>10.96</v>
      </c>
    </row>
    <row r="947" hidden="1">
      <c r="A947" s="93" t="s">
        <v>3636</v>
      </c>
      <c r="B947" s="93" t="s">
        <v>88</v>
      </c>
      <c r="C947" s="93" t="s">
        <v>1906</v>
      </c>
      <c r="D947" s="94" t="s">
        <v>82</v>
      </c>
      <c r="E947" s="100">
        <v>942.0</v>
      </c>
      <c r="F947" s="99" t="s">
        <v>85</v>
      </c>
      <c r="G947" s="99" t="s">
        <v>143</v>
      </c>
      <c r="H947" s="100" t="s">
        <v>3622</v>
      </c>
      <c r="I947" s="100">
        <v>150.0</v>
      </c>
      <c r="J947" s="100">
        <v>0.0036</v>
      </c>
      <c r="K947" s="100">
        <v>0.0284</v>
      </c>
      <c r="L947" s="100">
        <v>0.0</v>
      </c>
      <c r="M947" s="100">
        <v>0.03</v>
      </c>
      <c r="N947" s="100">
        <v>0.00489</v>
      </c>
      <c r="O947" s="100">
        <v>0.02761</v>
      </c>
      <c r="P947" s="100">
        <v>14.77</v>
      </c>
      <c r="Q947" s="100">
        <v>14.74</v>
      </c>
      <c r="R947" s="1">
        <v>11.91</v>
      </c>
      <c r="S947" s="1">
        <v>10.96</v>
      </c>
    </row>
    <row r="948" hidden="1">
      <c r="A948" s="93" t="s">
        <v>3637</v>
      </c>
      <c r="B948" s="93" t="s">
        <v>123</v>
      </c>
      <c r="C948" s="93" t="s">
        <v>2025</v>
      </c>
      <c r="D948" s="94" t="s">
        <v>82</v>
      </c>
      <c r="E948" s="100">
        <v>943.0</v>
      </c>
      <c r="F948" s="99" t="s">
        <v>88</v>
      </c>
      <c r="G948" s="99" t="s">
        <v>887</v>
      </c>
      <c r="H948" s="100" t="s">
        <v>3622</v>
      </c>
      <c r="I948" s="100">
        <v>150.0</v>
      </c>
      <c r="J948" s="100">
        <v>0.0079</v>
      </c>
      <c r="K948" s="100">
        <v>0.0446</v>
      </c>
      <c r="L948" s="100">
        <v>0.01</v>
      </c>
      <c r="M948" s="100">
        <v>0.04</v>
      </c>
      <c r="N948" s="100">
        <v>0.027</v>
      </c>
      <c r="O948" s="100">
        <v>0.10162</v>
      </c>
      <c r="P948" s="100">
        <v>6.48</v>
      </c>
      <c r="Q948" s="100">
        <v>9.34</v>
      </c>
      <c r="R948" s="1">
        <v>5.87</v>
      </c>
      <c r="S948" s="1">
        <v>7.69</v>
      </c>
    </row>
    <row r="949" hidden="1">
      <c r="A949" s="93" t="s">
        <v>3638</v>
      </c>
      <c r="B949" s="93" t="s">
        <v>123</v>
      </c>
      <c r="C949" s="93" t="s">
        <v>1956</v>
      </c>
      <c r="D949" s="94" t="s">
        <v>82</v>
      </c>
      <c r="E949" s="100">
        <v>944.0</v>
      </c>
      <c r="F949" s="99" t="s">
        <v>85</v>
      </c>
      <c r="G949" s="99" t="s">
        <v>887</v>
      </c>
      <c r="H949" s="100" t="s">
        <v>3622</v>
      </c>
      <c r="I949" s="100">
        <v>150.0</v>
      </c>
      <c r="J949" s="100">
        <v>0.0079</v>
      </c>
      <c r="K949" s="100">
        <v>0.0446</v>
      </c>
      <c r="L949" s="100">
        <v>0.01</v>
      </c>
      <c r="M949" s="100">
        <v>0.04</v>
      </c>
      <c r="N949" s="100">
        <v>0.027</v>
      </c>
      <c r="O949" s="100">
        <v>0.10162</v>
      </c>
      <c r="P949" s="100">
        <v>6.48</v>
      </c>
      <c r="Q949" s="100">
        <v>9.34</v>
      </c>
      <c r="R949" s="1">
        <v>5.87</v>
      </c>
      <c r="S949" s="1">
        <v>7.69</v>
      </c>
    </row>
    <row r="950" hidden="1">
      <c r="A950" s="93" t="s">
        <v>3639</v>
      </c>
      <c r="B950" s="93" t="s">
        <v>123</v>
      </c>
      <c r="C950" s="93" t="s">
        <v>1120</v>
      </c>
      <c r="D950" s="94" t="s">
        <v>82</v>
      </c>
      <c r="E950" s="100">
        <v>945.0</v>
      </c>
      <c r="F950" s="99" t="s">
        <v>88</v>
      </c>
      <c r="G950" s="99" t="s">
        <v>3640</v>
      </c>
      <c r="H950" s="100" t="s">
        <v>3622</v>
      </c>
      <c r="I950" s="100">
        <v>150.0</v>
      </c>
      <c r="J950" s="100">
        <v>0.0053</v>
      </c>
      <c r="K950" s="100">
        <v>0.0361</v>
      </c>
      <c r="L950" s="100">
        <v>0.0</v>
      </c>
      <c r="M950" s="100">
        <v>0.04</v>
      </c>
      <c r="N950" s="100">
        <v>0.00729</v>
      </c>
      <c r="O950" s="100">
        <v>0.0302</v>
      </c>
      <c r="P950" s="100">
        <v>12.15</v>
      </c>
      <c r="Q950" s="100">
        <v>11.58</v>
      </c>
      <c r="R950" s="1">
        <v>10.04</v>
      </c>
      <c r="S950" s="1">
        <v>8.99</v>
      </c>
    </row>
    <row r="951" hidden="1">
      <c r="A951" s="93" t="s">
        <v>3641</v>
      </c>
      <c r="B951" s="93" t="s">
        <v>123</v>
      </c>
      <c r="C951" s="93" t="s">
        <v>1973</v>
      </c>
      <c r="D951" s="94" t="s">
        <v>82</v>
      </c>
      <c r="E951" s="100">
        <v>946.0</v>
      </c>
      <c r="F951" s="99" t="s">
        <v>85</v>
      </c>
      <c r="G951" s="99" t="s">
        <v>3640</v>
      </c>
      <c r="H951" s="100" t="s">
        <v>3622</v>
      </c>
      <c r="I951" s="100">
        <v>150.0</v>
      </c>
      <c r="J951" s="100">
        <v>0.0053</v>
      </c>
      <c r="K951" s="100">
        <v>0.0361</v>
      </c>
      <c r="L951" s="100">
        <v>0.0</v>
      </c>
      <c r="M951" s="100">
        <v>0.04</v>
      </c>
      <c r="N951" s="100">
        <v>0.00729</v>
      </c>
      <c r="O951" s="100">
        <v>0.0302</v>
      </c>
      <c r="P951" s="100">
        <v>12.15</v>
      </c>
      <c r="Q951" s="100">
        <v>11.58</v>
      </c>
      <c r="R951" s="1">
        <v>10.04</v>
      </c>
      <c r="S951" s="1">
        <v>8.99</v>
      </c>
    </row>
    <row r="952" hidden="1">
      <c r="A952" s="93" t="s">
        <v>3642</v>
      </c>
      <c r="B952" s="93" t="s">
        <v>85</v>
      </c>
      <c r="C952" s="93" t="s">
        <v>1122</v>
      </c>
      <c r="D952" s="94" t="s">
        <v>82</v>
      </c>
      <c r="E952" s="100">
        <v>947.0</v>
      </c>
      <c r="F952" s="99" t="s">
        <v>88</v>
      </c>
      <c r="G952" s="99" t="s">
        <v>1099</v>
      </c>
      <c r="H952" s="100" t="s">
        <v>3622</v>
      </c>
      <c r="I952" s="100">
        <v>150.0</v>
      </c>
      <c r="J952" s="100">
        <v>0.0037</v>
      </c>
      <c r="K952" s="100">
        <v>0.0301</v>
      </c>
      <c r="L952" s="100">
        <v>0.0</v>
      </c>
      <c r="M952" s="100">
        <v>0.03</v>
      </c>
      <c r="N952" s="100">
        <v>0.00366</v>
      </c>
      <c r="O952" s="100">
        <v>0.02713</v>
      </c>
      <c r="P952" s="100">
        <v>14.34</v>
      </c>
      <c r="Q952" s="100">
        <v>13.94</v>
      </c>
      <c r="R952" s="1">
        <v>11.56</v>
      </c>
      <c r="S952" s="1">
        <v>10.43</v>
      </c>
    </row>
    <row r="953" hidden="1">
      <c r="A953" s="93" t="s">
        <v>3643</v>
      </c>
      <c r="B953" s="93" t="s">
        <v>88</v>
      </c>
      <c r="C953" s="93" t="s">
        <v>1122</v>
      </c>
      <c r="D953" s="94" t="s">
        <v>82</v>
      </c>
      <c r="E953" s="100">
        <v>948.0</v>
      </c>
      <c r="F953" s="99" t="s">
        <v>85</v>
      </c>
      <c r="G953" s="99" t="s">
        <v>1099</v>
      </c>
      <c r="H953" s="100" t="s">
        <v>3622</v>
      </c>
      <c r="I953" s="100">
        <v>150.0</v>
      </c>
      <c r="J953" s="100">
        <v>0.0037</v>
      </c>
      <c r="K953" s="100">
        <v>0.0301</v>
      </c>
      <c r="L953" s="100">
        <v>0.0</v>
      </c>
      <c r="M953" s="100">
        <v>0.03</v>
      </c>
      <c r="N953" s="100">
        <v>0.00366</v>
      </c>
      <c r="O953" s="100">
        <v>0.02713</v>
      </c>
      <c r="P953" s="100">
        <v>14.34</v>
      </c>
      <c r="Q953" s="100">
        <v>13.94</v>
      </c>
      <c r="R953" s="1">
        <v>11.56</v>
      </c>
      <c r="S953" s="1">
        <v>10.43</v>
      </c>
    </row>
    <row r="954" hidden="1">
      <c r="A954" s="93" t="s">
        <v>3644</v>
      </c>
      <c r="B954" s="93" t="s">
        <v>85</v>
      </c>
      <c r="C954" s="93" t="s">
        <v>1919</v>
      </c>
      <c r="D954" s="94" t="s">
        <v>82</v>
      </c>
      <c r="E954" s="100">
        <v>949.0</v>
      </c>
      <c r="F954" s="99" t="s">
        <v>88</v>
      </c>
      <c r="G954" s="99" t="s">
        <v>432</v>
      </c>
      <c r="H954" s="100" t="s">
        <v>3622</v>
      </c>
      <c r="I954" s="100">
        <v>150.0</v>
      </c>
      <c r="J954" s="100">
        <v>0.0144</v>
      </c>
      <c r="K954" s="100">
        <v>0.0474</v>
      </c>
      <c r="L954" s="100">
        <v>0.01</v>
      </c>
      <c r="M954" s="100">
        <v>0.05</v>
      </c>
      <c r="N954" s="100">
        <v>0.02238</v>
      </c>
      <c r="O954" s="100">
        <v>0.08287</v>
      </c>
      <c r="P954" s="100">
        <v>6.84</v>
      </c>
      <c r="Q954" s="100">
        <v>8.52</v>
      </c>
      <c r="R954" s="1">
        <v>6.11</v>
      </c>
      <c r="S954" s="1">
        <v>7.01</v>
      </c>
    </row>
    <row r="955" hidden="1">
      <c r="A955" s="93" t="s">
        <v>3645</v>
      </c>
      <c r="B955" s="93" t="s">
        <v>85</v>
      </c>
      <c r="C955" s="93" t="s">
        <v>1510</v>
      </c>
      <c r="D955" s="94" t="s">
        <v>82</v>
      </c>
      <c r="E955" s="100">
        <v>950.0</v>
      </c>
      <c r="F955" s="99" t="s">
        <v>85</v>
      </c>
      <c r="G955" s="99" t="s">
        <v>432</v>
      </c>
      <c r="H955" s="100" t="s">
        <v>3622</v>
      </c>
      <c r="I955" s="100">
        <v>150.0</v>
      </c>
      <c r="J955" s="100">
        <v>0.0144</v>
      </c>
      <c r="K955" s="100">
        <v>0.0474</v>
      </c>
      <c r="L955" s="100">
        <v>0.01</v>
      </c>
      <c r="M955" s="100">
        <v>0.05</v>
      </c>
      <c r="N955" s="100">
        <v>0.02238</v>
      </c>
      <c r="O955" s="100">
        <v>0.08287</v>
      </c>
      <c r="P955" s="100">
        <v>6.84</v>
      </c>
      <c r="Q955" s="100">
        <v>8.52</v>
      </c>
      <c r="R955" s="1">
        <v>6.11</v>
      </c>
      <c r="S955" s="1">
        <v>7.01</v>
      </c>
    </row>
    <row r="956" hidden="1">
      <c r="A956" s="93" t="s">
        <v>3646</v>
      </c>
      <c r="B956" s="93" t="s">
        <v>88</v>
      </c>
      <c r="C956" s="93" t="s">
        <v>1510</v>
      </c>
      <c r="D956" s="94" t="s">
        <v>82</v>
      </c>
      <c r="E956" s="100">
        <v>951.0</v>
      </c>
      <c r="F956" s="99" t="s">
        <v>88</v>
      </c>
      <c r="G956" s="99" t="s">
        <v>3647</v>
      </c>
      <c r="H956" s="100" t="s">
        <v>3622</v>
      </c>
      <c r="I956" s="100">
        <v>150.0</v>
      </c>
      <c r="J956" s="100">
        <v>0.0053</v>
      </c>
      <c r="K956" s="100">
        <v>0.0361</v>
      </c>
      <c r="L956" s="100">
        <v>0.0</v>
      </c>
      <c r="M956" s="100">
        <v>0.04</v>
      </c>
      <c r="N956" s="100">
        <v>0.00725</v>
      </c>
      <c r="O956" s="100">
        <v>0.03005</v>
      </c>
      <c r="P956" s="100">
        <v>12.17</v>
      </c>
      <c r="Q956" s="100">
        <v>11.58</v>
      </c>
      <c r="R956" s="1">
        <v>10.06</v>
      </c>
      <c r="S956" s="1">
        <v>8.99</v>
      </c>
    </row>
    <row r="957" hidden="1">
      <c r="A957" s="93" t="s">
        <v>3648</v>
      </c>
      <c r="B957" s="93" t="s">
        <v>85</v>
      </c>
      <c r="C957" s="93" t="s">
        <v>1658</v>
      </c>
      <c r="D957" s="94" t="s">
        <v>82</v>
      </c>
      <c r="E957" s="100">
        <v>952.0</v>
      </c>
      <c r="F957" s="99" t="s">
        <v>85</v>
      </c>
      <c r="G957" s="99" t="s">
        <v>3647</v>
      </c>
      <c r="H957" s="100" t="s">
        <v>3622</v>
      </c>
      <c r="I957" s="100">
        <v>150.0</v>
      </c>
      <c r="J957" s="100">
        <v>0.0053</v>
      </c>
      <c r="K957" s="100">
        <v>0.0361</v>
      </c>
      <c r="L957" s="100">
        <v>0.0</v>
      </c>
      <c r="M957" s="100">
        <v>0.04</v>
      </c>
      <c r="N957" s="100">
        <v>0.00725</v>
      </c>
      <c r="O957" s="100">
        <v>0.03005</v>
      </c>
      <c r="P957" s="100">
        <v>12.17</v>
      </c>
      <c r="Q957" s="100">
        <v>11.58</v>
      </c>
      <c r="R957" s="1">
        <v>10.06</v>
      </c>
      <c r="S957" s="1">
        <v>8.99</v>
      </c>
    </row>
    <row r="958" hidden="1">
      <c r="A958" s="93" t="s">
        <v>3649</v>
      </c>
      <c r="B958" s="93" t="s">
        <v>88</v>
      </c>
      <c r="C958" s="93" t="s">
        <v>1658</v>
      </c>
      <c r="D958" s="94" t="s">
        <v>82</v>
      </c>
      <c r="E958" s="100">
        <v>953.0</v>
      </c>
      <c r="F958" s="99" t="s">
        <v>88</v>
      </c>
      <c r="G958" s="99" t="s">
        <v>687</v>
      </c>
      <c r="H958" s="100" t="s">
        <v>3622</v>
      </c>
      <c r="I958" s="100">
        <v>150.0</v>
      </c>
      <c r="J958" s="100">
        <v>0.0064</v>
      </c>
      <c r="K958" s="100">
        <v>0.0343</v>
      </c>
      <c r="L958" s="100">
        <v>0.01</v>
      </c>
      <c r="M958" s="100">
        <v>0.03</v>
      </c>
      <c r="N958" s="100">
        <v>4.6E-4</v>
      </c>
      <c r="O958" s="100">
        <v>0.01193</v>
      </c>
      <c r="P958" s="100">
        <v>15.47</v>
      </c>
      <c r="Q958" s="100">
        <v>12.11</v>
      </c>
      <c r="R958" s="1">
        <v>11.43</v>
      </c>
      <c r="S958" s="1">
        <v>8.66</v>
      </c>
    </row>
    <row r="959" hidden="1">
      <c r="A959" s="93" t="s">
        <v>3650</v>
      </c>
      <c r="B959" s="93" t="s">
        <v>85</v>
      </c>
      <c r="C959" s="93" t="s">
        <v>1875</v>
      </c>
      <c r="D959" s="94" t="s">
        <v>82</v>
      </c>
      <c r="E959" s="100">
        <v>954.0</v>
      </c>
      <c r="F959" s="99" t="s">
        <v>85</v>
      </c>
      <c r="G959" s="99" t="s">
        <v>687</v>
      </c>
      <c r="H959" s="100" t="s">
        <v>3622</v>
      </c>
      <c r="I959" s="100">
        <v>150.0</v>
      </c>
      <c r="J959" s="100">
        <v>0.0064</v>
      </c>
      <c r="K959" s="100">
        <v>0.0343</v>
      </c>
      <c r="L959" s="100">
        <v>0.01</v>
      </c>
      <c r="M959" s="100">
        <v>0.03</v>
      </c>
      <c r="N959" s="100">
        <v>4.6E-4</v>
      </c>
      <c r="O959" s="100">
        <v>0.01193</v>
      </c>
      <c r="P959" s="100">
        <v>15.47</v>
      </c>
      <c r="Q959" s="100">
        <v>12.11</v>
      </c>
      <c r="R959" s="1">
        <v>11.43</v>
      </c>
      <c r="S959" s="1">
        <v>8.66</v>
      </c>
    </row>
    <row r="960" hidden="1">
      <c r="A960" s="93" t="s">
        <v>3651</v>
      </c>
      <c r="B960" s="93" t="s">
        <v>88</v>
      </c>
      <c r="C960" s="93" t="s">
        <v>1875</v>
      </c>
      <c r="D960" s="94" t="s">
        <v>82</v>
      </c>
      <c r="E960" s="100">
        <v>955.0</v>
      </c>
      <c r="F960" s="99" t="s">
        <v>88</v>
      </c>
      <c r="G960" s="99" t="s">
        <v>1661</v>
      </c>
      <c r="H960" s="100" t="s">
        <v>3622</v>
      </c>
      <c r="I960" s="100">
        <v>150.0</v>
      </c>
      <c r="J960" s="100">
        <v>0.0038</v>
      </c>
      <c r="K960" s="100">
        <v>0.0301</v>
      </c>
      <c r="L960" s="100">
        <v>0.0</v>
      </c>
      <c r="M960" s="100">
        <v>0.03</v>
      </c>
      <c r="N960" s="100">
        <v>0.00362</v>
      </c>
      <c r="O960" s="100">
        <v>0.02604</v>
      </c>
      <c r="P960" s="100">
        <v>14.5</v>
      </c>
      <c r="Q960" s="100">
        <v>13.91</v>
      </c>
      <c r="R960" s="1">
        <v>11.66</v>
      </c>
      <c r="S960" s="1">
        <v>10.4</v>
      </c>
    </row>
    <row r="961" hidden="1">
      <c r="A961" s="93" t="s">
        <v>3652</v>
      </c>
      <c r="B961" s="93" t="s">
        <v>123</v>
      </c>
      <c r="C961" s="93" t="s">
        <v>365</v>
      </c>
      <c r="D961" s="94" t="s">
        <v>82</v>
      </c>
      <c r="E961" s="100">
        <v>956.0</v>
      </c>
      <c r="F961" s="99" t="s">
        <v>85</v>
      </c>
      <c r="G961" s="99" t="s">
        <v>1661</v>
      </c>
      <c r="H961" s="100" t="s">
        <v>3622</v>
      </c>
      <c r="I961" s="100">
        <v>150.0</v>
      </c>
      <c r="J961" s="100">
        <v>0.0038</v>
      </c>
      <c r="K961" s="100">
        <v>0.0301</v>
      </c>
      <c r="L961" s="100">
        <v>0.0</v>
      </c>
      <c r="M961" s="100">
        <v>0.03</v>
      </c>
      <c r="N961" s="100">
        <v>0.00362</v>
      </c>
      <c r="O961" s="100">
        <v>0.02604</v>
      </c>
      <c r="P961" s="100">
        <v>14.5</v>
      </c>
      <c r="Q961" s="100">
        <v>13.91</v>
      </c>
      <c r="R961" s="1">
        <v>11.66</v>
      </c>
      <c r="S961" s="1">
        <v>10.4</v>
      </c>
    </row>
    <row r="962" hidden="1">
      <c r="A962" s="93" t="s">
        <v>3653</v>
      </c>
      <c r="B962" s="93" t="s">
        <v>85</v>
      </c>
      <c r="C962" s="93" t="s">
        <v>980</v>
      </c>
      <c r="D962" s="94" t="s">
        <v>82</v>
      </c>
      <c r="E962" s="100">
        <v>957.0</v>
      </c>
      <c r="F962" s="99" t="s">
        <v>66</v>
      </c>
      <c r="G962" s="99" t="s">
        <v>1562</v>
      </c>
      <c r="H962" s="100" t="s">
        <v>3622</v>
      </c>
      <c r="I962" s="100">
        <v>150.0</v>
      </c>
      <c r="J962" s="100">
        <v>0.0033</v>
      </c>
      <c r="K962" s="100">
        <v>0.0293</v>
      </c>
      <c r="L962" s="100">
        <v>0.0</v>
      </c>
      <c r="M962" s="100">
        <v>0.03</v>
      </c>
      <c r="N962" s="100">
        <v>8.7E-4</v>
      </c>
      <c r="O962" s="100">
        <v>0.01818</v>
      </c>
      <c r="P962" s="100">
        <v>16.36</v>
      </c>
      <c r="Q962" s="100">
        <v>14.34</v>
      </c>
      <c r="R962" s="1">
        <v>12.74</v>
      </c>
      <c r="S962" s="1">
        <v>10.55</v>
      </c>
    </row>
    <row r="963" hidden="1">
      <c r="A963" s="93" t="s">
        <v>3654</v>
      </c>
      <c r="B963" s="93" t="s">
        <v>85</v>
      </c>
      <c r="C963" s="93" t="s">
        <v>86</v>
      </c>
      <c r="D963" s="94" t="s">
        <v>82</v>
      </c>
      <c r="E963" s="100">
        <v>958.0</v>
      </c>
      <c r="F963" s="99" t="s">
        <v>61</v>
      </c>
      <c r="G963" s="99" t="s">
        <v>1562</v>
      </c>
      <c r="H963" s="100" t="s">
        <v>3622</v>
      </c>
      <c r="I963" s="100">
        <v>150.0</v>
      </c>
      <c r="J963" s="100">
        <v>0.0033</v>
      </c>
      <c r="K963" s="100">
        <v>0.0293</v>
      </c>
      <c r="L963" s="100">
        <v>0.0</v>
      </c>
      <c r="M963" s="100">
        <v>0.03</v>
      </c>
      <c r="N963" s="100">
        <v>8.7E-4</v>
      </c>
      <c r="O963" s="100">
        <v>0.01818</v>
      </c>
      <c r="P963" s="100">
        <v>16.36</v>
      </c>
      <c r="Q963" s="100">
        <v>14.34</v>
      </c>
      <c r="R963" s="1">
        <v>12.74</v>
      </c>
      <c r="S963" s="1">
        <v>10.55</v>
      </c>
    </row>
    <row r="964" hidden="1">
      <c r="A964" s="93" t="s">
        <v>3655</v>
      </c>
      <c r="B964" s="93" t="s">
        <v>88</v>
      </c>
      <c r="C964" s="93" t="s">
        <v>86</v>
      </c>
      <c r="D964" s="94" t="s">
        <v>82</v>
      </c>
      <c r="E964" s="100">
        <v>959.0</v>
      </c>
      <c r="F964" s="99" t="s">
        <v>88</v>
      </c>
      <c r="G964" s="99" t="s">
        <v>1753</v>
      </c>
      <c r="H964" s="100" t="s">
        <v>3622</v>
      </c>
      <c r="I964" s="100">
        <v>150.0</v>
      </c>
      <c r="J964" s="100">
        <v>0.0033</v>
      </c>
      <c r="K964" s="100">
        <v>0.0293</v>
      </c>
      <c r="L964" s="100">
        <v>0.0</v>
      </c>
      <c r="M964" s="100">
        <v>0.03</v>
      </c>
      <c r="N964" s="100">
        <v>8.6E-4</v>
      </c>
      <c r="O964" s="100">
        <v>0.01817</v>
      </c>
      <c r="P964" s="100">
        <v>16.35</v>
      </c>
      <c r="Q964" s="100">
        <v>14.33</v>
      </c>
      <c r="R964" s="1">
        <v>12.74</v>
      </c>
      <c r="S964" s="1">
        <v>10.54</v>
      </c>
    </row>
    <row r="965" hidden="1">
      <c r="A965" s="93" t="s">
        <v>3656</v>
      </c>
      <c r="B965" s="93" t="s">
        <v>56</v>
      </c>
      <c r="C965" s="93" t="s">
        <v>947</v>
      </c>
      <c r="D965" s="94" t="s">
        <v>82</v>
      </c>
      <c r="E965" s="100">
        <v>960.0</v>
      </c>
      <c r="F965" s="99" t="s">
        <v>1754</v>
      </c>
      <c r="G965" s="99" t="s">
        <v>1753</v>
      </c>
      <c r="H965" s="100" t="s">
        <v>3622</v>
      </c>
      <c r="I965" s="100">
        <v>150.0</v>
      </c>
      <c r="J965" s="100">
        <v>0.0033</v>
      </c>
      <c r="K965" s="100">
        <v>0.0293</v>
      </c>
      <c r="L965" s="100">
        <v>0.0</v>
      </c>
      <c r="M965" s="100">
        <v>0.03</v>
      </c>
      <c r="N965" s="100">
        <v>8.6E-4</v>
      </c>
      <c r="O965" s="100">
        <v>0.01817</v>
      </c>
      <c r="P965" s="100">
        <v>16.35</v>
      </c>
      <c r="Q965" s="100">
        <v>14.33</v>
      </c>
      <c r="R965" s="1">
        <v>12.74</v>
      </c>
      <c r="S965" s="1">
        <v>10.54</v>
      </c>
    </row>
    <row r="966" hidden="1">
      <c r="A966" s="93" t="s">
        <v>3657</v>
      </c>
      <c r="B966" s="93" t="s">
        <v>78</v>
      </c>
      <c r="C966" s="93" t="s">
        <v>947</v>
      </c>
      <c r="D966" s="94" t="s">
        <v>82</v>
      </c>
      <c r="E966" s="100">
        <v>961.0</v>
      </c>
      <c r="F966" s="99" t="s">
        <v>78</v>
      </c>
      <c r="G966" s="99" t="s">
        <v>497</v>
      </c>
      <c r="H966" s="100" t="s">
        <v>3622</v>
      </c>
      <c r="I966" s="100">
        <v>150.0</v>
      </c>
      <c r="J966" s="100">
        <v>0.0</v>
      </c>
      <c r="K966" s="100">
        <v>0.0278</v>
      </c>
      <c r="L966" s="100">
        <v>0.0</v>
      </c>
      <c r="M966" s="100">
        <v>0.03</v>
      </c>
      <c r="N966" s="100">
        <v>0.00185</v>
      </c>
      <c r="O966" s="100">
        <v>0.02114</v>
      </c>
      <c r="P966" s="100">
        <v>16.19</v>
      </c>
      <c r="Q966" s="100">
        <v>15.12</v>
      </c>
      <c r="R966" s="1">
        <v>13.49</v>
      </c>
      <c r="S966" s="1">
        <v>11.96</v>
      </c>
    </row>
    <row r="967" hidden="1">
      <c r="A967" s="93" t="s">
        <v>3658</v>
      </c>
      <c r="B967" s="93" t="s">
        <v>85</v>
      </c>
      <c r="C967" s="93" t="s">
        <v>1913</v>
      </c>
      <c r="D967" s="94" t="s">
        <v>82</v>
      </c>
      <c r="E967" s="100">
        <v>962.0</v>
      </c>
      <c r="F967" s="99" t="s">
        <v>56</v>
      </c>
      <c r="G967" s="99" t="s">
        <v>497</v>
      </c>
      <c r="H967" s="100" t="s">
        <v>3622</v>
      </c>
      <c r="I967" s="100">
        <v>150.0</v>
      </c>
      <c r="J967" s="100">
        <v>0.0</v>
      </c>
      <c r="K967" s="100">
        <v>0.0278</v>
      </c>
      <c r="L967" s="100">
        <v>0.0</v>
      </c>
      <c r="M967" s="100">
        <v>0.03</v>
      </c>
      <c r="N967" s="100">
        <v>0.00185</v>
      </c>
      <c r="O967" s="100">
        <v>0.02114</v>
      </c>
      <c r="P967" s="100">
        <v>16.19</v>
      </c>
      <c r="Q967" s="100">
        <v>15.12</v>
      </c>
      <c r="R967" s="1">
        <v>13.49</v>
      </c>
      <c r="S967" s="1">
        <v>11.96</v>
      </c>
    </row>
    <row r="968" hidden="1">
      <c r="A968" s="93" t="s">
        <v>3659</v>
      </c>
      <c r="B968" s="93" t="s">
        <v>88</v>
      </c>
      <c r="C968" s="93" t="s">
        <v>1913</v>
      </c>
      <c r="D968" s="94" t="s">
        <v>82</v>
      </c>
      <c r="E968" s="100">
        <v>963.0</v>
      </c>
      <c r="F968" s="99" t="s">
        <v>88</v>
      </c>
      <c r="G968" s="99" t="s">
        <v>929</v>
      </c>
      <c r="H968" s="100" t="s">
        <v>3622</v>
      </c>
      <c r="I968" s="100">
        <v>150.0</v>
      </c>
      <c r="J968" s="100">
        <v>0.0044</v>
      </c>
      <c r="K968" s="100">
        <v>0.0338</v>
      </c>
      <c r="L968" s="100">
        <v>0.0</v>
      </c>
      <c r="M968" s="100">
        <v>0.03</v>
      </c>
      <c r="N968" s="100">
        <v>0.00432</v>
      </c>
      <c r="O968" s="100">
        <v>0.03459</v>
      </c>
      <c r="P968" s="100">
        <v>12.27</v>
      </c>
      <c r="Q968" s="100">
        <v>12.41</v>
      </c>
      <c r="R968" s="1">
        <v>10.14</v>
      </c>
      <c r="S968" s="1">
        <v>9.5</v>
      </c>
    </row>
    <row r="969" hidden="1">
      <c r="A969" s="93" t="s">
        <v>3660</v>
      </c>
      <c r="B969" s="93" t="s">
        <v>85</v>
      </c>
      <c r="C969" s="93" t="s">
        <v>2123</v>
      </c>
      <c r="D969" s="94" t="s">
        <v>82</v>
      </c>
      <c r="E969" s="100">
        <v>964.0</v>
      </c>
      <c r="F969" s="99" t="s">
        <v>85</v>
      </c>
      <c r="G969" s="99" t="s">
        <v>929</v>
      </c>
      <c r="H969" s="100" t="s">
        <v>3622</v>
      </c>
      <c r="I969" s="100">
        <v>150.0</v>
      </c>
      <c r="J969" s="100">
        <v>0.0044</v>
      </c>
      <c r="K969" s="100">
        <v>0.0338</v>
      </c>
      <c r="L969" s="100">
        <v>0.0</v>
      </c>
      <c r="M969" s="100">
        <v>0.03</v>
      </c>
      <c r="N969" s="100">
        <v>0.00432</v>
      </c>
      <c r="O969" s="100">
        <v>0.03459</v>
      </c>
      <c r="P969" s="100">
        <v>12.27</v>
      </c>
      <c r="Q969" s="100">
        <v>12.41</v>
      </c>
      <c r="R969" s="1">
        <v>10.14</v>
      </c>
      <c r="S969" s="1">
        <v>9.5</v>
      </c>
    </row>
    <row r="970" hidden="1">
      <c r="A970" s="93" t="s">
        <v>3661</v>
      </c>
      <c r="B970" s="93" t="s">
        <v>85</v>
      </c>
      <c r="C970" s="93" t="s">
        <v>383</v>
      </c>
      <c r="D970" s="94" t="s">
        <v>82</v>
      </c>
      <c r="E970" s="100">
        <v>965.0</v>
      </c>
      <c r="F970" s="99" t="s">
        <v>88</v>
      </c>
      <c r="G970" s="99" t="s">
        <v>3662</v>
      </c>
      <c r="H970" s="100" t="s">
        <v>3622</v>
      </c>
      <c r="I970" s="100">
        <v>150.0</v>
      </c>
      <c r="J970" s="100">
        <v>0.0056</v>
      </c>
      <c r="K970" s="100">
        <v>0.0342</v>
      </c>
      <c r="L970" s="100">
        <v>0.01</v>
      </c>
      <c r="M970" s="100">
        <v>0.03</v>
      </c>
      <c r="N970" s="100">
        <v>0.01051</v>
      </c>
      <c r="O970" s="100">
        <v>0.04938</v>
      </c>
      <c r="P970" s="100">
        <v>10.54</v>
      </c>
      <c r="Q970" s="100">
        <v>12.18</v>
      </c>
      <c r="R970" s="1">
        <v>9.03</v>
      </c>
      <c r="S970" s="1">
        <v>9.52</v>
      </c>
    </row>
    <row r="971" hidden="1">
      <c r="A971" s="93" t="s">
        <v>3663</v>
      </c>
      <c r="B971" s="93" t="s">
        <v>85</v>
      </c>
      <c r="C971" s="93" t="s">
        <v>1125</v>
      </c>
      <c r="D971" s="94" t="s">
        <v>82</v>
      </c>
      <c r="E971" s="100">
        <v>966.0</v>
      </c>
      <c r="F971" s="99" t="s">
        <v>85</v>
      </c>
      <c r="G971" s="99" t="s">
        <v>3662</v>
      </c>
      <c r="H971" s="100" t="s">
        <v>3622</v>
      </c>
      <c r="I971" s="100">
        <v>150.0</v>
      </c>
      <c r="J971" s="100">
        <v>0.0056</v>
      </c>
      <c r="K971" s="100">
        <v>0.0342</v>
      </c>
      <c r="L971" s="100">
        <v>0.01</v>
      </c>
      <c r="M971" s="100">
        <v>0.03</v>
      </c>
      <c r="N971" s="100">
        <v>0.01051</v>
      </c>
      <c r="O971" s="100">
        <v>0.04938</v>
      </c>
      <c r="P971" s="100">
        <v>10.54</v>
      </c>
      <c r="Q971" s="100">
        <v>12.18</v>
      </c>
      <c r="R971" s="1">
        <v>9.03</v>
      </c>
      <c r="S971" s="1">
        <v>9.52</v>
      </c>
    </row>
    <row r="972" hidden="1">
      <c r="A972" s="93" t="s">
        <v>3664</v>
      </c>
      <c r="B972" s="93" t="s">
        <v>85</v>
      </c>
      <c r="C972" s="93" t="s">
        <v>952</v>
      </c>
      <c r="D972" s="94" t="s">
        <v>82</v>
      </c>
      <c r="E972" s="100">
        <v>967.0</v>
      </c>
      <c r="F972" s="99" t="s">
        <v>61</v>
      </c>
      <c r="G972" s="99" t="s">
        <v>682</v>
      </c>
      <c r="H972" s="100" t="s">
        <v>2616</v>
      </c>
      <c r="I972" s="100">
        <v>70.0</v>
      </c>
      <c r="J972" s="100">
        <v>0.0145</v>
      </c>
      <c r="K972" s="100">
        <v>0.0955</v>
      </c>
      <c r="L972" s="100">
        <v>0.01</v>
      </c>
      <c r="M972" s="100">
        <v>0.1</v>
      </c>
      <c r="N972" s="100">
        <v>1.86002</v>
      </c>
      <c r="O972" s="100">
        <v>0.14257</v>
      </c>
      <c r="P972" s="100">
        <v>1.41</v>
      </c>
      <c r="Q972" s="100">
        <v>9.36</v>
      </c>
      <c r="R972" s="1">
        <v>1.41</v>
      </c>
      <c r="S972" s="1">
        <v>9.31</v>
      </c>
    </row>
    <row r="973" hidden="1">
      <c r="A973" s="93" t="s">
        <v>3665</v>
      </c>
      <c r="B973" s="93" t="s">
        <v>88</v>
      </c>
      <c r="C973" s="93" t="s">
        <v>952</v>
      </c>
      <c r="D973" s="94" t="s">
        <v>82</v>
      </c>
      <c r="E973" s="100">
        <v>968.0</v>
      </c>
      <c r="F973" s="99" t="s">
        <v>252</v>
      </c>
      <c r="G973" s="99" t="s">
        <v>250</v>
      </c>
      <c r="H973" s="100" t="s">
        <v>2616</v>
      </c>
      <c r="I973" s="100">
        <v>70.0</v>
      </c>
      <c r="J973" s="100">
        <v>0.0137</v>
      </c>
      <c r="K973" s="100">
        <v>0.1403</v>
      </c>
      <c r="L973" s="100">
        <v>0.01</v>
      </c>
      <c r="M973" s="100">
        <v>0.14</v>
      </c>
      <c r="N973" s="100">
        <v>1.26787</v>
      </c>
      <c r="O973" s="100">
        <v>0.2222</v>
      </c>
      <c r="P973" s="100">
        <v>1.95</v>
      </c>
      <c r="Q973" s="100">
        <v>6.43</v>
      </c>
      <c r="R973" s="1">
        <v>1.95</v>
      </c>
      <c r="S973" s="1">
        <v>6.39</v>
      </c>
    </row>
    <row r="974" hidden="1">
      <c r="A974" s="93" t="s">
        <v>3666</v>
      </c>
      <c r="B974" s="93" t="s">
        <v>85</v>
      </c>
      <c r="C974" s="93" t="s">
        <v>1316</v>
      </c>
      <c r="D974" s="94" t="s">
        <v>82</v>
      </c>
      <c r="E974" s="100">
        <v>969.0</v>
      </c>
      <c r="F974" s="99" t="s">
        <v>249</v>
      </c>
      <c r="G974" s="99" t="s">
        <v>250</v>
      </c>
      <c r="H974" s="100" t="s">
        <v>2616</v>
      </c>
      <c r="I974" s="100">
        <v>70.0</v>
      </c>
      <c r="J974" s="100">
        <v>0.0137</v>
      </c>
      <c r="K974" s="100">
        <v>0.1403</v>
      </c>
      <c r="L974" s="100">
        <v>0.01</v>
      </c>
      <c r="M974" s="100">
        <v>0.14</v>
      </c>
      <c r="N974" s="100">
        <v>1.26787</v>
      </c>
      <c r="O974" s="100">
        <v>0.2222</v>
      </c>
      <c r="P974" s="100">
        <v>1.95</v>
      </c>
      <c r="Q974" s="100">
        <v>6.43</v>
      </c>
      <c r="R974" s="1">
        <v>1.95</v>
      </c>
      <c r="S974" s="1">
        <v>6.39</v>
      </c>
    </row>
    <row r="975" hidden="1">
      <c r="A975" s="93" t="s">
        <v>3667</v>
      </c>
      <c r="B975" s="104">
        <v>2.0</v>
      </c>
      <c r="C975" s="93" t="s">
        <v>154</v>
      </c>
      <c r="D975" s="94" t="s">
        <v>82</v>
      </c>
      <c r="E975" s="100">
        <v>970.0</v>
      </c>
      <c r="F975" s="99" t="s">
        <v>252</v>
      </c>
      <c r="G975" s="99" t="s">
        <v>441</v>
      </c>
      <c r="H975" s="100" t="s">
        <v>2616</v>
      </c>
      <c r="I975" s="100">
        <v>70.0</v>
      </c>
      <c r="J975" s="100">
        <v>0.0898</v>
      </c>
      <c r="K975" s="100">
        <v>0.2589</v>
      </c>
      <c r="L975" s="100">
        <v>0.09</v>
      </c>
      <c r="M975" s="100">
        <v>0.26</v>
      </c>
      <c r="N975" s="100">
        <v>1.33222</v>
      </c>
      <c r="O975" s="100">
        <v>0.40195</v>
      </c>
      <c r="P975" s="100">
        <v>1.53</v>
      </c>
      <c r="Q975" s="100">
        <v>3.3</v>
      </c>
      <c r="R975" s="1">
        <v>1.53</v>
      </c>
      <c r="S975" s="1">
        <v>3.29</v>
      </c>
    </row>
    <row r="976" hidden="1">
      <c r="A976" s="93" t="s">
        <v>3668</v>
      </c>
      <c r="B976" s="93" t="s">
        <v>123</v>
      </c>
      <c r="C976" s="93" t="s">
        <v>832</v>
      </c>
      <c r="D976" s="94" t="s">
        <v>82</v>
      </c>
      <c r="E976" s="100">
        <v>971.0</v>
      </c>
      <c r="F976" s="99" t="s">
        <v>249</v>
      </c>
      <c r="G976" s="99" t="s">
        <v>441</v>
      </c>
      <c r="H976" s="100" t="s">
        <v>2616</v>
      </c>
      <c r="I976" s="100">
        <v>70.0</v>
      </c>
      <c r="J976" s="100">
        <v>0.1538</v>
      </c>
      <c r="K976" s="100">
        <v>0.374</v>
      </c>
      <c r="L976" s="100">
        <v>0.15</v>
      </c>
      <c r="M976" s="100">
        <v>0.37</v>
      </c>
      <c r="N976" s="100">
        <v>1.19305</v>
      </c>
      <c r="O976" s="100">
        <v>0.97129</v>
      </c>
      <c r="P976" s="100">
        <v>1.19</v>
      </c>
      <c r="Q976" s="100">
        <v>2.24</v>
      </c>
      <c r="R976" s="1">
        <v>1.19</v>
      </c>
      <c r="S976" s="1">
        <v>2.24</v>
      </c>
    </row>
    <row r="977" hidden="1">
      <c r="A977" s="93" t="s">
        <v>3669</v>
      </c>
      <c r="B977" s="93" t="s">
        <v>118</v>
      </c>
      <c r="C977" s="93" t="s">
        <v>832</v>
      </c>
      <c r="D977" s="94" t="s">
        <v>82</v>
      </c>
      <c r="E977" s="100">
        <v>972.0</v>
      </c>
      <c r="F977" s="99" t="s">
        <v>252</v>
      </c>
      <c r="G977" s="99" t="s">
        <v>537</v>
      </c>
      <c r="H977" s="100" t="s">
        <v>2616</v>
      </c>
      <c r="I977" s="100">
        <v>70.0</v>
      </c>
      <c r="J977" s="100">
        <v>0.0041</v>
      </c>
      <c r="K977" s="100">
        <v>0.1821</v>
      </c>
      <c r="L977" s="100">
        <v>0.0</v>
      </c>
      <c r="M977" s="100">
        <v>0.18</v>
      </c>
      <c r="N977" s="100">
        <v>1.48746</v>
      </c>
      <c r="O977" s="100">
        <v>0.18555</v>
      </c>
      <c r="P977" s="100">
        <v>1.7</v>
      </c>
      <c r="Q977" s="100">
        <v>4.98</v>
      </c>
      <c r="R977" s="1">
        <v>1.7</v>
      </c>
      <c r="S977" s="1">
        <v>4.94</v>
      </c>
    </row>
    <row r="978" hidden="1">
      <c r="A978" s="93" t="s">
        <v>3670</v>
      </c>
      <c r="B978" s="93" t="s">
        <v>123</v>
      </c>
      <c r="C978" s="93" t="s">
        <v>2163</v>
      </c>
      <c r="D978" s="94" t="s">
        <v>82</v>
      </c>
      <c r="E978" s="100">
        <v>973.0</v>
      </c>
      <c r="F978" s="99" t="s">
        <v>249</v>
      </c>
      <c r="G978" s="99" t="s">
        <v>537</v>
      </c>
      <c r="H978" s="100" t="s">
        <v>2616</v>
      </c>
      <c r="I978" s="100">
        <v>70.0</v>
      </c>
      <c r="J978" s="100">
        <v>0.0041</v>
      </c>
      <c r="K978" s="100">
        <v>0.1821</v>
      </c>
      <c r="L978" s="100">
        <v>0.0</v>
      </c>
      <c r="M978" s="100">
        <v>0.18</v>
      </c>
      <c r="N978" s="100">
        <v>1.48746</v>
      </c>
      <c r="O978" s="100">
        <v>0.18555</v>
      </c>
      <c r="P978" s="100">
        <v>1.7</v>
      </c>
      <c r="Q978" s="100">
        <v>4.98</v>
      </c>
      <c r="R978" s="1">
        <v>1.7</v>
      </c>
      <c r="S978" s="1">
        <v>4.94</v>
      </c>
    </row>
    <row r="979" hidden="1">
      <c r="A979" s="93" t="s">
        <v>3671</v>
      </c>
      <c r="B979" s="93" t="s">
        <v>118</v>
      </c>
      <c r="C979" s="93" t="s">
        <v>2163</v>
      </c>
      <c r="D979" s="94" t="s">
        <v>82</v>
      </c>
      <c r="E979" s="100">
        <v>974.0</v>
      </c>
      <c r="F979" s="99" t="s">
        <v>252</v>
      </c>
      <c r="G979" s="99" t="s">
        <v>493</v>
      </c>
      <c r="H979" s="100" t="s">
        <v>2616</v>
      </c>
      <c r="I979" s="100">
        <v>70.0</v>
      </c>
      <c r="J979" s="100">
        <v>0.0011</v>
      </c>
      <c r="K979" s="100">
        <v>0.0689</v>
      </c>
      <c r="L979" s="100">
        <v>0.0</v>
      </c>
      <c r="M979" s="100">
        <v>0.07</v>
      </c>
      <c r="N979" s="100">
        <v>1.8368</v>
      </c>
      <c r="O979" s="100">
        <v>0.06288</v>
      </c>
      <c r="P979" s="100">
        <v>1.47</v>
      </c>
      <c r="Q979" s="100">
        <v>13.15</v>
      </c>
      <c r="R979" s="1">
        <v>1.47</v>
      </c>
      <c r="S979" s="1">
        <v>13.04</v>
      </c>
    </row>
    <row r="980" hidden="1">
      <c r="A980" s="93" t="s">
        <v>3672</v>
      </c>
      <c r="B980" s="93" t="s">
        <v>88</v>
      </c>
      <c r="C980" s="93" t="s">
        <v>2156</v>
      </c>
      <c r="D980" s="94" t="s">
        <v>82</v>
      </c>
      <c r="E980" s="100">
        <v>975.0</v>
      </c>
      <c r="F980" s="99" t="s">
        <v>249</v>
      </c>
      <c r="G980" s="99" t="s">
        <v>493</v>
      </c>
      <c r="H980" s="100" t="s">
        <v>2616</v>
      </c>
      <c r="I980" s="100">
        <v>70.0</v>
      </c>
      <c r="J980" s="100">
        <v>0.0011</v>
      </c>
      <c r="K980" s="100">
        <v>0.0689</v>
      </c>
      <c r="L980" s="100">
        <v>0.0</v>
      </c>
      <c r="M980" s="100">
        <v>0.07</v>
      </c>
      <c r="N980" s="100">
        <v>1.8368</v>
      </c>
      <c r="O980" s="100">
        <v>0.06288</v>
      </c>
      <c r="P980" s="100">
        <v>1.47</v>
      </c>
      <c r="Q980" s="100">
        <v>13.15</v>
      </c>
      <c r="R980" s="1">
        <v>1.47</v>
      </c>
      <c r="S980" s="1">
        <v>13.04</v>
      </c>
    </row>
    <row r="981" hidden="1">
      <c r="A981" s="93" t="s">
        <v>3673</v>
      </c>
      <c r="B981" s="93" t="s">
        <v>123</v>
      </c>
      <c r="C981" s="93" t="s">
        <v>385</v>
      </c>
      <c r="D981" s="94" t="s">
        <v>82</v>
      </c>
      <c r="E981" s="100">
        <v>976.0</v>
      </c>
      <c r="F981" s="99" t="s">
        <v>252</v>
      </c>
      <c r="G981" s="99" t="s">
        <v>546</v>
      </c>
      <c r="H981" s="100" t="s">
        <v>2616</v>
      </c>
      <c r="I981" s="100">
        <v>70.0</v>
      </c>
      <c r="J981" s="100">
        <v>0.0135</v>
      </c>
      <c r="K981" s="100">
        <v>0.0927</v>
      </c>
      <c r="L981" s="100">
        <v>0.01</v>
      </c>
      <c r="M981" s="100">
        <v>0.09</v>
      </c>
      <c r="N981" s="100">
        <v>1.85797</v>
      </c>
      <c r="O981" s="100">
        <v>0.13408</v>
      </c>
      <c r="P981" s="100">
        <v>1.42</v>
      </c>
      <c r="Q981" s="100">
        <v>9.66</v>
      </c>
      <c r="R981" s="1">
        <v>1.42</v>
      </c>
      <c r="S981" s="1">
        <v>9.6</v>
      </c>
    </row>
    <row r="982" hidden="1">
      <c r="A982" s="93" t="s">
        <v>3674</v>
      </c>
      <c r="B982" s="93" t="s">
        <v>118</v>
      </c>
      <c r="C982" s="93" t="s">
        <v>385</v>
      </c>
      <c r="D982" s="94" t="s">
        <v>82</v>
      </c>
      <c r="E982" s="100">
        <v>977.0</v>
      </c>
      <c r="F982" s="99" t="s">
        <v>249</v>
      </c>
      <c r="G982" s="99" t="s">
        <v>546</v>
      </c>
      <c r="H982" s="100" t="s">
        <v>2616</v>
      </c>
      <c r="I982" s="100">
        <v>70.0</v>
      </c>
      <c r="J982" s="100">
        <v>0.0</v>
      </c>
      <c r="K982" s="100">
        <v>0.0927</v>
      </c>
      <c r="L982" s="100">
        <v>0.01</v>
      </c>
      <c r="M982" s="100">
        <v>0.09</v>
      </c>
      <c r="N982" s="100">
        <v>1.85797</v>
      </c>
      <c r="O982" s="100">
        <v>0.13408</v>
      </c>
      <c r="P982" s="100">
        <v>1.42</v>
      </c>
      <c r="Q982" s="100">
        <v>9.66</v>
      </c>
      <c r="R982" s="1">
        <v>1.42</v>
      </c>
      <c r="S982" s="1">
        <v>9.6</v>
      </c>
    </row>
    <row r="983" hidden="1">
      <c r="A983" s="93" t="s">
        <v>3675</v>
      </c>
      <c r="B983" s="93" t="s">
        <v>123</v>
      </c>
      <c r="C983" s="93" t="s">
        <v>1128</v>
      </c>
      <c r="D983" s="94" t="s">
        <v>82</v>
      </c>
      <c r="E983" s="100">
        <v>978.0</v>
      </c>
      <c r="F983" s="99" t="s">
        <v>252</v>
      </c>
      <c r="G983" s="99" t="s">
        <v>260</v>
      </c>
      <c r="H983" s="100" t="s">
        <v>2616</v>
      </c>
      <c r="I983" s="100">
        <v>70.0</v>
      </c>
      <c r="J983" s="100">
        <v>0.0035</v>
      </c>
      <c r="K983" s="100">
        <v>0.1222</v>
      </c>
      <c r="L983" s="100">
        <v>0.0</v>
      </c>
      <c r="M983" s="100">
        <v>0.12</v>
      </c>
      <c r="N983" s="100">
        <v>1.2506</v>
      </c>
      <c r="O983" s="100">
        <v>0.16786</v>
      </c>
      <c r="P983" s="100">
        <v>2.05</v>
      </c>
      <c r="Q983" s="100">
        <v>7.42</v>
      </c>
      <c r="R983" s="1">
        <v>2.05</v>
      </c>
      <c r="S983" s="1">
        <v>7.37</v>
      </c>
    </row>
    <row r="984" hidden="1">
      <c r="A984" s="93" t="s">
        <v>3676</v>
      </c>
      <c r="B984" s="93" t="s">
        <v>85</v>
      </c>
      <c r="C984" s="93" t="s">
        <v>1141</v>
      </c>
      <c r="D984" s="94" t="s">
        <v>82</v>
      </c>
      <c r="E984" s="100">
        <v>979.0</v>
      </c>
      <c r="F984" s="99" t="s">
        <v>249</v>
      </c>
      <c r="G984" s="99" t="s">
        <v>260</v>
      </c>
      <c r="H984" s="100" t="s">
        <v>2616</v>
      </c>
      <c r="I984" s="100">
        <v>70.0</v>
      </c>
      <c r="J984" s="100">
        <v>0.0035</v>
      </c>
      <c r="K984" s="100">
        <v>0.1222</v>
      </c>
      <c r="L984" s="100">
        <v>0.0</v>
      </c>
      <c r="M984" s="100">
        <v>0.12</v>
      </c>
      <c r="N984" s="100">
        <v>1.2506</v>
      </c>
      <c r="O984" s="100">
        <v>0.16786</v>
      </c>
      <c r="P984" s="100">
        <v>2.05</v>
      </c>
      <c r="Q984" s="100">
        <v>7.42</v>
      </c>
      <c r="R984" s="1">
        <v>2.05</v>
      </c>
      <c r="S984" s="1">
        <v>7.37</v>
      </c>
    </row>
    <row r="985" hidden="1">
      <c r="A985" s="93" t="s">
        <v>3677</v>
      </c>
      <c r="B985" s="93" t="s">
        <v>88</v>
      </c>
      <c r="C985" s="93" t="s">
        <v>1141</v>
      </c>
      <c r="D985" s="94" t="s">
        <v>82</v>
      </c>
      <c r="E985" s="100">
        <v>980.0</v>
      </c>
      <c r="F985" s="99" t="s">
        <v>252</v>
      </c>
      <c r="G985" s="99" t="s">
        <v>442</v>
      </c>
      <c r="H985" s="100" t="s">
        <v>2616</v>
      </c>
      <c r="I985" s="100">
        <v>70.0</v>
      </c>
      <c r="J985" s="100">
        <v>0.0335</v>
      </c>
      <c r="K985" s="100">
        <v>0.1818</v>
      </c>
      <c r="L985" s="100">
        <v>0.03</v>
      </c>
      <c r="M985" s="100">
        <v>0.18</v>
      </c>
      <c r="N985" s="100">
        <v>1.24367</v>
      </c>
      <c r="O985" s="100">
        <v>0.17058</v>
      </c>
      <c r="P985" s="100">
        <v>1.92</v>
      </c>
      <c r="Q985" s="100">
        <v>4.9</v>
      </c>
      <c r="R985" s="1">
        <v>1.92</v>
      </c>
      <c r="S985" s="1">
        <v>4.88</v>
      </c>
    </row>
    <row r="986" hidden="1">
      <c r="A986" s="93" t="s">
        <v>3678</v>
      </c>
      <c r="B986" s="93" t="s">
        <v>85</v>
      </c>
      <c r="C986" s="93" t="s">
        <v>2118</v>
      </c>
      <c r="D986" s="94" t="s">
        <v>82</v>
      </c>
      <c r="E986" s="100">
        <v>981.0</v>
      </c>
      <c r="F986" s="99" t="s">
        <v>249</v>
      </c>
      <c r="G986" s="99" t="s">
        <v>442</v>
      </c>
      <c r="H986" s="100" t="s">
        <v>2616</v>
      </c>
      <c r="I986" s="100">
        <v>70.0</v>
      </c>
      <c r="J986" s="100">
        <v>0.0335</v>
      </c>
      <c r="K986" s="100">
        <v>0.1818</v>
      </c>
      <c r="L986" s="100">
        <v>0.03</v>
      </c>
      <c r="M986" s="100">
        <v>0.18</v>
      </c>
      <c r="N986" s="100">
        <v>1.24367</v>
      </c>
      <c r="O986" s="100">
        <v>0.17058</v>
      </c>
      <c r="P986" s="100">
        <v>1.92</v>
      </c>
      <c r="Q986" s="100">
        <v>4.9</v>
      </c>
      <c r="R986" s="1">
        <v>1.92</v>
      </c>
      <c r="S986" s="1">
        <v>4.88</v>
      </c>
    </row>
    <row r="987">
      <c r="A987" s="93" t="s">
        <v>3679</v>
      </c>
      <c r="B987" s="93" t="s">
        <v>88</v>
      </c>
      <c r="C987" s="93" t="s">
        <v>2118</v>
      </c>
      <c r="D987" s="94" t="s">
        <v>82</v>
      </c>
      <c r="E987" s="100">
        <v>982.0</v>
      </c>
      <c r="F987" s="99" t="s">
        <v>249</v>
      </c>
      <c r="G987" s="99" t="s">
        <v>2235</v>
      </c>
      <c r="H987" s="100" t="s">
        <v>2616</v>
      </c>
      <c r="I987" s="100">
        <v>70.0</v>
      </c>
      <c r="J987" s="100">
        <v>0.0</v>
      </c>
      <c r="K987" s="100">
        <v>0.4027</v>
      </c>
      <c r="L987" s="100">
        <v>0.11</v>
      </c>
      <c r="M987" s="100">
        <v>0.4</v>
      </c>
      <c r="N987" s="100">
        <v>1.65304</v>
      </c>
      <c r="O987" s="100">
        <v>0.74745</v>
      </c>
      <c r="P987" s="100">
        <v>1.11</v>
      </c>
      <c r="Q987" s="100">
        <v>2.16</v>
      </c>
      <c r="R987" s="1">
        <v>1.11</v>
      </c>
      <c r="S987" s="1">
        <v>2.16</v>
      </c>
    </row>
    <row r="988" hidden="1">
      <c r="A988" s="93" t="s">
        <v>3680</v>
      </c>
      <c r="B988" s="93" t="s">
        <v>123</v>
      </c>
      <c r="C988" s="93" t="s">
        <v>2263</v>
      </c>
      <c r="D988" s="94" t="s">
        <v>82</v>
      </c>
      <c r="E988" s="100">
        <v>983.0</v>
      </c>
      <c r="F988" s="99" t="s">
        <v>252</v>
      </c>
      <c r="G988" s="99" t="s">
        <v>2942</v>
      </c>
      <c r="H988" s="100" t="s">
        <v>2616</v>
      </c>
      <c r="I988" s="100">
        <v>70.0</v>
      </c>
      <c r="J988" s="100">
        <v>8.0E-4</v>
      </c>
      <c r="K988" s="100">
        <v>0.0651</v>
      </c>
      <c r="L988" s="100">
        <v>0.0</v>
      </c>
      <c r="M988" s="100">
        <v>0.07</v>
      </c>
      <c r="N988" s="100">
        <v>2.2391402E7</v>
      </c>
      <c r="O988" s="100">
        <v>0.6403</v>
      </c>
      <c r="P988" s="100">
        <v>0.0</v>
      </c>
      <c r="Q988" s="100">
        <v>13.92</v>
      </c>
      <c r="R988" s="1">
        <v>0.0</v>
      </c>
      <c r="S988" s="1">
        <v>13.77</v>
      </c>
    </row>
    <row r="989" hidden="1">
      <c r="A989" s="93" t="s">
        <v>3681</v>
      </c>
      <c r="B989" s="93" t="s">
        <v>118</v>
      </c>
      <c r="C989" s="93" t="s">
        <v>2263</v>
      </c>
      <c r="D989" s="94" t="s">
        <v>82</v>
      </c>
      <c r="E989" s="100">
        <v>984.0</v>
      </c>
      <c r="F989" s="99" t="s">
        <v>249</v>
      </c>
      <c r="G989" s="99" t="s">
        <v>2942</v>
      </c>
      <c r="H989" s="100" t="s">
        <v>2616</v>
      </c>
      <c r="I989" s="100">
        <v>70.0</v>
      </c>
      <c r="J989" s="100">
        <v>8.0E-4</v>
      </c>
      <c r="K989" s="100">
        <v>0.0651</v>
      </c>
      <c r="L989" s="100">
        <v>0.0</v>
      </c>
      <c r="M989" s="100">
        <v>0.07</v>
      </c>
      <c r="N989" s="100">
        <v>2.2391402E7</v>
      </c>
      <c r="O989" s="100">
        <v>0.6403</v>
      </c>
      <c r="P989" s="100">
        <v>0.0</v>
      </c>
      <c r="Q989" s="100">
        <v>13.92</v>
      </c>
      <c r="R989" s="1">
        <v>0.0</v>
      </c>
      <c r="S989" s="1">
        <v>13.77</v>
      </c>
    </row>
    <row r="990" hidden="1">
      <c r="A990" s="93" t="s">
        <v>3682</v>
      </c>
      <c r="B990" s="93" t="s">
        <v>85</v>
      </c>
      <c r="C990" s="93" t="s">
        <v>767</v>
      </c>
      <c r="D990" s="94" t="s">
        <v>82</v>
      </c>
      <c r="E990" s="100">
        <v>985.0</v>
      </c>
      <c r="F990" s="99" t="s">
        <v>369</v>
      </c>
      <c r="G990" s="99" t="s">
        <v>1357</v>
      </c>
      <c r="H990" s="100" t="s">
        <v>2616</v>
      </c>
      <c r="I990" s="100">
        <v>70.0</v>
      </c>
      <c r="J990" s="100">
        <v>0.0122</v>
      </c>
      <c r="K990" s="100">
        <v>0.1513</v>
      </c>
      <c r="L990" s="100">
        <v>0.01</v>
      </c>
      <c r="M990" s="100">
        <v>0.15</v>
      </c>
      <c r="N990" s="100">
        <v>3.69532</v>
      </c>
      <c r="O990" s="100">
        <v>0.18968</v>
      </c>
      <c r="P990" s="100">
        <v>0.72</v>
      </c>
      <c r="Q990" s="100">
        <v>5.97</v>
      </c>
      <c r="R990" s="1">
        <v>0.72</v>
      </c>
      <c r="S990" s="1">
        <v>5.95</v>
      </c>
    </row>
    <row r="991" hidden="1">
      <c r="A991" s="93" t="s">
        <v>3683</v>
      </c>
      <c r="B991" s="93" t="s">
        <v>88</v>
      </c>
      <c r="C991" s="93" t="s">
        <v>767</v>
      </c>
      <c r="D991" s="94" t="s">
        <v>82</v>
      </c>
      <c r="E991" s="100">
        <v>986.0</v>
      </c>
      <c r="F991" s="99" t="s">
        <v>252</v>
      </c>
      <c r="G991" s="99" t="s">
        <v>445</v>
      </c>
      <c r="H991" s="100" t="s">
        <v>2616</v>
      </c>
      <c r="I991" s="100">
        <v>70.0</v>
      </c>
      <c r="J991" s="100">
        <v>0.0582</v>
      </c>
      <c r="K991" s="100">
        <v>0.2429</v>
      </c>
      <c r="L991" s="100">
        <v>0.06</v>
      </c>
      <c r="M991" s="100">
        <v>0.24</v>
      </c>
      <c r="N991" s="100">
        <v>1.04251</v>
      </c>
      <c r="O991" s="100">
        <v>0.57797</v>
      </c>
      <c r="P991" s="100">
        <v>1.73</v>
      </c>
      <c r="Q991" s="100">
        <v>3.63</v>
      </c>
      <c r="R991" s="1">
        <v>1.72</v>
      </c>
      <c r="S991" s="1">
        <v>3.62</v>
      </c>
    </row>
    <row r="992" hidden="1">
      <c r="A992" s="93" t="s">
        <v>3684</v>
      </c>
      <c r="B992" s="93" t="s">
        <v>123</v>
      </c>
      <c r="C992" s="93" t="s">
        <v>2282</v>
      </c>
      <c r="D992" s="94" t="s">
        <v>82</v>
      </c>
      <c r="E992" s="100">
        <v>987.0</v>
      </c>
      <c r="F992" s="99" t="s">
        <v>249</v>
      </c>
      <c r="G992" s="99" t="s">
        <v>445</v>
      </c>
      <c r="H992" s="100" t="s">
        <v>2616</v>
      </c>
      <c r="I992" s="100">
        <v>70.0</v>
      </c>
      <c r="J992" s="100">
        <v>0.0582</v>
      </c>
      <c r="K992" s="100">
        <v>0.2429</v>
      </c>
      <c r="L992" s="100">
        <v>0.06</v>
      </c>
      <c r="M992" s="100">
        <v>0.24</v>
      </c>
      <c r="N992" s="100">
        <v>1.04251</v>
      </c>
      <c r="O992" s="100">
        <v>0.57797</v>
      </c>
      <c r="P992" s="100">
        <v>1.73</v>
      </c>
      <c r="Q992" s="100">
        <v>3.63</v>
      </c>
      <c r="R992" s="1">
        <v>1.72</v>
      </c>
      <c r="S992" s="1">
        <v>3.62</v>
      </c>
    </row>
    <row r="993" hidden="1">
      <c r="A993" s="93" t="s">
        <v>3685</v>
      </c>
      <c r="B993" s="93" t="s">
        <v>85</v>
      </c>
      <c r="C993" s="93" t="s">
        <v>2096</v>
      </c>
      <c r="D993" s="94" t="s">
        <v>82</v>
      </c>
      <c r="E993" s="100">
        <v>988.0</v>
      </c>
      <c r="F993" s="99" t="s">
        <v>252</v>
      </c>
      <c r="G993" s="99" t="s">
        <v>1923</v>
      </c>
      <c r="H993" s="100" t="s">
        <v>2616</v>
      </c>
      <c r="I993" s="100">
        <v>70.0</v>
      </c>
      <c r="J993" s="100">
        <v>0.0019</v>
      </c>
      <c r="K993" s="100">
        <v>0.1313</v>
      </c>
      <c r="L993" s="100">
        <v>0.0</v>
      </c>
      <c r="M993" s="100">
        <v>0.13</v>
      </c>
      <c r="N993" s="100">
        <v>3.67522</v>
      </c>
      <c r="O993" s="100">
        <v>0.1298</v>
      </c>
      <c r="P993" s="100">
        <v>0.73</v>
      </c>
      <c r="Q993" s="100">
        <v>6.9</v>
      </c>
      <c r="R993" s="1">
        <v>0.73</v>
      </c>
      <c r="S993" s="1">
        <v>6.87</v>
      </c>
    </row>
    <row r="994" hidden="1">
      <c r="A994" s="93" t="s">
        <v>3686</v>
      </c>
      <c r="B994" s="93" t="s">
        <v>85</v>
      </c>
      <c r="C994" s="93" t="s">
        <v>2017</v>
      </c>
      <c r="D994" s="94" t="s">
        <v>82</v>
      </c>
      <c r="E994" s="100">
        <v>989.0</v>
      </c>
      <c r="F994" s="99" t="s">
        <v>249</v>
      </c>
      <c r="G994" s="99" t="s">
        <v>1923</v>
      </c>
      <c r="H994" s="100" t="s">
        <v>2616</v>
      </c>
      <c r="I994" s="100">
        <v>70.0</v>
      </c>
      <c r="J994" s="100">
        <v>0.0</v>
      </c>
      <c r="K994" s="100">
        <v>0.1313</v>
      </c>
      <c r="L994" s="100">
        <v>0.0</v>
      </c>
      <c r="M994" s="100">
        <v>0.13</v>
      </c>
      <c r="N994" s="100">
        <v>3.67522</v>
      </c>
      <c r="O994" s="100">
        <v>0.1298</v>
      </c>
      <c r="P994" s="100">
        <v>0.73</v>
      </c>
      <c r="Q994" s="100">
        <v>6.9</v>
      </c>
      <c r="R994" s="1">
        <v>0.73</v>
      </c>
      <c r="S994" s="1">
        <v>6.87</v>
      </c>
    </row>
    <row r="995" hidden="1">
      <c r="A995" s="93" t="s">
        <v>3687</v>
      </c>
      <c r="B995" s="93" t="s">
        <v>88</v>
      </c>
      <c r="C995" s="93" t="s">
        <v>2017</v>
      </c>
      <c r="D995" s="94" t="s">
        <v>82</v>
      </c>
      <c r="E995" s="100">
        <v>990.0</v>
      </c>
      <c r="F995" s="99" t="s">
        <v>252</v>
      </c>
      <c r="G995" s="99" t="s">
        <v>2084</v>
      </c>
      <c r="H995" s="100" t="s">
        <v>2616</v>
      </c>
      <c r="I995" s="100">
        <v>70.0</v>
      </c>
      <c r="J995" s="100">
        <v>0.0029</v>
      </c>
      <c r="K995" s="100">
        <v>0.083</v>
      </c>
      <c r="L995" s="100">
        <v>0.0</v>
      </c>
      <c r="M995" s="100">
        <v>0.08</v>
      </c>
      <c r="N995" s="100">
        <v>0.92677</v>
      </c>
      <c r="O995" s="100">
        <v>0.09816</v>
      </c>
      <c r="P995" s="100">
        <v>2.79</v>
      </c>
      <c r="Q995" s="100">
        <v>10.92</v>
      </c>
      <c r="R995" s="1">
        <v>2.79</v>
      </c>
      <c r="S995" s="1">
        <v>10.84</v>
      </c>
    </row>
    <row r="996" hidden="1">
      <c r="A996" s="93" t="s">
        <v>3688</v>
      </c>
      <c r="B996" s="93" t="s">
        <v>85</v>
      </c>
      <c r="C996" s="93" t="s">
        <v>926</v>
      </c>
      <c r="D996" s="94" t="s">
        <v>140</v>
      </c>
      <c r="E996" s="100">
        <v>991.0</v>
      </c>
      <c r="F996" s="99" t="s">
        <v>249</v>
      </c>
      <c r="G996" s="99" t="s">
        <v>2084</v>
      </c>
      <c r="H996" s="100" t="s">
        <v>2616</v>
      </c>
      <c r="I996" s="100">
        <v>70.0</v>
      </c>
      <c r="J996" s="100">
        <v>0.0029</v>
      </c>
      <c r="K996" s="100">
        <v>0.083</v>
      </c>
      <c r="L996" s="100">
        <v>0.0</v>
      </c>
      <c r="M996" s="100">
        <v>0.08</v>
      </c>
      <c r="N996" s="100">
        <v>0.92677</v>
      </c>
      <c r="O996" s="100">
        <v>0.09816</v>
      </c>
      <c r="P996" s="100">
        <v>2.79</v>
      </c>
      <c r="Q996" s="100">
        <v>10.92</v>
      </c>
      <c r="R996" s="1">
        <v>2.79</v>
      </c>
      <c r="S996" s="1">
        <v>10.84</v>
      </c>
    </row>
    <row r="997" hidden="1">
      <c r="A997" s="93" t="s">
        <v>3689</v>
      </c>
      <c r="B997" s="93" t="s">
        <v>88</v>
      </c>
      <c r="C997" s="93" t="s">
        <v>926</v>
      </c>
      <c r="D997" s="94" t="s">
        <v>140</v>
      </c>
      <c r="E997" s="100">
        <v>992.0</v>
      </c>
      <c r="F997" s="99" t="s">
        <v>252</v>
      </c>
      <c r="G997" s="99" t="s">
        <v>542</v>
      </c>
      <c r="H997" s="100" t="s">
        <v>2616</v>
      </c>
      <c r="I997" s="100">
        <v>70.0</v>
      </c>
      <c r="J997" s="100">
        <v>0.0175</v>
      </c>
      <c r="K997" s="100">
        <v>0.2083</v>
      </c>
      <c r="L997" s="100">
        <v>0.02</v>
      </c>
      <c r="M997" s="100">
        <v>0.21</v>
      </c>
      <c r="N997" s="100">
        <v>1.477</v>
      </c>
      <c r="O997" s="100">
        <v>0.16429</v>
      </c>
      <c r="P997" s="100">
        <v>1.68</v>
      </c>
      <c r="Q997" s="100">
        <v>4.34</v>
      </c>
      <c r="R997" s="1">
        <v>1.68</v>
      </c>
      <c r="S997" s="1">
        <v>4.31</v>
      </c>
    </row>
    <row r="998" hidden="1">
      <c r="A998" s="93" t="s">
        <v>3690</v>
      </c>
      <c r="B998" s="93" t="s">
        <v>85</v>
      </c>
      <c r="C998" s="93" t="s">
        <v>142</v>
      </c>
      <c r="D998" s="94" t="s">
        <v>140</v>
      </c>
      <c r="E998" s="100">
        <v>993.0</v>
      </c>
      <c r="F998" s="99" t="s">
        <v>249</v>
      </c>
      <c r="G998" s="99" t="s">
        <v>542</v>
      </c>
      <c r="H998" s="100" t="s">
        <v>2616</v>
      </c>
      <c r="I998" s="100">
        <v>70.0</v>
      </c>
      <c r="J998" s="100">
        <v>0.0175</v>
      </c>
      <c r="K998" s="100">
        <v>0.2083</v>
      </c>
      <c r="L998" s="100">
        <v>0.02</v>
      </c>
      <c r="M998" s="100">
        <v>0.21</v>
      </c>
      <c r="N998" s="100">
        <v>1.477</v>
      </c>
      <c r="O998" s="100">
        <v>0.16429</v>
      </c>
      <c r="P998" s="100">
        <v>1.68</v>
      </c>
      <c r="Q998" s="100">
        <v>4.34</v>
      </c>
      <c r="R998" s="1">
        <v>1.68</v>
      </c>
      <c r="S998" s="1">
        <v>4.31</v>
      </c>
    </row>
    <row r="999" hidden="1">
      <c r="A999" s="93" t="s">
        <v>3691</v>
      </c>
      <c r="B999" s="93" t="s">
        <v>88</v>
      </c>
      <c r="C999" s="93" t="s">
        <v>142</v>
      </c>
      <c r="D999" s="94" t="s">
        <v>140</v>
      </c>
      <c r="E999" s="100">
        <v>994.0</v>
      </c>
      <c r="F999" s="99" t="s">
        <v>118</v>
      </c>
      <c r="G999" s="99" t="s">
        <v>119</v>
      </c>
      <c r="H999" s="100" t="s">
        <v>2654</v>
      </c>
      <c r="I999" s="100">
        <v>70.0</v>
      </c>
      <c r="J999" s="100">
        <v>0.0317</v>
      </c>
      <c r="K999" s="100">
        <v>0.1627</v>
      </c>
      <c r="L999" s="100">
        <v>0.03</v>
      </c>
      <c r="M999" s="100">
        <v>0.16</v>
      </c>
      <c r="N999" s="100">
        <v>1.10131</v>
      </c>
      <c r="O999" s="100">
        <v>0.30356</v>
      </c>
      <c r="P999" s="100">
        <v>2.05</v>
      </c>
      <c r="Q999" s="100">
        <v>5.46</v>
      </c>
      <c r="R999" s="1">
        <v>2.05</v>
      </c>
      <c r="S999" s="1">
        <v>5.46</v>
      </c>
    </row>
    <row r="1000" hidden="1">
      <c r="A1000" s="93" t="s">
        <v>3692</v>
      </c>
      <c r="B1000" s="93" t="s">
        <v>85</v>
      </c>
      <c r="C1000" s="93" t="s">
        <v>431</v>
      </c>
      <c r="D1000" s="94" t="s">
        <v>140</v>
      </c>
      <c r="E1000" s="100">
        <v>995.0</v>
      </c>
      <c r="F1000" s="99" t="s">
        <v>123</v>
      </c>
      <c r="G1000" s="99" t="s">
        <v>119</v>
      </c>
      <c r="H1000" s="100" t="s">
        <v>2654</v>
      </c>
      <c r="I1000" s="100">
        <v>70.0</v>
      </c>
      <c r="J1000" s="100">
        <v>0.049</v>
      </c>
      <c r="K1000" s="100">
        <v>0.2391</v>
      </c>
      <c r="L1000" s="100">
        <v>0.05</v>
      </c>
      <c r="M1000" s="100">
        <v>0.24</v>
      </c>
      <c r="N1000" s="100">
        <v>0.82929</v>
      </c>
      <c r="O1000" s="100">
        <v>0.45289</v>
      </c>
      <c r="P1000" s="100">
        <v>2.06</v>
      </c>
      <c r="Q1000" s="100">
        <v>3.71</v>
      </c>
      <c r="R1000" s="1">
        <v>2.06</v>
      </c>
      <c r="S1000" s="1">
        <v>3.71</v>
      </c>
    </row>
    <row r="1001" hidden="1">
      <c r="A1001" s="93" t="s">
        <v>3693</v>
      </c>
      <c r="B1001" s="93" t="s">
        <v>88</v>
      </c>
      <c r="C1001" s="93" t="s">
        <v>431</v>
      </c>
      <c r="D1001" s="94" t="s">
        <v>140</v>
      </c>
      <c r="E1001" s="100">
        <v>996.0</v>
      </c>
      <c r="F1001" s="99" t="s">
        <v>118</v>
      </c>
      <c r="G1001" s="99" t="s">
        <v>2070</v>
      </c>
      <c r="H1001" s="100" t="s">
        <v>2654</v>
      </c>
      <c r="I1001" s="100">
        <v>70.0</v>
      </c>
      <c r="J1001" s="100">
        <v>0.0556</v>
      </c>
      <c r="K1001" s="100">
        <v>0.1824</v>
      </c>
      <c r="L1001" s="100">
        <v>0.06</v>
      </c>
      <c r="M1001" s="100">
        <v>0.18</v>
      </c>
      <c r="N1001" s="100">
        <v>1.13508</v>
      </c>
      <c r="O1001" s="100">
        <v>0.36275</v>
      </c>
      <c r="P1001" s="100">
        <v>1.88</v>
      </c>
      <c r="Q1001" s="100">
        <v>4.74</v>
      </c>
      <c r="R1001" s="1">
        <v>1.88</v>
      </c>
      <c r="S1001" s="1">
        <v>4.74</v>
      </c>
    </row>
    <row r="1002" hidden="1">
      <c r="A1002" s="93" t="s">
        <v>3694</v>
      </c>
      <c r="B1002" s="93" t="s">
        <v>85</v>
      </c>
      <c r="C1002" s="93" t="s">
        <v>925</v>
      </c>
      <c r="D1002" s="94" t="s">
        <v>140</v>
      </c>
      <c r="E1002" s="100">
        <v>997.0</v>
      </c>
      <c r="F1002" s="99" t="s">
        <v>123</v>
      </c>
      <c r="G1002" s="99" t="s">
        <v>2070</v>
      </c>
      <c r="H1002" s="100" t="s">
        <v>2654</v>
      </c>
      <c r="I1002" s="100">
        <v>70.0</v>
      </c>
      <c r="J1002" s="100">
        <v>0.0556</v>
      </c>
      <c r="K1002" s="100">
        <v>0.1824</v>
      </c>
      <c r="L1002" s="100">
        <v>0.06</v>
      </c>
      <c r="M1002" s="100">
        <v>0.18</v>
      </c>
      <c r="N1002" s="100">
        <v>1.13508</v>
      </c>
      <c r="O1002" s="100">
        <v>0.36275</v>
      </c>
      <c r="P1002" s="100">
        <v>1.88</v>
      </c>
      <c r="Q1002" s="100">
        <v>4.74</v>
      </c>
      <c r="R1002" s="1">
        <v>1.88</v>
      </c>
      <c r="S1002" s="1">
        <v>4.74</v>
      </c>
    </row>
    <row r="1003" hidden="1">
      <c r="A1003" s="93" t="s">
        <v>3695</v>
      </c>
      <c r="B1003" s="93" t="s">
        <v>88</v>
      </c>
      <c r="C1003" s="93" t="s">
        <v>925</v>
      </c>
      <c r="D1003" s="94" t="s">
        <v>140</v>
      </c>
      <c r="E1003" s="100">
        <v>998.0</v>
      </c>
      <c r="F1003" s="99" t="s">
        <v>118</v>
      </c>
      <c r="G1003" s="99" t="s">
        <v>367</v>
      </c>
      <c r="H1003" s="100" t="s">
        <v>2654</v>
      </c>
      <c r="I1003" s="100">
        <v>70.0</v>
      </c>
      <c r="J1003" s="100">
        <v>0.0155</v>
      </c>
      <c r="K1003" s="100">
        <v>0.1211</v>
      </c>
      <c r="L1003" s="100">
        <v>0.02</v>
      </c>
      <c r="M1003" s="100">
        <v>0.12</v>
      </c>
      <c r="N1003" s="100">
        <v>1.92683</v>
      </c>
      <c r="O1003" s="100">
        <v>0.19131</v>
      </c>
      <c r="P1003" s="100">
        <v>1.35</v>
      </c>
      <c r="Q1003" s="100">
        <v>7.41</v>
      </c>
      <c r="R1003" s="1">
        <v>1.35</v>
      </c>
      <c r="S1003" s="1">
        <v>7.41</v>
      </c>
    </row>
    <row r="1004" hidden="1">
      <c r="A1004" s="93" t="s">
        <v>3696</v>
      </c>
      <c r="B1004" s="93" t="s">
        <v>85</v>
      </c>
      <c r="C1004" s="93" t="s">
        <v>456</v>
      </c>
      <c r="D1004" s="94" t="s">
        <v>140</v>
      </c>
      <c r="E1004" s="100">
        <v>999.0</v>
      </c>
      <c r="F1004" s="99" t="s">
        <v>123</v>
      </c>
      <c r="G1004" s="99" t="s">
        <v>367</v>
      </c>
      <c r="H1004" s="100" t="s">
        <v>2654</v>
      </c>
      <c r="I1004" s="100">
        <v>70.0</v>
      </c>
      <c r="J1004" s="100">
        <v>0.0155</v>
      </c>
      <c r="K1004" s="100">
        <v>0.1211</v>
      </c>
      <c r="L1004" s="100">
        <v>0.02</v>
      </c>
      <c r="M1004" s="100">
        <v>0.12</v>
      </c>
      <c r="N1004" s="100">
        <v>1.92683</v>
      </c>
      <c r="O1004" s="100">
        <v>0.19131</v>
      </c>
      <c r="P1004" s="100">
        <v>1.35</v>
      </c>
      <c r="Q1004" s="100">
        <v>7.41</v>
      </c>
      <c r="R1004" s="1">
        <v>1.35</v>
      </c>
      <c r="S1004" s="1">
        <v>7.41</v>
      </c>
    </row>
    <row r="1005" hidden="1">
      <c r="A1005" s="93" t="s">
        <v>3697</v>
      </c>
      <c r="B1005" s="93" t="s">
        <v>88</v>
      </c>
      <c r="C1005" s="93" t="s">
        <v>456</v>
      </c>
      <c r="D1005" s="94" t="s">
        <v>140</v>
      </c>
      <c r="E1005" s="100">
        <v>1000.0</v>
      </c>
      <c r="F1005" s="99" t="s">
        <v>123</v>
      </c>
      <c r="G1005" s="99" t="s">
        <v>1006</v>
      </c>
      <c r="H1005" s="100" t="s">
        <v>2654</v>
      </c>
      <c r="I1005" s="100">
        <v>70.0</v>
      </c>
      <c r="J1005" s="100">
        <v>0.0</v>
      </c>
      <c r="K1005" s="100">
        <v>0.1719</v>
      </c>
      <c r="L1005" s="100">
        <v>0.03</v>
      </c>
      <c r="M1005" s="100">
        <v>0.17</v>
      </c>
      <c r="N1005" s="100">
        <v>1.09529045E8</v>
      </c>
      <c r="O1005" s="100">
        <v>-0.08326</v>
      </c>
      <c r="P1005" s="100">
        <v>0.0</v>
      </c>
      <c r="Q1005" s="100">
        <v>5.19</v>
      </c>
      <c r="R1005" s="1">
        <v>0.0</v>
      </c>
      <c r="S1005" s="1">
        <v>5.18</v>
      </c>
    </row>
    <row r="1006" hidden="1">
      <c r="A1006" s="93" t="s">
        <v>3698</v>
      </c>
      <c r="B1006" s="93" t="s">
        <v>85</v>
      </c>
      <c r="C1006" s="93" t="s">
        <v>338</v>
      </c>
      <c r="D1006" s="94" t="s">
        <v>140</v>
      </c>
      <c r="E1006" s="100">
        <v>1001.0</v>
      </c>
      <c r="F1006" s="99" t="s">
        <v>118</v>
      </c>
      <c r="G1006" s="99" t="s">
        <v>509</v>
      </c>
      <c r="H1006" s="100" t="s">
        <v>2654</v>
      </c>
      <c r="I1006" s="100">
        <v>70.0</v>
      </c>
      <c r="J1006" s="100">
        <v>0.0</v>
      </c>
      <c r="K1006" s="100">
        <v>0.096</v>
      </c>
      <c r="L1006" s="100">
        <v>0.01</v>
      </c>
      <c r="M1006" s="100">
        <v>0.1</v>
      </c>
      <c r="N1006" s="100">
        <v>0.42411</v>
      </c>
      <c r="O1006" s="100">
        <v>0.31679</v>
      </c>
      <c r="P1006" s="100">
        <v>4.0</v>
      </c>
      <c r="Q1006" s="100">
        <v>9.36</v>
      </c>
      <c r="R1006" s="1">
        <v>4.0</v>
      </c>
      <c r="S1006" s="1">
        <v>9.33</v>
      </c>
    </row>
    <row r="1007" hidden="1">
      <c r="A1007" s="93" t="s">
        <v>3699</v>
      </c>
      <c r="B1007" s="93" t="s">
        <v>88</v>
      </c>
      <c r="C1007" s="93" t="s">
        <v>338</v>
      </c>
      <c r="D1007" s="94" t="s">
        <v>140</v>
      </c>
      <c r="E1007" s="100">
        <v>1002.0</v>
      </c>
      <c r="F1007" s="99" t="s">
        <v>123</v>
      </c>
      <c r="G1007" s="99" t="s">
        <v>509</v>
      </c>
      <c r="H1007" s="100" t="s">
        <v>2654</v>
      </c>
      <c r="I1007" s="100">
        <v>70.0</v>
      </c>
      <c r="J1007" s="100">
        <v>0.004</v>
      </c>
      <c r="K1007" s="100">
        <v>0.2257</v>
      </c>
      <c r="L1007" s="100">
        <v>0.0</v>
      </c>
      <c r="M1007" s="100">
        <v>0.23</v>
      </c>
      <c r="N1007" s="100">
        <v>3.80246</v>
      </c>
      <c r="O1007" s="100">
        <v>0.2404</v>
      </c>
      <c r="P1007" s="100">
        <v>0.7</v>
      </c>
      <c r="Q1007" s="100">
        <v>4.02</v>
      </c>
      <c r="R1007" s="1">
        <v>0.7</v>
      </c>
      <c r="S1007" s="1">
        <v>4.01</v>
      </c>
    </row>
    <row r="1008" hidden="1">
      <c r="A1008" s="93" t="s">
        <v>3700</v>
      </c>
      <c r="B1008" s="93" t="s">
        <v>85</v>
      </c>
      <c r="C1008" s="93" t="s">
        <v>143</v>
      </c>
      <c r="D1008" s="94" t="s">
        <v>140</v>
      </c>
      <c r="E1008" s="100">
        <v>1003.0</v>
      </c>
      <c r="F1008" s="99" t="s">
        <v>118</v>
      </c>
      <c r="G1008" s="99" t="s">
        <v>520</v>
      </c>
      <c r="H1008" s="100" t="s">
        <v>2654</v>
      </c>
      <c r="I1008" s="100">
        <v>70.0</v>
      </c>
      <c r="J1008" s="100">
        <v>0.0265</v>
      </c>
      <c r="K1008" s="100">
        <v>0.1083</v>
      </c>
      <c r="L1008" s="100">
        <v>0.03</v>
      </c>
      <c r="M1008" s="100">
        <v>0.11</v>
      </c>
      <c r="N1008" s="100">
        <v>0.29591</v>
      </c>
      <c r="O1008" s="100">
        <v>0.12056</v>
      </c>
      <c r="P1008" s="100">
        <v>5.57</v>
      </c>
      <c r="Q1008" s="100">
        <v>8.1</v>
      </c>
      <c r="R1008" s="1">
        <v>5.56</v>
      </c>
      <c r="S1008" s="1">
        <v>8.09</v>
      </c>
    </row>
    <row r="1009" hidden="1">
      <c r="A1009" s="73" t="s">
        <v>3701</v>
      </c>
      <c r="B1009" s="73" t="s">
        <v>88</v>
      </c>
      <c r="C1009" s="73" t="s">
        <v>143</v>
      </c>
      <c r="D1009" s="82" t="s">
        <v>140</v>
      </c>
      <c r="E1009" s="100">
        <v>1004.0</v>
      </c>
      <c r="F1009" s="99" t="s">
        <v>123</v>
      </c>
      <c r="G1009" s="99" t="s">
        <v>1809</v>
      </c>
      <c r="H1009" s="100" t="s">
        <v>2654</v>
      </c>
      <c r="I1009" s="100">
        <v>70.0</v>
      </c>
      <c r="J1009" s="100">
        <v>0.0014</v>
      </c>
      <c r="K1009" s="100">
        <v>0.1343</v>
      </c>
      <c r="L1009" s="100">
        <v>0.0</v>
      </c>
      <c r="M1009" s="100">
        <v>0.13</v>
      </c>
      <c r="N1009" s="100">
        <v>2.63267</v>
      </c>
      <c r="O1009" s="100">
        <v>0.12264</v>
      </c>
      <c r="P1009" s="100">
        <v>1.02</v>
      </c>
      <c r="Q1009" s="100">
        <v>6.76</v>
      </c>
      <c r="R1009" s="1">
        <v>1.02</v>
      </c>
      <c r="S1009" s="1">
        <v>6.72</v>
      </c>
    </row>
    <row r="1010" hidden="1">
      <c r="A1010" s="73"/>
      <c r="B1010" s="73"/>
      <c r="C1010" s="73"/>
      <c r="D1010" s="82"/>
      <c r="E1010" s="100">
        <v>1005.0</v>
      </c>
      <c r="F1010" s="99" t="s">
        <v>123</v>
      </c>
      <c r="G1010" s="99" t="s">
        <v>732</v>
      </c>
      <c r="H1010" s="100" t="s">
        <v>2654</v>
      </c>
      <c r="I1010" s="100">
        <v>70.0</v>
      </c>
      <c r="J1010" s="100">
        <v>0.056</v>
      </c>
      <c r="K1010" s="100">
        <v>0.2191</v>
      </c>
      <c r="L1010" s="100">
        <v>0.06</v>
      </c>
      <c r="M1010" s="100">
        <v>0.22</v>
      </c>
      <c r="N1010" s="100">
        <v>1.09529045E8</v>
      </c>
      <c r="O1010" s="100">
        <v>0.05509</v>
      </c>
      <c r="P1010" s="100">
        <v>0.0</v>
      </c>
      <c r="Q1010" s="100">
        <v>4.0</v>
      </c>
      <c r="R1010" s="1">
        <v>0.0</v>
      </c>
      <c r="S1010" s="1">
        <v>4.0</v>
      </c>
    </row>
    <row r="1011" hidden="1">
      <c r="A1011" s="73"/>
      <c r="B1011" s="73"/>
      <c r="C1011" s="73"/>
      <c r="D1011" s="82"/>
      <c r="E1011" s="100">
        <v>1006.0</v>
      </c>
      <c r="F1011" s="99" t="s">
        <v>123</v>
      </c>
      <c r="G1011" s="99" t="s">
        <v>1004</v>
      </c>
      <c r="H1011" s="100" t="s">
        <v>2654</v>
      </c>
      <c r="I1011" s="100">
        <v>70.0</v>
      </c>
      <c r="J1011" s="100">
        <v>0.0915</v>
      </c>
      <c r="K1011" s="100">
        <v>0.3013</v>
      </c>
      <c r="L1011" s="100">
        <v>0.09</v>
      </c>
      <c r="M1011" s="100">
        <v>0.3</v>
      </c>
      <c r="N1011" s="100">
        <v>2.78854</v>
      </c>
      <c r="O1011" s="100">
        <v>0.6239</v>
      </c>
      <c r="P1011" s="100">
        <v>0.85</v>
      </c>
      <c r="Q1011" s="100">
        <v>2.88</v>
      </c>
      <c r="R1011" s="1">
        <v>0.84</v>
      </c>
      <c r="S1011" s="1">
        <v>2.87</v>
      </c>
    </row>
    <row r="1012" hidden="1">
      <c r="A1012" s="73"/>
      <c r="B1012" s="73"/>
      <c r="C1012" s="73"/>
      <c r="D1012" s="82"/>
      <c r="E1012" s="100">
        <v>1007.0</v>
      </c>
      <c r="F1012" s="99" t="s">
        <v>118</v>
      </c>
      <c r="G1012" s="99" t="s">
        <v>1007</v>
      </c>
      <c r="H1012" s="100" t="s">
        <v>2654</v>
      </c>
      <c r="I1012" s="100">
        <v>70.0</v>
      </c>
      <c r="J1012" s="100">
        <v>0.0174</v>
      </c>
      <c r="K1012" s="100">
        <v>0.1145</v>
      </c>
      <c r="L1012" s="100">
        <v>0.02</v>
      </c>
      <c r="M1012" s="100">
        <v>0.11</v>
      </c>
      <c r="N1012" s="100">
        <v>1.5316</v>
      </c>
      <c r="O1012" s="100">
        <v>0.18522</v>
      </c>
      <c r="P1012" s="100">
        <v>1.67</v>
      </c>
      <c r="Q1012" s="100">
        <v>7.81</v>
      </c>
      <c r="R1012" s="1">
        <v>1.67</v>
      </c>
      <c r="S1012" s="1">
        <v>7.77</v>
      </c>
    </row>
    <row r="1013" hidden="1">
      <c r="A1013" s="73"/>
      <c r="B1013" s="73"/>
      <c r="C1013" s="73"/>
      <c r="D1013" s="82"/>
      <c r="E1013" s="100">
        <v>1008.0</v>
      </c>
      <c r="F1013" s="99" t="s">
        <v>123</v>
      </c>
      <c r="G1013" s="99" t="s">
        <v>1007</v>
      </c>
      <c r="H1013" s="100" t="s">
        <v>2654</v>
      </c>
      <c r="I1013" s="100">
        <v>70.0</v>
      </c>
      <c r="J1013" s="100">
        <v>0.0174</v>
      </c>
      <c r="K1013" s="100">
        <v>0.1145</v>
      </c>
      <c r="L1013" s="100">
        <v>0.02</v>
      </c>
      <c r="M1013" s="100">
        <v>0.11</v>
      </c>
      <c r="N1013" s="100">
        <v>1.5316</v>
      </c>
      <c r="O1013" s="100">
        <v>0.18522</v>
      </c>
      <c r="P1013" s="100">
        <v>1.67</v>
      </c>
      <c r="Q1013" s="100">
        <v>7.81</v>
      </c>
      <c r="R1013" s="1">
        <v>1.67</v>
      </c>
      <c r="S1013" s="1">
        <v>7.77</v>
      </c>
    </row>
    <row r="1014" hidden="1">
      <c r="A1014" s="73"/>
      <c r="B1014" s="73"/>
      <c r="C1014" s="73"/>
      <c r="D1014" s="82"/>
      <c r="E1014" s="100">
        <v>1009.0</v>
      </c>
      <c r="F1014" s="99" t="s">
        <v>118</v>
      </c>
      <c r="G1014" s="99" t="s">
        <v>1071</v>
      </c>
      <c r="H1014" s="100" t="s">
        <v>2654</v>
      </c>
      <c r="I1014" s="100">
        <v>70.0</v>
      </c>
      <c r="J1014" s="100">
        <v>0.0335</v>
      </c>
      <c r="K1014" s="100">
        <v>0.2085</v>
      </c>
      <c r="L1014" s="100">
        <v>0.03</v>
      </c>
      <c r="M1014" s="100">
        <v>0.21</v>
      </c>
      <c r="N1014" s="100">
        <v>0.80156</v>
      </c>
      <c r="O1014" s="100">
        <v>0.36106</v>
      </c>
      <c r="P1014" s="100">
        <v>2.32</v>
      </c>
      <c r="Q1014" s="100">
        <v>4.29</v>
      </c>
      <c r="R1014" s="1">
        <v>2.32</v>
      </c>
      <c r="S1014" s="1">
        <v>4.29</v>
      </c>
    </row>
    <row r="1015" hidden="1">
      <c r="A1015" s="73"/>
      <c r="B1015" s="73"/>
      <c r="C1015" s="73"/>
      <c r="D1015" s="82"/>
      <c r="E1015" s="100">
        <v>1010.0</v>
      </c>
      <c r="F1015" s="99" t="s">
        <v>123</v>
      </c>
      <c r="G1015" s="99" t="s">
        <v>1071</v>
      </c>
      <c r="H1015" s="100" t="s">
        <v>2654</v>
      </c>
      <c r="I1015" s="100">
        <v>70.0</v>
      </c>
      <c r="J1015" s="100">
        <v>0.0335</v>
      </c>
      <c r="K1015" s="100">
        <v>0.2085</v>
      </c>
      <c r="L1015" s="100">
        <v>0.03</v>
      </c>
      <c r="M1015" s="100">
        <v>0.21</v>
      </c>
      <c r="N1015" s="100">
        <v>0.80156</v>
      </c>
      <c r="O1015" s="100">
        <v>0.36106</v>
      </c>
      <c r="P1015" s="100">
        <v>2.32</v>
      </c>
      <c r="Q1015" s="100">
        <v>4.29</v>
      </c>
      <c r="R1015" s="1">
        <v>2.32</v>
      </c>
      <c r="S1015" s="1">
        <v>4.29</v>
      </c>
    </row>
    <row r="1016" hidden="1">
      <c r="A1016" s="73"/>
      <c r="B1016" s="73"/>
      <c r="C1016" s="73"/>
      <c r="D1016" s="82"/>
      <c r="E1016" s="100">
        <v>1011.0</v>
      </c>
      <c r="F1016" s="99" t="s">
        <v>118</v>
      </c>
      <c r="G1016" s="99" t="s">
        <v>1063</v>
      </c>
      <c r="H1016" s="100" t="s">
        <v>2654</v>
      </c>
      <c r="I1016" s="100">
        <v>70.0</v>
      </c>
      <c r="J1016" s="100">
        <v>0.0045</v>
      </c>
      <c r="K1016" s="100">
        <v>0.1511</v>
      </c>
      <c r="L1016" s="100">
        <v>0.0</v>
      </c>
      <c r="M1016" s="100">
        <v>0.15</v>
      </c>
      <c r="N1016" s="100">
        <v>0.74958</v>
      </c>
      <c r="O1016" s="100">
        <v>0.18886</v>
      </c>
      <c r="P1016" s="100">
        <v>2.99</v>
      </c>
      <c r="Q1016" s="100">
        <v>6.0</v>
      </c>
      <c r="R1016" s="1">
        <v>2.99</v>
      </c>
      <c r="S1016" s="1">
        <v>5.99</v>
      </c>
    </row>
    <row r="1017" hidden="1">
      <c r="A1017" s="73"/>
      <c r="B1017" s="73"/>
      <c r="C1017" s="73"/>
      <c r="D1017" s="82"/>
      <c r="E1017" s="100">
        <v>1012.0</v>
      </c>
      <c r="F1017" s="99" t="s">
        <v>123</v>
      </c>
      <c r="G1017" s="99" t="s">
        <v>1063</v>
      </c>
      <c r="H1017" s="100" t="s">
        <v>2654</v>
      </c>
      <c r="I1017" s="100">
        <v>70.0</v>
      </c>
      <c r="J1017" s="100">
        <v>0.0045</v>
      </c>
      <c r="K1017" s="100">
        <v>0.1511</v>
      </c>
      <c r="L1017" s="100">
        <v>0.0</v>
      </c>
      <c r="M1017" s="100">
        <v>0.15</v>
      </c>
      <c r="N1017" s="100">
        <v>0.74958</v>
      </c>
      <c r="O1017" s="100">
        <v>0.18886</v>
      </c>
      <c r="P1017" s="100">
        <v>2.99</v>
      </c>
      <c r="Q1017" s="100">
        <v>6.0</v>
      </c>
      <c r="R1017" s="1">
        <v>2.99</v>
      </c>
      <c r="S1017" s="1">
        <v>5.99</v>
      </c>
    </row>
    <row r="1018" hidden="1">
      <c r="A1018" s="73"/>
      <c r="B1018" s="73"/>
      <c r="C1018" s="73"/>
      <c r="D1018" s="82"/>
      <c r="E1018" s="100">
        <v>1013.0</v>
      </c>
      <c r="F1018" s="99" t="s">
        <v>123</v>
      </c>
      <c r="G1018" s="99" t="s">
        <v>731</v>
      </c>
      <c r="H1018" s="100" t="s">
        <v>2654</v>
      </c>
      <c r="I1018" s="100">
        <v>70.0</v>
      </c>
      <c r="J1018" s="100">
        <v>0.0115</v>
      </c>
      <c r="K1018" s="100">
        <v>0.1404</v>
      </c>
      <c r="L1018" s="100">
        <v>0.01</v>
      </c>
      <c r="M1018" s="100">
        <v>0.14</v>
      </c>
      <c r="N1018" s="100">
        <v>1.09529045E8</v>
      </c>
      <c r="O1018" s="100">
        <v>-0.17549</v>
      </c>
      <c r="P1018" s="100">
        <v>0.0</v>
      </c>
      <c r="Q1018" s="100">
        <v>6.43</v>
      </c>
      <c r="R1018" s="1">
        <v>0.0</v>
      </c>
      <c r="S1018" s="1">
        <v>6.42</v>
      </c>
    </row>
    <row r="1019" hidden="1">
      <c r="A1019" s="73"/>
      <c r="B1019" s="73"/>
      <c r="C1019" s="73"/>
      <c r="D1019" s="82"/>
      <c r="E1019" s="100">
        <v>1014.0</v>
      </c>
      <c r="F1019" s="99" t="s">
        <v>118</v>
      </c>
      <c r="G1019" s="99" t="s">
        <v>117</v>
      </c>
      <c r="H1019" s="100" t="s">
        <v>2654</v>
      </c>
      <c r="I1019" s="100">
        <v>70.0</v>
      </c>
      <c r="J1019" s="100">
        <v>0.0971</v>
      </c>
      <c r="K1019" s="100">
        <v>0.2781</v>
      </c>
      <c r="L1019" s="100">
        <v>0.1</v>
      </c>
      <c r="M1019" s="100">
        <v>0.28</v>
      </c>
      <c r="N1019" s="100">
        <v>1.21167</v>
      </c>
      <c r="O1019" s="100">
        <v>0.64995</v>
      </c>
      <c r="P1019" s="100">
        <v>1.46</v>
      </c>
      <c r="Q1019" s="100">
        <v>3.07</v>
      </c>
      <c r="R1019" s="1">
        <v>1.46</v>
      </c>
      <c r="S1019" s="1">
        <v>3.07</v>
      </c>
    </row>
    <row r="1020" hidden="1">
      <c r="A1020" s="73"/>
      <c r="B1020" s="73"/>
      <c r="C1020" s="73"/>
      <c r="D1020" s="82"/>
      <c r="E1020" s="100">
        <v>1015.0</v>
      </c>
      <c r="F1020" s="99" t="s">
        <v>123</v>
      </c>
      <c r="G1020" s="99" t="s">
        <v>117</v>
      </c>
      <c r="H1020" s="100" t="s">
        <v>2654</v>
      </c>
      <c r="I1020" s="100">
        <v>70.0</v>
      </c>
      <c r="J1020" s="100">
        <v>0.1048</v>
      </c>
      <c r="K1020" s="100">
        <v>0.2789</v>
      </c>
      <c r="L1020" s="100">
        <v>0.1</v>
      </c>
      <c r="M1020" s="100">
        <v>0.28</v>
      </c>
      <c r="N1020" s="100">
        <v>0.65907</v>
      </c>
      <c r="O1020" s="100">
        <v>0.23435</v>
      </c>
      <c r="P1020" s="100">
        <v>2.31</v>
      </c>
      <c r="Q1020" s="100">
        <v>3.04</v>
      </c>
      <c r="R1020" s="1">
        <v>2.31</v>
      </c>
      <c r="S1020" s="1">
        <v>3.04</v>
      </c>
    </row>
    <row r="1021" hidden="1">
      <c r="A1021" s="73"/>
      <c r="B1021" s="73"/>
      <c r="C1021" s="73"/>
      <c r="D1021" s="82"/>
      <c r="E1021" s="100">
        <v>1016.0</v>
      </c>
      <c r="F1021" s="99" t="s">
        <v>1262</v>
      </c>
      <c r="G1021" s="99" t="s">
        <v>736</v>
      </c>
      <c r="H1021" s="100" t="s">
        <v>2654</v>
      </c>
      <c r="I1021" s="100">
        <v>70.0</v>
      </c>
      <c r="J1021" s="100">
        <v>0.0029</v>
      </c>
      <c r="K1021" s="100">
        <v>0.074</v>
      </c>
      <c r="L1021" s="100">
        <v>0.0</v>
      </c>
      <c r="M1021" s="100">
        <v>0.07</v>
      </c>
      <c r="N1021" s="100">
        <v>1.23065</v>
      </c>
      <c r="O1021" s="100">
        <v>0.08372</v>
      </c>
      <c r="P1021" s="100">
        <v>2.15</v>
      </c>
      <c r="Q1021" s="100">
        <v>12.24</v>
      </c>
      <c r="R1021" s="1">
        <v>2.15</v>
      </c>
      <c r="S1021" s="1">
        <v>12.18</v>
      </c>
    </row>
    <row r="1022" hidden="1">
      <c r="A1022" s="73"/>
      <c r="B1022" s="73"/>
      <c r="C1022" s="73"/>
      <c r="D1022" s="82"/>
      <c r="E1022" s="100">
        <v>1017.0</v>
      </c>
      <c r="F1022" s="99" t="s">
        <v>118</v>
      </c>
      <c r="G1022" s="99" t="s">
        <v>736</v>
      </c>
      <c r="H1022" s="100" t="s">
        <v>2654</v>
      </c>
      <c r="I1022" s="100">
        <v>70.0</v>
      </c>
      <c r="J1022" s="100">
        <v>0.0029</v>
      </c>
      <c r="K1022" s="100">
        <v>0.074</v>
      </c>
      <c r="L1022" s="100">
        <v>0.0</v>
      </c>
      <c r="M1022" s="100">
        <v>0.07</v>
      </c>
      <c r="N1022" s="100">
        <v>1.23065</v>
      </c>
      <c r="O1022" s="100">
        <v>0.08372</v>
      </c>
      <c r="P1022" s="100">
        <v>2.15</v>
      </c>
      <c r="Q1022" s="100">
        <v>12.24</v>
      </c>
      <c r="R1022" s="1">
        <v>2.15</v>
      </c>
      <c r="S1022" s="1">
        <v>12.18</v>
      </c>
    </row>
    <row r="1023" hidden="1">
      <c r="A1023" s="73"/>
      <c r="B1023" s="73"/>
      <c r="C1023" s="73"/>
      <c r="D1023" s="82"/>
      <c r="E1023" s="100">
        <v>1018.0</v>
      </c>
      <c r="F1023" s="99" t="s">
        <v>123</v>
      </c>
      <c r="G1023" s="99" t="s">
        <v>736</v>
      </c>
      <c r="H1023" s="100" t="s">
        <v>2654</v>
      </c>
      <c r="I1023" s="100">
        <v>70.0</v>
      </c>
      <c r="J1023" s="100">
        <v>0.0974</v>
      </c>
      <c r="K1023" s="100">
        <v>0.3117</v>
      </c>
      <c r="L1023" s="100">
        <v>0.1</v>
      </c>
      <c r="M1023" s="100">
        <v>0.31</v>
      </c>
      <c r="N1023" s="100">
        <v>2.79847</v>
      </c>
      <c r="O1023" s="100">
        <v>0.65513</v>
      </c>
      <c r="P1023" s="100">
        <v>0.83</v>
      </c>
      <c r="Q1023" s="100">
        <v>2.77</v>
      </c>
      <c r="R1023" s="1">
        <v>0.83</v>
      </c>
      <c r="S1023" s="1">
        <v>2.77</v>
      </c>
    </row>
    <row r="1024" hidden="1">
      <c r="A1024" s="73"/>
      <c r="B1024" s="73"/>
      <c r="C1024" s="73"/>
      <c r="D1024" s="82"/>
      <c r="E1024" s="100">
        <v>1019.0</v>
      </c>
      <c r="F1024" s="99" t="s">
        <v>2034</v>
      </c>
      <c r="G1024" s="99" t="s">
        <v>2079</v>
      </c>
      <c r="H1024" s="100" t="s">
        <v>2654</v>
      </c>
      <c r="I1024" s="100">
        <v>70.0</v>
      </c>
      <c r="J1024" s="100">
        <v>0.0561</v>
      </c>
      <c r="K1024" s="100">
        <v>0.2418</v>
      </c>
      <c r="L1024" s="100">
        <v>0.06</v>
      </c>
      <c r="M1024" s="100">
        <v>0.24</v>
      </c>
      <c r="N1024" s="100">
        <v>2.57288</v>
      </c>
      <c r="O1024" s="100">
        <v>0.45405</v>
      </c>
      <c r="P1024" s="100">
        <v>0.95</v>
      </c>
      <c r="Q1024" s="100">
        <v>3.65</v>
      </c>
      <c r="R1024" s="1">
        <v>0.95</v>
      </c>
      <c r="S1024" s="1">
        <v>3.65</v>
      </c>
    </row>
    <row r="1025" hidden="1">
      <c r="A1025" s="73"/>
      <c r="B1025" s="73"/>
      <c r="C1025" s="73"/>
      <c r="D1025" s="82"/>
      <c r="E1025" s="100">
        <v>1020.0</v>
      </c>
      <c r="F1025" s="99" t="s">
        <v>118</v>
      </c>
      <c r="G1025" s="99" t="s">
        <v>1324</v>
      </c>
      <c r="H1025" s="100" t="s">
        <v>2654</v>
      </c>
      <c r="I1025" s="100">
        <v>70.0</v>
      </c>
      <c r="J1025" s="100">
        <v>0.0258</v>
      </c>
      <c r="K1025" s="100">
        <v>0.1081</v>
      </c>
      <c r="L1025" s="100">
        <v>0.02</v>
      </c>
      <c r="M1025" s="100">
        <v>0.11</v>
      </c>
      <c r="N1025" s="100">
        <v>0.29205</v>
      </c>
      <c r="O1025" s="100">
        <v>0.12102</v>
      </c>
      <c r="P1025" s="100">
        <v>5.61</v>
      </c>
      <c r="Q1025" s="100">
        <v>8.13</v>
      </c>
      <c r="R1025" s="1">
        <v>5.61</v>
      </c>
      <c r="S1025" s="1">
        <v>8.11</v>
      </c>
    </row>
    <row r="1026" hidden="1">
      <c r="A1026" s="73"/>
      <c r="B1026" s="73"/>
      <c r="C1026" s="73"/>
      <c r="D1026" s="82"/>
      <c r="E1026" s="100">
        <v>1021.0</v>
      </c>
      <c r="F1026" s="99" t="s">
        <v>123</v>
      </c>
      <c r="G1026" s="99" t="s">
        <v>1324</v>
      </c>
      <c r="H1026" s="100" t="s">
        <v>2654</v>
      </c>
      <c r="I1026" s="100">
        <v>70.0</v>
      </c>
      <c r="J1026" s="100">
        <v>0.0258</v>
      </c>
      <c r="K1026" s="100">
        <v>0.1081</v>
      </c>
      <c r="L1026" s="100">
        <v>0.02</v>
      </c>
      <c r="M1026" s="100">
        <v>0.11</v>
      </c>
      <c r="N1026" s="100">
        <v>0.29205</v>
      </c>
      <c r="O1026" s="100">
        <v>0.12102</v>
      </c>
      <c r="P1026" s="100">
        <v>5.61</v>
      </c>
      <c r="Q1026" s="100">
        <v>8.13</v>
      </c>
      <c r="R1026" s="1">
        <v>5.61</v>
      </c>
      <c r="S1026" s="1">
        <v>8.11</v>
      </c>
    </row>
    <row r="1027" hidden="1">
      <c r="A1027" s="73"/>
      <c r="B1027" s="73"/>
      <c r="C1027" s="73"/>
      <c r="D1027" s="82"/>
      <c r="E1027" s="100">
        <v>1022.0</v>
      </c>
      <c r="F1027" s="99" t="s">
        <v>118</v>
      </c>
      <c r="G1027" s="99" t="s">
        <v>529</v>
      </c>
      <c r="H1027" s="100" t="s">
        <v>2654</v>
      </c>
      <c r="I1027" s="100">
        <v>70.0</v>
      </c>
      <c r="J1027" s="100">
        <v>0.0373</v>
      </c>
      <c r="K1027" s="100">
        <v>0.2884</v>
      </c>
      <c r="L1027" s="100">
        <v>0.04</v>
      </c>
      <c r="M1027" s="100">
        <v>0.29</v>
      </c>
      <c r="N1027" s="100">
        <v>3.86026</v>
      </c>
      <c r="O1027" s="100">
        <v>0.42848</v>
      </c>
      <c r="P1027" s="100">
        <v>0.67</v>
      </c>
      <c r="Q1027" s="100">
        <v>3.12</v>
      </c>
      <c r="R1027" s="1">
        <v>0.67</v>
      </c>
      <c r="S1027" s="1">
        <v>3.11</v>
      </c>
    </row>
    <row r="1028" hidden="1">
      <c r="A1028" s="73"/>
      <c r="B1028" s="73"/>
      <c r="C1028" s="73"/>
      <c r="D1028" s="82"/>
      <c r="E1028" s="100">
        <v>1023.0</v>
      </c>
      <c r="F1028" s="99" t="s">
        <v>123</v>
      </c>
      <c r="G1028" s="99" t="s">
        <v>529</v>
      </c>
      <c r="H1028" s="100" t="s">
        <v>2654</v>
      </c>
      <c r="I1028" s="100">
        <v>70.0</v>
      </c>
      <c r="J1028" s="100">
        <v>0.0373</v>
      </c>
      <c r="K1028" s="100">
        <v>0.2884</v>
      </c>
      <c r="L1028" s="100">
        <v>0.04</v>
      </c>
      <c r="M1028" s="100">
        <v>0.29</v>
      </c>
      <c r="N1028" s="100">
        <v>3.86026</v>
      </c>
      <c r="O1028" s="100">
        <v>0.42848</v>
      </c>
      <c r="P1028" s="100">
        <v>0.67</v>
      </c>
      <c r="Q1028" s="100">
        <v>3.12</v>
      </c>
      <c r="R1028" s="1">
        <v>0.67</v>
      </c>
      <c r="S1028" s="1">
        <v>3.11</v>
      </c>
    </row>
    <row r="1029" hidden="1">
      <c r="A1029" s="73"/>
      <c r="B1029" s="73"/>
      <c r="C1029" s="73"/>
      <c r="D1029" s="82"/>
      <c r="E1029" s="100">
        <v>1024.0</v>
      </c>
      <c r="F1029" s="99" t="s">
        <v>118</v>
      </c>
      <c r="G1029" s="99" t="s">
        <v>1735</v>
      </c>
      <c r="H1029" s="100" t="s">
        <v>2654</v>
      </c>
      <c r="I1029" s="100">
        <v>70.0</v>
      </c>
      <c r="J1029" s="100">
        <v>0.0</v>
      </c>
      <c r="K1029" s="100">
        <v>0.2791</v>
      </c>
      <c r="L1029" s="100">
        <v>0.07</v>
      </c>
      <c r="M1029" s="100">
        <v>0.28</v>
      </c>
      <c r="N1029" s="100">
        <v>8.912656E7</v>
      </c>
      <c r="O1029" s="100">
        <v>-8.865</v>
      </c>
      <c r="P1029" s="100">
        <v>0.0</v>
      </c>
      <c r="Q1029" s="100">
        <v>3.14</v>
      </c>
      <c r="R1029" s="1">
        <v>0.0</v>
      </c>
      <c r="S1029" s="1">
        <v>3.14</v>
      </c>
    </row>
    <row r="1030" hidden="1">
      <c r="A1030" s="73"/>
      <c r="B1030" s="73"/>
      <c r="C1030" s="73"/>
      <c r="D1030" s="82"/>
      <c r="E1030" s="100">
        <v>1025.0</v>
      </c>
      <c r="F1030" s="99" t="s">
        <v>123</v>
      </c>
      <c r="G1030" s="99" t="s">
        <v>1735</v>
      </c>
      <c r="H1030" s="100" t="s">
        <v>2654</v>
      </c>
      <c r="I1030" s="100">
        <v>70.0</v>
      </c>
      <c r="J1030" s="100">
        <v>0.0</v>
      </c>
      <c r="K1030" s="100">
        <v>0.2791</v>
      </c>
      <c r="L1030" s="100">
        <v>0.07</v>
      </c>
      <c r="M1030" s="100">
        <v>0.28</v>
      </c>
      <c r="N1030" s="100">
        <v>8.912656E7</v>
      </c>
      <c r="O1030" s="100">
        <v>-8.865</v>
      </c>
      <c r="P1030" s="100">
        <v>0.0</v>
      </c>
      <c r="Q1030" s="100">
        <v>3.14</v>
      </c>
      <c r="R1030" s="1">
        <v>0.0</v>
      </c>
      <c r="S1030" s="1">
        <v>3.14</v>
      </c>
    </row>
    <row r="1031" hidden="1">
      <c r="A1031" s="73"/>
      <c r="B1031" s="73"/>
      <c r="C1031" s="73"/>
      <c r="D1031" s="82"/>
      <c r="E1031" s="100">
        <v>1026.0</v>
      </c>
      <c r="F1031" s="99" t="s">
        <v>2034</v>
      </c>
      <c r="G1031" s="99" t="s">
        <v>2033</v>
      </c>
      <c r="H1031" s="100" t="s">
        <v>2654</v>
      </c>
      <c r="I1031" s="100">
        <v>70.0</v>
      </c>
      <c r="J1031" s="100">
        <v>0.1306</v>
      </c>
      <c r="K1031" s="100">
        <v>0.316</v>
      </c>
      <c r="L1031" s="100">
        <v>0.13</v>
      </c>
      <c r="M1031" s="100">
        <v>0.32</v>
      </c>
      <c r="N1031" s="100">
        <v>0.53052</v>
      </c>
      <c r="O1031" s="100">
        <v>0.86137</v>
      </c>
      <c r="P1031" s="100">
        <v>1.61</v>
      </c>
      <c r="Q1031" s="100">
        <v>2.65</v>
      </c>
      <c r="R1031" s="1">
        <v>1.61</v>
      </c>
      <c r="S1031" s="1">
        <v>2.65</v>
      </c>
    </row>
    <row r="1032" hidden="1">
      <c r="A1032" s="73"/>
      <c r="B1032" s="73"/>
      <c r="C1032" s="73"/>
      <c r="D1032" s="82"/>
      <c r="E1032" s="100">
        <v>1027.0</v>
      </c>
      <c r="F1032" s="99" t="s">
        <v>369</v>
      </c>
      <c r="G1032" s="99" t="s">
        <v>368</v>
      </c>
      <c r="H1032" s="100" t="s">
        <v>2654</v>
      </c>
      <c r="I1032" s="100">
        <v>70.0</v>
      </c>
      <c r="J1032" s="100">
        <v>0.101</v>
      </c>
      <c r="K1032" s="100">
        <v>0.2901</v>
      </c>
      <c r="L1032" s="100">
        <v>0.1</v>
      </c>
      <c r="M1032" s="100">
        <v>0.29</v>
      </c>
      <c r="N1032" s="100">
        <v>2.07982</v>
      </c>
      <c r="O1032" s="100">
        <v>0.69814</v>
      </c>
      <c r="P1032" s="100">
        <v>1.04</v>
      </c>
      <c r="Q1032" s="100">
        <v>2.95</v>
      </c>
      <c r="R1032" s="1">
        <v>1.04</v>
      </c>
      <c r="S1032" s="1">
        <v>2.95</v>
      </c>
    </row>
    <row r="1033" hidden="1">
      <c r="A1033" s="73"/>
      <c r="B1033" s="73"/>
      <c r="C1033" s="73"/>
      <c r="D1033" s="82"/>
      <c r="E1033" s="100">
        <v>1028.0</v>
      </c>
      <c r="F1033" s="99" t="s">
        <v>118</v>
      </c>
      <c r="G1033" s="99" t="s">
        <v>1151</v>
      </c>
      <c r="H1033" s="100" t="s">
        <v>2654</v>
      </c>
      <c r="I1033" s="100">
        <v>70.0</v>
      </c>
      <c r="J1033" s="100">
        <v>0.0825</v>
      </c>
      <c r="K1033" s="100">
        <v>0.2396</v>
      </c>
      <c r="L1033" s="100">
        <v>0.08</v>
      </c>
      <c r="M1033" s="100">
        <v>0.24</v>
      </c>
      <c r="N1033" s="100">
        <v>0.62152</v>
      </c>
      <c r="O1033" s="100">
        <v>0.1165</v>
      </c>
      <c r="P1033" s="100">
        <v>2.75</v>
      </c>
      <c r="Q1033" s="100">
        <v>3.57</v>
      </c>
      <c r="R1033" s="1">
        <v>2.75</v>
      </c>
      <c r="S1033" s="1">
        <v>3.57</v>
      </c>
    </row>
    <row r="1034" hidden="1">
      <c r="A1034" s="73"/>
      <c r="B1034" s="73"/>
      <c r="C1034" s="73"/>
      <c r="D1034" s="82"/>
      <c r="E1034" s="100">
        <v>1029.0</v>
      </c>
      <c r="F1034" s="99" t="s">
        <v>123</v>
      </c>
      <c r="G1034" s="99" t="s">
        <v>1151</v>
      </c>
      <c r="H1034" s="100" t="s">
        <v>2654</v>
      </c>
      <c r="I1034" s="100">
        <v>70.0</v>
      </c>
      <c r="J1034" s="100">
        <v>0.0825</v>
      </c>
      <c r="K1034" s="100">
        <v>0.2396</v>
      </c>
      <c r="L1034" s="100">
        <v>0.08</v>
      </c>
      <c r="M1034" s="100">
        <v>0.24</v>
      </c>
      <c r="N1034" s="100">
        <v>0.62152</v>
      </c>
      <c r="O1034" s="100">
        <v>0.1165</v>
      </c>
      <c r="P1034" s="100">
        <v>2.75</v>
      </c>
      <c r="Q1034" s="100">
        <v>3.57</v>
      </c>
      <c r="R1034" s="1">
        <v>2.75</v>
      </c>
      <c r="S1034" s="1">
        <v>3.57</v>
      </c>
    </row>
    <row r="1035" hidden="1">
      <c r="A1035" s="73"/>
      <c r="B1035" s="73"/>
      <c r="C1035" s="73"/>
      <c r="D1035" s="82"/>
      <c r="E1035" s="100">
        <v>1030.0</v>
      </c>
      <c r="F1035" s="99" t="s">
        <v>123</v>
      </c>
      <c r="G1035" s="99" t="s">
        <v>1263</v>
      </c>
      <c r="H1035" s="100" t="s">
        <v>2654</v>
      </c>
      <c r="I1035" s="100">
        <v>70.0</v>
      </c>
      <c r="J1035" s="100">
        <v>0.0296</v>
      </c>
      <c r="K1035" s="100">
        <v>0.1212</v>
      </c>
      <c r="L1035" s="100">
        <v>0.03</v>
      </c>
      <c r="M1035" s="100">
        <v>0.12</v>
      </c>
      <c r="N1035" s="100">
        <v>1.27571</v>
      </c>
      <c r="O1035" s="100">
        <v>0.22548</v>
      </c>
      <c r="P1035" s="100">
        <v>1.92</v>
      </c>
      <c r="Q1035" s="100">
        <v>7.24</v>
      </c>
      <c r="R1035" s="1">
        <v>1.92</v>
      </c>
      <c r="S1035" s="1">
        <v>7.22</v>
      </c>
    </row>
    <row r="1036" hidden="1">
      <c r="A1036" s="73"/>
      <c r="B1036" s="73"/>
      <c r="C1036" s="73"/>
      <c r="D1036" s="82"/>
      <c r="E1036" s="100">
        <v>1031.0</v>
      </c>
      <c r="F1036" s="99" t="s">
        <v>118</v>
      </c>
      <c r="G1036" s="99" t="s">
        <v>1808</v>
      </c>
      <c r="H1036" s="100" t="s">
        <v>2654</v>
      </c>
      <c r="I1036" s="100">
        <v>70.0</v>
      </c>
      <c r="J1036" s="100">
        <v>0.038</v>
      </c>
      <c r="K1036" s="100">
        <v>0.2066</v>
      </c>
      <c r="L1036" s="100">
        <v>0.04</v>
      </c>
      <c r="M1036" s="100">
        <v>0.21</v>
      </c>
      <c r="N1036" s="100">
        <v>2.69817</v>
      </c>
      <c r="O1036" s="100">
        <v>0.3396</v>
      </c>
      <c r="P1036" s="100">
        <v>0.94</v>
      </c>
      <c r="Q1036" s="100">
        <v>4.31</v>
      </c>
      <c r="R1036" s="1">
        <v>0.94</v>
      </c>
      <c r="S1036" s="1">
        <v>4.3</v>
      </c>
    </row>
    <row r="1037" hidden="1">
      <c r="A1037" s="73"/>
      <c r="B1037" s="73"/>
      <c r="C1037" s="73"/>
      <c r="D1037" s="82"/>
      <c r="E1037" s="100">
        <v>1032.0</v>
      </c>
      <c r="F1037" s="99" t="s">
        <v>123</v>
      </c>
      <c r="G1037" s="99" t="s">
        <v>1808</v>
      </c>
      <c r="H1037" s="100" t="s">
        <v>2654</v>
      </c>
      <c r="I1037" s="100">
        <v>70.0</v>
      </c>
      <c r="J1037" s="100">
        <v>0.003</v>
      </c>
      <c r="K1037" s="100">
        <v>0.0889</v>
      </c>
      <c r="L1037" s="100">
        <v>0.0</v>
      </c>
      <c r="M1037" s="100">
        <v>0.09</v>
      </c>
      <c r="N1037" s="100">
        <v>1.50719</v>
      </c>
      <c r="O1037" s="100">
        <v>0.10843</v>
      </c>
      <c r="P1037" s="100">
        <v>1.76</v>
      </c>
      <c r="Q1037" s="100">
        <v>10.18</v>
      </c>
      <c r="R1037" s="1">
        <v>1.76</v>
      </c>
      <c r="S1037" s="1">
        <v>10.11</v>
      </c>
    </row>
    <row r="1038" hidden="1">
      <c r="A1038" s="73"/>
      <c r="B1038" s="73"/>
      <c r="C1038" s="73"/>
      <c r="D1038" s="82"/>
      <c r="E1038" s="100">
        <v>1033.0</v>
      </c>
      <c r="F1038" s="99" t="s">
        <v>118</v>
      </c>
      <c r="G1038" s="99" t="s">
        <v>1266</v>
      </c>
      <c r="H1038" s="100" t="s">
        <v>2654</v>
      </c>
      <c r="I1038" s="100">
        <v>70.0</v>
      </c>
      <c r="J1038" s="100">
        <v>0.0519</v>
      </c>
      <c r="K1038" s="100">
        <v>0.1708</v>
      </c>
      <c r="L1038" s="100">
        <v>0.05</v>
      </c>
      <c r="M1038" s="100">
        <v>0.17</v>
      </c>
      <c r="N1038" s="100">
        <v>1.31832</v>
      </c>
      <c r="O1038" s="100">
        <v>0.37416</v>
      </c>
      <c r="P1038" s="100">
        <v>1.7</v>
      </c>
      <c r="Q1038" s="100">
        <v>5.07</v>
      </c>
      <c r="R1038" s="1">
        <v>1.7</v>
      </c>
      <c r="S1038" s="1">
        <v>5.06</v>
      </c>
    </row>
    <row r="1039" hidden="1">
      <c r="A1039" s="73"/>
      <c r="B1039" s="73"/>
      <c r="C1039" s="73"/>
      <c r="D1039" s="82"/>
      <c r="E1039" s="100">
        <v>1034.0</v>
      </c>
      <c r="F1039" s="99" t="s">
        <v>123</v>
      </c>
      <c r="G1039" s="99" t="s">
        <v>1266</v>
      </c>
      <c r="H1039" s="100" t="s">
        <v>2654</v>
      </c>
      <c r="I1039" s="100">
        <v>70.0</v>
      </c>
      <c r="J1039" s="100">
        <v>0.0519</v>
      </c>
      <c r="K1039" s="100">
        <v>0.1708</v>
      </c>
      <c r="L1039" s="100">
        <v>0.05</v>
      </c>
      <c r="M1039" s="100">
        <v>0.17</v>
      </c>
      <c r="N1039" s="100">
        <v>1.31832</v>
      </c>
      <c r="O1039" s="100">
        <v>0.37416</v>
      </c>
      <c r="P1039" s="100">
        <v>1.7</v>
      </c>
      <c r="Q1039" s="100">
        <v>5.07</v>
      </c>
      <c r="R1039" s="1">
        <v>1.7</v>
      </c>
      <c r="S1039" s="1">
        <v>5.06</v>
      </c>
    </row>
    <row r="1040" hidden="1">
      <c r="A1040" s="73"/>
      <c r="B1040" s="73"/>
      <c r="C1040" s="73"/>
      <c r="D1040" s="82"/>
      <c r="E1040" s="100">
        <v>1035.0</v>
      </c>
      <c r="F1040" s="99" t="s">
        <v>369</v>
      </c>
      <c r="G1040" s="99" t="s">
        <v>1329</v>
      </c>
      <c r="H1040" s="100" t="s">
        <v>2654</v>
      </c>
      <c r="I1040" s="100">
        <v>70.0</v>
      </c>
      <c r="J1040" s="100">
        <v>0.0273</v>
      </c>
      <c r="K1040" s="100">
        <v>0.1157</v>
      </c>
      <c r="L1040" s="100">
        <v>0.03</v>
      </c>
      <c r="M1040" s="100">
        <v>0.12</v>
      </c>
      <c r="N1040" s="100">
        <v>0.38813</v>
      </c>
      <c r="O1040" s="100">
        <v>0.34023</v>
      </c>
      <c r="P1040" s="100">
        <v>3.75</v>
      </c>
      <c r="Q1040" s="100">
        <v>7.6</v>
      </c>
      <c r="R1040" s="1">
        <v>3.75</v>
      </c>
      <c r="S1040" s="1">
        <v>7.59</v>
      </c>
    </row>
    <row r="1041" hidden="1">
      <c r="A1041" s="73"/>
      <c r="B1041" s="73"/>
      <c r="C1041" s="73"/>
      <c r="D1041" s="82"/>
      <c r="E1041" s="100">
        <v>1036.0</v>
      </c>
      <c r="F1041" s="99" t="s">
        <v>118</v>
      </c>
      <c r="G1041" s="99" t="s">
        <v>124</v>
      </c>
      <c r="H1041" s="100" t="s">
        <v>2654</v>
      </c>
      <c r="I1041" s="100">
        <v>70.0</v>
      </c>
      <c r="J1041" s="100">
        <v>0.0577</v>
      </c>
      <c r="K1041" s="100">
        <v>0.2564</v>
      </c>
      <c r="L1041" s="100">
        <v>0.06</v>
      </c>
      <c r="M1041" s="100">
        <v>0.26</v>
      </c>
      <c r="N1041" s="100">
        <v>0.84488</v>
      </c>
      <c r="O1041" s="100">
        <v>0.50455</v>
      </c>
      <c r="P1041" s="100">
        <v>1.94</v>
      </c>
      <c r="Q1041" s="100">
        <v>3.45</v>
      </c>
      <c r="R1041" s="1">
        <v>1.94</v>
      </c>
      <c r="S1041" s="1">
        <v>3.44</v>
      </c>
    </row>
    <row r="1042" hidden="1">
      <c r="A1042" s="73"/>
      <c r="B1042" s="73"/>
      <c r="C1042" s="73"/>
      <c r="D1042" s="82"/>
      <c r="E1042" s="100">
        <v>1037.0</v>
      </c>
      <c r="F1042" s="99" t="s">
        <v>123</v>
      </c>
      <c r="G1042" s="99" t="s">
        <v>124</v>
      </c>
      <c r="H1042" s="100" t="s">
        <v>2654</v>
      </c>
      <c r="I1042" s="100">
        <v>70.0</v>
      </c>
      <c r="J1042" s="100">
        <v>0.0577</v>
      </c>
      <c r="K1042" s="100">
        <v>0.2564</v>
      </c>
      <c r="L1042" s="100">
        <v>0.06</v>
      </c>
      <c r="M1042" s="100">
        <v>0.26</v>
      </c>
      <c r="N1042" s="100">
        <v>0.84488</v>
      </c>
      <c r="O1042" s="100">
        <v>0.50455</v>
      </c>
      <c r="P1042" s="100">
        <v>1.94</v>
      </c>
      <c r="Q1042" s="100">
        <v>3.45</v>
      </c>
      <c r="R1042" s="1">
        <v>1.94</v>
      </c>
      <c r="S1042" s="1">
        <v>3.44</v>
      </c>
    </row>
    <row r="1043" hidden="1">
      <c r="A1043" s="73"/>
      <c r="B1043" s="73"/>
      <c r="C1043" s="73"/>
      <c r="D1043" s="82"/>
      <c r="E1043" s="100">
        <v>1038.0</v>
      </c>
      <c r="F1043" s="99" t="s">
        <v>123</v>
      </c>
      <c r="G1043" s="99" t="s">
        <v>1003</v>
      </c>
      <c r="H1043" s="100" t="s">
        <v>2654</v>
      </c>
      <c r="I1043" s="100">
        <v>70.0</v>
      </c>
      <c r="J1043" s="100">
        <v>0.0797</v>
      </c>
      <c r="K1043" s="100">
        <v>0.2804</v>
      </c>
      <c r="L1043" s="100">
        <v>0.08</v>
      </c>
      <c r="M1043" s="100">
        <v>0.28</v>
      </c>
      <c r="N1043" s="100">
        <v>2.76861</v>
      </c>
      <c r="O1043" s="100">
        <v>0.56119</v>
      </c>
      <c r="P1043" s="100">
        <v>0.87</v>
      </c>
      <c r="Q1043" s="100">
        <v>3.11</v>
      </c>
      <c r="R1043" s="1">
        <v>0.87</v>
      </c>
      <c r="S1043" s="1">
        <v>3.1</v>
      </c>
    </row>
    <row r="1044" hidden="1">
      <c r="A1044" s="73"/>
      <c r="B1044" s="73"/>
      <c r="C1044" s="73"/>
      <c r="D1044" s="82"/>
      <c r="E1044" s="100">
        <v>1039.0</v>
      </c>
      <c r="F1044" s="99" t="s">
        <v>118</v>
      </c>
      <c r="G1044" s="99" t="s">
        <v>1815</v>
      </c>
      <c r="H1044" s="100" t="s">
        <v>2654</v>
      </c>
      <c r="I1044" s="100">
        <v>70.0</v>
      </c>
      <c r="J1044" s="100">
        <v>0.0629</v>
      </c>
      <c r="K1044" s="100">
        <v>0.2074</v>
      </c>
      <c r="L1044" s="100">
        <v>0.06</v>
      </c>
      <c r="M1044" s="100">
        <v>0.21</v>
      </c>
      <c r="N1044" s="100">
        <v>1.61448</v>
      </c>
      <c r="O1044" s="100">
        <v>0.46384</v>
      </c>
      <c r="P1044" s="100">
        <v>1.39</v>
      </c>
      <c r="Q1044" s="100">
        <v>4.17</v>
      </c>
      <c r="R1044" s="1">
        <v>1.39</v>
      </c>
      <c r="S1044" s="1">
        <v>4.16</v>
      </c>
    </row>
    <row r="1045" hidden="1">
      <c r="A1045" s="73"/>
      <c r="B1045" s="73"/>
      <c r="C1045" s="73"/>
      <c r="D1045" s="82"/>
      <c r="E1045" s="100">
        <v>1040.0</v>
      </c>
      <c r="F1045" s="99" t="s">
        <v>123</v>
      </c>
      <c r="G1045" s="99" t="s">
        <v>1815</v>
      </c>
      <c r="H1045" s="100" t="s">
        <v>2654</v>
      </c>
      <c r="I1045" s="100">
        <v>70.0</v>
      </c>
      <c r="J1045" s="100">
        <v>0.0629</v>
      </c>
      <c r="K1045" s="100">
        <v>0.2074</v>
      </c>
      <c r="L1045" s="100">
        <v>0.06</v>
      </c>
      <c r="M1045" s="100">
        <v>0.21</v>
      </c>
      <c r="N1045" s="100">
        <v>1.61448</v>
      </c>
      <c r="O1045" s="100">
        <v>0.46384</v>
      </c>
      <c r="P1045" s="100">
        <v>1.39</v>
      </c>
      <c r="Q1045" s="100">
        <v>4.17</v>
      </c>
      <c r="R1045" s="1">
        <v>1.39</v>
      </c>
      <c r="S1045" s="1">
        <v>4.16</v>
      </c>
    </row>
    <row r="1046" hidden="1">
      <c r="A1046" s="73"/>
      <c r="B1046" s="73"/>
      <c r="C1046" s="73"/>
      <c r="D1046" s="82"/>
      <c r="E1046" s="100">
        <v>1041.0</v>
      </c>
      <c r="F1046" s="99" t="s">
        <v>369</v>
      </c>
      <c r="G1046" s="99" t="s">
        <v>1327</v>
      </c>
      <c r="H1046" s="100" t="s">
        <v>2654</v>
      </c>
      <c r="I1046" s="100">
        <v>70.0</v>
      </c>
      <c r="J1046" s="100">
        <v>0.0709</v>
      </c>
      <c r="K1046" s="100">
        <v>0.198</v>
      </c>
      <c r="L1046" s="100">
        <v>0.07</v>
      </c>
      <c r="M1046" s="100">
        <v>0.2</v>
      </c>
      <c r="N1046" s="100">
        <v>0.42362</v>
      </c>
      <c r="O1046" s="100">
        <v>0.50722</v>
      </c>
      <c r="P1046" s="100">
        <v>2.55</v>
      </c>
      <c r="Q1046" s="100">
        <v>4.3</v>
      </c>
      <c r="R1046" s="1">
        <v>2.55</v>
      </c>
      <c r="S1046" s="1">
        <v>4.3</v>
      </c>
    </row>
    <row r="1047" hidden="1">
      <c r="A1047" s="73"/>
      <c r="B1047" s="73"/>
      <c r="C1047" s="73"/>
      <c r="D1047" s="73"/>
      <c r="E1047" s="100">
        <v>1042.0</v>
      </c>
      <c r="F1047" s="99" t="s">
        <v>118</v>
      </c>
      <c r="G1047" s="99" t="s">
        <v>2030</v>
      </c>
      <c r="H1047" s="100" t="s">
        <v>2654</v>
      </c>
      <c r="I1047" s="100">
        <v>70.0</v>
      </c>
      <c r="J1047" s="100">
        <v>0.0508</v>
      </c>
      <c r="K1047" s="100">
        <v>0.1693</v>
      </c>
      <c r="L1047" s="100">
        <v>0.05</v>
      </c>
      <c r="M1047" s="100">
        <v>0.17</v>
      </c>
      <c r="N1047" s="100">
        <v>0.63046</v>
      </c>
      <c r="O1047" s="100">
        <v>0.19325</v>
      </c>
      <c r="P1047" s="100">
        <v>2.99</v>
      </c>
      <c r="Q1047" s="100">
        <v>5.11</v>
      </c>
      <c r="R1047" s="1">
        <v>2.99</v>
      </c>
      <c r="S1047" s="1">
        <v>5.11</v>
      </c>
    </row>
    <row r="1048" hidden="1">
      <c r="A1048" s="73"/>
      <c r="B1048" s="73"/>
      <c r="C1048" s="73"/>
      <c r="D1048" s="73"/>
      <c r="E1048" s="100">
        <v>1043.0</v>
      </c>
      <c r="F1048" s="99" t="s">
        <v>123</v>
      </c>
      <c r="G1048" s="99" t="s">
        <v>2030</v>
      </c>
      <c r="H1048" s="100" t="s">
        <v>2654</v>
      </c>
      <c r="I1048" s="100">
        <v>70.0</v>
      </c>
      <c r="J1048" s="100">
        <v>0.0508</v>
      </c>
      <c r="K1048" s="100">
        <v>0.1693</v>
      </c>
      <c r="L1048" s="100">
        <v>0.05</v>
      </c>
      <c r="M1048" s="100">
        <v>0.17</v>
      </c>
      <c r="N1048" s="100">
        <v>0.63046</v>
      </c>
      <c r="O1048" s="100">
        <v>0.19325</v>
      </c>
      <c r="P1048" s="100">
        <v>2.99</v>
      </c>
      <c r="Q1048" s="100">
        <v>5.11</v>
      </c>
      <c r="R1048" s="1">
        <v>2.99</v>
      </c>
      <c r="S1048" s="1">
        <v>5.11</v>
      </c>
    </row>
    <row r="1049" hidden="1">
      <c r="A1049" s="73"/>
      <c r="B1049" s="73"/>
      <c r="C1049" s="73"/>
      <c r="D1049" s="73"/>
      <c r="E1049" s="100">
        <v>1044.0</v>
      </c>
      <c r="F1049" s="99" t="s">
        <v>118</v>
      </c>
      <c r="G1049" s="99" t="s">
        <v>2067</v>
      </c>
      <c r="H1049" s="100" t="s">
        <v>2654</v>
      </c>
      <c r="I1049" s="100">
        <v>70.0</v>
      </c>
      <c r="J1049" s="100">
        <v>0.0015</v>
      </c>
      <c r="K1049" s="100">
        <v>0.0753</v>
      </c>
      <c r="L1049" s="100">
        <v>0.0</v>
      </c>
      <c r="M1049" s="100">
        <v>0.08</v>
      </c>
      <c r="N1049" s="100">
        <v>1.03805</v>
      </c>
      <c r="O1049" s="100">
        <v>0.04132</v>
      </c>
      <c r="P1049" s="100">
        <v>2.56</v>
      </c>
      <c r="Q1049" s="100">
        <v>12.04</v>
      </c>
      <c r="R1049" s="1">
        <v>2.56</v>
      </c>
      <c r="S1049" s="1">
        <v>12.02</v>
      </c>
    </row>
    <row r="1050" hidden="1">
      <c r="A1050" s="73"/>
      <c r="B1050" s="73"/>
      <c r="C1050" s="73"/>
      <c r="D1050" s="73"/>
      <c r="E1050" s="100">
        <v>1045.0</v>
      </c>
      <c r="F1050" s="99" t="s">
        <v>123</v>
      </c>
      <c r="G1050" s="99" t="s">
        <v>2067</v>
      </c>
      <c r="H1050" s="100" t="s">
        <v>2654</v>
      </c>
      <c r="I1050" s="100">
        <v>70.0</v>
      </c>
      <c r="J1050" s="100">
        <v>0.002</v>
      </c>
      <c r="K1050" s="100">
        <v>0.1347</v>
      </c>
      <c r="L1050" s="100">
        <v>0.0</v>
      </c>
      <c r="M1050" s="100">
        <v>0.14</v>
      </c>
      <c r="N1050" s="100">
        <v>2.47585</v>
      </c>
      <c r="O1050" s="100">
        <v>0.13262</v>
      </c>
      <c r="P1050" s="100">
        <v>1.08</v>
      </c>
      <c r="Q1050" s="100">
        <v>6.73</v>
      </c>
      <c r="R1050" s="1">
        <v>1.08</v>
      </c>
      <c r="S1050" s="1">
        <v>6.73</v>
      </c>
    </row>
    <row r="1051" hidden="1">
      <c r="A1051" s="73"/>
      <c r="B1051" s="73"/>
      <c r="C1051" s="73"/>
      <c r="D1051" s="73"/>
      <c r="E1051" s="100">
        <v>1046.0</v>
      </c>
      <c r="F1051" s="99" t="s">
        <v>252</v>
      </c>
      <c r="G1051" s="99" t="s">
        <v>2183</v>
      </c>
      <c r="H1051" s="100" t="s">
        <v>2654</v>
      </c>
      <c r="I1051" s="100">
        <v>70.0</v>
      </c>
      <c r="J1051" s="100">
        <v>0.0016</v>
      </c>
      <c r="K1051" s="100">
        <v>0.1399</v>
      </c>
      <c r="L1051" s="100">
        <v>0.0</v>
      </c>
      <c r="M1051" s="100">
        <v>0.14</v>
      </c>
      <c r="N1051" s="100">
        <v>0.737</v>
      </c>
      <c r="O1051" s="100">
        <v>0.13915</v>
      </c>
      <c r="P1051" s="100">
        <v>3.18</v>
      </c>
      <c r="Q1051" s="100">
        <v>6.48</v>
      </c>
      <c r="R1051" s="1">
        <v>3.18</v>
      </c>
      <c r="S1051" s="1">
        <v>6.45</v>
      </c>
    </row>
    <row r="1052" hidden="1">
      <c r="A1052" s="73"/>
      <c r="B1052" s="73"/>
      <c r="C1052" s="73"/>
      <c r="D1052" s="73"/>
      <c r="E1052" s="100">
        <v>1047.0</v>
      </c>
      <c r="F1052" s="99" t="s">
        <v>249</v>
      </c>
      <c r="G1052" s="99" t="s">
        <v>2183</v>
      </c>
      <c r="H1052" s="100" t="s">
        <v>2654</v>
      </c>
      <c r="I1052" s="100">
        <v>70.0</v>
      </c>
      <c r="J1052" s="100">
        <v>0.0016</v>
      </c>
      <c r="K1052" s="100">
        <v>0.1399</v>
      </c>
      <c r="L1052" s="100">
        <v>0.0</v>
      </c>
      <c r="M1052" s="100">
        <v>0.14</v>
      </c>
      <c r="N1052" s="100">
        <v>0.737</v>
      </c>
      <c r="O1052" s="100">
        <v>0.13915</v>
      </c>
      <c r="P1052" s="100">
        <v>3.18</v>
      </c>
      <c r="Q1052" s="100">
        <v>6.48</v>
      </c>
      <c r="R1052" s="1">
        <v>3.18</v>
      </c>
      <c r="S1052" s="1">
        <v>6.45</v>
      </c>
    </row>
    <row r="1053" hidden="1">
      <c r="A1053" s="73"/>
      <c r="B1053" s="73"/>
      <c r="C1053" s="73"/>
      <c r="D1053" s="73"/>
      <c r="E1053" s="100">
        <v>1048.0</v>
      </c>
      <c r="F1053" s="99" t="s">
        <v>118</v>
      </c>
      <c r="G1053" s="99" t="s">
        <v>2153</v>
      </c>
      <c r="H1053" s="100" t="s">
        <v>2654</v>
      </c>
      <c r="I1053" s="100">
        <v>70.0</v>
      </c>
      <c r="J1053" s="100">
        <v>0.0023</v>
      </c>
      <c r="K1053" s="100">
        <v>0.1413</v>
      </c>
      <c r="L1053" s="100">
        <v>0.0</v>
      </c>
      <c r="M1053" s="100">
        <v>0.14</v>
      </c>
      <c r="N1053" s="100">
        <v>8.912656E7</v>
      </c>
      <c r="O1053" s="100">
        <v>-9.27016</v>
      </c>
      <c r="P1053" s="100">
        <v>0.0</v>
      </c>
      <c r="Q1053" s="100">
        <v>6.42</v>
      </c>
      <c r="R1053" s="1">
        <v>0.0</v>
      </c>
      <c r="S1053" s="1">
        <v>6.41</v>
      </c>
    </row>
    <row r="1054" hidden="1">
      <c r="A1054" s="73"/>
      <c r="B1054" s="73"/>
      <c r="C1054" s="73"/>
      <c r="D1054" s="73"/>
      <c r="E1054" s="100">
        <v>1049.0</v>
      </c>
      <c r="F1054" s="99" t="s">
        <v>123</v>
      </c>
      <c r="G1054" s="99" t="s">
        <v>2153</v>
      </c>
      <c r="H1054" s="100" t="s">
        <v>2654</v>
      </c>
      <c r="I1054" s="100">
        <v>70.0</v>
      </c>
      <c r="J1054" s="100">
        <v>0.0023</v>
      </c>
      <c r="K1054" s="100">
        <v>0.1413</v>
      </c>
      <c r="L1054" s="100">
        <v>0.0</v>
      </c>
      <c r="M1054" s="100">
        <v>0.14</v>
      </c>
      <c r="N1054" s="100">
        <v>8.912656E7</v>
      </c>
      <c r="O1054" s="100">
        <v>-9.27016</v>
      </c>
      <c r="P1054" s="100">
        <v>0.0</v>
      </c>
      <c r="Q1054" s="100">
        <v>6.42</v>
      </c>
      <c r="R1054" s="1">
        <v>0.0</v>
      </c>
      <c r="S1054" s="1">
        <v>6.41</v>
      </c>
    </row>
    <row r="1055" hidden="1">
      <c r="A1055" s="73"/>
      <c r="B1055" s="73"/>
      <c r="C1055" s="73"/>
      <c r="D1055" s="73"/>
      <c r="E1055" s="100">
        <v>1050.0</v>
      </c>
      <c r="F1055" s="99" t="s">
        <v>249</v>
      </c>
      <c r="G1055" s="99" t="s">
        <v>2187</v>
      </c>
      <c r="H1055" s="100" t="s">
        <v>2654</v>
      </c>
      <c r="I1055" s="100">
        <v>70.0</v>
      </c>
      <c r="J1055" s="100">
        <v>0.0126</v>
      </c>
      <c r="K1055" s="100">
        <v>0.1607</v>
      </c>
      <c r="L1055" s="100">
        <v>0.01</v>
      </c>
      <c r="M1055" s="100">
        <v>0.16</v>
      </c>
      <c r="N1055" s="100">
        <v>0.75557</v>
      </c>
      <c r="O1055" s="100">
        <v>0.2016</v>
      </c>
      <c r="P1055" s="100">
        <v>2.88</v>
      </c>
      <c r="Q1055" s="100">
        <v>5.62</v>
      </c>
      <c r="R1055" s="1">
        <v>2.88</v>
      </c>
      <c r="S1055" s="1">
        <v>5.6</v>
      </c>
    </row>
    <row r="1056" hidden="1">
      <c r="A1056" s="73"/>
      <c r="B1056" s="73"/>
      <c r="C1056" s="73"/>
      <c r="D1056" s="73"/>
      <c r="E1056" s="100">
        <v>1051.0</v>
      </c>
      <c r="F1056" s="99" t="s">
        <v>118</v>
      </c>
      <c r="G1056" s="99" t="s">
        <v>2221</v>
      </c>
      <c r="H1056" s="100" t="s">
        <v>2654</v>
      </c>
      <c r="I1056" s="100">
        <v>70.0</v>
      </c>
      <c r="J1056" s="100">
        <v>0.0039</v>
      </c>
      <c r="K1056" s="100">
        <v>0.0819</v>
      </c>
      <c r="L1056" s="100">
        <v>0.0</v>
      </c>
      <c r="M1056" s="100">
        <v>0.08</v>
      </c>
      <c r="N1056" s="100">
        <v>0.68513</v>
      </c>
      <c r="O1056" s="100">
        <v>0.22288</v>
      </c>
      <c r="P1056" s="100">
        <v>3.41</v>
      </c>
      <c r="Q1056" s="100">
        <v>11.05</v>
      </c>
      <c r="R1056" s="1">
        <v>3.41</v>
      </c>
      <c r="S1056" s="1">
        <v>11.01</v>
      </c>
    </row>
    <row r="1057" hidden="1">
      <c r="A1057" s="73"/>
      <c r="B1057" s="73"/>
      <c r="C1057" s="73"/>
      <c r="D1057" s="73"/>
      <c r="E1057" s="100">
        <v>1052.0</v>
      </c>
      <c r="F1057" s="99" t="s">
        <v>123</v>
      </c>
      <c r="G1057" s="99" t="s">
        <v>2221</v>
      </c>
      <c r="H1057" s="100" t="s">
        <v>2654</v>
      </c>
      <c r="I1057" s="100">
        <v>70.0</v>
      </c>
      <c r="J1057" s="100">
        <v>0.0039</v>
      </c>
      <c r="K1057" s="100">
        <v>0.0819</v>
      </c>
      <c r="L1057" s="100">
        <v>0.0</v>
      </c>
      <c r="M1057" s="100">
        <v>0.08</v>
      </c>
      <c r="N1057" s="100">
        <v>0.68513</v>
      </c>
      <c r="O1057" s="100">
        <v>0.22288</v>
      </c>
      <c r="P1057" s="100">
        <v>3.41</v>
      </c>
      <c r="Q1057" s="100">
        <v>11.05</v>
      </c>
      <c r="R1057" s="1">
        <v>3.41</v>
      </c>
      <c r="S1057" s="1">
        <v>11.01</v>
      </c>
    </row>
    <row r="1058" hidden="1">
      <c r="A1058" s="73"/>
      <c r="B1058" s="73"/>
      <c r="C1058" s="73"/>
      <c r="D1058" s="73"/>
      <c r="E1058" s="100">
        <v>1053.0</v>
      </c>
      <c r="F1058" s="99" t="s">
        <v>369</v>
      </c>
      <c r="G1058" s="99" t="s">
        <v>2295</v>
      </c>
      <c r="H1058" s="100" t="s">
        <v>2654</v>
      </c>
      <c r="I1058" s="100">
        <v>70.0</v>
      </c>
      <c r="J1058" s="100">
        <v>0.0117</v>
      </c>
      <c r="K1058" s="100">
        <v>0.102</v>
      </c>
      <c r="L1058" s="100">
        <v>0.01</v>
      </c>
      <c r="M1058" s="100">
        <v>0.1</v>
      </c>
      <c r="N1058" s="100">
        <v>0.46613</v>
      </c>
      <c r="O1058" s="100">
        <v>0.4648</v>
      </c>
      <c r="P1058" s="100">
        <v>3.27</v>
      </c>
      <c r="Q1058" s="100">
        <v>8.82</v>
      </c>
      <c r="R1058" s="1">
        <v>3.27</v>
      </c>
      <c r="S1058" s="1">
        <v>8.8</v>
      </c>
    </row>
    <row r="1059" hidden="1">
      <c r="A1059" s="73"/>
      <c r="B1059" s="73"/>
      <c r="C1059" s="73"/>
      <c r="D1059" s="73"/>
      <c r="E1059" s="100">
        <v>1054.0</v>
      </c>
      <c r="F1059" s="99" t="s">
        <v>123</v>
      </c>
      <c r="G1059" s="99" t="s">
        <v>1983</v>
      </c>
      <c r="H1059" s="100" t="s">
        <v>2695</v>
      </c>
      <c r="I1059" s="100">
        <v>70.0</v>
      </c>
      <c r="J1059" s="100">
        <v>0.0161</v>
      </c>
      <c r="K1059" s="100">
        <v>0.1024</v>
      </c>
      <c r="L1059" s="100">
        <v>0.02</v>
      </c>
      <c r="M1059" s="100">
        <v>0.1</v>
      </c>
      <c r="N1059" s="100">
        <v>20.44166</v>
      </c>
      <c r="O1059" s="100">
        <v>0.17116</v>
      </c>
      <c r="P1059" s="100">
        <v>0.13</v>
      </c>
      <c r="Q1059" s="100">
        <v>8.73</v>
      </c>
      <c r="R1059" s="1">
        <v>0.13</v>
      </c>
      <c r="S1059" s="1">
        <v>8.68</v>
      </c>
    </row>
    <row r="1060" hidden="1">
      <c r="A1060" s="73"/>
      <c r="B1060" s="73"/>
      <c r="C1060" s="73"/>
      <c r="D1060" s="73"/>
      <c r="E1060" s="100">
        <v>1055.0</v>
      </c>
      <c r="F1060" s="99" t="s">
        <v>118</v>
      </c>
      <c r="G1060" s="99" t="s">
        <v>373</v>
      </c>
      <c r="H1060" s="100" t="s">
        <v>2695</v>
      </c>
      <c r="I1060" s="100">
        <v>70.0</v>
      </c>
      <c r="J1060" s="100">
        <v>0.0019</v>
      </c>
      <c r="K1060" s="100">
        <v>0.1394</v>
      </c>
      <c r="L1060" s="100">
        <v>0.0</v>
      </c>
      <c r="M1060" s="100">
        <v>0.14</v>
      </c>
      <c r="N1060" s="100">
        <v>36.73485</v>
      </c>
      <c r="O1060" s="100">
        <v>0.12413</v>
      </c>
      <c r="P1060" s="100">
        <v>0.07</v>
      </c>
      <c r="Q1060" s="100">
        <v>6.51</v>
      </c>
      <c r="R1060" s="1">
        <v>0.07</v>
      </c>
      <c r="S1060" s="1">
        <v>6.49</v>
      </c>
    </row>
    <row r="1061" hidden="1">
      <c r="A1061" s="73"/>
      <c r="B1061" s="73"/>
      <c r="C1061" s="73"/>
      <c r="D1061" s="73"/>
      <c r="E1061" s="100">
        <v>1056.0</v>
      </c>
      <c r="F1061" s="99" t="s">
        <v>123</v>
      </c>
      <c r="G1061" s="99" t="s">
        <v>373</v>
      </c>
      <c r="H1061" s="100" t="s">
        <v>2695</v>
      </c>
      <c r="I1061" s="100">
        <v>70.0</v>
      </c>
      <c r="J1061" s="100">
        <v>0.0016</v>
      </c>
      <c r="K1061" s="100">
        <v>0.0926</v>
      </c>
      <c r="L1061" s="100">
        <v>0.0</v>
      </c>
      <c r="M1061" s="100">
        <v>0.09</v>
      </c>
      <c r="N1061" s="100">
        <v>12.24506</v>
      </c>
      <c r="O1061" s="100">
        <v>0.07991</v>
      </c>
      <c r="P1061" s="100">
        <v>0.22</v>
      </c>
      <c r="Q1061" s="100">
        <v>9.79</v>
      </c>
      <c r="R1061" s="1">
        <v>0.22</v>
      </c>
      <c r="S1061" s="1">
        <v>9.74</v>
      </c>
    </row>
    <row r="1062" hidden="1">
      <c r="A1062" s="73"/>
      <c r="B1062" s="73"/>
      <c r="C1062" s="73"/>
      <c r="D1062" s="73"/>
      <c r="E1062" s="100">
        <v>1057.0</v>
      </c>
      <c r="F1062" s="99" t="s">
        <v>118</v>
      </c>
      <c r="G1062" s="99" t="s">
        <v>350</v>
      </c>
      <c r="H1062" s="100" t="s">
        <v>2695</v>
      </c>
      <c r="I1062" s="100">
        <v>70.0</v>
      </c>
      <c r="J1062" s="100">
        <v>0.0028</v>
      </c>
      <c r="K1062" s="100">
        <v>0.0969</v>
      </c>
      <c r="L1062" s="100">
        <v>0.0</v>
      </c>
      <c r="M1062" s="100">
        <v>0.1</v>
      </c>
      <c r="N1062" s="100">
        <v>12.25164</v>
      </c>
      <c r="O1062" s="100">
        <v>0.11482</v>
      </c>
      <c r="P1062" s="100">
        <v>0.22</v>
      </c>
      <c r="Q1062" s="100">
        <v>9.35</v>
      </c>
      <c r="R1062" s="1">
        <v>0.22</v>
      </c>
      <c r="S1062" s="1">
        <v>9.12</v>
      </c>
    </row>
    <row r="1063" hidden="1">
      <c r="A1063" s="73"/>
      <c r="B1063" s="73"/>
      <c r="C1063" s="73"/>
      <c r="D1063" s="73"/>
      <c r="E1063" s="100">
        <v>1058.0</v>
      </c>
      <c r="F1063" s="99" t="s">
        <v>123</v>
      </c>
      <c r="G1063" s="99" t="s">
        <v>350</v>
      </c>
      <c r="H1063" s="100" t="s">
        <v>2695</v>
      </c>
      <c r="I1063" s="100">
        <v>70.0</v>
      </c>
      <c r="J1063" s="100">
        <v>0.0028</v>
      </c>
      <c r="K1063" s="100">
        <v>0.0969</v>
      </c>
      <c r="L1063" s="100">
        <v>0.0</v>
      </c>
      <c r="M1063" s="100">
        <v>0.1</v>
      </c>
      <c r="N1063" s="100">
        <v>12.25164</v>
      </c>
      <c r="O1063" s="100">
        <v>0.11482</v>
      </c>
      <c r="P1063" s="100">
        <v>0.22</v>
      </c>
      <c r="Q1063" s="100">
        <v>9.35</v>
      </c>
      <c r="R1063" s="1">
        <v>0.22</v>
      </c>
      <c r="S1063" s="1">
        <v>9.12</v>
      </c>
    </row>
    <row r="1064" hidden="1">
      <c r="A1064" s="73"/>
      <c r="B1064" s="73"/>
      <c r="C1064" s="73"/>
      <c r="D1064" s="73"/>
      <c r="E1064" s="100">
        <v>1059.0</v>
      </c>
      <c r="F1064" s="99" t="s">
        <v>123</v>
      </c>
      <c r="G1064" s="99" t="s">
        <v>2148</v>
      </c>
      <c r="H1064" s="100" t="s">
        <v>2695</v>
      </c>
      <c r="I1064" s="100">
        <v>70.0</v>
      </c>
      <c r="J1064" s="100">
        <v>0.0565</v>
      </c>
      <c r="K1064" s="100">
        <v>0.2293</v>
      </c>
      <c r="L1064" s="100">
        <v>0.06</v>
      </c>
      <c r="M1064" s="100">
        <v>0.23</v>
      </c>
      <c r="N1064" s="100">
        <v>12.34375</v>
      </c>
      <c r="O1064" s="100">
        <v>0.44347</v>
      </c>
      <c r="P1064" s="100">
        <v>0.22</v>
      </c>
      <c r="Q1064" s="100">
        <v>3.83</v>
      </c>
      <c r="R1064" s="1">
        <v>0.22</v>
      </c>
      <c r="S1064" s="1">
        <v>3.83</v>
      </c>
    </row>
    <row r="1065" hidden="1">
      <c r="A1065" s="73"/>
      <c r="B1065" s="73"/>
      <c r="C1065" s="73"/>
      <c r="D1065" s="73"/>
      <c r="E1065" s="100">
        <v>1060.0</v>
      </c>
      <c r="F1065" s="99" t="s">
        <v>123</v>
      </c>
      <c r="G1065" s="99" t="s">
        <v>1948</v>
      </c>
      <c r="H1065" s="100" t="s">
        <v>2695</v>
      </c>
      <c r="I1065" s="100">
        <v>70.0</v>
      </c>
      <c r="J1065" s="100">
        <v>0.0201</v>
      </c>
      <c r="K1065" s="100">
        <v>0.2678</v>
      </c>
      <c r="L1065" s="100">
        <v>0.02</v>
      </c>
      <c r="M1065" s="100">
        <v>0.27</v>
      </c>
      <c r="N1065" s="100">
        <v>12.29046</v>
      </c>
      <c r="O1065" s="100">
        <v>0.32368</v>
      </c>
      <c r="P1065" s="100">
        <v>0.22</v>
      </c>
      <c r="Q1065" s="100">
        <v>3.38</v>
      </c>
      <c r="R1065" s="1">
        <v>0.22</v>
      </c>
      <c r="S1065" s="1">
        <v>3.37</v>
      </c>
    </row>
    <row r="1066" hidden="1">
      <c r="A1066" s="73"/>
      <c r="B1066" s="73"/>
      <c r="C1066" s="73"/>
      <c r="D1066" s="73"/>
      <c r="E1066" s="100">
        <v>1061.0</v>
      </c>
      <c r="F1066" s="99" t="s">
        <v>118</v>
      </c>
      <c r="G1066" s="99" t="s">
        <v>354</v>
      </c>
      <c r="H1066" s="100" t="s">
        <v>2695</v>
      </c>
      <c r="I1066" s="100">
        <v>70.0</v>
      </c>
      <c r="J1066" s="100">
        <v>0.0256</v>
      </c>
      <c r="K1066" s="100">
        <v>0.1226</v>
      </c>
      <c r="L1066" s="100">
        <v>0.03</v>
      </c>
      <c r="M1066" s="100">
        <v>0.12</v>
      </c>
      <c r="N1066" s="100">
        <v>6.21259</v>
      </c>
      <c r="O1066" s="100">
        <v>0.39005</v>
      </c>
      <c r="P1066" s="100">
        <v>0.43</v>
      </c>
      <c r="Q1066" s="100">
        <v>7.22</v>
      </c>
      <c r="R1066" s="1">
        <v>0.43</v>
      </c>
      <c r="S1066" s="1">
        <v>7.14</v>
      </c>
    </row>
    <row r="1067" hidden="1">
      <c r="A1067" s="73"/>
      <c r="B1067" s="73"/>
      <c r="C1067" s="73"/>
      <c r="D1067" s="73"/>
      <c r="E1067" s="100">
        <v>1062.0</v>
      </c>
      <c r="F1067" s="99" t="s">
        <v>123</v>
      </c>
      <c r="G1067" s="99" t="s">
        <v>354</v>
      </c>
      <c r="H1067" s="100" t="s">
        <v>2695</v>
      </c>
      <c r="I1067" s="100">
        <v>70.0</v>
      </c>
      <c r="J1067" s="100">
        <v>0.0752</v>
      </c>
      <c r="K1067" s="100">
        <v>0.1616</v>
      </c>
      <c r="L1067" s="100">
        <v>0.07</v>
      </c>
      <c r="M1067" s="100">
        <v>0.16</v>
      </c>
      <c r="N1067" s="100">
        <v>6.26545</v>
      </c>
      <c r="O1067" s="100">
        <v>0.45113</v>
      </c>
      <c r="P1067" s="100">
        <v>0.42</v>
      </c>
      <c r="Q1067" s="100">
        <v>5.07</v>
      </c>
      <c r="R1067" s="1">
        <v>0.42</v>
      </c>
      <c r="S1067" s="1">
        <v>5.03</v>
      </c>
    </row>
    <row r="1068" hidden="1">
      <c r="A1068" s="73"/>
      <c r="B1068" s="73"/>
      <c r="C1068" s="73"/>
      <c r="D1068" s="73"/>
      <c r="E1068" s="100">
        <v>1063.0</v>
      </c>
      <c r="F1068" s="99" t="s">
        <v>118</v>
      </c>
      <c r="G1068" s="99" t="s">
        <v>2174</v>
      </c>
      <c r="H1068" s="100" t="s">
        <v>2695</v>
      </c>
      <c r="I1068" s="100">
        <v>70.0</v>
      </c>
      <c r="J1068" s="100">
        <v>0.0431</v>
      </c>
      <c r="K1068" s="100">
        <v>0.2504</v>
      </c>
      <c r="L1068" s="100">
        <v>0.04</v>
      </c>
      <c r="M1068" s="100">
        <v>0.25</v>
      </c>
      <c r="N1068" s="100">
        <v>12.29041</v>
      </c>
      <c r="O1068" s="100">
        <v>0.42317</v>
      </c>
      <c r="P1068" s="100">
        <v>0.22</v>
      </c>
      <c r="Q1068" s="100">
        <v>3.57</v>
      </c>
      <c r="R1068" s="1">
        <v>0.22</v>
      </c>
      <c r="S1068" s="1">
        <v>3.73</v>
      </c>
    </row>
    <row r="1069" hidden="1">
      <c r="A1069" s="73"/>
      <c r="B1069" s="73"/>
      <c r="C1069" s="73"/>
      <c r="D1069" s="73"/>
      <c r="E1069" s="100">
        <v>1064.0</v>
      </c>
      <c r="F1069" s="99" t="s">
        <v>123</v>
      </c>
      <c r="G1069" s="99" t="s">
        <v>2174</v>
      </c>
      <c r="H1069" s="100" t="s">
        <v>2695</v>
      </c>
      <c r="I1069" s="100">
        <v>70.0</v>
      </c>
      <c r="J1069" s="100">
        <v>0.0431</v>
      </c>
      <c r="K1069" s="100">
        <v>0.2504</v>
      </c>
      <c r="L1069" s="100">
        <v>0.04</v>
      </c>
      <c r="M1069" s="100">
        <v>0.25</v>
      </c>
      <c r="N1069" s="100">
        <v>12.29041</v>
      </c>
      <c r="O1069" s="100">
        <v>0.42317</v>
      </c>
      <c r="P1069" s="100">
        <v>0.22</v>
      </c>
      <c r="Q1069" s="100">
        <v>3.57</v>
      </c>
      <c r="R1069" s="1">
        <v>0.22</v>
      </c>
      <c r="S1069" s="1">
        <v>3.73</v>
      </c>
    </row>
    <row r="1070" hidden="1">
      <c r="A1070" s="73"/>
      <c r="B1070" s="73"/>
      <c r="C1070" s="73"/>
      <c r="D1070" s="73"/>
      <c r="E1070" s="100">
        <v>1065.0</v>
      </c>
      <c r="F1070" s="99" t="s">
        <v>118</v>
      </c>
      <c r="G1070" s="99" t="s">
        <v>216</v>
      </c>
      <c r="H1070" s="100" t="s">
        <v>2695</v>
      </c>
      <c r="I1070" s="100">
        <v>70.0</v>
      </c>
      <c r="J1070" s="100">
        <v>0.0064</v>
      </c>
      <c r="K1070" s="100">
        <v>0.2239</v>
      </c>
      <c r="L1070" s="100">
        <v>0.01</v>
      </c>
      <c r="M1070" s="100">
        <v>0.22</v>
      </c>
      <c r="N1070" s="100">
        <v>12.26001</v>
      </c>
      <c r="O1070" s="100">
        <v>0.25521</v>
      </c>
      <c r="P1070" s="100">
        <v>0.22</v>
      </c>
      <c r="Q1070" s="100">
        <v>4.05</v>
      </c>
      <c r="R1070" s="1">
        <v>0.22</v>
      </c>
      <c r="S1070" s="1">
        <v>4.03</v>
      </c>
    </row>
    <row r="1071" hidden="1">
      <c r="A1071" s="73"/>
      <c r="B1071" s="73"/>
      <c r="C1071" s="73"/>
      <c r="D1071" s="73"/>
      <c r="E1071" s="100">
        <v>1066.0</v>
      </c>
      <c r="F1071" s="99" t="s">
        <v>123</v>
      </c>
      <c r="G1071" s="99" t="s">
        <v>216</v>
      </c>
      <c r="H1071" s="100" t="s">
        <v>2695</v>
      </c>
      <c r="I1071" s="100">
        <v>70.0</v>
      </c>
      <c r="J1071" s="100">
        <v>0.0239</v>
      </c>
      <c r="K1071" s="100">
        <v>0.1383</v>
      </c>
      <c r="L1071" s="100">
        <v>0.02</v>
      </c>
      <c r="M1071" s="100">
        <v>0.14</v>
      </c>
      <c r="N1071" s="100">
        <v>12.28629</v>
      </c>
      <c r="O1071" s="100">
        <v>0.24001</v>
      </c>
      <c r="P1071" s="100">
        <v>0.22</v>
      </c>
      <c r="Q1071" s="100">
        <v>6.45</v>
      </c>
      <c r="R1071" s="1">
        <v>0.22</v>
      </c>
      <c r="S1071" s="1">
        <v>6.4</v>
      </c>
    </row>
    <row r="1072" hidden="1">
      <c r="A1072" s="73"/>
      <c r="B1072" s="73"/>
      <c r="C1072" s="73"/>
      <c r="D1072" s="73"/>
      <c r="E1072" s="100">
        <v>1067.0</v>
      </c>
      <c r="F1072" s="99" t="s">
        <v>123</v>
      </c>
      <c r="G1072" s="99" t="s">
        <v>1438</v>
      </c>
      <c r="H1072" s="100" t="s">
        <v>2695</v>
      </c>
      <c r="I1072" s="100">
        <v>70.0</v>
      </c>
      <c r="J1072" s="100">
        <v>0.0643</v>
      </c>
      <c r="K1072" s="100">
        <v>0.2446</v>
      </c>
      <c r="L1072" s="100">
        <v>0.06</v>
      </c>
      <c r="M1072" s="100">
        <v>0.25</v>
      </c>
      <c r="N1072" s="100">
        <v>18.4884</v>
      </c>
      <c r="O1072" s="100">
        <v>0.53628</v>
      </c>
      <c r="P1072" s="100">
        <v>0.15</v>
      </c>
      <c r="Q1072" s="100">
        <v>3.58</v>
      </c>
      <c r="R1072" s="1">
        <v>0.15</v>
      </c>
      <c r="S1072" s="1">
        <v>3.58</v>
      </c>
    </row>
    <row r="1073" hidden="1">
      <c r="A1073" s="73"/>
      <c r="B1073" s="73"/>
      <c r="C1073" s="73"/>
      <c r="D1073" s="73"/>
      <c r="E1073" s="100">
        <v>1068.0</v>
      </c>
      <c r="F1073" s="99" t="s">
        <v>123</v>
      </c>
      <c r="G1073" s="99" t="s">
        <v>1987</v>
      </c>
      <c r="H1073" s="100" t="s">
        <v>2695</v>
      </c>
      <c r="I1073" s="100">
        <v>70.0</v>
      </c>
      <c r="J1073" s="100">
        <v>0.0145</v>
      </c>
      <c r="K1073" s="100">
        <v>0.0983</v>
      </c>
      <c r="L1073" s="100">
        <v>0.01</v>
      </c>
      <c r="M1073" s="100">
        <v>0.1</v>
      </c>
      <c r="N1073" s="100">
        <v>20.43772</v>
      </c>
      <c r="O1073" s="100">
        <v>0.15907</v>
      </c>
      <c r="P1073" s="100">
        <v>0.13</v>
      </c>
      <c r="Q1073" s="100">
        <v>9.1</v>
      </c>
      <c r="R1073" s="1">
        <v>0.13</v>
      </c>
      <c r="S1073" s="1">
        <v>9.05</v>
      </c>
    </row>
    <row r="1074" hidden="1">
      <c r="A1074" s="73"/>
      <c r="B1074" s="73"/>
      <c r="C1074" s="73"/>
      <c r="D1074" s="73"/>
      <c r="E1074" s="100">
        <v>1069.0</v>
      </c>
      <c r="F1074" s="99" t="s">
        <v>123</v>
      </c>
      <c r="G1074" s="99" t="s">
        <v>803</v>
      </c>
      <c r="H1074" s="100" t="s">
        <v>2695</v>
      </c>
      <c r="I1074" s="100">
        <v>70.0</v>
      </c>
      <c r="J1074" s="100">
        <v>0.0392</v>
      </c>
      <c r="K1074" s="100">
        <v>0.1999</v>
      </c>
      <c r="L1074" s="100">
        <v>0.04</v>
      </c>
      <c r="M1074" s="100">
        <v>0.2</v>
      </c>
      <c r="N1074" s="100">
        <v>4.1439</v>
      </c>
      <c r="O1074" s="100">
        <v>0.30621</v>
      </c>
      <c r="P1074" s="100">
        <v>0.63</v>
      </c>
      <c r="Q1074" s="100">
        <v>4.44</v>
      </c>
      <c r="R1074" s="1">
        <v>0.63</v>
      </c>
      <c r="S1074" s="1">
        <v>4.44</v>
      </c>
    </row>
    <row r="1075" hidden="1">
      <c r="A1075" s="73"/>
      <c r="B1075" s="73"/>
      <c r="C1075" s="73"/>
      <c r="D1075" s="73"/>
      <c r="E1075" s="100">
        <v>1070.0</v>
      </c>
      <c r="F1075" s="99" t="s">
        <v>123</v>
      </c>
      <c r="G1075" s="99" t="s">
        <v>829</v>
      </c>
      <c r="H1075" s="100" t="s">
        <v>2695</v>
      </c>
      <c r="I1075" s="100">
        <v>70.0</v>
      </c>
      <c r="J1075" s="100">
        <v>0.0032</v>
      </c>
      <c r="K1075" s="100">
        <v>0.125</v>
      </c>
      <c r="L1075" s="100">
        <v>0.0</v>
      </c>
      <c r="M1075" s="100">
        <v>0.12</v>
      </c>
      <c r="N1075" s="100">
        <v>12.24968</v>
      </c>
      <c r="O1075" s="100">
        <v>0.13059</v>
      </c>
      <c r="P1075" s="100">
        <v>0.22</v>
      </c>
      <c r="Q1075" s="100">
        <v>7.25</v>
      </c>
      <c r="R1075" s="1">
        <v>0.22</v>
      </c>
      <c r="S1075" s="1">
        <v>7.22</v>
      </c>
    </row>
    <row r="1076" hidden="1">
      <c r="A1076" s="73"/>
      <c r="B1076" s="73"/>
      <c r="C1076" s="73"/>
      <c r="D1076" s="73"/>
      <c r="E1076" s="100">
        <v>1071.0</v>
      </c>
      <c r="F1076" s="99" t="s">
        <v>123</v>
      </c>
      <c r="G1076" s="99" t="s">
        <v>1959</v>
      </c>
      <c r="H1076" s="100" t="s">
        <v>2695</v>
      </c>
      <c r="I1076" s="100">
        <v>70.0</v>
      </c>
      <c r="J1076" s="100">
        <v>0.0533</v>
      </c>
      <c r="K1076" s="100">
        <v>0.1807</v>
      </c>
      <c r="L1076" s="100">
        <v>0.05</v>
      </c>
      <c r="M1076" s="100">
        <v>0.18</v>
      </c>
      <c r="N1076" s="100">
        <v>6.16362</v>
      </c>
      <c r="O1076" s="100">
        <v>0.20909</v>
      </c>
      <c r="P1076" s="100">
        <v>0.43</v>
      </c>
      <c r="Q1076" s="100">
        <v>4.8</v>
      </c>
      <c r="R1076" s="1">
        <v>0.43</v>
      </c>
      <c r="S1076" s="1">
        <v>4.78</v>
      </c>
    </row>
    <row r="1077" hidden="1">
      <c r="A1077" s="73"/>
      <c r="B1077" s="73"/>
      <c r="C1077" s="73"/>
      <c r="D1077" s="73"/>
      <c r="E1077" s="100">
        <v>1072.0</v>
      </c>
      <c r="F1077" s="99" t="s">
        <v>123</v>
      </c>
      <c r="G1077" s="99" t="s">
        <v>372</v>
      </c>
      <c r="H1077" s="100" t="s">
        <v>2695</v>
      </c>
      <c r="I1077" s="100">
        <v>70.0</v>
      </c>
      <c r="J1077" s="100">
        <v>0.0115</v>
      </c>
      <c r="K1077" s="100">
        <v>0.1583</v>
      </c>
      <c r="L1077" s="100">
        <v>0.01</v>
      </c>
      <c r="M1077" s="100">
        <v>0.16</v>
      </c>
      <c r="N1077" s="100">
        <v>36.752</v>
      </c>
      <c r="O1077" s="100">
        <v>0.18095</v>
      </c>
      <c r="P1077" s="100">
        <v>0.07</v>
      </c>
      <c r="Q1077" s="100">
        <v>5.71</v>
      </c>
      <c r="R1077" s="1">
        <v>0.07</v>
      </c>
      <c r="S1077" s="1">
        <v>5.69</v>
      </c>
    </row>
    <row r="1078" hidden="1">
      <c r="A1078" s="73"/>
      <c r="B1078" s="73"/>
      <c r="C1078" s="73"/>
      <c r="D1078" s="73"/>
      <c r="E1078" s="100">
        <v>1073.0</v>
      </c>
      <c r="F1078" s="99" t="s">
        <v>118</v>
      </c>
      <c r="G1078" s="99" t="s">
        <v>1961</v>
      </c>
      <c r="H1078" s="100" t="s">
        <v>2695</v>
      </c>
      <c r="I1078" s="100">
        <v>70.0</v>
      </c>
      <c r="J1078" s="100">
        <v>0.1007</v>
      </c>
      <c r="K1078" s="100">
        <v>0.2223</v>
      </c>
      <c r="L1078" s="100">
        <v>0.1</v>
      </c>
      <c r="M1078" s="100">
        <v>0.22</v>
      </c>
      <c r="N1078" s="100">
        <v>6.22728</v>
      </c>
      <c r="O1078" s="100">
        <v>0.32682</v>
      </c>
      <c r="P1078" s="100">
        <v>0.42</v>
      </c>
      <c r="Q1078" s="100">
        <v>3.7</v>
      </c>
      <c r="R1078" s="1">
        <v>0.42</v>
      </c>
      <c r="S1078" s="1">
        <v>3.69</v>
      </c>
    </row>
    <row r="1079" hidden="1">
      <c r="A1079" s="73"/>
      <c r="B1079" s="73"/>
      <c r="C1079" s="73"/>
      <c r="D1079" s="73"/>
      <c r="E1079" s="100">
        <v>1074.0</v>
      </c>
      <c r="F1079" s="99" t="s">
        <v>123</v>
      </c>
      <c r="G1079" s="99" t="s">
        <v>1961</v>
      </c>
      <c r="H1079" s="100" t="s">
        <v>2695</v>
      </c>
      <c r="I1079" s="100">
        <v>70.0</v>
      </c>
      <c r="J1079" s="100">
        <v>0.1007</v>
      </c>
      <c r="K1079" s="100">
        <v>0.2223</v>
      </c>
      <c r="L1079" s="100">
        <v>0.1</v>
      </c>
      <c r="M1079" s="100">
        <v>0.22</v>
      </c>
      <c r="N1079" s="100">
        <v>6.22728</v>
      </c>
      <c r="O1079" s="100">
        <v>0.32682</v>
      </c>
      <c r="P1079" s="100">
        <v>0.42</v>
      </c>
      <c r="Q1079" s="100">
        <v>3.7</v>
      </c>
      <c r="R1079" s="1">
        <v>0.42</v>
      </c>
      <c r="S1079" s="1">
        <v>3.69</v>
      </c>
    </row>
    <row r="1080" hidden="1">
      <c r="A1080" s="73"/>
      <c r="B1080" s="73"/>
      <c r="C1080" s="73"/>
      <c r="D1080" s="73"/>
      <c r="E1080" s="100">
        <v>1075.0</v>
      </c>
      <c r="F1080" s="99" t="s">
        <v>118</v>
      </c>
      <c r="G1080" s="99" t="s">
        <v>1116</v>
      </c>
      <c r="H1080" s="100" t="s">
        <v>2695</v>
      </c>
      <c r="I1080" s="100">
        <v>70.0</v>
      </c>
      <c r="J1080" s="100">
        <v>0.005</v>
      </c>
      <c r="K1080" s="100">
        <v>0.0736</v>
      </c>
      <c r="L1080" s="100">
        <v>0.0</v>
      </c>
      <c r="M1080" s="100">
        <v>0.07</v>
      </c>
      <c r="N1080" s="100">
        <v>6.15916</v>
      </c>
      <c r="O1080" s="100">
        <v>0.18707</v>
      </c>
      <c r="P1080" s="100">
        <v>0.44</v>
      </c>
      <c r="Q1080" s="100">
        <v>12.27</v>
      </c>
      <c r="R1080" s="1">
        <v>0.44</v>
      </c>
      <c r="S1080" s="1">
        <v>12.04</v>
      </c>
    </row>
    <row r="1081" hidden="1">
      <c r="A1081" s="73"/>
      <c r="B1081" s="73"/>
      <c r="C1081" s="73"/>
      <c r="D1081" s="73"/>
      <c r="E1081" s="100">
        <v>1076.0</v>
      </c>
      <c r="F1081" s="99" t="s">
        <v>123</v>
      </c>
      <c r="G1081" s="99" t="s">
        <v>1116</v>
      </c>
      <c r="H1081" s="100" t="s">
        <v>2695</v>
      </c>
      <c r="I1081" s="100">
        <v>70.0</v>
      </c>
      <c r="J1081" s="100">
        <v>0.005</v>
      </c>
      <c r="K1081" s="100">
        <v>0.0736</v>
      </c>
      <c r="L1081" s="100">
        <v>0.0</v>
      </c>
      <c r="M1081" s="100">
        <v>0.07</v>
      </c>
      <c r="N1081" s="100">
        <v>6.15916</v>
      </c>
      <c r="O1081" s="100">
        <v>0.18707</v>
      </c>
      <c r="P1081" s="100">
        <v>0.44</v>
      </c>
      <c r="Q1081" s="100">
        <v>12.27</v>
      </c>
      <c r="R1081" s="1">
        <v>0.44</v>
      </c>
      <c r="S1081" s="1">
        <v>12.04</v>
      </c>
    </row>
    <row r="1082" hidden="1">
      <c r="A1082" s="73"/>
      <c r="B1082" s="73"/>
      <c r="C1082" s="73"/>
      <c r="D1082" s="73"/>
      <c r="E1082" s="100">
        <v>1077.0</v>
      </c>
      <c r="F1082" s="99" t="s">
        <v>118</v>
      </c>
      <c r="G1082" s="99" t="s">
        <v>1275</v>
      </c>
      <c r="H1082" s="100" t="s">
        <v>2695</v>
      </c>
      <c r="I1082" s="100">
        <v>70.0</v>
      </c>
      <c r="J1082" s="100">
        <v>0.0037</v>
      </c>
      <c r="K1082" s="100">
        <v>0.0967</v>
      </c>
      <c r="L1082" s="100">
        <v>0.0</v>
      </c>
      <c r="M1082" s="100">
        <v>0.1</v>
      </c>
      <c r="N1082" s="100">
        <v>6.13488</v>
      </c>
      <c r="O1082" s="100">
        <v>0.11655</v>
      </c>
      <c r="P1082" s="100">
        <v>0.44</v>
      </c>
      <c r="Q1082" s="100">
        <v>9.37</v>
      </c>
      <c r="R1082" s="1">
        <v>0.44</v>
      </c>
      <c r="S1082" s="1">
        <v>9.32</v>
      </c>
    </row>
    <row r="1083" hidden="1">
      <c r="A1083" s="73"/>
      <c r="B1083" s="73"/>
      <c r="C1083" s="73"/>
      <c r="D1083" s="73"/>
      <c r="E1083" s="100">
        <v>1078.0</v>
      </c>
      <c r="F1083" s="99" t="s">
        <v>123</v>
      </c>
      <c r="G1083" s="99" t="s">
        <v>1275</v>
      </c>
      <c r="H1083" s="100" t="s">
        <v>2695</v>
      </c>
      <c r="I1083" s="100">
        <v>70.0</v>
      </c>
      <c r="J1083" s="100">
        <v>0.0037</v>
      </c>
      <c r="K1083" s="100">
        <v>0.0967</v>
      </c>
      <c r="L1083" s="100">
        <v>0.0</v>
      </c>
      <c r="M1083" s="100">
        <v>0.1</v>
      </c>
      <c r="N1083" s="100">
        <v>6.13488</v>
      </c>
      <c r="O1083" s="100">
        <v>0.11655</v>
      </c>
      <c r="P1083" s="100">
        <v>0.44</v>
      </c>
      <c r="Q1083" s="100">
        <v>9.37</v>
      </c>
      <c r="R1083" s="1">
        <v>0.44</v>
      </c>
      <c r="S1083" s="1">
        <v>9.32</v>
      </c>
    </row>
    <row r="1084" hidden="1">
      <c r="A1084" s="73"/>
      <c r="B1084" s="73"/>
      <c r="C1084" s="73"/>
      <c r="D1084" s="73"/>
      <c r="E1084" s="100">
        <v>1079.0</v>
      </c>
      <c r="F1084" s="99" t="s">
        <v>118</v>
      </c>
      <c r="G1084" s="99" t="s">
        <v>1479</v>
      </c>
      <c r="H1084" s="100" t="s">
        <v>2695</v>
      </c>
      <c r="I1084" s="100">
        <v>70.0</v>
      </c>
      <c r="J1084" s="100">
        <v>0.0855</v>
      </c>
      <c r="K1084" s="100">
        <v>0.3157</v>
      </c>
      <c r="L1084" s="100">
        <v>0.09</v>
      </c>
      <c r="M1084" s="100">
        <v>0.32</v>
      </c>
      <c r="N1084" s="100">
        <v>36.88963</v>
      </c>
      <c r="O1084" s="100">
        <v>0.65991</v>
      </c>
      <c r="P1084" s="100">
        <v>0.07</v>
      </c>
      <c r="Q1084" s="100">
        <v>2.77</v>
      </c>
      <c r="R1084" s="1">
        <v>0.07</v>
      </c>
      <c r="S1084" s="1">
        <v>2.77</v>
      </c>
    </row>
    <row r="1085" hidden="1">
      <c r="A1085" s="73"/>
      <c r="B1085" s="73"/>
      <c r="C1085" s="73"/>
      <c r="D1085" s="73"/>
      <c r="E1085" s="100">
        <v>1080.0</v>
      </c>
      <c r="F1085" s="99" t="s">
        <v>123</v>
      </c>
      <c r="G1085" s="99" t="s">
        <v>1479</v>
      </c>
      <c r="H1085" s="100" t="s">
        <v>2695</v>
      </c>
      <c r="I1085" s="100">
        <v>70.0</v>
      </c>
      <c r="J1085" s="100">
        <v>0.0855</v>
      </c>
      <c r="K1085" s="100">
        <v>0.3157</v>
      </c>
      <c r="L1085" s="100">
        <v>0.09</v>
      </c>
      <c r="M1085" s="100">
        <v>0.32</v>
      </c>
      <c r="N1085" s="100">
        <v>36.88963</v>
      </c>
      <c r="O1085" s="100">
        <v>0.65991</v>
      </c>
      <c r="P1085" s="100">
        <v>0.07</v>
      </c>
      <c r="Q1085" s="100">
        <v>2.77</v>
      </c>
      <c r="R1085" s="1">
        <v>0.07</v>
      </c>
      <c r="S1085" s="1">
        <v>2.77</v>
      </c>
    </row>
    <row r="1086" hidden="1">
      <c r="A1086" s="73"/>
      <c r="B1086" s="73"/>
      <c r="C1086" s="73"/>
      <c r="D1086" s="73"/>
      <c r="E1086" s="100">
        <v>1081.0</v>
      </c>
      <c r="F1086" s="99" t="s">
        <v>118</v>
      </c>
      <c r="G1086" s="99" t="s">
        <v>1437</v>
      </c>
      <c r="H1086" s="100" t="s">
        <v>2695</v>
      </c>
      <c r="I1086" s="100">
        <v>70.0</v>
      </c>
      <c r="J1086" s="100">
        <v>0.0089</v>
      </c>
      <c r="K1086" s="100">
        <v>0.1349</v>
      </c>
      <c r="L1086" s="100">
        <v>0.01</v>
      </c>
      <c r="M1086" s="100">
        <v>0.14</v>
      </c>
      <c r="N1086" s="100">
        <v>18.38906</v>
      </c>
      <c r="O1086" s="100">
        <v>0.20718</v>
      </c>
      <c r="P1086" s="100">
        <v>0.15</v>
      </c>
      <c r="Q1086" s="100">
        <v>6.7</v>
      </c>
      <c r="R1086" s="1">
        <v>0.15</v>
      </c>
      <c r="S1086" s="1">
        <v>6.69</v>
      </c>
    </row>
    <row r="1087" hidden="1">
      <c r="A1087" s="73"/>
      <c r="B1087" s="73"/>
      <c r="C1087" s="73"/>
      <c r="D1087" s="73"/>
      <c r="E1087" s="100">
        <v>1082.0</v>
      </c>
      <c r="F1087" s="99" t="s">
        <v>123</v>
      </c>
      <c r="G1087" s="99" t="s">
        <v>1437</v>
      </c>
      <c r="H1087" s="100" t="s">
        <v>2695</v>
      </c>
      <c r="I1087" s="100">
        <v>70.0</v>
      </c>
      <c r="J1087" s="100">
        <v>0.0091</v>
      </c>
      <c r="K1087" s="100">
        <v>0.1713</v>
      </c>
      <c r="L1087" s="100">
        <v>0.01</v>
      </c>
      <c r="M1087" s="100">
        <v>0.17</v>
      </c>
      <c r="N1087" s="100">
        <v>36.75613</v>
      </c>
      <c r="O1087" s="100">
        <v>0.22668</v>
      </c>
      <c r="P1087" s="100">
        <v>0.07</v>
      </c>
      <c r="Q1087" s="100">
        <v>5.29</v>
      </c>
      <c r="R1087" s="1">
        <v>0.07</v>
      </c>
      <c r="S1087" s="1">
        <v>5.28</v>
      </c>
    </row>
    <row r="1088" hidden="1">
      <c r="A1088" s="73"/>
      <c r="B1088" s="73"/>
      <c r="C1088" s="73"/>
      <c r="D1088" s="73"/>
      <c r="E1088" s="100">
        <v>1083.0</v>
      </c>
      <c r="F1088" s="99" t="s">
        <v>123</v>
      </c>
      <c r="G1088" s="99" t="s">
        <v>1447</v>
      </c>
      <c r="H1088" s="100" t="s">
        <v>2695</v>
      </c>
      <c r="I1088" s="100">
        <v>70.0</v>
      </c>
      <c r="J1088" s="100">
        <v>0.0056</v>
      </c>
      <c r="K1088" s="100">
        <v>0.2298</v>
      </c>
      <c r="L1088" s="100">
        <v>0.01</v>
      </c>
      <c r="M1088" s="100">
        <v>0.23</v>
      </c>
      <c r="N1088" s="100">
        <v>12.259</v>
      </c>
      <c r="O1088" s="100">
        <v>0.24696</v>
      </c>
      <c r="P1088" s="100">
        <v>0.22</v>
      </c>
      <c r="Q1088" s="100">
        <v>3.95</v>
      </c>
      <c r="R1088" s="1">
        <v>0.22</v>
      </c>
      <c r="S1088" s="1">
        <v>3.94</v>
      </c>
    </row>
    <row r="1089" hidden="1">
      <c r="A1089" s="73"/>
      <c r="B1089" s="73"/>
      <c r="C1089" s="73"/>
      <c r="D1089" s="73"/>
      <c r="E1089" s="100">
        <v>1084.0</v>
      </c>
      <c r="F1089" s="99" t="s">
        <v>123</v>
      </c>
      <c r="G1089" s="99" t="s">
        <v>1448</v>
      </c>
      <c r="H1089" s="100" t="s">
        <v>2695</v>
      </c>
      <c r="I1089" s="100">
        <v>70.0</v>
      </c>
      <c r="J1089" s="100">
        <v>0.0088</v>
      </c>
      <c r="K1089" s="100">
        <v>0.2354</v>
      </c>
      <c r="L1089" s="100">
        <v>0.01</v>
      </c>
      <c r="M1089" s="100">
        <v>0.24</v>
      </c>
      <c r="N1089" s="100">
        <v>12.2643</v>
      </c>
      <c r="O1089" s="100">
        <v>0.26361</v>
      </c>
      <c r="P1089" s="100">
        <v>0.22</v>
      </c>
      <c r="Q1089" s="100">
        <v>3.85</v>
      </c>
      <c r="R1089" s="1">
        <v>0.22</v>
      </c>
      <c r="S1089" s="1">
        <v>3.84</v>
      </c>
    </row>
    <row r="1090" hidden="1">
      <c r="A1090" s="73"/>
      <c r="B1090" s="73"/>
      <c r="C1090" s="73"/>
      <c r="D1090" s="73"/>
      <c r="E1090" s="100">
        <v>1085.0</v>
      </c>
      <c r="F1090" s="99" t="s">
        <v>123</v>
      </c>
      <c r="G1090" s="99" t="s">
        <v>1463</v>
      </c>
      <c r="H1090" s="100" t="s">
        <v>2695</v>
      </c>
      <c r="I1090" s="100">
        <v>70.0</v>
      </c>
      <c r="J1090" s="100">
        <v>0.0175</v>
      </c>
      <c r="K1090" s="100">
        <v>0.1261</v>
      </c>
      <c r="L1090" s="100">
        <v>0.02</v>
      </c>
      <c r="M1090" s="100">
        <v>0.13</v>
      </c>
      <c r="N1090" s="100">
        <v>12.27539</v>
      </c>
      <c r="O1090" s="100">
        <v>0.20334</v>
      </c>
      <c r="P1090" s="100">
        <v>0.22</v>
      </c>
      <c r="Q1090" s="100">
        <v>7.11</v>
      </c>
      <c r="R1090" s="1">
        <v>0.22</v>
      </c>
      <c r="S1090" s="1">
        <v>7.05</v>
      </c>
    </row>
    <row r="1091" hidden="1">
      <c r="A1091" s="73"/>
      <c r="B1091" s="73"/>
      <c r="C1091" s="73"/>
      <c r="D1091" s="73"/>
      <c r="E1091" s="100">
        <v>1086.0</v>
      </c>
      <c r="F1091" s="99" t="s">
        <v>123</v>
      </c>
      <c r="G1091" s="99" t="s">
        <v>1381</v>
      </c>
      <c r="H1091" s="100" t="s">
        <v>2695</v>
      </c>
      <c r="I1091" s="100">
        <v>70.0</v>
      </c>
      <c r="J1091" s="100">
        <v>0.0495</v>
      </c>
      <c r="K1091" s="100">
        <v>0.2177</v>
      </c>
      <c r="L1091" s="100">
        <v>0.05</v>
      </c>
      <c r="M1091" s="100">
        <v>0.22</v>
      </c>
      <c r="N1091" s="100">
        <v>5.11558</v>
      </c>
      <c r="O1091" s="100">
        <v>0.17025</v>
      </c>
      <c r="P1091" s="100">
        <v>0.52</v>
      </c>
      <c r="Q1091" s="100">
        <v>4.06</v>
      </c>
      <c r="R1091" s="1">
        <v>0.52</v>
      </c>
      <c r="S1091" s="1">
        <v>4.05</v>
      </c>
    </row>
    <row r="1092" hidden="1">
      <c r="A1092" s="73"/>
      <c r="B1092" s="73"/>
      <c r="C1092" s="73"/>
      <c r="D1092" s="73"/>
      <c r="E1092" s="100">
        <v>1087.0</v>
      </c>
      <c r="F1092" s="99" t="s">
        <v>123</v>
      </c>
      <c r="G1092" s="99" t="s">
        <v>830</v>
      </c>
      <c r="H1092" s="100" t="s">
        <v>2695</v>
      </c>
      <c r="I1092" s="100">
        <v>70.0</v>
      </c>
      <c r="J1092" s="100">
        <v>0.0087</v>
      </c>
      <c r="K1092" s="100">
        <v>0.1358</v>
      </c>
      <c r="L1092" s="100">
        <v>0.01</v>
      </c>
      <c r="M1092" s="100">
        <v>0.14</v>
      </c>
      <c r="N1092" s="100">
        <v>12.25942</v>
      </c>
      <c r="O1092" s="100">
        <v>0.16286</v>
      </c>
      <c r="P1092" s="100">
        <v>0.22</v>
      </c>
      <c r="Q1092" s="100">
        <v>6.66</v>
      </c>
      <c r="R1092" s="1">
        <v>0.22</v>
      </c>
      <c r="S1092" s="1">
        <v>6.64</v>
      </c>
    </row>
    <row r="1093" hidden="1">
      <c r="A1093" s="73"/>
      <c r="B1093" s="73"/>
      <c r="C1093" s="73"/>
      <c r="D1093" s="73"/>
      <c r="E1093" s="100">
        <v>1088.0</v>
      </c>
      <c r="F1093" s="99" t="s">
        <v>118</v>
      </c>
      <c r="G1093" s="99" t="s">
        <v>1440</v>
      </c>
      <c r="H1093" s="100" t="s">
        <v>2695</v>
      </c>
      <c r="I1093" s="100">
        <v>70.0</v>
      </c>
      <c r="J1093" s="100">
        <v>0.0534</v>
      </c>
      <c r="K1093" s="100">
        <v>0.259</v>
      </c>
      <c r="L1093" s="100">
        <v>0.05</v>
      </c>
      <c r="M1093" s="100">
        <v>0.26</v>
      </c>
      <c r="N1093" s="100">
        <v>36.83556</v>
      </c>
      <c r="O1093" s="100">
        <v>0.4898</v>
      </c>
      <c r="P1093" s="100">
        <v>0.07</v>
      </c>
      <c r="Q1093" s="100">
        <v>3.43</v>
      </c>
      <c r="R1093" s="1">
        <v>0.07</v>
      </c>
      <c r="S1093" s="1">
        <v>3.42</v>
      </c>
    </row>
    <row r="1094" hidden="1">
      <c r="A1094" s="73"/>
      <c r="B1094" s="73"/>
      <c r="C1094" s="73"/>
      <c r="D1094" s="73"/>
      <c r="E1094" s="100">
        <v>1089.0</v>
      </c>
      <c r="F1094" s="99" t="s">
        <v>123</v>
      </c>
      <c r="G1094" s="99" t="s">
        <v>1440</v>
      </c>
      <c r="H1094" s="100" t="s">
        <v>2695</v>
      </c>
      <c r="I1094" s="100">
        <v>70.0</v>
      </c>
      <c r="J1094" s="100">
        <v>0.0534</v>
      </c>
      <c r="K1094" s="100">
        <v>0.259</v>
      </c>
      <c r="L1094" s="100">
        <v>0.05</v>
      </c>
      <c r="M1094" s="100">
        <v>0.26</v>
      </c>
      <c r="N1094" s="100">
        <v>36.83556</v>
      </c>
      <c r="O1094" s="100">
        <v>0.4898</v>
      </c>
      <c r="P1094" s="100">
        <v>0.07</v>
      </c>
      <c r="Q1094" s="100">
        <v>3.43</v>
      </c>
      <c r="R1094" s="1">
        <v>0.07</v>
      </c>
      <c r="S1094" s="1">
        <v>3.42</v>
      </c>
    </row>
    <row r="1095" hidden="1">
      <c r="A1095" s="73"/>
      <c r="B1095" s="73"/>
      <c r="C1095" s="73"/>
      <c r="D1095" s="73"/>
      <c r="E1095" s="100">
        <v>1090.0</v>
      </c>
      <c r="F1095" s="99" t="s">
        <v>118</v>
      </c>
      <c r="G1095" s="99" t="s">
        <v>1276</v>
      </c>
      <c r="H1095" s="100" t="s">
        <v>2695</v>
      </c>
      <c r="I1095" s="100">
        <v>70.0</v>
      </c>
      <c r="J1095" s="100">
        <v>0.0361</v>
      </c>
      <c r="K1095" s="100">
        <v>0.1608</v>
      </c>
      <c r="L1095" s="100">
        <v>0.04</v>
      </c>
      <c r="M1095" s="100">
        <v>0.16</v>
      </c>
      <c r="N1095" s="100">
        <v>6.19298</v>
      </c>
      <c r="O1095" s="100">
        <v>0.309</v>
      </c>
      <c r="P1095" s="100">
        <v>0.43</v>
      </c>
      <c r="Q1095" s="100">
        <v>5.49</v>
      </c>
      <c r="R1095" s="1">
        <v>0.43</v>
      </c>
      <c r="S1095" s="1">
        <v>5.47</v>
      </c>
    </row>
    <row r="1096" hidden="1">
      <c r="A1096" s="73"/>
      <c r="B1096" s="73"/>
      <c r="C1096" s="73"/>
      <c r="D1096" s="73"/>
      <c r="E1096" s="100">
        <v>1091.0</v>
      </c>
      <c r="F1096" s="99" t="s">
        <v>123</v>
      </c>
      <c r="G1096" s="99" t="s">
        <v>1276</v>
      </c>
      <c r="H1096" s="100" t="s">
        <v>2695</v>
      </c>
      <c r="I1096" s="100">
        <v>70.0</v>
      </c>
      <c r="J1096" s="100">
        <v>0.1178</v>
      </c>
      <c r="K1096" s="100">
        <v>0.3503</v>
      </c>
      <c r="L1096" s="100">
        <v>0.12</v>
      </c>
      <c r="M1096" s="100">
        <v>0.35</v>
      </c>
      <c r="N1096" s="100">
        <v>18.58416</v>
      </c>
      <c r="O1096" s="100">
        <v>0.85348</v>
      </c>
      <c r="P1096" s="100">
        <v>0.14</v>
      </c>
      <c r="Q1096" s="100">
        <v>2.45</v>
      </c>
      <c r="R1096" s="1">
        <v>0.14</v>
      </c>
      <c r="S1096" s="1">
        <v>2.45</v>
      </c>
    </row>
    <row r="1097" hidden="1">
      <c r="A1097" s="73"/>
      <c r="B1097" s="73"/>
      <c r="C1097" s="73"/>
      <c r="D1097" s="73"/>
      <c r="E1097" s="100">
        <v>1092.0</v>
      </c>
      <c r="F1097" s="99" t="s">
        <v>118</v>
      </c>
      <c r="G1097" s="99" t="s">
        <v>361</v>
      </c>
      <c r="H1097" s="100" t="s">
        <v>2695</v>
      </c>
      <c r="I1097" s="100">
        <v>70.0</v>
      </c>
      <c r="J1097" s="100">
        <v>0.0216</v>
      </c>
      <c r="K1097" s="100">
        <v>0.1341</v>
      </c>
      <c r="L1097" s="100">
        <v>0.02</v>
      </c>
      <c r="M1097" s="100">
        <v>0.13</v>
      </c>
      <c r="N1097" s="100">
        <v>12.28526</v>
      </c>
      <c r="O1097" s="100">
        <v>0.22617</v>
      </c>
      <c r="P1097" s="100">
        <v>0.22</v>
      </c>
      <c r="Q1097" s="100">
        <v>6.67</v>
      </c>
      <c r="R1097" s="1">
        <v>0.22</v>
      </c>
      <c r="S1097" s="1">
        <v>6.55</v>
      </c>
    </row>
    <row r="1098" hidden="1">
      <c r="A1098" s="73"/>
      <c r="B1098" s="73"/>
      <c r="C1098" s="73"/>
      <c r="D1098" s="73"/>
      <c r="E1098" s="100">
        <v>1093.0</v>
      </c>
      <c r="F1098" s="99" t="s">
        <v>123</v>
      </c>
      <c r="G1098" s="99" t="s">
        <v>361</v>
      </c>
      <c r="H1098" s="100" t="s">
        <v>2695</v>
      </c>
      <c r="I1098" s="100">
        <v>70.0</v>
      </c>
      <c r="J1098" s="100">
        <v>0.0216</v>
      </c>
      <c r="K1098" s="100">
        <v>0.1341</v>
      </c>
      <c r="L1098" s="100">
        <v>0.02</v>
      </c>
      <c r="M1098" s="100">
        <v>0.13</v>
      </c>
      <c r="N1098" s="100">
        <v>12.28526</v>
      </c>
      <c r="O1098" s="100">
        <v>0.22617</v>
      </c>
      <c r="P1098" s="100">
        <v>0.22</v>
      </c>
      <c r="Q1098" s="100">
        <v>6.67</v>
      </c>
      <c r="R1098" s="1">
        <v>0.22</v>
      </c>
      <c r="S1098" s="1">
        <v>6.55</v>
      </c>
    </row>
    <row r="1099" hidden="1">
      <c r="A1099" s="73"/>
      <c r="B1099" s="73"/>
      <c r="C1099" s="73"/>
      <c r="D1099" s="73"/>
      <c r="E1099" s="100">
        <v>1094.0</v>
      </c>
      <c r="F1099" s="99" t="s">
        <v>123</v>
      </c>
      <c r="G1099" s="99" t="s">
        <v>380</v>
      </c>
      <c r="H1099" s="100" t="s">
        <v>2695</v>
      </c>
      <c r="I1099" s="100">
        <v>70.0</v>
      </c>
      <c r="J1099" s="100">
        <v>0.0644</v>
      </c>
      <c r="K1099" s="100">
        <v>0.197</v>
      </c>
      <c r="L1099" s="100">
        <v>0.06</v>
      </c>
      <c r="M1099" s="100">
        <v>0.2</v>
      </c>
      <c r="N1099" s="100">
        <v>36.82158</v>
      </c>
      <c r="O1099" s="100">
        <v>0.29695</v>
      </c>
      <c r="P1099" s="100">
        <v>0.07</v>
      </c>
      <c r="Q1099" s="100">
        <v>4.36</v>
      </c>
      <c r="R1099" s="1">
        <v>0.07</v>
      </c>
      <c r="S1099" s="1">
        <v>4.36</v>
      </c>
    </row>
    <row r="1100" hidden="1">
      <c r="A1100" s="73"/>
      <c r="B1100" s="73"/>
      <c r="C1100" s="73"/>
      <c r="D1100" s="73"/>
      <c r="E1100" s="100">
        <v>1095.0</v>
      </c>
      <c r="F1100" s="99" t="s">
        <v>118</v>
      </c>
      <c r="G1100" s="99" t="s">
        <v>1279</v>
      </c>
      <c r="H1100" s="100" t="s">
        <v>2695</v>
      </c>
      <c r="I1100" s="100">
        <v>70.0</v>
      </c>
      <c r="J1100" s="100">
        <v>0.0588</v>
      </c>
      <c r="K1100" s="100">
        <v>0.1943</v>
      </c>
      <c r="L1100" s="100">
        <v>0.06</v>
      </c>
      <c r="M1100" s="100">
        <v>0.19</v>
      </c>
      <c r="N1100" s="100">
        <v>6.22801</v>
      </c>
      <c r="O1100" s="100">
        <v>0.40952</v>
      </c>
      <c r="P1100" s="100">
        <v>0.43</v>
      </c>
      <c r="Q1100" s="100">
        <v>4.46</v>
      </c>
      <c r="R1100" s="1">
        <v>0.43</v>
      </c>
      <c r="S1100" s="1">
        <v>4.45</v>
      </c>
    </row>
    <row r="1101" hidden="1">
      <c r="A1101" s="73"/>
      <c r="B1101" s="73"/>
      <c r="C1101" s="73"/>
      <c r="D1101" s="73"/>
      <c r="E1101" s="100">
        <v>1096.0</v>
      </c>
      <c r="F1101" s="99" t="s">
        <v>123</v>
      </c>
      <c r="G1101" s="99" t="s">
        <v>1279</v>
      </c>
      <c r="H1101" s="100" t="s">
        <v>2695</v>
      </c>
      <c r="I1101" s="100">
        <v>70.0</v>
      </c>
      <c r="J1101" s="100">
        <v>0.0588</v>
      </c>
      <c r="K1101" s="100">
        <v>0.1943</v>
      </c>
      <c r="L1101" s="100">
        <v>0.06</v>
      </c>
      <c r="M1101" s="100">
        <v>0.19</v>
      </c>
      <c r="N1101" s="100">
        <v>6.22801</v>
      </c>
      <c r="O1101" s="100">
        <v>0.40952</v>
      </c>
      <c r="P1101" s="100">
        <v>0.43</v>
      </c>
      <c r="Q1101" s="100">
        <v>4.46</v>
      </c>
      <c r="R1101" s="1">
        <v>0.43</v>
      </c>
      <c r="S1101" s="1">
        <v>4.45</v>
      </c>
    </row>
    <row r="1102" hidden="1">
      <c r="A1102" s="73"/>
      <c r="B1102" s="73"/>
      <c r="C1102" s="73"/>
      <c r="D1102" s="73"/>
      <c r="E1102" s="98">
        <v>1097.0</v>
      </c>
      <c r="F1102" s="105" t="s">
        <v>123</v>
      </c>
      <c r="G1102" s="72" t="s">
        <v>2178</v>
      </c>
      <c r="H1102" s="72" t="s">
        <v>2695</v>
      </c>
      <c r="I1102" s="98">
        <v>70.0</v>
      </c>
      <c r="J1102" s="106">
        <v>0.0562</v>
      </c>
      <c r="K1102" s="106">
        <v>0.2685</v>
      </c>
      <c r="L1102" s="106">
        <v>0.05</v>
      </c>
      <c r="M1102" s="106">
        <v>0.27</v>
      </c>
      <c r="N1102" s="106">
        <v>4.23826</v>
      </c>
      <c r="O1102" s="106">
        <v>0.52538</v>
      </c>
      <c r="P1102" s="106">
        <v>0.61</v>
      </c>
      <c r="Q1102" s="106">
        <v>3.3</v>
      </c>
      <c r="R1102" s="1">
        <v>0.61</v>
      </c>
      <c r="S1102" s="1">
        <v>3.3</v>
      </c>
    </row>
    <row r="1103" hidden="1">
      <c r="A1103" s="73"/>
      <c r="B1103" s="73"/>
      <c r="C1103" s="73"/>
      <c r="D1103" s="73"/>
      <c r="E1103" s="98">
        <v>1098.0</v>
      </c>
      <c r="F1103" s="105" t="s">
        <v>118</v>
      </c>
      <c r="G1103" s="72" t="s">
        <v>1117</v>
      </c>
      <c r="H1103" s="72" t="s">
        <v>2695</v>
      </c>
      <c r="I1103" s="98">
        <v>70.0</v>
      </c>
      <c r="J1103" s="106">
        <v>0.0271</v>
      </c>
      <c r="K1103" s="106">
        <v>0.1173</v>
      </c>
      <c r="L1103" s="106">
        <v>0.03</v>
      </c>
      <c r="M1103" s="106">
        <v>0.12</v>
      </c>
      <c r="N1103" s="106">
        <v>6.19875</v>
      </c>
      <c r="O1103" s="106">
        <v>0.31822</v>
      </c>
      <c r="P1103" s="106">
        <v>0.43</v>
      </c>
      <c r="Q1103" s="106">
        <v>7.51</v>
      </c>
      <c r="R1103" s="1">
        <v>0.43</v>
      </c>
      <c r="S1103" s="1">
        <v>7.42</v>
      </c>
    </row>
    <row r="1104" hidden="1">
      <c r="A1104" s="73"/>
      <c r="B1104" s="73"/>
      <c r="C1104" s="73"/>
      <c r="D1104" s="73"/>
      <c r="E1104" s="98">
        <v>1099.0</v>
      </c>
      <c r="F1104" s="105" t="s">
        <v>123</v>
      </c>
      <c r="G1104" s="72" t="s">
        <v>1117</v>
      </c>
      <c r="H1104" s="72" t="s">
        <v>2695</v>
      </c>
      <c r="I1104" s="98">
        <v>70.0</v>
      </c>
      <c r="J1104" s="106">
        <v>0.02711</v>
      </c>
      <c r="K1104" s="106">
        <v>0.11731</v>
      </c>
      <c r="L1104" s="106">
        <v>0.02652</v>
      </c>
      <c r="M1104" s="106">
        <v>0.11731</v>
      </c>
      <c r="N1104" s="106">
        <v>6.19875</v>
      </c>
      <c r="O1104" s="106">
        <v>0.31822</v>
      </c>
      <c r="P1104" s="106">
        <v>0.43</v>
      </c>
      <c r="Q1104" s="106">
        <v>7.51</v>
      </c>
      <c r="R1104" s="1">
        <v>0.43</v>
      </c>
      <c r="S1104" s="1">
        <v>7.42</v>
      </c>
    </row>
    <row r="1105" hidden="1">
      <c r="A1105" s="73"/>
      <c r="B1105" s="73"/>
      <c r="C1105" s="73"/>
      <c r="D1105" s="73"/>
      <c r="E1105" s="98">
        <v>1100.0</v>
      </c>
      <c r="F1105" s="105" t="s">
        <v>118</v>
      </c>
      <c r="G1105" s="72" t="s">
        <v>804</v>
      </c>
      <c r="H1105" s="72" t="s">
        <v>2695</v>
      </c>
      <c r="I1105" s="98">
        <v>70.0</v>
      </c>
      <c r="J1105" s="106">
        <v>0.01044</v>
      </c>
      <c r="K1105" s="106">
        <v>0.14122</v>
      </c>
      <c r="L1105" s="106">
        <v>0.01014</v>
      </c>
      <c r="M1105" s="106">
        <v>0.14185</v>
      </c>
      <c r="N1105" s="106">
        <v>4.1239</v>
      </c>
      <c r="O1105" s="106">
        <v>0.24112</v>
      </c>
      <c r="P1105" s="106">
        <v>0.65</v>
      </c>
      <c r="Q1105" s="106">
        <v>6.4</v>
      </c>
      <c r="R1105" s="1">
        <v>0.65</v>
      </c>
      <c r="S1105" s="1">
        <v>6.39</v>
      </c>
    </row>
    <row r="1106" hidden="1">
      <c r="A1106" s="73"/>
      <c r="B1106" s="73"/>
      <c r="C1106" s="73"/>
      <c r="D1106" s="73"/>
      <c r="E1106" s="98">
        <v>1101.0</v>
      </c>
      <c r="F1106" s="105" t="s">
        <v>123</v>
      </c>
      <c r="G1106" s="72" t="s">
        <v>804</v>
      </c>
      <c r="H1106" s="72" t="s">
        <v>2695</v>
      </c>
      <c r="I1106" s="98">
        <v>70.0</v>
      </c>
      <c r="J1106" s="106">
        <v>0.01044</v>
      </c>
      <c r="K1106" s="106">
        <v>0.14122</v>
      </c>
      <c r="L1106" s="106">
        <v>0.01014</v>
      </c>
      <c r="M1106" s="106">
        <v>0.14185</v>
      </c>
      <c r="N1106" s="106">
        <v>4.1239</v>
      </c>
      <c r="O1106" s="106">
        <v>0.24112</v>
      </c>
      <c r="P1106" s="106">
        <v>0.65</v>
      </c>
      <c r="Q1106" s="106">
        <v>6.4</v>
      </c>
      <c r="R1106" s="1">
        <v>0.65</v>
      </c>
      <c r="S1106" s="1">
        <v>6.39</v>
      </c>
    </row>
    <row r="1107" hidden="1">
      <c r="A1107" s="73"/>
      <c r="B1107" s="73"/>
      <c r="C1107" s="73"/>
      <c r="D1107" s="73"/>
      <c r="E1107" s="98">
        <v>1102.0</v>
      </c>
      <c r="F1107" s="105" t="s">
        <v>123</v>
      </c>
      <c r="G1107" s="72" t="s">
        <v>217</v>
      </c>
      <c r="H1107" s="72" t="s">
        <v>2695</v>
      </c>
      <c r="I1107" s="98">
        <v>70.0</v>
      </c>
      <c r="J1107" s="106">
        <v>0.0355</v>
      </c>
      <c r="K1107" s="106">
        <v>0.28149</v>
      </c>
      <c r="L1107" s="106">
        <v>0.03538</v>
      </c>
      <c r="M1107" s="106">
        <v>0.28147</v>
      </c>
      <c r="N1107" s="106">
        <v>12.31216</v>
      </c>
      <c r="O1107" s="106">
        <v>0.42798</v>
      </c>
      <c r="P1107" s="106">
        <v>0.22</v>
      </c>
      <c r="Q1107" s="106">
        <v>3.19</v>
      </c>
      <c r="R1107" s="1">
        <v>0.22</v>
      </c>
      <c r="S1107" s="1">
        <v>3.18</v>
      </c>
    </row>
    <row r="1108" hidden="1">
      <c r="A1108" s="73"/>
      <c r="B1108" s="73"/>
      <c r="C1108" s="73"/>
      <c r="D1108" s="73"/>
      <c r="E1108" s="98">
        <v>1103.0</v>
      </c>
      <c r="F1108" s="105" t="s">
        <v>118</v>
      </c>
      <c r="G1108" s="72" t="s">
        <v>1947</v>
      </c>
      <c r="H1108" s="72" t="s">
        <v>2695</v>
      </c>
      <c r="I1108" s="98">
        <v>70.0</v>
      </c>
      <c r="J1108" s="106">
        <v>0.01914</v>
      </c>
      <c r="K1108" s="106">
        <v>0.26593</v>
      </c>
      <c r="L1108" s="106">
        <v>0.01948</v>
      </c>
      <c r="M1108" s="106">
        <v>0.26572</v>
      </c>
      <c r="N1108" s="106">
        <v>12.28873</v>
      </c>
      <c r="O1108" s="106">
        <v>0.31794</v>
      </c>
      <c r="P1108" s="106">
        <v>0.22</v>
      </c>
      <c r="Q1108" s="106">
        <v>3.4</v>
      </c>
      <c r="R1108" s="1">
        <v>0.22</v>
      </c>
      <c r="S1108" s="1">
        <v>3.4</v>
      </c>
    </row>
    <row r="1109" hidden="1">
      <c r="A1109" s="73"/>
      <c r="B1109" s="73"/>
      <c r="C1109" s="73"/>
      <c r="D1109" s="73"/>
      <c r="E1109" s="98">
        <v>1104.0</v>
      </c>
      <c r="F1109" s="105" t="s">
        <v>123</v>
      </c>
      <c r="G1109" s="72" t="s">
        <v>1947</v>
      </c>
      <c r="H1109" s="72" t="s">
        <v>2695</v>
      </c>
      <c r="I1109" s="98">
        <v>70.0</v>
      </c>
      <c r="J1109" s="106">
        <v>0.01914</v>
      </c>
      <c r="K1109" s="106">
        <v>0.26593</v>
      </c>
      <c r="L1109" s="106">
        <v>0.01948</v>
      </c>
      <c r="M1109" s="106">
        <v>0.26572</v>
      </c>
      <c r="N1109" s="106">
        <v>12.28873</v>
      </c>
      <c r="O1109" s="106">
        <v>0.31794</v>
      </c>
      <c r="P1109" s="106">
        <v>0.22</v>
      </c>
      <c r="Q1109" s="106">
        <v>3.4</v>
      </c>
      <c r="R1109" s="1">
        <v>0.22</v>
      </c>
      <c r="S1109" s="1">
        <v>3.4</v>
      </c>
    </row>
    <row r="1110" hidden="1">
      <c r="A1110" s="73"/>
      <c r="B1110" s="73"/>
      <c r="C1110" s="73"/>
      <c r="D1110" s="73"/>
      <c r="E1110" s="98">
        <v>1105.0</v>
      </c>
      <c r="F1110" s="105" t="s">
        <v>118</v>
      </c>
      <c r="G1110" s="72" t="s">
        <v>1982</v>
      </c>
      <c r="H1110" s="72" t="s">
        <v>2695</v>
      </c>
      <c r="I1110" s="98">
        <v>70.0</v>
      </c>
      <c r="J1110" s="106">
        <v>0.00523</v>
      </c>
      <c r="K1110" s="106">
        <v>0.11016</v>
      </c>
      <c r="L1110" s="106">
        <v>0.00462</v>
      </c>
      <c r="M1110" s="106">
        <v>0.11001</v>
      </c>
      <c r="N1110" s="106">
        <v>5.23011</v>
      </c>
      <c r="O1110" s="106">
        <v>0.51635</v>
      </c>
      <c r="P1110" s="106">
        <v>0.51</v>
      </c>
      <c r="Q1110" s="106">
        <v>8.22</v>
      </c>
      <c r="R1110" s="1">
        <v>0.51</v>
      </c>
      <c r="S1110" s="1">
        <v>8.19</v>
      </c>
    </row>
    <row r="1111" hidden="1">
      <c r="A1111" s="73"/>
      <c r="B1111" s="73"/>
      <c r="C1111" s="73"/>
      <c r="D1111" s="73"/>
      <c r="E1111" s="98">
        <v>1106.0</v>
      </c>
      <c r="F1111" s="105" t="s">
        <v>123</v>
      </c>
      <c r="G1111" s="72" t="s">
        <v>1982</v>
      </c>
      <c r="H1111" s="72" t="s">
        <v>2695</v>
      </c>
      <c r="I1111" s="98">
        <v>70.0</v>
      </c>
      <c r="J1111" s="106">
        <v>0.00316</v>
      </c>
      <c r="K1111" s="106">
        <v>0.07672</v>
      </c>
      <c r="L1111" s="106">
        <v>0.00309</v>
      </c>
      <c r="M1111" s="106">
        <v>0.07667</v>
      </c>
      <c r="N1111" s="106">
        <v>20.41844</v>
      </c>
      <c r="O1111" s="106">
        <v>0.09425</v>
      </c>
      <c r="P1111" s="106">
        <v>0.13</v>
      </c>
      <c r="Q1111" s="106">
        <v>11.8</v>
      </c>
      <c r="R1111" s="1">
        <v>0.13</v>
      </c>
      <c r="S1111" s="1">
        <v>11.72</v>
      </c>
    </row>
    <row r="1112" hidden="1">
      <c r="A1112" s="73"/>
      <c r="B1112" s="73"/>
      <c r="C1112" s="73"/>
      <c r="D1112" s="73"/>
      <c r="E1112" s="98">
        <v>1107.0</v>
      </c>
      <c r="F1112" s="105" t="s">
        <v>123</v>
      </c>
      <c r="G1112" s="72" t="s">
        <v>2025</v>
      </c>
      <c r="H1112" s="72" t="s">
        <v>2695</v>
      </c>
      <c r="I1112" s="98">
        <v>70.0</v>
      </c>
      <c r="J1112" s="106">
        <v>0.11486</v>
      </c>
      <c r="K1112" s="106">
        <v>0.22444</v>
      </c>
      <c r="L1112" s="106">
        <v>0.11488</v>
      </c>
      <c r="M1112" s="106">
        <v>0.22581</v>
      </c>
      <c r="N1112" s="106">
        <v>6.17178</v>
      </c>
      <c r="O1112" s="106">
        <v>0.39087</v>
      </c>
      <c r="P1112" s="106">
        <v>0.42</v>
      </c>
      <c r="Q1112" s="106">
        <v>3.59</v>
      </c>
      <c r="R1112" s="1">
        <v>0.42</v>
      </c>
      <c r="S1112" s="1">
        <v>3.57</v>
      </c>
    </row>
    <row r="1113" hidden="1">
      <c r="A1113" s="73"/>
      <c r="B1113" s="73"/>
      <c r="C1113" s="73"/>
      <c r="D1113" s="73"/>
      <c r="E1113" s="98">
        <v>1108.0</v>
      </c>
      <c r="F1113" s="105" t="s">
        <v>123</v>
      </c>
      <c r="G1113" s="72" t="s">
        <v>1956</v>
      </c>
      <c r="H1113" s="72" t="s">
        <v>2695</v>
      </c>
      <c r="I1113" s="98">
        <v>70.0</v>
      </c>
      <c r="J1113" s="106">
        <v>0.0232</v>
      </c>
      <c r="K1113" s="106">
        <v>0.27396</v>
      </c>
      <c r="L1113" s="106">
        <v>0.02354</v>
      </c>
      <c r="M1113" s="106">
        <v>0.27376</v>
      </c>
      <c r="N1113" s="106">
        <v>12.29601</v>
      </c>
      <c r="O1113" s="106">
        <v>0.34205</v>
      </c>
      <c r="P1113" s="106">
        <v>0.22</v>
      </c>
      <c r="Q1113" s="106">
        <v>3.3</v>
      </c>
      <c r="R1113" s="1">
        <v>0.22</v>
      </c>
      <c r="S1113" s="1">
        <v>3.3</v>
      </c>
    </row>
    <row r="1114" hidden="1">
      <c r="A1114" s="73"/>
      <c r="B1114" s="73"/>
      <c r="C1114" s="73"/>
      <c r="D1114" s="73"/>
      <c r="E1114" s="98">
        <v>1109.0</v>
      </c>
      <c r="F1114" s="107">
        <v>44287.0</v>
      </c>
      <c r="G1114" s="72" t="s">
        <v>1120</v>
      </c>
      <c r="H1114" s="72" t="s">
        <v>2695</v>
      </c>
      <c r="I1114" s="98">
        <v>70.0</v>
      </c>
      <c r="J1114" s="106">
        <v>0.05032</v>
      </c>
      <c r="K1114" s="106">
        <v>0.17587</v>
      </c>
      <c r="L1114" s="106">
        <v>0.04819</v>
      </c>
      <c r="M1114" s="106">
        <v>0.17684</v>
      </c>
      <c r="N1114" s="106">
        <v>6.15735</v>
      </c>
      <c r="O1114" s="106">
        <v>0.18748</v>
      </c>
      <c r="P1114" s="106">
        <v>0.43</v>
      </c>
      <c r="Q1114" s="106">
        <v>4.94</v>
      </c>
      <c r="R1114" s="1">
        <v>0.43</v>
      </c>
      <c r="S1114" s="1">
        <v>4.92</v>
      </c>
    </row>
    <row r="1115" hidden="1">
      <c r="A1115" s="73"/>
      <c r="B1115" s="73"/>
      <c r="C1115" s="73"/>
      <c r="D1115" s="73"/>
      <c r="E1115" s="98">
        <v>1110.0</v>
      </c>
      <c r="F1115" s="105" t="s">
        <v>123</v>
      </c>
      <c r="G1115" s="72" t="s">
        <v>1973</v>
      </c>
      <c r="H1115" s="72" t="s">
        <v>2695</v>
      </c>
      <c r="I1115" s="98">
        <v>70.0</v>
      </c>
      <c r="J1115" s="106">
        <v>0.00942</v>
      </c>
      <c r="K1115" s="106">
        <v>0.12074</v>
      </c>
      <c r="L1115" s="106">
        <v>0.00885</v>
      </c>
      <c r="M1115" s="106">
        <v>0.12099</v>
      </c>
      <c r="N1115" s="106">
        <v>6.18324</v>
      </c>
      <c r="O1115" s="106">
        <v>0.38452</v>
      </c>
      <c r="P1115" s="106">
        <v>0.44</v>
      </c>
      <c r="Q1115" s="106">
        <v>7.48</v>
      </c>
      <c r="R1115" s="1">
        <v>0.44</v>
      </c>
      <c r="S1115" s="1">
        <v>7.39</v>
      </c>
    </row>
    <row r="1116" hidden="1">
      <c r="A1116" s="73"/>
      <c r="B1116" s="73"/>
      <c r="C1116" s="73"/>
      <c r="D1116" s="73"/>
      <c r="E1116" s="98">
        <v>1111.0</v>
      </c>
      <c r="F1116" s="105" t="s">
        <v>123</v>
      </c>
      <c r="G1116" s="72" t="s">
        <v>1964</v>
      </c>
      <c r="H1116" s="72" t="s">
        <v>2695</v>
      </c>
      <c r="I1116" s="98">
        <v>70.0</v>
      </c>
      <c r="J1116" s="106">
        <v>0.05219</v>
      </c>
      <c r="K1116" s="106">
        <v>0.22124</v>
      </c>
      <c r="L1116" s="106">
        <v>0.04855</v>
      </c>
      <c r="M1116" s="106">
        <v>0.22254</v>
      </c>
      <c r="N1116" s="106">
        <v>5.11474</v>
      </c>
      <c r="O1116" s="106">
        <v>0.17031</v>
      </c>
      <c r="P1116" s="106">
        <v>0.52</v>
      </c>
      <c r="Q1116" s="106">
        <v>3.98</v>
      </c>
      <c r="R1116" s="1">
        <v>0.52</v>
      </c>
      <c r="S1116" s="1">
        <v>3.98</v>
      </c>
    </row>
    <row r="1117" hidden="1">
      <c r="A1117" s="73"/>
      <c r="B1117" s="73"/>
      <c r="C1117" s="73"/>
      <c r="D1117" s="73"/>
      <c r="E1117" s="98">
        <v>1112.0</v>
      </c>
      <c r="F1117" s="105" t="s">
        <v>123</v>
      </c>
      <c r="G1117" s="72" t="s">
        <v>365</v>
      </c>
      <c r="H1117" s="72" t="s">
        <v>2695</v>
      </c>
      <c r="I1117" s="98">
        <v>70.0</v>
      </c>
      <c r="J1117" s="106">
        <v>0.05786</v>
      </c>
      <c r="K1117" s="106">
        <v>0.16377</v>
      </c>
      <c r="L1117" s="106">
        <v>0.05765</v>
      </c>
      <c r="M1117" s="106">
        <v>0.16373</v>
      </c>
      <c r="N1117" s="106">
        <v>12.33115</v>
      </c>
      <c r="O1117" s="106">
        <v>0.31534</v>
      </c>
      <c r="P1117" s="106">
        <v>0.22</v>
      </c>
      <c r="Q1117" s="106">
        <v>5.2</v>
      </c>
      <c r="R1117" s="1">
        <v>0.22</v>
      </c>
      <c r="S1117" s="1">
        <v>5.14</v>
      </c>
    </row>
    <row r="1118" hidden="1">
      <c r="A1118" s="73"/>
      <c r="B1118" s="73"/>
      <c r="C1118" s="73"/>
      <c r="D1118" s="73"/>
      <c r="E1118" s="98">
        <v>1113.0</v>
      </c>
      <c r="F1118" s="105" t="s">
        <v>118</v>
      </c>
      <c r="G1118" s="72" t="s">
        <v>832</v>
      </c>
      <c r="H1118" s="72" t="s">
        <v>2695</v>
      </c>
      <c r="I1118" s="98">
        <v>70.0</v>
      </c>
      <c r="J1118" s="106">
        <v>0.01104</v>
      </c>
      <c r="K1118" s="106">
        <v>0.09229</v>
      </c>
      <c r="L1118" s="106">
        <v>0.01096</v>
      </c>
      <c r="M1118" s="106">
        <v>0.09224</v>
      </c>
      <c r="N1118" s="106">
        <v>20.43255</v>
      </c>
      <c r="O1118" s="106">
        <v>0.14097</v>
      </c>
      <c r="P1118" s="106">
        <v>0.13</v>
      </c>
      <c r="Q1118" s="106">
        <v>9.73</v>
      </c>
      <c r="R1118" s="1">
        <v>0.13</v>
      </c>
      <c r="S1118" s="1">
        <v>9.68</v>
      </c>
    </row>
    <row r="1119" hidden="1">
      <c r="A1119" s="73"/>
      <c r="B1119" s="73"/>
      <c r="C1119" s="73"/>
      <c r="D1119" s="73"/>
      <c r="E1119" s="98">
        <v>1114.0</v>
      </c>
      <c r="F1119" s="105" t="s">
        <v>123</v>
      </c>
      <c r="G1119" s="72" t="s">
        <v>832</v>
      </c>
      <c r="H1119" s="72" t="s">
        <v>2695</v>
      </c>
      <c r="I1119" s="98">
        <v>70.0</v>
      </c>
      <c r="J1119" s="106">
        <v>0.03863</v>
      </c>
      <c r="K1119" s="106">
        <v>0.19402</v>
      </c>
      <c r="L1119" s="106">
        <v>0.03857</v>
      </c>
      <c r="M1119" s="106">
        <v>0.19397</v>
      </c>
      <c r="N1119" s="106">
        <v>12.3118</v>
      </c>
      <c r="O1119" s="106">
        <v>0.33765</v>
      </c>
      <c r="P1119" s="106">
        <v>0.22</v>
      </c>
      <c r="Q1119" s="106">
        <v>4.58</v>
      </c>
      <c r="R1119" s="1">
        <v>0.22</v>
      </c>
      <c r="S1119" s="1">
        <v>4.56</v>
      </c>
    </row>
    <row r="1120" hidden="1">
      <c r="A1120" s="73"/>
      <c r="B1120" s="73"/>
      <c r="C1120" s="73"/>
      <c r="D1120" s="73"/>
      <c r="E1120" s="98">
        <v>1115.0</v>
      </c>
      <c r="F1120" s="105" t="s">
        <v>118</v>
      </c>
      <c r="G1120" s="72" t="s">
        <v>2163</v>
      </c>
      <c r="H1120" s="72" t="s">
        <v>2695</v>
      </c>
      <c r="I1120" s="98">
        <v>70.0</v>
      </c>
      <c r="J1120" s="106">
        <v>0.05093</v>
      </c>
      <c r="K1120" s="106">
        <v>0.22306</v>
      </c>
      <c r="L1120" s="106">
        <v>0.04845</v>
      </c>
      <c r="M1120" s="106">
        <v>0.22414</v>
      </c>
      <c r="N1120" s="106">
        <v>4.17116</v>
      </c>
      <c r="O1120" s="106">
        <v>0.38903</v>
      </c>
      <c r="P1120" s="106">
        <v>0.62</v>
      </c>
      <c r="Q1120" s="106">
        <v>3.96</v>
      </c>
      <c r="R1120" s="1">
        <v>0.62</v>
      </c>
      <c r="S1120" s="1">
        <v>3.96</v>
      </c>
    </row>
    <row r="1121" hidden="1">
      <c r="A1121" s="73"/>
      <c r="B1121" s="73"/>
      <c r="C1121" s="73"/>
      <c r="D1121" s="73"/>
      <c r="E1121" s="98">
        <v>1116.0</v>
      </c>
      <c r="F1121" s="105" t="s">
        <v>123</v>
      </c>
      <c r="G1121" s="72" t="s">
        <v>2163</v>
      </c>
      <c r="H1121" s="72" t="s">
        <v>2695</v>
      </c>
      <c r="I1121" s="98">
        <v>70.0</v>
      </c>
      <c r="J1121" s="106">
        <v>0.05093</v>
      </c>
      <c r="K1121" s="106">
        <v>0.22306</v>
      </c>
      <c r="L1121" s="106">
        <v>0.04845</v>
      </c>
      <c r="M1121" s="106">
        <v>0.22414</v>
      </c>
      <c r="N1121" s="106">
        <v>4.17116</v>
      </c>
      <c r="O1121" s="106">
        <v>0.38903</v>
      </c>
      <c r="P1121" s="106">
        <v>0.62</v>
      </c>
      <c r="Q1121" s="106">
        <v>3.96</v>
      </c>
      <c r="R1121" s="1">
        <v>0.62</v>
      </c>
      <c r="S1121" s="1">
        <v>3.96</v>
      </c>
    </row>
    <row r="1122" hidden="1">
      <c r="A1122" s="73"/>
      <c r="B1122" s="73"/>
      <c r="C1122" s="73"/>
      <c r="D1122" s="73"/>
      <c r="E1122" s="98">
        <v>1117.0</v>
      </c>
      <c r="F1122" s="105" t="s">
        <v>118</v>
      </c>
      <c r="G1122" s="72" t="s">
        <v>385</v>
      </c>
      <c r="H1122" s="72" t="s">
        <v>2695</v>
      </c>
      <c r="I1122" s="98">
        <v>70.0</v>
      </c>
      <c r="J1122" s="106">
        <v>0.05814</v>
      </c>
      <c r="K1122" s="106">
        <v>0.20438</v>
      </c>
      <c r="L1122" s="106">
        <v>0.05812</v>
      </c>
      <c r="M1122" s="106">
        <v>0.20434</v>
      </c>
      <c r="N1122" s="106">
        <v>12.34625</v>
      </c>
      <c r="O1122" s="106">
        <v>0.41511</v>
      </c>
      <c r="P1122" s="106">
        <v>0.22</v>
      </c>
      <c r="Q1122" s="106">
        <v>4.26</v>
      </c>
      <c r="R1122" s="1">
        <v>0.22</v>
      </c>
      <c r="S1122" s="1">
        <v>4.25</v>
      </c>
    </row>
    <row r="1123" hidden="1">
      <c r="A1123" s="73"/>
      <c r="B1123" s="73"/>
      <c r="C1123" s="73"/>
      <c r="D1123" s="73"/>
      <c r="E1123" s="98">
        <v>1118.0</v>
      </c>
      <c r="F1123" s="105" t="s">
        <v>123</v>
      </c>
      <c r="G1123" s="72" t="s">
        <v>385</v>
      </c>
      <c r="H1123" s="72" t="s">
        <v>2695</v>
      </c>
      <c r="I1123" s="98">
        <v>70.0</v>
      </c>
      <c r="J1123" s="106">
        <v>0.1065</v>
      </c>
      <c r="K1123" s="106">
        <v>0.34526</v>
      </c>
      <c r="L1123" s="106">
        <v>0.10258</v>
      </c>
      <c r="M1123" s="106">
        <v>0.34686</v>
      </c>
      <c r="N1123" s="106">
        <v>4.28733</v>
      </c>
      <c r="O1123" s="106">
        <v>0.74315</v>
      </c>
      <c r="P1123" s="106">
        <v>0.58</v>
      </c>
      <c r="Q1123" s="106">
        <v>2.51</v>
      </c>
      <c r="R1123" s="1">
        <v>0.58</v>
      </c>
      <c r="S1123" s="1">
        <v>2.51</v>
      </c>
    </row>
    <row r="1124" hidden="1">
      <c r="A1124" s="73"/>
      <c r="B1124" s="73"/>
      <c r="C1124" s="73"/>
      <c r="D1124" s="73"/>
      <c r="E1124" s="98">
        <v>1119.0</v>
      </c>
      <c r="F1124" s="105" t="s">
        <v>123</v>
      </c>
      <c r="G1124" s="72" t="s">
        <v>1128</v>
      </c>
      <c r="H1124" s="72" t="s">
        <v>2695</v>
      </c>
      <c r="I1124" s="98">
        <v>70.0</v>
      </c>
      <c r="J1124" s="106">
        <v>0.06383</v>
      </c>
      <c r="K1124" s="106">
        <v>0.18792</v>
      </c>
      <c r="L1124" s="106">
        <v>0.06275</v>
      </c>
      <c r="M1124" s="106">
        <v>0.18817</v>
      </c>
      <c r="N1124" s="106">
        <v>6.21611</v>
      </c>
      <c r="O1124" s="106">
        <v>0.38783</v>
      </c>
      <c r="P1124" s="106">
        <v>0.43</v>
      </c>
      <c r="Q1124" s="106">
        <v>4.56</v>
      </c>
      <c r="R1124" s="1">
        <v>0.43</v>
      </c>
      <c r="S1124" s="1">
        <v>4.53</v>
      </c>
    </row>
    <row r="1125" hidden="1">
      <c r="A1125" s="73"/>
      <c r="B1125" s="73"/>
      <c r="C1125" s="73"/>
      <c r="D1125" s="73"/>
      <c r="E1125" s="98">
        <v>1120.0</v>
      </c>
      <c r="F1125" s="105" t="s">
        <v>118</v>
      </c>
      <c r="G1125" s="72" t="s">
        <v>2263</v>
      </c>
      <c r="H1125" s="72" t="s">
        <v>2695</v>
      </c>
      <c r="I1125" s="98">
        <v>70.0</v>
      </c>
      <c r="J1125" s="106">
        <v>0.00187</v>
      </c>
      <c r="K1125" s="106">
        <v>0.09637</v>
      </c>
      <c r="L1125" s="106">
        <v>0.00175</v>
      </c>
      <c r="M1125" s="106">
        <v>0.09635</v>
      </c>
      <c r="N1125" s="106">
        <v>12.24886</v>
      </c>
      <c r="O1125" s="106">
        <v>0.11413</v>
      </c>
      <c r="P1125" s="106">
        <v>0.22</v>
      </c>
      <c r="Q1125" s="106">
        <v>9.41</v>
      </c>
      <c r="R1125" s="1">
        <v>0.22</v>
      </c>
      <c r="S1125" s="1">
        <v>9.31</v>
      </c>
    </row>
    <row r="1126" hidden="1">
      <c r="A1126" s="73"/>
      <c r="B1126" s="73"/>
      <c r="C1126" s="73"/>
      <c r="D1126" s="73"/>
      <c r="E1126" s="98">
        <v>1121.0</v>
      </c>
      <c r="F1126" s="105" t="s">
        <v>123</v>
      </c>
      <c r="G1126" s="72" t="s">
        <v>2263</v>
      </c>
      <c r="H1126" s="72" t="s">
        <v>2695</v>
      </c>
      <c r="I1126" s="98">
        <v>70.0</v>
      </c>
      <c r="J1126" s="106">
        <v>0.00187</v>
      </c>
      <c r="K1126" s="106">
        <v>0.09637</v>
      </c>
      <c r="L1126" s="106">
        <v>0.00175</v>
      </c>
      <c r="M1126" s="106">
        <v>0.09635</v>
      </c>
      <c r="N1126" s="106">
        <v>12.24886</v>
      </c>
      <c r="O1126" s="106">
        <v>0.11413</v>
      </c>
      <c r="P1126" s="106">
        <v>0.22</v>
      </c>
      <c r="Q1126" s="106">
        <v>9.41</v>
      </c>
      <c r="R1126" s="1">
        <v>0.22</v>
      </c>
      <c r="S1126" s="1">
        <v>9.31</v>
      </c>
    </row>
    <row r="1127" hidden="1">
      <c r="A1127" s="73"/>
      <c r="B1127" s="73"/>
      <c r="C1127" s="73"/>
      <c r="D1127" s="73"/>
      <c r="E1127" s="98">
        <v>1122.0</v>
      </c>
      <c r="F1127" s="105" t="s">
        <v>123</v>
      </c>
      <c r="G1127" s="72" t="s">
        <v>2282</v>
      </c>
      <c r="H1127" s="72" t="s">
        <v>2695</v>
      </c>
      <c r="I1127" s="98">
        <v>70.0</v>
      </c>
      <c r="J1127" s="106">
        <v>0.02045</v>
      </c>
      <c r="K1127" s="106">
        <v>0.2055</v>
      </c>
      <c r="L1127" s="106">
        <v>0.01935</v>
      </c>
      <c r="M1127" s="106">
        <v>0.20578</v>
      </c>
      <c r="N1127" s="106">
        <v>12.24977</v>
      </c>
      <c r="O1127" s="106">
        <v>0.28852</v>
      </c>
      <c r="P1127" s="106">
        <v>0.22</v>
      </c>
      <c r="Q1127" s="106">
        <v>4.39</v>
      </c>
      <c r="R1127" s="1">
        <v>0.22</v>
      </c>
      <c r="S1127" s="1">
        <v>4.63</v>
      </c>
    </row>
    <row r="1128">
      <c r="A1128" s="73"/>
      <c r="B1128" s="73"/>
      <c r="C1128" s="73"/>
      <c r="D1128" s="73"/>
      <c r="E1128" s="108"/>
      <c r="F1128" s="109"/>
      <c r="G1128" s="93"/>
      <c r="H1128" s="93"/>
      <c r="I1128" s="108"/>
      <c r="J1128" s="104"/>
      <c r="K1128" s="104"/>
      <c r="L1128" s="104"/>
      <c r="M1128" s="104"/>
      <c r="N1128" s="104"/>
      <c r="O1128" s="104"/>
      <c r="P1128" s="104"/>
      <c r="Q1128" s="104"/>
    </row>
    <row r="1129">
      <c r="A1129" s="73"/>
      <c r="B1129" s="73"/>
      <c r="C1129" s="73"/>
      <c r="D1129" s="73"/>
      <c r="E1129" s="108"/>
      <c r="F1129" s="109"/>
      <c r="G1129" s="93"/>
      <c r="H1129" s="93"/>
      <c r="I1129" s="108"/>
      <c r="J1129" s="104"/>
      <c r="K1129" s="104"/>
      <c r="L1129" s="104"/>
      <c r="M1129" s="104"/>
      <c r="N1129" s="104"/>
      <c r="O1129" s="104"/>
      <c r="P1129" s="104"/>
      <c r="Q1129" s="104"/>
    </row>
    <row r="1130">
      <c r="A1130" s="73"/>
      <c r="B1130" s="73"/>
      <c r="C1130" s="73"/>
      <c r="D1130" s="73"/>
      <c r="E1130" s="108"/>
      <c r="F1130" s="109"/>
      <c r="G1130" s="93"/>
      <c r="H1130" s="93"/>
      <c r="I1130" s="108"/>
      <c r="J1130" s="104"/>
      <c r="K1130" s="104"/>
      <c r="L1130" s="104"/>
      <c r="M1130" s="104"/>
      <c r="N1130" s="104"/>
      <c r="O1130" s="104"/>
      <c r="P1130" s="104"/>
      <c r="Q1130" s="104"/>
    </row>
    <row r="1131">
      <c r="A1131" s="73"/>
      <c r="B1131" s="73"/>
      <c r="C1131" s="73"/>
      <c r="D1131" s="73"/>
      <c r="E1131" s="108"/>
      <c r="F1131" s="109"/>
      <c r="G1131" s="93"/>
      <c r="H1131" s="93"/>
      <c r="I1131" s="108"/>
      <c r="J1131" s="104"/>
      <c r="K1131" s="104"/>
      <c r="L1131" s="104"/>
      <c r="M1131" s="104"/>
      <c r="N1131" s="104"/>
      <c r="O1131" s="104"/>
      <c r="P1131" s="104"/>
      <c r="Q1131" s="104"/>
    </row>
    <row r="1132">
      <c r="A1132" s="73"/>
      <c r="B1132" s="73"/>
      <c r="C1132" s="73"/>
      <c r="D1132" s="73"/>
      <c r="E1132" s="108"/>
      <c r="F1132" s="109"/>
      <c r="G1132" s="93"/>
      <c r="H1132" s="93"/>
      <c r="I1132" s="108"/>
      <c r="J1132" s="104"/>
      <c r="K1132" s="104"/>
      <c r="L1132" s="104"/>
      <c r="M1132" s="104"/>
      <c r="N1132" s="104"/>
      <c r="O1132" s="104"/>
      <c r="P1132" s="104"/>
      <c r="Q1132" s="104"/>
    </row>
    <row r="1133">
      <c r="A1133" s="73"/>
      <c r="B1133" s="73"/>
      <c r="C1133" s="73"/>
      <c r="D1133" s="73"/>
      <c r="E1133" s="108"/>
      <c r="F1133" s="109"/>
      <c r="G1133" s="93"/>
      <c r="H1133" s="93"/>
      <c r="I1133" s="108"/>
      <c r="J1133" s="104"/>
      <c r="K1133" s="104"/>
      <c r="L1133" s="104"/>
      <c r="M1133" s="104"/>
      <c r="N1133" s="104"/>
      <c r="O1133" s="104"/>
      <c r="P1133" s="104"/>
      <c r="Q1133" s="104"/>
    </row>
    <row r="1134">
      <c r="A1134" s="73"/>
      <c r="B1134" s="73"/>
      <c r="C1134" s="73"/>
      <c r="D1134" s="73"/>
      <c r="E1134" s="108"/>
      <c r="F1134" s="109"/>
      <c r="G1134" s="93"/>
      <c r="H1134" s="93"/>
      <c r="I1134" s="108"/>
      <c r="J1134" s="104"/>
      <c r="K1134" s="104"/>
      <c r="L1134" s="104"/>
      <c r="M1134" s="104"/>
      <c r="N1134" s="104"/>
      <c r="O1134" s="104"/>
      <c r="P1134" s="104"/>
      <c r="Q1134" s="104"/>
    </row>
    <row r="1135">
      <c r="A1135" s="73"/>
      <c r="B1135" s="73"/>
      <c r="C1135" s="73"/>
      <c r="D1135" s="73"/>
      <c r="E1135" s="108"/>
      <c r="F1135" s="109"/>
      <c r="G1135" s="93"/>
      <c r="H1135" s="93"/>
      <c r="I1135" s="108"/>
      <c r="J1135" s="104"/>
      <c r="K1135" s="104"/>
      <c r="L1135" s="104"/>
      <c r="M1135" s="104"/>
      <c r="N1135" s="104"/>
      <c r="O1135" s="104"/>
      <c r="P1135" s="104"/>
      <c r="Q1135" s="104"/>
    </row>
    <row r="1136">
      <c r="A1136" s="73"/>
      <c r="B1136" s="73"/>
      <c r="C1136" s="73"/>
      <c r="D1136" s="73"/>
      <c r="E1136" s="108"/>
      <c r="F1136" s="109"/>
      <c r="G1136" s="93"/>
      <c r="H1136" s="93"/>
      <c r="I1136" s="108"/>
      <c r="J1136" s="104"/>
      <c r="K1136" s="104"/>
      <c r="L1136" s="104"/>
      <c r="M1136" s="104"/>
      <c r="N1136" s="104"/>
      <c r="O1136" s="104"/>
      <c r="P1136" s="104"/>
      <c r="Q1136" s="104"/>
    </row>
    <row r="1137">
      <c r="A1137" s="73"/>
      <c r="B1137" s="73"/>
      <c r="C1137" s="73"/>
      <c r="D1137" s="73"/>
      <c r="E1137" s="108"/>
      <c r="F1137" s="109"/>
      <c r="G1137" s="93"/>
      <c r="H1137" s="93"/>
      <c r="I1137" s="108"/>
      <c r="J1137" s="104"/>
      <c r="K1137" s="104"/>
      <c r="L1137" s="104"/>
      <c r="M1137" s="104"/>
      <c r="N1137" s="104"/>
      <c r="O1137" s="104"/>
      <c r="P1137" s="104"/>
      <c r="Q1137" s="104"/>
    </row>
    <row r="1138">
      <c r="A1138" s="73"/>
      <c r="B1138" s="73"/>
      <c r="C1138" s="73"/>
      <c r="D1138" s="73"/>
      <c r="E1138" s="108"/>
      <c r="F1138" s="109"/>
      <c r="G1138" s="93"/>
      <c r="H1138" s="93"/>
      <c r="I1138" s="108"/>
      <c r="J1138" s="104"/>
      <c r="K1138" s="104"/>
      <c r="L1138" s="104"/>
      <c r="M1138" s="104"/>
      <c r="N1138" s="104"/>
      <c r="O1138" s="104"/>
      <c r="P1138" s="104"/>
      <c r="Q1138" s="104"/>
    </row>
    <row r="1139">
      <c r="A1139" s="73"/>
      <c r="B1139" s="73"/>
      <c r="C1139" s="73"/>
      <c r="D1139" s="73"/>
      <c r="E1139" s="108"/>
      <c r="F1139" s="109"/>
      <c r="G1139" s="93"/>
      <c r="H1139" s="93"/>
      <c r="I1139" s="108"/>
      <c r="J1139" s="104"/>
      <c r="K1139" s="104"/>
      <c r="L1139" s="104"/>
      <c r="M1139" s="104"/>
      <c r="N1139" s="104"/>
      <c r="O1139" s="104"/>
      <c r="P1139" s="104"/>
      <c r="Q1139" s="104"/>
    </row>
    <row r="1140">
      <c r="A1140" s="73"/>
      <c r="B1140" s="73"/>
      <c r="C1140" s="73"/>
      <c r="D1140" s="73"/>
      <c r="E1140" s="108"/>
      <c r="F1140" s="109"/>
      <c r="G1140" s="93"/>
      <c r="H1140" s="93"/>
      <c r="I1140" s="108"/>
      <c r="J1140" s="104"/>
      <c r="K1140" s="104"/>
      <c r="L1140" s="104"/>
      <c r="M1140" s="104"/>
      <c r="N1140" s="104"/>
      <c r="O1140" s="104"/>
      <c r="P1140" s="104"/>
      <c r="Q1140" s="104"/>
    </row>
    <row r="1141">
      <c r="A1141" s="73"/>
      <c r="B1141" s="73"/>
      <c r="C1141" s="73"/>
      <c r="D1141" s="73"/>
      <c r="E1141" s="108"/>
      <c r="F1141" s="109"/>
      <c r="G1141" s="93"/>
      <c r="H1141" s="93"/>
      <c r="I1141" s="108"/>
      <c r="J1141" s="104"/>
      <c r="K1141" s="104"/>
      <c r="L1141" s="104"/>
      <c r="M1141" s="104"/>
      <c r="N1141" s="104"/>
      <c r="O1141" s="104"/>
      <c r="P1141" s="104"/>
      <c r="Q1141" s="104"/>
    </row>
    <row r="1142">
      <c r="A1142" s="73"/>
      <c r="B1142" s="73"/>
      <c r="C1142" s="73"/>
      <c r="D1142" s="73"/>
      <c r="E1142" s="108"/>
      <c r="F1142" s="109"/>
      <c r="G1142" s="93"/>
      <c r="H1142" s="93"/>
      <c r="I1142" s="108"/>
      <c r="J1142" s="104"/>
      <c r="K1142" s="104"/>
      <c r="L1142" s="104"/>
      <c r="M1142" s="104"/>
      <c r="N1142" s="104"/>
      <c r="O1142" s="104"/>
      <c r="P1142" s="104"/>
      <c r="Q1142" s="104"/>
    </row>
    <row r="1143">
      <c r="A1143" s="73"/>
      <c r="B1143" s="73"/>
      <c r="C1143" s="73"/>
      <c r="D1143" s="73"/>
      <c r="E1143" s="108"/>
      <c r="F1143" s="109"/>
      <c r="G1143" s="93"/>
      <c r="H1143" s="93"/>
      <c r="I1143" s="108"/>
      <c r="J1143" s="104"/>
      <c r="K1143" s="104"/>
      <c r="L1143" s="104"/>
      <c r="M1143" s="104"/>
      <c r="N1143" s="104"/>
      <c r="O1143" s="104"/>
      <c r="P1143" s="104"/>
      <c r="Q1143" s="104"/>
    </row>
    <row r="1144">
      <c r="A1144" s="73"/>
      <c r="B1144" s="73"/>
      <c r="C1144" s="73"/>
      <c r="D1144" s="73"/>
      <c r="E1144" s="108"/>
      <c r="F1144" s="109"/>
      <c r="G1144" s="93"/>
      <c r="H1144" s="93"/>
      <c r="I1144" s="108"/>
      <c r="J1144" s="104"/>
      <c r="K1144" s="104"/>
      <c r="L1144" s="104"/>
      <c r="M1144" s="104"/>
      <c r="N1144" s="104"/>
      <c r="O1144" s="104"/>
      <c r="P1144" s="104"/>
      <c r="Q1144" s="104"/>
    </row>
    <row r="1145">
      <c r="A1145" s="73"/>
      <c r="B1145" s="73"/>
      <c r="C1145" s="73"/>
      <c r="D1145" s="73"/>
      <c r="E1145" s="108"/>
      <c r="F1145" s="109"/>
      <c r="G1145" s="93"/>
      <c r="H1145" s="93"/>
      <c r="I1145" s="108"/>
      <c r="J1145" s="104"/>
      <c r="K1145" s="104"/>
      <c r="L1145" s="104"/>
      <c r="M1145" s="104"/>
      <c r="N1145" s="104"/>
      <c r="O1145" s="104"/>
      <c r="P1145" s="104"/>
      <c r="Q1145" s="104"/>
    </row>
    <row r="1146">
      <c r="A1146" s="73"/>
      <c r="B1146" s="73"/>
      <c r="C1146" s="73"/>
      <c r="D1146" s="73"/>
      <c r="E1146" s="108"/>
      <c r="F1146" s="109"/>
      <c r="G1146" s="93"/>
      <c r="H1146" s="93"/>
      <c r="I1146" s="108"/>
      <c r="J1146" s="104"/>
      <c r="K1146" s="104"/>
      <c r="L1146" s="104"/>
      <c r="M1146" s="104"/>
      <c r="N1146" s="104"/>
      <c r="O1146" s="104"/>
      <c r="P1146" s="104"/>
      <c r="Q1146" s="104"/>
    </row>
    <row r="1147">
      <c r="A1147" s="73"/>
      <c r="B1147" s="73"/>
      <c r="C1147" s="73"/>
      <c r="D1147" s="73"/>
      <c r="E1147" s="108"/>
      <c r="F1147" s="109"/>
      <c r="G1147" s="93"/>
      <c r="H1147" s="93"/>
      <c r="I1147" s="108"/>
      <c r="J1147" s="104"/>
      <c r="K1147" s="104"/>
      <c r="L1147" s="104"/>
      <c r="M1147" s="104"/>
      <c r="N1147" s="104"/>
      <c r="O1147" s="104"/>
      <c r="P1147" s="104"/>
      <c r="Q1147" s="104"/>
    </row>
    <row r="1148">
      <c r="A1148" s="73"/>
      <c r="B1148" s="73"/>
      <c r="C1148" s="73"/>
      <c r="D1148" s="73"/>
      <c r="E1148" s="108"/>
      <c r="F1148" s="109"/>
      <c r="G1148" s="93"/>
      <c r="H1148" s="93"/>
      <c r="I1148" s="108"/>
      <c r="J1148" s="104"/>
      <c r="K1148" s="104"/>
      <c r="L1148" s="104"/>
      <c r="M1148" s="104"/>
      <c r="N1148" s="104"/>
      <c r="O1148" s="104"/>
      <c r="P1148" s="104"/>
      <c r="Q1148" s="104"/>
    </row>
    <row r="1149">
      <c r="A1149" s="73"/>
      <c r="B1149" s="73"/>
      <c r="C1149" s="73"/>
      <c r="D1149" s="73"/>
      <c r="E1149" s="108"/>
      <c r="F1149" s="109"/>
      <c r="G1149" s="93"/>
      <c r="H1149" s="93"/>
      <c r="I1149" s="108"/>
      <c r="J1149" s="104"/>
      <c r="K1149" s="104"/>
      <c r="L1149" s="104"/>
      <c r="M1149" s="104"/>
      <c r="N1149" s="104"/>
      <c r="O1149" s="104"/>
      <c r="P1149" s="104"/>
      <c r="Q1149" s="104"/>
    </row>
    <row r="1150">
      <c r="A1150" s="73"/>
      <c r="B1150" s="73"/>
      <c r="C1150" s="73"/>
      <c r="D1150" s="73"/>
      <c r="E1150" s="108"/>
      <c r="F1150" s="109"/>
      <c r="G1150" s="93"/>
      <c r="H1150" s="93"/>
      <c r="I1150" s="108"/>
      <c r="J1150" s="104"/>
      <c r="K1150" s="104"/>
      <c r="L1150" s="104"/>
      <c r="M1150" s="104"/>
      <c r="N1150" s="104"/>
      <c r="O1150" s="104"/>
      <c r="P1150" s="104"/>
      <c r="Q1150" s="104"/>
    </row>
    <row r="1151">
      <c r="A1151" s="73"/>
      <c r="B1151" s="73"/>
      <c r="C1151" s="73"/>
      <c r="D1151" s="73"/>
      <c r="E1151" s="108"/>
      <c r="F1151" s="109"/>
      <c r="G1151" s="93"/>
      <c r="H1151" s="93"/>
      <c r="I1151" s="108"/>
      <c r="J1151" s="104"/>
      <c r="K1151" s="104"/>
      <c r="L1151" s="104"/>
      <c r="M1151" s="104"/>
      <c r="N1151" s="104"/>
      <c r="O1151" s="104"/>
      <c r="P1151" s="104"/>
      <c r="Q1151" s="104"/>
    </row>
    <row r="1152">
      <c r="A1152" s="73"/>
      <c r="B1152" s="73"/>
      <c r="C1152" s="73"/>
      <c r="D1152" s="73"/>
      <c r="E1152" s="108"/>
      <c r="F1152" s="109"/>
      <c r="G1152" s="93"/>
      <c r="H1152" s="93"/>
      <c r="I1152" s="108"/>
      <c r="J1152" s="104"/>
      <c r="K1152" s="104"/>
      <c r="L1152" s="104"/>
      <c r="M1152" s="104"/>
      <c r="N1152" s="104"/>
      <c r="O1152" s="104"/>
      <c r="P1152" s="104"/>
      <c r="Q1152" s="104"/>
    </row>
    <row r="1153">
      <c r="A1153" s="73"/>
      <c r="B1153" s="73"/>
      <c r="C1153" s="73"/>
      <c r="D1153" s="73"/>
      <c r="E1153" s="108"/>
      <c r="F1153" s="109"/>
      <c r="G1153" s="93"/>
      <c r="H1153" s="93"/>
      <c r="I1153" s="108"/>
      <c r="J1153" s="104"/>
      <c r="K1153" s="104"/>
      <c r="L1153" s="104"/>
      <c r="M1153" s="104"/>
      <c r="N1153" s="104"/>
      <c r="O1153" s="104"/>
      <c r="P1153" s="104"/>
      <c r="Q1153" s="104"/>
    </row>
    <row r="1154">
      <c r="A1154" s="73"/>
      <c r="B1154" s="73"/>
      <c r="C1154" s="73"/>
      <c r="D1154" s="73"/>
      <c r="E1154" s="108"/>
      <c r="F1154" s="109"/>
      <c r="G1154" s="93"/>
      <c r="H1154" s="93"/>
      <c r="I1154" s="108"/>
      <c r="J1154" s="104"/>
      <c r="K1154" s="104"/>
      <c r="L1154" s="104"/>
      <c r="M1154" s="104"/>
      <c r="N1154" s="104"/>
      <c r="O1154" s="104"/>
      <c r="P1154" s="104"/>
      <c r="Q1154" s="104"/>
    </row>
    <row r="1155">
      <c r="A1155" s="73"/>
      <c r="B1155" s="73"/>
      <c r="C1155" s="73"/>
      <c r="D1155" s="73"/>
      <c r="E1155" s="108"/>
      <c r="F1155" s="109"/>
      <c r="G1155" s="93"/>
      <c r="H1155" s="93"/>
      <c r="I1155" s="108"/>
      <c r="J1155" s="104"/>
      <c r="K1155" s="104"/>
      <c r="L1155" s="104"/>
      <c r="M1155" s="104"/>
      <c r="N1155" s="104"/>
      <c r="O1155" s="104"/>
      <c r="P1155" s="104"/>
      <c r="Q1155" s="104"/>
    </row>
    <row r="1156">
      <c r="A1156" s="73"/>
      <c r="B1156" s="73"/>
      <c r="C1156" s="73"/>
      <c r="D1156" s="73"/>
      <c r="E1156" s="108"/>
      <c r="F1156" s="109"/>
      <c r="G1156" s="93"/>
      <c r="H1156" s="93"/>
      <c r="I1156" s="108"/>
      <c r="J1156" s="104"/>
      <c r="K1156" s="104"/>
      <c r="L1156" s="104"/>
      <c r="M1156" s="104"/>
      <c r="N1156" s="104"/>
      <c r="O1156" s="104"/>
      <c r="P1156" s="104"/>
      <c r="Q1156" s="104"/>
    </row>
    <row r="1157">
      <c r="A1157" s="73"/>
      <c r="B1157" s="73"/>
      <c r="C1157" s="73"/>
      <c r="D1157" s="73"/>
      <c r="E1157" s="108"/>
      <c r="F1157" s="109"/>
      <c r="G1157" s="93"/>
      <c r="H1157" s="93"/>
      <c r="I1157" s="108"/>
      <c r="J1157" s="104"/>
      <c r="K1157" s="104"/>
      <c r="L1157" s="104"/>
      <c r="M1157" s="104"/>
      <c r="N1157" s="104"/>
      <c r="O1157" s="104"/>
      <c r="P1157" s="104"/>
      <c r="Q1157" s="104"/>
    </row>
    <row r="1158">
      <c r="A1158" s="73"/>
      <c r="B1158" s="73"/>
      <c r="C1158" s="73"/>
      <c r="D1158" s="73"/>
      <c r="E1158" s="108"/>
      <c r="F1158" s="109"/>
      <c r="G1158" s="93"/>
      <c r="H1158" s="93"/>
      <c r="I1158" s="108"/>
      <c r="J1158" s="104"/>
      <c r="K1158" s="104"/>
      <c r="L1158" s="104"/>
      <c r="M1158" s="104"/>
      <c r="N1158" s="104"/>
      <c r="O1158" s="104"/>
      <c r="P1158" s="104"/>
      <c r="Q1158" s="104"/>
    </row>
    <row r="1159">
      <c r="A1159" s="73"/>
      <c r="B1159" s="73"/>
      <c r="C1159" s="73"/>
      <c r="D1159" s="73"/>
      <c r="E1159" s="108"/>
      <c r="F1159" s="109"/>
      <c r="G1159" s="93"/>
      <c r="H1159" s="93"/>
      <c r="I1159" s="108"/>
      <c r="J1159" s="104"/>
      <c r="K1159" s="104"/>
      <c r="L1159" s="104"/>
      <c r="M1159" s="104"/>
      <c r="N1159" s="104"/>
      <c r="O1159" s="104"/>
      <c r="P1159" s="104"/>
      <c r="Q1159" s="104"/>
    </row>
    <row r="1160">
      <c r="A1160" s="73"/>
      <c r="B1160" s="73"/>
      <c r="C1160" s="73"/>
      <c r="D1160" s="73"/>
      <c r="E1160" s="108"/>
      <c r="F1160" s="109"/>
      <c r="G1160" s="93"/>
      <c r="H1160" s="93"/>
      <c r="I1160" s="108"/>
      <c r="J1160" s="104"/>
      <c r="K1160" s="104"/>
      <c r="L1160" s="104"/>
      <c r="M1160" s="104"/>
      <c r="N1160" s="104"/>
      <c r="O1160" s="104"/>
      <c r="P1160" s="104"/>
      <c r="Q1160" s="104"/>
    </row>
    <row r="1161">
      <c r="A1161" s="73"/>
      <c r="B1161" s="73"/>
      <c r="C1161" s="73"/>
      <c r="D1161" s="73"/>
      <c r="E1161" s="108"/>
      <c r="F1161" s="109"/>
      <c r="G1161" s="93"/>
      <c r="H1161" s="93"/>
      <c r="I1161" s="108"/>
      <c r="J1161" s="104"/>
      <c r="K1161" s="104"/>
      <c r="L1161" s="104"/>
      <c r="M1161" s="104"/>
      <c r="N1161" s="104"/>
      <c r="O1161" s="104"/>
      <c r="P1161" s="104"/>
      <c r="Q1161" s="104"/>
    </row>
    <row r="1162">
      <c r="A1162" s="73"/>
      <c r="B1162" s="73"/>
      <c r="C1162" s="73"/>
      <c r="D1162" s="73"/>
      <c r="E1162" s="108"/>
      <c r="F1162" s="109"/>
      <c r="G1162" s="93"/>
      <c r="H1162" s="93"/>
      <c r="I1162" s="108"/>
      <c r="J1162" s="104"/>
      <c r="K1162" s="104"/>
      <c r="L1162" s="104"/>
      <c r="M1162" s="104"/>
      <c r="N1162" s="104"/>
      <c r="O1162" s="104"/>
      <c r="P1162" s="104"/>
      <c r="Q1162" s="104"/>
    </row>
    <row r="1163">
      <c r="A1163" s="73"/>
      <c r="B1163" s="73"/>
      <c r="C1163" s="73"/>
      <c r="D1163" s="73"/>
      <c r="E1163" s="108"/>
      <c r="F1163" s="109"/>
      <c r="G1163" s="93"/>
      <c r="H1163" s="93"/>
      <c r="I1163" s="108"/>
      <c r="J1163" s="104"/>
      <c r="K1163" s="104"/>
      <c r="L1163" s="104"/>
      <c r="M1163" s="104"/>
      <c r="N1163" s="104"/>
      <c r="O1163" s="104"/>
      <c r="P1163" s="104"/>
      <c r="Q1163" s="104"/>
    </row>
    <row r="1164">
      <c r="A1164" s="73"/>
      <c r="B1164" s="73"/>
      <c r="C1164" s="73"/>
      <c r="D1164" s="73"/>
      <c r="E1164" s="108"/>
      <c r="F1164" s="109"/>
      <c r="G1164" s="93"/>
      <c r="H1164" s="93"/>
      <c r="I1164" s="108"/>
      <c r="J1164" s="104"/>
      <c r="K1164" s="104"/>
      <c r="L1164" s="104"/>
      <c r="M1164" s="104"/>
      <c r="N1164" s="104"/>
      <c r="O1164" s="104"/>
      <c r="P1164" s="104"/>
      <c r="Q1164" s="104"/>
    </row>
    <row r="1165">
      <c r="A1165" s="73"/>
      <c r="B1165" s="73"/>
      <c r="C1165" s="73"/>
      <c r="D1165" s="73"/>
      <c r="E1165" s="108"/>
      <c r="F1165" s="109"/>
      <c r="G1165" s="93"/>
      <c r="H1165" s="93"/>
      <c r="I1165" s="108"/>
      <c r="J1165" s="104"/>
      <c r="K1165" s="104"/>
      <c r="L1165" s="104"/>
      <c r="M1165" s="104"/>
      <c r="N1165" s="104"/>
      <c r="O1165" s="104"/>
      <c r="P1165" s="104"/>
      <c r="Q1165" s="104"/>
    </row>
    <row r="1166">
      <c r="A1166" s="73"/>
      <c r="B1166" s="73"/>
      <c r="C1166" s="73"/>
      <c r="D1166" s="73"/>
      <c r="E1166" s="108"/>
      <c r="F1166" s="109"/>
      <c r="G1166" s="93"/>
      <c r="H1166" s="93"/>
      <c r="I1166" s="108"/>
      <c r="J1166" s="104"/>
      <c r="K1166" s="104"/>
      <c r="L1166" s="104"/>
      <c r="M1166" s="104"/>
      <c r="N1166" s="104"/>
      <c r="O1166" s="104"/>
      <c r="P1166" s="104"/>
      <c r="Q1166" s="104"/>
    </row>
    <row r="1167">
      <c r="A1167" s="73"/>
      <c r="B1167" s="73"/>
      <c r="C1167" s="73"/>
      <c r="D1167" s="73"/>
      <c r="E1167" s="108"/>
      <c r="F1167" s="109"/>
      <c r="G1167" s="93"/>
      <c r="H1167" s="93"/>
      <c r="I1167" s="108"/>
      <c r="J1167" s="104"/>
      <c r="K1167" s="104"/>
      <c r="L1167" s="104"/>
      <c r="M1167" s="104"/>
      <c r="N1167" s="104"/>
      <c r="O1167" s="104"/>
      <c r="P1167" s="104"/>
      <c r="Q1167" s="104"/>
    </row>
    <row r="1168">
      <c r="A1168" s="73"/>
      <c r="B1168" s="73"/>
      <c r="C1168" s="73"/>
      <c r="D1168" s="73"/>
      <c r="E1168" s="108"/>
      <c r="F1168" s="109"/>
      <c r="G1168" s="93"/>
      <c r="H1168" s="93"/>
      <c r="I1168" s="108"/>
      <c r="J1168" s="104"/>
      <c r="K1168" s="104"/>
      <c r="L1168" s="104"/>
      <c r="M1168" s="104"/>
      <c r="N1168" s="104"/>
      <c r="O1168" s="104"/>
      <c r="P1168" s="104"/>
      <c r="Q1168" s="104"/>
    </row>
    <row r="1169">
      <c r="A1169" s="73"/>
      <c r="B1169" s="73"/>
      <c r="C1169" s="73"/>
      <c r="D1169" s="73"/>
      <c r="E1169" s="108"/>
      <c r="F1169" s="109"/>
      <c r="G1169" s="93"/>
      <c r="H1169" s="93"/>
      <c r="I1169" s="108"/>
      <c r="J1169" s="104"/>
      <c r="K1169" s="104"/>
      <c r="L1169" s="104"/>
      <c r="M1169" s="104"/>
      <c r="N1169" s="104"/>
      <c r="O1169" s="104"/>
      <c r="P1169" s="104"/>
      <c r="Q1169" s="104"/>
    </row>
    <row r="1170">
      <c r="A1170" s="73"/>
      <c r="B1170" s="73"/>
      <c r="C1170" s="73"/>
      <c r="D1170" s="73"/>
      <c r="E1170" s="108"/>
      <c r="F1170" s="109"/>
      <c r="G1170" s="93"/>
      <c r="H1170" s="93"/>
      <c r="I1170" s="108"/>
      <c r="J1170" s="104"/>
      <c r="K1170" s="104"/>
      <c r="L1170" s="104"/>
      <c r="M1170" s="104"/>
      <c r="N1170" s="104"/>
      <c r="O1170" s="104"/>
      <c r="P1170" s="104"/>
      <c r="Q1170" s="104"/>
    </row>
    <row r="1171">
      <c r="A1171" s="73"/>
      <c r="B1171" s="73"/>
      <c r="C1171" s="73"/>
      <c r="D1171" s="73"/>
      <c r="E1171" s="108"/>
      <c r="F1171" s="109"/>
      <c r="G1171" s="93"/>
      <c r="H1171" s="93"/>
      <c r="I1171" s="108"/>
      <c r="J1171" s="104"/>
      <c r="K1171" s="104"/>
      <c r="L1171" s="104"/>
      <c r="M1171" s="104"/>
      <c r="N1171" s="104"/>
      <c r="O1171" s="104"/>
      <c r="P1171" s="104"/>
      <c r="Q1171" s="104"/>
    </row>
    <row r="1172">
      <c r="A1172" s="73"/>
      <c r="B1172" s="73"/>
      <c r="C1172" s="73"/>
      <c r="D1172" s="73"/>
      <c r="E1172" s="108"/>
      <c r="F1172" s="109"/>
      <c r="G1172" s="93"/>
      <c r="H1172" s="93"/>
      <c r="I1172" s="108"/>
      <c r="J1172" s="104"/>
      <c r="K1172" s="104"/>
      <c r="L1172" s="104"/>
      <c r="M1172" s="104"/>
      <c r="N1172" s="104"/>
      <c r="O1172" s="104"/>
      <c r="P1172" s="104"/>
      <c r="Q1172" s="104"/>
    </row>
    <row r="1173">
      <c r="A1173" s="73"/>
      <c r="B1173" s="73"/>
      <c r="C1173" s="73"/>
      <c r="D1173" s="73"/>
      <c r="E1173" s="108"/>
      <c r="F1173" s="109"/>
      <c r="G1173" s="93"/>
      <c r="H1173" s="93"/>
      <c r="I1173" s="108"/>
      <c r="J1173" s="104"/>
      <c r="K1173" s="104"/>
      <c r="L1173" s="104"/>
      <c r="M1173" s="104"/>
      <c r="N1173" s="104"/>
      <c r="O1173" s="104"/>
      <c r="P1173" s="104"/>
      <c r="Q1173" s="104"/>
    </row>
    <row r="1174">
      <c r="A1174" s="73"/>
      <c r="B1174" s="73"/>
      <c r="C1174" s="73"/>
      <c r="D1174" s="73"/>
      <c r="E1174" s="108"/>
      <c r="F1174" s="109"/>
      <c r="G1174" s="93"/>
      <c r="H1174" s="93"/>
      <c r="I1174" s="108"/>
      <c r="J1174" s="104"/>
      <c r="K1174" s="104"/>
      <c r="L1174" s="104"/>
      <c r="M1174" s="104"/>
      <c r="N1174" s="104"/>
      <c r="O1174" s="104"/>
      <c r="P1174" s="104"/>
      <c r="Q1174" s="104"/>
    </row>
    <row r="1175">
      <c r="A1175" s="73"/>
      <c r="B1175" s="73"/>
      <c r="C1175" s="73"/>
      <c r="D1175" s="73"/>
      <c r="E1175" s="108"/>
      <c r="F1175" s="109"/>
      <c r="G1175" s="93"/>
      <c r="H1175" s="93"/>
      <c r="I1175" s="108"/>
      <c r="J1175" s="104"/>
      <c r="K1175" s="104"/>
      <c r="L1175" s="104"/>
      <c r="M1175" s="104"/>
      <c r="N1175" s="104"/>
      <c r="O1175" s="104"/>
      <c r="P1175" s="104"/>
      <c r="Q1175" s="104"/>
    </row>
    <row r="1176">
      <c r="A1176" s="73"/>
      <c r="B1176" s="73"/>
      <c r="C1176" s="73"/>
      <c r="D1176" s="73"/>
      <c r="E1176" s="108"/>
      <c r="F1176" s="109"/>
      <c r="G1176" s="93"/>
      <c r="H1176" s="93"/>
      <c r="I1176" s="108"/>
      <c r="J1176" s="104"/>
      <c r="K1176" s="104"/>
      <c r="L1176" s="104"/>
      <c r="M1176" s="104"/>
      <c r="N1176" s="104"/>
      <c r="O1176" s="104"/>
      <c r="P1176" s="104"/>
      <c r="Q1176" s="104"/>
    </row>
    <row r="1177">
      <c r="A1177" s="73"/>
      <c r="B1177" s="73"/>
      <c r="C1177" s="73"/>
      <c r="D1177" s="73"/>
      <c r="E1177" s="108"/>
      <c r="F1177" s="109"/>
      <c r="G1177" s="93"/>
      <c r="H1177" s="93"/>
      <c r="I1177" s="108"/>
      <c r="J1177" s="104"/>
      <c r="K1177" s="104"/>
      <c r="L1177" s="104"/>
      <c r="M1177" s="104"/>
      <c r="N1177" s="104"/>
      <c r="O1177" s="104"/>
      <c r="P1177" s="104"/>
      <c r="Q1177" s="104"/>
    </row>
    <row r="1178">
      <c r="A1178" s="73"/>
      <c r="B1178" s="73"/>
      <c r="C1178" s="73"/>
      <c r="D1178" s="73"/>
      <c r="E1178" s="108"/>
      <c r="F1178" s="109"/>
      <c r="G1178" s="93"/>
      <c r="H1178" s="93"/>
      <c r="I1178" s="108"/>
      <c r="J1178" s="104"/>
      <c r="K1178" s="104"/>
      <c r="L1178" s="104"/>
      <c r="M1178" s="104"/>
      <c r="N1178" s="104"/>
      <c r="O1178" s="104"/>
      <c r="P1178" s="104"/>
      <c r="Q1178" s="104"/>
    </row>
    <row r="1179">
      <c r="A1179" s="73"/>
      <c r="B1179" s="73"/>
      <c r="C1179" s="73"/>
      <c r="D1179" s="73"/>
      <c r="E1179" s="108"/>
      <c r="F1179" s="109"/>
      <c r="G1179" s="93"/>
      <c r="H1179" s="93"/>
      <c r="I1179" s="108"/>
      <c r="J1179" s="104"/>
      <c r="K1179" s="104"/>
      <c r="L1179" s="104"/>
      <c r="M1179" s="104"/>
      <c r="N1179" s="104"/>
      <c r="O1179" s="104"/>
      <c r="P1179" s="104"/>
      <c r="Q1179" s="104"/>
    </row>
    <row r="1180">
      <c r="A1180" s="73"/>
      <c r="B1180" s="73"/>
      <c r="C1180" s="73"/>
      <c r="D1180" s="73"/>
      <c r="E1180" s="108"/>
      <c r="F1180" s="109"/>
      <c r="G1180" s="93"/>
      <c r="H1180" s="93"/>
      <c r="I1180" s="108"/>
      <c r="J1180" s="104"/>
      <c r="K1180" s="104"/>
      <c r="L1180" s="104"/>
      <c r="M1180" s="104"/>
      <c r="N1180" s="104"/>
      <c r="O1180" s="104"/>
      <c r="P1180" s="104"/>
      <c r="Q1180" s="104"/>
    </row>
    <row r="1181">
      <c r="A1181" s="73"/>
      <c r="B1181" s="73"/>
      <c r="C1181" s="73"/>
      <c r="D1181" s="73"/>
      <c r="E1181" s="108"/>
      <c r="F1181" s="109"/>
      <c r="G1181" s="93"/>
      <c r="H1181" s="93"/>
      <c r="I1181" s="108"/>
      <c r="J1181" s="104"/>
      <c r="K1181" s="104"/>
      <c r="L1181" s="104"/>
      <c r="M1181" s="104"/>
      <c r="N1181" s="104"/>
      <c r="O1181" s="104"/>
      <c r="P1181" s="104"/>
      <c r="Q1181" s="104"/>
    </row>
    <row r="1182">
      <c r="A1182" s="73"/>
      <c r="B1182" s="73"/>
      <c r="C1182" s="73"/>
      <c r="D1182" s="73"/>
      <c r="E1182" s="108"/>
      <c r="F1182" s="109"/>
      <c r="G1182" s="93"/>
      <c r="H1182" s="93"/>
      <c r="I1182" s="108"/>
      <c r="J1182" s="104"/>
      <c r="K1182" s="104"/>
      <c r="L1182" s="104"/>
      <c r="M1182" s="104"/>
      <c r="N1182" s="104"/>
      <c r="O1182" s="104"/>
      <c r="P1182" s="104"/>
      <c r="Q1182" s="104"/>
    </row>
    <row r="1183">
      <c r="A1183" s="73"/>
      <c r="B1183" s="73"/>
      <c r="C1183" s="73"/>
      <c r="D1183" s="73"/>
      <c r="E1183" s="108"/>
      <c r="F1183" s="109"/>
      <c r="G1183" s="93"/>
      <c r="H1183" s="93"/>
      <c r="I1183" s="108"/>
      <c r="J1183" s="104"/>
      <c r="K1183" s="104"/>
      <c r="L1183" s="104"/>
      <c r="M1183" s="104"/>
      <c r="N1183" s="104"/>
      <c r="O1183" s="104"/>
      <c r="P1183" s="104"/>
      <c r="Q1183" s="104"/>
    </row>
    <row r="1184">
      <c r="A1184" s="73"/>
      <c r="B1184" s="73"/>
      <c r="C1184" s="73"/>
      <c r="D1184" s="73"/>
      <c r="E1184" s="108"/>
      <c r="F1184" s="109"/>
      <c r="G1184" s="93"/>
      <c r="H1184" s="93"/>
      <c r="I1184" s="108"/>
      <c r="J1184" s="104"/>
      <c r="K1184" s="104"/>
      <c r="L1184" s="104"/>
      <c r="M1184" s="104"/>
      <c r="N1184" s="104"/>
      <c r="O1184" s="104"/>
      <c r="P1184" s="104"/>
      <c r="Q1184" s="104"/>
    </row>
    <row r="1185">
      <c r="A1185" s="73"/>
      <c r="B1185" s="73"/>
      <c r="C1185" s="73"/>
      <c r="D1185" s="73"/>
      <c r="E1185" s="108"/>
      <c r="F1185" s="109"/>
      <c r="G1185" s="93"/>
      <c r="H1185" s="93"/>
      <c r="I1185" s="108"/>
      <c r="J1185" s="104"/>
      <c r="K1185" s="104"/>
      <c r="L1185" s="104"/>
      <c r="M1185" s="104"/>
      <c r="N1185" s="104"/>
      <c r="O1185" s="104"/>
      <c r="P1185" s="104"/>
      <c r="Q1185" s="104"/>
    </row>
    <row r="1186">
      <c r="A1186" s="73"/>
      <c r="B1186" s="73"/>
      <c r="C1186" s="73"/>
      <c r="D1186" s="73"/>
      <c r="E1186" s="108"/>
      <c r="F1186" s="109"/>
      <c r="G1186" s="93"/>
      <c r="H1186" s="93"/>
      <c r="I1186" s="108"/>
      <c r="J1186" s="104"/>
      <c r="K1186" s="104"/>
      <c r="L1186" s="104"/>
      <c r="M1186" s="104"/>
      <c r="N1186" s="104"/>
      <c r="O1186" s="104"/>
      <c r="P1186" s="104"/>
      <c r="Q1186" s="104"/>
    </row>
    <row r="1187">
      <c r="A1187" s="73"/>
      <c r="B1187" s="73"/>
      <c r="C1187" s="73"/>
      <c r="D1187" s="73"/>
      <c r="E1187" s="108"/>
      <c r="F1187" s="109"/>
      <c r="G1187" s="93"/>
      <c r="H1187" s="93"/>
      <c r="I1187" s="108"/>
      <c r="J1187" s="104"/>
      <c r="K1187" s="104"/>
      <c r="L1187" s="104"/>
      <c r="M1187" s="104"/>
      <c r="N1187" s="104"/>
      <c r="O1187" s="104"/>
      <c r="P1187" s="104"/>
      <c r="Q1187" s="104"/>
    </row>
    <row r="1188">
      <c r="A1188" s="73"/>
      <c r="B1188" s="73"/>
      <c r="C1188" s="73"/>
      <c r="D1188" s="73"/>
      <c r="E1188" s="108"/>
      <c r="F1188" s="109"/>
      <c r="G1188" s="93"/>
      <c r="H1188" s="93"/>
      <c r="I1188" s="108"/>
      <c r="J1188" s="104"/>
      <c r="K1188" s="104"/>
      <c r="L1188" s="104"/>
      <c r="M1188" s="104"/>
      <c r="N1188" s="104"/>
      <c r="O1188" s="104"/>
      <c r="P1188" s="104"/>
      <c r="Q1188" s="104"/>
    </row>
    <row r="1189">
      <c r="A1189" s="73"/>
      <c r="B1189" s="73"/>
      <c r="C1189" s="73"/>
      <c r="D1189" s="73"/>
      <c r="E1189" s="108"/>
      <c r="F1189" s="109"/>
      <c r="G1189" s="93"/>
      <c r="H1189" s="93"/>
      <c r="I1189" s="108"/>
      <c r="J1189" s="104"/>
      <c r="K1189" s="104"/>
      <c r="L1189" s="104"/>
      <c r="M1189" s="104"/>
      <c r="N1189" s="104"/>
      <c r="O1189" s="104"/>
      <c r="P1189" s="104"/>
      <c r="Q1189" s="104"/>
    </row>
    <row r="1190">
      <c r="A1190" s="73"/>
      <c r="B1190" s="73"/>
      <c r="C1190" s="73"/>
      <c r="D1190" s="73"/>
      <c r="E1190" s="108"/>
      <c r="F1190" s="109"/>
      <c r="G1190" s="93"/>
      <c r="H1190" s="93"/>
      <c r="I1190" s="108"/>
      <c r="J1190" s="104"/>
      <c r="K1190" s="104"/>
      <c r="L1190" s="104"/>
      <c r="M1190" s="104"/>
      <c r="N1190" s="104"/>
      <c r="O1190" s="104"/>
      <c r="P1190" s="104"/>
      <c r="Q1190" s="104"/>
    </row>
    <row r="1191">
      <c r="A1191" s="73"/>
      <c r="B1191" s="73"/>
      <c r="C1191" s="73"/>
      <c r="D1191" s="73"/>
      <c r="E1191" s="108"/>
      <c r="F1191" s="109"/>
      <c r="G1191" s="93"/>
      <c r="H1191" s="93"/>
      <c r="I1191" s="108"/>
      <c r="J1191" s="104"/>
      <c r="K1191" s="104"/>
      <c r="L1191" s="104"/>
      <c r="M1191" s="104"/>
      <c r="N1191" s="104"/>
      <c r="O1191" s="104"/>
      <c r="P1191" s="104"/>
      <c r="Q1191" s="104"/>
    </row>
    <row r="1192">
      <c r="A1192" s="73"/>
      <c r="B1192" s="73"/>
      <c r="C1192" s="73"/>
      <c r="D1192" s="73"/>
      <c r="E1192" s="108"/>
      <c r="F1192" s="109"/>
      <c r="G1192" s="93"/>
      <c r="H1192" s="93"/>
      <c r="I1192" s="108"/>
      <c r="J1192" s="104"/>
      <c r="K1192" s="104"/>
      <c r="L1192" s="104"/>
      <c r="M1192" s="104"/>
      <c r="N1192" s="104"/>
      <c r="O1192" s="104"/>
      <c r="P1192" s="104"/>
      <c r="Q1192" s="104"/>
    </row>
    <row r="1193">
      <c r="A1193" s="73"/>
      <c r="B1193" s="73"/>
      <c r="C1193" s="73"/>
      <c r="D1193" s="73"/>
      <c r="E1193" s="108"/>
      <c r="F1193" s="109"/>
      <c r="G1193" s="93"/>
      <c r="H1193" s="93"/>
      <c r="I1193" s="108"/>
      <c r="J1193" s="104"/>
      <c r="K1193" s="104"/>
      <c r="L1193" s="104"/>
      <c r="M1193" s="104"/>
      <c r="N1193" s="104"/>
      <c r="O1193" s="104"/>
      <c r="P1193" s="104"/>
      <c r="Q1193" s="104"/>
    </row>
    <row r="1194">
      <c r="A1194" s="73"/>
      <c r="B1194" s="73"/>
      <c r="C1194" s="73"/>
      <c r="D1194" s="73"/>
      <c r="E1194" s="108"/>
      <c r="F1194" s="109"/>
      <c r="G1194" s="93"/>
      <c r="H1194" s="93"/>
      <c r="I1194" s="108"/>
      <c r="J1194" s="104"/>
      <c r="K1194" s="104"/>
      <c r="L1194" s="104"/>
      <c r="M1194" s="104"/>
      <c r="N1194" s="104"/>
      <c r="O1194" s="104"/>
      <c r="P1194" s="104"/>
      <c r="Q1194" s="104"/>
    </row>
    <row r="1195">
      <c r="A1195" s="73"/>
      <c r="B1195" s="73"/>
      <c r="C1195" s="73"/>
      <c r="D1195" s="73"/>
      <c r="E1195" s="108"/>
      <c r="F1195" s="109"/>
      <c r="G1195" s="93"/>
      <c r="H1195" s="93"/>
      <c r="I1195" s="108"/>
      <c r="J1195" s="104"/>
      <c r="K1195" s="104"/>
      <c r="L1195" s="104"/>
      <c r="M1195" s="104"/>
      <c r="N1195" s="104"/>
      <c r="O1195" s="104"/>
      <c r="P1195" s="104"/>
      <c r="Q1195" s="104"/>
    </row>
    <row r="1196">
      <c r="A1196" s="73"/>
      <c r="B1196" s="73"/>
      <c r="C1196" s="73"/>
      <c r="D1196" s="73"/>
      <c r="E1196" s="108"/>
      <c r="F1196" s="109"/>
      <c r="G1196" s="93"/>
      <c r="H1196" s="93"/>
      <c r="I1196" s="108"/>
      <c r="J1196" s="104"/>
      <c r="K1196" s="104"/>
      <c r="L1196" s="104"/>
      <c r="M1196" s="104"/>
      <c r="N1196" s="104"/>
      <c r="O1196" s="104"/>
      <c r="P1196" s="104"/>
      <c r="Q1196" s="104"/>
    </row>
    <row r="1197">
      <c r="A1197" s="73"/>
      <c r="B1197" s="73"/>
      <c r="C1197" s="73"/>
      <c r="D1197" s="73"/>
      <c r="E1197" s="108"/>
      <c r="F1197" s="109"/>
      <c r="G1197" s="93"/>
      <c r="H1197" s="93"/>
      <c r="I1197" s="108"/>
      <c r="J1197" s="104"/>
      <c r="K1197" s="104"/>
      <c r="L1197" s="104"/>
      <c r="M1197" s="104"/>
      <c r="N1197" s="104"/>
      <c r="O1197" s="104"/>
      <c r="P1197" s="104"/>
      <c r="Q1197" s="104"/>
    </row>
    <row r="1198">
      <c r="A1198" s="73"/>
      <c r="B1198" s="73"/>
      <c r="C1198" s="73"/>
      <c r="D1198" s="73"/>
      <c r="E1198" s="108"/>
      <c r="F1198" s="109"/>
      <c r="G1198" s="93"/>
      <c r="H1198" s="93"/>
      <c r="I1198" s="108"/>
      <c r="J1198" s="104"/>
      <c r="K1198" s="104"/>
      <c r="L1198" s="104"/>
      <c r="M1198" s="104"/>
      <c r="N1198" s="104"/>
      <c r="O1198" s="104"/>
      <c r="P1198" s="104"/>
      <c r="Q1198" s="104"/>
    </row>
    <row r="1199">
      <c r="A1199" s="73"/>
      <c r="B1199" s="73"/>
      <c r="C1199" s="73"/>
      <c r="D1199" s="73"/>
      <c r="E1199" s="108"/>
      <c r="F1199" s="109"/>
      <c r="G1199" s="93"/>
      <c r="H1199" s="93"/>
      <c r="I1199" s="108"/>
      <c r="J1199" s="104"/>
      <c r="K1199" s="104"/>
      <c r="L1199" s="104"/>
      <c r="M1199" s="104"/>
      <c r="N1199" s="104"/>
      <c r="O1199" s="104"/>
      <c r="P1199" s="104"/>
      <c r="Q1199" s="104"/>
    </row>
    <row r="1200">
      <c r="A1200" s="73"/>
      <c r="B1200" s="73"/>
      <c r="C1200" s="73"/>
      <c r="D1200" s="73"/>
      <c r="E1200" s="108"/>
      <c r="F1200" s="109"/>
      <c r="G1200" s="93"/>
      <c r="H1200" s="93"/>
      <c r="I1200" s="108"/>
      <c r="J1200" s="104"/>
      <c r="K1200" s="104"/>
      <c r="L1200" s="104"/>
      <c r="M1200" s="104"/>
      <c r="N1200" s="104"/>
      <c r="O1200" s="104"/>
      <c r="P1200" s="104"/>
      <c r="Q1200" s="104"/>
    </row>
    <row r="1201">
      <c r="A1201" s="73"/>
      <c r="B1201" s="73"/>
      <c r="C1201" s="73"/>
      <c r="D1201" s="73"/>
      <c r="E1201" s="108"/>
      <c r="F1201" s="109"/>
      <c r="G1201" s="93"/>
      <c r="H1201" s="93"/>
      <c r="I1201" s="108"/>
      <c r="J1201" s="104"/>
      <c r="K1201" s="104"/>
      <c r="L1201" s="104"/>
      <c r="M1201" s="104"/>
      <c r="N1201" s="104"/>
      <c r="O1201" s="104"/>
      <c r="P1201" s="104"/>
      <c r="Q1201" s="104"/>
    </row>
    <row r="1202">
      <c r="A1202" s="73"/>
      <c r="B1202" s="73"/>
      <c r="C1202" s="73"/>
      <c r="D1202" s="73"/>
      <c r="E1202" s="108"/>
      <c r="F1202" s="109"/>
      <c r="G1202" s="93"/>
      <c r="H1202" s="93"/>
      <c r="I1202" s="108"/>
      <c r="J1202" s="104"/>
      <c r="K1202" s="104"/>
      <c r="L1202" s="104"/>
      <c r="M1202" s="104"/>
      <c r="N1202" s="104"/>
      <c r="O1202" s="104"/>
      <c r="P1202" s="104"/>
      <c r="Q1202" s="104"/>
    </row>
    <row r="1203">
      <c r="A1203" s="73"/>
      <c r="B1203" s="73"/>
      <c r="C1203" s="73"/>
      <c r="D1203" s="73"/>
      <c r="E1203" s="108"/>
      <c r="F1203" s="109"/>
      <c r="G1203" s="93"/>
      <c r="H1203" s="93"/>
      <c r="I1203" s="108"/>
      <c r="J1203" s="104"/>
      <c r="K1203" s="104"/>
      <c r="L1203" s="104"/>
      <c r="M1203" s="104"/>
      <c r="N1203" s="104"/>
      <c r="O1203" s="104"/>
      <c r="P1203" s="104"/>
      <c r="Q1203" s="104"/>
    </row>
    <row r="1204">
      <c r="A1204" s="73"/>
      <c r="B1204" s="73"/>
      <c r="C1204" s="73"/>
      <c r="D1204" s="73"/>
      <c r="E1204" s="108"/>
      <c r="F1204" s="109"/>
      <c r="G1204" s="93"/>
      <c r="H1204" s="93"/>
      <c r="I1204" s="108"/>
      <c r="J1204" s="104"/>
      <c r="K1204" s="104"/>
      <c r="L1204" s="104"/>
      <c r="M1204" s="104"/>
      <c r="N1204" s="104"/>
      <c r="O1204" s="104"/>
      <c r="P1204" s="104"/>
      <c r="Q1204" s="104"/>
    </row>
    <row r="1205">
      <c r="A1205" s="73"/>
      <c r="B1205" s="73"/>
      <c r="C1205" s="73"/>
      <c r="D1205" s="73"/>
      <c r="E1205" s="108"/>
      <c r="F1205" s="109"/>
      <c r="G1205" s="93"/>
      <c r="H1205" s="93"/>
      <c r="I1205" s="108"/>
      <c r="J1205" s="104"/>
      <c r="K1205" s="104"/>
      <c r="L1205" s="104"/>
      <c r="M1205" s="104"/>
      <c r="N1205" s="104"/>
      <c r="O1205" s="104"/>
      <c r="P1205" s="104"/>
      <c r="Q1205" s="104"/>
    </row>
    <row r="1206">
      <c r="A1206" s="73"/>
      <c r="B1206" s="73"/>
      <c r="C1206" s="73"/>
      <c r="D1206" s="73"/>
      <c r="E1206" s="108"/>
      <c r="F1206" s="109"/>
      <c r="G1206" s="93"/>
      <c r="H1206" s="93"/>
      <c r="I1206" s="108"/>
      <c r="J1206" s="104"/>
      <c r="K1206" s="104"/>
      <c r="L1206" s="104"/>
      <c r="M1206" s="104"/>
      <c r="N1206" s="104"/>
      <c r="O1206" s="104"/>
      <c r="P1206" s="104"/>
      <c r="Q1206" s="104"/>
    </row>
    <row r="1207">
      <c r="A1207" s="73"/>
      <c r="B1207" s="73"/>
      <c r="C1207" s="73"/>
      <c r="D1207" s="73"/>
      <c r="E1207" s="108"/>
      <c r="F1207" s="109"/>
      <c r="G1207" s="93"/>
      <c r="H1207" s="93"/>
      <c r="I1207" s="108"/>
      <c r="J1207" s="104"/>
      <c r="K1207" s="104"/>
      <c r="L1207" s="104"/>
      <c r="M1207" s="104"/>
      <c r="N1207" s="104"/>
      <c r="O1207" s="104"/>
      <c r="P1207" s="104"/>
      <c r="Q1207" s="104"/>
    </row>
    <row r="1208">
      <c r="A1208" s="73"/>
      <c r="B1208" s="73"/>
      <c r="C1208" s="73"/>
      <c r="D1208" s="73"/>
      <c r="E1208" s="108"/>
      <c r="F1208" s="109"/>
      <c r="G1208" s="93"/>
      <c r="H1208" s="93"/>
      <c r="I1208" s="108"/>
      <c r="J1208" s="104"/>
      <c r="K1208" s="104"/>
      <c r="L1208" s="104"/>
      <c r="M1208" s="104"/>
      <c r="N1208" s="104"/>
      <c r="O1208" s="104"/>
      <c r="P1208" s="104"/>
      <c r="Q1208" s="104"/>
    </row>
    <row r="1209">
      <c r="A1209" s="73"/>
      <c r="B1209" s="73"/>
      <c r="C1209" s="73"/>
      <c r="D1209" s="73"/>
      <c r="E1209" s="108"/>
      <c r="F1209" s="109"/>
      <c r="G1209" s="93"/>
      <c r="H1209" s="93"/>
      <c r="I1209" s="108"/>
      <c r="J1209" s="104"/>
      <c r="K1209" s="104"/>
      <c r="L1209" s="104"/>
      <c r="M1209" s="104"/>
      <c r="N1209" s="104"/>
      <c r="O1209" s="104"/>
      <c r="P1209" s="104"/>
      <c r="Q1209" s="104"/>
    </row>
    <row r="1210">
      <c r="A1210" s="73"/>
      <c r="B1210" s="73"/>
      <c r="C1210" s="73"/>
      <c r="D1210" s="73"/>
      <c r="E1210" s="108"/>
      <c r="F1210" s="109"/>
      <c r="G1210" s="93"/>
      <c r="H1210" s="93"/>
      <c r="I1210" s="108"/>
      <c r="J1210" s="104"/>
      <c r="K1210" s="104"/>
      <c r="L1210" s="104"/>
      <c r="M1210" s="104"/>
      <c r="N1210" s="104"/>
      <c r="O1210" s="104"/>
      <c r="P1210" s="104"/>
      <c r="Q1210" s="104"/>
    </row>
    <row r="1211">
      <c r="A1211" s="73"/>
      <c r="B1211" s="73"/>
      <c r="C1211" s="73"/>
      <c r="D1211" s="73"/>
      <c r="E1211" s="108"/>
      <c r="F1211" s="109"/>
      <c r="G1211" s="93"/>
      <c r="H1211" s="93"/>
      <c r="I1211" s="108"/>
      <c r="J1211" s="104"/>
      <c r="K1211" s="104"/>
      <c r="L1211" s="104"/>
      <c r="M1211" s="104"/>
      <c r="N1211" s="104"/>
      <c r="O1211" s="104"/>
      <c r="P1211" s="104"/>
      <c r="Q1211" s="104"/>
    </row>
    <row r="1212">
      <c r="A1212" s="73"/>
      <c r="B1212" s="73"/>
      <c r="C1212" s="73"/>
      <c r="D1212" s="73"/>
      <c r="E1212" s="108"/>
      <c r="F1212" s="109"/>
      <c r="G1212" s="93"/>
      <c r="H1212" s="93"/>
      <c r="I1212" s="108"/>
      <c r="J1212" s="104"/>
      <c r="K1212" s="104"/>
      <c r="L1212" s="104"/>
      <c r="M1212" s="104"/>
      <c r="N1212" s="104"/>
      <c r="O1212" s="104"/>
      <c r="P1212" s="104"/>
      <c r="Q1212" s="104"/>
    </row>
    <row r="1213">
      <c r="A1213" s="73"/>
      <c r="B1213" s="73"/>
      <c r="C1213" s="73"/>
      <c r="D1213" s="73"/>
      <c r="E1213" s="108"/>
      <c r="F1213" s="109"/>
      <c r="G1213" s="93"/>
      <c r="H1213" s="93"/>
      <c r="I1213" s="108"/>
      <c r="J1213" s="104"/>
      <c r="K1213" s="104"/>
      <c r="L1213" s="104"/>
      <c r="M1213" s="104"/>
      <c r="N1213" s="104"/>
      <c r="O1213" s="104"/>
      <c r="P1213" s="104"/>
      <c r="Q1213" s="104"/>
    </row>
    <row r="1214">
      <c r="A1214" s="73"/>
      <c r="B1214" s="73"/>
      <c r="C1214" s="73"/>
      <c r="D1214" s="73"/>
      <c r="E1214" s="108"/>
      <c r="F1214" s="109"/>
      <c r="G1214" s="93"/>
      <c r="H1214" s="93"/>
      <c r="I1214" s="108"/>
      <c r="J1214" s="104"/>
      <c r="K1214" s="104"/>
      <c r="L1214" s="104"/>
      <c r="M1214" s="104"/>
      <c r="N1214" s="104"/>
      <c r="O1214" s="104"/>
      <c r="P1214" s="104"/>
      <c r="Q1214" s="104"/>
    </row>
    <row r="1215">
      <c r="A1215" s="73"/>
      <c r="B1215" s="73"/>
      <c r="C1215" s="73"/>
      <c r="D1215" s="73"/>
      <c r="E1215" s="108"/>
      <c r="F1215" s="109"/>
      <c r="G1215" s="93"/>
      <c r="H1215" s="93"/>
      <c r="I1215" s="108"/>
      <c r="J1215" s="104"/>
      <c r="K1215" s="104"/>
      <c r="L1215" s="104"/>
      <c r="M1215" s="104"/>
      <c r="N1215" s="104"/>
      <c r="O1215" s="104"/>
      <c r="P1215" s="104"/>
      <c r="Q1215" s="104"/>
    </row>
    <row r="1216">
      <c r="A1216" s="73"/>
      <c r="B1216" s="73"/>
      <c r="C1216" s="73"/>
      <c r="D1216" s="73"/>
      <c r="E1216" s="108"/>
      <c r="F1216" s="109"/>
      <c r="G1216" s="93"/>
      <c r="H1216" s="93"/>
      <c r="I1216" s="108"/>
      <c r="J1216" s="104"/>
      <c r="K1216" s="104"/>
      <c r="L1216" s="104"/>
      <c r="M1216" s="104"/>
      <c r="N1216" s="104"/>
      <c r="O1216" s="104"/>
      <c r="P1216" s="104"/>
      <c r="Q1216" s="104"/>
    </row>
    <row r="1217">
      <c r="A1217" s="73"/>
      <c r="B1217" s="73"/>
      <c r="C1217" s="73"/>
      <c r="D1217" s="73"/>
      <c r="E1217" s="108"/>
      <c r="F1217" s="109"/>
      <c r="G1217" s="93"/>
      <c r="H1217" s="93"/>
      <c r="I1217" s="108"/>
      <c r="J1217" s="104"/>
      <c r="K1217" s="104"/>
      <c r="L1217" s="104"/>
      <c r="M1217" s="104"/>
      <c r="N1217" s="104"/>
      <c r="O1217" s="104"/>
      <c r="P1217" s="104"/>
      <c r="Q1217" s="104"/>
    </row>
    <row r="1218">
      <c r="A1218" s="73"/>
      <c r="B1218" s="73"/>
      <c r="C1218" s="73"/>
      <c r="D1218" s="73"/>
      <c r="E1218" s="108"/>
      <c r="F1218" s="109"/>
      <c r="G1218" s="93"/>
      <c r="H1218" s="93"/>
      <c r="I1218" s="108"/>
      <c r="J1218" s="104"/>
      <c r="K1218" s="104"/>
      <c r="L1218" s="104"/>
      <c r="M1218" s="104"/>
      <c r="N1218" s="104"/>
      <c r="O1218" s="104"/>
      <c r="P1218" s="104"/>
      <c r="Q1218" s="104"/>
    </row>
    <row r="1219">
      <c r="A1219" s="73"/>
      <c r="B1219" s="73"/>
      <c r="C1219" s="73"/>
      <c r="D1219" s="73"/>
      <c r="E1219" s="108"/>
      <c r="F1219" s="109"/>
      <c r="G1219" s="93"/>
      <c r="H1219" s="93"/>
      <c r="I1219" s="108"/>
      <c r="J1219" s="104"/>
      <c r="K1219" s="104"/>
      <c r="L1219" s="104"/>
      <c r="M1219" s="104"/>
      <c r="N1219" s="104"/>
      <c r="O1219" s="104"/>
      <c r="P1219" s="104"/>
      <c r="Q1219" s="104"/>
    </row>
    <row r="1220">
      <c r="A1220" s="73"/>
      <c r="B1220" s="73"/>
      <c r="C1220" s="73"/>
      <c r="D1220" s="73"/>
      <c r="E1220" s="108"/>
      <c r="F1220" s="109"/>
      <c r="G1220" s="93"/>
      <c r="H1220" s="93"/>
      <c r="I1220" s="108"/>
      <c r="J1220" s="104"/>
      <c r="K1220" s="104"/>
      <c r="L1220" s="104"/>
      <c r="M1220" s="104"/>
      <c r="N1220" s="104"/>
      <c r="O1220" s="104"/>
      <c r="P1220" s="104"/>
      <c r="Q1220" s="104"/>
    </row>
    <row r="1221">
      <c r="A1221" s="73"/>
      <c r="B1221" s="73"/>
      <c r="C1221" s="73"/>
      <c r="D1221" s="73"/>
      <c r="E1221" s="108"/>
      <c r="F1221" s="109"/>
      <c r="G1221" s="93"/>
      <c r="H1221" s="93"/>
      <c r="I1221" s="108"/>
      <c r="J1221" s="104"/>
      <c r="K1221" s="104"/>
      <c r="L1221" s="104"/>
      <c r="M1221" s="104"/>
      <c r="N1221" s="104"/>
      <c r="O1221" s="104"/>
      <c r="P1221" s="104"/>
      <c r="Q1221" s="104"/>
    </row>
    <row r="1222">
      <c r="A1222" s="73"/>
      <c r="B1222" s="73"/>
      <c r="C1222" s="73"/>
      <c r="D1222" s="73"/>
      <c r="E1222" s="108"/>
      <c r="F1222" s="109"/>
      <c r="G1222" s="93"/>
      <c r="H1222" s="93"/>
      <c r="I1222" s="108"/>
      <c r="J1222" s="104"/>
      <c r="K1222" s="104"/>
      <c r="L1222" s="104"/>
      <c r="M1222" s="104"/>
      <c r="N1222" s="104"/>
      <c r="O1222" s="104"/>
      <c r="P1222" s="104"/>
      <c r="Q1222" s="104"/>
    </row>
    <row r="1223">
      <c r="A1223" s="73"/>
      <c r="B1223" s="73"/>
      <c r="C1223" s="73"/>
      <c r="D1223" s="73"/>
      <c r="E1223" s="108"/>
      <c r="F1223" s="109"/>
      <c r="G1223" s="93"/>
      <c r="H1223" s="93"/>
      <c r="I1223" s="108"/>
      <c r="J1223" s="104"/>
      <c r="K1223" s="104"/>
      <c r="L1223" s="104"/>
      <c r="M1223" s="104"/>
      <c r="N1223" s="104"/>
      <c r="O1223" s="104"/>
      <c r="P1223" s="104"/>
      <c r="Q1223" s="104"/>
    </row>
    <row r="1224">
      <c r="A1224" s="73"/>
      <c r="B1224" s="73"/>
      <c r="C1224" s="73"/>
      <c r="D1224" s="73"/>
      <c r="E1224" s="108"/>
      <c r="F1224" s="109"/>
      <c r="G1224" s="93"/>
      <c r="H1224" s="93"/>
      <c r="I1224" s="108"/>
      <c r="J1224" s="104"/>
      <c r="K1224" s="104"/>
      <c r="L1224" s="104"/>
      <c r="M1224" s="104"/>
      <c r="N1224" s="104"/>
      <c r="O1224" s="104"/>
      <c r="P1224" s="104"/>
      <c r="Q1224" s="104"/>
    </row>
    <row r="1225">
      <c r="A1225" s="73"/>
      <c r="B1225" s="73"/>
      <c r="C1225" s="73"/>
      <c r="D1225" s="73"/>
      <c r="E1225" s="108"/>
      <c r="F1225" s="109"/>
      <c r="G1225" s="93"/>
      <c r="H1225" s="93"/>
      <c r="I1225" s="108"/>
      <c r="J1225" s="104"/>
      <c r="K1225" s="104"/>
      <c r="L1225" s="104"/>
      <c r="M1225" s="104"/>
      <c r="N1225" s="104"/>
      <c r="O1225" s="104"/>
      <c r="P1225" s="104"/>
      <c r="Q1225" s="104"/>
    </row>
    <row r="1226">
      <c r="A1226" s="73"/>
      <c r="B1226" s="73"/>
      <c r="C1226" s="73"/>
      <c r="D1226" s="73"/>
      <c r="E1226" s="108"/>
      <c r="F1226" s="109"/>
      <c r="G1226" s="93"/>
      <c r="H1226" s="93"/>
      <c r="I1226" s="108"/>
      <c r="J1226" s="104"/>
      <c r="K1226" s="104"/>
      <c r="L1226" s="104"/>
      <c r="M1226" s="104"/>
      <c r="N1226" s="104"/>
      <c r="O1226" s="104"/>
      <c r="P1226" s="104"/>
      <c r="Q1226" s="104"/>
    </row>
    <row r="1227">
      <c r="A1227" s="73"/>
      <c r="B1227" s="73"/>
      <c r="C1227" s="73"/>
      <c r="D1227" s="73"/>
      <c r="E1227" s="108"/>
      <c r="F1227" s="109"/>
      <c r="G1227" s="93"/>
      <c r="H1227" s="93"/>
      <c r="I1227" s="108"/>
      <c r="J1227" s="104"/>
      <c r="K1227" s="104"/>
      <c r="L1227" s="104"/>
      <c r="M1227" s="104"/>
      <c r="N1227" s="104"/>
      <c r="O1227" s="104"/>
      <c r="P1227" s="104"/>
      <c r="Q1227" s="104"/>
    </row>
    <row r="1228">
      <c r="A1228" s="73"/>
      <c r="B1228" s="73"/>
      <c r="C1228" s="73"/>
      <c r="D1228" s="73"/>
      <c r="E1228" s="108"/>
      <c r="F1228" s="109"/>
      <c r="G1228" s="93"/>
      <c r="H1228" s="93"/>
      <c r="I1228" s="108"/>
      <c r="J1228" s="104"/>
      <c r="K1228" s="104"/>
      <c r="L1228" s="104"/>
      <c r="M1228" s="104"/>
      <c r="N1228" s="104"/>
      <c r="O1228" s="104"/>
      <c r="P1228" s="104"/>
      <c r="Q1228" s="104"/>
    </row>
    <row r="1229">
      <c r="A1229" s="73"/>
      <c r="B1229" s="73"/>
      <c r="C1229" s="73"/>
      <c r="D1229" s="73"/>
      <c r="E1229" s="108"/>
      <c r="F1229" s="109"/>
      <c r="G1229" s="93"/>
      <c r="H1229" s="93"/>
      <c r="I1229" s="108"/>
      <c r="J1229" s="104"/>
      <c r="K1229" s="104"/>
      <c r="L1229" s="104"/>
      <c r="M1229" s="104"/>
      <c r="N1229" s="104"/>
      <c r="O1229" s="104"/>
      <c r="P1229" s="104"/>
      <c r="Q1229" s="104"/>
    </row>
    <row r="1230">
      <c r="A1230" s="73"/>
      <c r="B1230" s="73"/>
      <c r="C1230" s="73"/>
      <c r="D1230" s="73"/>
      <c r="E1230" s="108"/>
      <c r="F1230" s="109"/>
      <c r="G1230" s="93"/>
      <c r="H1230" s="93"/>
      <c r="I1230" s="108"/>
      <c r="J1230" s="104"/>
      <c r="K1230" s="104"/>
      <c r="L1230" s="104"/>
      <c r="M1230" s="104"/>
      <c r="N1230" s="104"/>
      <c r="O1230" s="104"/>
      <c r="P1230" s="104"/>
      <c r="Q1230" s="104"/>
    </row>
    <row r="1231">
      <c r="A1231" s="73"/>
      <c r="B1231" s="73"/>
      <c r="C1231" s="73"/>
      <c r="D1231" s="73"/>
      <c r="E1231" s="108"/>
      <c r="F1231" s="109"/>
      <c r="G1231" s="93"/>
      <c r="H1231" s="93"/>
      <c r="I1231" s="108"/>
      <c r="J1231" s="104"/>
      <c r="K1231" s="104"/>
      <c r="L1231" s="104"/>
      <c r="M1231" s="104"/>
      <c r="N1231" s="104"/>
      <c r="O1231" s="104"/>
      <c r="P1231" s="104"/>
      <c r="Q1231" s="104"/>
    </row>
    <row r="1232">
      <c r="A1232" s="73"/>
      <c r="B1232" s="73"/>
      <c r="C1232" s="73"/>
      <c r="D1232" s="73"/>
      <c r="E1232" s="108"/>
      <c r="F1232" s="109"/>
      <c r="G1232" s="93"/>
      <c r="H1232" s="93"/>
      <c r="I1232" s="108"/>
      <c r="J1232" s="104"/>
      <c r="K1232" s="104"/>
      <c r="L1232" s="104"/>
      <c r="M1232" s="104"/>
      <c r="N1232" s="104"/>
      <c r="O1232" s="104"/>
      <c r="P1232" s="104"/>
      <c r="Q1232" s="104"/>
    </row>
    <row r="1233">
      <c r="A1233" s="73"/>
      <c r="B1233" s="73"/>
      <c r="C1233" s="73"/>
      <c r="D1233" s="73"/>
      <c r="E1233" s="108"/>
      <c r="F1233" s="109"/>
      <c r="G1233" s="93"/>
      <c r="H1233" s="93"/>
      <c r="I1233" s="108"/>
      <c r="J1233" s="104"/>
      <c r="K1233" s="104"/>
      <c r="L1233" s="104"/>
      <c r="M1233" s="104"/>
      <c r="N1233" s="104"/>
      <c r="O1233" s="104"/>
      <c r="P1233" s="104"/>
      <c r="Q1233" s="104"/>
    </row>
    <row r="1234">
      <c r="A1234" s="73"/>
      <c r="B1234" s="73"/>
      <c r="C1234" s="73"/>
      <c r="D1234" s="73"/>
      <c r="E1234" s="108"/>
      <c r="F1234" s="109"/>
      <c r="G1234" s="93"/>
      <c r="H1234" s="93"/>
      <c r="I1234" s="108"/>
      <c r="J1234" s="104"/>
      <c r="K1234" s="104"/>
      <c r="L1234" s="104"/>
      <c r="M1234" s="104"/>
      <c r="N1234" s="104"/>
      <c r="O1234" s="104"/>
      <c r="P1234" s="104"/>
      <c r="Q1234" s="104"/>
    </row>
    <row r="1235">
      <c r="A1235" s="73"/>
      <c r="B1235" s="73"/>
      <c r="C1235" s="73"/>
      <c r="D1235" s="73"/>
      <c r="E1235" s="108"/>
      <c r="F1235" s="109"/>
      <c r="G1235" s="93"/>
      <c r="H1235" s="93"/>
      <c r="I1235" s="108"/>
      <c r="J1235" s="104"/>
      <c r="K1235" s="104"/>
      <c r="L1235" s="104"/>
      <c r="M1235" s="104"/>
      <c r="N1235" s="104"/>
      <c r="O1235" s="104"/>
      <c r="P1235" s="104"/>
      <c r="Q1235" s="104"/>
    </row>
    <row r="1236">
      <c r="A1236" s="73"/>
      <c r="B1236" s="73"/>
      <c r="C1236" s="73"/>
      <c r="D1236" s="73"/>
      <c r="E1236" s="108"/>
      <c r="F1236" s="109"/>
      <c r="G1236" s="93"/>
      <c r="H1236" s="93"/>
      <c r="I1236" s="108"/>
      <c r="J1236" s="104"/>
      <c r="K1236" s="104"/>
      <c r="L1236" s="104"/>
      <c r="M1236" s="104"/>
      <c r="N1236" s="104"/>
      <c r="O1236" s="104"/>
      <c r="P1236" s="104"/>
      <c r="Q1236" s="104"/>
    </row>
    <row r="1237">
      <c r="A1237" s="73"/>
      <c r="B1237" s="73"/>
      <c r="C1237" s="73"/>
      <c r="D1237" s="73"/>
      <c r="E1237" s="108"/>
      <c r="F1237" s="109"/>
      <c r="G1237" s="93"/>
      <c r="H1237" s="93"/>
      <c r="I1237" s="108"/>
      <c r="J1237" s="104"/>
      <c r="K1237" s="104"/>
      <c r="L1237" s="104"/>
      <c r="M1237" s="104"/>
      <c r="N1237" s="104"/>
      <c r="O1237" s="104"/>
      <c r="P1237" s="104"/>
      <c r="Q1237" s="104"/>
    </row>
    <row r="1238">
      <c r="A1238" s="73"/>
      <c r="B1238" s="73"/>
      <c r="C1238" s="73"/>
      <c r="D1238" s="73"/>
      <c r="E1238" s="108"/>
      <c r="F1238" s="109"/>
      <c r="G1238" s="93"/>
      <c r="H1238" s="93"/>
      <c r="I1238" s="108"/>
      <c r="J1238" s="104"/>
      <c r="K1238" s="104"/>
      <c r="L1238" s="104"/>
      <c r="M1238" s="104"/>
      <c r="N1238" s="104"/>
      <c r="O1238" s="104"/>
      <c r="P1238" s="104"/>
      <c r="Q1238" s="104"/>
    </row>
    <row r="1239">
      <c r="A1239" s="73"/>
      <c r="B1239" s="73"/>
      <c r="C1239" s="73"/>
      <c r="D1239" s="73"/>
      <c r="E1239" s="108"/>
      <c r="F1239" s="109"/>
      <c r="G1239" s="93"/>
      <c r="H1239" s="93"/>
      <c r="I1239" s="108"/>
      <c r="J1239" s="104"/>
      <c r="K1239" s="104"/>
      <c r="L1239" s="104"/>
      <c r="M1239" s="104"/>
      <c r="N1239" s="104"/>
      <c r="O1239" s="104"/>
      <c r="P1239" s="104"/>
      <c r="Q1239" s="104"/>
    </row>
    <row r="1240">
      <c r="A1240" s="73"/>
      <c r="B1240" s="73"/>
      <c r="C1240" s="73"/>
      <c r="D1240" s="73"/>
      <c r="E1240" s="108"/>
      <c r="F1240" s="109"/>
      <c r="G1240" s="93"/>
      <c r="H1240" s="93"/>
      <c r="I1240" s="108"/>
      <c r="J1240" s="104"/>
      <c r="K1240" s="104"/>
      <c r="L1240" s="104"/>
      <c r="M1240" s="104"/>
      <c r="N1240" s="104"/>
      <c r="O1240" s="104"/>
      <c r="P1240" s="104"/>
      <c r="Q1240" s="104"/>
    </row>
    <row r="1241">
      <c r="A1241" s="73"/>
      <c r="B1241" s="73"/>
      <c r="C1241" s="73"/>
      <c r="D1241" s="73"/>
      <c r="E1241" s="108"/>
      <c r="F1241" s="109"/>
      <c r="G1241" s="93"/>
      <c r="H1241" s="93"/>
      <c r="I1241" s="108"/>
      <c r="J1241" s="104"/>
      <c r="K1241" s="104"/>
      <c r="L1241" s="104"/>
      <c r="M1241" s="104"/>
      <c r="N1241" s="104"/>
      <c r="O1241" s="104"/>
      <c r="P1241" s="104"/>
      <c r="Q1241" s="104"/>
    </row>
    <row r="1242">
      <c r="A1242" s="73"/>
      <c r="B1242" s="73"/>
      <c r="C1242" s="73"/>
      <c r="D1242" s="73"/>
      <c r="E1242" s="108"/>
      <c r="F1242" s="109"/>
      <c r="G1242" s="93"/>
      <c r="H1242" s="93"/>
      <c r="I1242" s="108"/>
      <c r="J1242" s="104"/>
      <c r="K1242" s="104"/>
      <c r="L1242" s="104"/>
      <c r="M1242" s="104"/>
      <c r="N1242" s="104"/>
      <c r="O1242" s="104"/>
      <c r="P1242" s="104"/>
      <c r="Q1242" s="104"/>
    </row>
    <row r="1243">
      <c r="A1243" s="73"/>
      <c r="B1243" s="73"/>
      <c r="C1243" s="73"/>
      <c r="D1243" s="73"/>
      <c r="E1243" s="108"/>
      <c r="F1243" s="109"/>
      <c r="G1243" s="93"/>
      <c r="H1243" s="93"/>
      <c r="I1243" s="108"/>
      <c r="J1243" s="104"/>
      <c r="K1243" s="104"/>
      <c r="L1243" s="104"/>
      <c r="M1243" s="104"/>
      <c r="N1243" s="104"/>
      <c r="O1243" s="104"/>
      <c r="P1243" s="104"/>
      <c r="Q1243" s="104"/>
    </row>
    <row r="1244">
      <c r="A1244" s="73"/>
      <c r="B1244" s="73"/>
      <c r="C1244" s="73"/>
      <c r="D1244" s="73"/>
      <c r="E1244" s="108"/>
      <c r="F1244" s="109"/>
      <c r="G1244" s="93"/>
      <c r="H1244" s="93"/>
      <c r="I1244" s="108"/>
      <c r="J1244" s="104"/>
      <c r="K1244" s="104"/>
      <c r="L1244" s="104"/>
      <c r="M1244" s="104"/>
      <c r="N1244" s="104"/>
      <c r="O1244" s="104"/>
      <c r="P1244" s="104"/>
      <c r="Q1244" s="104"/>
    </row>
    <row r="1245">
      <c r="A1245" s="73"/>
      <c r="B1245" s="73"/>
      <c r="C1245" s="73"/>
      <c r="D1245" s="73"/>
      <c r="E1245" s="108"/>
      <c r="F1245" s="109"/>
      <c r="G1245" s="93"/>
      <c r="H1245" s="93"/>
      <c r="I1245" s="108"/>
      <c r="J1245" s="104"/>
      <c r="K1245" s="104"/>
      <c r="L1245" s="104"/>
      <c r="M1245" s="104"/>
      <c r="N1245" s="104"/>
      <c r="O1245" s="104"/>
      <c r="P1245" s="104"/>
      <c r="Q1245" s="104"/>
    </row>
    <row r="1246">
      <c r="A1246" s="73"/>
      <c r="B1246" s="73"/>
      <c r="C1246" s="73"/>
      <c r="D1246" s="73"/>
      <c r="E1246" s="108"/>
      <c r="F1246" s="109"/>
      <c r="G1246" s="93"/>
      <c r="H1246" s="93"/>
      <c r="I1246" s="108"/>
      <c r="J1246" s="104"/>
      <c r="K1246" s="104"/>
      <c r="L1246" s="104"/>
      <c r="M1246" s="104"/>
      <c r="N1246" s="104"/>
      <c r="O1246" s="104"/>
      <c r="P1246" s="104"/>
      <c r="Q1246" s="104"/>
    </row>
    <row r="1247">
      <c r="A1247" s="73"/>
      <c r="B1247" s="73"/>
      <c r="C1247" s="73"/>
      <c r="D1247" s="73"/>
      <c r="E1247" s="108"/>
      <c r="F1247" s="109"/>
      <c r="G1247" s="93"/>
      <c r="H1247" s="93"/>
      <c r="I1247" s="108"/>
      <c r="J1247" s="104"/>
      <c r="K1247" s="104"/>
      <c r="L1247" s="104"/>
      <c r="M1247" s="104"/>
      <c r="N1247" s="104"/>
      <c r="O1247" s="104"/>
      <c r="P1247" s="104"/>
      <c r="Q1247" s="104"/>
    </row>
    <row r="1248">
      <c r="A1248" s="73"/>
      <c r="B1248" s="73"/>
      <c r="C1248" s="73"/>
      <c r="D1248" s="73"/>
      <c r="E1248" s="108"/>
      <c r="F1248" s="109"/>
      <c r="G1248" s="93"/>
      <c r="H1248" s="93"/>
      <c r="I1248" s="108"/>
      <c r="J1248" s="104"/>
      <c r="K1248" s="104"/>
      <c r="L1248" s="104"/>
      <c r="M1248" s="104"/>
      <c r="N1248" s="104"/>
      <c r="O1248" s="104"/>
      <c r="P1248" s="104"/>
      <c r="Q1248" s="104"/>
    </row>
    <row r="1249">
      <c r="A1249" s="73"/>
      <c r="B1249" s="73"/>
      <c r="C1249" s="73"/>
      <c r="D1249" s="73"/>
      <c r="E1249" s="108"/>
      <c r="F1249" s="109"/>
      <c r="G1249" s="93"/>
      <c r="H1249" s="93"/>
      <c r="I1249" s="108"/>
      <c r="J1249" s="104"/>
      <c r="K1249" s="104"/>
      <c r="L1249" s="104"/>
      <c r="M1249" s="104"/>
      <c r="N1249" s="104"/>
      <c r="O1249" s="104"/>
      <c r="P1249" s="104"/>
      <c r="Q1249" s="104"/>
    </row>
    <row r="1250">
      <c r="A1250" s="73"/>
      <c r="B1250" s="73"/>
      <c r="C1250" s="73"/>
      <c r="D1250" s="73"/>
      <c r="E1250" s="108"/>
      <c r="F1250" s="109"/>
      <c r="G1250" s="93"/>
      <c r="H1250" s="93"/>
      <c r="I1250" s="108"/>
      <c r="J1250" s="104"/>
      <c r="K1250" s="104"/>
      <c r="L1250" s="104"/>
      <c r="M1250" s="104"/>
      <c r="N1250" s="104"/>
      <c r="O1250" s="104"/>
      <c r="P1250" s="104"/>
      <c r="Q1250" s="104"/>
    </row>
    <row r="1251">
      <c r="A1251" s="73"/>
      <c r="B1251" s="73"/>
      <c r="C1251" s="73"/>
      <c r="D1251" s="73"/>
      <c r="E1251" s="108"/>
      <c r="F1251" s="109"/>
      <c r="G1251" s="93"/>
      <c r="H1251" s="93"/>
      <c r="I1251" s="108"/>
      <c r="J1251" s="104"/>
      <c r="K1251" s="104"/>
      <c r="L1251" s="104"/>
      <c r="M1251" s="104"/>
      <c r="N1251" s="104"/>
      <c r="O1251" s="104"/>
      <c r="P1251" s="104"/>
      <c r="Q1251" s="104"/>
    </row>
    <row r="1252">
      <c r="A1252" s="73"/>
      <c r="B1252" s="73"/>
      <c r="C1252" s="73"/>
      <c r="D1252" s="73"/>
      <c r="E1252" s="108"/>
      <c r="F1252" s="109"/>
      <c r="G1252" s="93"/>
      <c r="H1252" s="93"/>
      <c r="I1252" s="108"/>
      <c r="J1252" s="104"/>
      <c r="K1252" s="104"/>
      <c r="L1252" s="104"/>
      <c r="M1252" s="104"/>
      <c r="N1252" s="104"/>
      <c r="O1252" s="104"/>
      <c r="P1252" s="104"/>
      <c r="Q1252" s="104"/>
    </row>
    <row r="1253">
      <c r="A1253" s="73"/>
      <c r="B1253" s="73"/>
      <c r="C1253" s="73"/>
      <c r="D1253" s="73"/>
      <c r="E1253" s="108"/>
      <c r="F1253" s="109"/>
      <c r="G1253" s="93"/>
      <c r="H1253" s="93"/>
      <c r="I1253" s="108"/>
      <c r="J1253" s="104"/>
      <c r="K1253" s="104"/>
      <c r="L1253" s="104"/>
      <c r="M1253" s="104"/>
      <c r="N1253" s="104"/>
      <c r="O1253" s="104"/>
      <c r="P1253" s="104"/>
      <c r="Q1253" s="104"/>
    </row>
    <row r="1254">
      <c r="A1254" s="73"/>
      <c r="B1254" s="73"/>
      <c r="C1254" s="73"/>
      <c r="D1254" s="73"/>
      <c r="E1254" s="108"/>
      <c r="F1254" s="109"/>
      <c r="G1254" s="93"/>
      <c r="H1254" s="93"/>
      <c r="I1254" s="108"/>
      <c r="J1254" s="104"/>
      <c r="K1254" s="104"/>
      <c r="L1254" s="104"/>
      <c r="M1254" s="104"/>
      <c r="N1254" s="104"/>
      <c r="O1254" s="104"/>
      <c r="P1254" s="104"/>
      <c r="Q1254" s="104"/>
    </row>
    <row r="1255">
      <c r="A1255" s="73"/>
      <c r="B1255" s="73"/>
      <c r="C1255" s="73"/>
      <c r="D1255" s="73"/>
      <c r="E1255" s="108"/>
      <c r="F1255" s="109"/>
      <c r="G1255" s="93"/>
      <c r="H1255" s="93"/>
      <c r="I1255" s="108"/>
      <c r="J1255" s="104"/>
      <c r="K1255" s="104"/>
      <c r="L1255" s="104"/>
      <c r="M1255" s="104"/>
      <c r="N1255" s="104"/>
      <c r="O1255" s="104"/>
      <c r="P1255" s="104"/>
      <c r="Q1255" s="104"/>
    </row>
    <row r="1256">
      <c r="A1256" s="73"/>
      <c r="B1256" s="73"/>
      <c r="C1256" s="73"/>
      <c r="D1256" s="73"/>
      <c r="E1256" s="108"/>
      <c r="F1256" s="109"/>
      <c r="G1256" s="93"/>
      <c r="H1256" s="93"/>
      <c r="I1256" s="108"/>
      <c r="J1256" s="104"/>
      <c r="K1256" s="104"/>
      <c r="L1256" s="104"/>
      <c r="M1256" s="104"/>
      <c r="N1256" s="104"/>
      <c r="O1256" s="104"/>
      <c r="P1256" s="104"/>
      <c r="Q1256" s="104"/>
    </row>
    <row r="1257">
      <c r="A1257" s="73"/>
      <c r="B1257" s="73"/>
      <c r="C1257" s="73"/>
      <c r="D1257" s="73"/>
      <c r="E1257" s="108"/>
      <c r="F1257" s="109"/>
      <c r="G1257" s="93"/>
      <c r="H1257" s="93"/>
      <c r="I1257" s="108"/>
      <c r="J1257" s="104"/>
      <c r="K1257" s="104"/>
      <c r="L1257" s="104"/>
      <c r="M1257" s="104"/>
      <c r="N1257" s="104"/>
      <c r="O1257" s="104"/>
      <c r="P1257" s="104"/>
      <c r="Q1257" s="104"/>
    </row>
    <row r="1258">
      <c r="A1258" s="73"/>
      <c r="B1258" s="73"/>
      <c r="C1258" s="73"/>
      <c r="D1258" s="73"/>
      <c r="E1258" s="108"/>
      <c r="F1258" s="109"/>
      <c r="G1258" s="93"/>
      <c r="H1258" s="93"/>
      <c r="I1258" s="108"/>
      <c r="J1258" s="104"/>
      <c r="K1258" s="104"/>
      <c r="L1258" s="104"/>
      <c r="M1258" s="104"/>
      <c r="N1258" s="104"/>
      <c r="O1258" s="104"/>
      <c r="P1258" s="104"/>
      <c r="Q1258" s="104"/>
    </row>
    <row r="1259">
      <c r="A1259" s="73"/>
      <c r="B1259" s="73"/>
      <c r="C1259" s="73"/>
      <c r="D1259" s="73"/>
      <c r="E1259" s="108"/>
      <c r="F1259" s="109"/>
      <c r="G1259" s="93"/>
      <c r="H1259" s="93"/>
      <c r="I1259" s="108"/>
      <c r="J1259" s="104"/>
      <c r="K1259" s="104"/>
      <c r="L1259" s="104"/>
      <c r="M1259" s="104"/>
      <c r="N1259" s="104"/>
      <c r="O1259" s="104"/>
      <c r="P1259" s="104"/>
      <c r="Q1259" s="104"/>
    </row>
    <row r="1260">
      <c r="A1260" s="73"/>
      <c r="B1260" s="73"/>
      <c r="C1260" s="73"/>
      <c r="D1260" s="73"/>
      <c r="E1260" s="108"/>
      <c r="F1260" s="109"/>
      <c r="G1260" s="93"/>
      <c r="H1260" s="93"/>
      <c r="I1260" s="108"/>
      <c r="J1260" s="104"/>
      <c r="K1260" s="104"/>
      <c r="L1260" s="104"/>
      <c r="M1260" s="104"/>
      <c r="N1260" s="104"/>
      <c r="O1260" s="104"/>
      <c r="P1260" s="104"/>
      <c r="Q1260" s="104"/>
    </row>
    <row r="1261">
      <c r="A1261" s="73"/>
      <c r="B1261" s="73"/>
      <c r="C1261" s="73"/>
      <c r="D1261" s="73"/>
      <c r="E1261" s="108"/>
      <c r="F1261" s="109"/>
      <c r="G1261" s="93"/>
      <c r="H1261" s="93"/>
      <c r="I1261" s="108"/>
      <c r="J1261" s="104"/>
      <c r="K1261" s="104"/>
      <c r="L1261" s="104"/>
      <c r="M1261" s="104"/>
      <c r="N1261" s="104"/>
      <c r="O1261" s="104"/>
      <c r="P1261" s="104"/>
      <c r="Q1261" s="104"/>
    </row>
    <row r="1262">
      <c r="A1262" s="73"/>
      <c r="B1262" s="73"/>
      <c r="C1262" s="73"/>
      <c r="D1262" s="73"/>
      <c r="E1262" s="108"/>
      <c r="F1262" s="109"/>
      <c r="G1262" s="93"/>
      <c r="H1262" s="93"/>
      <c r="I1262" s="108"/>
      <c r="J1262" s="104"/>
      <c r="K1262" s="104"/>
      <c r="L1262" s="104"/>
      <c r="M1262" s="104"/>
      <c r="N1262" s="104"/>
      <c r="O1262" s="104"/>
      <c r="P1262" s="104"/>
      <c r="Q1262" s="104"/>
    </row>
    <row r="1263">
      <c r="A1263" s="73"/>
      <c r="B1263" s="73"/>
      <c r="C1263" s="73"/>
      <c r="D1263" s="73"/>
      <c r="E1263" s="108"/>
      <c r="F1263" s="109"/>
      <c r="G1263" s="93"/>
      <c r="H1263" s="93"/>
      <c r="I1263" s="108"/>
      <c r="J1263" s="104"/>
      <c r="K1263" s="104"/>
      <c r="L1263" s="104"/>
      <c r="M1263" s="104"/>
      <c r="N1263" s="104"/>
      <c r="O1263" s="104"/>
      <c r="P1263" s="104"/>
      <c r="Q1263" s="104"/>
    </row>
    <row r="1264">
      <c r="A1264" s="73"/>
      <c r="B1264" s="73"/>
      <c r="C1264" s="73"/>
      <c r="D1264" s="73"/>
      <c r="E1264" s="108"/>
      <c r="F1264" s="109"/>
      <c r="G1264" s="93"/>
      <c r="H1264" s="93"/>
      <c r="I1264" s="108"/>
      <c r="J1264" s="104"/>
      <c r="K1264" s="104"/>
      <c r="L1264" s="104"/>
      <c r="M1264" s="104"/>
      <c r="N1264" s="104"/>
      <c r="O1264" s="104"/>
      <c r="P1264" s="104"/>
      <c r="Q1264" s="104"/>
    </row>
    <row r="1265">
      <c r="A1265" s="73"/>
      <c r="B1265" s="73"/>
      <c r="C1265" s="73"/>
      <c r="D1265" s="73"/>
      <c r="E1265" s="108"/>
      <c r="F1265" s="109"/>
      <c r="G1265" s="93"/>
      <c r="H1265" s="93"/>
      <c r="I1265" s="108"/>
      <c r="J1265" s="104"/>
      <c r="K1265" s="104"/>
      <c r="L1265" s="104"/>
      <c r="M1265" s="104"/>
      <c r="N1265" s="104"/>
      <c r="O1265" s="104"/>
      <c r="P1265" s="104"/>
      <c r="Q1265" s="104"/>
    </row>
    <row r="1266">
      <c r="A1266" s="73"/>
      <c r="B1266" s="73"/>
      <c r="C1266" s="73"/>
      <c r="D1266" s="73"/>
      <c r="E1266" s="108"/>
      <c r="F1266" s="109"/>
      <c r="G1266" s="93"/>
      <c r="H1266" s="93"/>
      <c r="I1266" s="108"/>
      <c r="J1266" s="104"/>
      <c r="K1266" s="104"/>
      <c r="L1266" s="104"/>
      <c r="M1266" s="104"/>
      <c r="N1266" s="104"/>
      <c r="O1266" s="104"/>
      <c r="P1266" s="104"/>
      <c r="Q1266" s="104"/>
    </row>
    <row r="1267">
      <c r="A1267" s="73"/>
      <c r="B1267" s="73"/>
      <c r="C1267" s="73"/>
      <c r="D1267" s="73"/>
      <c r="E1267" s="108"/>
      <c r="F1267" s="109"/>
      <c r="G1267" s="93"/>
      <c r="H1267" s="93"/>
      <c r="I1267" s="108"/>
      <c r="J1267" s="104"/>
      <c r="K1267" s="104"/>
      <c r="L1267" s="104"/>
      <c r="M1267" s="104"/>
      <c r="N1267" s="104"/>
      <c r="O1267" s="104"/>
      <c r="P1267" s="104"/>
      <c r="Q1267" s="104"/>
    </row>
    <row r="1268">
      <c r="A1268" s="73"/>
      <c r="B1268" s="73"/>
      <c r="C1268" s="73"/>
      <c r="D1268" s="73"/>
      <c r="E1268" s="108"/>
      <c r="F1268" s="109"/>
      <c r="G1268" s="93"/>
      <c r="H1268" s="93"/>
      <c r="I1268" s="108"/>
      <c r="J1268" s="104"/>
      <c r="K1268" s="104"/>
      <c r="L1268" s="104"/>
      <c r="M1268" s="104"/>
      <c r="N1268" s="104"/>
      <c r="O1268" s="104"/>
      <c r="P1268" s="104"/>
      <c r="Q1268" s="104"/>
    </row>
    <row r="1269">
      <c r="A1269" s="73"/>
      <c r="B1269" s="73"/>
      <c r="C1269" s="73"/>
      <c r="D1269" s="73"/>
      <c r="E1269" s="108"/>
      <c r="F1269" s="109"/>
      <c r="G1269" s="93"/>
      <c r="H1269" s="93"/>
      <c r="I1269" s="108"/>
      <c r="J1269" s="104"/>
      <c r="K1269" s="104"/>
      <c r="L1269" s="104"/>
      <c r="M1269" s="104"/>
      <c r="N1269" s="104"/>
      <c r="O1269" s="104"/>
      <c r="P1269" s="104"/>
      <c r="Q1269" s="104"/>
    </row>
    <row r="1270">
      <c r="A1270" s="73"/>
      <c r="B1270" s="73"/>
      <c r="C1270" s="73"/>
      <c r="D1270" s="73"/>
      <c r="E1270" s="108"/>
      <c r="F1270" s="109"/>
      <c r="G1270" s="93"/>
      <c r="H1270" s="93"/>
      <c r="I1270" s="108"/>
      <c r="J1270" s="104"/>
      <c r="K1270" s="104"/>
      <c r="L1270" s="104"/>
      <c r="M1270" s="104"/>
      <c r="N1270" s="104"/>
      <c r="O1270" s="104"/>
      <c r="P1270" s="104"/>
      <c r="Q1270" s="104"/>
    </row>
    <row r="1271">
      <c r="A1271" s="73"/>
      <c r="B1271" s="73"/>
      <c r="C1271" s="73"/>
      <c r="D1271" s="73"/>
      <c r="E1271" s="108"/>
      <c r="F1271" s="109"/>
      <c r="G1271" s="93"/>
      <c r="H1271" s="93"/>
      <c r="I1271" s="108"/>
      <c r="J1271" s="104"/>
      <c r="K1271" s="104"/>
      <c r="L1271" s="104"/>
      <c r="M1271" s="104"/>
      <c r="N1271" s="104"/>
      <c r="O1271" s="104"/>
      <c r="P1271" s="104"/>
      <c r="Q1271" s="104"/>
    </row>
    <row r="1272">
      <c r="A1272" s="73"/>
      <c r="B1272" s="73"/>
      <c r="C1272" s="73"/>
      <c r="D1272" s="73"/>
      <c r="E1272" s="108"/>
      <c r="F1272" s="109"/>
      <c r="G1272" s="93"/>
      <c r="H1272" s="93"/>
      <c r="I1272" s="108"/>
      <c r="J1272" s="104"/>
      <c r="K1272" s="104"/>
      <c r="L1272" s="104"/>
      <c r="M1272" s="104"/>
      <c r="N1272" s="104"/>
      <c r="O1272" s="104"/>
      <c r="P1272" s="104"/>
      <c r="Q1272" s="104"/>
    </row>
    <row r="1273">
      <c r="A1273" s="73"/>
      <c r="B1273" s="73"/>
      <c r="C1273" s="73"/>
      <c r="D1273" s="73"/>
      <c r="E1273" s="108"/>
      <c r="F1273" s="109"/>
      <c r="G1273" s="93"/>
      <c r="H1273" s="93"/>
      <c r="I1273" s="108"/>
      <c r="J1273" s="104"/>
      <c r="K1273" s="104"/>
      <c r="L1273" s="104"/>
      <c r="M1273" s="104"/>
      <c r="N1273" s="104"/>
      <c r="O1273" s="104"/>
      <c r="P1273" s="104"/>
      <c r="Q1273" s="104"/>
    </row>
    <row r="1274">
      <c r="A1274" s="73"/>
      <c r="B1274" s="73"/>
      <c r="C1274" s="73"/>
      <c r="D1274" s="73"/>
      <c r="E1274" s="108"/>
      <c r="F1274" s="109"/>
      <c r="G1274" s="93"/>
      <c r="H1274" s="93"/>
      <c r="I1274" s="108"/>
      <c r="J1274" s="104"/>
      <c r="K1274" s="104"/>
      <c r="L1274" s="104"/>
      <c r="M1274" s="104"/>
      <c r="N1274" s="104"/>
      <c r="O1274" s="104"/>
      <c r="P1274" s="104"/>
      <c r="Q1274" s="104"/>
    </row>
    <row r="1275">
      <c r="A1275" s="73"/>
      <c r="B1275" s="73"/>
      <c r="C1275" s="73"/>
      <c r="D1275" s="73"/>
      <c r="E1275" s="108"/>
      <c r="F1275" s="109"/>
      <c r="G1275" s="93"/>
      <c r="H1275" s="93"/>
      <c r="I1275" s="108"/>
      <c r="J1275" s="104"/>
      <c r="K1275" s="104"/>
      <c r="L1275" s="104"/>
      <c r="M1275" s="104"/>
      <c r="N1275" s="104"/>
      <c r="O1275" s="104"/>
      <c r="P1275" s="104"/>
      <c r="Q1275" s="104"/>
    </row>
    <row r="1276">
      <c r="A1276" s="73"/>
      <c r="B1276" s="73"/>
      <c r="C1276" s="73"/>
      <c r="D1276" s="73"/>
      <c r="E1276" s="108"/>
      <c r="F1276" s="109"/>
      <c r="G1276" s="93"/>
      <c r="H1276" s="93"/>
      <c r="I1276" s="108"/>
      <c r="J1276" s="104"/>
      <c r="K1276" s="104"/>
      <c r="L1276" s="104"/>
      <c r="M1276" s="104"/>
      <c r="N1276" s="104"/>
      <c r="O1276" s="104"/>
      <c r="P1276" s="104"/>
      <c r="Q1276" s="104"/>
    </row>
    <row r="1277">
      <c r="A1277" s="73"/>
      <c r="B1277" s="73"/>
      <c r="C1277" s="73"/>
      <c r="D1277" s="73"/>
      <c r="E1277" s="108"/>
      <c r="F1277" s="109"/>
      <c r="G1277" s="93"/>
      <c r="H1277" s="93"/>
      <c r="I1277" s="108"/>
      <c r="J1277" s="104"/>
      <c r="K1277" s="104"/>
      <c r="L1277" s="104"/>
      <c r="M1277" s="104"/>
      <c r="N1277" s="104"/>
      <c r="O1277" s="104"/>
      <c r="P1277" s="104"/>
      <c r="Q1277" s="104"/>
    </row>
    <row r="1278">
      <c r="A1278" s="73"/>
      <c r="B1278" s="73"/>
      <c r="C1278" s="73"/>
      <c r="D1278" s="73"/>
      <c r="E1278" s="108"/>
      <c r="F1278" s="109"/>
      <c r="G1278" s="93"/>
      <c r="H1278" s="93"/>
      <c r="I1278" s="108"/>
      <c r="J1278" s="104"/>
      <c r="K1278" s="104"/>
      <c r="L1278" s="104"/>
      <c r="M1278" s="104"/>
      <c r="N1278" s="104"/>
      <c r="O1278" s="104"/>
      <c r="P1278" s="104"/>
      <c r="Q1278" s="104"/>
    </row>
    <row r="1279">
      <c r="A1279" s="73"/>
      <c r="B1279" s="73"/>
      <c r="C1279" s="73"/>
      <c r="D1279" s="73"/>
      <c r="E1279" s="108"/>
      <c r="F1279" s="109"/>
      <c r="G1279" s="93"/>
      <c r="H1279" s="93"/>
      <c r="I1279" s="108"/>
      <c r="J1279" s="104"/>
      <c r="K1279" s="104"/>
      <c r="L1279" s="104"/>
      <c r="M1279" s="104"/>
      <c r="N1279" s="104"/>
      <c r="O1279" s="104"/>
      <c r="P1279" s="104"/>
      <c r="Q1279" s="104"/>
    </row>
    <row r="1280">
      <c r="A1280" s="73"/>
      <c r="B1280" s="73"/>
      <c r="C1280" s="73"/>
      <c r="D1280" s="73"/>
      <c r="E1280" s="108"/>
      <c r="F1280" s="109"/>
      <c r="G1280" s="93"/>
      <c r="H1280" s="93"/>
      <c r="I1280" s="108"/>
      <c r="J1280" s="104"/>
      <c r="K1280" s="104"/>
      <c r="L1280" s="104"/>
      <c r="M1280" s="104"/>
      <c r="N1280" s="104"/>
      <c r="O1280" s="104"/>
      <c r="P1280" s="104"/>
      <c r="Q1280" s="104"/>
    </row>
    <row r="1281">
      <c r="A1281" s="73"/>
      <c r="B1281" s="73"/>
      <c r="C1281" s="73"/>
      <c r="D1281" s="73"/>
      <c r="E1281" s="108"/>
      <c r="F1281" s="109"/>
      <c r="G1281" s="93"/>
      <c r="H1281" s="93"/>
      <c r="I1281" s="108"/>
      <c r="J1281" s="104"/>
      <c r="K1281" s="104"/>
      <c r="L1281" s="104"/>
      <c r="M1281" s="104"/>
      <c r="N1281" s="104"/>
      <c r="O1281" s="104"/>
      <c r="P1281" s="104"/>
      <c r="Q1281" s="104"/>
    </row>
    <row r="1282">
      <c r="A1282" s="73"/>
      <c r="B1282" s="73"/>
      <c r="C1282" s="73"/>
      <c r="D1282" s="73"/>
      <c r="E1282" s="108"/>
      <c r="F1282" s="109"/>
      <c r="G1282" s="93"/>
      <c r="H1282" s="93"/>
      <c r="I1282" s="108"/>
      <c r="J1282" s="104"/>
      <c r="K1282" s="104"/>
      <c r="L1282" s="104"/>
      <c r="M1282" s="104"/>
      <c r="N1282" s="104"/>
      <c r="O1282" s="104"/>
      <c r="P1282" s="104"/>
      <c r="Q1282" s="104"/>
    </row>
    <row r="1283">
      <c r="A1283" s="73"/>
      <c r="B1283" s="73"/>
      <c r="C1283" s="73"/>
      <c r="D1283" s="73"/>
      <c r="E1283" s="108"/>
      <c r="F1283" s="109"/>
      <c r="G1283" s="93"/>
      <c r="H1283" s="93"/>
      <c r="I1283" s="108"/>
      <c r="J1283" s="104"/>
      <c r="K1283" s="104"/>
      <c r="L1283" s="104"/>
      <c r="M1283" s="104"/>
      <c r="N1283" s="104"/>
      <c r="O1283" s="104"/>
      <c r="P1283" s="104"/>
      <c r="Q1283" s="104"/>
    </row>
    <row r="1284">
      <c r="A1284" s="73"/>
      <c r="B1284" s="73"/>
      <c r="C1284" s="73"/>
      <c r="D1284" s="73"/>
      <c r="E1284" s="108"/>
      <c r="F1284" s="109"/>
      <c r="G1284" s="93"/>
      <c r="H1284" s="93"/>
      <c r="I1284" s="108"/>
      <c r="J1284" s="104"/>
      <c r="K1284" s="104"/>
      <c r="L1284" s="104"/>
      <c r="M1284" s="104"/>
      <c r="N1284" s="104"/>
      <c r="O1284" s="104"/>
      <c r="P1284" s="104"/>
      <c r="Q1284" s="104"/>
    </row>
    <row r="1285">
      <c r="A1285" s="73"/>
      <c r="B1285" s="73"/>
      <c r="C1285" s="73"/>
      <c r="D1285" s="73"/>
      <c r="E1285" s="108"/>
      <c r="F1285" s="109"/>
      <c r="G1285" s="93"/>
      <c r="H1285" s="93"/>
      <c r="I1285" s="108"/>
      <c r="J1285" s="104"/>
      <c r="K1285" s="104"/>
      <c r="L1285" s="104"/>
      <c r="M1285" s="104"/>
      <c r="N1285" s="104"/>
      <c r="O1285" s="104"/>
      <c r="P1285" s="104"/>
      <c r="Q1285" s="104"/>
    </row>
    <row r="1286">
      <c r="A1286" s="73"/>
      <c r="B1286" s="73"/>
      <c r="C1286" s="73"/>
      <c r="D1286" s="73"/>
      <c r="E1286" s="108"/>
      <c r="F1286" s="109"/>
      <c r="G1286" s="93"/>
      <c r="H1286" s="93"/>
      <c r="I1286" s="108"/>
      <c r="J1286" s="104"/>
      <c r="K1286" s="104"/>
      <c r="L1286" s="104"/>
      <c r="M1286" s="104"/>
      <c r="N1286" s="104"/>
      <c r="O1286" s="104"/>
      <c r="P1286" s="104"/>
      <c r="Q1286" s="104"/>
    </row>
    <row r="1287">
      <c r="A1287" s="73"/>
      <c r="B1287" s="73"/>
      <c r="C1287" s="73"/>
      <c r="D1287" s="73"/>
      <c r="E1287" s="108"/>
      <c r="F1287" s="109"/>
      <c r="G1287" s="93"/>
      <c r="H1287" s="93"/>
      <c r="I1287" s="108"/>
      <c r="J1287" s="104"/>
      <c r="K1287" s="104"/>
      <c r="L1287" s="104"/>
      <c r="M1287" s="104"/>
      <c r="N1287" s="104"/>
      <c r="O1287" s="104"/>
      <c r="P1287" s="104"/>
      <c r="Q1287" s="104"/>
    </row>
    <row r="1288">
      <c r="A1288" s="73"/>
      <c r="B1288" s="73"/>
      <c r="C1288" s="73"/>
      <c r="D1288" s="73"/>
      <c r="E1288" s="108"/>
      <c r="F1288" s="109"/>
      <c r="G1288" s="93"/>
      <c r="H1288" s="93"/>
      <c r="I1288" s="108"/>
      <c r="J1288" s="104"/>
      <c r="K1288" s="104"/>
      <c r="L1288" s="104"/>
      <c r="M1288" s="104"/>
      <c r="N1288" s="104"/>
      <c r="O1288" s="104"/>
      <c r="P1288" s="104"/>
      <c r="Q1288" s="104"/>
    </row>
    <row r="1289">
      <c r="A1289" s="73"/>
      <c r="B1289" s="73"/>
      <c r="C1289" s="73"/>
      <c r="D1289" s="73"/>
      <c r="E1289" s="108"/>
      <c r="F1289" s="109"/>
      <c r="G1289" s="93"/>
      <c r="H1289" s="93"/>
      <c r="I1289" s="108"/>
      <c r="J1289" s="104"/>
      <c r="K1289" s="104"/>
      <c r="L1289" s="104"/>
      <c r="M1289" s="104"/>
      <c r="N1289" s="104"/>
      <c r="O1289" s="104"/>
      <c r="P1289" s="104"/>
      <c r="Q1289" s="104"/>
    </row>
    <row r="1290">
      <c r="A1290" s="73"/>
      <c r="B1290" s="73"/>
      <c r="C1290" s="73"/>
      <c r="D1290" s="73"/>
      <c r="E1290" s="108"/>
      <c r="F1290" s="109"/>
      <c r="G1290" s="93"/>
      <c r="H1290" s="93"/>
      <c r="I1290" s="108"/>
      <c r="J1290" s="104"/>
      <c r="K1290" s="104"/>
      <c r="L1290" s="104"/>
      <c r="M1290" s="104"/>
      <c r="N1290" s="104"/>
      <c r="O1290" s="104"/>
      <c r="P1290" s="104"/>
      <c r="Q1290" s="104"/>
    </row>
    <row r="1291">
      <c r="A1291" s="73"/>
      <c r="B1291" s="73"/>
      <c r="C1291" s="73"/>
      <c r="D1291" s="73"/>
      <c r="E1291" s="108"/>
      <c r="F1291" s="109"/>
      <c r="G1291" s="93"/>
      <c r="H1291" s="93"/>
      <c r="I1291" s="108"/>
      <c r="J1291" s="104"/>
      <c r="K1291" s="104"/>
      <c r="L1291" s="104"/>
      <c r="M1291" s="104"/>
      <c r="N1291" s="104"/>
      <c r="O1291" s="104"/>
      <c r="P1291" s="104"/>
      <c r="Q1291" s="104"/>
    </row>
    <row r="1292">
      <c r="A1292" s="73"/>
      <c r="B1292" s="73"/>
      <c r="C1292" s="73"/>
      <c r="D1292" s="73"/>
      <c r="E1292" s="108"/>
      <c r="F1292" s="109"/>
      <c r="G1292" s="93"/>
      <c r="H1292" s="93"/>
      <c r="I1292" s="108"/>
      <c r="J1292" s="104"/>
      <c r="K1292" s="104"/>
      <c r="L1292" s="104"/>
      <c r="M1292" s="104"/>
      <c r="N1292" s="104"/>
      <c r="O1292" s="104"/>
      <c r="P1292" s="104"/>
      <c r="Q1292" s="104"/>
    </row>
    <row r="1293">
      <c r="A1293" s="73"/>
      <c r="B1293" s="73"/>
      <c r="C1293" s="73"/>
      <c r="D1293" s="73"/>
      <c r="E1293" s="108"/>
      <c r="F1293" s="109"/>
      <c r="G1293" s="93"/>
      <c r="H1293" s="93"/>
      <c r="I1293" s="108"/>
      <c r="J1293" s="104"/>
      <c r="K1293" s="104"/>
      <c r="L1293" s="104"/>
      <c r="M1293" s="104"/>
      <c r="N1293" s="104"/>
      <c r="O1293" s="104"/>
      <c r="P1293" s="104"/>
      <c r="Q1293" s="104"/>
    </row>
    <row r="1294">
      <c r="A1294" s="73"/>
      <c r="B1294" s="73"/>
      <c r="C1294" s="73"/>
      <c r="D1294" s="73"/>
      <c r="E1294" s="108"/>
      <c r="F1294" s="109"/>
      <c r="G1294" s="93"/>
      <c r="H1294" s="93"/>
      <c r="I1294" s="108"/>
      <c r="J1294" s="104"/>
      <c r="K1294" s="104"/>
      <c r="L1294" s="104"/>
      <c r="M1294" s="104"/>
      <c r="N1294" s="104"/>
      <c r="O1294" s="104"/>
      <c r="P1294" s="104"/>
      <c r="Q1294" s="104"/>
    </row>
    <row r="1295">
      <c r="A1295" s="73"/>
      <c r="B1295" s="73"/>
      <c r="C1295" s="73"/>
      <c r="D1295" s="73"/>
      <c r="E1295" s="108"/>
      <c r="F1295" s="109"/>
      <c r="G1295" s="93"/>
      <c r="H1295" s="93"/>
      <c r="I1295" s="108"/>
      <c r="J1295" s="104"/>
      <c r="K1295" s="104"/>
      <c r="L1295" s="104"/>
      <c r="M1295" s="104"/>
      <c r="N1295" s="104"/>
      <c r="O1295" s="104"/>
      <c r="P1295" s="104"/>
      <c r="Q1295" s="104"/>
    </row>
    <row r="1296">
      <c r="A1296" s="73"/>
      <c r="B1296" s="73"/>
      <c r="C1296" s="73"/>
      <c r="D1296" s="73"/>
      <c r="E1296" s="108"/>
      <c r="F1296" s="109"/>
      <c r="G1296" s="93"/>
      <c r="H1296" s="93"/>
      <c r="I1296" s="108"/>
      <c r="J1296" s="104"/>
      <c r="K1296" s="104"/>
      <c r="L1296" s="104"/>
      <c r="M1296" s="104"/>
      <c r="N1296" s="104"/>
      <c r="O1296" s="104"/>
      <c r="P1296" s="104"/>
      <c r="Q1296" s="104"/>
    </row>
    <row r="1297">
      <c r="A1297" s="73"/>
      <c r="B1297" s="73"/>
      <c r="C1297" s="73"/>
      <c r="D1297" s="73"/>
      <c r="E1297" s="108"/>
      <c r="F1297" s="109"/>
      <c r="G1297" s="93"/>
      <c r="H1297" s="93"/>
      <c r="I1297" s="108"/>
      <c r="J1297" s="104"/>
      <c r="K1297" s="104"/>
      <c r="L1297" s="104"/>
      <c r="M1297" s="104"/>
      <c r="N1297" s="104"/>
      <c r="O1297" s="104"/>
      <c r="P1297" s="104"/>
      <c r="Q1297" s="104"/>
    </row>
    <row r="1298">
      <c r="A1298" s="73"/>
      <c r="B1298" s="73"/>
      <c r="C1298" s="73"/>
      <c r="D1298" s="73"/>
      <c r="E1298" s="108"/>
      <c r="F1298" s="109"/>
      <c r="G1298" s="93"/>
      <c r="H1298" s="93"/>
      <c r="I1298" s="108"/>
      <c r="J1298" s="104"/>
      <c r="K1298" s="104"/>
      <c r="L1298" s="104"/>
      <c r="M1298" s="104"/>
      <c r="N1298" s="104"/>
      <c r="O1298" s="104"/>
      <c r="P1298" s="104"/>
      <c r="Q1298" s="104"/>
    </row>
    <row r="1299">
      <c r="A1299" s="73"/>
      <c r="B1299" s="73"/>
      <c r="C1299" s="73"/>
      <c r="D1299" s="73"/>
      <c r="E1299" s="108"/>
      <c r="F1299" s="109"/>
      <c r="G1299" s="93"/>
      <c r="H1299" s="93"/>
      <c r="I1299" s="108"/>
      <c r="J1299" s="104"/>
      <c r="K1299" s="104"/>
      <c r="L1299" s="104"/>
      <c r="M1299" s="104"/>
      <c r="N1299" s="104"/>
      <c r="O1299" s="104"/>
      <c r="P1299" s="104"/>
      <c r="Q1299" s="104"/>
    </row>
    <row r="1300">
      <c r="A1300" s="73"/>
      <c r="B1300" s="73"/>
      <c r="C1300" s="73"/>
      <c r="D1300" s="73"/>
      <c r="E1300" s="108"/>
      <c r="F1300" s="109"/>
      <c r="G1300" s="93"/>
      <c r="H1300" s="93"/>
      <c r="I1300" s="108"/>
      <c r="J1300" s="104"/>
      <c r="K1300" s="104"/>
      <c r="L1300" s="104"/>
      <c r="M1300" s="104"/>
      <c r="N1300" s="104"/>
      <c r="O1300" s="104"/>
      <c r="P1300" s="104"/>
      <c r="Q1300" s="104"/>
    </row>
    <row r="1301">
      <c r="A1301" s="73"/>
      <c r="B1301" s="73"/>
      <c r="C1301" s="73"/>
      <c r="D1301" s="73"/>
      <c r="E1301" s="108"/>
      <c r="F1301" s="109"/>
      <c r="G1301" s="93"/>
      <c r="H1301" s="93"/>
      <c r="I1301" s="108"/>
      <c r="J1301" s="104"/>
      <c r="K1301" s="104"/>
      <c r="L1301" s="104"/>
      <c r="M1301" s="104"/>
      <c r="N1301" s="104"/>
      <c r="O1301" s="104"/>
      <c r="P1301" s="104"/>
      <c r="Q1301" s="104"/>
    </row>
    <row r="1302">
      <c r="A1302" s="73"/>
      <c r="B1302" s="73"/>
      <c r="C1302" s="73"/>
      <c r="D1302" s="73"/>
      <c r="E1302" s="108"/>
      <c r="F1302" s="109"/>
      <c r="G1302" s="93"/>
      <c r="H1302" s="93"/>
      <c r="I1302" s="108"/>
      <c r="J1302" s="104"/>
      <c r="K1302" s="104"/>
      <c r="L1302" s="104"/>
      <c r="M1302" s="104"/>
      <c r="N1302" s="104"/>
      <c r="O1302" s="104"/>
      <c r="P1302" s="104"/>
      <c r="Q1302" s="104"/>
    </row>
    <row r="1303">
      <c r="A1303" s="73"/>
      <c r="B1303" s="73"/>
      <c r="C1303" s="73"/>
      <c r="D1303" s="73"/>
      <c r="E1303" s="108"/>
      <c r="F1303" s="109"/>
      <c r="G1303" s="93"/>
      <c r="H1303" s="93"/>
      <c r="I1303" s="108"/>
      <c r="J1303" s="104"/>
      <c r="K1303" s="104"/>
      <c r="L1303" s="104"/>
      <c r="M1303" s="104"/>
      <c r="N1303" s="104"/>
      <c r="O1303" s="104"/>
      <c r="P1303" s="104"/>
      <c r="Q1303" s="104"/>
    </row>
    <row r="1304">
      <c r="A1304" s="73"/>
      <c r="B1304" s="73"/>
      <c r="C1304" s="73"/>
      <c r="D1304" s="73"/>
      <c r="E1304" s="108"/>
      <c r="F1304" s="109"/>
      <c r="G1304" s="93"/>
      <c r="H1304" s="93"/>
      <c r="I1304" s="108"/>
      <c r="J1304" s="104"/>
      <c r="K1304" s="104"/>
      <c r="L1304" s="104"/>
      <c r="M1304" s="104"/>
      <c r="N1304" s="104"/>
      <c r="O1304" s="104"/>
      <c r="P1304" s="104"/>
      <c r="Q1304" s="104"/>
    </row>
    <row r="1305">
      <c r="A1305" s="73"/>
      <c r="B1305" s="73"/>
      <c r="C1305" s="73"/>
      <c r="D1305" s="73"/>
      <c r="E1305" s="108"/>
      <c r="F1305" s="109"/>
      <c r="G1305" s="93"/>
      <c r="H1305" s="93"/>
      <c r="I1305" s="108"/>
      <c r="J1305" s="104"/>
      <c r="K1305" s="104"/>
      <c r="L1305" s="104"/>
      <c r="M1305" s="104"/>
      <c r="N1305" s="104"/>
      <c r="O1305" s="104"/>
      <c r="P1305" s="104"/>
      <c r="Q1305" s="104"/>
    </row>
    <row r="1306">
      <c r="A1306" s="73"/>
      <c r="B1306" s="73"/>
      <c r="C1306" s="73"/>
      <c r="D1306" s="73"/>
      <c r="E1306" s="108"/>
      <c r="F1306" s="109"/>
      <c r="G1306" s="93"/>
      <c r="H1306" s="93"/>
      <c r="I1306" s="108"/>
      <c r="J1306" s="104"/>
      <c r="K1306" s="104"/>
      <c r="L1306" s="104"/>
      <c r="M1306" s="104"/>
      <c r="N1306" s="104"/>
      <c r="O1306" s="104"/>
      <c r="P1306" s="104"/>
      <c r="Q1306" s="104"/>
    </row>
    <row r="1307">
      <c r="A1307" s="73"/>
      <c r="B1307" s="73"/>
      <c r="C1307" s="73"/>
      <c r="D1307" s="73"/>
      <c r="E1307" s="108"/>
      <c r="F1307" s="109"/>
      <c r="G1307" s="93"/>
      <c r="H1307" s="93"/>
      <c r="I1307" s="108"/>
      <c r="J1307" s="104"/>
      <c r="K1307" s="104"/>
      <c r="L1307" s="104"/>
      <c r="M1307" s="104"/>
      <c r="N1307" s="104"/>
      <c r="O1307" s="104"/>
      <c r="P1307" s="104"/>
      <c r="Q1307" s="104"/>
    </row>
    <row r="1308">
      <c r="A1308" s="73"/>
      <c r="B1308" s="73"/>
      <c r="C1308" s="73"/>
      <c r="D1308" s="73"/>
      <c r="E1308" s="108"/>
      <c r="F1308" s="109"/>
      <c r="G1308" s="93"/>
      <c r="H1308" s="93"/>
      <c r="I1308" s="108"/>
      <c r="J1308" s="104"/>
      <c r="K1308" s="104"/>
      <c r="L1308" s="104"/>
      <c r="M1308" s="104"/>
      <c r="N1308" s="104"/>
      <c r="O1308" s="104"/>
      <c r="P1308" s="104"/>
      <c r="Q1308" s="104"/>
    </row>
    <row r="1309">
      <c r="A1309" s="73"/>
      <c r="B1309" s="73"/>
      <c r="C1309" s="73"/>
      <c r="D1309" s="73"/>
      <c r="E1309" s="108"/>
      <c r="F1309" s="109"/>
      <c r="G1309" s="93"/>
      <c r="H1309" s="93"/>
      <c r="I1309" s="108"/>
      <c r="J1309" s="104"/>
      <c r="K1309" s="104"/>
      <c r="L1309" s="104"/>
      <c r="M1309" s="104"/>
      <c r="N1309" s="104"/>
      <c r="O1309" s="104"/>
      <c r="P1309" s="104"/>
      <c r="Q1309" s="104"/>
    </row>
    <row r="1310">
      <c r="A1310" s="73"/>
      <c r="B1310" s="73"/>
      <c r="C1310" s="73"/>
      <c r="D1310" s="73"/>
      <c r="E1310" s="108"/>
      <c r="F1310" s="109"/>
      <c r="G1310" s="93"/>
      <c r="H1310" s="93"/>
      <c r="I1310" s="108"/>
      <c r="J1310" s="104"/>
      <c r="K1310" s="104"/>
      <c r="L1310" s="104"/>
      <c r="M1310" s="104"/>
      <c r="N1310" s="104"/>
      <c r="O1310" s="104"/>
      <c r="P1310" s="104"/>
      <c r="Q1310" s="104"/>
    </row>
    <row r="1311">
      <c r="A1311" s="73"/>
      <c r="B1311" s="73"/>
      <c r="C1311" s="73"/>
      <c r="D1311" s="73"/>
      <c r="E1311" s="108"/>
      <c r="F1311" s="109"/>
      <c r="G1311" s="93"/>
      <c r="H1311" s="93"/>
      <c r="I1311" s="108"/>
      <c r="J1311" s="104"/>
      <c r="K1311" s="104"/>
      <c r="L1311" s="104"/>
      <c r="M1311" s="104"/>
      <c r="N1311" s="104"/>
      <c r="O1311" s="104"/>
      <c r="P1311" s="104"/>
      <c r="Q1311" s="104"/>
    </row>
    <row r="1312">
      <c r="A1312" s="73"/>
      <c r="B1312" s="73"/>
      <c r="C1312" s="73"/>
      <c r="D1312" s="73"/>
      <c r="E1312" s="108"/>
      <c r="F1312" s="109"/>
      <c r="G1312" s="93"/>
      <c r="H1312" s="93"/>
      <c r="I1312" s="108"/>
      <c r="J1312" s="104"/>
      <c r="K1312" s="104"/>
      <c r="L1312" s="104"/>
      <c r="M1312" s="104"/>
      <c r="N1312" s="104"/>
      <c r="O1312" s="104"/>
      <c r="P1312" s="104"/>
      <c r="Q1312" s="104"/>
    </row>
    <row r="1313">
      <c r="A1313" s="73"/>
      <c r="B1313" s="73"/>
      <c r="C1313" s="73"/>
      <c r="D1313" s="73"/>
      <c r="E1313" s="108"/>
      <c r="F1313" s="109"/>
      <c r="G1313" s="93"/>
      <c r="H1313" s="93"/>
      <c r="I1313" s="108"/>
      <c r="J1313" s="104"/>
      <c r="K1313" s="104"/>
      <c r="L1313" s="104"/>
      <c r="M1313" s="104"/>
      <c r="N1313" s="104"/>
      <c r="O1313" s="104"/>
      <c r="P1313" s="104"/>
      <c r="Q1313" s="104"/>
    </row>
    <row r="1314">
      <c r="A1314" s="73"/>
      <c r="B1314" s="73"/>
      <c r="C1314" s="73"/>
      <c r="D1314" s="73"/>
      <c r="E1314" s="108"/>
      <c r="F1314" s="109"/>
      <c r="G1314" s="93"/>
      <c r="H1314" s="93"/>
      <c r="I1314" s="108"/>
      <c r="J1314" s="104"/>
      <c r="K1314" s="104"/>
      <c r="L1314" s="104"/>
      <c r="M1314" s="104"/>
      <c r="N1314" s="104"/>
      <c r="O1314" s="104"/>
      <c r="P1314" s="104"/>
      <c r="Q1314" s="104"/>
    </row>
    <row r="1315">
      <c r="A1315" s="73"/>
      <c r="B1315" s="73"/>
      <c r="C1315" s="73"/>
      <c r="D1315" s="73"/>
      <c r="E1315" s="108"/>
      <c r="F1315" s="109"/>
      <c r="G1315" s="93"/>
      <c r="H1315" s="93"/>
      <c r="I1315" s="108"/>
      <c r="J1315" s="104"/>
      <c r="K1315" s="104"/>
      <c r="L1315" s="104"/>
      <c r="M1315" s="104"/>
      <c r="N1315" s="104"/>
      <c r="O1315" s="104"/>
      <c r="P1315" s="104"/>
      <c r="Q1315" s="104"/>
    </row>
    <row r="1316">
      <c r="A1316" s="73"/>
      <c r="B1316" s="73"/>
      <c r="C1316" s="73"/>
      <c r="D1316" s="73"/>
      <c r="E1316" s="108"/>
      <c r="F1316" s="109"/>
      <c r="G1316" s="93"/>
      <c r="H1316" s="93"/>
      <c r="I1316" s="108"/>
      <c r="J1316" s="104"/>
      <c r="K1316" s="104"/>
      <c r="L1316" s="104"/>
      <c r="M1316" s="104"/>
      <c r="N1316" s="104"/>
      <c r="O1316" s="104"/>
      <c r="P1316" s="104"/>
      <c r="Q1316" s="104"/>
    </row>
    <row r="1317">
      <c r="A1317" s="73"/>
      <c r="B1317" s="73"/>
      <c r="C1317" s="73"/>
      <c r="D1317" s="73"/>
      <c r="E1317" s="108"/>
      <c r="F1317" s="109"/>
      <c r="G1317" s="93"/>
      <c r="H1317" s="93"/>
      <c r="I1317" s="108"/>
      <c r="J1317" s="104"/>
      <c r="K1317" s="104"/>
      <c r="L1317" s="104"/>
      <c r="M1317" s="104"/>
      <c r="N1317" s="104"/>
      <c r="O1317" s="104"/>
      <c r="P1317" s="104"/>
      <c r="Q1317" s="104"/>
    </row>
    <row r="1318">
      <c r="A1318" s="73"/>
      <c r="B1318" s="73"/>
      <c r="C1318" s="73"/>
      <c r="D1318" s="73"/>
      <c r="E1318" s="108"/>
      <c r="F1318" s="109"/>
      <c r="G1318" s="93"/>
      <c r="H1318" s="93"/>
      <c r="I1318" s="108"/>
      <c r="J1318" s="104"/>
      <c r="K1318" s="104"/>
      <c r="L1318" s="104"/>
      <c r="M1318" s="104"/>
      <c r="N1318" s="104"/>
      <c r="O1318" s="104"/>
      <c r="P1318" s="104"/>
      <c r="Q1318" s="104"/>
    </row>
    <row r="1319">
      <c r="A1319" s="73"/>
      <c r="B1319" s="73"/>
      <c r="C1319" s="73"/>
      <c r="D1319" s="73"/>
      <c r="E1319" s="108"/>
      <c r="F1319" s="109"/>
      <c r="G1319" s="93"/>
      <c r="H1319" s="93"/>
      <c r="I1319" s="108"/>
      <c r="J1319" s="104"/>
      <c r="K1319" s="104"/>
      <c r="L1319" s="104"/>
      <c r="M1319" s="104"/>
      <c r="N1319" s="104"/>
      <c r="O1319" s="104"/>
      <c r="P1319" s="104"/>
      <c r="Q1319" s="104"/>
    </row>
    <row r="1320">
      <c r="A1320" s="73"/>
      <c r="B1320" s="73"/>
      <c r="C1320" s="73"/>
      <c r="D1320" s="73"/>
      <c r="E1320" s="108"/>
      <c r="F1320" s="109"/>
      <c r="G1320" s="93"/>
      <c r="H1320" s="93"/>
      <c r="I1320" s="108"/>
      <c r="J1320" s="104"/>
      <c r="K1320" s="104"/>
      <c r="L1320" s="104"/>
      <c r="M1320" s="104"/>
      <c r="N1320" s="104"/>
      <c r="O1320" s="104"/>
      <c r="P1320" s="104"/>
      <c r="Q1320" s="104"/>
    </row>
    <row r="1321">
      <c r="A1321" s="73"/>
      <c r="B1321" s="73"/>
      <c r="C1321" s="73"/>
      <c r="D1321" s="73"/>
      <c r="E1321" s="108"/>
      <c r="F1321" s="109"/>
      <c r="G1321" s="93"/>
      <c r="H1321" s="93"/>
      <c r="I1321" s="108"/>
      <c r="J1321" s="104"/>
      <c r="K1321" s="104"/>
      <c r="L1321" s="104"/>
      <c r="M1321" s="104"/>
      <c r="N1321" s="104"/>
      <c r="O1321" s="104"/>
      <c r="P1321" s="104"/>
      <c r="Q1321" s="104"/>
    </row>
    <row r="1322">
      <c r="A1322" s="73"/>
      <c r="B1322" s="73"/>
      <c r="C1322" s="73"/>
      <c r="D1322" s="73"/>
      <c r="E1322" s="108"/>
      <c r="F1322" s="109"/>
      <c r="G1322" s="93"/>
      <c r="H1322" s="93"/>
      <c r="I1322" s="108"/>
      <c r="J1322" s="104"/>
      <c r="K1322" s="104"/>
      <c r="L1322" s="104"/>
      <c r="M1322" s="104"/>
      <c r="N1322" s="104"/>
      <c r="O1322" s="104"/>
      <c r="P1322" s="104"/>
      <c r="Q1322" s="104"/>
    </row>
    <row r="1323">
      <c r="A1323" s="73"/>
      <c r="B1323" s="73"/>
      <c r="C1323" s="73"/>
      <c r="D1323" s="73"/>
      <c r="E1323" s="108"/>
      <c r="F1323" s="109"/>
      <c r="G1323" s="93"/>
      <c r="H1323" s="93"/>
      <c r="I1323" s="108"/>
      <c r="J1323" s="104"/>
      <c r="K1323" s="104"/>
      <c r="L1323" s="104"/>
      <c r="M1323" s="104"/>
      <c r="N1323" s="104"/>
      <c r="O1323" s="104"/>
      <c r="P1323" s="104"/>
      <c r="Q1323" s="104"/>
    </row>
    <row r="1324">
      <c r="A1324" s="73"/>
      <c r="B1324" s="73"/>
      <c r="C1324" s="73"/>
      <c r="D1324" s="73"/>
      <c r="E1324" s="108"/>
      <c r="F1324" s="109"/>
      <c r="G1324" s="93"/>
      <c r="H1324" s="93"/>
      <c r="I1324" s="108"/>
      <c r="J1324" s="104"/>
      <c r="K1324" s="104"/>
      <c r="L1324" s="104"/>
      <c r="M1324" s="104"/>
      <c r="N1324" s="104"/>
      <c r="O1324" s="104"/>
      <c r="P1324" s="104"/>
      <c r="Q1324" s="104"/>
    </row>
    <row r="1325">
      <c r="A1325" s="73"/>
      <c r="B1325" s="73"/>
      <c r="C1325" s="73"/>
      <c r="D1325" s="73"/>
      <c r="E1325" s="108"/>
      <c r="F1325" s="109"/>
      <c r="G1325" s="93"/>
      <c r="H1325" s="93"/>
      <c r="I1325" s="108"/>
      <c r="J1325" s="104"/>
      <c r="K1325" s="104"/>
      <c r="L1325" s="104"/>
      <c r="M1325" s="104"/>
      <c r="N1325" s="104"/>
      <c r="O1325" s="104"/>
      <c r="P1325" s="104"/>
      <c r="Q1325" s="104"/>
    </row>
    <row r="1326">
      <c r="A1326" s="73"/>
      <c r="B1326" s="73"/>
      <c r="C1326" s="73"/>
      <c r="D1326" s="73"/>
      <c r="E1326" s="108"/>
      <c r="F1326" s="109"/>
      <c r="G1326" s="93"/>
      <c r="H1326" s="93"/>
      <c r="I1326" s="108"/>
      <c r="J1326" s="104"/>
      <c r="K1326" s="104"/>
      <c r="L1326" s="104"/>
      <c r="M1326" s="104"/>
      <c r="N1326" s="104"/>
      <c r="O1326" s="104"/>
      <c r="P1326" s="104"/>
      <c r="Q1326" s="104"/>
    </row>
    <row r="1327">
      <c r="A1327" s="73"/>
      <c r="B1327" s="73"/>
      <c r="C1327" s="73"/>
      <c r="D1327" s="73"/>
      <c r="E1327" s="108"/>
      <c r="F1327" s="109"/>
      <c r="G1327" s="93"/>
      <c r="H1327" s="93"/>
      <c r="I1327" s="108"/>
      <c r="J1327" s="104"/>
      <c r="K1327" s="104"/>
      <c r="L1327" s="104"/>
      <c r="M1327" s="104"/>
      <c r="N1327" s="104"/>
      <c r="O1327" s="104"/>
      <c r="P1327" s="104"/>
      <c r="Q1327" s="104"/>
    </row>
    <row r="1328">
      <c r="A1328" s="73"/>
      <c r="B1328" s="73"/>
      <c r="C1328" s="73"/>
      <c r="D1328" s="73"/>
      <c r="E1328" s="108"/>
      <c r="F1328" s="109"/>
      <c r="G1328" s="93"/>
      <c r="H1328" s="93"/>
      <c r="I1328" s="108"/>
      <c r="J1328" s="104"/>
      <c r="K1328" s="104"/>
      <c r="L1328" s="104"/>
      <c r="M1328" s="104"/>
      <c r="N1328" s="104"/>
      <c r="O1328" s="104"/>
      <c r="P1328" s="104"/>
      <c r="Q1328" s="104"/>
    </row>
    <row r="1329">
      <c r="A1329" s="73"/>
      <c r="B1329" s="73"/>
      <c r="C1329" s="73"/>
      <c r="D1329" s="73"/>
      <c r="E1329" s="108"/>
      <c r="F1329" s="109"/>
      <c r="G1329" s="93"/>
      <c r="H1329" s="93"/>
      <c r="I1329" s="108"/>
      <c r="J1329" s="104"/>
      <c r="K1329" s="104"/>
      <c r="L1329" s="104"/>
      <c r="M1329" s="104"/>
      <c r="N1329" s="104"/>
      <c r="O1329" s="104"/>
      <c r="P1329" s="104"/>
      <c r="Q1329" s="104"/>
    </row>
    <row r="1330">
      <c r="A1330" s="73"/>
      <c r="B1330" s="73"/>
      <c r="C1330" s="73"/>
      <c r="D1330" s="73"/>
      <c r="E1330" s="108"/>
      <c r="F1330" s="109"/>
      <c r="G1330" s="93"/>
      <c r="H1330" s="93"/>
      <c r="I1330" s="108"/>
      <c r="J1330" s="104"/>
      <c r="K1330" s="104"/>
      <c r="L1330" s="104"/>
      <c r="M1330" s="104"/>
      <c r="N1330" s="104"/>
      <c r="O1330" s="104"/>
      <c r="P1330" s="104"/>
      <c r="Q1330" s="104"/>
    </row>
    <row r="1331">
      <c r="A1331" s="73"/>
      <c r="B1331" s="73"/>
      <c r="C1331" s="73"/>
      <c r="D1331" s="73"/>
      <c r="E1331" s="108"/>
      <c r="F1331" s="109"/>
      <c r="G1331" s="93"/>
      <c r="H1331" s="93"/>
      <c r="I1331" s="108"/>
      <c r="J1331" s="104"/>
      <c r="K1331" s="104"/>
      <c r="L1331" s="104"/>
      <c r="M1331" s="104"/>
      <c r="N1331" s="104"/>
      <c r="O1331" s="104"/>
      <c r="P1331" s="104"/>
      <c r="Q1331" s="104"/>
    </row>
    <row r="1332">
      <c r="A1332" s="73"/>
      <c r="B1332" s="73"/>
      <c r="C1332" s="73"/>
      <c r="D1332" s="73"/>
      <c r="E1332" s="108"/>
      <c r="F1332" s="109"/>
      <c r="G1332" s="93"/>
      <c r="H1332" s="93"/>
      <c r="I1332" s="108"/>
      <c r="J1332" s="104"/>
      <c r="K1332" s="104"/>
      <c r="L1332" s="104"/>
      <c r="M1332" s="104"/>
      <c r="N1332" s="104"/>
      <c r="O1332" s="104"/>
      <c r="P1332" s="104"/>
      <c r="Q1332" s="104"/>
    </row>
    <row r="1333">
      <c r="A1333" s="73"/>
      <c r="B1333" s="73"/>
      <c r="C1333" s="73"/>
      <c r="D1333" s="73"/>
      <c r="E1333" s="108"/>
      <c r="F1333" s="109"/>
      <c r="G1333" s="93"/>
      <c r="H1333" s="93"/>
      <c r="I1333" s="108"/>
      <c r="J1333" s="104"/>
      <c r="K1333" s="104"/>
      <c r="L1333" s="104"/>
      <c r="M1333" s="104"/>
      <c r="N1333" s="104"/>
      <c r="O1333" s="104"/>
      <c r="P1333" s="104"/>
      <c r="Q1333" s="104"/>
    </row>
    <row r="1334">
      <c r="A1334" s="73"/>
      <c r="B1334" s="73"/>
      <c r="C1334" s="73"/>
      <c r="D1334" s="73"/>
      <c r="E1334" s="108"/>
      <c r="F1334" s="109"/>
      <c r="G1334" s="93"/>
      <c r="H1334" s="93"/>
      <c r="I1334" s="108"/>
      <c r="J1334" s="104"/>
      <c r="K1334" s="104"/>
      <c r="L1334" s="104"/>
      <c r="M1334" s="104"/>
      <c r="N1334" s="104"/>
      <c r="O1334" s="104"/>
      <c r="P1334" s="104"/>
      <c r="Q1334" s="104"/>
    </row>
    <row r="1335">
      <c r="A1335" s="73"/>
      <c r="B1335" s="73"/>
      <c r="C1335" s="73"/>
      <c r="D1335" s="73"/>
      <c r="E1335" s="108"/>
      <c r="F1335" s="109"/>
      <c r="G1335" s="93"/>
      <c r="H1335" s="93"/>
      <c r="I1335" s="108"/>
      <c r="J1335" s="104"/>
      <c r="K1335" s="104"/>
      <c r="L1335" s="104"/>
      <c r="M1335" s="104"/>
      <c r="N1335" s="104"/>
      <c r="O1335" s="104"/>
      <c r="P1335" s="104"/>
      <c r="Q1335" s="104"/>
    </row>
    <row r="1336">
      <c r="A1336" s="73"/>
      <c r="B1336" s="73"/>
      <c r="C1336" s="73"/>
      <c r="D1336" s="73"/>
      <c r="E1336" s="108"/>
      <c r="F1336" s="109"/>
      <c r="G1336" s="93"/>
      <c r="H1336" s="93"/>
      <c r="I1336" s="108"/>
      <c r="J1336" s="104"/>
      <c r="K1336" s="104"/>
      <c r="L1336" s="104"/>
      <c r="M1336" s="104"/>
      <c r="N1336" s="104"/>
      <c r="O1336" s="104"/>
      <c r="P1336" s="104"/>
      <c r="Q1336" s="104"/>
    </row>
    <row r="1337">
      <c r="A1337" s="73"/>
      <c r="B1337" s="73"/>
      <c r="C1337" s="73"/>
      <c r="D1337" s="73"/>
      <c r="E1337" s="108"/>
      <c r="F1337" s="109"/>
      <c r="G1337" s="93"/>
      <c r="H1337" s="93"/>
      <c r="I1337" s="108"/>
      <c r="J1337" s="104"/>
      <c r="K1337" s="104"/>
      <c r="L1337" s="104"/>
      <c r="M1337" s="104"/>
      <c r="N1337" s="104"/>
      <c r="O1337" s="104"/>
      <c r="P1337" s="104"/>
      <c r="Q1337" s="104"/>
    </row>
    <row r="1338">
      <c r="A1338" s="73"/>
      <c r="B1338" s="73"/>
      <c r="C1338" s="73"/>
      <c r="D1338" s="73"/>
      <c r="E1338" s="108"/>
      <c r="F1338" s="109"/>
      <c r="G1338" s="93"/>
      <c r="H1338" s="93"/>
      <c r="I1338" s="108"/>
      <c r="J1338" s="104"/>
      <c r="K1338" s="104"/>
      <c r="L1338" s="104"/>
      <c r="M1338" s="104"/>
      <c r="N1338" s="104"/>
      <c r="O1338" s="104"/>
      <c r="P1338" s="104"/>
      <c r="Q1338" s="104"/>
    </row>
    <row r="1339">
      <c r="A1339" s="73"/>
      <c r="B1339" s="73"/>
      <c r="C1339" s="73"/>
      <c r="D1339" s="73"/>
      <c r="E1339" s="108"/>
      <c r="F1339" s="109"/>
      <c r="G1339" s="93"/>
      <c r="H1339" s="93"/>
      <c r="I1339" s="108"/>
      <c r="J1339" s="104"/>
      <c r="K1339" s="104"/>
      <c r="L1339" s="104"/>
      <c r="M1339" s="104"/>
      <c r="N1339" s="104"/>
      <c r="O1339" s="104"/>
      <c r="P1339" s="104"/>
      <c r="Q1339" s="104"/>
    </row>
    <row r="1340">
      <c r="A1340" s="73"/>
      <c r="B1340" s="73"/>
      <c r="C1340" s="73"/>
      <c r="D1340" s="73"/>
      <c r="E1340" s="108"/>
      <c r="F1340" s="109"/>
      <c r="G1340" s="93"/>
      <c r="H1340" s="93"/>
      <c r="I1340" s="108"/>
      <c r="J1340" s="104"/>
      <c r="K1340" s="104"/>
      <c r="L1340" s="104"/>
      <c r="M1340" s="104"/>
      <c r="N1340" s="104"/>
      <c r="O1340" s="104"/>
      <c r="P1340" s="104"/>
      <c r="Q1340" s="104"/>
    </row>
    <row r="1341">
      <c r="A1341" s="73"/>
      <c r="B1341" s="73"/>
      <c r="C1341" s="73"/>
      <c r="D1341" s="73"/>
      <c r="E1341" s="108"/>
      <c r="F1341" s="109"/>
      <c r="G1341" s="93"/>
      <c r="H1341" s="93"/>
      <c r="I1341" s="108"/>
      <c r="J1341" s="104"/>
      <c r="K1341" s="104"/>
      <c r="L1341" s="104"/>
      <c r="M1341" s="104"/>
      <c r="N1341" s="104"/>
      <c r="O1341" s="104"/>
      <c r="P1341" s="104"/>
      <c r="Q1341" s="104"/>
    </row>
    <row r="1342">
      <c r="A1342" s="73"/>
      <c r="B1342" s="73"/>
      <c r="C1342" s="73"/>
      <c r="D1342" s="73"/>
      <c r="E1342" s="108"/>
      <c r="F1342" s="109"/>
      <c r="G1342" s="93"/>
      <c r="H1342" s="93"/>
      <c r="I1342" s="108"/>
      <c r="J1342" s="104"/>
      <c r="K1342" s="104"/>
      <c r="L1342" s="104"/>
      <c r="M1342" s="104"/>
      <c r="N1342" s="104"/>
      <c r="O1342" s="104"/>
      <c r="P1342" s="104"/>
      <c r="Q1342" s="104"/>
    </row>
    <row r="1343">
      <c r="A1343" s="73"/>
      <c r="B1343" s="73"/>
      <c r="C1343" s="73"/>
      <c r="D1343" s="73"/>
      <c r="E1343" s="108"/>
      <c r="F1343" s="109"/>
      <c r="G1343" s="93"/>
      <c r="H1343" s="93"/>
      <c r="I1343" s="108"/>
      <c r="J1343" s="104"/>
      <c r="K1343" s="104"/>
      <c r="L1343" s="104"/>
      <c r="M1343" s="104"/>
      <c r="N1343" s="104"/>
      <c r="O1343" s="104"/>
      <c r="P1343" s="104"/>
      <c r="Q1343" s="104"/>
    </row>
    <row r="1344">
      <c r="A1344" s="73"/>
      <c r="B1344" s="73"/>
      <c r="C1344" s="73"/>
      <c r="D1344" s="73"/>
      <c r="E1344" s="108"/>
      <c r="F1344" s="109"/>
      <c r="G1344" s="93"/>
      <c r="H1344" s="93"/>
      <c r="I1344" s="108"/>
      <c r="J1344" s="104"/>
      <c r="K1344" s="104"/>
      <c r="L1344" s="104"/>
      <c r="M1344" s="104"/>
      <c r="N1344" s="104"/>
      <c r="O1344" s="104"/>
      <c r="P1344" s="104"/>
      <c r="Q1344" s="104"/>
    </row>
    <row r="1345">
      <c r="A1345" s="73"/>
      <c r="B1345" s="73"/>
      <c r="C1345" s="73"/>
      <c r="D1345" s="73"/>
      <c r="E1345" s="108"/>
      <c r="F1345" s="109"/>
      <c r="G1345" s="93"/>
      <c r="H1345" s="93"/>
      <c r="I1345" s="108"/>
      <c r="J1345" s="104"/>
      <c r="K1345" s="104"/>
      <c r="L1345" s="104"/>
      <c r="M1345" s="104"/>
      <c r="N1345" s="104"/>
      <c r="O1345" s="104"/>
      <c r="P1345" s="104"/>
      <c r="Q1345" s="104"/>
    </row>
    <row r="1346">
      <c r="A1346" s="73"/>
      <c r="B1346" s="73"/>
      <c r="C1346" s="73"/>
      <c r="D1346" s="73"/>
      <c r="E1346" s="108"/>
      <c r="F1346" s="109"/>
      <c r="G1346" s="93"/>
      <c r="H1346" s="93"/>
      <c r="I1346" s="108"/>
      <c r="J1346" s="104"/>
      <c r="K1346" s="104"/>
      <c r="L1346" s="104"/>
      <c r="M1346" s="104"/>
      <c r="N1346" s="104"/>
      <c r="O1346" s="104"/>
      <c r="P1346" s="104"/>
      <c r="Q1346" s="104"/>
    </row>
    <row r="1347">
      <c r="A1347" s="73"/>
      <c r="B1347" s="73"/>
      <c r="C1347" s="73"/>
      <c r="D1347" s="73"/>
      <c r="E1347" s="108"/>
      <c r="F1347" s="109"/>
      <c r="G1347" s="93"/>
      <c r="H1347" s="93"/>
      <c r="I1347" s="108"/>
      <c r="J1347" s="104"/>
      <c r="K1347" s="104"/>
      <c r="L1347" s="104"/>
      <c r="M1347" s="104"/>
      <c r="N1347" s="104"/>
      <c r="O1347" s="104"/>
      <c r="P1347" s="104"/>
      <c r="Q1347" s="104"/>
    </row>
    <row r="1348">
      <c r="A1348" s="73"/>
      <c r="B1348" s="73"/>
      <c r="C1348" s="73"/>
      <c r="D1348" s="73"/>
      <c r="E1348" s="108"/>
      <c r="F1348" s="109"/>
      <c r="G1348" s="93"/>
      <c r="H1348" s="93"/>
      <c r="I1348" s="108"/>
      <c r="J1348" s="104"/>
      <c r="K1348" s="104"/>
      <c r="L1348" s="104"/>
      <c r="M1348" s="104"/>
      <c r="N1348" s="104"/>
      <c r="O1348" s="104"/>
      <c r="P1348" s="104"/>
      <c r="Q1348" s="104"/>
    </row>
    <row r="1349">
      <c r="A1349" s="73"/>
      <c r="B1349" s="73"/>
      <c r="C1349" s="73"/>
      <c r="D1349" s="73"/>
      <c r="E1349" s="108"/>
      <c r="F1349" s="109"/>
      <c r="G1349" s="93"/>
      <c r="H1349" s="93"/>
      <c r="I1349" s="108"/>
      <c r="J1349" s="104"/>
      <c r="K1349" s="104"/>
      <c r="L1349" s="104"/>
      <c r="M1349" s="104"/>
      <c r="N1349" s="104"/>
      <c r="O1349" s="104"/>
      <c r="P1349" s="104"/>
      <c r="Q1349" s="104"/>
    </row>
    <row r="1350">
      <c r="A1350" s="73"/>
      <c r="B1350" s="73"/>
      <c r="C1350" s="73"/>
      <c r="D1350" s="73"/>
      <c r="E1350" s="108"/>
      <c r="F1350" s="109"/>
      <c r="G1350" s="93"/>
      <c r="H1350" s="93"/>
      <c r="I1350" s="108"/>
      <c r="J1350" s="104"/>
      <c r="K1350" s="104"/>
      <c r="L1350" s="104"/>
      <c r="M1350" s="104"/>
      <c r="N1350" s="104"/>
      <c r="O1350" s="104"/>
      <c r="P1350" s="104"/>
      <c r="Q1350" s="104"/>
    </row>
    <row r="1351">
      <c r="A1351" s="73"/>
      <c r="B1351" s="73"/>
      <c r="C1351" s="73"/>
      <c r="D1351" s="73"/>
      <c r="E1351" s="108"/>
      <c r="F1351" s="109"/>
      <c r="G1351" s="93"/>
      <c r="H1351" s="93"/>
      <c r="I1351" s="108"/>
      <c r="J1351" s="104"/>
      <c r="K1351" s="104"/>
      <c r="L1351" s="104"/>
      <c r="M1351" s="104"/>
      <c r="N1351" s="104"/>
      <c r="O1351" s="104"/>
      <c r="P1351" s="104"/>
      <c r="Q1351" s="104"/>
    </row>
    <row r="1352">
      <c r="A1352" s="73"/>
      <c r="B1352" s="73"/>
      <c r="C1352" s="73"/>
      <c r="D1352" s="73"/>
      <c r="E1352" s="108"/>
      <c r="F1352" s="109"/>
      <c r="G1352" s="93"/>
      <c r="H1352" s="93"/>
      <c r="I1352" s="108"/>
      <c r="J1352" s="104"/>
      <c r="K1352" s="104"/>
      <c r="L1352" s="104"/>
      <c r="M1352" s="104"/>
      <c r="N1352" s="104"/>
      <c r="O1352" s="104"/>
      <c r="P1352" s="104"/>
      <c r="Q1352" s="104"/>
    </row>
    <row r="1353">
      <c r="A1353" s="73"/>
      <c r="B1353" s="73"/>
      <c r="C1353" s="73"/>
      <c r="D1353" s="73"/>
      <c r="E1353" s="108"/>
      <c r="F1353" s="109"/>
      <c r="G1353" s="93"/>
      <c r="H1353" s="93"/>
      <c r="I1353" s="108"/>
      <c r="J1353" s="104"/>
      <c r="K1353" s="104"/>
      <c r="L1353" s="104"/>
      <c r="M1353" s="104"/>
      <c r="N1353" s="104"/>
      <c r="O1353" s="104"/>
      <c r="P1353" s="104"/>
      <c r="Q1353" s="104"/>
    </row>
    <row r="1354">
      <c r="A1354" s="73"/>
      <c r="B1354" s="73"/>
      <c r="C1354" s="73"/>
      <c r="D1354" s="73"/>
      <c r="E1354" s="108"/>
      <c r="F1354" s="109"/>
      <c r="G1354" s="93"/>
      <c r="H1354" s="93"/>
      <c r="I1354" s="108"/>
      <c r="J1354" s="104"/>
      <c r="K1354" s="104"/>
      <c r="L1354" s="104"/>
      <c r="M1354" s="104"/>
      <c r="N1354" s="104"/>
      <c r="O1354" s="104"/>
      <c r="P1354" s="104"/>
      <c r="Q1354" s="104"/>
    </row>
    <row r="1355">
      <c r="A1355" s="73"/>
      <c r="B1355" s="73"/>
      <c r="C1355" s="73"/>
      <c r="D1355" s="73"/>
      <c r="E1355" s="108"/>
      <c r="F1355" s="109"/>
      <c r="G1355" s="93"/>
      <c r="H1355" s="93"/>
      <c r="I1355" s="108"/>
      <c r="J1355" s="104"/>
      <c r="K1355" s="104"/>
      <c r="L1355" s="104"/>
      <c r="M1355" s="104"/>
      <c r="N1355" s="104"/>
      <c r="O1355" s="104"/>
      <c r="P1355" s="104"/>
      <c r="Q1355" s="104"/>
    </row>
    <row r="1356">
      <c r="A1356" s="73"/>
      <c r="B1356" s="73"/>
      <c r="C1356" s="73"/>
      <c r="D1356" s="73"/>
      <c r="E1356" s="108"/>
      <c r="F1356" s="109"/>
      <c r="G1356" s="93"/>
      <c r="H1356" s="93"/>
      <c r="I1356" s="108"/>
      <c r="J1356" s="104"/>
      <c r="K1356" s="104"/>
      <c r="L1356" s="104"/>
      <c r="M1356" s="104"/>
      <c r="N1356" s="104"/>
      <c r="O1356" s="104"/>
      <c r="P1356" s="104"/>
      <c r="Q1356" s="104"/>
    </row>
    <row r="1357">
      <c r="A1357" s="73"/>
      <c r="B1357" s="73"/>
      <c r="C1357" s="73"/>
      <c r="D1357" s="73"/>
      <c r="E1357" s="108"/>
      <c r="F1357" s="109"/>
      <c r="G1357" s="93"/>
      <c r="H1357" s="93"/>
      <c r="I1357" s="108"/>
      <c r="J1357" s="104"/>
      <c r="K1357" s="104"/>
      <c r="L1357" s="104"/>
      <c r="M1357" s="104"/>
      <c r="N1357" s="104"/>
      <c r="O1357" s="104"/>
      <c r="P1357" s="104"/>
      <c r="Q1357" s="104"/>
    </row>
    <row r="1358">
      <c r="A1358" s="73"/>
      <c r="B1358" s="73"/>
      <c r="C1358" s="73"/>
      <c r="D1358" s="73"/>
      <c r="E1358" s="108"/>
      <c r="F1358" s="109"/>
      <c r="G1358" s="93"/>
      <c r="H1358" s="93"/>
      <c r="I1358" s="108"/>
      <c r="J1358" s="104"/>
      <c r="K1358" s="104"/>
      <c r="L1358" s="104"/>
      <c r="M1358" s="104"/>
      <c r="N1358" s="104"/>
      <c r="O1358" s="104"/>
      <c r="P1358" s="104"/>
      <c r="Q1358" s="104"/>
    </row>
    <row r="1359">
      <c r="A1359" s="73"/>
      <c r="B1359" s="73"/>
      <c r="C1359" s="73"/>
      <c r="D1359" s="73"/>
      <c r="E1359" s="108"/>
      <c r="F1359" s="109"/>
      <c r="G1359" s="93"/>
      <c r="H1359" s="93"/>
      <c r="I1359" s="108"/>
      <c r="J1359" s="104"/>
      <c r="K1359" s="104"/>
      <c r="L1359" s="104"/>
      <c r="M1359" s="104"/>
      <c r="N1359" s="104"/>
      <c r="O1359" s="104"/>
      <c r="P1359" s="104"/>
      <c r="Q1359" s="104"/>
    </row>
    <row r="1360">
      <c r="A1360" s="73"/>
      <c r="B1360" s="73"/>
      <c r="C1360" s="73"/>
      <c r="D1360" s="73"/>
      <c r="E1360" s="108"/>
      <c r="F1360" s="109"/>
      <c r="G1360" s="93"/>
      <c r="H1360" s="93"/>
      <c r="I1360" s="108"/>
      <c r="J1360" s="104"/>
      <c r="K1360" s="104"/>
      <c r="L1360" s="104"/>
      <c r="M1360" s="104"/>
      <c r="N1360" s="104"/>
      <c r="O1360" s="104"/>
      <c r="P1360" s="104"/>
      <c r="Q1360" s="104"/>
    </row>
    <row r="1361">
      <c r="A1361" s="73"/>
      <c r="B1361" s="73"/>
      <c r="C1361" s="73"/>
      <c r="D1361" s="73"/>
      <c r="E1361" s="108"/>
      <c r="F1361" s="109"/>
      <c r="G1361" s="93"/>
      <c r="H1361" s="93"/>
      <c r="I1361" s="108"/>
      <c r="J1361" s="104"/>
      <c r="K1361" s="104"/>
      <c r="L1361" s="104"/>
      <c r="M1361" s="104"/>
      <c r="N1361" s="104"/>
      <c r="O1361" s="104"/>
      <c r="P1361" s="104"/>
      <c r="Q1361" s="104"/>
    </row>
    <row r="1362">
      <c r="A1362" s="73"/>
      <c r="B1362" s="73"/>
      <c r="C1362" s="73"/>
      <c r="D1362" s="73"/>
      <c r="E1362" s="108"/>
      <c r="F1362" s="109"/>
      <c r="G1362" s="93"/>
      <c r="H1362" s="93"/>
      <c r="I1362" s="108"/>
      <c r="J1362" s="104"/>
      <c r="K1362" s="104"/>
      <c r="L1362" s="104"/>
      <c r="M1362" s="104"/>
      <c r="N1362" s="104"/>
      <c r="O1362" s="104"/>
      <c r="P1362" s="104"/>
      <c r="Q1362" s="104"/>
    </row>
    <row r="1363">
      <c r="A1363" s="73"/>
      <c r="B1363" s="73"/>
      <c r="C1363" s="73"/>
      <c r="D1363" s="73"/>
      <c r="E1363" s="108"/>
      <c r="F1363" s="109"/>
      <c r="G1363" s="93"/>
      <c r="H1363" s="93"/>
      <c r="I1363" s="108"/>
      <c r="J1363" s="104"/>
      <c r="K1363" s="104"/>
      <c r="L1363" s="104"/>
      <c r="M1363" s="104"/>
      <c r="N1363" s="104"/>
      <c r="O1363" s="104"/>
      <c r="P1363" s="104"/>
      <c r="Q1363" s="104"/>
    </row>
    <row r="1364">
      <c r="A1364" s="73"/>
      <c r="B1364" s="73"/>
      <c r="C1364" s="73"/>
      <c r="D1364" s="73"/>
      <c r="E1364" s="108"/>
      <c r="F1364" s="109"/>
      <c r="G1364" s="93"/>
      <c r="H1364" s="93"/>
      <c r="I1364" s="108"/>
      <c r="J1364" s="104"/>
      <c r="K1364" s="104"/>
      <c r="L1364" s="104"/>
      <c r="M1364" s="104"/>
      <c r="N1364" s="104"/>
      <c r="O1364" s="104"/>
      <c r="P1364" s="104"/>
      <c r="Q1364" s="104"/>
    </row>
    <row r="1365">
      <c r="A1365" s="73"/>
      <c r="B1365" s="73"/>
      <c r="C1365" s="73"/>
      <c r="D1365" s="73"/>
      <c r="E1365" s="108"/>
      <c r="F1365" s="109"/>
      <c r="G1365" s="93"/>
      <c r="H1365" s="93"/>
      <c r="I1365" s="108"/>
      <c r="J1365" s="104"/>
      <c r="K1365" s="104"/>
      <c r="L1365" s="104"/>
      <c r="M1365" s="104"/>
      <c r="N1365" s="104"/>
      <c r="O1365" s="104"/>
      <c r="P1365" s="104"/>
      <c r="Q1365" s="104"/>
    </row>
    <row r="1366">
      <c r="A1366" s="73"/>
      <c r="B1366" s="73"/>
      <c r="C1366" s="73"/>
      <c r="D1366" s="73"/>
      <c r="E1366" s="108"/>
      <c r="F1366" s="109"/>
      <c r="G1366" s="93"/>
      <c r="H1366" s="93"/>
      <c r="I1366" s="108"/>
      <c r="J1366" s="104"/>
      <c r="K1366" s="104"/>
      <c r="L1366" s="104"/>
      <c r="M1366" s="104"/>
      <c r="N1366" s="104"/>
      <c r="O1366" s="104"/>
      <c r="P1366" s="104"/>
      <c r="Q1366" s="104"/>
    </row>
    <row r="1367">
      <c r="A1367" s="73"/>
      <c r="B1367" s="73"/>
      <c r="C1367" s="73"/>
      <c r="D1367" s="73"/>
      <c r="E1367" s="108"/>
      <c r="F1367" s="109"/>
      <c r="G1367" s="93"/>
      <c r="H1367" s="93"/>
      <c r="I1367" s="108"/>
      <c r="J1367" s="104"/>
      <c r="K1367" s="104"/>
      <c r="L1367" s="104"/>
      <c r="M1367" s="104"/>
      <c r="N1367" s="104"/>
      <c r="O1367" s="104"/>
      <c r="P1367" s="104"/>
      <c r="Q1367" s="104"/>
    </row>
    <row r="1368">
      <c r="A1368" s="73"/>
      <c r="B1368" s="73"/>
      <c r="C1368" s="73"/>
      <c r="D1368" s="73"/>
      <c r="E1368" s="108"/>
      <c r="F1368" s="109"/>
      <c r="G1368" s="93"/>
      <c r="H1368" s="93"/>
      <c r="I1368" s="108"/>
      <c r="J1368" s="104"/>
      <c r="K1368" s="104"/>
      <c r="L1368" s="104"/>
      <c r="M1368" s="104"/>
      <c r="N1368" s="104"/>
      <c r="O1368" s="104"/>
      <c r="P1368" s="104"/>
      <c r="Q1368" s="104"/>
    </row>
    <row r="1369">
      <c r="A1369" s="73"/>
      <c r="B1369" s="73"/>
      <c r="C1369" s="73"/>
      <c r="D1369" s="73"/>
      <c r="E1369" s="108"/>
      <c r="F1369" s="109"/>
      <c r="G1369" s="93"/>
      <c r="H1369" s="93"/>
      <c r="I1369" s="108"/>
      <c r="J1369" s="104"/>
      <c r="K1369" s="104"/>
      <c r="L1369" s="104"/>
      <c r="M1369" s="104"/>
      <c r="N1369" s="104"/>
      <c r="O1369" s="104"/>
      <c r="P1369" s="104"/>
      <c r="Q1369" s="104"/>
    </row>
    <row r="1370">
      <c r="A1370" s="73"/>
      <c r="B1370" s="73"/>
      <c r="C1370" s="73"/>
      <c r="D1370" s="73"/>
      <c r="E1370" s="108"/>
      <c r="F1370" s="109"/>
      <c r="G1370" s="93"/>
      <c r="H1370" s="93"/>
      <c r="I1370" s="108"/>
      <c r="J1370" s="104"/>
      <c r="K1370" s="104"/>
      <c r="L1370" s="104"/>
      <c r="M1370" s="104"/>
      <c r="N1370" s="104"/>
      <c r="O1370" s="104"/>
      <c r="P1370" s="104"/>
      <c r="Q1370" s="104"/>
    </row>
    <row r="1371">
      <c r="A1371" s="73"/>
      <c r="B1371" s="73"/>
      <c r="C1371" s="73"/>
      <c r="D1371" s="73"/>
      <c r="E1371" s="108"/>
      <c r="F1371" s="109"/>
      <c r="G1371" s="93"/>
      <c r="H1371" s="93"/>
      <c r="I1371" s="108"/>
      <c r="J1371" s="104"/>
      <c r="K1371" s="104"/>
      <c r="L1371" s="104"/>
      <c r="M1371" s="104"/>
      <c r="N1371" s="104"/>
      <c r="O1371" s="104"/>
      <c r="P1371" s="104"/>
      <c r="Q1371" s="104"/>
    </row>
    <row r="1372">
      <c r="A1372" s="73"/>
      <c r="B1372" s="73"/>
      <c r="C1372" s="73"/>
      <c r="D1372" s="73"/>
      <c r="E1372" s="108"/>
      <c r="F1372" s="109"/>
      <c r="G1372" s="93"/>
      <c r="H1372" s="93"/>
      <c r="I1372" s="108"/>
      <c r="J1372" s="104"/>
      <c r="K1372" s="104"/>
      <c r="L1372" s="104"/>
      <c r="M1372" s="104"/>
      <c r="N1372" s="104"/>
      <c r="O1372" s="104"/>
      <c r="P1372" s="104"/>
      <c r="Q1372" s="104"/>
    </row>
    <row r="1373">
      <c r="A1373" s="73"/>
      <c r="B1373" s="73"/>
      <c r="C1373" s="73"/>
      <c r="D1373" s="73"/>
      <c r="E1373" s="108"/>
      <c r="F1373" s="109"/>
      <c r="G1373" s="93"/>
      <c r="H1373" s="93"/>
      <c r="I1373" s="108"/>
      <c r="J1373" s="104"/>
      <c r="K1373" s="104"/>
      <c r="L1373" s="104"/>
      <c r="M1373" s="104"/>
      <c r="N1373" s="104"/>
      <c r="O1373" s="104"/>
      <c r="P1373" s="104"/>
      <c r="Q1373" s="104"/>
    </row>
    <row r="1374">
      <c r="A1374" s="73"/>
      <c r="B1374" s="73"/>
      <c r="C1374" s="73"/>
      <c r="D1374" s="73"/>
      <c r="E1374" s="108"/>
      <c r="F1374" s="109"/>
      <c r="G1374" s="93"/>
      <c r="H1374" s="93"/>
      <c r="I1374" s="108"/>
      <c r="J1374" s="104"/>
      <c r="K1374" s="104"/>
      <c r="L1374" s="104"/>
      <c r="M1374" s="104"/>
      <c r="N1374" s="104"/>
      <c r="O1374" s="104"/>
      <c r="P1374" s="104"/>
      <c r="Q1374" s="104"/>
    </row>
    <row r="1375">
      <c r="A1375" s="73"/>
      <c r="B1375" s="73"/>
      <c r="C1375" s="73"/>
      <c r="D1375" s="73"/>
      <c r="E1375" s="108"/>
      <c r="F1375" s="109"/>
      <c r="G1375" s="93"/>
      <c r="H1375" s="93"/>
      <c r="I1375" s="108"/>
      <c r="J1375" s="104"/>
      <c r="K1375" s="104"/>
      <c r="L1375" s="104"/>
      <c r="M1375" s="104"/>
      <c r="N1375" s="104"/>
      <c r="O1375" s="104"/>
      <c r="P1375" s="104"/>
      <c r="Q1375" s="104"/>
    </row>
    <row r="1376">
      <c r="A1376" s="73"/>
      <c r="B1376" s="73"/>
      <c r="C1376" s="73"/>
      <c r="D1376" s="73"/>
      <c r="E1376" s="108"/>
      <c r="F1376" s="109"/>
      <c r="G1376" s="93"/>
      <c r="H1376" s="93"/>
      <c r="I1376" s="108"/>
      <c r="J1376" s="104"/>
      <c r="K1376" s="104"/>
      <c r="L1376" s="104"/>
      <c r="M1376" s="104"/>
      <c r="N1376" s="104"/>
      <c r="O1376" s="104"/>
      <c r="P1376" s="104"/>
      <c r="Q1376" s="104"/>
    </row>
    <row r="1377">
      <c r="A1377" s="73"/>
      <c r="B1377" s="73"/>
      <c r="C1377" s="73"/>
      <c r="D1377" s="73"/>
      <c r="E1377" s="108"/>
      <c r="F1377" s="109"/>
      <c r="G1377" s="93"/>
      <c r="H1377" s="93"/>
      <c r="I1377" s="108"/>
      <c r="J1377" s="104"/>
      <c r="K1377" s="104"/>
      <c r="L1377" s="104"/>
      <c r="M1377" s="104"/>
      <c r="N1377" s="104"/>
      <c r="O1377" s="104"/>
      <c r="P1377" s="104"/>
      <c r="Q1377" s="104"/>
    </row>
    <row r="1378">
      <c r="A1378" s="73"/>
      <c r="B1378" s="73"/>
      <c r="C1378" s="73"/>
      <c r="D1378" s="73"/>
      <c r="E1378" s="108"/>
      <c r="F1378" s="109"/>
      <c r="G1378" s="93"/>
      <c r="H1378" s="93"/>
      <c r="I1378" s="108"/>
      <c r="J1378" s="104"/>
      <c r="K1378" s="104"/>
      <c r="L1378" s="104"/>
      <c r="M1378" s="104"/>
      <c r="N1378" s="104"/>
      <c r="O1378" s="104"/>
      <c r="P1378" s="104"/>
      <c r="Q1378" s="104"/>
    </row>
    <row r="1379">
      <c r="A1379" s="73"/>
      <c r="B1379" s="73"/>
      <c r="C1379" s="73"/>
      <c r="D1379" s="73"/>
      <c r="E1379" s="108"/>
      <c r="F1379" s="109"/>
      <c r="G1379" s="93"/>
      <c r="H1379" s="93"/>
      <c r="I1379" s="108"/>
      <c r="J1379" s="104"/>
      <c r="K1379" s="104"/>
      <c r="L1379" s="104"/>
      <c r="M1379" s="104"/>
      <c r="N1379" s="104"/>
      <c r="O1379" s="104"/>
      <c r="P1379" s="104"/>
      <c r="Q1379" s="104"/>
    </row>
    <row r="1380">
      <c r="A1380" s="73"/>
      <c r="B1380" s="73"/>
      <c r="C1380" s="73"/>
      <c r="D1380" s="73"/>
      <c r="E1380" s="108"/>
      <c r="F1380" s="109"/>
      <c r="G1380" s="93"/>
      <c r="H1380" s="93"/>
      <c r="I1380" s="108"/>
      <c r="J1380" s="104"/>
      <c r="K1380" s="104"/>
      <c r="L1380" s="104"/>
      <c r="M1380" s="104"/>
      <c r="N1380" s="104"/>
      <c r="O1380" s="104"/>
      <c r="P1380" s="104"/>
      <c r="Q1380" s="104"/>
    </row>
    <row r="1381">
      <c r="A1381" s="73"/>
      <c r="B1381" s="73"/>
      <c r="C1381" s="73"/>
      <c r="D1381" s="73"/>
      <c r="E1381" s="108"/>
      <c r="F1381" s="109"/>
      <c r="G1381" s="93"/>
      <c r="H1381" s="93"/>
      <c r="I1381" s="108"/>
      <c r="J1381" s="104"/>
      <c r="K1381" s="104"/>
      <c r="L1381" s="104"/>
      <c r="M1381" s="104"/>
      <c r="N1381" s="104"/>
      <c r="O1381" s="104"/>
      <c r="P1381" s="104"/>
      <c r="Q1381" s="104"/>
    </row>
    <row r="1382">
      <c r="A1382" s="73"/>
      <c r="B1382" s="73"/>
      <c r="C1382" s="73"/>
      <c r="D1382" s="73"/>
      <c r="E1382" s="108"/>
      <c r="F1382" s="109"/>
      <c r="G1382" s="93"/>
      <c r="H1382" s="93"/>
      <c r="I1382" s="108"/>
      <c r="J1382" s="104"/>
      <c r="K1382" s="104"/>
      <c r="L1382" s="104"/>
      <c r="M1382" s="104"/>
      <c r="N1382" s="104"/>
      <c r="O1382" s="104"/>
      <c r="P1382" s="104"/>
      <c r="Q1382" s="104"/>
    </row>
    <row r="1383">
      <c r="A1383" s="73"/>
      <c r="B1383" s="73"/>
      <c r="C1383" s="73"/>
      <c r="D1383" s="73"/>
      <c r="E1383" s="108"/>
      <c r="F1383" s="109"/>
      <c r="G1383" s="93"/>
      <c r="H1383" s="93"/>
      <c r="I1383" s="108"/>
      <c r="J1383" s="104"/>
      <c r="K1383" s="104"/>
      <c r="L1383" s="104"/>
      <c r="M1383" s="104"/>
      <c r="N1383" s="104"/>
      <c r="O1383" s="104"/>
      <c r="P1383" s="104"/>
      <c r="Q1383" s="104"/>
    </row>
    <row r="1384">
      <c r="A1384" s="73"/>
      <c r="B1384" s="73"/>
      <c r="C1384" s="73"/>
      <c r="D1384" s="73"/>
      <c r="E1384" s="108"/>
      <c r="F1384" s="109"/>
      <c r="G1384" s="93"/>
      <c r="H1384" s="93"/>
      <c r="I1384" s="108"/>
      <c r="J1384" s="104"/>
      <c r="K1384" s="104"/>
      <c r="L1384" s="104"/>
      <c r="M1384" s="104"/>
      <c r="N1384" s="104"/>
      <c r="O1384" s="104"/>
      <c r="P1384" s="104"/>
      <c r="Q1384" s="104"/>
    </row>
    <row r="1385">
      <c r="A1385" s="73"/>
      <c r="B1385" s="73"/>
      <c r="C1385" s="73"/>
      <c r="D1385" s="73"/>
      <c r="E1385" s="108"/>
      <c r="F1385" s="109"/>
      <c r="G1385" s="93"/>
      <c r="H1385" s="93"/>
      <c r="I1385" s="108"/>
      <c r="J1385" s="104"/>
      <c r="K1385" s="104"/>
      <c r="L1385" s="104"/>
      <c r="M1385" s="104"/>
      <c r="N1385" s="104"/>
      <c r="O1385" s="104"/>
      <c r="P1385" s="104"/>
      <c r="Q1385" s="104"/>
    </row>
    <row r="1386">
      <c r="A1386" s="73"/>
      <c r="B1386" s="73"/>
      <c r="C1386" s="73"/>
      <c r="D1386" s="73"/>
      <c r="E1386" s="108"/>
      <c r="F1386" s="109"/>
      <c r="G1386" s="93"/>
      <c r="H1386" s="93"/>
      <c r="I1386" s="108"/>
      <c r="J1386" s="104"/>
      <c r="K1386" s="104"/>
      <c r="L1386" s="104"/>
      <c r="M1386" s="104"/>
      <c r="N1386" s="104"/>
      <c r="O1386" s="104"/>
      <c r="P1386" s="104"/>
      <c r="Q1386" s="104"/>
    </row>
    <row r="1387">
      <c r="A1387" s="73"/>
      <c r="B1387" s="73"/>
      <c r="C1387" s="73"/>
      <c r="D1387" s="73"/>
      <c r="E1387" s="108"/>
      <c r="F1387" s="109"/>
      <c r="G1387" s="93"/>
      <c r="H1387" s="93"/>
      <c r="I1387" s="108"/>
      <c r="J1387" s="104"/>
      <c r="K1387" s="104"/>
      <c r="L1387" s="104"/>
      <c r="M1387" s="104"/>
      <c r="N1387" s="104"/>
      <c r="O1387" s="104"/>
      <c r="P1387" s="104"/>
      <c r="Q1387" s="104"/>
    </row>
    <row r="1388">
      <c r="A1388" s="73"/>
      <c r="B1388" s="73"/>
      <c r="C1388" s="73"/>
      <c r="D1388" s="73"/>
      <c r="E1388" s="108"/>
      <c r="F1388" s="109"/>
      <c r="G1388" s="93"/>
      <c r="H1388" s="93"/>
      <c r="I1388" s="108"/>
      <c r="J1388" s="104"/>
      <c r="K1388" s="104"/>
      <c r="L1388" s="104"/>
      <c r="M1388" s="104"/>
      <c r="N1388" s="104"/>
      <c r="O1388" s="104"/>
      <c r="P1388" s="104"/>
      <c r="Q1388" s="104"/>
    </row>
    <row r="1389">
      <c r="A1389" s="73"/>
      <c r="B1389" s="73"/>
      <c r="C1389" s="73"/>
      <c r="D1389" s="73"/>
      <c r="E1389" s="108"/>
      <c r="F1389" s="109"/>
      <c r="G1389" s="93"/>
      <c r="H1389" s="93"/>
      <c r="I1389" s="108"/>
      <c r="J1389" s="104"/>
      <c r="K1389" s="104"/>
      <c r="L1389" s="104"/>
      <c r="M1389" s="104"/>
      <c r="N1389" s="104"/>
      <c r="O1389" s="104"/>
      <c r="P1389" s="104"/>
      <c r="Q1389" s="104"/>
    </row>
    <row r="1390">
      <c r="A1390" s="73"/>
      <c r="B1390" s="73"/>
      <c r="C1390" s="73"/>
      <c r="D1390" s="73"/>
      <c r="E1390" s="108"/>
      <c r="F1390" s="109"/>
      <c r="G1390" s="93"/>
      <c r="H1390" s="93"/>
      <c r="I1390" s="108"/>
      <c r="J1390" s="104"/>
      <c r="K1390" s="104"/>
      <c r="L1390" s="104"/>
      <c r="M1390" s="104"/>
      <c r="N1390" s="104"/>
      <c r="O1390" s="104"/>
      <c r="P1390" s="104"/>
      <c r="Q1390" s="104"/>
    </row>
    <row r="1391">
      <c r="A1391" s="73"/>
      <c r="B1391" s="73"/>
      <c r="C1391" s="73"/>
      <c r="D1391" s="73"/>
      <c r="E1391" s="108"/>
      <c r="F1391" s="109"/>
      <c r="G1391" s="93"/>
      <c r="H1391" s="93"/>
      <c r="I1391" s="108"/>
      <c r="J1391" s="104"/>
      <c r="K1391" s="104"/>
      <c r="L1391" s="104"/>
      <c r="M1391" s="104"/>
      <c r="N1391" s="104"/>
      <c r="O1391" s="104"/>
      <c r="P1391" s="104"/>
      <c r="Q1391" s="104"/>
    </row>
    <row r="1392">
      <c r="A1392" s="73"/>
      <c r="B1392" s="73"/>
      <c r="C1392" s="73"/>
      <c r="D1392" s="73"/>
      <c r="E1392" s="108"/>
      <c r="F1392" s="109"/>
      <c r="G1392" s="93"/>
      <c r="H1392" s="93"/>
      <c r="I1392" s="108"/>
      <c r="J1392" s="104"/>
      <c r="K1392" s="104"/>
      <c r="L1392" s="104"/>
      <c r="M1392" s="104"/>
      <c r="N1392" s="104"/>
      <c r="O1392" s="104"/>
      <c r="P1392" s="104"/>
      <c r="Q1392" s="104"/>
    </row>
    <row r="1393">
      <c r="A1393" s="73"/>
      <c r="B1393" s="73"/>
      <c r="C1393" s="73"/>
      <c r="D1393" s="73"/>
      <c r="E1393" s="108"/>
      <c r="F1393" s="109"/>
      <c r="G1393" s="93"/>
      <c r="H1393" s="93"/>
      <c r="I1393" s="108"/>
      <c r="J1393" s="104"/>
      <c r="K1393" s="104"/>
      <c r="L1393" s="104"/>
      <c r="M1393" s="104"/>
      <c r="N1393" s="104"/>
      <c r="O1393" s="104"/>
      <c r="P1393" s="104"/>
      <c r="Q1393" s="104"/>
    </row>
    <row r="1394">
      <c r="A1394" s="73"/>
      <c r="B1394" s="73"/>
      <c r="C1394" s="73"/>
      <c r="D1394" s="73"/>
      <c r="E1394" s="108"/>
      <c r="F1394" s="109"/>
      <c r="G1394" s="93"/>
      <c r="H1394" s="93"/>
      <c r="I1394" s="108"/>
      <c r="J1394" s="104"/>
      <c r="K1394" s="104"/>
      <c r="L1394" s="104"/>
      <c r="M1394" s="104"/>
      <c r="N1394" s="104"/>
      <c r="O1394" s="104"/>
      <c r="P1394" s="104"/>
      <c r="Q1394" s="104"/>
    </row>
    <row r="1395">
      <c r="A1395" s="73"/>
      <c r="B1395" s="73"/>
      <c r="C1395" s="73"/>
      <c r="D1395" s="73"/>
      <c r="E1395" s="108"/>
      <c r="F1395" s="109"/>
      <c r="G1395" s="93"/>
      <c r="H1395" s="93"/>
      <c r="I1395" s="108"/>
      <c r="J1395" s="104"/>
      <c r="K1395" s="104"/>
      <c r="L1395" s="104"/>
      <c r="M1395" s="104"/>
      <c r="N1395" s="104"/>
      <c r="O1395" s="104"/>
      <c r="P1395" s="104"/>
      <c r="Q1395" s="104"/>
    </row>
    <row r="1396">
      <c r="A1396" s="73"/>
      <c r="B1396" s="73"/>
      <c r="C1396" s="73"/>
      <c r="D1396" s="73"/>
      <c r="E1396" s="108"/>
      <c r="F1396" s="109"/>
      <c r="G1396" s="93"/>
      <c r="H1396" s="93"/>
      <c r="I1396" s="108"/>
      <c r="J1396" s="104"/>
      <c r="K1396" s="104"/>
      <c r="L1396" s="104"/>
      <c r="M1396" s="104"/>
      <c r="N1396" s="104"/>
      <c r="O1396" s="104"/>
      <c r="P1396" s="104"/>
      <c r="Q1396" s="104"/>
    </row>
    <row r="1397">
      <c r="A1397" s="73"/>
      <c r="B1397" s="73"/>
      <c r="C1397" s="73"/>
      <c r="D1397" s="73"/>
      <c r="E1397" s="108"/>
      <c r="F1397" s="109"/>
      <c r="G1397" s="93"/>
      <c r="H1397" s="93"/>
      <c r="I1397" s="108"/>
      <c r="J1397" s="104"/>
      <c r="K1397" s="104"/>
      <c r="L1397" s="104"/>
      <c r="M1397" s="104"/>
      <c r="N1397" s="104"/>
      <c r="O1397" s="104"/>
      <c r="P1397" s="104"/>
      <c r="Q1397" s="104"/>
    </row>
    <row r="1398">
      <c r="A1398" s="73"/>
      <c r="B1398" s="73"/>
      <c r="C1398" s="73"/>
      <c r="D1398" s="73"/>
      <c r="E1398" s="108"/>
      <c r="F1398" s="109"/>
      <c r="G1398" s="93"/>
      <c r="H1398" s="93"/>
      <c r="I1398" s="108"/>
      <c r="J1398" s="104"/>
      <c r="K1398" s="104"/>
      <c r="L1398" s="104"/>
      <c r="M1398" s="104"/>
      <c r="N1398" s="104"/>
      <c r="O1398" s="104"/>
      <c r="P1398" s="104"/>
      <c r="Q1398" s="104"/>
    </row>
    <row r="1399">
      <c r="A1399" s="73"/>
      <c r="B1399" s="73"/>
      <c r="C1399" s="73"/>
      <c r="D1399" s="73"/>
      <c r="E1399" s="108"/>
      <c r="F1399" s="109"/>
      <c r="G1399" s="93"/>
      <c r="H1399" s="93"/>
      <c r="I1399" s="108"/>
      <c r="J1399" s="104"/>
      <c r="K1399" s="104"/>
      <c r="L1399" s="104"/>
      <c r="M1399" s="104"/>
      <c r="N1399" s="104"/>
      <c r="O1399" s="104"/>
      <c r="P1399" s="104"/>
      <c r="Q1399" s="104"/>
    </row>
    <row r="1400">
      <c r="A1400" s="73"/>
      <c r="B1400" s="73"/>
      <c r="C1400" s="73"/>
      <c r="D1400" s="73"/>
      <c r="E1400" s="108"/>
      <c r="F1400" s="109"/>
      <c r="G1400" s="93"/>
      <c r="H1400" s="93"/>
      <c r="I1400" s="108"/>
      <c r="J1400" s="104"/>
      <c r="K1400" s="104"/>
      <c r="L1400" s="104"/>
      <c r="M1400" s="104"/>
      <c r="N1400" s="104"/>
      <c r="O1400" s="104"/>
      <c r="P1400" s="104"/>
      <c r="Q1400" s="104"/>
    </row>
    <row r="1401">
      <c r="A1401" s="73"/>
      <c r="B1401" s="73"/>
      <c r="C1401" s="73"/>
      <c r="D1401" s="73"/>
      <c r="E1401" s="108"/>
      <c r="F1401" s="109"/>
      <c r="G1401" s="93"/>
      <c r="H1401" s="93"/>
      <c r="I1401" s="108"/>
      <c r="J1401" s="104"/>
      <c r="K1401" s="104"/>
      <c r="L1401" s="104"/>
      <c r="M1401" s="104"/>
      <c r="N1401" s="104"/>
      <c r="O1401" s="104"/>
      <c r="P1401" s="104"/>
      <c r="Q1401" s="104"/>
    </row>
    <row r="1402">
      <c r="A1402" s="73"/>
      <c r="B1402" s="73"/>
      <c r="C1402" s="73"/>
      <c r="D1402" s="73"/>
      <c r="E1402" s="108"/>
      <c r="F1402" s="109"/>
      <c r="G1402" s="93"/>
      <c r="H1402" s="93"/>
      <c r="I1402" s="108"/>
      <c r="J1402" s="104"/>
      <c r="K1402" s="104"/>
      <c r="L1402" s="104"/>
      <c r="M1402" s="104"/>
      <c r="N1402" s="104"/>
      <c r="O1402" s="104"/>
      <c r="P1402" s="104"/>
      <c r="Q1402" s="104"/>
    </row>
    <row r="1403">
      <c r="A1403" s="73"/>
      <c r="B1403" s="73"/>
      <c r="C1403" s="73"/>
      <c r="D1403" s="73"/>
      <c r="E1403" s="108"/>
      <c r="F1403" s="109"/>
      <c r="G1403" s="93"/>
      <c r="H1403" s="93"/>
      <c r="I1403" s="108"/>
      <c r="J1403" s="104"/>
      <c r="K1403" s="104"/>
      <c r="L1403" s="104"/>
      <c r="M1403" s="104"/>
      <c r="N1403" s="104"/>
      <c r="O1403" s="104"/>
      <c r="P1403" s="104"/>
      <c r="Q1403" s="104"/>
    </row>
    <row r="1404">
      <c r="A1404" s="73"/>
      <c r="B1404" s="73"/>
      <c r="C1404" s="73"/>
      <c r="D1404" s="73"/>
      <c r="E1404" s="108"/>
      <c r="F1404" s="109"/>
      <c r="G1404" s="93"/>
      <c r="H1404" s="93"/>
      <c r="I1404" s="108"/>
      <c r="J1404" s="104"/>
      <c r="K1404" s="104"/>
      <c r="L1404" s="104"/>
      <c r="M1404" s="104"/>
      <c r="N1404" s="104"/>
      <c r="O1404" s="104"/>
      <c r="P1404" s="104"/>
      <c r="Q1404" s="104"/>
    </row>
    <row r="1405">
      <c r="A1405" s="73"/>
      <c r="B1405" s="73"/>
      <c r="C1405" s="73"/>
      <c r="D1405" s="73"/>
      <c r="E1405" s="108"/>
      <c r="F1405" s="109"/>
      <c r="G1405" s="93"/>
      <c r="H1405" s="93"/>
      <c r="I1405" s="108"/>
      <c r="J1405" s="104"/>
      <c r="K1405" s="104"/>
      <c r="L1405" s="104"/>
      <c r="M1405" s="104"/>
      <c r="N1405" s="104"/>
      <c r="O1405" s="104"/>
      <c r="P1405" s="104"/>
      <c r="Q1405" s="104"/>
    </row>
    <row r="1406">
      <c r="A1406" s="73"/>
      <c r="B1406" s="73"/>
      <c r="C1406" s="73"/>
      <c r="D1406" s="73"/>
      <c r="E1406" s="108"/>
      <c r="F1406" s="109"/>
      <c r="G1406" s="93"/>
      <c r="H1406" s="93"/>
      <c r="I1406" s="108"/>
      <c r="J1406" s="104"/>
      <c r="K1406" s="104"/>
      <c r="L1406" s="104"/>
      <c r="M1406" s="104"/>
      <c r="N1406" s="104"/>
      <c r="O1406" s="104"/>
      <c r="P1406" s="104"/>
      <c r="Q1406" s="104"/>
    </row>
    <row r="1407">
      <c r="A1407" s="73"/>
      <c r="B1407" s="73"/>
      <c r="C1407" s="73"/>
      <c r="D1407" s="73"/>
      <c r="E1407" s="108"/>
      <c r="F1407" s="109"/>
      <c r="G1407" s="93"/>
      <c r="H1407" s="93"/>
      <c r="I1407" s="108"/>
      <c r="J1407" s="104"/>
      <c r="K1407" s="104"/>
      <c r="L1407" s="104"/>
      <c r="M1407" s="104"/>
      <c r="N1407" s="104"/>
      <c r="O1407" s="104"/>
      <c r="P1407" s="104"/>
      <c r="Q1407" s="104"/>
    </row>
    <row r="1408">
      <c r="A1408" s="73"/>
      <c r="B1408" s="73"/>
      <c r="C1408" s="73"/>
      <c r="D1408" s="73"/>
      <c r="E1408" s="108"/>
      <c r="F1408" s="109"/>
      <c r="G1408" s="93"/>
      <c r="H1408" s="93"/>
      <c r="I1408" s="108"/>
      <c r="J1408" s="104"/>
      <c r="K1408" s="104"/>
      <c r="L1408" s="104"/>
      <c r="M1408" s="104"/>
      <c r="N1408" s="104"/>
      <c r="O1408" s="104"/>
      <c r="P1408" s="104"/>
      <c r="Q1408" s="104"/>
    </row>
    <row r="1409">
      <c r="A1409" s="73"/>
      <c r="B1409" s="73"/>
      <c r="C1409" s="73"/>
      <c r="D1409" s="73"/>
      <c r="E1409" s="108"/>
      <c r="F1409" s="109"/>
      <c r="G1409" s="93"/>
      <c r="H1409" s="93"/>
      <c r="I1409" s="108"/>
      <c r="J1409" s="104"/>
      <c r="K1409" s="104"/>
      <c r="L1409" s="104"/>
      <c r="M1409" s="104"/>
      <c r="N1409" s="104"/>
      <c r="O1409" s="104"/>
      <c r="P1409" s="104"/>
      <c r="Q1409" s="104"/>
    </row>
    <row r="1410">
      <c r="A1410" s="73"/>
      <c r="B1410" s="73"/>
      <c r="C1410" s="73"/>
      <c r="D1410" s="73"/>
      <c r="E1410" s="108"/>
      <c r="F1410" s="109"/>
      <c r="G1410" s="93"/>
      <c r="H1410" s="93"/>
      <c r="I1410" s="108"/>
      <c r="J1410" s="104"/>
      <c r="K1410" s="104"/>
      <c r="L1410" s="104"/>
      <c r="M1410" s="104"/>
      <c r="N1410" s="104"/>
      <c r="O1410" s="104"/>
      <c r="P1410" s="104"/>
      <c r="Q1410" s="104"/>
    </row>
    <row r="1411">
      <c r="A1411" s="73"/>
      <c r="B1411" s="73"/>
      <c r="C1411" s="73"/>
      <c r="D1411" s="73"/>
      <c r="E1411" s="108"/>
      <c r="F1411" s="109"/>
      <c r="G1411" s="93"/>
      <c r="H1411" s="93"/>
      <c r="I1411" s="108"/>
      <c r="J1411" s="104"/>
      <c r="K1411" s="104"/>
      <c r="L1411" s="104"/>
      <c r="M1411" s="104"/>
      <c r="N1411" s="104"/>
      <c r="O1411" s="104"/>
      <c r="P1411" s="104"/>
      <c r="Q1411" s="104"/>
    </row>
    <row r="1412">
      <c r="A1412" s="73"/>
      <c r="B1412" s="73"/>
      <c r="C1412" s="73"/>
      <c r="D1412" s="73"/>
      <c r="E1412" s="108"/>
      <c r="F1412" s="109"/>
      <c r="G1412" s="93"/>
      <c r="H1412" s="93"/>
      <c r="I1412" s="108"/>
      <c r="J1412" s="104"/>
      <c r="K1412" s="104"/>
      <c r="L1412" s="104"/>
      <c r="M1412" s="104"/>
      <c r="N1412" s="104"/>
      <c r="O1412" s="104"/>
      <c r="P1412" s="104"/>
      <c r="Q1412" s="104"/>
    </row>
    <row r="1413">
      <c r="A1413" s="73"/>
      <c r="B1413" s="73"/>
      <c r="C1413" s="73"/>
      <c r="D1413" s="73"/>
      <c r="E1413" s="108"/>
      <c r="F1413" s="109"/>
      <c r="G1413" s="93"/>
      <c r="H1413" s="93"/>
      <c r="I1413" s="108"/>
      <c r="J1413" s="104"/>
      <c r="K1413" s="104"/>
      <c r="L1413" s="104"/>
      <c r="M1413" s="104"/>
      <c r="N1413" s="104"/>
      <c r="O1413" s="104"/>
      <c r="P1413" s="104"/>
      <c r="Q1413" s="104"/>
    </row>
    <row r="1414">
      <c r="A1414" s="73"/>
      <c r="B1414" s="73"/>
      <c r="C1414" s="73"/>
      <c r="D1414" s="73"/>
      <c r="E1414" s="108"/>
      <c r="F1414" s="109"/>
      <c r="G1414" s="93"/>
      <c r="H1414" s="93"/>
      <c r="I1414" s="108"/>
      <c r="J1414" s="104"/>
      <c r="K1414" s="104"/>
      <c r="L1414" s="104"/>
      <c r="M1414" s="104"/>
      <c r="N1414" s="104"/>
      <c r="O1414" s="104"/>
      <c r="P1414" s="104"/>
      <c r="Q1414" s="104"/>
    </row>
    <row r="1415">
      <c r="A1415" s="73"/>
      <c r="B1415" s="73"/>
      <c r="C1415" s="73"/>
      <c r="D1415" s="73"/>
      <c r="E1415" s="108"/>
      <c r="F1415" s="109"/>
      <c r="G1415" s="93"/>
      <c r="H1415" s="93"/>
      <c r="I1415" s="108"/>
      <c r="J1415" s="104"/>
      <c r="K1415" s="104"/>
      <c r="L1415" s="104"/>
      <c r="M1415" s="104"/>
      <c r="N1415" s="104"/>
      <c r="O1415" s="104"/>
      <c r="P1415" s="104"/>
      <c r="Q1415" s="104"/>
    </row>
    <row r="1416">
      <c r="A1416" s="73"/>
      <c r="B1416" s="73"/>
      <c r="C1416" s="73"/>
      <c r="D1416" s="73"/>
      <c r="E1416" s="108"/>
      <c r="F1416" s="109"/>
      <c r="G1416" s="93"/>
      <c r="H1416" s="93"/>
      <c r="I1416" s="108"/>
      <c r="J1416" s="104"/>
      <c r="K1416" s="104"/>
      <c r="L1416" s="104"/>
      <c r="M1416" s="104"/>
      <c r="N1416" s="104"/>
      <c r="O1416" s="104"/>
      <c r="P1416" s="104"/>
      <c r="Q1416" s="104"/>
    </row>
    <row r="1417">
      <c r="A1417" s="73"/>
      <c r="B1417" s="73"/>
      <c r="C1417" s="73"/>
      <c r="D1417" s="73"/>
      <c r="E1417" s="108"/>
      <c r="F1417" s="109"/>
      <c r="G1417" s="93"/>
      <c r="H1417" s="93"/>
      <c r="I1417" s="108"/>
      <c r="J1417" s="104"/>
      <c r="K1417" s="104"/>
      <c r="L1417" s="104"/>
      <c r="M1417" s="104"/>
      <c r="N1417" s="104"/>
      <c r="O1417" s="104"/>
      <c r="P1417" s="104"/>
      <c r="Q1417" s="104"/>
    </row>
    <row r="1418">
      <c r="A1418" s="73"/>
      <c r="B1418" s="73"/>
      <c r="C1418" s="73"/>
      <c r="D1418" s="73"/>
      <c r="E1418" s="108"/>
      <c r="F1418" s="109"/>
      <c r="G1418" s="93"/>
      <c r="H1418" s="93"/>
      <c r="I1418" s="108"/>
      <c r="J1418" s="104"/>
      <c r="K1418" s="104"/>
      <c r="L1418" s="104"/>
      <c r="M1418" s="104"/>
      <c r="N1418" s="104"/>
      <c r="O1418" s="104"/>
      <c r="P1418" s="104"/>
      <c r="Q1418" s="104"/>
    </row>
    <row r="1419">
      <c r="A1419" s="73"/>
      <c r="B1419" s="73"/>
      <c r="C1419" s="73"/>
      <c r="D1419" s="73"/>
      <c r="E1419" s="108"/>
      <c r="F1419" s="109"/>
      <c r="G1419" s="93"/>
      <c r="H1419" s="93"/>
      <c r="I1419" s="108"/>
      <c r="J1419" s="104"/>
      <c r="K1419" s="104"/>
      <c r="L1419" s="104"/>
      <c r="M1419" s="104"/>
      <c r="N1419" s="104"/>
      <c r="O1419" s="104"/>
      <c r="P1419" s="104"/>
      <c r="Q1419" s="104"/>
    </row>
    <row r="1420">
      <c r="A1420" s="73"/>
      <c r="B1420" s="73"/>
      <c r="C1420" s="73"/>
      <c r="D1420" s="73"/>
      <c r="E1420" s="108"/>
      <c r="F1420" s="109"/>
      <c r="G1420" s="93"/>
      <c r="H1420" s="93"/>
      <c r="I1420" s="108"/>
      <c r="J1420" s="104"/>
      <c r="K1420" s="104"/>
      <c r="L1420" s="104"/>
      <c r="M1420" s="104"/>
      <c r="N1420" s="104"/>
      <c r="O1420" s="104"/>
      <c r="P1420" s="104"/>
      <c r="Q1420" s="104"/>
    </row>
    <row r="1421">
      <c r="A1421" s="73"/>
      <c r="B1421" s="73"/>
      <c r="C1421" s="73"/>
      <c r="D1421" s="73"/>
      <c r="E1421" s="108"/>
      <c r="F1421" s="109"/>
      <c r="G1421" s="93"/>
      <c r="H1421" s="93"/>
      <c r="I1421" s="108"/>
      <c r="J1421" s="104"/>
      <c r="K1421" s="104"/>
      <c r="L1421" s="104"/>
      <c r="M1421" s="104"/>
      <c r="N1421" s="104"/>
      <c r="O1421" s="104"/>
      <c r="P1421" s="104"/>
      <c r="Q1421" s="104"/>
    </row>
    <row r="1422">
      <c r="A1422" s="73"/>
      <c r="B1422" s="73"/>
      <c r="C1422" s="73"/>
      <c r="D1422" s="73"/>
      <c r="E1422" s="108"/>
      <c r="F1422" s="109"/>
      <c r="G1422" s="93"/>
      <c r="H1422" s="93"/>
      <c r="I1422" s="108"/>
      <c r="J1422" s="104"/>
      <c r="K1422" s="104"/>
      <c r="L1422" s="104"/>
      <c r="M1422" s="104"/>
      <c r="N1422" s="104"/>
      <c r="O1422" s="104"/>
      <c r="P1422" s="104"/>
      <c r="Q1422" s="104"/>
    </row>
    <row r="1423">
      <c r="A1423" s="73"/>
      <c r="B1423" s="73"/>
      <c r="C1423" s="73"/>
      <c r="D1423" s="73"/>
      <c r="E1423" s="108"/>
      <c r="F1423" s="109"/>
      <c r="G1423" s="93"/>
      <c r="H1423" s="93"/>
      <c r="I1423" s="108"/>
      <c r="J1423" s="104"/>
      <c r="K1423" s="104"/>
      <c r="L1423" s="104"/>
      <c r="M1423" s="104"/>
      <c r="N1423" s="104"/>
      <c r="O1423" s="104"/>
      <c r="P1423" s="104"/>
      <c r="Q1423" s="104"/>
    </row>
    <row r="1424">
      <c r="A1424" s="73"/>
      <c r="B1424" s="73"/>
      <c r="C1424" s="73"/>
      <c r="D1424" s="73"/>
      <c r="E1424" s="108"/>
      <c r="F1424" s="109"/>
      <c r="G1424" s="93"/>
      <c r="H1424" s="93"/>
      <c r="I1424" s="108"/>
      <c r="J1424" s="104"/>
      <c r="K1424" s="104"/>
      <c r="L1424" s="104"/>
      <c r="M1424" s="104"/>
      <c r="N1424" s="104"/>
      <c r="O1424" s="104"/>
      <c r="P1424" s="104"/>
      <c r="Q1424" s="104"/>
    </row>
    <row r="1425">
      <c r="A1425" s="73"/>
      <c r="B1425" s="73"/>
      <c r="C1425" s="73"/>
      <c r="D1425" s="73"/>
      <c r="E1425" s="108"/>
      <c r="F1425" s="109"/>
      <c r="G1425" s="93"/>
      <c r="H1425" s="93"/>
      <c r="I1425" s="108"/>
      <c r="J1425" s="104"/>
      <c r="K1425" s="104"/>
      <c r="L1425" s="104"/>
      <c r="M1425" s="104"/>
      <c r="N1425" s="104"/>
      <c r="O1425" s="104"/>
      <c r="P1425" s="104"/>
      <c r="Q1425" s="104"/>
    </row>
    <row r="1426">
      <c r="A1426" s="73"/>
      <c r="B1426" s="73"/>
      <c r="C1426" s="73"/>
      <c r="D1426" s="73"/>
      <c r="E1426" s="108"/>
      <c r="F1426" s="109"/>
      <c r="G1426" s="93"/>
      <c r="H1426" s="93"/>
      <c r="I1426" s="108"/>
      <c r="J1426" s="104"/>
      <c r="K1426" s="104"/>
      <c r="L1426" s="104"/>
      <c r="M1426" s="104"/>
      <c r="N1426" s="104"/>
      <c r="O1426" s="104"/>
      <c r="P1426" s="104"/>
      <c r="Q1426" s="104"/>
    </row>
    <row r="1427">
      <c r="A1427" s="73"/>
      <c r="B1427" s="73"/>
      <c r="C1427" s="73"/>
      <c r="D1427" s="73"/>
      <c r="E1427" s="108"/>
      <c r="F1427" s="109"/>
      <c r="G1427" s="93"/>
      <c r="H1427" s="93"/>
      <c r="I1427" s="108"/>
      <c r="J1427" s="104"/>
      <c r="K1427" s="104"/>
      <c r="L1427" s="104"/>
      <c r="M1427" s="104"/>
      <c r="N1427" s="104"/>
      <c r="O1427" s="104"/>
      <c r="P1427" s="104"/>
      <c r="Q1427" s="104"/>
    </row>
    <row r="1428">
      <c r="A1428" s="73"/>
      <c r="B1428" s="73"/>
      <c r="C1428" s="73"/>
      <c r="D1428" s="73"/>
      <c r="E1428" s="108"/>
      <c r="F1428" s="109"/>
      <c r="G1428" s="93"/>
      <c r="H1428" s="93"/>
      <c r="I1428" s="108"/>
      <c r="J1428" s="104"/>
      <c r="K1428" s="104"/>
      <c r="L1428" s="104"/>
      <c r="M1428" s="104"/>
      <c r="N1428" s="104"/>
      <c r="O1428" s="104"/>
      <c r="P1428" s="104"/>
      <c r="Q1428" s="104"/>
    </row>
    <row r="1429">
      <c r="A1429" s="73"/>
      <c r="B1429" s="73"/>
      <c r="C1429" s="73"/>
      <c r="D1429" s="73"/>
      <c r="E1429" s="108"/>
      <c r="F1429" s="109"/>
      <c r="G1429" s="93"/>
      <c r="H1429" s="93"/>
      <c r="I1429" s="108"/>
      <c r="J1429" s="104"/>
      <c r="K1429" s="104"/>
      <c r="L1429" s="104"/>
      <c r="M1429" s="104"/>
      <c r="N1429" s="104"/>
      <c r="O1429" s="104"/>
      <c r="P1429" s="104"/>
      <c r="Q1429" s="104"/>
    </row>
    <row r="1430">
      <c r="A1430" s="73"/>
      <c r="B1430" s="73"/>
      <c r="C1430" s="73"/>
      <c r="D1430" s="73"/>
      <c r="E1430" s="108"/>
      <c r="F1430" s="109"/>
      <c r="G1430" s="93"/>
      <c r="H1430" s="93"/>
      <c r="I1430" s="108"/>
      <c r="J1430" s="104"/>
      <c r="K1430" s="104"/>
      <c r="L1430" s="104"/>
      <c r="M1430" s="104"/>
      <c r="N1430" s="104"/>
      <c r="O1430" s="104"/>
      <c r="P1430" s="104"/>
      <c r="Q1430" s="104"/>
    </row>
    <row r="1431">
      <c r="A1431" s="73"/>
      <c r="B1431" s="73"/>
      <c r="C1431" s="73"/>
      <c r="D1431" s="73"/>
      <c r="E1431" s="108"/>
      <c r="F1431" s="109"/>
      <c r="G1431" s="93"/>
      <c r="H1431" s="93"/>
      <c r="I1431" s="108"/>
      <c r="J1431" s="104"/>
      <c r="K1431" s="104"/>
      <c r="L1431" s="104"/>
      <c r="M1431" s="104"/>
      <c r="N1431" s="104"/>
      <c r="O1431" s="104"/>
      <c r="P1431" s="104"/>
      <c r="Q1431" s="104"/>
    </row>
    <row r="1432">
      <c r="A1432" s="73"/>
      <c r="B1432" s="73"/>
      <c r="C1432" s="73"/>
      <c r="D1432" s="73"/>
      <c r="E1432" s="108"/>
      <c r="F1432" s="109"/>
      <c r="G1432" s="93"/>
      <c r="H1432" s="93"/>
      <c r="I1432" s="108"/>
      <c r="J1432" s="104"/>
      <c r="K1432" s="104"/>
      <c r="L1432" s="104"/>
      <c r="M1432" s="104"/>
      <c r="N1432" s="104"/>
      <c r="O1432" s="104"/>
      <c r="P1432" s="104"/>
      <c r="Q1432" s="104"/>
    </row>
    <row r="1433">
      <c r="A1433" s="73"/>
      <c r="B1433" s="73"/>
      <c r="C1433" s="73"/>
      <c r="D1433" s="73"/>
      <c r="E1433" s="108"/>
      <c r="F1433" s="109"/>
      <c r="G1433" s="93"/>
      <c r="H1433" s="93"/>
      <c r="I1433" s="108"/>
      <c r="J1433" s="104"/>
      <c r="K1433" s="104"/>
      <c r="L1433" s="104"/>
      <c r="M1433" s="104"/>
      <c r="N1433" s="104"/>
      <c r="O1433" s="104"/>
      <c r="P1433" s="104"/>
      <c r="Q1433" s="104"/>
    </row>
    <row r="1434">
      <c r="A1434" s="73"/>
      <c r="B1434" s="73"/>
      <c r="C1434" s="73"/>
      <c r="D1434" s="73"/>
      <c r="E1434" s="108"/>
      <c r="F1434" s="109"/>
      <c r="G1434" s="93"/>
      <c r="H1434" s="93"/>
      <c r="I1434" s="108"/>
      <c r="J1434" s="104"/>
      <c r="K1434" s="104"/>
      <c r="L1434" s="104"/>
      <c r="M1434" s="104"/>
      <c r="N1434" s="104"/>
      <c r="O1434" s="104"/>
      <c r="P1434" s="104"/>
      <c r="Q1434" s="104"/>
    </row>
    <row r="1435">
      <c r="A1435" s="73"/>
      <c r="B1435" s="73"/>
      <c r="C1435" s="73"/>
      <c r="D1435" s="73"/>
      <c r="E1435" s="108"/>
      <c r="F1435" s="109"/>
      <c r="G1435" s="93"/>
      <c r="H1435" s="93"/>
      <c r="I1435" s="108"/>
      <c r="J1435" s="104"/>
      <c r="K1435" s="104"/>
      <c r="L1435" s="104"/>
      <c r="M1435" s="104"/>
      <c r="N1435" s="104"/>
      <c r="O1435" s="104"/>
      <c r="P1435" s="104"/>
      <c r="Q1435" s="104"/>
    </row>
    <row r="1436">
      <c r="A1436" s="73"/>
      <c r="B1436" s="73"/>
      <c r="C1436" s="73"/>
      <c r="D1436" s="73"/>
      <c r="E1436" s="108"/>
      <c r="F1436" s="109"/>
      <c r="G1436" s="93"/>
      <c r="H1436" s="93"/>
      <c r="I1436" s="108"/>
      <c r="J1436" s="104"/>
      <c r="K1436" s="104"/>
      <c r="L1436" s="104"/>
      <c r="M1436" s="104"/>
      <c r="N1436" s="104"/>
      <c r="O1436" s="104"/>
      <c r="P1436" s="104"/>
      <c r="Q1436" s="104"/>
    </row>
    <row r="1437">
      <c r="A1437" s="73"/>
      <c r="B1437" s="73"/>
      <c r="C1437" s="73"/>
      <c r="D1437" s="73"/>
      <c r="E1437" s="108"/>
      <c r="F1437" s="109"/>
      <c r="G1437" s="93"/>
      <c r="H1437" s="93"/>
      <c r="I1437" s="108"/>
      <c r="J1437" s="104"/>
      <c r="K1437" s="104"/>
      <c r="L1437" s="104"/>
      <c r="M1437" s="104"/>
      <c r="N1437" s="104"/>
      <c r="O1437" s="104"/>
      <c r="P1437" s="104"/>
      <c r="Q1437" s="104"/>
    </row>
    <row r="1438">
      <c r="A1438" s="73"/>
      <c r="B1438" s="73"/>
      <c r="C1438" s="73"/>
      <c r="D1438" s="73"/>
      <c r="E1438" s="108"/>
      <c r="F1438" s="109"/>
      <c r="G1438" s="93"/>
      <c r="H1438" s="93"/>
      <c r="I1438" s="108"/>
      <c r="J1438" s="104"/>
      <c r="K1438" s="104"/>
      <c r="L1438" s="104"/>
      <c r="M1438" s="104"/>
      <c r="N1438" s="104"/>
      <c r="O1438" s="104"/>
      <c r="P1438" s="104"/>
      <c r="Q1438" s="104"/>
    </row>
    <row r="1439">
      <c r="A1439" s="73"/>
      <c r="B1439" s="73"/>
      <c r="C1439" s="73"/>
      <c r="D1439" s="73"/>
      <c r="E1439" s="108"/>
      <c r="F1439" s="109"/>
      <c r="G1439" s="93"/>
      <c r="H1439" s="93"/>
      <c r="I1439" s="108"/>
      <c r="J1439" s="104"/>
      <c r="K1439" s="104"/>
      <c r="L1439" s="104"/>
      <c r="M1439" s="104"/>
      <c r="N1439" s="104"/>
      <c r="O1439" s="104"/>
      <c r="P1439" s="104"/>
      <c r="Q1439" s="104"/>
    </row>
    <row r="1440">
      <c r="A1440" s="73"/>
      <c r="B1440" s="73"/>
      <c r="C1440" s="73"/>
      <c r="D1440" s="73"/>
      <c r="E1440" s="108"/>
      <c r="F1440" s="109"/>
      <c r="G1440" s="93"/>
      <c r="H1440" s="93"/>
      <c r="I1440" s="108"/>
      <c r="J1440" s="104"/>
      <c r="K1440" s="104"/>
      <c r="L1440" s="104"/>
      <c r="M1440" s="104"/>
      <c r="N1440" s="104"/>
      <c r="O1440" s="104"/>
      <c r="P1440" s="104"/>
      <c r="Q1440" s="104"/>
    </row>
    <row r="1441">
      <c r="A1441" s="73"/>
      <c r="B1441" s="73"/>
      <c r="C1441" s="73"/>
      <c r="D1441" s="73"/>
      <c r="E1441" s="108"/>
      <c r="F1441" s="109"/>
      <c r="G1441" s="93"/>
      <c r="H1441" s="93"/>
      <c r="I1441" s="108"/>
      <c r="J1441" s="104"/>
      <c r="K1441" s="104"/>
      <c r="L1441" s="104"/>
      <c r="M1441" s="104"/>
      <c r="N1441" s="104"/>
      <c r="O1441" s="104"/>
      <c r="P1441" s="104"/>
      <c r="Q1441" s="104"/>
    </row>
    <row r="1442">
      <c r="A1442" s="73"/>
      <c r="B1442" s="73"/>
      <c r="C1442" s="73"/>
      <c r="D1442" s="73"/>
      <c r="E1442" s="108"/>
      <c r="F1442" s="109"/>
      <c r="G1442" s="93"/>
      <c r="H1442" s="93"/>
      <c r="I1442" s="108"/>
      <c r="J1442" s="104"/>
      <c r="K1442" s="104"/>
      <c r="L1442" s="104"/>
      <c r="M1442" s="104"/>
      <c r="N1442" s="104"/>
      <c r="O1442" s="104"/>
      <c r="P1442" s="104"/>
      <c r="Q1442" s="104"/>
    </row>
    <row r="1443">
      <c r="A1443" s="73"/>
      <c r="B1443" s="73"/>
      <c r="C1443" s="73"/>
      <c r="D1443" s="73"/>
      <c r="E1443" s="108"/>
      <c r="F1443" s="109"/>
      <c r="G1443" s="93"/>
      <c r="H1443" s="93"/>
      <c r="I1443" s="108"/>
      <c r="J1443" s="104"/>
      <c r="K1443" s="104"/>
      <c r="L1443" s="104"/>
      <c r="M1443" s="104"/>
      <c r="N1443" s="104"/>
      <c r="O1443" s="104"/>
      <c r="P1443" s="104"/>
      <c r="Q1443" s="104"/>
    </row>
    <row r="1444">
      <c r="A1444" s="73"/>
      <c r="B1444" s="73"/>
      <c r="C1444" s="73"/>
      <c r="D1444" s="73"/>
      <c r="E1444" s="108"/>
      <c r="F1444" s="109"/>
      <c r="G1444" s="93"/>
      <c r="H1444" s="93"/>
      <c r="I1444" s="108"/>
      <c r="J1444" s="104"/>
      <c r="K1444" s="104"/>
      <c r="L1444" s="104"/>
      <c r="M1444" s="104"/>
      <c r="N1444" s="104"/>
      <c r="O1444" s="104"/>
      <c r="P1444" s="104"/>
      <c r="Q1444" s="104"/>
    </row>
    <row r="1445">
      <c r="A1445" s="73"/>
      <c r="B1445" s="73"/>
      <c r="C1445" s="73"/>
      <c r="D1445" s="73"/>
      <c r="E1445" s="108"/>
      <c r="F1445" s="109"/>
      <c r="G1445" s="93"/>
      <c r="H1445" s="93"/>
      <c r="I1445" s="108"/>
      <c r="J1445" s="104"/>
      <c r="K1445" s="104"/>
      <c r="L1445" s="104"/>
      <c r="M1445" s="104"/>
      <c r="N1445" s="104"/>
      <c r="O1445" s="104"/>
      <c r="P1445" s="104"/>
      <c r="Q1445" s="104"/>
    </row>
    <row r="1446">
      <c r="A1446" s="73"/>
      <c r="B1446" s="73"/>
      <c r="C1446" s="73"/>
      <c r="D1446" s="73"/>
      <c r="E1446" s="108"/>
      <c r="F1446" s="109"/>
      <c r="G1446" s="93"/>
      <c r="H1446" s="93"/>
      <c r="I1446" s="108"/>
      <c r="J1446" s="104"/>
      <c r="K1446" s="104"/>
      <c r="L1446" s="104"/>
      <c r="M1446" s="104"/>
      <c r="N1446" s="104"/>
      <c r="O1446" s="104"/>
      <c r="P1446" s="104"/>
      <c r="Q1446" s="104"/>
    </row>
    <row r="1447">
      <c r="A1447" s="73"/>
      <c r="B1447" s="73"/>
      <c r="C1447" s="73"/>
      <c r="D1447" s="73"/>
      <c r="E1447" s="108"/>
      <c r="F1447" s="109"/>
      <c r="G1447" s="93"/>
      <c r="H1447" s="93"/>
      <c r="I1447" s="108"/>
      <c r="J1447" s="104"/>
      <c r="K1447" s="104"/>
      <c r="L1447" s="104"/>
      <c r="M1447" s="104"/>
      <c r="N1447" s="104"/>
      <c r="O1447" s="104"/>
      <c r="P1447" s="104"/>
      <c r="Q1447" s="104"/>
    </row>
    <row r="1448">
      <c r="A1448" s="73"/>
      <c r="B1448" s="73"/>
      <c r="C1448" s="73"/>
      <c r="D1448" s="73"/>
      <c r="E1448" s="108"/>
      <c r="F1448" s="109"/>
      <c r="G1448" s="93"/>
      <c r="H1448" s="93"/>
      <c r="I1448" s="108"/>
      <c r="J1448" s="104"/>
      <c r="K1448" s="104"/>
      <c r="L1448" s="104"/>
      <c r="M1448" s="104"/>
      <c r="N1448" s="104"/>
      <c r="O1448" s="104"/>
      <c r="P1448" s="104"/>
      <c r="Q1448" s="104"/>
    </row>
    <row r="1449">
      <c r="A1449" s="73"/>
      <c r="B1449" s="73"/>
      <c r="C1449" s="73"/>
      <c r="D1449" s="73"/>
      <c r="E1449" s="108"/>
      <c r="F1449" s="109"/>
      <c r="G1449" s="93"/>
      <c r="H1449" s="93"/>
      <c r="I1449" s="108"/>
      <c r="J1449" s="104"/>
      <c r="K1449" s="104"/>
      <c r="L1449" s="104"/>
      <c r="M1449" s="104"/>
      <c r="N1449" s="104"/>
      <c r="O1449" s="104"/>
      <c r="P1449" s="104"/>
      <c r="Q1449" s="104"/>
    </row>
    <row r="1450">
      <c r="A1450" s="73"/>
      <c r="B1450" s="73"/>
      <c r="C1450" s="73"/>
      <c r="D1450" s="73"/>
      <c r="E1450" s="108"/>
      <c r="F1450" s="109"/>
      <c r="G1450" s="93"/>
      <c r="H1450" s="93"/>
      <c r="I1450" s="108"/>
      <c r="J1450" s="104"/>
      <c r="K1450" s="104"/>
      <c r="L1450" s="104"/>
      <c r="M1450" s="104"/>
      <c r="N1450" s="104"/>
      <c r="O1450" s="104"/>
      <c r="P1450" s="104"/>
      <c r="Q1450" s="104"/>
    </row>
    <row r="1451">
      <c r="A1451" s="73"/>
      <c r="B1451" s="73"/>
      <c r="C1451" s="73"/>
      <c r="D1451" s="73"/>
      <c r="E1451" s="108"/>
      <c r="F1451" s="109"/>
      <c r="G1451" s="93"/>
      <c r="H1451" s="93"/>
      <c r="I1451" s="108"/>
      <c r="J1451" s="104"/>
      <c r="K1451" s="104"/>
      <c r="L1451" s="104"/>
      <c r="M1451" s="104"/>
      <c r="N1451" s="104"/>
      <c r="O1451" s="104"/>
      <c r="P1451" s="104"/>
      <c r="Q1451" s="104"/>
    </row>
    <row r="1452">
      <c r="A1452" s="73"/>
      <c r="B1452" s="73"/>
      <c r="C1452" s="73"/>
      <c r="D1452" s="73"/>
      <c r="E1452" s="108"/>
      <c r="F1452" s="109"/>
      <c r="G1452" s="93"/>
      <c r="H1452" s="93"/>
      <c r="I1452" s="108"/>
      <c r="J1452" s="104"/>
      <c r="K1452" s="104"/>
      <c r="L1452" s="104"/>
      <c r="M1452" s="104"/>
      <c r="N1452" s="104"/>
      <c r="O1452" s="104"/>
      <c r="P1452" s="104"/>
      <c r="Q1452" s="104"/>
    </row>
    <row r="1453">
      <c r="A1453" s="73"/>
      <c r="B1453" s="73"/>
      <c r="C1453" s="73"/>
      <c r="D1453" s="73"/>
      <c r="E1453" s="108"/>
      <c r="F1453" s="109"/>
      <c r="G1453" s="93"/>
      <c r="H1453" s="93"/>
      <c r="I1453" s="108"/>
      <c r="J1453" s="104"/>
      <c r="K1453" s="104"/>
      <c r="L1453" s="104"/>
      <c r="M1453" s="104"/>
      <c r="N1453" s="104"/>
      <c r="O1453" s="104"/>
      <c r="P1453" s="104"/>
      <c r="Q1453" s="104"/>
    </row>
    <row r="1454">
      <c r="A1454" s="73"/>
      <c r="B1454" s="73"/>
      <c r="C1454" s="73"/>
      <c r="D1454" s="73"/>
      <c r="E1454" s="108"/>
      <c r="F1454" s="109"/>
      <c r="G1454" s="93"/>
      <c r="H1454" s="93"/>
      <c r="I1454" s="108"/>
      <c r="J1454" s="104"/>
      <c r="K1454" s="104"/>
      <c r="L1454" s="104"/>
      <c r="M1454" s="104"/>
      <c r="N1454" s="104"/>
      <c r="O1454" s="104"/>
      <c r="P1454" s="104"/>
      <c r="Q1454" s="104"/>
    </row>
    <row r="1455">
      <c r="A1455" s="73"/>
      <c r="B1455" s="73"/>
      <c r="C1455" s="73"/>
      <c r="D1455" s="73"/>
      <c r="E1455" s="108"/>
      <c r="F1455" s="109"/>
      <c r="G1455" s="93"/>
      <c r="H1455" s="93"/>
      <c r="I1455" s="108"/>
      <c r="J1455" s="104"/>
      <c r="K1455" s="104"/>
      <c r="L1455" s="104"/>
      <c r="M1455" s="104"/>
      <c r="N1455" s="104"/>
      <c r="O1455" s="104"/>
      <c r="P1455" s="104"/>
      <c r="Q1455" s="104"/>
    </row>
    <row r="1456">
      <c r="A1456" s="73"/>
      <c r="B1456" s="73"/>
      <c r="C1456" s="73"/>
      <c r="D1456" s="73"/>
      <c r="E1456" s="108"/>
      <c r="F1456" s="109"/>
      <c r="G1456" s="93"/>
      <c r="H1456" s="93"/>
      <c r="I1456" s="108"/>
      <c r="J1456" s="104"/>
      <c r="K1456" s="104"/>
      <c r="L1456" s="104"/>
      <c r="M1456" s="104"/>
      <c r="N1456" s="104"/>
      <c r="O1456" s="104"/>
      <c r="P1456" s="104"/>
      <c r="Q1456" s="104"/>
    </row>
    <row r="1457">
      <c r="A1457" s="73"/>
      <c r="B1457" s="73"/>
      <c r="C1457" s="73"/>
      <c r="D1457" s="73"/>
      <c r="E1457" s="108"/>
      <c r="F1457" s="109"/>
      <c r="G1457" s="93"/>
      <c r="H1457" s="93"/>
      <c r="I1457" s="108"/>
      <c r="J1457" s="104"/>
      <c r="K1457" s="104"/>
      <c r="L1457" s="104"/>
      <c r="M1457" s="104"/>
      <c r="N1457" s="104"/>
      <c r="O1457" s="104"/>
      <c r="P1457" s="104"/>
      <c r="Q1457" s="104"/>
    </row>
    <row r="1458">
      <c r="A1458" s="73"/>
      <c r="B1458" s="73"/>
      <c r="C1458" s="73"/>
      <c r="D1458" s="73"/>
      <c r="E1458" s="108"/>
      <c r="F1458" s="109"/>
      <c r="G1458" s="93"/>
      <c r="H1458" s="93"/>
      <c r="I1458" s="108"/>
      <c r="J1458" s="104"/>
      <c r="K1458" s="104"/>
      <c r="L1458" s="104"/>
      <c r="M1458" s="104"/>
      <c r="N1458" s="104"/>
      <c r="O1458" s="104"/>
      <c r="P1458" s="104"/>
      <c r="Q1458" s="104"/>
    </row>
    <row r="1459">
      <c r="A1459" s="73"/>
      <c r="B1459" s="73"/>
      <c r="C1459" s="73"/>
      <c r="D1459" s="73"/>
      <c r="E1459" s="108"/>
      <c r="F1459" s="109"/>
      <c r="G1459" s="93"/>
      <c r="H1459" s="93"/>
      <c r="I1459" s="108"/>
      <c r="J1459" s="104"/>
      <c r="K1459" s="104"/>
      <c r="L1459" s="104"/>
      <c r="M1459" s="104"/>
      <c r="N1459" s="104"/>
      <c r="O1459" s="104"/>
      <c r="P1459" s="104"/>
      <c r="Q1459" s="104"/>
    </row>
    <row r="1460">
      <c r="A1460" s="73"/>
      <c r="B1460" s="73"/>
      <c r="C1460" s="73"/>
      <c r="D1460" s="73"/>
      <c r="E1460" s="108"/>
      <c r="F1460" s="109"/>
      <c r="G1460" s="93"/>
      <c r="H1460" s="93"/>
      <c r="I1460" s="108"/>
      <c r="J1460" s="104"/>
      <c r="K1460" s="104"/>
      <c r="L1460" s="104"/>
      <c r="M1460" s="104"/>
      <c r="N1460" s="104"/>
      <c r="O1460" s="104"/>
      <c r="P1460" s="104"/>
      <c r="Q1460" s="104"/>
    </row>
    <row r="1461">
      <c r="A1461" s="73"/>
      <c r="B1461" s="73"/>
      <c r="C1461" s="73"/>
      <c r="D1461" s="73"/>
      <c r="E1461" s="108"/>
      <c r="F1461" s="109"/>
      <c r="G1461" s="93"/>
      <c r="H1461" s="93"/>
      <c r="I1461" s="108"/>
      <c r="J1461" s="104"/>
      <c r="K1461" s="104"/>
      <c r="L1461" s="104"/>
      <c r="M1461" s="104"/>
      <c r="N1461" s="104"/>
      <c r="O1461" s="104"/>
      <c r="P1461" s="104"/>
      <c r="Q1461" s="104"/>
    </row>
    <row r="1462">
      <c r="A1462" s="73"/>
      <c r="B1462" s="73"/>
      <c r="C1462" s="73"/>
      <c r="D1462" s="73"/>
      <c r="E1462" s="108"/>
      <c r="F1462" s="109"/>
      <c r="G1462" s="93"/>
      <c r="H1462" s="93"/>
      <c r="I1462" s="108"/>
      <c r="J1462" s="104"/>
      <c r="K1462" s="104"/>
      <c r="L1462" s="104"/>
      <c r="M1462" s="104"/>
      <c r="N1462" s="104"/>
      <c r="O1462" s="104"/>
      <c r="P1462" s="104"/>
      <c r="Q1462" s="104"/>
    </row>
    <row r="1463">
      <c r="A1463" s="73"/>
      <c r="B1463" s="73"/>
      <c r="C1463" s="73"/>
      <c r="D1463" s="73"/>
      <c r="E1463" s="108"/>
      <c r="F1463" s="109"/>
      <c r="G1463" s="93"/>
      <c r="H1463" s="93"/>
      <c r="I1463" s="108"/>
      <c r="J1463" s="104"/>
      <c r="K1463" s="104"/>
      <c r="L1463" s="104"/>
      <c r="M1463" s="104"/>
      <c r="N1463" s="104"/>
      <c r="O1463" s="104"/>
      <c r="P1463" s="104"/>
      <c r="Q1463" s="104"/>
    </row>
    <row r="1464">
      <c r="A1464" s="73"/>
      <c r="B1464" s="73"/>
      <c r="C1464" s="73"/>
      <c r="D1464" s="73"/>
      <c r="E1464" s="108"/>
      <c r="F1464" s="109"/>
      <c r="G1464" s="93"/>
      <c r="H1464" s="93"/>
      <c r="I1464" s="108"/>
      <c r="J1464" s="104"/>
      <c r="K1464" s="104"/>
      <c r="L1464" s="104"/>
      <c r="M1464" s="104"/>
      <c r="N1464" s="104"/>
      <c r="O1464" s="104"/>
      <c r="P1464" s="104"/>
      <c r="Q1464" s="104"/>
    </row>
    <row r="1465">
      <c r="A1465" s="73"/>
      <c r="B1465" s="73"/>
      <c r="C1465" s="73"/>
      <c r="D1465" s="73"/>
      <c r="E1465" s="108"/>
      <c r="F1465" s="109"/>
      <c r="G1465" s="93"/>
      <c r="H1465" s="93"/>
      <c r="I1465" s="108"/>
      <c r="J1465" s="104"/>
      <c r="K1465" s="104"/>
      <c r="L1465" s="104"/>
      <c r="M1465" s="104"/>
      <c r="N1465" s="104"/>
      <c r="O1465" s="104"/>
      <c r="P1465" s="104"/>
      <c r="Q1465" s="104"/>
    </row>
    <row r="1466">
      <c r="A1466" s="73"/>
      <c r="B1466" s="73"/>
      <c r="C1466" s="73"/>
      <c r="D1466" s="73"/>
      <c r="E1466" s="108"/>
      <c r="F1466" s="109"/>
      <c r="G1466" s="93"/>
      <c r="H1466" s="93"/>
      <c r="I1466" s="108"/>
      <c r="J1466" s="104"/>
      <c r="K1466" s="104"/>
      <c r="L1466" s="104"/>
      <c r="M1466" s="104"/>
      <c r="N1466" s="104"/>
      <c r="O1466" s="104"/>
      <c r="P1466" s="104"/>
      <c r="Q1466" s="104"/>
    </row>
    <row r="1467">
      <c r="A1467" s="73"/>
      <c r="B1467" s="73"/>
      <c r="C1467" s="73"/>
      <c r="D1467" s="73"/>
      <c r="E1467" s="108"/>
      <c r="F1467" s="109"/>
      <c r="G1467" s="93"/>
      <c r="H1467" s="93"/>
      <c r="I1467" s="108"/>
      <c r="J1467" s="104"/>
      <c r="K1467" s="104"/>
      <c r="L1467" s="104"/>
      <c r="M1467" s="104"/>
      <c r="N1467" s="104"/>
      <c r="O1467" s="104"/>
      <c r="P1467" s="104"/>
      <c r="Q1467" s="104"/>
    </row>
    <row r="1468">
      <c r="A1468" s="73"/>
      <c r="B1468" s="73"/>
      <c r="C1468" s="73"/>
      <c r="D1468" s="73"/>
      <c r="E1468" s="108"/>
      <c r="F1468" s="109"/>
      <c r="G1468" s="93"/>
      <c r="H1468" s="93"/>
      <c r="I1468" s="108"/>
      <c r="J1468" s="104"/>
      <c r="K1468" s="104"/>
      <c r="L1468" s="104"/>
      <c r="M1468" s="104"/>
      <c r="N1468" s="104"/>
      <c r="O1468" s="104"/>
      <c r="P1468" s="104"/>
      <c r="Q1468" s="104"/>
    </row>
    <row r="1469">
      <c r="A1469" s="73"/>
      <c r="B1469" s="73"/>
      <c r="C1469" s="73"/>
      <c r="D1469" s="73"/>
      <c r="E1469" s="108"/>
      <c r="F1469" s="109"/>
      <c r="G1469" s="93"/>
      <c r="H1469" s="93"/>
      <c r="I1469" s="108"/>
      <c r="J1469" s="104"/>
      <c r="K1469" s="104"/>
      <c r="L1469" s="104"/>
      <c r="M1469" s="104"/>
      <c r="N1469" s="104"/>
      <c r="O1469" s="104"/>
      <c r="P1469" s="104"/>
      <c r="Q1469" s="104"/>
    </row>
    <row r="1470">
      <c r="A1470" s="73"/>
      <c r="B1470" s="73"/>
      <c r="C1470" s="73"/>
      <c r="D1470" s="73"/>
      <c r="E1470" s="108"/>
      <c r="F1470" s="109"/>
      <c r="G1470" s="93"/>
      <c r="H1470" s="93"/>
      <c r="I1470" s="108"/>
      <c r="J1470" s="104"/>
      <c r="K1470" s="104"/>
      <c r="L1470" s="104"/>
      <c r="M1470" s="104"/>
      <c r="N1470" s="104"/>
      <c r="O1470" s="104"/>
      <c r="P1470" s="104"/>
      <c r="Q1470" s="104"/>
    </row>
    <row r="1471">
      <c r="A1471" s="73"/>
      <c r="B1471" s="73"/>
      <c r="C1471" s="73"/>
      <c r="D1471" s="73"/>
      <c r="E1471" s="108"/>
      <c r="F1471" s="109"/>
      <c r="G1471" s="93"/>
      <c r="H1471" s="93"/>
      <c r="I1471" s="108"/>
      <c r="J1471" s="104"/>
      <c r="K1471" s="104"/>
      <c r="L1471" s="104"/>
      <c r="M1471" s="104"/>
      <c r="N1471" s="104"/>
      <c r="O1471" s="104"/>
      <c r="P1471" s="104"/>
      <c r="Q1471" s="104"/>
    </row>
    <row r="1472">
      <c r="A1472" s="73"/>
      <c r="B1472" s="73"/>
      <c r="C1472" s="73"/>
      <c r="D1472" s="73"/>
      <c r="E1472" s="108"/>
      <c r="F1472" s="109"/>
      <c r="G1472" s="93"/>
      <c r="H1472" s="93"/>
      <c r="I1472" s="108"/>
      <c r="J1472" s="104"/>
      <c r="K1472" s="104"/>
      <c r="L1472" s="104"/>
      <c r="M1472" s="104"/>
      <c r="N1472" s="104"/>
      <c r="O1472" s="104"/>
      <c r="P1472" s="104"/>
      <c r="Q1472" s="104"/>
    </row>
    <row r="1473">
      <c r="A1473" s="73"/>
      <c r="B1473" s="73"/>
      <c r="C1473" s="73"/>
      <c r="D1473" s="73"/>
      <c r="E1473" s="108"/>
      <c r="F1473" s="109"/>
      <c r="G1473" s="93"/>
      <c r="H1473" s="93"/>
      <c r="I1473" s="108"/>
      <c r="J1473" s="104"/>
      <c r="K1473" s="104"/>
      <c r="L1473" s="104"/>
      <c r="M1473" s="104"/>
      <c r="N1473" s="104"/>
      <c r="O1473" s="104"/>
      <c r="P1473" s="104"/>
      <c r="Q1473" s="104"/>
    </row>
    <row r="1474">
      <c r="A1474" s="73"/>
      <c r="B1474" s="73"/>
      <c r="C1474" s="73"/>
      <c r="D1474" s="73"/>
      <c r="E1474" s="108"/>
      <c r="F1474" s="109"/>
      <c r="G1474" s="93"/>
      <c r="H1474" s="93"/>
      <c r="I1474" s="108"/>
      <c r="J1474" s="104"/>
      <c r="K1474" s="104"/>
      <c r="L1474" s="104"/>
      <c r="M1474" s="104"/>
      <c r="N1474" s="104"/>
      <c r="O1474" s="104"/>
      <c r="P1474" s="104"/>
      <c r="Q1474" s="104"/>
    </row>
    <row r="1475">
      <c r="A1475" s="73"/>
      <c r="B1475" s="73"/>
      <c r="C1475" s="73"/>
      <c r="D1475" s="73"/>
      <c r="E1475" s="108"/>
      <c r="F1475" s="109"/>
      <c r="G1475" s="93"/>
      <c r="H1475" s="93"/>
      <c r="I1475" s="108"/>
      <c r="J1475" s="104"/>
      <c r="K1475" s="104"/>
      <c r="L1475" s="104"/>
      <c r="M1475" s="104"/>
      <c r="N1475" s="104"/>
      <c r="O1475" s="104"/>
      <c r="P1475" s="104"/>
      <c r="Q1475" s="104"/>
    </row>
    <row r="1476">
      <c r="A1476" s="73"/>
      <c r="B1476" s="73"/>
      <c r="C1476" s="73"/>
      <c r="D1476" s="73"/>
      <c r="E1476" s="108"/>
      <c r="F1476" s="109"/>
      <c r="G1476" s="93"/>
      <c r="H1476" s="93"/>
      <c r="I1476" s="108"/>
      <c r="J1476" s="104"/>
      <c r="K1476" s="104"/>
      <c r="L1476" s="104"/>
      <c r="M1476" s="104"/>
      <c r="N1476" s="104"/>
      <c r="O1476" s="104"/>
      <c r="P1476" s="104"/>
      <c r="Q1476" s="104"/>
    </row>
    <row r="1477">
      <c r="A1477" s="73"/>
      <c r="B1477" s="73"/>
      <c r="C1477" s="73"/>
      <c r="D1477" s="73"/>
      <c r="E1477" s="108"/>
      <c r="F1477" s="109"/>
      <c r="G1477" s="93"/>
      <c r="H1477" s="93"/>
      <c r="I1477" s="108"/>
      <c r="J1477" s="104"/>
      <c r="K1477" s="104"/>
      <c r="L1477" s="104"/>
      <c r="M1477" s="104"/>
      <c r="N1477" s="104"/>
      <c r="O1477" s="104"/>
      <c r="P1477" s="104"/>
      <c r="Q1477" s="104"/>
    </row>
    <row r="1478">
      <c r="A1478" s="73"/>
      <c r="B1478" s="73"/>
      <c r="C1478" s="73"/>
      <c r="D1478" s="73"/>
      <c r="E1478" s="108"/>
      <c r="F1478" s="109"/>
      <c r="G1478" s="93"/>
      <c r="H1478" s="93"/>
      <c r="I1478" s="108"/>
      <c r="J1478" s="104"/>
      <c r="K1478" s="104"/>
      <c r="L1478" s="104"/>
      <c r="M1478" s="104"/>
      <c r="N1478" s="104"/>
      <c r="O1478" s="104"/>
      <c r="P1478" s="104"/>
      <c r="Q1478" s="104"/>
    </row>
    <row r="1479">
      <c r="A1479" s="73"/>
      <c r="B1479" s="73"/>
      <c r="C1479" s="73"/>
      <c r="D1479" s="73"/>
      <c r="E1479" s="108"/>
      <c r="F1479" s="109"/>
      <c r="G1479" s="93"/>
      <c r="H1479" s="93"/>
      <c r="I1479" s="108"/>
      <c r="J1479" s="104"/>
      <c r="K1479" s="104"/>
      <c r="L1479" s="104"/>
      <c r="M1479" s="104"/>
      <c r="N1479" s="104"/>
      <c r="O1479" s="104"/>
      <c r="P1479" s="104"/>
      <c r="Q1479" s="104"/>
    </row>
    <row r="1480">
      <c r="A1480" s="73"/>
      <c r="B1480" s="73"/>
      <c r="C1480" s="73"/>
      <c r="D1480" s="73"/>
      <c r="E1480" s="108"/>
      <c r="F1480" s="109"/>
      <c r="G1480" s="93"/>
      <c r="H1480" s="93"/>
      <c r="I1480" s="108"/>
      <c r="J1480" s="104"/>
      <c r="K1480" s="104"/>
      <c r="L1480" s="104"/>
      <c r="M1480" s="104"/>
      <c r="N1480" s="104"/>
      <c r="O1480" s="104"/>
      <c r="P1480" s="104"/>
      <c r="Q1480" s="104"/>
    </row>
    <row r="1481">
      <c r="A1481" s="73"/>
      <c r="B1481" s="73"/>
      <c r="C1481" s="73"/>
      <c r="D1481" s="73"/>
      <c r="E1481" s="108"/>
      <c r="F1481" s="109"/>
      <c r="G1481" s="93"/>
      <c r="H1481" s="93"/>
      <c r="I1481" s="108"/>
      <c r="J1481" s="104"/>
      <c r="K1481" s="104"/>
      <c r="L1481" s="104"/>
      <c r="M1481" s="104"/>
      <c r="N1481" s="104"/>
      <c r="O1481" s="104"/>
      <c r="P1481" s="104"/>
      <c r="Q1481" s="104"/>
    </row>
    <row r="1482">
      <c r="A1482" s="73"/>
      <c r="B1482" s="73"/>
      <c r="C1482" s="73"/>
      <c r="D1482" s="73"/>
      <c r="E1482" s="108"/>
      <c r="F1482" s="109"/>
      <c r="G1482" s="93"/>
      <c r="H1482" s="93"/>
      <c r="I1482" s="108"/>
      <c r="J1482" s="104"/>
      <c r="K1482" s="104"/>
      <c r="L1482" s="104"/>
      <c r="M1482" s="104"/>
      <c r="N1482" s="104"/>
      <c r="O1482" s="104"/>
      <c r="P1482" s="104"/>
      <c r="Q1482" s="104"/>
    </row>
    <row r="1483">
      <c r="A1483" s="73"/>
      <c r="B1483" s="73"/>
      <c r="C1483" s="73"/>
      <c r="D1483" s="73"/>
      <c r="E1483" s="108"/>
      <c r="F1483" s="109"/>
      <c r="G1483" s="93"/>
      <c r="H1483" s="93"/>
      <c r="I1483" s="108"/>
      <c r="J1483" s="104"/>
      <c r="K1483" s="104"/>
      <c r="L1483" s="104"/>
      <c r="M1483" s="104"/>
      <c r="N1483" s="104"/>
      <c r="O1483" s="104"/>
      <c r="P1483" s="104"/>
      <c r="Q1483" s="104"/>
    </row>
    <row r="1484">
      <c r="A1484" s="73"/>
      <c r="B1484" s="73"/>
      <c r="C1484" s="73"/>
      <c r="D1484" s="73"/>
      <c r="E1484" s="108"/>
      <c r="F1484" s="109"/>
      <c r="G1484" s="93"/>
      <c r="H1484" s="93"/>
      <c r="I1484" s="108"/>
      <c r="J1484" s="104"/>
      <c r="K1484" s="104"/>
      <c r="L1484" s="104"/>
      <c r="M1484" s="104"/>
      <c r="N1484" s="104"/>
      <c r="O1484" s="104"/>
      <c r="P1484" s="104"/>
      <c r="Q1484" s="104"/>
    </row>
    <row r="1485">
      <c r="A1485" s="73"/>
      <c r="B1485" s="73"/>
      <c r="C1485" s="73"/>
      <c r="D1485" s="73"/>
      <c r="E1485" s="108"/>
      <c r="F1485" s="109"/>
      <c r="G1485" s="93"/>
      <c r="H1485" s="93"/>
      <c r="I1485" s="108"/>
      <c r="J1485" s="104"/>
      <c r="K1485" s="104"/>
      <c r="L1485" s="104"/>
      <c r="M1485" s="104"/>
      <c r="N1485" s="104"/>
      <c r="O1485" s="104"/>
      <c r="P1485" s="104"/>
      <c r="Q1485" s="104"/>
    </row>
    <row r="1486">
      <c r="A1486" s="73"/>
      <c r="B1486" s="73"/>
      <c r="C1486" s="73"/>
      <c r="D1486" s="73"/>
      <c r="E1486" s="108"/>
      <c r="F1486" s="109"/>
      <c r="G1486" s="93"/>
      <c r="H1486" s="93"/>
      <c r="I1486" s="108"/>
      <c r="J1486" s="104"/>
      <c r="K1486" s="104"/>
      <c r="L1486" s="104"/>
      <c r="M1486" s="104"/>
      <c r="N1486" s="104"/>
      <c r="O1486" s="104"/>
      <c r="P1486" s="104"/>
      <c r="Q1486" s="104"/>
    </row>
    <row r="1487">
      <c r="A1487" s="73"/>
      <c r="B1487" s="73"/>
      <c r="C1487" s="73"/>
      <c r="D1487" s="73"/>
      <c r="E1487" s="108"/>
      <c r="F1487" s="109"/>
      <c r="G1487" s="93"/>
      <c r="H1487" s="93"/>
      <c r="I1487" s="108"/>
      <c r="J1487" s="104"/>
      <c r="K1487" s="104"/>
      <c r="L1487" s="104"/>
      <c r="M1487" s="104"/>
      <c r="N1487" s="104"/>
      <c r="O1487" s="104"/>
      <c r="P1487" s="104"/>
      <c r="Q1487" s="104"/>
    </row>
    <row r="1488">
      <c r="A1488" s="73"/>
      <c r="B1488" s="73"/>
      <c r="C1488" s="73"/>
      <c r="D1488" s="73"/>
      <c r="E1488" s="108"/>
      <c r="F1488" s="109"/>
      <c r="G1488" s="93"/>
      <c r="H1488" s="93"/>
      <c r="I1488" s="108"/>
      <c r="J1488" s="104"/>
      <c r="K1488" s="104"/>
      <c r="L1488" s="104"/>
      <c r="M1488" s="104"/>
      <c r="N1488" s="104"/>
      <c r="O1488" s="104"/>
      <c r="P1488" s="104"/>
      <c r="Q1488" s="104"/>
    </row>
    <row r="1489">
      <c r="A1489" s="73"/>
      <c r="B1489" s="73"/>
      <c r="C1489" s="73"/>
      <c r="D1489" s="73"/>
      <c r="E1489" s="108"/>
      <c r="F1489" s="109"/>
      <c r="G1489" s="93"/>
      <c r="H1489" s="93"/>
      <c r="I1489" s="108"/>
      <c r="J1489" s="104"/>
      <c r="K1489" s="104"/>
      <c r="L1489" s="104"/>
      <c r="M1489" s="104"/>
      <c r="N1489" s="104"/>
      <c r="O1489" s="104"/>
      <c r="P1489" s="104"/>
      <c r="Q1489" s="104"/>
    </row>
    <row r="1490">
      <c r="A1490" s="73"/>
      <c r="B1490" s="73"/>
      <c r="C1490" s="73"/>
      <c r="D1490" s="73"/>
      <c r="E1490" s="108"/>
      <c r="F1490" s="109"/>
      <c r="G1490" s="93"/>
      <c r="H1490" s="93"/>
      <c r="I1490" s="108"/>
      <c r="J1490" s="104"/>
      <c r="K1490" s="104"/>
      <c r="L1490" s="104"/>
      <c r="M1490" s="104"/>
      <c r="N1490" s="104"/>
      <c r="O1490" s="104"/>
      <c r="P1490" s="104"/>
      <c r="Q1490" s="104"/>
    </row>
    <row r="1491">
      <c r="A1491" s="73"/>
      <c r="B1491" s="73"/>
      <c r="C1491" s="73"/>
      <c r="D1491" s="73"/>
      <c r="E1491" s="108"/>
      <c r="F1491" s="109"/>
      <c r="G1491" s="93"/>
      <c r="H1491" s="93"/>
      <c r="I1491" s="108"/>
      <c r="J1491" s="104"/>
      <c r="K1491" s="104"/>
      <c r="L1491" s="104"/>
      <c r="M1491" s="104"/>
      <c r="N1491" s="104"/>
      <c r="O1491" s="104"/>
      <c r="P1491" s="104"/>
      <c r="Q1491" s="104"/>
    </row>
    <row r="1492">
      <c r="A1492" s="73"/>
      <c r="B1492" s="73"/>
      <c r="C1492" s="73"/>
      <c r="D1492" s="73"/>
      <c r="E1492" s="108"/>
      <c r="F1492" s="109"/>
      <c r="G1492" s="93"/>
      <c r="H1492" s="93"/>
      <c r="I1492" s="108"/>
      <c r="J1492" s="104"/>
      <c r="K1492" s="104"/>
      <c r="L1492" s="104"/>
      <c r="M1492" s="104"/>
      <c r="N1492" s="104"/>
      <c r="O1492" s="104"/>
      <c r="P1492" s="104"/>
      <c r="Q1492" s="104"/>
    </row>
    <row r="1493">
      <c r="A1493" s="73"/>
      <c r="B1493" s="73"/>
      <c r="C1493" s="73"/>
      <c r="D1493" s="73"/>
      <c r="E1493" s="108"/>
      <c r="F1493" s="109"/>
      <c r="G1493" s="93"/>
      <c r="H1493" s="93"/>
      <c r="I1493" s="108"/>
      <c r="J1493" s="104"/>
      <c r="K1493" s="104"/>
      <c r="L1493" s="104"/>
      <c r="M1493" s="104"/>
      <c r="N1493" s="104"/>
      <c r="O1493" s="104"/>
      <c r="P1493" s="104"/>
      <c r="Q1493" s="104"/>
    </row>
    <row r="1494">
      <c r="A1494" s="73"/>
      <c r="B1494" s="73"/>
      <c r="C1494" s="73"/>
      <c r="D1494" s="73"/>
      <c r="E1494" s="108"/>
      <c r="F1494" s="109"/>
      <c r="G1494" s="93"/>
      <c r="H1494" s="93"/>
      <c r="I1494" s="108"/>
      <c r="J1494" s="104"/>
      <c r="K1494" s="104"/>
      <c r="L1494" s="104"/>
      <c r="M1494" s="104"/>
      <c r="N1494" s="104"/>
      <c r="O1494" s="104"/>
      <c r="P1494" s="104"/>
      <c r="Q1494" s="104"/>
    </row>
    <row r="1495">
      <c r="A1495" s="73"/>
      <c r="B1495" s="73"/>
      <c r="C1495" s="73"/>
      <c r="D1495" s="73"/>
      <c r="E1495" s="108"/>
      <c r="F1495" s="109"/>
      <c r="G1495" s="93"/>
      <c r="H1495" s="93"/>
      <c r="I1495" s="108"/>
      <c r="J1495" s="104"/>
      <c r="K1495" s="104"/>
      <c r="L1495" s="104"/>
      <c r="M1495" s="104"/>
      <c r="N1495" s="104"/>
      <c r="O1495" s="104"/>
      <c r="P1495" s="104"/>
      <c r="Q1495" s="104"/>
    </row>
    <row r="1496">
      <c r="A1496" s="73"/>
      <c r="B1496" s="73"/>
      <c r="C1496" s="73"/>
      <c r="D1496" s="73"/>
      <c r="E1496" s="108"/>
      <c r="F1496" s="109"/>
      <c r="G1496" s="93"/>
      <c r="H1496" s="93"/>
      <c r="I1496" s="108"/>
      <c r="J1496" s="104"/>
      <c r="K1496" s="104"/>
      <c r="L1496" s="104"/>
      <c r="M1496" s="104"/>
      <c r="N1496" s="104"/>
      <c r="O1496" s="104"/>
      <c r="P1496" s="104"/>
      <c r="Q1496" s="104"/>
    </row>
    <row r="1497">
      <c r="A1497" s="73"/>
      <c r="B1497" s="73"/>
      <c r="C1497" s="73"/>
      <c r="D1497" s="73"/>
      <c r="E1497" s="108"/>
      <c r="F1497" s="109"/>
      <c r="G1497" s="93"/>
      <c r="H1497" s="93"/>
      <c r="I1497" s="108"/>
      <c r="J1497" s="104"/>
      <c r="K1497" s="104"/>
      <c r="L1497" s="104"/>
      <c r="M1497" s="104"/>
      <c r="N1497" s="104"/>
      <c r="O1497" s="104"/>
      <c r="P1497" s="104"/>
      <c r="Q1497" s="104"/>
    </row>
    <row r="1498">
      <c r="A1498" s="73"/>
      <c r="B1498" s="73"/>
      <c r="C1498" s="73"/>
      <c r="D1498" s="73"/>
      <c r="E1498" s="108"/>
      <c r="F1498" s="109"/>
      <c r="G1498" s="93"/>
      <c r="H1498" s="93"/>
      <c r="I1498" s="108"/>
      <c r="J1498" s="104"/>
      <c r="K1498" s="104"/>
      <c r="L1498" s="104"/>
      <c r="M1498" s="104"/>
      <c r="N1498" s="104"/>
      <c r="O1498" s="104"/>
      <c r="P1498" s="104"/>
      <c r="Q1498" s="104"/>
    </row>
    <row r="1499">
      <c r="A1499" s="73"/>
      <c r="B1499" s="73"/>
      <c r="C1499" s="73"/>
      <c r="D1499" s="73"/>
      <c r="E1499" s="108"/>
      <c r="F1499" s="109"/>
      <c r="G1499" s="93"/>
      <c r="H1499" s="93"/>
      <c r="I1499" s="108"/>
      <c r="J1499" s="104"/>
      <c r="K1499" s="104"/>
      <c r="L1499" s="104"/>
      <c r="M1499" s="104"/>
      <c r="N1499" s="104"/>
      <c r="O1499" s="104"/>
      <c r="P1499" s="104"/>
      <c r="Q1499" s="104"/>
    </row>
    <row r="1500">
      <c r="A1500" s="73"/>
      <c r="B1500" s="73"/>
      <c r="C1500" s="73"/>
      <c r="D1500" s="73"/>
      <c r="E1500" s="108"/>
      <c r="F1500" s="109"/>
      <c r="G1500" s="93"/>
      <c r="H1500" s="93"/>
      <c r="I1500" s="108"/>
      <c r="J1500" s="104"/>
      <c r="K1500" s="104"/>
      <c r="L1500" s="104"/>
      <c r="M1500" s="104"/>
      <c r="N1500" s="104"/>
      <c r="O1500" s="104"/>
      <c r="P1500" s="104"/>
      <c r="Q1500" s="104"/>
    </row>
    <row r="1501">
      <c r="A1501" s="73"/>
      <c r="B1501" s="73"/>
      <c r="C1501" s="73"/>
      <c r="D1501" s="73"/>
      <c r="E1501" s="108"/>
      <c r="F1501" s="109"/>
      <c r="G1501" s="93"/>
      <c r="H1501" s="93"/>
      <c r="I1501" s="108"/>
      <c r="J1501" s="104"/>
      <c r="K1501" s="104"/>
      <c r="L1501" s="104"/>
      <c r="M1501" s="104"/>
      <c r="N1501" s="104"/>
      <c r="O1501" s="104"/>
      <c r="P1501" s="104"/>
      <c r="Q1501" s="104"/>
    </row>
    <row r="1502">
      <c r="A1502" s="73"/>
      <c r="B1502" s="73"/>
      <c r="C1502" s="73"/>
      <c r="D1502" s="73"/>
      <c r="E1502" s="108"/>
      <c r="F1502" s="109"/>
      <c r="G1502" s="93"/>
      <c r="H1502" s="93"/>
      <c r="I1502" s="108"/>
      <c r="J1502" s="104"/>
      <c r="K1502" s="104"/>
      <c r="L1502" s="104"/>
      <c r="M1502" s="104"/>
      <c r="N1502" s="104"/>
      <c r="O1502" s="104"/>
      <c r="P1502" s="104"/>
      <c r="Q1502" s="104"/>
    </row>
    <row r="1503">
      <c r="A1503" s="73"/>
      <c r="B1503" s="73"/>
      <c r="C1503" s="73"/>
      <c r="D1503" s="73"/>
      <c r="E1503" s="108"/>
      <c r="F1503" s="109"/>
      <c r="G1503" s="93"/>
      <c r="H1503" s="93"/>
      <c r="I1503" s="108"/>
      <c r="J1503" s="104"/>
      <c r="K1503" s="104"/>
      <c r="L1503" s="104"/>
      <c r="M1503" s="104"/>
      <c r="N1503" s="104"/>
      <c r="O1503" s="104"/>
      <c r="P1503" s="104"/>
      <c r="Q1503" s="104"/>
    </row>
    <row r="1504">
      <c r="A1504" s="73"/>
      <c r="B1504" s="73"/>
      <c r="C1504" s="73"/>
      <c r="D1504" s="73"/>
      <c r="E1504" s="108"/>
      <c r="F1504" s="109"/>
      <c r="G1504" s="93"/>
      <c r="H1504" s="93"/>
      <c r="I1504" s="108"/>
      <c r="J1504" s="104"/>
      <c r="K1504" s="104"/>
      <c r="L1504" s="104"/>
      <c r="M1504" s="104"/>
      <c r="N1504" s="104"/>
      <c r="O1504" s="104"/>
      <c r="P1504" s="104"/>
      <c r="Q1504" s="104"/>
    </row>
    <row r="1505">
      <c r="A1505" s="73"/>
      <c r="B1505" s="73"/>
      <c r="C1505" s="73"/>
      <c r="D1505" s="73"/>
      <c r="E1505" s="108"/>
      <c r="F1505" s="109"/>
      <c r="G1505" s="93"/>
      <c r="H1505" s="93"/>
      <c r="I1505" s="108"/>
      <c r="J1505" s="104"/>
      <c r="K1505" s="104"/>
      <c r="L1505" s="104"/>
      <c r="M1505" s="104"/>
      <c r="N1505" s="104"/>
      <c r="O1505" s="104"/>
      <c r="P1505" s="104"/>
      <c r="Q1505" s="104"/>
    </row>
    <row r="1506">
      <c r="A1506" s="73"/>
      <c r="B1506" s="73"/>
      <c r="C1506" s="73"/>
      <c r="D1506" s="73"/>
      <c r="E1506" s="108"/>
      <c r="F1506" s="109"/>
      <c r="G1506" s="93"/>
      <c r="H1506" s="93"/>
      <c r="I1506" s="108"/>
      <c r="J1506" s="104"/>
      <c r="K1506" s="104"/>
      <c r="L1506" s="104"/>
      <c r="M1506" s="104"/>
      <c r="N1506" s="104"/>
      <c r="O1506" s="104"/>
      <c r="P1506" s="104"/>
      <c r="Q1506" s="104"/>
    </row>
    <row r="1507">
      <c r="A1507" s="73"/>
      <c r="B1507" s="73"/>
      <c r="C1507" s="73"/>
      <c r="D1507" s="73"/>
      <c r="E1507" s="108"/>
      <c r="F1507" s="109"/>
      <c r="G1507" s="93"/>
      <c r="H1507" s="93"/>
      <c r="I1507" s="108"/>
      <c r="J1507" s="104"/>
      <c r="K1507" s="104"/>
      <c r="L1507" s="104"/>
      <c r="M1507" s="104"/>
      <c r="N1507" s="104"/>
      <c r="O1507" s="104"/>
      <c r="P1507" s="104"/>
      <c r="Q1507" s="104"/>
    </row>
    <row r="1508">
      <c r="A1508" s="73"/>
      <c r="B1508" s="73"/>
      <c r="C1508" s="73"/>
      <c r="D1508" s="73"/>
      <c r="E1508" s="108"/>
      <c r="F1508" s="109"/>
      <c r="G1508" s="93"/>
      <c r="H1508" s="93"/>
      <c r="I1508" s="108"/>
      <c r="J1508" s="104"/>
      <c r="K1508" s="104"/>
      <c r="L1508" s="104"/>
      <c r="M1508" s="104"/>
      <c r="N1508" s="104"/>
      <c r="O1508" s="104"/>
      <c r="P1508" s="104"/>
      <c r="Q1508" s="104"/>
    </row>
    <row r="1509">
      <c r="A1509" s="73"/>
      <c r="B1509" s="73"/>
      <c r="C1509" s="73"/>
      <c r="D1509" s="73"/>
      <c r="E1509" s="108"/>
      <c r="F1509" s="109"/>
      <c r="G1509" s="93"/>
      <c r="H1509" s="93"/>
      <c r="I1509" s="108"/>
      <c r="J1509" s="104"/>
      <c r="K1509" s="104"/>
      <c r="L1509" s="104"/>
      <c r="M1509" s="104"/>
      <c r="N1509" s="104"/>
      <c r="O1509" s="104"/>
      <c r="P1509" s="104"/>
      <c r="Q1509" s="104"/>
    </row>
    <row r="1510">
      <c r="A1510" s="73"/>
      <c r="B1510" s="73"/>
      <c r="C1510" s="73"/>
      <c r="D1510" s="73"/>
      <c r="E1510" s="108"/>
      <c r="F1510" s="109"/>
      <c r="G1510" s="93"/>
      <c r="H1510" s="93"/>
      <c r="I1510" s="108"/>
      <c r="J1510" s="104"/>
      <c r="K1510" s="104"/>
      <c r="L1510" s="104"/>
      <c r="M1510" s="104"/>
      <c r="N1510" s="104"/>
      <c r="O1510" s="104"/>
      <c r="P1510" s="104"/>
      <c r="Q1510" s="104"/>
    </row>
    <row r="1511">
      <c r="A1511" s="73"/>
      <c r="B1511" s="73"/>
      <c r="C1511" s="73"/>
      <c r="D1511" s="73"/>
      <c r="E1511" s="108"/>
      <c r="F1511" s="109"/>
      <c r="G1511" s="93"/>
      <c r="H1511" s="93"/>
      <c r="I1511" s="108"/>
      <c r="J1511" s="104"/>
      <c r="K1511" s="104"/>
      <c r="L1511" s="104"/>
      <c r="M1511" s="104"/>
      <c r="N1511" s="104"/>
      <c r="O1511" s="104"/>
      <c r="P1511" s="104"/>
      <c r="Q1511" s="104"/>
    </row>
    <row r="1512">
      <c r="A1512" s="73"/>
      <c r="B1512" s="73"/>
      <c r="C1512" s="73"/>
      <c r="D1512" s="73"/>
      <c r="E1512" s="108"/>
      <c r="F1512" s="109"/>
      <c r="G1512" s="93"/>
      <c r="H1512" s="93"/>
      <c r="I1512" s="108"/>
      <c r="J1512" s="104"/>
      <c r="K1512" s="104"/>
      <c r="L1512" s="104"/>
      <c r="M1512" s="104"/>
      <c r="N1512" s="104"/>
      <c r="O1512" s="104"/>
      <c r="P1512" s="104"/>
      <c r="Q1512" s="104"/>
    </row>
    <row r="1513">
      <c r="A1513" s="73"/>
      <c r="B1513" s="73"/>
      <c r="C1513" s="73"/>
      <c r="D1513" s="73"/>
      <c r="E1513" s="108"/>
      <c r="F1513" s="109"/>
      <c r="G1513" s="93"/>
      <c r="H1513" s="93"/>
      <c r="I1513" s="108"/>
      <c r="J1513" s="104"/>
      <c r="K1513" s="104"/>
      <c r="L1513" s="104"/>
      <c r="M1513" s="104"/>
      <c r="N1513" s="104"/>
      <c r="O1513" s="104"/>
      <c r="P1513" s="104"/>
      <c r="Q1513" s="104"/>
    </row>
    <row r="1514">
      <c r="A1514" s="73"/>
      <c r="B1514" s="73"/>
      <c r="C1514" s="73"/>
      <c r="D1514" s="73"/>
      <c r="E1514" s="108"/>
      <c r="F1514" s="109"/>
      <c r="G1514" s="93"/>
      <c r="H1514" s="93"/>
      <c r="I1514" s="108"/>
      <c r="J1514" s="104"/>
      <c r="K1514" s="104"/>
      <c r="L1514" s="104"/>
      <c r="M1514" s="104"/>
      <c r="N1514" s="104"/>
      <c r="O1514" s="104"/>
      <c r="P1514" s="104"/>
      <c r="Q1514" s="104"/>
    </row>
    <row r="1515">
      <c r="A1515" s="73"/>
      <c r="B1515" s="73"/>
      <c r="C1515" s="73"/>
      <c r="D1515" s="73"/>
      <c r="E1515" s="108"/>
      <c r="F1515" s="109"/>
      <c r="G1515" s="93"/>
      <c r="H1515" s="93"/>
      <c r="I1515" s="108"/>
      <c r="J1515" s="104"/>
      <c r="K1515" s="104"/>
      <c r="L1515" s="104"/>
      <c r="M1515" s="104"/>
      <c r="N1515" s="104"/>
      <c r="O1515" s="104"/>
      <c r="P1515" s="104"/>
      <c r="Q1515" s="104"/>
    </row>
    <row r="1516">
      <c r="A1516" s="73"/>
      <c r="B1516" s="73"/>
      <c r="C1516" s="73"/>
      <c r="D1516" s="73"/>
      <c r="E1516" s="108"/>
      <c r="F1516" s="109"/>
      <c r="G1516" s="93"/>
      <c r="H1516" s="93"/>
      <c r="I1516" s="108"/>
      <c r="J1516" s="104"/>
      <c r="K1516" s="104"/>
      <c r="L1516" s="104"/>
      <c r="M1516" s="104"/>
      <c r="N1516" s="104"/>
      <c r="O1516" s="104"/>
      <c r="P1516" s="104"/>
      <c r="Q1516" s="104"/>
    </row>
    <row r="1517">
      <c r="A1517" s="73"/>
      <c r="B1517" s="73"/>
      <c r="C1517" s="73"/>
      <c r="D1517" s="73"/>
      <c r="E1517" s="108"/>
      <c r="F1517" s="109"/>
      <c r="G1517" s="93"/>
      <c r="H1517" s="93"/>
      <c r="I1517" s="108"/>
      <c r="J1517" s="104"/>
      <c r="K1517" s="104"/>
      <c r="L1517" s="104"/>
      <c r="M1517" s="104"/>
      <c r="N1517" s="104"/>
      <c r="O1517" s="104"/>
      <c r="P1517" s="104"/>
      <c r="Q1517" s="104"/>
    </row>
    <row r="1518">
      <c r="A1518" s="73"/>
      <c r="B1518" s="73"/>
      <c r="C1518" s="73"/>
      <c r="D1518" s="73"/>
      <c r="E1518" s="108"/>
      <c r="F1518" s="109"/>
      <c r="G1518" s="93"/>
      <c r="H1518" s="93"/>
      <c r="I1518" s="108"/>
      <c r="J1518" s="104"/>
      <c r="K1518" s="104"/>
      <c r="L1518" s="104"/>
      <c r="M1518" s="104"/>
      <c r="N1518" s="104"/>
      <c r="O1518" s="104"/>
      <c r="P1518" s="104"/>
      <c r="Q1518" s="104"/>
    </row>
    <row r="1519">
      <c r="A1519" s="73"/>
      <c r="B1519" s="73"/>
      <c r="C1519" s="73"/>
      <c r="D1519" s="73"/>
      <c r="E1519" s="108"/>
      <c r="F1519" s="109"/>
      <c r="G1519" s="93"/>
      <c r="H1519" s="93"/>
      <c r="I1519" s="108"/>
      <c r="J1519" s="104"/>
      <c r="K1519" s="104"/>
      <c r="L1519" s="104"/>
      <c r="M1519" s="104"/>
      <c r="N1519" s="104"/>
      <c r="O1519" s="104"/>
      <c r="P1519" s="104"/>
      <c r="Q1519" s="104"/>
    </row>
    <row r="1520">
      <c r="A1520" s="73"/>
      <c r="B1520" s="73"/>
      <c r="C1520" s="73"/>
      <c r="D1520" s="73"/>
      <c r="E1520" s="108"/>
      <c r="F1520" s="109"/>
      <c r="G1520" s="93"/>
      <c r="H1520" s="93"/>
      <c r="I1520" s="108"/>
      <c r="J1520" s="104"/>
      <c r="K1520" s="104"/>
      <c r="L1520" s="104"/>
      <c r="M1520" s="104"/>
      <c r="N1520" s="104"/>
      <c r="O1520" s="104"/>
      <c r="P1520" s="104"/>
      <c r="Q1520" s="104"/>
    </row>
    <row r="1521">
      <c r="A1521" s="73"/>
      <c r="B1521" s="73"/>
      <c r="C1521" s="73"/>
      <c r="D1521" s="73"/>
      <c r="E1521" s="108"/>
      <c r="F1521" s="109"/>
      <c r="G1521" s="93"/>
      <c r="H1521" s="93"/>
      <c r="I1521" s="108"/>
      <c r="J1521" s="104"/>
      <c r="K1521" s="104"/>
      <c r="L1521" s="104"/>
      <c r="M1521" s="104"/>
      <c r="N1521" s="104"/>
      <c r="O1521" s="104"/>
      <c r="P1521" s="104"/>
      <c r="Q1521" s="104"/>
    </row>
    <row r="1522">
      <c r="A1522" s="73"/>
      <c r="B1522" s="73"/>
      <c r="C1522" s="73"/>
      <c r="D1522" s="73"/>
      <c r="E1522" s="108"/>
      <c r="F1522" s="109"/>
      <c r="G1522" s="93"/>
      <c r="H1522" s="93"/>
      <c r="I1522" s="108"/>
      <c r="J1522" s="104"/>
      <c r="K1522" s="104"/>
      <c r="L1522" s="104"/>
      <c r="M1522" s="104"/>
      <c r="N1522" s="104"/>
      <c r="O1522" s="104"/>
      <c r="P1522" s="104"/>
      <c r="Q1522" s="104"/>
    </row>
    <row r="1523">
      <c r="A1523" s="73"/>
      <c r="B1523" s="73"/>
      <c r="C1523" s="73"/>
      <c r="D1523" s="73"/>
      <c r="E1523" s="108"/>
      <c r="F1523" s="109"/>
      <c r="G1523" s="93"/>
      <c r="H1523" s="93"/>
      <c r="I1523" s="108"/>
      <c r="J1523" s="104"/>
      <c r="K1523" s="104"/>
      <c r="L1523" s="104"/>
      <c r="M1523" s="104"/>
      <c r="N1523" s="104"/>
      <c r="O1523" s="104"/>
      <c r="P1523" s="104"/>
      <c r="Q1523" s="104"/>
    </row>
    <row r="1524">
      <c r="A1524" s="73"/>
      <c r="B1524" s="73"/>
      <c r="C1524" s="73"/>
      <c r="D1524" s="73"/>
      <c r="E1524" s="108"/>
      <c r="F1524" s="109"/>
      <c r="G1524" s="93"/>
      <c r="H1524" s="93"/>
      <c r="I1524" s="108"/>
      <c r="J1524" s="104"/>
      <c r="K1524" s="104"/>
      <c r="L1524" s="104"/>
      <c r="M1524" s="104"/>
      <c r="N1524" s="104"/>
      <c r="O1524" s="104"/>
      <c r="P1524" s="104"/>
      <c r="Q1524" s="104"/>
    </row>
    <row r="1525">
      <c r="A1525" s="73"/>
      <c r="B1525" s="73"/>
      <c r="C1525" s="73"/>
      <c r="D1525" s="73"/>
      <c r="E1525" s="108"/>
      <c r="F1525" s="109"/>
      <c r="G1525" s="93"/>
      <c r="H1525" s="93"/>
      <c r="I1525" s="108"/>
      <c r="J1525" s="104"/>
      <c r="K1525" s="104"/>
      <c r="L1525" s="104"/>
      <c r="M1525" s="104"/>
      <c r="N1525" s="104"/>
      <c r="O1525" s="104"/>
      <c r="P1525" s="104"/>
      <c r="Q1525" s="104"/>
    </row>
    <row r="1526">
      <c r="A1526" s="73"/>
      <c r="B1526" s="73"/>
      <c r="C1526" s="73"/>
      <c r="D1526" s="73"/>
      <c r="E1526" s="108"/>
      <c r="F1526" s="109"/>
      <c r="G1526" s="93"/>
      <c r="H1526" s="93"/>
      <c r="I1526" s="108"/>
      <c r="J1526" s="104"/>
      <c r="K1526" s="104"/>
      <c r="L1526" s="104"/>
      <c r="M1526" s="104"/>
      <c r="N1526" s="104"/>
      <c r="O1526" s="104"/>
      <c r="P1526" s="104"/>
      <c r="Q1526" s="104"/>
    </row>
    <row r="1527">
      <c r="A1527" s="73"/>
      <c r="B1527" s="73"/>
      <c r="C1527" s="73"/>
      <c r="D1527" s="73"/>
      <c r="E1527" s="108"/>
      <c r="F1527" s="109"/>
      <c r="G1527" s="93"/>
      <c r="H1527" s="93"/>
      <c r="I1527" s="108"/>
      <c r="J1527" s="104"/>
      <c r="K1527" s="104"/>
      <c r="L1527" s="104"/>
      <c r="M1527" s="104"/>
      <c r="N1527" s="104"/>
      <c r="O1527" s="104"/>
      <c r="P1527" s="104"/>
      <c r="Q1527" s="104"/>
    </row>
    <row r="1528">
      <c r="A1528" s="73"/>
      <c r="B1528" s="73"/>
      <c r="C1528" s="73"/>
      <c r="D1528" s="73"/>
      <c r="E1528" s="108"/>
      <c r="F1528" s="109"/>
      <c r="G1528" s="93"/>
      <c r="H1528" s="93"/>
      <c r="I1528" s="108"/>
      <c r="J1528" s="104"/>
      <c r="K1528" s="104"/>
      <c r="L1528" s="104"/>
      <c r="M1528" s="104"/>
      <c r="N1528" s="104"/>
      <c r="O1528" s="104"/>
      <c r="P1528" s="104"/>
      <c r="Q1528" s="104"/>
    </row>
    <row r="1529">
      <c r="A1529" s="73"/>
      <c r="B1529" s="73"/>
      <c r="C1529" s="73"/>
      <c r="D1529" s="73"/>
      <c r="E1529" s="108"/>
      <c r="F1529" s="109"/>
      <c r="G1529" s="93"/>
      <c r="H1529" s="93"/>
      <c r="I1529" s="108"/>
      <c r="J1529" s="104"/>
      <c r="K1529" s="104"/>
      <c r="L1529" s="104"/>
      <c r="M1529" s="104"/>
      <c r="N1529" s="104"/>
      <c r="O1529" s="104"/>
      <c r="P1529" s="104"/>
      <c r="Q1529" s="104"/>
    </row>
    <row r="1530">
      <c r="A1530" s="73"/>
      <c r="B1530" s="73"/>
      <c r="C1530" s="73"/>
      <c r="D1530" s="73"/>
      <c r="E1530" s="108"/>
      <c r="F1530" s="109"/>
      <c r="G1530" s="93"/>
      <c r="H1530" s="93"/>
      <c r="I1530" s="108"/>
      <c r="J1530" s="104"/>
      <c r="K1530" s="104"/>
      <c r="L1530" s="104"/>
      <c r="M1530" s="104"/>
      <c r="N1530" s="104"/>
      <c r="O1530" s="104"/>
      <c r="P1530" s="104"/>
      <c r="Q1530" s="104"/>
    </row>
    <row r="1531">
      <c r="A1531" s="73"/>
      <c r="B1531" s="73"/>
      <c r="C1531" s="73"/>
      <c r="D1531" s="73"/>
      <c r="E1531" s="108"/>
      <c r="F1531" s="109"/>
      <c r="G1531" s="93"/>
      <c r="H1531" s="93"/>
      <c r="I1531" s="108"/>
      <c r="J1531" s="104"/>
      <c r="K1531" s="104"/>
      <c r="L1531" s="104"/>
      <c r="M1531" s="104"/>
      <c r="N1531" s="104"/>
      <c r="O1531" s="104"/>
      <c r="P1531" s="104"/>
      <c r="Q1531" s="104"/>
    </row>
    <row r="1532">
      <c r="A1532" s="73"/>
      <c r="B1532" s="73"/>
      <c r="C1532" s="73"/>
      <c r="D1532" s="73"/>
      <c r="E1532" s="108"/>
      <c r="F1532" s="109"/>
      <c r="G1532" s="93"/>
      <c r="H1532" s="93"/>
      <c r="I1532" s="108"/>
      <c r="J1532" s="104"/>
      <c r="K1532" s="104"/>
      <c r="L1532" s="104"/>
      <c r="M1532" s="104"/>
      <c r="N1532" s="104"/>
      <c r="O1532" s="104"/>
      <c r="P1532" s="104"/>
      <c r="Q1532" s="104"/>
    </row>
    <row r="1533">
      <c r="A1533" s="73"/>
      <c r="B1533" s="73"/>
      <c r="C1533" s="73"/>
      <c r="D1533" s="73"/>
      <c r="E1533" s="108"/>
      <c r="F1533" s="109"/>
      <c r="G1533" s="93"/>
      <c r="H1533" s="93"/>
      <c r="I1533" s="108"/>
      <c r="J1533" s="104"/>
      <c r="K1533" s="104"/>
      <c r="L1533" s="104"/>
      <c r="M1533" s="104"/>
      <c r="N1533" s="104"/>
      <c r="O1533" s="104"/>
      <c r="P1533" s="104"/>
      <c r="Q1533" s="104"/>
    </row>
    <row r="1534">
      <c r="A1534" s="73"/>
      <c r="B1534" s="73"/>
      <c r="C1534" s="73"/>
      <c r="D1534" s="73"/>
      <c r="E1534" s="108"/>
      <c r="F1534" s="109"/>
      <c r="G1534" s="93"/>
      <c r="H1534" s="93"/>
      <c r="I1534" s="108"/>
      <c r="J1534" s="104"/>
      <c r="K1534" s="104"/>
      <c r="L1534" s="104"/>
      <c r="M1534" s="104"/>
      <c r="N1534" s="104"/>
      <c r="O1534" s="104"/>
      <c r="P1534" s="104"/>
      <c r="Q1534" s="104"/>
    </row>
    <row r="1535">
      <c r="A1535" s="73"/>
      <c r="B1535" s="73"/>
      <c r="C1535" s="73"/>
      <c r="D1535" s="73"/>
      <c r="E1535" s="108"/>
      <c r="F1535" s="109"/>
      <c r="G1535" s="93"/>
      <c r="H1535" s="93"/>
      <c r="I1535" s="108"/>
      <c r="J1535" s="104"/>
      <c r="K1535" s="104"/>
      <c r="L1535" s="104"/>
      <c r="M1535" s="104"/>
      <c r="N1535" s="104"/>
      <c r="O1535" s="104"/>
      <c r="P1535" s="104"/>
      <c r="Q1535" s="104"/>
    </row>
    <row r="1536">
      <c r="A1536" s="73"/>
      <c r="B1536" s="73"/>
      <c r="C1536" s="73"/>
      <c r="D1536" s="73"/>
      <c r="E1536" s="108"/>
      <c r="F1536" s="109"/>
      <c r="G1536" s="93"/>
      <c r="H1536" s="93"/>
      <c r="I1536" s="108"/>
      <c r="J1536" s="104"/>
      <c r="K1536" s="104"/>
      <c r="L1536" s="104"/>
      <c r="M1536" s="104"/>
      <c r="N1536" s="104"/>
      <c r="O1536" s="104"/>
      <c r="P1536" s="104"/>
      <c r="Q1536" s="104"/>
    </row>
    <row r="1537">
      <c r="A1537" s="73"/>
      <c r="B1537" s="73"/>
      <c r="C1537" s="73"/>
      <c r="D1537" s="73"/>
      <c r="E1537" s="108"/>
      <c r="F1537" s="109"/>
      <c r="G1537" s="93"/>
      <c r="H1537" s="93"/>
      <c r="I1537" s="108"/>
      <c r="J1537" s="104"/>
      <c r="K1537" s="104"/>
      <c r="L1537" s="104"/>
      <c r="M1537" s="104"/>
      <c r="N1537" s="104"/>
      <c r="O1537" s="104"/>
      <c r="P1537" s="104"/>
      <c r="Q1537" s="104"/>
    </row>
    <row r="1538">
      <c r="A1538" s="73"/>
      <c r="B1538" s="73"/>
      <c r="C1538" s="73"/>
      <c r="D1538" s="73"/>
      <c r="E1538" s="108"/>
      <c r="F1538" s="109"/>
      <c r="G1538" s="93"/>
      <c r="H1538" s="93"/>
      <c r="I1538" s="108"/>
      <c r="J1538" s="104"/>
      <c r="K1538" s="104"/>
      <c r="L1538" s="104"/>
      <c r="M1538" s="104"/>
      <c r="N1538" s="104"/>
      <c r="O1538" s="104"/>
      <c r="P1538" s="104"/>
      <c r="Q1538" s="104"/>
    </row>
    <row r="1539">
      <c r="A1539" s="73"/>
      <c r="B1539" s="73"/>
      <c r="C1539" s="73"/>
      <c r="D1539" s="73"/>
      <c r="E1539" s="108"/>
      <c r="F1539" s="109"/>
      <c r="G1539" s="93"/>
      <c r="H1539" s="93"/>
      <c r="I1539" s="108"/>
      <c r="J1539" s="104"/>
      <c r="K1539" s="104"/>
      <c r="L1539" s="104"/>
      <c r="M1539" s="104"/>
      <c r="N1539" s="104"/>
      <c r="O1539" s="104"/>
      <c r="P1539" s="104"/>
      <c r="Q1539" s="104"/>
    </row>
    <row r="1540">
      <c r="A1540" s="73"/>
      <c r="B1540" s="73"/>
      <c r="C1540" s="73"/>
      <c r="D1540" s="73"/>
      <c r="E1540" s="108"/>
      <c r="F1540" s="109"/>
      <c r="G1540" s="93"/>
      <c r="H1540" s="93"/>
      <c r="I1540" s="108"/>
      <c r="J1540" s="104"/>
      <c r="K1540" s="104"/>
      <c r="L1540" s="104"/>
      <c r="M1540" s="104"/>
      <c r="N1540" s="104"/>
      <c r="O1540" s="104"/>
      <c r="P1540" s="104"/>
      <c r="Q1540" s="104"/>
    </row>
    <row r="1541">
      <c r="A1541" s="73"/>
      <c r="B1541" s="73"/>
      <c r="C1541" s="73"/>
      <c r="D1541" s="73"/>
      <c r="E1541" s="108"/>
      <c r="F1541" s="109"/>
      <c r="G1541" s="93"/>
      <c r="H1541" s="93"/>
      <c r="I1541" s="108"/>
      <c r="J1541" s="104"/>
      <c r="K1541" s="104"/>
      <c r="L1541" s="104"/>
      <c r="M1541" s="104"/>
      <c r="N1541" s="104"/>
      <c r="O1541" s="104"/>
      <c r="P1541" s="104"/>
      <c r="Q1541" s="104"/>
    </row>
    <row r="1542">
      <c r="A1542" s="73"/>
      <c r="B1542" s="73"/>
      <c r="C1542" s="73"/>
      <c r="D1542" s="73"/>
      <c r="E1542" s="108"/>
      <c r="F1542" s="109"/>
      <c r="G1542" s="93"/>
      <c r="H1542" s="93"/>
      <c r="I1542" s="108"/>
      <c r="J1542" s="104"/>
      <c r="K1542" s="104"/>
      <c r="L1542" s="104"/>
      <c r="M1542" s="104"/>
      <c r="N1542" s="104"/>
      <c r="O1542" s="104"/>
      <c r="P1542" s="104"/>
      <c r="Q1542" s="104"/>
    </row>
    <row r="1543">
      <c r="A1543" s="73"/>
      <c r="B1543" s="73"/>
      <c r="C1543" s="73"/>
      <c r="D1543" s="73"/>
      <c r="E1543" s="108"/>
      <c r="F1543" s="109"/>
      <c r="G1543" s="93"/>
      <c r="H1543" s="93"/>
      <c r="I1543" s="108"/>
      <c r="J1543" s="104"/>
      <c r="K1543" s="104"/>
      <c r="L1543" s="104"/>
      <c r="M1543" s="104"/>
      <c r="N1543" s="104"/>
      <c r="O1543" s="104"/>
      <c r="P1543" s="104"/>
      <c r="Q1543" s="104"/>
    </row>
    <row r="1544">
      <c r="A1544" s="73"/>
      <c r="B1544" s="73"/>
      <c r="C1544" s="73"/>
      <c r="D1544" s="73"/>
      <c r="E1544" s="108"/>
      <c r="F1544" s="109"/>
      <c r="G1544" s="93"/>
      <c r="H1544" s="93"/>
      <c r="I1544" s="108"/>
      <c r="J1544" s="104"/>
      <c r="K1544" s="104"/>
      <c r="L1544" s="104"/>
      <c r="M1544" s="104"/>
      <c r="N1544" s="104"/>
      <c r="O1544" s="104"/>
      <c r="P1544" s="104"/>
      <c r="Q1544" s="104"/>
    </row>
    <row r="1545">
      <c r="A1545" s="73"/>
      <c r="B1545" s="73"/>
      <c r="C1545" s="73"/>
      <c r="D1545" s="73"/>
      <c r="E1545" s="108"/>
      <c r="F1545" s="109"/>
      <c r="G1545" s="93"/>
      <c r="H1545" s="93"/>
      <c r="I1545" s="108"/>
      <c r="J1545" s="104"/>
      <c r="K1545" s="104"/>
      <c r="L1545" s="104"/>
      <c r="M1545" s="104"/>
      <c r="N1545" s="104"/>
      <c r="O1545" s="104"/>
      <c r="P1545" s="104"/>
      <c r="Q1545" s="104"/>
    </row>
    <row r="1546">
      <c r="A1546" s="73"/>
      <c r="B1546" s="73"/>
      <c r="C1546" s="73"/>
      <c r="D1546" s="73"/>
      <c r="E1546" s="108"/>
      <c r="F1546" s="109"/>
      <c r="G1546" s="93"/>
      <c r="H1546" s="93"/>
      <c r="I1546" s="108"/>
      <c r="J1546" s="104"/>
      <c r="K1546" s="104"/>
      <c r="L1546" s="104"/>
      <c r="M1546" s="104"/>
      <c r="N1546" s="104"/>
      <c r="O1546" s="104"/>
      <c r="P1546" s="104"/>
      <c r="Q1546" s="104"/>
    </row>
    <row r="1547">
      <c r="A1547" s="73"/>
      <c r="B1547" s="73"/>
      <c r="C1547" s="73"/>
      <c r="D1547" s="73"/>
      <c r="E1547" s="108"/>
      <c r="F1547" s="109"/>
      <c r="G1547" s="93"/>
      <c r="H1547" s="93"/>
      <c r="I1547" s="108"/>
      <c r="J1547" s="104"/>
      <c r="K1547" s="104"/>
      <c r="L1547" s="104"/>
      <c r="M1547" s="104"/>
      <c r="N1547" s="104"/>
      <c r="O1547" s="104"/>
      <c r="P1547" s="104"/>
      <c r="Q1547" s="104"/>
    </row>
    <row r="1548">
      <c r="A1548" s="73"/>
      <c r="B1548" s="73"/>
      <c r="C1548" s="73"/>
      <c r="D1548" s="73"/>
      <c r="E1548" s="108"/>
      <c r="F1548" s="109"/>
      <c r="G1548" s="93"/>
      <c r="H1548" s="93"/>
      <c r="I1548" s="108"/>
      <c r="J1548" s="104"/>
      <c r="K1548" s="104"/>
      <c r="L1548" s="104"/>
      <c r="M1548" s="104"/>
      <c r="N1548" s="104"/>
      <c r="O1548" s="104"/>
      <c r="P1548" s="104"/>
      <c r="Q1548" s="104"/>
    </row>
    <row r="1549">
      <c r="A1549" s="73"/>
      <c r="B1549" s="73"/>
      <c r="C1549" s="73"/>
      <c r="D1549" s="73"/>
      <c r="E1549" s="108"/>
      <c r="F1549" s="109"/>
      <c r="G1549" s="93"/>
      <c r="H1549" s="93"/>
      <c r="I1549" s="108"/>
      <c r="J1549" s="104"/>
      <c r="K1549" s="104"/>
      <c r="L1549" s="104"/>
      <c r="M1549" s="104"/>
      <c r="N1549" s="104"/>
      <c r="O1549" s="104"/>
      <c r="P1549" s="104"/>
      <c r="Q1549" s="104"/>
    </row>
    <row r="1550">
      <c r="A1550" s="73"/>
      <c r="B1550" s="73"/>
      <c r="C1550" s="73"/>
      <c r="D1550" s="73"/>
      <c r="E1550" s="108"/>
      <c r="F1550" s="109"/>
      <c r="G1550" s="93"/>
      <c r="H1550" s="93"/>
      <c r="I1550" s="108"/>
      <c r="J1550" s="104"/>
      <c r="K1550" s="104"/>
      <c r="L1550" s="104"/>
      <c r="M1550" s="104"/>
      <c r="N1550" s="104"/>
      <c r="O1550" s="104"/>
      <c r="P1550" s="104"/>
      <c r="Q1550" s="104"/>
    </row>
    <row r="1551">
      <c r="A1551" s="73"/>
      <c r="B1551" s="73"/>
      <c r="C1551" s="73"/>
      <c r="D1551" s="73"/>
      <c r="E1551" s="108"/>
      <c r="F1551" s="109"/>
      <c r="G1551" s="93"/>
      <c r="H1551" s="93"/>
      <c r="I1551" s="108"/>
      <c r="J1551" s="104"/>
      <c r="K1551" s="104"/>
      <c r="L1551" s="104"/>
      <c r="M1551" s="104"/>
      <c r="N1551" s="104"/>
      <c r="O1551" s="104"/>
      <c r="P1551" s="104"/>
      <c r="Q1551" s="104"/>
    </row>
    <row r="1552">
      <c r="A1552" s="73"/>
      <c r="B1552" s="73"/>
      <c r="C1552" s="73"/>
      <c r="D1552" s="73"/>
      <c r="E1552" s="108"/>
      <c r="F1552" s="109"/>
      <c r="G1552" s="93"/>
      <c r="H1552" s="93"/>
      <c r="I1552" s="108"/>
      <c r="J1552" s="104"/>
      <c r="K1552" s="104"/>
      <c r="L1552" s="104"/>
      <c r="M1552" s="104"/>
      <c r="N1552" s="104"/>
      <c r="O1552" s="104"/>
      <c r="P1552" s="104"/>
      <c r="Q1552" s="104"/>
    </row>
    <row r="1553">
      <c r="A1553" s="73"/>
      <c r="B1553" s="73"/>
      <c r="C1553" s="73"/>
      <c r="D1553" s="73"/>
      <c r="E1553" s="108"/>
      <c r="F1553" s="109"/>
      <c r="G1553" s="93"/>
      <c r="H1553" s="93"/>
      <c r="I1553" s="108"/>
      <c r="J1553" s="104"/>
      <c r="K1553" s="104"/>
      <c r="L1553" s="104"/>
      <c r="M1553" s="104"/>
      <c r="N1553" s="104"/>
      <c r="O1553" s="104"/>
      <c r="P1553" s="104"/>
      <c r="Q1553" s="104"/>
    </row>
    <row r="1554">
      <c r="A1554" s="73"/>
      <c r="B1554" s="73"/>
      <c r="C1554" s="73"/>
      <c r="D1554" s="73"/>
      <c r="E1554" s="108"/>
      <c r="F1554" s="109"/>
      <c r="G1554" s="93"/>
      <c r="H1554" s="93"/>
      <c r="I1554" s="108"/>
      <c r="J1554" s="104"/>
      <c r="K1554" s="104"/>
      <c r="L1554" s="104"/>
      <c r="M1554" s="104"/>
      <c r="N1554" s="104"/>
      <c r="O1554" s="104"/>
      <c r="P1554" s="104"/>
      <c r="Q1554" s="104"/>
    </row>
    <row r="1555">
      <c r="A1555" s="73"/>
      <c r="B1555" s="73"/>
      <c r="C1555" s="73"/>
      <c r="D1555" s="73"/>
      <c r="E1555" s="108"/>
      <c r="F1555" s="109"/>
      <c r="G1555" s="93"/>
      <c r="H1555" s="93"/>
      <c r="I1555" s="108"/>
      <c r="J1555" s="104"/>
      <c r="K1555" s="104"/>
      <c r="L1555" s="104"/>
      <c r="M1555" s="104"/>
      <c r="N1555" s="104"/>
      <c r="O1555" s="104"/>
      <c r="P1555" s="104"/>
      <c r="Q1555" s="104"/>
    </row>
    <row r="1556">
      <c r="A1556" s="73"/>
      <c r="B1556" s="73"/>
      <c r="C1556" s="73"/>
      <c r="D1556" s="73"/>
      <c r="E1556" s="108"/>
      <c r="F1556" s="109"/>
      <c r="G1556" s="93"/>
      <c r="H1556" s="93"/>
      <c r="I1556" s="108"/>
      <c r="J1556" s="104"/>
      <c r="K1556" s="104"/>
      <c r="L1556" s="104"/>
      <c r="M1556" s="104"/>
      <c r="N1556" s="104"/>
      <c r="O1556" s="104"/>
      <c r="P1556" s="104"/>
      <c r="Q1556" s="104"/>
    </row>
    <row r="1557">
      <c r="A1557" s="73"/>
      <c r="B1557" s="73"/>
      <c r="C1557" s="73"/>
      <c r="D1557" s="73"/>
      <c r="E1557" s="108"/>
      <c r="F1557" s="109"/>
      <c r="G1557" s="93"/>
      <c r="H1557" s="93"/>
      <c r="I1557" s="108"/>
      <c r="J1557" s="104"/>
      <c r="K1557" s="104"/>
      <c r="L1557" s="104"/>
      <c r="M1557" s="104"/>
      <c r="N1557" s="104"/>
      <c r="O1557" s="104"/>
      <c r="P1557" s="104"/>
      <c r="Q1557" s="104"/>
    </row>
    <row r="1558">
      <c r="A1558" s="73"/>
      <c r="B1558" s="73"/>
      <c r="C1558" s="73"/>
      <c r="D1558" s="73"/>
      <c r="E1558" s="108"/>
      <c r="F1558" s="109"/>
      <c r="G1558" s="93"/>
      <c r="H1558" s="93"/>
      <c r="I1558" s="108"/>
      <c r="J1558" s="104"/>
      <c r="K1558" s="104"/>
      <c r="L1558" s="104"/>
      <c r="M1558" s="104"/>
      <c r="N1558" s="104"/>
      <c r="O1558" s="104"/>
      <c r="P1558" s="104"/>
      <c r="Q1558" s="104"/>
    </row>
    <row r="1559">
      <c r="A1559" s="73"/>
      <c r="B1559" s="73"/>
      <c r="C1559" s="73"/>
      <c r="D1559" s="73"/>
      <c r="E1559" s="108"/>
      <c r="F1559" s="109"/>
      <c r="G1559" s="93"/>
      <c r="H1559" s="93"/>
      <c r="I1559" s="108"/>
      <c r="J1559" s="104"/>
      <c r="K1559" s="104"/>
      <c r="L1559" s="104"/>
      <c r="M1559" s="104"/>
      <c r="N1559" s="104"/>
      <c r="O1559" s="104"/>
      <c r="P1559" s="104"/>
      <c r="Q1559" s="104"/>
    </row>
    <row r="1560">
      <c r="A1560" s="73"/>
      <c r="B1560" s="73"/>
      <c r="C1560" s="73"/>
      <c r="D1560" s="73"/>
      <c r="E1560" s="108"/>
      <c r="F1560" s="109"/>
      <c r="G1560" s="93"/>
      <c r="H1560" s="93"/>
      <c r="I1560" s="108"/>
      <c r="J1560" s="104"/>
      <c r="K1560" s="104"/>
      <c r="L1560" s="104"/>
      <c r="M1560" s="104"/>
      <c r="N1560" s="104"/>
      <c r="O1560" s="104"/>
      <c r="P1560" s="104"/>
      <c r="Q1560" s="104"/>
    </row>
    <row r="1561">
      <c r="A1561" s="73"/>
      <c r="B1561" s="73"/>
      <c r="C1561" s="73"/>
      <c r="D1561" s="73"/>
      <c r="E1561" s="108"/>
      <c r="F1561" s="109"/>
      <c r="G1561" s="93"/>
      <c r="H1561" s="93"/>
      <c r="I1561" s="108"/>
      <c r="J1561" s="104"/>
      <c r="K1561" s="104"/>
      <c r="L1561" s="104"/>
      <c r="M1561" s="104"/>
      <c r="N1561" s="104"/>
      <c r="O1561" s="104"/>
      <c r="P1561" s="104"/>
      <c r="Q1561" s="104"/>
    </row>
    <row r="1562">
      <c r="A1562" s="73"/>
      <c r="B1562" s="73"/>
      <c r="C1562" s="73"/>
      <c r="D1562" s="73"/>
      <c r="E1562" s="108"/>
      <c r="F1562" s="109"/>
      <c r="G1562" s="93"/>
      <c r="H1562" s="93"/>
      <c r="I1562" s="108"/>
      <c r="J1562" s="104"/>
      <c r="K1562" s="104"/>
      <c r="L1562" s="104"/>
      <c r="M1562" s="104"/>
      <c r="N1562" s="104"/>
      <c r="O1562" s="104"/>
      <c r="P1562" s="104"/>
      <c r="Q1562" s="104"/>
    </row>
    <row r="1563">
      <c r="A1563" s="73"/>
      <c r="B1563" s="73"/>
      <c r="C1563" s="73"/>
      <c r="D1563" s="73"/>
      <c r="E1563" s="108"/>
      <c r="F1563" s="109"/>
      <c r="G1563" s="93"/>
      <c r="H1563" s="93"/>
      <c r="I1563" s="108"/>
      <c r="J1563" s="104"/>
      <c r="K1563" s="104"/>
      <c r="L1563" s="104"/>
      <c r="M1563" s="104"/>
      <c r="N1563" s="104"/>
      <c r="O1563" s="104"/>
      <c r="P1563" s="104"/>
      <c r="Q1563" s="104"/>
    </row>
    <row r="1564">
      <c r="A1564" s="73"/>
      <c r="B1564" s="73"/>
      <c r="C1564" s="73"/>
      <c r="D1564" s="73"/>
      <c r="E1564" s="108"/>
      <c r="F1564" s="109"/>
      <c r="G1564" s="93"/>
      <c r="H1564" s="93"/>
      <c r="I1564" s="108"/>
      <c r="J1564" s="104"/>
      <c r="K1564" s="104"/>
      <c r="L1564" s="104"/>
      <c r="M1564" s="104"/>
      <c r="N1564" s="104"/>
      <c r="O1564" s="104"/>
      <c r="P1564" s="104"/>
      <c r="Q1564" s="104"/>
    </row>
    <row r="1565">
      <c r="A1565" s="73"/>
      <c r="B1565" s="73"/>
      <c r="C1565" s="73"/>
      <c r="D1565" s="73"/>
      <c r="E1565" s="108"/>
      <c r="F1565" s="109"/>
      <c r="G1565" s="93"/>
      <c r="H1565" s="93"/>
      <c r="I1565" s="108"/>
      <c r="J1565" s="104"/>
      <c r="K1565" s="104"/>
      <c r="L1565" s="104"/>
      <c r="M1565" s="104"/>
      <c r="N1565" s="104"/>
      <c r="O1565" s="104"/>
      <c r="P1565" s="104"/>
      <c r="Q1565" s="104"/>
    </row>
    <row r="1566">
      <c r="A1566" s="73"/>
      <c r="B1566" s="73"/>
      <c r="C1566" s="73"/>
      <c r="D1566" s="73"/>
      <c r="E1566" s="108"/>
      <c r="F1566" s="109"/>
      <c r="G1566" s="93"/>
      <c r="H1566" s="93"/>
      <c r="I1566" s="108"/>
      <c r="J1566" s="104"/>
      <c r="K1566" s="104"/>
      <c r="L1566" s="104"/>
      <c r="M1566" s="104"/>
      <c r="N1566" s="104"/>
      <c r="O1566" s="104"/>
      <c r="P1566" s="104"/>
      <c r="Q1566" s="104"/>
    </row>
    <row r="1567">
      <c r="A1567" s="73"/>
      <c r="B1567" s="73"/>
      <c r="C1567" s="73"/>
      <c r="D1567" s="73"/>
      <c r="E1567" s="108"/>
      <c r="F1567" s="109"/>
      <c r="G1567" s="93"/>
      <c r="H1567" s="93"/>
      <c r="I1567" s="108"/>
      <c r="J1567" s="104"/>
      <c r="K1567" s="104"/>
      <c r="L1567" s="104"/>
      <c r="M1567" s="104"/>
      <c r="N1567" s="104"/>
      <c r="O1567" s="104"/>
      <c r="P1567" s="104"/>
      <c r="Q1567" s="104"/>
    </row>
    <row r="1568">
      <c r="A1568" s="73"/>
      <c r="B1568" s="73"/>
      <c r="C1568" s="73"/>
      <c r="D1568" s="73"/>
      <c r="E1568" s="108"/>
      <c r="F1568" s="109"/>
      <c r="G1568" s="93"/>
      <c r="H1568" s="93"/>
      <c r="I1568" s="108"/>
      <c r="J1568" s="104"/>
      <c r="K1568" s="104"/>
      <c r="L1568" s="104"/>
      <c r="M1568" s="104"/>
      <c r="N1568" s="104"/>
      <c r="O1568" s="104"/>
      <c r="P1568" s="104"/>
      <c r="Q1568" s="104"/>
    </row>
    <row r="1569">
      <c r="A1569" s="73"/>
      <c r="B1569" s="73"/>
      <c r="C1569" s="73"/>
      <c r="D1569" s="73"/>
      <c r="E1569" s="108"/>
      <c r="F1569" s="109"/>
      <c r="G1569" s="93"/>
      <c r="H1569" s="93"/>
      <c r="I1569" s="108"/>
      <c r="J1569" s="104"/>
      <c r="K1569" s="104"/>
      <c r="L1569" s="104"/>
      <c r="M1569" s="104"/>
      <c r="N1569" s="104"/>
      <c r="O1569" s="104"/>
      <c r="P1569" s="104"/>
      <c r="Q1569" s="104"/>
    </row>
    <row r="1570">
      <c r="A1570" s="73"/>
      <c r="B1570" s="73"/>
      <c r="C1570" s="73"/>
      <c r="D1570" s="73"/>
      <c r="E1570" s="108"/>
      <c r="F1570" s="109"/>
      <c r="G1570" s="93"/>
      <c r="H1570" s="93"/>
      <c r="I1570" s="108"/>
      <c r="J1570" s="104"/>
      <c r="K1570" s="104"/>
      <c r="L1570" s="104"/>
      <c r="M1570" s="104"/>
      <c r="N1570" s="104"/>
      <c r="O1570" s="104"/>
      <c r="P1570" s="104"/>
      <c r="Q1570" s="104"/>
    </row>
    <row r="1571">
      <c r="A1571" s="73"/>
      <c r="B1571" s="73"/>
      <c r="C1571" s="73"/>
      <c r="D1571" s="73"/>
      <c r="E1571" s="108"/>
      <c r="F1571" s="109"/>
      <c r="G1571" s="93"/>
      <c r="H1571" s="93"/>
      <c r="I1571" s="108"/>
      <c r="J1571" s="104"/>
      <c r="K1571" s="104"/>
      <c r="L1571" s="104"/>
      <c r="M1571" s="104"/>
      <c r="N1571" s="104"/>
      <c r="O1571" s="104"/>
      <c r="P1571" s="104"/>
      <c r="Q1571" s="104"/>
    </row>
    <row r="1572">
      <c r="A1572" s="73"/>
      <c r="B1572" s="73"/>
      <c r="C1572" s="73"/>
      <c r="D1572" s="73"/>
      <c r="E1572" s="108"/>
      <c r="F1572" s="109"/>
      <c r="G1572" s="93"/>
      <c r="H1572" s="93"/>
      <c r="I1572" s="108"/>
      <c r="J1572" s="104"/>
      <c r="K1572" s="104"/>
      <c r="L1572" s="104"/>
      <c r="M1572" s="104"/>
      <c r="N1572" s="104"/>
      <c r="O1572" s="104"/>
      <c r="P1572" s="104"/>
      <c r="Q1572" s="104"/>
    </row>
    <row r="1573">
      <c r="A1573" s="73"/>
      <c r="B1573" s="73"/>
      <c r="C1573" s="73"/>
      <c r="D1573" s="73"/>
      <c r="E1573" s="108"/>
      <c r="F1573" s="109"/>
      <c r="G1573" s="93"/>
      <c r="H1573" s="93"/>
      <c r="I1573" s="108"/>
      <c r="J1573" s="104"/>
      <c r="K1573" s="104"/>
      <c r="L1573" s="104"/>
      <c r="M1573" s="104"/>
      <c r="N1573" s="104"/>
      <c r="O1573" s="104"/>
      <c r="P1573" s="104"/>
      <c r="Q1573" s="104"/>
    </row>
    <row r="1574">
      <c r="A1574" s="73"/>
      <c r="B1574" s="73"/>
      <c r="C1574" s="73"/>
      <c r="D1574" s="73"/>
      <c r="E1574" s="108"/>
      <c r="F1574" s="109"/>
      <c r="G1574" s="93"/>
      <c r="H1574" s="93"/>
      <c r="I1574" s="108"/>
      <c r="J1574" s="104"/>
      <c r="K1574" s="104"/>
      <c r="L1574" s="104"/>
      <c r="M1574" s="104"/>
      <c r="N1574" s="104"/>
      <c r="O1574" s="104"/>
      <c r="P1574" s="104"/>
      <c r="Q1574" s="104"/>
    </row>
    <row r="1575">
      <c r="A1575" s="73"/>
      <c r="B1575" s="73"/>
      <c r="C1575" s="73"/>
      <c r="D1575" s="73"/>
      <c r="E1575" s="108"/>
      <c r="F1575" s="109"/>
      <c r="G1575" s="93"/>
      <c r="H1575" s="93"/>
      <c r="I1575" s="108"/>
      <c r="J1575" s="104"/>
      <c r="K1575" s="104"/>
      <c r="L1575" s="104"/>
      <c r="M1575" s="104"/>
      <c r="N1575" s="104"/>
      <c r="O1575" s="104"/>
      <c r="P1575" s="104"/>
      <c r="Q1575" s="104"/>
    </row>
    <row r="1576">
      <c r="A1576" s="73"/>
      <c r="B1576" s="73"/>
      <c r="C1576" s="73"/>
      <c r="D1576" s="73"/>
      <c r="E1576" s="108"/>
      <c r="F1576" s="109"/>
      <c r="G1576" s="93"/>
      <c r="H1576" s="93"/>
      <c r="I1576" s="108"/>
      <c r="J1576" s="104"/>
      <c r="K1576" s="104"/>
      <c r="L1576" s="104"/>
      <c r="M1576" s="104"/>
      <c r="N1576" s="104"/>
      <c r="O1576" s="104"/>
      <c r="P1576" s="104"/>
      <c r="Q1576" s="104"/>
    </row>
    <row r="1577">
      <c r="A1577" s="73"/>
      <c r="B1577" s="73"/>
      <c r="C1577" s="73"/>
      <c r="D1577" s="73"/>
      <c r="E1577" s="108"/>
      <c r="F1577" s="109"/>
      <c r="G1577" s="93"/>
      <c r="H1577" s="93"/>
      <c r="I1577" s="108"/>
      <c r="J1577" s="104"/>
      <c r="K1577" s="104"/>
      <c r="L1577" s="104"/>
      <c r="M1577" s="104"/>
      <c r="N1577" s="104"/>
      <c r="O1577" s="104"/>
      <c r="P1577" s="104"/>
      <c r="Q1577" s="104"/>
    </row>
    <row r="1578">
      <c r="A1578" s="73"/>
      <c r="B1578" s="73"/>
      <c r="C1578" s="73"/>
      <c r="D1578" s="73"/>
      <c r="E1578" s="108"/>
      <c r="F1578" s="109"/>
      <c r="G1578" s="93"/>
      <c r="H1578" s="93"/>
      <c r="I1578" s="108"/>
      <c r="J1578" s="104"/>
      <c r="K1578" s="104"/>
      <c r="L1578" s="104"/>
      <c r="M1578" s="104"/>
      <c r="N1578" s="104"/>
      <c r="O1578" s="104"/>
      <c r="P1578" s="104"/>
      <c r="Q1578" s="104"/>
    </row>
    <row r="1579">
      <c r="A1579" s="73"/>
      <c r="B1579" s="73"/>
      <c r="C1579" s="73"/>
      <c r="D1579" s="73"/>
      <c r="E1579" s="108"/>
      <c r="F1579" s="109"/>
      <c r="G1579" s="93"/>
      <c r="H1579" s="93"/>
      <c r="I1579" s="108"/>
      <c r="J1579" s="104"/>
      <c r="K1579" s="104"/>
      <c r="L1579" s="104"/>
      <c r="M1579" s="104"/>
      <c r="N1579" s="104"/>
      <c r="O1579" s="104"/>
      <c r="P1579" s="104"/>
      <c r="Q1579" s="104"/>
    </row>
    <row r="1580">
      <c r="A1580" s="73"/>
      <c r="B1580" s="73"/>
      <c r="C1580" s="73"/>
      <c r="D1580" s="73"/>
      <c r="E1580" s="108"/>
      <c r="F1580" s="109"/>
      <c r="G1580" s="93"/>
      <c r="H1580" s="93"/>
      <c r="I1580" s="108"/>
      <c r="J1580" s="104"/>
      <c r="K1580" s="104"/>
      <c r="L1580" s="104"/>
      <c r="M1580" s="104"/>
      <c r="N1580" s="104"/>
      <c r="O1580" s="104"/>
      <c r="P1580" s="104"/>
      <c r="Q1580" s="104"/>
    </row>
    <row r="1581">
      <c r="A1581" s="73"/>
      <c r="B1581" s="73"/>
      <c r="C1581" s="73"/>
      <c r="D1581" s="73"/>
      <c r="E1581" s="108"/>
      <c r="F1581" s="109"/>
      <c r="G1581" s="93"/>
      <c r="H1581" s="93"/>
      <c r="I1581" s="108"/>
      <c r="J1581" s="104"/>
      <c r="K1581" s="104"/>
      <c r="L1581" s="104"/>
      <c r="M1581" s="104"/>
      <c r="N1581" s="104"/>
      <c r="O1581" s="104"/>
      <c r="P1581" s="104"/>
      <c r="Q1581" s="104"/>
    </row>
    <row r="1582">
      <c r="A1582" s="73"/>
      <c r="B1582" s="73"/>
      <c r="C1582" s="73"/>
      <c r="D1582" s="73"/>
      <c r="E1582" s="108"/>
      <c r="F1582" s="109"/>
      <c r="G1582" s="93"/>
      <c r="H1582" s="93"/>
      <c r="I1582" s="108"/>
      <c r="J1582" s="104"/>
      <c r="K1582" s="104"/>
      <c r="L1582" s="104"/>
      <c r="M1582" s="104"/>
      <c r="N1582" s="104"/>
      <c r="O1582" s="104"/>
      <c r="P1582" s="104"/>
      <c r="Q1582" s="104"/>
    </row>
    <row r="1583">
      <c r="A1583" s="73"/>
      <c r="B1583" s="73"/>
      <c r="C1583" s="73"/>
      <c r="D1583" s="73"/>
      <c r="E1583" s="108"/>
      <c r="F1583" s="109"/>
      <c r="G1583" s="93"/>
      <c r="H1583" s="93"/>
      <c r="I1583" s="108"/>
      <c r="J1583" s="104"/>
      <c r="K1583" s="104"/>
      <c r="L1583" s="104"/>
      <c r="M1583" s="104"/>
      <c r="N1583" s="104"/>
      <c r="O1583" s="104"/>
      <c r="P1583" s="104"/>
      <c r="Q1583" s="104"/>
    </row>
    <row r="1584">
      <c r="A1584" s="73"/>
      <c r="B1584" s="73"/>
      <c r="C1584" s="73"/>
      <c r="D1584" s="73"/>
      <c r="E1584" s="108"/>
      <c r="F1584" s="109"/>
      <c r="G1584" s="93"/>
      <c r="H1584" s="93"/>
      <c r="I1584" s="108"/>
      <c r="J1584" s="104"/>
      <c r="K1584" s="104"/>
      <c r="L1584" s="104"/>
      <c r="M1584" s="104"/>
      <c r="N1584" s="104"/>
      <c r="O1584" s="104"/>
      <c r="P1584" s="104"/>
      <c r="Q1584" s="104"/>
    </row>
    <row r="1585">
      <c r="A1585" s="73"/>
      <c r="B1585" s="73"/>
      <c r="C1585" s="73"/>
      <c r="D1585" s="73"/>
      <c r="E1585" s="108"/>
      <c r="F1585" s="109"/>
      <c r="G1585" s="93"/>
      <c r="H1585" s="93"/>
      <c r="I1585" s="108"/>
      <c r="J1585" s="104"/>
      <c r="K1585" s="104"/>
      <c r="L1585" s="104"/>
      <c r="M1585" s="104"/>
      <c r="N1585" s="104"/>
      <c r="O1585" s="104"/>
      <c r="P1585" s="104"/>
      <c r="Q1585" s="104"/>
    </row>
    <row r="1586">
      <c r="A1586" s="73"/>
      <c r="B1586" s="73"/>
      <c r="C1586" s="73"/>
      <c r="D1586" s="73"/>
      <c r="E1586" s="108"/>
      <c r="F1586" s="109"/>
      <c r="G1586" s="93"/>
      <c r="H1586" s="93"/>
      <c r="I1586" s="108"/>
      <c r="J1586" s="104"/>
      <c r="K1586" s="104"/>
      <c r="L1586" s="104"/>
      <c r="M1586" s="104"/>
      <c r="N1586" s="104"/>
      <c r="O1586" s="104"/>
      <c r="P1586" s="104"/>
      <c r="Q1586" s="104"/>
    </row>
    <row r="1587">
      <c r="A1587" s="73"/>
      <c r="B1587" s="73"/>
      <c r="C1587" s="73"/>
      <c r="D1587" s="73"/>
      <c r="E1587" s="108"/>
      <c r="F1587" s="109"/>
      <c r="G1587" s="93"/>
      <c r="H1587" s="93"/>
      <c r="I1587" s="108"/>
      <c r="J1587" s="104"/>
      <c r="K1587" s="104"/>
      <c r="L1587" s="104"/>
      <c r="M1587" s="104"/>
      <c r="N1587" s="104"/>
      <c r="O1587" s="104"/>
      <c r="P1587" s="104"/>
      <c r="Q1587" s="104"/>
    </row>
    <row r="1588">
      <c r="A1588" s="73"/>
      <c r="B1588" s="73"/>
      <c r="C1588" s="73"/>
      <c r="D1588" s="73"/>
      <c r="E1588" s="108"/>
      <c r="F1588" s="109"/>
      <c r="G1588" s="93"/>
      <c r="H1588" s="93"/>
      <c r="I1588" s="108"/>
      <c r="J1588" s="104"/>
      <c r="K1588" s="104"/>
      <c r="L1588" s="104"/>
      <c r="M1588" s="104"/>
      <c r="N1588" s="104"/>
      <c r="O1588" s="104"/>
      <c r="P1588" s="104"/>
      <c r="Q1588" s="104"/>
    </row>
    <row r="1589">
      <c r="A1589" s="73"/>
      <c r="B1589" s="73"/>
      <c r="C1589" s="73"/>
      <c r="D1589" s="73"/>
      <c r="E1589" s="108"/>
      <c r="F1589" s="109"/>
      <c r="G1589" s="93"/>
      <c r="H1589" s="93"/>
      <c r="I1589" s="108"/>
      <c r="J1589" s="104"/>
      <c r="K1589" s="104"/>
      <c r="L1589" s="104"/>
      <c r="M1589" s="104"/>
      <c r="N1589" s="104"/>
      <c r="O1589" s="104"/>
      <c r="P1589" s="104"/>
      <c r="Q1589" s="104"/>
    </row>
    <row r="1590">
      <c r="A1590" s="73"/>
      <c r="B1590" s="73"/>
      <c r="C1590" s="73"/>
      <c r="D1590" s="73"/>
      <c r="E1590" s="108"/>
      <c r="F1590" s="109"/>
      <c r="G1590" s="93"/>
      <c r="H1590" s="93"/>
      <c r="I1590" s="108"/>
      <c r="J1590" s="104"/>
      <c r="K1590" s="104"/>
      <c r="L1590" s="104"/>
      <c r="M1590" s="104"/>
      <c r="N1590" s="104"/>
      <c r="O1590" s="104"/>
      <c r="P1590" s="104"/>
      <c r="Q1590" s="104"/>
    </row>
    <row r="1591">
      <c r="A1591" s="73"/>
      <c r="B1591" s="73"/>
      <c r="C1591" s="73"/>
      <c r="D1591" s="73"/>
      <c r="E1591" s="108"/>
      <c r="F1591" s="109"/>
      <c r="G1591" s="93"/>
      <c r="H1591" s="93"/>
      <c r="I1591" s="108"/>
      <c r="J1591" s="104"/>
      <c r="K1591" s="104"/>
      <c r="L1591" s="104"/>
      <c r="M1591" s="104"/>
      <c r="N1591" s="104"/>
      <c r="O1591" s="104"/>
      <c r="P1591" s="104"/>
      <c r="Q1591" s="104"/>
    </row>
    <row r="1592">
      <c r="A1592" s="73"/>
      <c r="B1592" s="73"/>
      <c r="C1592" s="73"/>
      <c r="D1592" s="73"/>
      <c r="E1592" s="108"/>
      <c r="F1592" s="109"/>
      <c r="G1592" s="93"/>
      <c r="H1592" s="93"/>
      <c r="I1592" s="108"/>
      <c r="J1592" s="104"/>
      <c r="K1592" s="104"/>
      <c r="L1592" s="104"/>
      <c r="M1592" s="104"/>
      <c r="N1592" s="104"/>
      <c r="O1592" s="104"/>
      <c r="P1592" s="104"/>
      <c r="Q1592" s="104"/>
    </row>
    <row r="1593">
      <c r="A1593" s="73"/>
      <c r="B1593" s="73"/>
      <c r="C1593" s="73"/>
      <c r="D1593" s="73"/>
      <c r="E1593" s="108"/>
      <c r="F1593" s="109"/>
      <c r="G1593" s="93"/>
      <c r="H1593" s="93"/>
      <c r="I1593" s="108"/>
      <c r="J1593" s="104"/>
      <c r="K1593" s="104"/>
      <c r="L1593" s="104"/>
      <c r="M1593" s="104"/>
      <c r="N1593" s="104"/>
      <c r="O1593" s="104"/>
      <c r="P1593" s="104"/>
      <c r="Q1593" s="104"/>
    </row>
    <row r="1594">
      <c r="A1594" s="73"/>
      <c r="B1594" s="73"/>
      <c r="C1594" s="73"/>
      <c r="D1594" s="73"/>
      <c r="E1594" s="108"/>
      <c r="F1594" s="109"/>
      <c r="G1594" s="93"/>
      <c r="H1594" s="93"/>
      <c r="I1594" s="108"/>
      <c r="J1594" s="104"/>
      <c r="K1594" s="104"/>
      <c r="L1594" s="104"/>
      <c r="M1594" s="104"/>
      <c r="N1594" s="104"/>
      <c r="O1594" s="104"/>
      <c r="P1594" s="104"/>
      <c r="Q1594" s="104"/>
    </row>
    <row r="1595">
      <c r="A1595" s="73"/>
      <c r="B1595" s="73"/>
      <c r="C1595" s="73"/>
      <c r="D1595" s="73"/>
      <c r="E1595" s="108"/>
      <c r="F1595" s="109"/>
      <c r="G1595" s="93"/>
      <c r="H1595" s="93"/>
      <c r="I1595" s="108"/>
      <c r="J1595" s="104"/>
      <c r="K1595" s="104"/>
      <c r="L1595" s="104"/>
      <c r="M1595" s="104"/>
      <c r="N1595" s="104"/>
      <c r="O1595" s="104"/>
      <c r="P1595" s="104"/>
      <c r="Q1595" s="104"/>
    </row>
    <row r="1596">
      <c r="A1596" s="73"/>
      <c r="B1596" s="73"/>
      <c r="C1596" s="73"/>
      <c r="D1596" s="73"/>
      <c r="E1596" s="108"/>
      <c r="F1596" s="109"/>
      <c r="G1596" s="93"/>
      <c r="H1596" s="93"/>
      <c r="I1596" s="108"/>
      <c r="J1596" s="104"/>
      <c r="K1596" s="104"/>
      <c r="L1596" s="104"/>
      <c r="M1596" s="104"/>
      <c r="N1596" s="104"/>
      <c r="O1596" s="104"/>
      <c r="P1596" s="104"/>
      <c r="Q1596" s="104"/>
    </row>
    <row r="1597">
      <c r="A1597" s="73"/>
      <c r="B1597" s="73"/>
      <c r="C1597" s="73"/>
      <c r="D1597" s="73"/>
      <c r="E1597" s="108"/>
      <c r="F1597" s="109"/>
      <c r="G1597" s="93"/>
      <c r="H1597" s="93"/>
      <c r="I1597" s="108"/>
      <c r="J1597" s="104"/>
      <c r="K1597" s="104"/>
      <c r="L1597" s="104"/>
      <c r="M1597" s="104"/>
      <c r="N1597" s="104"/>
      <c r="O1597" s="104"/>
      <c r="P1597" s="104"/>
      <c r="Q1597" s="104"/>
    </row>
    <row r="1598">
      <c r="A1598" s="73"/>
      <c r="B1598" s="73"/>
      <c r="C1598" s="73"/>
      <c r="D1598" s="73"/>
      <c r="E1598" s="108"/>
      <c r="F1598" s="109"/>
      <c r="G1598" s="93"/>
      <c r="H1598" s="93"/>
      <c r="I1598" s="108"/>
      <c r="J1598" s="104"/>
      <c r="K1598" s="104"/>
      <c r="L1598" s="104"/>
      <c r="M1598" s="104"/>
      <c r="N1598" s="104"/>
      <c r="O1598" s="104"/>
      <c r="P1598" s="104"/>
      <c r="Q1598" s="104"/>
    </row>
    <row r="1599">
      <c r="A1599" s="73"/>
      <c r="B1599" s="73"/>
      <c r="C1599" s="73"/>
      <c r="D1599" s="73"/>
      <c r="E1599" s="108"/>
      <c r="F1599" s="109"/>
      <c r="G1599" s="93"/>
      <c r="H1599" s="93"/>
      <c r="I1599" s="108"/>
      <c r="J1599" s="104"/>
      <c r="K1599" s="104"/>
      <c r="L1599" s="104"/>
      <c r="M1599" s="104"/>
      <c r="N1599" s="104"/>
      <c r="O1599" s="104"/>
      <c r="P1599" s="104"/>
      <c r="Q1599" s="104"/>
    </row>
    <row r="1600">
      <c r="A1600" s="73"/>
      <c r="B1600" s="73"/>
      <c r="C1600" s="73"/>
      <c r="D1600" s="73"/>
      <c r="E1600" s="108"/>
      <c r="F1600" s="109"/>
      <c r="G1600" s="93"/>
      <c r="H1600" s="93"/>
      <c r="I1600" s="108"/>
      <c r="J1600" s="104"/>
      <c r="K1600" s="104"/>
      <c r="L1600" s="104"/>
      <c r="M1600" s="104"/>
      <c r="N1600" s="104"/>
      <c r="O1600" s="104"/>
      <c r="P1600" s="104"/>
      <c r="Q1600" s="104"/>
    </row>
    <row r="1601">
      <c r="A1601" s="73"/>
      <c r="B1601" s="73"/>
      <c r="C1601" s="73"/>
      <c r="D1601" s="73"/>
      <c r="E1601" s="108"/>
      <c r="F1601" s="109"/>
      <c r="G1601" s="93"/>
      <c r="H1601" s="93"/>
      <c r="I1601" s="108"/>
      <c r="J1601" s="104"/>
      <c r="K1601" s="104"/>
      <c r="L1601" s="104"/>
      <c r="M1601" s="104"/>
      <c r="N1601" s="104"/>
      <c r="O1601" s="104"/>
      <c r="P1601" s="104"/>
      <c r="Q1601" s="104"/>
    </row>
    <row r="1602">
      <c r="A1602" s="73"/>
      <c r="B1602" s="73"/>
      <c r="C1602" s="73"/>
      <c r="D1602" s="73"/>
      <c r="E1602" s="108"/>
      <c r="F1602" s="109"/>
      <c r="G1602" s="93"/>
      <c r="H1602" s="93"/>
      <c r="I1602" s="108"/>
      <c r="J1602" s="104"/>
      <c r="K1602" s="104"/>
      <c r="L1602" s="104"/>
      <c r="M1602" s="104"/>
      <c r="N1602" s="104"/>
      <c r="O1602" s="104"/>
      <c r="P1602" s="104"/>
      <c r="Q1602" s="104"/>
    </row>
    <row r="1603">
      <c r="A1603" s="73"/>
      <c r="B1603" s="73"/>
      <c r="C1603" s="73"/>
      <c r="D1603" s="73"/>
      <c r="E1603" s="108"/>
      <c r="F1603" s="109"/>
      <c r="G1603" s="93"/>
      <c r="H1603" s="93"/>
      <c r="I1603" s="108"/>
      <c r="J1603" s="104"/>
      <c r="K1603" s="104"/>
      <c r="L1603" s="104"/>
      <c r="M1603" s="104"/>
      <c r="N1603" s="104"/>
      <c r="O1603" s="104"/>
      <c r="P1603" s="104"/>
      <c r="Q1603" s="104"/>
    </row>
    <row r="1604">
      <c r="A1604" s="73"/>
      <c r="B1604" s="73"/>
      <c r="C1604" s="73"/>
      <c r="D1604" s="73"/>
      <c r="E1604" s="108"/>
      <c r="F1604" s="109"/>
      <c r="G1604" s="93"/>
      <c r="H1604" s="93"/>
      <c r="I1604" s="108"/>
      <c r="J1604" s="104"/>
      <c r="K1604" s="104"/>
      <c r="L1604" s="104"/>
      <c r="M1604" s="104"/>
      <c r="N1604" s="104"/>
      <c r="O1604" s="104"/>
      <c r="P1604" s="104"/>
      <c r="Q1604" s="104"/>
    </row>
    <row r="1605">
      <c r="A1605" s="73"/>
      <c r="B1605" s="73"/>
      <c r="C1605" s="73"/>
      <c r="D1605" s="73"/>
      <c r="E1605" s="108"/>
      <c r="F1605" s="109"/>
      <c r="G1605" s="93"/>
      <c r="H1605" s="93"/>
      <c r="I1605" s="108"/>
      <c r="J1605" s="104"/>
      <c r="K1605" s="104"/>
      <c r="L1605" s="104"/>
      <c r="M1605" s="104"/>
      <c r="N1605" s="104"/>
      <c r="O1605" s="104"/>
      <c r="P1605" s="104"/>
      <c r="Q1605" s="104"/>
    </row>
    <row r="1606">
      <c r="A1606" s="73"/>
      <c r="B1606" s="73"/>
      <c r="C1606" s="73"/>
      <c r="D1606" s="73"/>
      <c r="E1606" s="108"/>
      <c r="F1606" s="109"/>
      <c r="G1606" s="93"/>
      <c r="H1606" s="93"/>
      <c r="I1606" s="108"/>
      <c r="J1606" s="104"/>
      <c r="K1606" s="104"/>
      <c r="L1606" s="104"/>
      <c r="M1606" s="104"/>
      <c r="N1606" s="104"/>
      <c r="O1606" s="104"/>
      <c r="P1606" s="104"/>
      <c r="Q1606" s="104"/>
    </row>
    <row r="1607">
      <c r="A1607" s="73"/>
      <c r="B1607" s="73"/>
      <c r="C1607" s="73"/>
      <c r="D1607" s="73"/>
      <c r="E1607" s="108"/>
      <c r="F1607" s="109"/>
      <c r="G1607" s="93"/>
      <c r="H1607" s="93"/>
      <c r="I1607" s="108"/>
      <c r="J1607" s="104"/>
      <c r="K1607" s="104"/>
      <c r="L1607" s="104"/>
      <c r="M1607" s="104"/>
      <c r="N1607" s="104"/>
      <c r="O1607" s="104"/>
      <c r="P1607" s="104"/>
      <c r="Q1607" s="104"/>
    </row>
    <row r="1608">
      <c r="A1608" s="73"/>
      <c r="B1608" s="73"/>
      <c r="C1608" s="73"/>
      <c r="D1608" s="73"/>
      <c r="E1608" s="108"/>
      <c r="F1608" s="109"/>
      <c r="G1608" s="93"/>
      <c r="H1608" s="93"/>
      <c r="I1608" s="108"/>
      <c r="J1608" s="104"/>
      <c r="K1608" s="104"/>
      <c r="L1608" s="104"/>
      <c r="M1608" s="104"/>
      <c r="N1608" s="104"/>
      <c r="O1608" s="104"/>
      <c r="P1608" s="104"/>
      <c r="Q1608" s="104"/>
    </row>
    <row r="1609">
      <c r="A1609" s="73"/>
      <c r="B1609" s="73"/>
      <c r="C1609" s="73"/>
      <c r="D1609" s="73"/>
      <c r="E1609" s="108"/>
      <c r="F1609" s="109"/>
      <c r="G1609" s="93"/>
      <c r="H1609" s="93"/>
      <c r="I1609" s="108"/>
      <c r="J1609" s="104"/>
      <c r="K1609" s="104"/>
      <c r="L1609" s="104"/>
      <c r="M1609" s="104"/>
      <c r="N1609" s="104"/>
      <c r="O1609" s="104"/>
      <c r="P1609" s="104"/>
      <c r="Q1609" s="104"/>
    </row>
    <row r="1610">
      <c r="A1610" s="73"/>
      <c r="B1610" s="73"/>
      <c r="C1610" s="73"/>
      <c r="D1610" s="73"/>
      <c r="E1610" s="108"/>
      <c r="F1610" s="109"/>
      <c r="G1610" s="93"/>
      <c r="H1610" s="93"/>
      <c r="I1610" s="108"/>
      <c r="J1610" s="104"/>
      <c r="K1610" s="104"/>
      <c r="L1610" s="104"/>
      <c r="M1610" s="104"/>
      <c r="N1610" s="104"/>
      <c r="O1610" s="104"/>
      <c r="P1610" s="104"/>
      <c r="Q1610" s="104"/>
    </row>
    <row r="1611">
      <c r="A1611" s="73"/>
      <c r="B1611" s="73"/>
      <c r="C1611" s="73"/>
      <c r="D1611" s="73"/>
      <c r="E1611" s="108"/>
      <c r="F1611" s="109"/>
      <c r="G1611" s="93"/>
      <c r="H1611" s="93"/>
      <c r="I1611" s="108"/>
      <c r="J1611" s="104"/>
      <c r="K1611" s="104"/>
      <c r="L1611" s="104"/>
      <c r="M1611" s="104"/>
      <c r="N1611" s="104"/>
      <c r="O1611" s="104"/>
      <c r="P1611" s="104"/>
      <c r="Q1611" s="104"/>
    </row>
    <row r="1612">
      <c r="A1612" s="73"/>
      <c r="B1612" s="73"/>
      <c r="C1612" s="73"/>
      <c r="D1612" s="73"/>
      <c r="E1612" s="108"/>
      <c r="F1612" s="109"/>
      <c r="G1612" s="93"/>
      <c r="H1612" s="93"/>
      <c r="I1612" s="108"/>
      <c r="J1612" s="104"/>
      <c r="K1612" s="104"/>
      <c r="L1612" s="104"/>
      <c r="M1612" s="104"/>
      <c r="N1612" s="104"/>
      <c r="O1612" s="104"/>
      <c r="P1612" s="104"/>
      <c r="Q1612" s="104"/>
    </row>
    <row r="1613">
      <c r="A1613" s="73"/>
      <c r="B1613" s="73"/>
      <c r="C1613" s="73"/>
      <c r="D1613" s="73"/>
      <c r="E1613" s="108"/>
      <c r="F1613" s="109"/>
      <c r="G1613" s="93"/>
      <c r="H1613" s="93"/>
      <c r="I1613" s="108"/>
      <c r="J1613" s="104"/>
      <c r="K1613" s="104"/>
      <c r="L1613" s="104"/>
      <c r="M1613" s="104"/>
      <c r="N1613" s="104"/>
      <c r="O1613" s="104"/>
      <c r="P1613" s="104"/>
      <c r="Q1613" s="104"/>
    </row>
    <row r="1614">
      <c r="A1614" s="73"/>
      <c r="B1614" s="73"/>
      <c r="C1614" s="73"/>
      <c r="D1614" s="73"/>
      <c r="E1614" s="108"/>
      <c r="F1614" s="109"/>
      <c r="G1614" s="93"/>
      <c r="H1614" s="93"/>
      <c r="I1614" s="108"/>
      <c r="J1614" s="104"/>
      <c r="K1614" s="104"/>
      <c r="L1614" s="104"/>
      <c r="M1614" s="104"/>
      <c r="N1614" s="104"/>
      <c r="O1614" s="104"/>
      <c r="P1614" s="104"/>
      <c r="Q1614" s="104"/>
    </row>
    <row r="1615">
      <c r="A1615" s="73"/>
      <c r="B1615" s="73"/>
      <c r="C1615" s="73"/>
      <c r="D1615" s="73"/>
      <c r="E1615" s="108"/>
      <c r="F1615" s="109"/>
      <c r="G1615" s="93"/>
      <c r="H1615" s="93"/>
      <c r="I1615" s="108"/>
      <c r="J1615" s="104"/>
      <c r="K1615" s="104"/>
      <c r="L1615" s="104"/>
      <c r="M1615" s="104"/>
      <c r="N1615" s="104"/>
      <c r="O1615" s="104"/>
      <c r="P1615" s="104"/>
      <c r="Q1615" s="104"/>
    </row>
    <row r="1616">
      <c r="A1616" s="73"/>
      <c r="B1616" s="73"/>
      <c r="C1616" s="73"/>
      <c r="D1616" s="73"/>
      <c r="E1616" s="108"/>
      <c r="F1616" s="109"/>
      <c r="G1616" s="93"/>
      <c r="H1616" s="93"/>
      <c r="I1616" s="108"/>
      <c r="J1616" s="104"/>
      <c r="K1616" s="104"/>
      <c r="L1616" s="104"/>
      <c r="M1616" s="104"/>
      <c r="N1616" s="104"/>
      <c r="O1616" s="104"/>
      <c r="P1616" s="104"/>
      <c r="Q1616" s="104"/>
    </row>
    <row r="1617">
      <c r="A1617" s="73"/>
      <c r="B1617" s="73"/>
      <c r="C1617" s="73"/>
      <c r="D1617" s="73"/>
      <c r="E1617" s="108"/>
      <c r="F1617" s="109"/>
      <c r="G1617" s="93"/>
      <c r="H1617" s="93"/>
      <c r="I1617" s="108"/>
      <c r="J1617" s="104"/>
      <c r="K1617" s="104"/>
      <c r="L1617" s="104"/>
      <c r="M1617" s="104"/>
      <c r="N1617" s="104"/>
      <c r="O1617" s="104"/>
      <c r="P1617" s="104"/>
      <c r="Q1617" s="104"/>
    </row>
    <row r="1618">
      <c r="A1618" s="73"/>
      <c r="B1618" s="73"/>
      <c r="C1618" s="73"/>
      <c r="D1618" s="73"/>
      <c r="E1618" s="108"/>
      <c r="F1618" s="109"/>
      <c r="G1618" s="93"/>
      <c r="H1618" s="93"/>
      <c r="I1618" s="108"/>
      <c r="J1618" s="104"/>
      <c r="K1618" s="104"/>
      <c r="L1618" s="104"/>
      <c r="M1618" s="104"/>
      <c r="N1618" s="104"/>
      <c r="O1618" s="104"/>
      <c r="P1618" s="104"/>
      <c r="Q1618" s="104"/>
    </row>
    <row r="1619">
      <c r="A1619" s="73"/>
      <c r="B1619" s="73"/>
      <c r="C1619" s="73"/>
      <c r="D1619" s="73"/>
      <c r="E1619" s="108"/>
      <c r="F1619" s="109"/>
      <c r="G1619" s="93"/>
      <c r="H1619" s="93"/>
      <c r="I1619" s="108"/>
      <c r="J1619" s="104"/>
      <c r="K1619" s="104"/>
      <c r="L1619" s="104"/>
      <c r="M1619" s="104"/>
      <c r="N1619" s="104"/>
      <c r="O1619" s="104"/>
      <c r="P1619" s="104"/>
      <c r="Q1619" s="104"/>
    </row>
    <row r="1620">
      <c r="A1620" s="73"/>
      <c r="B1620" s="73"/>
      <c r="C1620" s="73"/>
      <c r="D1620" s="73"/>
      <c r="E1620" s="108"/>
      <c r="F1620" s="109"/>
      <c r="G1620" s="93"/>
      <c r="H1620" s="93"/>
      <c r="I1620" s="108"/>
      <c r="J1620" s="104"/>
      <c r="K1620" s="104"/>
      <c r="L1620" s="104"/>
      <c r="M1620" s="104"/>
      <c r="N1620" s="104"/>
      <c r="O1620" s="104"/>
      <c r="P1620" s="104"/>
      <c r="Q1620" s="104"/>
    </row>
    <row r="1621">
      <c r="A1621" s="73"/>
      <c r="B1621" s="73"/>
      <c r="C1621" s="73"/>
      <c r="D1621" s="73"/>
      <c r="E1621" s="108"/>
      <c r="F1621" s="109"/>
      <c r="G1621" s="93"/>
      <c r="H1621" s="93"/>
      <c r="I1621" s="108"/>
      <c r="J1621" s="104"/>
      <c r="K1621" s="104"/>
      <c r="L1621" s="104"/>
      <c r="M1621" s="104"/>
      <c r="N1621" s="104"/>
      <c r="O1621" s="104"/>
      <c r="P1621" s="104"/>
      <c r="Q1621" s="104"/>
    </row>
    <row r="1622">
      <c r="A1622" s="73"/>
      <c r="B1622" s="73"/>
      <c r="C1622" s="73"/>
      <c r="D1622" s="73"/>
      <c r="E1622" s="108"/>
      <c r="F1622" s="109"/>
      <c r="G1622" s="93"/>
      <c r="H1622" s="93"/>
      <c r="I1622" s="108"/>
      <c r="J1622" s="104"/>
      <c r="K1622" s="104"/>
      <c r="L1622" s="104"/>
      <c r="M1622" s="104"/>
      <c r="N1622" s="104"/>
      <c r="O1622" s="104"/>
      <c r="P1622" s="104"/>
      <c r="Q1622" s="104"/>
    </row>
    <row r="1623">
      <c r="A1623" s="73"/>
      <c r="B1623" s="73"/>
      <c r="C1623" s="73"/>
      <c r="D1623" s="73"/>
      <c r="E1623" s="108"/>
      <c r="F1623" s="109"/>
      <c r="G1623" s="93"/>
      <c r="H1623" s="93"/>
      <c r="I1623" s="108"/>
      <c r="J1623" s="104"/>
      <c r="K1623" s="104"/>
      <c r="L1623" s="104"/>
      <c r="M1623" s="104"/>
      <c r="N1623" s="104"/>
      <c r="O1623" s="104"/>
      <c r="P1623" s="104"/>
      <c r="Q1623" s="104"/>
    </row>
    <row r="1624">
      <c r="A1624" s="73"/>
      <c r="B1624" s="73"/>
      <c r="C1624" s="73"/>
      <c r="D1624" s="73"/>
      <c r="E1624" s="108"/>
      <c r="F1624" s="109"/>
      <c r="G1624" s="93"/>
      <c r="H1624" s="93"/>
      <c r="I1624" s="108"/>
      <c r="J1624" s="104"/>
      <c r="K1624" s="104"/>
      <c r="L1624" s="104"/>
      <c r="M1624" s="104"/>
      <c r="N1624" s="104"/>
      <c r="O1624" s="104"/>
      <c r="P1624" s="104"/>
      <c r="Q1624" s="104"/>
    </row>
    <row r="1625">
      <c r="A1625" s="73"/>
      <c r="B1625" s="73"/>
      <c r="C1625" s="73"/>
      <c r="D1625" s="73"/>
      <c r="E1625" s="108"/>
      <c r="F1625" s="109"/>
      <c r="G1625" s="93"/>
      <c r="H1625" s="93"/>
      <c r="I1625" s="108"/>
      <c r="J1625" s="104"/>
      <c r="K1625" s="104"/>
      <c r="L1625" s="104"/>
      <c r="M1625" s="104"/>
      <c r="N1625" s="104"/>
      <c r="O1625" s="104"/>
      <c r="P1625" s="104"/>
      <c r="Q1625" s="104"/>
    </row>
    <row r="1626">
      <c r="A1626" s="73"/>
      <c r="B1626" s="73"/>
      <c r="C1626" s="73"/>
      <c r="D1626" s="73"/>
      <c r="E1626" s="108"/>
      <c r="F1626" s="109"/>
      <c r="G1626" s="93"/>
      <c r="H1626" s="93"/>
      <c r="I1626" s="108"/>
      <c r="J1626" s="104"/>
      <c r="K1626" s="104"/>
      <c r="L1626" s="104"/>
      <c r="M1626" s="104"/>
      <c r="N1626" s="104"/>
      <c r="O1626" s="104"/>
      <c r="P1626" s="104"/>
      <c r="Q1626" s="104"/>
    </row>
    <row r="1627">
      <c r="A1627" s="73"/>
      <c r="B1627" s="73"/>
      <c r="C1627" s="73"/>
      <c r="D1627" s="73"/>
      <c r="E1627" s="108"/>
      <c r="F1627" s="109"/>
      <c r="G1627" s="93"/>
      <c r="H1627" s="93"/>
      <c r="I1627" s="108"/>
      <c r="J1627" s="104"/>
      <c r="K1627" s="104"/>
      <c r="L1627" s="104"/>
      <c r="M1627" s="104"/>
      <c r="N1627" s="104"/>
      <c r="O1627" s="104"/>
      <c r="P1627" s="104"/>
      <c r="Q1627" s="104"/>
    </row>
    <row r="1628">
      <c r="A1628" s="73"/>
      <c r="B1628" s="73"/>
      <c r="C1628" s="73"/>
      <c r="D1628" s="73"/>
      <c r="E1628" s="108"/>
      <c r="F1628" s="109"/>
      <c r="G1628" s="93"/>
      <c r="H1628" s="93"/>
      <c r="I1628" s="108"/>
      <c r="J1628" s="104"/>
      <c r="K1628" s="104"/>
      <c r="L1628" s="104"/>
      <c r="M1628" s="104"/>
      <c r="N1628" s="104"/>
      <c r="O1628" s="104"/>
      <c r="P1628" s="104"/>
      <c r="Q1628" s="104"/>
    </row>
    <row r="1629">
      <c r="A1629" s="73"/>
      <c r="B1629" s="73"/>
      <c r="C1629" s="73"/>
      <c r="D1629" s="73"/>
      <c r="E1629" s="108"/>
      <c r="F1629" s="109"/>
      <c r="G1629" s="93"/>
      <c r="H1629" s="93"/>
      <c r="I1629" s="108"/>
      <c r="J1629" s="104"/>
      <c r="K1629" s="104"/>
      <c r="L1629" s="104"/>
      <c r="M1629" s="104"/>
      <c r="N1629" s="104"/>
      <c r="O1629" s="104"/>
      <c r="P1629" s="104"/>
      <c r="Q1629" s="104"/>
    </row>
    <row r="1630">
      <c r="A1630" s="73"/>
      <c r="B1630" s="73"/>
      <c r="C1630" s="73"/>
      <c r="D1630" s="73"/>
      <c r="E1630" s="108"/>
      <c r="F1630" s="109"/>
      <c r="G1630" s="93"/>
      <c r="H1630" s="93"/>
      <c r="I1630" s="108"/>
      <c r="J1630" s="104"/>
      <c r="K1630" s="104"/>
      <c r="L1630" s="104"/>
      <c r="M1630" s="104"/>
      <c r="N1630" s="104"/>
      <c r="O1630" s="104"/>
      <c r="P1630" s="104"/>
      <c r="Q1630" s="104"/>
    </row>
    <row r="1631">
      <c r="A1631" s="73"/>
      <c r="B1631" s="73"/>
      <c r="C1631" s="73"/>
      <c r="D1631" s="73"/>
      <c r="E1631" s="108"/>
      <c r="F1631" s="109"/>
      <c r="G1631" s="93"/>
      <c r="H1631" s="93"/>
      <c r="I1631" s="108"/>
      <c r="J1631" s="104"/>
      <c r="K1631" s="104"/>
      <c r="L1631" s="104"/>
      <c r="M1631" s="104"/>
      <c r="N1631" s="104"/>
      <c r="O1631" s="104"/>
      <c r="P1631" s="104"/>
      <c r="Q1631" s="104"/>
    </row>
    <row r="1632">
      <c r="A1632" s="73"/>
      <c r="B1632" s="73"/>
      <c r="C1632" s="73"/>
      <c r="D1632" s="73"/>
      <c r="E1632" s="108"/>
      <c r="F1632" s="109"/>
      <c r="G1632" s="93"/>
      <c r="H1632" s="93"/>
      <c r="I1632" s="108"/>
      <c r="J1632" s="104"/>
      <c r="K1632" s="104"/>
      <c r="L1632" s="104"/>
      <c r="M1632" s="104"/>
      <c r="N1632" s="104"/>
      <c r="O1632" s="104"/>
      <c r="P1632" s="104"/>
      <c r="Q1632" s="104"/>
    </row>
    <row r="1633">
      <c r="A1633" s="73"/>
      <c r="B1633" s="73"/>
      <c r="C1633" s="73"/>
      <c r="D1633" s="73"/>
      <c r="E1633" s="108"/>
      <c r="F1633" s="109"/>
      <c r="G1633" s="93"/>
      <c r="H1633" s="93"/>
      <c r="I1633" s="108"/>
      <c r="J1633" s="104"/>
      <c r="K1633" s="104"/>
      <c r="L1633" s="104"/>
      <c r="M1633" s="104"/>
      <c r="N1633" s="104"/>
      <c r="O1633" s="104"/>
      <c r="P1633" s="104"/>
      <c r="Q1633" s="104"/>
    </row>
    <row r="1634">
      <c r="A1634" s="73"/>
      <c r="B1634" s="73"/>
      <c r="C1634" s="73"/>
      <c r="D1634" s="73"/>
      <c r="E1634" s="108"/>
      <c r="F1634" s="109"/>
      <c r="G1634" s="93"/>
      <c r="H1634" s="93"/>
      <c r="I1634" s="108"/>
      <c r="J1634" s="104"/>
      <c r="K1634" s="104"/>
      <c r="L1634" s="104"/>
      <c r="M1634" s="104"/>
      <c r="N1634" s="104"/>
      <c r="O1634" s="104"/>
      <c r="P1634" s="104"/>
      <c r="Q1634" s="104"/>
    </row>
    <row r="1635">
      <c r="A1635" s="73"/>
      <c r="B1635" s="73"/>
      <c r="C1635" s="73"/>
      <c r="D1635" s="73"/>
      <c r="E1635" s="108"/>
      <c r="F1635" s="109"/>
      <c r="G1635" s="93"/>
      <c r="H1635" s="93"/>
      <c r="I1635" s="108"/>
      <c r="J1635" s="104"/>
      <c r="K1635" s="104"/>
      <c r="L1635" s="104"/>
      <c r="M1635" s="104"/>
      <c r="N1635" s="104"/>
      <c r="O1635" s="104"/>
      <c r="P1635" s="104"/>
      <c r="Q1635" s="104"/>
    </row>
    <row r="1636">
      <c r="A1636" s="73"/>
      <c r="B1636" s="73"/>
      <c r="C1636" s="73"/>
      <c r="D1636" s="73"/>
      <c r="E1636" s="108"/>
      <c r="F1636" s="109"/>
      <c r="G1636" s="93"/>
      <c r="H1636" s="93"/>
      <c r="I1636" s="108"/>
      <c r="J1636" s="104"/>
      <c r="K1636" s="104"/>
      <c r="L1636" s="104"/>
      <c r="M1636" s="104"/>
      <c r="N1636" s="104"/>
      <c r="O1636" s="104"/>
      <c r="P1636" s="104"/>
      <c r="Q1636" s="104"/>
    </row>
    <row r="1637">
      <c r="A1637" s="73"/>
      <c r="B1637" s="73"/>
      <c r="C1637" s="73"/>
      <c r="D1637" s="73"/>
      <c r="E1637" s="108"/>
      <c r="F1637" s="109"/>
      <c r="G1637" s="93"/>
      <c r="H1637" s="93"/>
      <c r="I1637" s="108"/>
      <c r="J1637" s="104"/>
      <c r="K1637" s="104"/>
      <c r="L1637" s="104"/>
      <c r="M1637" s="104"/>
      <c r="N1637" s="104"/>
      <c r="O1637" s="104"/>
      <c r="P1637" s="104"/>
      <c r="Q1637" s="104"/>
    </row>
    <row r="1638">
      <c r="A1638" s="73"/>
      <c r="B1638" s="73"/>
      <c r="C1638" s="73"/>
      <c r="D1638" s="73"/>
      <c r="E1638" s="108"/>
      <c r="F1638" s="109"/>
      <c r="G1638" s="93"/>
      <c r="H1638" s="93"/>
      <c r="I1638" s="108"/>
      <c r="J1638" s="104"/>
      <c r="K1638" s="104"/>
      <c r="L1638" s="104"/>
      <c r="M1638" s="104"/>
      <c r="N1638" s="104"/>
      <c r="O1638" s="104"/>
      <c r="P1638" s="104"/>
      <c r="Q1638" s="104"/>
    </row>
    <row r="1639">
      <c r="A1639" s="73"/>
      <c r="B1639" s="73"/>
      <c r="C1639" s="73"/>
      <c r="D1639" s="73"/>
      <c r="E1639" s="108"/>
      <c r="F1639" s="109"/>
      <c r="G1639" s="93"/>
      <c r="H1639" s="93"/>
      <c r="I1639" s="108"/>
      <c r="J1639" s="104"/>
      <c r="K1639" s="104"/>
      <c r="L1639" s="104"/>
      <c r="M1639" s="104"/>
      <c r="N1639" s="104"/>
      <c r="O1639" s="104"/>
      <c r="P1639" s="104"/>
      <c r="Q1639" s="104"/>
    </row>
    <row r="1640">
      <c r="A1640" s="73"/>
      <c r="B1640" s="73"/>
      <c r="C1640" s="73"/>
      <c r="D1640" s="73"/>
      <c r="E1640" s="108"/>
      <c r="F1640" s="109"/>
      <c r="G1640" s="93"/>
      <c r="H1640" s="93"/>
      <c r="I1640" s="108"/>
      <c r="J1640" s="104"/>
      <c r="K1640" s="104"/>
      <c r="L1640" s="104"/>
      <c r="M1640" s="104"/>
      <c r="N1640" s="104"/>
      <c r="O1640" s="104"/>
      <c r="P1640" s="104"/>
      <c r="Q1640" s="104"/>
    </row>
    <row r="1641">
      <c r="A1641" s="73"/>
      <c r="B1641" s="73"/>
      <c r="C1641" s="73"/>
      <c r="D1641" s="73"/>
      <c r="E1641" s="108"/>
      <c r="F1641" s="109"/>
      <c r="G1641" s="93"/>
      <c r="H1641" s="93"/>
      <c r="I1641" s="108"/>
      <c r="J1641" s="104"/>
      <c r="K1641" s="104"/>
      <c r="L1641" s="104"/>
      <c r="M1641" s="104"/>
      <c r="N1641" s="104"/>
      <c r="O1641" s="104"/>
      <c r="P1641" s="104"/>
      <c r="Q1641" s="104"/>
    </row>
    <row r="1642">
      <c r="A1642" s="73"/>
      <c r="B1642" s="73"/>
      <c r="C1642" s="73"/>
      <c r="D1642" s="73"/>
      <c r="E1642" s="108"/>
      <c r="F1642" s="109"/>
      <c r="G1642" s="93"/>
      <c r="H1642" s="93"/>
      <c r="I1642" s="108"/>
      <c r="J1642" s="104"/>
      <c r="K1642" s="104"/>
      <c r="L1642" s="104"/>
      <c r="M1642" s="104"/>
      <c r="N1642" s="104"/>
      <c r="O1642" s="104"/>
      <c r="P1642" s="104"/>
      <c r="Q1642" s="104"/>
    </row>
    <row r="1643">
      <c r="A1643" s="73"/>
      <c r="B1643" s="73"/>
      <c r="C1643" s="73"/>
      <c r="D1643" s="73"/>
      <c r="E1643" s="108"/>
      <c r="F1643" s="109"/>
      <c r="G1643" s="93"/>
      <c r="H1643" s="93"/>
      <c r="I1643" s="108"/>
      <c r="J1643" s="104"/>
      <c r="K1643" s="104"/>
      <c r="L1643" s="104"/>
      <c r="M1643" s="104"/>
      <c r="N1643" s="104"/>
      <c r="O1643" s="104"/>
      <c r="P1643" s="104"/>
      <c r="Q1643" s="104"/>
    </row>
    <row r="1644">
      <c r="A1644" s="73"/>
      <c r="B1644" s="73"/>
      <c r="C1644" s="73"/>
      <c r="D1644" s="73"/>
      <c r="E1644" s="108"/>
      <c r="F1644" s="109"/>
      <c r="G1644" s="93"/>
      <c r="H1644" s="93"/>
      <c r="I1644" s="108"/>
      <c r="J1644" s="104"/>
      <c r="K1644" s="104"/>
      <c r="L1644" s="104"/>
      <c r="M1644" s="104"/>
      <c r="N1644" s="104"/>
      <c r="O1644" s="104"/>
      <c r="P1644" s="104"/>
      <c r="Q1644" s="104"/>
    </row>
    <row r="1645">
      <c r="A1645" s="73"/>
      <c r="B1645" s="73"/>
      <c r="C1645" s="73"/>
      <c r="D1645" s="73"/>
      <c r="E1645" s="108"/>
      <c r="F1645" s="109"/>
      <c r="G1645" s="93"/>
      <c r="H1645" s="93"/>
      <c r="I1645" s="108"/>
      <c r="J1645" s="104"/>
      <c r="K1645" s="104"/>
      <c r="L1645" s="104"/>
      <c r="M1645" s="104"/>
      <c r="N1645" s="104"/>
      <c r="O1645" s="104"/>
      <c r="P1645" s="104"/>
      <c r="Q1645" s="104"/>
    </row>
    <row r="1646">
      <c r="A1646" s="73"/>
      <c r="B1646" s="73"/>
      <c r="C1646" s="73"/>
      <c r="D1646" s="73"/>
      <c r="E1646" s="108"/>
      <c r="F1646" s="109"/>
      <c r="G1646" s="93"/>
      <c r="H1646" s="93"/>
      <c r="I1646" s="108"/>
      <c r="J1646" s="104"/>
      <c r="K1646" s="104"/>
      <c r="L1646" s="104"/>
      <c r="M1646" s="104"/>
      <c r="N1646" s="104"/>
      <c r="O1646" s="104"/>
      <c r="P1646" s="104"/>
      <c r="Q1646" s="104"/>
    </row>
    <row r="1647">
      <c r="A1647" s="73"/>
      <c r="B1647" s="73"/>
      <c r="C1647" s="73"/>
      <c r="D1647" s="73"/>
      <c r="E1647" s="108"/>
      <c r="F1647" s="109"/>
      <c r="G1647" s="93"/>
      <c r="H1647" s="93"/>
      <c r="I1647" s="108"/>
      <c r="J1647" s="104"/>
      <c r="K1647" s="104"/>
      <c r="L1647" s="104"/>
      <c r="M1647" s="104"/>
      <c r="N1647" s="104"/>
      <c r="O1647" s="104"/>
      <c r="P1647" s="104"/>
      <c r="Q1647" s="104"/>
    </row>
    <row r="1648">
      <c r="A1648" s="73"/>
      <c r="B1648" s="73"/>
      <c r="C1648" s="73"/>
      <c r="D1648" s="73"/>
      <c r="E1648" s="108"/>
      <c r="F1648" s="109"/>
      <c r="G1648" s="93"/>
      <c r="H1648" s="93"/>
      <c r="I1648" s="108"/>
      <c r="J1648" s="104"/>
      <c r="K1648" s="104"/>
      <c r="L1648" s="104"/>
      <c r="M1648" s="104"/>
      <c r="N1648" s="104"/>
      <c r="O1648" s="104"/>
      <c r="P1648" s="104"/>
      <c r="Q1648" s="104"/>
    </row>
    <row r="1649">
      <c r="A1649" s="73"/>
      <c r="B1649" s="73"/>
      <c r="C1649" s="73"/>
      <c r="D1649" s="73"/>
      <c r="E1649" s="108"/>
      <c r="F1649" s="109"/>
      <c r="G1649" s="93"/>
      <c r="H1649" s="93"/>
      <c r="I1649" s="108"/>
      <c r="J1649" s="104"/>
      <c r="K1649" s="104"/>
      <c r="L1649" s="104"/>
      <c r="M1649" s="104"/>
      <c r="N1649" s="104"/>
      <c r="O1649" s="104"/>
      <c r="P1649" s="104"/>
      <c r="Q1649" s="104"/>
    </row>
    <row r="1650">
      <c r="A1650" s="73"/>
      <c r="B1650" s="73"/>
      <c r="C1650" s="73"/>
      <c r="D1650" s="73"/>
      <c r="E1650" s="108"/>
      <c r="F1650" s="109"/>
      <c r="G1650" s="93"/>
      <c r="H1650" s="93"/>
      <c r="I1650" s="108"/>
      <c r="J1650" s="104"/>
      <c r="K1650" s="104"/>
      <c r="L1650" s="104"/>
      <c r="M1650" s="104"/>
      <c r="N1650" s="104"/>
      <c r="O1650" s="104"/>
      <c r="P1650" s="104"/>
      <c r="Q1650" s="104"/>
    </row>
    <row r="1651">
      <c r="A1651" s="73"/>
      <c r="B1651" s="73"/>
      <c r="C1651" s="73"/>
      <c r="D1651" s="73"/>
      <c r="E1651" s="108"/>
      <c r="F1651" s="109"/>
      <c r="G1651" s="93"/>
      <c r="H1651" s="93"/>
      <c r="I1651" s="108"/>
      <c r="J1651" s="104"/>
      <c r="K1651" s="104"/>
      <c r="L1651" s="104"/>
      <c r="M1651" s="104"/>
      <c r="N1651" s="104"/>
      <c r="O1651" s="104"/>
      <c r="P1651" s="104"/>
      <c r="Q1651" s="104"/>
    </row>
    <row r="1652">
      <c r="A1652" s="73"/>
      <c r="B1652" s="73"/>
      <c r="C1652" s="73"/>
      <c r="D1652" s="73"/>
      <c r="E1652" s="108"/>
      <c r="F1652" s="109"/>
      <c r="G1652" s="93"/>
      <c r="H1652" s="93"/>
      <c r="I1652" s="108"/>
      <c r="J1652" s="104"/>
      <c r="K1652" s="104"/>
      <c r="L1652" s="104"/>
      <c r="M1652" s="104"/>
      <c r="N1652" s="104"/>
      <c r="O1652" s="104"/>
      <c r="P1652" s="104"/>
      <c r="Q1652" s="104"/>
    </row>
    <row r="1653">
      <c r="A1653" s="73"/>
      <c r="B1653" s="73"/>
      <c r="C1653" s="73"/>
      <c r="D1653" s="73"/>
      <c r="E1653" s="108"/>
      <c r="F1653" s="109"/>
      <c r="G1653" s="93"/>
      <c r="H1653" s="93"/>
      <c r="I1653" s="108"/>
      <c r="J1653" s="104"/>
      <c r="K1653" s="104"/>
      <c r="L1653" s="104"/>
      <c r="M1653" s="104"/>
      <c r="N1653" s="104"/>
      <c r="O1653" s="104"/>
      <c r="P1653" s="104"/>
      <c r="Q1653" s="104"/>
    </row>
    <row r="1654">
      <c r="A1654" s="73"/>
      <c r="B1654" s="73"/>
      <c r="C1654" s="73"/>
      <c r="D1654" s="73"/>
      <c r="E1654" s="108"/>
      <c r="F1654" s="109"/>
      <c r="G1654" s="93"/>
      <c r="H1654" s="93"/>
      <c r="I1654" s="108"/>
      <c r="J1654" s="104"/>
      <c r="K1654" s="104"/>
      <c r="L1654" s="104"/>
      <c r="M1654" s="104"/>
      <c r="N1654" s="104"/>
      <c r="O1654" s="104"/>
      <c r="P1654" s="104"/>
      <c r="Q1654" s="104"/>
    </row>
    <row r="1655">
      <c r="A1655" s="73"/>
      <c r="B1655" s="73"/>
      <c r="C1655" s="73"/>
      <c r="D1655" s="73"/>
      <c r="E1655" s="108"/>
      <c r="F1655" s="109"/>
      <c r="G1655" s="93"/>
      <c r="H1655" s="93"/>
      <c r="I1655" s="108"/>
      <c r="J1655" s="104"/>
      <c r="K1655" s="104"/>
      <c r="L1655" s="104"/>
      <c r="M1655" s="104"/>
      <c r="N1655" s="104"/>
      <c r="O1655" s="104"/>
      <c r="P1655" s="104"/>
      <c r="Q1655" s="104"/>
    </row>
    <row r="1656">
      <c r="A1656" s="73"/>
      <c r="B1656" s="73"/>
      <c r="C1656" s="73"/>
      <c r="D1656" s="73"/>
      <c r="E1656" s="108"/>
      <c r="F1656" s="109"/>
      <c r="G1656" s="93"/>
      <c r="H1656" s="93"/>
      <c r="I1656" s="108"/>
      <c r="J1656" s="104"/>
      <c r="K1656" s="104"/>
      <c r="L1656" s="104"/>
      <c r="M1656" s="104"/>
      <c r="N1656" s="104"/>
      <c r="O1656" s="104"/>
      <c r="P1656" s="104"/>
      <c r="Q1656" s="104"/>
    </row>
    <row r="1657">
      <c r="A1657" s="73"/>
      <c r="B1657" s="73"/>
      <c r="C1657" s="73"/>
      <c r="D1657" s="73"/>
      <c r="E1657" s="108"/>
      <c r="F1657" s="109"/>
      <c r="G1657" s="93"/>
      <c r="H1657" s="93"/>
      <c r="I1657" s="108"/>
      <c r="J1657" s="104"/>
      <c r="K1657" s="104"/>
      <c r="L1657" s="104"/>
      <c r="M1657" s="104"/>
      <c r="N1657" s="104"/>
      <c r="O1657" s="104"/>
      <c r="P1657" s="104"/>
      <c r="Q1657" s="104"/>
    </row>
    <row r="1658">
      <c r="A1658" s="73"/>
      <c r="B1658" s="73"/>
      <c r="C1658" s="73"/>
      <c r="D1658" s="73"/>
      <c r="E1658" s="108"/>
      <c r="F1658" s="109"/>
      <c r="G1658" s="93"/>
      <c r="H1658" s="93"/>
      <c r="I1658" s="108"/>
      <c r="J1658" s="104"/>
      <c r="K1658" s="104"/>
      <c r="L1658" s="104"/>
      <c r="M1658" s="104"/>
      <c r="N1658" s="104"/>
      <c r="O1658" s="104"/>
      <c r="P1658" s="104"/>
      <c r="Q1658" s="104"/>
    </row>
    <row r="1659">
      <c r="A1659" s="73"/>
      <c r="B1659" s="73"/>
      <c r="C1659" s="73"/>
      <c r="D1659" s="73"/>
      <c r="E1659" s="108"/>
      <c r="F1659" s="109"/>
      <c r="G1659" s="93"/>
      <c r="H1659" s="93"/>
      <c r="I1659" s="108"/>
      <c r="J1659" s="104"/>
      <c r="K1659" s="104"/>
      <c r="L1659" s="104"/>
      <c r="M1659" s="104"/>
      <c r="N1659" s="104"/>
      <c r="O1659" s="104"/>
      <c r="P1659" s="104"/>
      <c r="Q1659" s="104"/>
    </row>
    <row r="1660">
      <c r="A1660" s="73"/>
      <c r="B1660" s="73"/>
      <c r="C1660" s="73"/>
      <c r="D1660" s="73"/>
      <c r="E1660" s="108"/>
      <c r="F1660" s="109"/>
      <c r="G1660" s="93"/>
      <c r="H1660" s="93"/>
      <c r="I1660" s="108"/>
      <c r="J1660" s="104"/>
      <c r="K1660" s="104"/>
      <c r="L1660" s="104"/>
      <c r="M1660" s="104"/>
      <c r="N1660" s="104"/>
      <c r="O1660" s="104"/>
      <c r="P1660" s="104"/>
      <c r="Q1660" s="104"/>
    </row>
    <row r="1661">
      <c r="A1661" s="73"/>
      <c r="B1661" s="73"/>
      <c r="C1661" s="73"/>
      <c r="D1661" s="73"/>
      <c r="E1661" s="108"/>
      <c r="F1661" s="109"/>
      <c r="G1661" s="93"/>
      <c r="H1661" s="93"/>
      <c r="I1661" s="108"/>
      <c r="J1661" s="104"/>
      <c r="K1661" s="104"/>
      <c r="L1661" s="104"/>
      <c r="M1661" s="104"/>
      <c r="N1661" s="104"/>
      <c r="O1661" s="104"/>
      <c r="P1661" s="104"/>
      <c r="Q1661" s="104"/>
    </row>
    <row r="1662">
      <c r="A1662" s="73"/>
      <c r="B1662" s="73"/>
      <c r="C1662" s="73"/>
      <c r="D1662" s="73"/>
      <c r="E1662" s="108"/>
      <c r="F1662" s="109"/>
      <c r="G1662" s="93"/>
      <c r="H1662" s="93"/>
      <c r="I1662" s="108"/>
      <c r="J1662" s="104"/>
      <c r="K1662" s="104"/>
      <c r="L1662" s="104"/>
      <c r="M1662" s="104"/>
      <c r="N1662" s="104"/>
      <c r="O1662" s="104"/>
      <c r="P1662" s="104"/>
      <c r="Q1662" s="104"/>
    </row>
    <row r="1663">
      <c r="A1663" s="73"/>
      <c r="B1663" s="73"/>
      <c r="C1663" s="73"/>
      <c r="D1663" s="73"/>
      <c r="E1663" s="108"/>
      <c r="F1663" s="109"/>
      <c r="G1663" s="93"/>
      <c r="H1663" s="93"/>
      <c r="I1663" s="108"/>
      <c r="J1663" s="104"/>
      <c r="K1663" s="104"/>
      <c r="L1663" s="104"/>
      <c r="M1663" s="104"/>
      <c r="N1663" s="104"/>
      <c r="O1663" s="104"/>
      <c r="P1663" s="104"/>
      <c r="Q1663" s="104"/>
    </row>
    <row r="1664">
      <c r="A1664" s="73"/>
      <c r="B1664" s="73"/>
      <c r="C1664" s="73"/>
      <c r="D1664" s="73"/>
      <c r="E1664" s="108"/>
      <c r="F1664" s="109"/>
      <c r="G1664" s="93"/>
      <c r="H1664" s="93"/>
      <c r="I1664" s="108"/>
      <c r="J1664" s="104"/>
      <c r="K1664" s="104"/>
      <c r="L1664" s="104"/>
      <c r="M1664" s="104"/>
      <c r="N1664" s="104"/>
      <c r="O1664" s="104"/>
      <c r="P1664" s="104"/>
      <c r="Q1664" s="104"/>
    </row>
    <row r="1665">
      <c r="A1665" s="73"/>
      <c r="B1665" s="73"/>
      <c r="C1665" s="73"/>
      <c r="D1665" s="73"/>
      <c r="E1665" s="108"/>
      <c r="F1665" s="109"/>
      <c r="G1665" s="93"/>
      <c r="H1665" s="93"/>
      <c r="I1665" s="108"/>
      <c r="J1665" s="104"/>
      <c r="K1665" s="104"/>
      <c r="L1665" s="104"/>
      <c r="M1665" s="104"/>
      <c r="N1665" s="104"/>
      <c r="O1665" s="104"/>
      <c r="P1665" s="104"/>
      <c r="Q1665" s="104"/>
    </row>
    <row r="1666">
      <c r="A1666" s="73"/>
      <c r="B1666" s="73"/>
      <c r="C1666" s="73"/>
      <c r="D1666" s="73"/>
      <c r="E1666" s="108"/>
      <c r="F1666" s="109"/>
      <c r="G1666" s="93"/>
      <c r="H1666" s="93"/>
      <c r="I1666" s="108"/>
      <c r="J1666" s="104"/>
      <c r="K1666" s="104"/>
      <c r="L1666" s="104"/>
      <c r="M1666" s="104"/>
      <c r="N1666" s="104"/>
      <c r="O1666" s="104"/>
      <c r="P1666" s="104"/>
      <c r="Q1666" s="104"/>
    </row>
    <row r="1667">
      <c r="A1667" s="73"/>
      <c r="B1667" s="73"/>
      <c r="C1667" s="73"/>
      <c r="D1667" s="73"/>
      <c r="E1667" s="108"/>
      <c r="F1667" s="109"/>
      <c r="G1667" s="93"/>
      <c r="H1667" s="93"/>
      <c r="I1667" s="108"/>
      <c r="J1667" s="104"/>
      <c r="K1667" s="104"/>
      <c r="L1667" s="104"/>
      <c r="M1667" s="104"/>
      <c r="N1667" s="104"/>
      <c r="O1667" s="104"/>
      <c r="P1667" s="104"/>
      <c r="Q1667" s="104"/>
    </row>
    <row r="1668">
      <c r="A1668" s="73"/>
      <c r="B1668" s="73"/>
      <c r="C1668" s="73"/>
      <c r="D1668" s="73"/>
      <c r="E1668" s="108"/>
      <c r="F1668" s="109"/>
      <c r="G1668" s="93"/>
      <c r="H1668" s="93"/>
      <c r="I1668" s="108"/>
      <c r="J1668" s="104"/>
      <c r="K1668" s="104"/>
      <c r="L1668" s="104"/>
      <c r="M1668" s="104"/>
      <c r="N1668" s="104"/>
      <c r="O1668" s="104"/>
      <c r="P1668" s="104"/>
      <c r="Q1668" s="104"/>
    </row>
    <row r="1669">
      <c r="A1669" s="73"/>
      <c r="B1669" s="73"/>
      <c r="C1669" s="73"/>
      <c r="D1669" s="73"/>
      <c r="E1669" s="108"/>
      <c r="F1669" s="109"/>
      <c r="G1669" s="93"/>
      <c r="H1669" s="93"/>
      <c r="I1669" s="108"/>
      <c r="J1669" s="104"/>
      <c r="K1669" s="104"/>
      <c r="L1669" s="104"/>
      <c r="M1669" s="104"/>
      <c r="N1669" s="104"/>
      <c r="O1669" s="104"/>
      <c r="P1669" s="104"/>
      <c r="Q1669" s="104"/>
    </row>
    <row r="1670">
      <c r="A1670" s="73"/>
      <c r="B1670" s="73"/>
      <c r="C1670" s="73"/>
      <c r="D1670" s="73"/>
      <c r="E1670" s="108"/>
      <c r="F1670" s="109"/>
      <c r="G1670" s="93"/>
      <c r="H1670" s="93"/>
      <c r="I1670" s="108"/>
      <c r="J1670" s="104"/>
      <c r="K1670" s="104"/>
      <c r="L1670" s="104"/>
      <c r="M1670" s="104"/>
      <c r="N1670" s="104"/>
      <c r="O1670" s="104"/>
      <c r="P1670" s="104"/>
      <c r="Q1670" s="104"/>
    </row>
    <row r="1671">
      <c r="A1671" s="73"/>
      <c r="B1671" s="73"/>
      <c r="C1671" s="73"/>
      <c r="D1671" s="73"/>
      <c r="E1671" s="108"/>
      <c r="F1671" s="109"/>
      <c r="G1671" s="93"/>
      <c r="H1671" s="93"/>
      <c r="I1671" s="108"/>
      <c r="J1671" s="104"/>
      <c r="K1671" s="104"/>
      <c r="L1671" s="104"/>
      <c r="M1671" s="104"/>
      <c r="N1671" s="104"/>
      <c r="O1671" s="104"/>
      <c r="P1671" s="104"/>
      <c r="Q1671" s="104"/>
    </row>
    <row r="1672">
      <c r="A1672" s="73"/>
      <c r="B1672" s="73"/>
      <c r="C1672" s="73"/>
      <c r="D1672" s="73"/>
      <c r="E1672" s="108"/>
      <c r="F1672" s="109"/>
      <c r="G1672" s="93"/>
      <c r="H1672" s="93"/>
      <c r="I1672" s="108"/>
      <c r="J1672" s="104"/>
      <c r="K1672" s="104"/>
      <c r="L1672" s="104"/>
      <c r="M1672" s="104"/>
      <c r="N1672" s="104"/>
      <c r="O1672" s="104"/>
      <c r="P1672" s="104"/>
      <c r="Q1672" s="104"/>
    </row>
    <row r="1673">
      <c r="A1673" s="73"/>
      <c r="B1673" s="73"/>
      <c r="C1673" s="73"/>
      <c r="D1673" s="73"/>
      <c r="E1673" s="108"/>
      <c r="F1673" s="109"/>
      <c r="G1673" s="93"/>
      <c r="H1673" s="93"/>
      <c r="I1673" s="108"/>
      <c r="J1673" s="104"/>
      <c r="K1673" s="104"/>
      <c r="L1673" s="104"/>
      <c r="M1673" s="104"/>
      <c r="N1673" s="104"/>
      <c r="O1673" s="104"/>
      <c r="P1673" s="104"/>
      <c r="Q1673" s="104"/>
    </row>
    <row r="1674">
      <c r="A1674" s="73"/>
      <c r="B1674" s="73"/>
      <c r="C1674" s="73"/>
      <c r="D1674" s="73"/>
      <c r="E1674" s="108"/>
      <c r="F1674" s="109"/>
      <c r="G1674" s="93"/>
      <c r="H1674" s="93"/>
      <c r="I1674" s="108"/>
      <c r="J1674" s="104"/>
      <c r="K1674" s="104"/>
      <c r="L1674" s="104"/>
      <c r="M1674" s="104"/>
      <c r="N1674" s="104"/>
      <c r="O1674" s="104"/>
      <c r="P1674" s="104"/>
      <c r="Q1674" s="104"/>
    </row>
    <row r="1675">
      <c r="A1675" s="73"/>
      <c r="B1675" s="73"/>
      <c r="C1675" s="73"/>
      <c r="D1675" s="73"/>
      <c r="E1675" s="108"/>
      <c r="F1675" s="109"/>
      <c r="G1675" s="93"/>
      <c r="H1675" s="93"/>
      <c r="I1675" s="108"/>
      <c r="J1675" s="104"/>
      <c r="K1675" s="104"/>
      <c r="L1675" s="104"/>
      <c r="M1675" s="104"/>
      <c r="N1675" s="104"/>
      <c r="O1675" s="104"/>
      <c r="P1675" s="104"/>
      <c r="Q1675" s="104"/>
    </row>
    <row r="1676">
      <c r="A1676" s="73"/>
      <c r="B1676" s="73"/>
      <c r="C1676" s="73"/>
      <c r="D1676" s="73"/>
      <c r="E1676" s="108"/>
      <c r="F1676" s="109"/>
      <c r="G1676" s="93"/>
      <c r="H1676" s="93"/>
      <c r="I1676" s="108"/>
      <c r="J1676" s="104"/>
      <c r="K1676" s="104"/>
      <c r="L1676" s="104"/>
      <c r="M1676" s="104"/>
      <c r="N1676" s="104"/>
      <c r="O1676" s="104"/>
      <c r="P1676" s="104"/>
      <c r="Q1676" s="104"/>
    </row>
    <row r="1677">
      <c r="A1677" s="73"/>
      <c r="B1677" s="73"/>
      <c r="C1677" s="73"/>
      <c r="D1677" s="73"/>
      <c r="E1677" s="108"/>
      <c r="F1677" s="109"/>
      <c r="G1677" s="93"/>
      <c r="H1677" s="93"/>
      <c r="I1677" s="108"/>
      <c r="J1677" s="104"/>
      <c r="K1677" s="104"/>
      <c r="L1677" s="104"/>
      <c r="M1677" s="104"/>
      <c r="N1677" s="104"/>
      <c r="O1677" s="104"/>
      <c r="P1677" s="104"/>
      <c r="Q1677" s="104"/>
    </row>
    <row r="1678">
      <c r="A1678" s="73"/>
      <c r="B1678" s="73"/>
      <c r="C1678" s="73"/>
      <c r="D1678" s="73"/>
      <c r="E1678" s="108"/>
      <c r="F1678" s="109"/>
      <c r="G1678" s="93"/>
      <c r="H1678" s="93"/>
      <c r="I1678" s="108"/>
      <c r="J1678" s="104"/>
      <c r="K1678" s="104"/>
      <c r="L1678" s="104"/>
      <c r="M1678" s="104"/>
      <c r="N1678" s="104"/>
      <c r="O1678" s="104"/>
      <c r="P1678" s="104"/>
      <c r="Q1678" s="104"/>
    </row>
    <row r="1679">
      <c r="A1679" s="73"/>
      <c r="B1679" s="73"/>
      <c r="C1679" s="73"/>
      <c r="D1679" s="73"/>
      <c r="E1679" s="108"/>
      <c r="F1679" s="109"/>
      <c r="G1679" s="93"/>
      <c r="H1679" s="93"/>
      <c r="I1679" s="108"/>
      <c r="J1679" s="104"/>
      <c r="K1679" s="104"/>
      <c r="L1679" s="104"/>
      <c r="M1679" s="104"/>
      <c r="N1679" s="104"/>
      <c r="O1679" s="104"/>
      <c r="P1679" s="104"/>
      <c r="Q1679" s="104"/>
    </row>
    <row r="1680">
      <c r="A1680" s="73"/>
      <c r="B1680" s="73"/>
      <c r="C1680" s="73"/>
      <c r="D1680" s="73"/>
      <c r="E1680" s="108"/>
      <c r="F1680" s="109"/>
      <c r="G1680" s="93"/>
      <c r="H1680" s="93"/>
      <c r="I1680" s="108"/>
      <c r="J1680" s="104"/>
      <c r="K1680" s="104"/>
      <c r="L1680" s="104"/>
      <c r="M1680" s="104"/>
      <c r="N1680" s="104"/>
      <c r="O1680" s="104"/>
      <c r="P1680" s="104"/>
      <c r="Q1680" s="104"/>
    </row>
    <row r="1681">
      <c r="A1681" s="73"/>
      <c r="B1681" s="73"/>
      <c r="C1681" s="73"/>
      <c r="D1681" s="73"/>
      <c r="E1681" s="108"/>
      <c r="F1681" s="109"/>
      <c r="G1681" s="93"/>
      <c r="H1681" s="93"/>
      <c r="I1681" s="108"/>
      <c r="J1681" s="104"/>
      <c r="K1681" s="104"/>
      <c r="L1681" s="104"/>
      <c r="M1681" s="104"/>
      <c r="N1681" s="104"/>
      <c r="O1681" s="104"/>
      <c r="P1681" s="104"/>
      <c r="Q1681" s="104"/>
    </row>
    <row r="1682">
      <c r="A1682" s="73"/>
      <c r="B1682" s="73"/>
      <c r="C1682" s="73"/>
      <c r="D1682" s="73"/>
      <c r="E1682" s="108"/>
      <c r="F1682" s="109"/>
      <c r="G1682" s="93"/>
      <c r="H1682" s="93"/>
      <c r="I1682" s="108"/>
      <c r="J1682" s="104"/>
      <c r="K1682" s="104"/>
      <c r="L1682" s="104"/>
      <c r="M1682" s="104"/>
      <c r="N1682" s="104"/>
      <c r="O1682" s="104"/>
      <c r="P1682" s="104"/>
      <c r="Q1682" s="104"/>
    </row>
    <row r="1683">
      <c r="A1683" s="73"/>
      <c r="B1683" s="73"/>
      <c r="C1683" s="73"/>
      <c r="D1683" s="73"/>
      <c r="E1683" s="108"/>
      <c r="F1683" s="109"/>
      <c r="G1683" s="93"/>
      <c r="H1683" s="93"/>
      <c r="I1683" s="108"/>
      <c r="J1683" s="104"/>
      <c r="K1683" s="104"/>
      <c r="L1683" s="104"/>
      <c r="M1683" s="104"/>
      <c r="N1683" s="104"/>
      <c r="O1683" s="104"/>
      <c r="P1683" s="104"/>
      <c r="Q1683" s="104"/>
    </row>
    <row r="1684">
      <c r="A1684" s="73"/>
      <c r="B1684" s="73"/>
      <c r="C1684" s="73"/>
      <c r="D1684" s="73"/>
      <c r="E1684" s="108"/>
      <c r="F1684" s="109"/>
      <c r="G1684" s="93"/>
      <c r="H1684" s="93"/>
      <c r="I1684" s="108"/>
      <c r="J1684" s="104"/>
      <c r="K1684" s="104"/>
      <c r="L1684" s="104"/>
      <c r="M1684" s="104"/>
      <c r="N1684" s="104"/>
      <c r="O1684" s="104"/>
      <c r="P1684" s="104"/>
      <c r="Q1684" s="104"/>
    </row>
    <row r="1685">
      <c r="A1685" s="73"/>
      <c r="B1685" s="73"/>
      <c r="C1685" s="73"/>
      <c r="D1685" s="73"/>
      <c r="E1685" s="108"/>
      <c r="F1685" s="109"/>
      <c r="G1685" s="93"/>
      <c r="H1685" s="93"/>
      <c r="I1685" s="108"/>
      <c r="J1685" s="104"/>
      <c r="K1685" s="104"/>
      <c r="L1685" s="104"/>
      <c r="M1685" s="104"/>
      <c r="N1685" s="104"/>
      <c r="O1685" s="104"/>
      <c r="P1685" s="104"/>
      <c r="Q1685" s="104"/>
    </row>
    <row r="1686">
      <c r="A1686" s="73"/>
      <c r="B1686" s="73"/>
      <c r="C1686" s="73"/>
      <c r="D1686" s="73"/>
      <c r="E1686" s="108"/>
      <c r="F1686" s="109"/>
      <c r="G1686" s="93"/>
      <c r="H1686" s="93"/>
      <c r="I1686" s="108"/>
      <c r="J1686" s="104"/>
      <c r="K1686" s="104"/>
      <c r="L1686" s="104"/>
      <c r="M1686" s="104"/>
      <c r="N1686" s="104"/>
      <c r="O1686" s="104"/>
      <c r="P1686" s="104"/>
      <c r="Q1686" s="104"/>
    </row>
    <row r="1687">
      <c r="A1687" s="73"/>
      <c r="B1687" s="73"/>
      <c r="C1687" s="73"/>
      <c r="D1687" s="73"/>
      <c r="E1687" s="108"/>
      <c r="F1687" s="109"/>
      <c r="G1687" s="93"/>
      <c r="H1687" s="93"/>
      <c r="I1687" s="108"/>
      <c r="J1687" s="104"/>
      <c r="K1687" s="104"/>
      <c r="L1687" s="104"/>
      <c r="M1687" s="104"/>
      <c r="N1687" s="104"/>
      <c r="O1687" s="104"/>
      <c r="P1687" s="104"/>
      <c r="Q1687" s="104"/>
    </row>
    <row r="1688">
      <c r="A1688" s="73"/>
      <c r="B1688" s="73"/>
      <c r="C1688" s="73"/>
      <c r="D1688" s="73"/>
      <c r="E1688" s="108"/>
      <c r="F1688" s="109"/>
      <c r="G1688" s="93"/>
      <c r="H1688" s="93"/>
      <c r="I1688" s="108"/>
      <c r="J1688" s="104"/>
      <c r="K1688" s="104"/>
      <c r="L1688" s="104"/>
      <c r="M1688" s="104"/>
      <c r="N1688" s="104"/>
      <c r="O1688" s="104"/>
      <c r="P1688" s="104"/>
      <c r="Q1688" s="104"/>
    </row>
    <row r="1689">
      <c r="A1689" s="73"/>
      <c r="B1689" s="73"/>
      <c r="C1689" s="73"/>
      <c r="D1689" s="73"/>
      <c r="E1689" s="108"/>
      <c r="F1689" s="109"/>
      <c r="G1689" s="93"/>
      <c r="H1689" s="93"/>
      <c r="I1689" s="108"/>
      <c r="J1689" s="104"/>
      <c r="K1689" s="104"/>
      <c r="L1689" s="104"/>
      <c r="M1689" s="104"/>
      <c r="N1689" s="104"/>
      <c r="O1689" s="104"/>
      <c r="P1689" s="104"/>
      <c r="Q1689" s="104"/>
    </row>
    <row r="1690">
      <c r="A1690" s="73"/>
      <c r="B1690" s="73"/>
      <c r="C1690" s="73"/>
      <c r="D1690" s="73"/>
      <c r="E1690" s="108"/>
      <c r="F1690" s="109"/>
      <c r="G1690" s="93"/>
      <c r="H1690" s="93"/>
      <c r="I1690" s="108"/>
      <c r="J1690" s="104"/>
      <c r="K1690" s="104"/>
      <c r="L1690" s="104"/>
      <c r="M1690" s="104"/>
      <c r="N1690" s="104"/>
      <c r="O1690" s="104"/>
      <c r="P1690" s="104"/>
      <c r="Q1690" s="104"/>
    </row>
    <row r="1691">
      <c r="A1691" s="73"/>
      <c r="B1691" s="73"/>
      <c r="C1691" s="73"/>
      <c r="D1691" s="73"/>
      <c r="E1691" s="108"/>
      <c r="F1691" s="109"/>
      <c r="G1691" s="93"/>
      <c r="H1691" s="93"/>
      <c r="I1691" s="108"/>
      <c r="J1691" s="104"/>
      <c r="K1691" s="104"/>
      <c r="L1691" s="104"/>
      <c r="M1691" s="104"/>
      <c r="N1691" s="104"/>
      <c r="O1691" s="104"/>
      <c r="P1691" s="104"/>
      <c r="Q1691" s="104"/>
    </row>
    <row r="1692">
      <c r="A1692" s="73"/>
      <c r="B1692" s="73"/>
      <c r="C1692" s="73"/>
      <c r="D1692" s="73"/>
      <c r="E1692" s="108"/>
      <c r="F1692" s="109"/>
      <c r="G1692" s="93"/>
      <c r="H1692" s="93"/>
      <c r="I1692" s="108"/>
      <c r="J1692" s="104"/>
      <c r="K1692" s="104"/>
      <c r="L1692" s="104"/>
      <c r="M1692" s="104"/>
      <c r="N1692" s="104"/>
      <c r="O1692" s="104"/>
      <c r="P1692" s="104"/>
      <c r="Q1692" s="104"/>
    </row>
    <row r="1693">
      <c r="A1693" s="73"/>
      <c r="B1693" s="73"/>
      <c r="C1693" s="73"/>
      <c r="D1693" s="73"/>
      <c r="E1693" s="108"/>
      <c r="F1693" s="109"/>
      <c r="G1693" s="93"/>
      <c r="H1693" s="93"/>
      <c r="I1693" s="108"/>
      <c r="J1693" s="104"/>
      <c r="K1693" s="104"/>
      <c r="L1693" s="104"/>
      <c r="M1693" s="104"/>
      <c r="N1693" s="104"/>
      <c r="O1693" s="104"/>
      <c r="P1693" s="104"/>
      <c r="Q1693" s="104"/>
    </row>
    <row r="1694">
      <c r="A1694" s="73"/>
      <c r="B1694" s="73"/>
      <c r="C1694" s="73"/>
      <c r="D1694" s="73"/>
      <c r="E1694" s="108"/>
      <c r="F1694" s="109"/>
      <c r="G1694" s="93"/>
      <c r="H1694" s="93"/>
      <c r="I1694" s="108"/>
      <c r="J1694" s="104"/>
      <c r="K1694" s="104"/>
      <c r="L1694" s="104"/>
      <c r="M1694" s="104"/>
      <c r="N1694" s="104"/>
      <c r="O1694" s="104"/>
      <c r="P1694" s="104"/>
      <c r="Q1694" s="104"/>
    </row>
    <row r="1695">
      <c r="A1695" s="73"/>
      <c r="B1695" s="73"/>
      <c r="C1695" s="73"/>
      <c r="D1695" s="73"/>
      <c r="E1695" s="108"/>
      <c r="F1695" s="109"/>
      <c r="G1695" s="93"/>
      <c r="H1695" s="93"/>
      <c r="I1695" s="108"/>
      <c r="J1695" s="104"/>
      <c r="K1695" s="104"/>
      <c r="L1695" s="104"/>
      <c r="M1695" s="104"/>
      <c r="N1695" s="104"/>
      <c r="O1695" s="104"/>
      <c r="P1695" s="104"/>
      <c r="Q1695" s="104"/>
    </row>
    <row r="1696">
      <c r="A1696" s="73"/>
      <c r="B1696" s="73"/>
      <c r="C1696" s="73"/>
      <c r="D1696" s="73"/>
      <c r="E1696" s="108"/>
      <c r="F1696" s="109"/>
      <c r="G1696" s="93"/>
      <c r="H1696" s="93"/>
      <c r="I1696" s="108"/>
      <c r="J1696" s="104"/>
      <c r="K1696" s="104"/>
      <c r="L1696" s="104"/>
      <c r="M1696" s="104"/>
      <c r="N1696" s="104"/>
      <c r="O1696" s="104"/>
      <c r="P1696" s="104"/>
      <c r="Q1696" s="104"/>
    </row>
    <row r="1697">
      <c r="A1697" s="73"/>
      <c r="B1697" s="73"/>
      <c r="C1697" s="73"/>
      <c r="D1697" s="73"/>
      <c r="E1697" s="108"/>
      <c r="F1697" s="109"/>
      <c r="G1697" s="93"/>
      <c r="H1697" s="93"/>
      <c r="I1697" s="108"/>
      <c r="J1697" s="104"/>
      <c r="K1697" s="104"/>
      <c r="L1697" s="104"/>
      <c r="M1697" s="104"/>
      <c r="N1697" s="104"/>
      <c r="O1697" s="104"/>
      <c r="P1697" s="104"/>
      <c r="Q1697" s="104"/>
    </row>
    <row r="1698">
      <c r="A1698" s="73"/>
      <c r="B1698" s="73"/>
      <c r="C1698" s="73"/>
      <c r="D1698" s="73"/>
      <c r="E1698" s="108"/>
      <c r="F1698" s="109"/>
      <c r="G1698" s="93"/>
      <c r="H1698" s="93"/>
      <c r="I1698" s="108"/>
      <c r="J1698" s="104"/>
      <c r="K1698" s="104"/>
      <c r="L1698" s="104"/>
      <c r="M1698" s="104"/>
      <c r="N1698" s="104"/>
      <c r="O1698" s="104"/>
      <c r="P1698" s="104"/>
      <c r="Q1698" s="104"/>
    </row>
    <row r="1699">
      <c r="A1699" s="73"/>
      <c r="B1699" s="73"/>
      <c r="C1699" s="73"/>
      <c r="D1699" s="73"/>
      <c r="E1699" s="108"/>
      <c r="F1699" s="109"/>
      <c r="G1699" s="93"/>
      <c r="H1699" s="93"/>
      <c r="I1699" s="108"/>
      <c r="J1699" s="104"/>
      <c r="K1699" s="104"/>
      <c r="L1699" s="104"/>
      <c r="M1699" s="104"/>
      <c r="N1699" s="104"/>
      <c r="O1699" s="104"/>
      <c r="P1699" s="104"/>
      <c r="Q1699" s="104"/>
    </row>
    <row r="1700">
      <c r="A1700" s="73"/>
      <c r="B1700" s="73"/>
      <c r="C1700" s="73"/>
      <c r="D1700" s="73"/>
      <c r="E1700" s="108"/>
      <c r="F1700" s="109"/>
      <c r="G1700" s="93"/>
      <c r="H1700" s="93"/>
      <c r="I1700" s="108"/>
      <c r="J1700" s="104"/>
      <c r="K1700" s="104"/>
      <c r="L1700" s="104"/>
      <c r="M1700" s="104"/>
      <c r="N1700" s="104"/>
      <c r="O1700" s="104"/>
      <c r="P1700" s="104"/>
      <c r="Q1700" s="104"/>
    </row>
    <row r="1701">
      <c r="A1701" s="73"/>
      <c r="B1701" s="73"/>
      <c r="C1701" s="73"/>
      <c r="D1701" s="73"/>
      <c r="E1701" s="108"/>
      <c r="F1701" s="109"/>
      <c r="G1701" s="93"/>
      <c r="H1701" s="93"/>
      <c r="I1701" s="108"/>
      <c r="J1701" s="104"/>
      <c r="K1701" s="104"/>
      <c r="L1701" s="104"/>
      <c r="M1701" s="104"/>
      <c r="N1701" s="104"/>
      <c r="O1701" s="104"/>
      <c r="P1701" s="104"/>
      <c r="Q1701" s="104"/>
    </row>
    <row r="1702">
      <c r="A1702" s="73"/>
      <c r="B1702" s="73"/>
      <c r="C1702" s="73"/>
      <c r="D1702" s="73"/>
      <c r="E1702" s="108"/>
      <c r="F1702" s="109"/>
      <c r="G1702" s="93"/>
      <c r="H1702" s="93"/>
      <c r="I1702" s="108"/>
      <c r="J1702" s="104"/>
      <c r="K1702" s="104"/>
      <c r="L1702" s="104"/>
      <c r="M1702" s="104"/>
      <c r="N1702" s="104"/>
      <c r="O1702" s="104"/>
      <c r="P1702" s="104"/>
      <c r="Q1702" s="104"/>
    </row>
    <row r="1703">
      <c r="A1703" s="73"/>
      <c r="B1703" s="73"/>
      <c r="C1703" s="73"/>
      <c r="D1703" s="73"/>
      <c r="E1703" s="108"/>
      <c r="F1703" s="109"/>
      <c r="G1703" s="93"/>
      <c r="H1703" s="93"/>
      <c r="I1703" s="108"/>
      <c r="J1703" s="104"/>
      <c r="K1703" s="104"/>
      <c r="L1703" s="104"/>
      <c r="M1703" s="104"/>
      <c r="N1703" s="104"/>
      <c r="O1703" s="104"/>
      <c r="P1703" s="104"/>
      <c r="Q1703" s="104"/>
    </row>
    <row r="1704">
      <c r="A1704" s="73"/>
      <c r="B1704" s="73"/>
      <c r="C1704" s="73"/>
      <c r="D1704" s="73"/>
      <c r="E1704" s="108"/>
      <c r="F1704" s="109"/>
      <c r="G1704" s="93"/>
      <c r="H1704" s="93"/>
      <c r="I1704" s="108"/>
      <c r="J1704" s="104"/>
      <c r="K1704" s="104"/>
      <c r="L1704" s="104"/>
      <c r="M1704" s="104"/>
      <c r="N1704" s="104"/>
      <c r="O1704" s="104"/>
      <c r="P1704" s="104"/>
      <c r="Q1704" s="104"/>
    </row>
    <row r="1705">
      <c r="A1705" s="73"/>
      <c r="B1705" s="73"/>
      <c r="C1705" s="73"/>
      <c r="D1705" s="73"/>
      <c r="E1705" s="108"/>
      <c r="F1705" s="109"/>
      <c r="G1705" s="93"/>
      <c r="H1705" s="93"/>
      <c r="I1705" s="108"/>
      <c r="J1705" s="104"/>
      <c r="K1705" s="104"/>
      <c r="L1705" s="104"/>
      <c r="M1705" s="104"/>
      <c r="N1705" s="104"/>
      <c r="O1705" s="104"/>
      <c r="P1705" s="104"/>
      <c r="Q1705" s="104"/>
    </row>
    <row r="1706">
      <c r="A1706" s="73"/>
      <c r="B1706" s="73"/>
      <c r="C1706" s="73"/>
      <c r="D1706" s="73"/>
      <c r="E1706" s="108"/>
      <c r="F1706" s="109"/>
      <c r="G1706" s="93"/>
      <c r="H1706" s="93"/>
      <c r="I1706" s="108"/>
      <c r="J1706" s="104"/>
      <c r="K1706" s="104"/>
      <c r="L1706" s="104"/>
      <c r="M1706" s="104"/>
      <c r="N1706" s="104"/>
      <c r="O1706" s="104"/>
      <c r="P1706" s="104"/>
      <c r="Q1706" s="104"/>
    </row>
    <row r="1707">
      <c r="A1707" s="73"/>
      <c r="B1707" s="73"/>
      <c r="C1707" s="73"/>
      <c r="D1707" s="73"/>
      <c r="E1707" s="108"/>
      <c r="F1707" s="109"/>
      <c r="G1707" s="93"/>
      <c r="H1707" s="93"/>
      <c r="I1707" s="108"/>
      <c r="J1707" s="104"/>
      <c r="K1707" s="104"/>
      <c r="L1707" s="104"/>
      <c r="M1707" s="104"/>
      <c r="N1707" s="104"/>
      <c r="O1707" s="104"/>
      <c r="P1707" s="104"/>
      <c r="Q1707" s="104"/>
    </row>
    <row r="1708">
      <c r="A1708" s="73"/>
      <c r="B1708" s="73"/>
      <c r="C1708" s="73"/>
      <c r="D1708" s="73"/>
      <c r="E1708" s="108"/>
      <c r="F1708" s="109"/>
      <c r="G1708" s="93"/>
      <c r="H1708" s="93"/>
      <c r="I1708" s="108"/>
      <c r="J1708" s="104"/>
      <c r="K1708" s="104"/>
      <c r="L1708" s="104"/>
      <c r="M1708" s="104"/>
      <c r="N1708" s="104"/>
      <c r="O1708" s="104"/>
      <c r="P1708" s="104"/>
      <c r="Q1708" s="104"/>
    </row>
    <row r="1709">
      <c r="A1709" s="73"/>
      <c r="B1709" s="73"/>
      <c r="C1709" s="73"/>
      <c r="D1709" s="73"/>
      <c r="E1709" s="108"/>
      <c r="F1709" s="109"/>
      <c r="G1709" s="93"/>
      <c r="H1709" s="93"/>
      <c r="I1709" s="108"/>
      <c r="J1709" s="104"/>
      <c r="K1709" s="104"/>
      <c r="L1709" s="104"/>
      <c r="M1709" s="104"/>
      <c r="N1709" s="104"/>
      <c r="O1709" s="104"/>
      <c r="P1709" s="104"/>
      <c r="Q1709" s="104"/>
    </row>
    <row r="1710">
      <c r="A1710" s="73"/>
      <c r="B1710" s="73"/>
      <c r="C1710" s="73"/>
      <c r="D1710" s="73"/>
      <c r="E1710" s="108"/>
      <c r="F1710" s="109"/>
      <c r="G1710" s="93"/>
      <c r="H1710" s="93"/>
      <c r="I1710" s="108"/>
      <c r="J1710" s="104"/>
      <c r="K1710" s="104"/>
      <c r="L1710" s="104"/>
      <c r="M1710" s="104"/>
      <c r="N1710" s="104"/>
      <c r="O1710" s="104"/>
      <c r="P1710" s="104"/>
      <c r="Q1710" s="104"/>
    </row>
    <row r="1711">
      <c r="A1711" s="73"/>
      <c r="B1711" s="73"/>
      <c r="C1711" s="73"/>
      <c r="D1711" s="73"/>
      <c r="E1711" s="108"/>
      <c r="F1711" s="109"/>
      <c r="G1711" s="93"/>
      <c r="H1711" s="93"/>
      <c r="I1711" s="108"/>
      <c r="J1711" s="104"/>
      <c r="K1711" s="104"/>
      <c r="L1711" s="104"/>
      <c r="M1711" s="104"/>
      <c r="N1711" s="104"/>
      <c r="O1711" s="104"/>
      <c r="P1711" s="104"/>
      <c r="Q1711" s="104"/>
    </row>
    <row r="1712">
      <c r="A1712" s="73"/>
      <c r="B1712" s="73"/>
      <c r="C1712" s="73"/>
      <c r="D1712" s="73"/>
      <c r="E1712" s="108"/>
      <c r="F1712" s="109"/>
      <c r="G1712" s="93"/>
      <c r="H1712" s="93"/>
      <c r="I1712" s="108"/>
      <c r="J1712" s="104"/>
      <c r="K1712" s="104"/>
      <c r="L1712" s="104"/>
      <c r="M1712" s="104"/>
      <c r="N1712" s="104"/>
      <c r="O1712" s="104"/>
      <c r="P1712" s="104"/>
      <c r="Q1712" s="104"/>
    </row>
    <row r="1713">
      <c r="A1713" s="73"/>
      <c r="B1713" s="73"/>
      <c r="C1713" s="73"/>
      <c r="D1713" s="73"/>
      <c r="E1713" s="108"/>
      <c r="F1713" s="109"/>
      <c r="G1713" s="93"/>
      <c r="H1713" s="93"/>
      <c r="I1713" s="108"/>
      <c r="J1713" s="104"/>
      <c r="K1713" s="104"/>
      <c r="L1713" s="104"/>
      <c r="M1713" s="104"/>
      <c r="N1713" s="104"/>
      <c r="O1713" s="104"/>
      <c r="P1713" s="104"/>
      <c r="Q1713" s="104"/>
    </row>
    <row r="1714">
      <c r="A1714" s="73"/>
      <c r="B1714" s="73"/>
      <c r="C1714" s="73"/>
      <c r="D1714" s="73"/>
      <c r="E1714" s="108"/>
      <c r="F1714" s="109"/>
      <c r="G1714" s="93"/>
      <c r="H1714" s="93"/>
      <c r="I1714" s="108"/>
      <c r="J1714" s="104"/>
      <c r="K1714" s="104"/>
      <c r="L1714" s="104"/>
      <c r="M1714" s="104"/>
      <c r="N1714" s="104"/>
      <c r="O1714" s="104"/>
      <c r="P1714" s="104"/>
      <c r="Q1714" s="104"/>
    </row>
    <row r="1715">
      <c r="A1715" s="73"/>
      <c r="B1715" s="73"/>
      <c r="C1715" s="73"/>
      <c r="D1715" s="73"/>
      <c r="E1715" s="108"/>
      <c r="F1715" s="109"/>
      <c r="G1715" s="93"/>
      <c r="H1715" s="93"/>
      <c r="I1715" s="108"/>
      <c r="J1715" s="104"/>
      <c r="K1715" s="104"/>
      <c r="L1715" s="104"/>
      <c r="M1715" s="104"/>
      <c r="N1715" s="104"/>
      <c r="O1715" s="104"/>
      <c r="P1715" s="104"/>
      <c r="Q1715" s="104"/>
    </row>
    <row r="1716">
      <c r="A1716" s="73"/>
      <c r="B1716" s="73"/>
      <c r="C1716" s="73"/>
      <c r="D1716" s="73"/>
      <c r="E1716" s="108"/>
      <c r="F1716" s="109"/>
      <c r="G1716" s="93"/>
      <c r="H1716" s="93"/>
      <c r="I1716" s="108"/>
      <c r="J1716" s="104"/>
      <c r="K1716" s="104"/>
      <c r="L1716" s="104"/>
      <c r="M1716" s="104"/>
      <c r="N1716" s="104"/>
      <c r="O1716" s="104"/>
      <c r="P1716" s="104"/>
      <c r="Q1716" s="104"/>
    </row>
    <row r="1717">
      <c r="A1717" s="73"/>
      <c r="B1717" s="73"/>
      <c r="C1717" s="73"/>
      <c r="D1717" s="73"/>
      <c r="E1717" s="108"/>
      <c r="F1717" s="109"/>
      <c r="G1717" s="93"/>
      <c r="H1717" s="93"/>
      <c r="I1717" s="108"/>
      <c r="J1717" s="104"/>
      <c r="K1717" s="104"/>
      <c r="L1717" s="104"/>
      <c r="M1717" s="104"/>
      <c r="N1717" s="104"/>
      <c r="O1717" s="104"/>
      <c r="P1717" s="104"/>
      <c r="Q1717" s="104"/>
    </row>
    <row r="1718">
      <c r="A1718" s="73"/>
      <c r="B1718" s="73"/>
      <c r="C1718" s="73"/>
      <c r="D1718" s="73"/>
      <c r="E1718" s="108"/>
      <c r="F1718" s="109"/>
      <c r="G1718" s="93"/>
      <c r="H1718" s="93"/>
      <c r="I1718" s="108"/>
      <c r="J1718" s="104"/>
      <c r="K1718" s="104"/>
      <c r="L1718" s="104"/>
      <c r="M1718" s="104"/>
      <c r="N1718" s="104"/>
      <c r="O1718" s="104"/>
      <c r="P1718" s="104"/>
      <c r="Q1718" s="104"/>
    </row>
    <row r="1719">
      <c r="A1719" s="73"/>
      <c r="B1719" s="73"/>
      <c r="C1719" s="73"/>
      <c r="D1719" s="73"/>
      <c r="E1719" s="108"/>
      <c r="F1719" s="109"/>
      <c r="G1719" s="93"/>
      <c r="H1719" s="93"/>
      <c r="I1719" s="108"/>
      <c r="J1719" s="104"/>
      <c r="K1719" s="104"/>
      <c r="L1719" s="104"/>
      <c r="M1719" s="104"/>
      <c r="N1719" s="104"/>
      <c r="O1719" s="104"/>
      <c r="P1719" s="104"/>
      <c r="Q1719" s="104"/>
    </row>
    <row r="1720">
      <c r="A1720" s="73"/>
      <c r="B1720" s="73"/>
      <c r="C1720" s="73"/>
      <c r="D1720" s="73"/>
      <c r="E1720" s="108"/>
      <c r="F1720" s="109"/>
      <c r="G1720" s="93"/>
      <c r="H1720" s="93"/>
      <c r="I1720" s="108"/>
      <c r="J1720" s="104"/>
      <c r="K1720" s="104"/>
      <c r="L1720" s="104"/>
      <c r="M1720" s="104"/>
      <c r="N1720" s="104"/>
      <c r="O1720" s="104"/>
      <c r="P1720" s="104"/>
      <c r="Q1720" s="104"/>
    </row>
    <row r="1721">
      <c r="A1721" s="73"/>
      <c r="B1721" s="73"/>
      <c r="C1721" s="73"/>
      <c r="D1721" s="73"/>
      <c r="E1721" s="108"/>
      <c r="F1721" s="109"/>
      <c r="G1721" s="93"/>
      <c r="H1721" s="93"/>
      <c r="I1721" s="108"/>
      <c r="J1721" s="104"/>
      <c r="K1721" s="104"/>
      <c r="L1721" s="104"/>
      <c r="M1721" s="104"/>
      <c r="N1721" s="104"/>
      <c r="O1721" s="104"/>
      <c r="P1721" s="104"/>
      <c r="Q1721" s="104"/>
    </row>
    <row r="1722">
      <c r="A1722" s="73"/>
      <c r="B1722" s="73"/>
      <c r="C1722" s="73"/>
      <c r="D1722" s="73"/>
      <c r="E1722" s="108"/>
      <c r="F1722" s="109"/>
      <c r="G1722" s="93"/>
      <c r="H1722" s="93"/>
      <c r="I1722" s="108"/>
      <c r="J1722" s="104"/>
      <c r="K1722" s="104"/>
      <c r="L1722" s="104"/>
      <c r="M1722" s="104"/>
      <c r="N1722" s="104"/>
      <c r="O1722" s="104"/>
      <c r="P1722" s="104"/>
      <c r="Q1722" s="104"/>
    </row>
    <row r="1723">
      <c r="A1723" s="73"/>
      <c r="B1723" s="73"/>
      <c r="C1723" s="73"/>
      <c r="D1723" s="73"/>
      <c r="E1723" s="108"/>
      <c r="F1723" s="109"/>
      <c r="G1723" s="93"/>
      <c r="H1723" s="93"/>
      <c r="I1723" s="108"/>
      <c r="J1723" s="104"/>
      <c r="K1723" s="104"/>
      <c r="L1723" s="104"/>
      <c r="M1723" s="104"/>
      <c r="N1723" s="104"/>
      <c r="O1723" s="104"/>
      <c r="P1723" s="104"/>
      <c r="Q1723" s="104"/>
    </row>
    <row r="1724">
      <c r="A1724" s="73"/>
      <c r="B1724" s="73"/>
      <c r="C1724" s="73"/>
      <c r="D1724" s="73"/>
      <c r="E1724" s="108"/>
      <c r="F1724" s="109"/>
      <c r="G1724" s="93"/>
      <c r="H1724" s="93"/>
      <c r="I1724" s="108"/>
      <c r="J1724" s="104"/>
      <c r="K1724" s="104"/>
      <c r="L1724" s="104"/>
      <c r="M1724" s="104"/>
      <c r="N1724" s="104"/>
      <c r="O1724" s="104"/>
      <c r="P1724" s="104"/>
      <c r="Q1724" s="104"/>
    </row>
    <row r="1725">
      <c r="A1725" s="73"/>
      <c r="B1725" s="73"/>
      <c r="C1725" s="73"/>
      <c r="D1725" s="73"/>
      <c r="E1725" s="108"/>
      <c r="F1725" s="109"/>
      <c r="G1725" s="93"/>
      <c r="H1725" s="93"/>
      <c r="I1725" s="108"/>
      <c r="J1725" s="104"/>
      <c r="K1725" s="104"/>
      <c r="L1725" s="104"/>
      <c r="M1725" s="104"/>
      <c r="N1725" s="104"/>
      <c r="O1725" s="104"/>
      <c r="P1725" s="104"/>
      <c r="Q1725" s="104"/>
    </row>
    <row r="1726">
      <c r="A1726" s="73"/>
      <c r="B1726" s="73"/>
      <c r="C1726" s="73"/>
      <c r="D1726" s="73"/>
      <c r="E1726" s="108"/>
      <c r="F1726" s="109"/>
      <c r="G1726" s="93"/>
      <c r="H1726" s="93"/>
      <c r="I1726" s="108"/>
      <c r="J1726" s="104"/>
      <c r="K1726" s="104"/>
      <c r="L1726" s="104"/>
      <c r="M1726" s="104"/>
      <c r="N1726" s="104"/>
      <c r="O1726" s="104"/>
      <c r="P1726" s="104"/>
      <c r="Q1726" s="104"/>
    </row>
    <row r="1727">
      <c r="A1727" s="73"/>
      <c r="B1727" s="73"/>
      <c r="C1727" s="73"/>
      <c r="D1727" s="73"/>
      <c r="E1727" s="108"/>
      <c r="F1727" s="109"/>
      <c r="G1727" s="93"/>
      <c r="H1727" s="93"/>
      <c r="I1727" s="108"/>
      <c r="J1727" s="104"/>
      <c r="K1727" s="104"/>
      <c r="L1727" s="104"/>
      <c r="M1727" s="104"/>
      <c r="N1727" s="104"/>
      <c r="O1727" s="104"/>
      <c r="P1727" s="104"/>
      <c r="Q1727" s="104"/>
    </row>
    <row r="1728">
      <c r="A1728" s="73"/>
      <c r="B1728" s="73"/>
      <c r="C1728" s="73"/>
      <c r="D1728" s="73"/>
      <c r="E1728" s="108"/>
      <c r="F1728" s="109"/>
      <c r="G1728" s="93"/>
      <c r="H1728" s="93"/>
      <c r="I1728" s="108"/>
      <c r="J1728" s="104"/>
      <c r="K1728" s="104"/>
      <c r="L1728" s="104"/>
      <c r="M1728" s="104"/>
      <c r="N1728" s="104"/>
      <c r="O1728" s="104"/>
      <c r="P1728" s="104"/>
      <c r="Q1728" s="104"/>
    </row>
    <row r="1729">
      <c r="A1729" s="73"/>
      <c r="B1729" s="73"/>
      <c r="C1729" s="73"/>
      <c r="D1729" s="73"/>
      <c r="E1729" s="108"/>
      <c r="F1729" s="109"/>
      <c r="G1729" s="93"/>
      <c r="H1729" s="93"/>
      <c r="I1729" s="108"/>
      <c r="J1729" s="104"/>
      <c r="K1729" s="104"/>
      <c r="L1729" s="104"/>
      <c r="M1729" s="104"/>
      <c r="N1729" s="104"/>
      <c r="O1729" s="104"/>
      <c r="P1729" s="104"/>
      <c r="Q1729" s="104"/>
    </row>
    <row r="1730">
      <c r="A1730" s="73"/>
      <c r="B1730" s="73"/>
      <c r="C1730" s="73"/>
      <c r="D1730" s="73"/>
      <c r="E1730" s="108"/>
      <c r="F1730" s="109"/>
      <c r="G1730" s="93"/>
      <c r="H1730" s="93"/>
      <c r="I1730" s="108"/>
      <c r="J1730" s="104"/>
      <c r="K1730" s="104"/>
      <c r="L1730" s="104"/>
      <c r="M1730" s="104"/>
      <c r="N1730" s="104"/>
      <c r="O1730" s="104"/>
      <c r="P1730" s="104"/>
      <c r="Q1730" s="104"/>
    </row>
    <row r="1731">
      <c r="A1731" s="73"/>
      <c r="B1731" s="73"/>
      <c r="C1731" s="73"/>
      <c r="D1731" s="73"/>
      <c r="E1731" s="108"/>
      <c r="F1731" s="109"/>
      <c r="G1731" s="93"/>
      <c r="H1731" s="93"/>
      <c r="I1731" s="108"/>
      <c r="J1731" s="104"/>
      <c r="K1731" s="104"/>
      <c r="L1731" s="104"/>
      <c r="M1731" s="104"/>
      <c r="N1731" s="104"/>
      <c r="O1731" s="104"/>
      <c r="P1731" s="104"/>
      <c r="Q1731" s="104"/>
    </row>
    <row r="1732">
      <c r="A1732" s="73"/>
      <c r="B1732" s="73"/>
      <c r="C1732" s="73"/>
      <c r="D1732" s="73"/>
      <c r="E1732" s="108"/>
      <c r="F1732" s="109"/>
      <c r="G1732" s="93"/>
      <c r="H1732" s="93"/>
      <c r="I1732" s="108"/>
      <c r="J1732" s="104"/>
      <c r="K1732" s="104"/>
      <c r="L1732" s="104"/>
      <c r="M1732" s="104"/>
      <c r="N1732" s="104"/>
      <c r="O1732" s="104"/>
      <c r="P1732" s="104"/>
      <c r="Q1732" s="104"/>
    </row>
    <row r="1733">
      <c r="A1733" s="73"/>
      <c r="B1733" s="73"/>
      <c r="C1733" s="73"/>
      <c r="D1733" s="73"/>
      <c r="E1733" s="108"/>
      <c r="F1733" s="109"/>
      <c r="G1733" s="93"/>
      <c r="H1733" s="93"/>
      <c r="I1733" s="108"/>
      <c r="J1733" s="104"/>
      <c r="K1733" s="104"/>
      <c r="L1733" s="104"/>
      <c r="M1733" s="104"/>
      <c r="N1733" s="104"/>
      <c r="O1733" s="104"/>
      <c r="P1733" s="104"/>
      <c r="Q1733" s="104"/>
    </row>
    <row r="1734">
      <c r="A1734" s="73"/>
      <c r="B1734" s="73"/>
      <c r="C1734" s="73"/>
      <c r="D1734" s="73"/>
      <c r="E1734" s="108"/>
      <c r="F1734" s="109"/>
      <c r="G1734" s="93"/>
      <c r="H1734" s="93"/>
      <c r="I1734" s="108"/>
      <c r="J1734" s="104"/>
      <c r="K1734" s="104"/>
      <c r="L1734" s="104"/>
      <c r="M1734" s="104"/>
      <c r="N1734" s="104"/>
      <c r="O1734" s="104"/>
      <c r="P1734" s="104"/>
      <c r="Q1734" s="104"/>
    </row>
    <row r="1735">
      <c r="A1735" s="73"/>
      <c r="B1735" s="73"/>
      <c r="C1735" s="73"/>
      <c r="D1735" s="73"/>
      <c r="E1735" s="108"/>
      <c r="F1735" s="109"/>
      <c r="G1735" s="93"/>
      <c r="H1735" s="93"/>
      <c r="I1735" s="108"/>
      <c r="J1735" s="104"/>
      <c r="K1735" s="104"/>
      <c r="L1735" s="104"/>
      <c r="M1735" s="104"/>
      <c r="N1735" s="104"/>
      <c r="O1735" s="104"/>
      <c r="P1735" s="104"/>
      <c r="Q1735" s="104"/>
    </row>
    <row r="1736">
      <c r="A1736" s="73"/>
      <c r="B1736" s="73"/>
      <c r="C1736" s="73"/>
      <c r="D1736" s="73"/>
      <c r="E1736" s="108"/>
      <c r="F1736" s="109"/>
      <c r="G1736" s="93"/>
      <c r="H1736" s="93"/>
      <c r="I1736" s="108"/>
      <c r="J1736" s="104"/>
      <c r="K1736" s="104"/>
      <c r="L1736" s="104"/>
      <c r="M1736" s="104"/>
      <c r="N1736" s="104"/>
      <c r="O1736" s="104"/>
      <c r="P1736" s="104"/>
      <c r="Q1736" s="104"/>
    </row>
    <row r="1737">
      <c r="A1737" s="73"/>
      <c r="B1737" s="73"/>
      <c r="C1737" s="73"/>
      <c r="D1737" s="73"/>
      <c r="E1737" s="108"/>
      <c r="F1737" s="109"/>
      <c r="G1737" s="93"/>
      <c r="H1737" s="93"/>
      <c r="I1737" s="108"/>
      <c r="J1737" s="104"/>
      <c r="K1737" s="104"/>
      <c r="L1737" s="104"/>
      <c r="M1737" s="104"/>
      <c r="N1737" s="104"/>
      <c r="O1737" s="104"/>
      <c r="P1737" s="104"/>
      <c r="Q1737" s="104"/>
    </row>
    <row r="1738">
      <c r="A1738" s="73"/>
      <c r="B1738" s="73"/>
      <c r="C1738" s="73"/>
      <c r="D1738" s="73"/>
      <c r="E1738" s="108"/>
      <c r="F1738" s="109"/>
      <c r="G1738" s="93"/>
      <c r="H1738" s="93"/>
      <c r="I1738" s="108"/>
      <c r="J1738" s="104"/>
      <c r="K1738" s="104"/>
      <c r="L1738" s="104"/>
      <c r="M1738" s="104"/>
      <c r="N1738" s="104"/>
      <c r="O1738" s="104"/>
      <c r="P1738" s="104"/>
      <c r="Q1738" s="104"/>
    </row>
    <row r="1739">
      <c r="A1739" s="73"/>
      <c r="B1739" s="73"/>
      <c r="C1739" s="73"/>
      <c r="D1739" s="73"/>
      <c r="E1739" s="108"/>
      <c r="F1739" s="109"/>
      <c r="G1739" s="93"/>
      <c r="H1739" s="93"/>
      <c r="I1739" s="108"/>
      <c r="J1739" s="104"/>
      <c r="K1739" s="104"/>
      <c r="L1739" s="104"/>
      <c r="M1739" s="104"/>
      <c r="N1739" s="104"/>
      <c r="O1739" s="104"/>
      <c r="P1739" s="104"/>
      <c r="Q1739" s="104"/>
    </row>
    <row r="1740">
      <c r="A1740" s="73"/>
      <c r="B1740" s="73"/>
      <c r="C1740" s="73"/>
      <c r="D1740" s="73"/>
      <c r="E1740" s="108"/>
      <c r="F1740" s="109"/>
      <c r="G1740" s="93"/>
      <c r="H1740" s="93"/>
      <c r="I1740" s="108"/>
      <c r="J1740" s="104"/>
      <c r="K1740" s="104"/>
      <c r="L1740" s="104"/>
      <c r="M1740" s="104"/>
      <c r="N1740" s="104"/>
      <c r="O1740" s="104"/>
      <c r="P1740" s="104"/>
      <c r="Q1740" s="104"/>
    </row>
    <row r="1741">
      <c r="A1741" s="73"/>
      <c r="B1741" s="73"/>
      <c r="C1741" s="73"/>
      <c r="D1741" s="73"/>
      <c r="E1741" s="108"/>
      <c r="F1741" s="109"/>
      <c r="G1741" s="93"/>
      <c r="H1741" s="93"/>
      <c r="I1741" s="108"/>
      <c r="J1741" s="104"/>
      <c r="K1741" s="104"/>
      <c r="L1741" s="104"/>
      <c r="M1741" s="104"/>
      <c r="N1741" s="104"/>
      <c r="O1741" s="104"/>
      <c r="P1741" s="104"/>
      <c r="Q1741" s="104"/>
    </row>
    <row r="1742">
      <c r="A1742" s="73"/>
      <c r="B1742" s="73"/>
      <c r="C1742" s="73"/>
      <c r="D1742" s="73"/>
      <c r="E1742" s="108"/>
      <c r="F1742" s="109"/>
      <c r="G1742" s="93"/>
      <c r="H1742" s="93"/>
      <c r="I1742" s="108"/>
      <c r="J1742" s="104"/>
      <c r="K1742" s="104"/>
      <c r="L1742" s="104"/>
      <c r="M1742" s="104"/>
      <c r="N1742" s="104"/>
      <c r="O1742" s="104"/>
      <c r="P1742" s="104"/>
      <c r="Q1742" s="104"/>
    </row>
    <row r="1743">
      <c r="A1743" s="73"/>
      <c r="B1743" s="73"/>
      <c r="C1743" s="73"/>
      <c r="D1743" s="73"/>
      <c r="E1743" s="108"/>
      <c r="F1743" s="109"/>
      <c r="G1743" s="93"/>
      <c r="H1743" s="93"/>
      <c r="I1743" s="108"/>
      <c r="J1743" s="104"/>
      <c r="K1743" s="104"/>
      <c r="L1743" s="104"/>
      <c r="M1743" s="104"/>
      <c r="N1743" s="104"/>
      <c r="O1743" s="104"/>
      <c r="P1743" s="104"/>
      <c r="Q1743" s="104"/>
    </row>
    <row r="1744">
      <c r="A1744" s="73"/>
      <c r="B1744" s="73"/>
      <c r="C1744" s="73"/>
      <c r="D1744" s="73"/>
      <c r="E1744" s="108"/>
      <c r="F1744" s="109"/>
      <c r="G1744" s="93"/>
      <c r="H1744" s="93"/>
      <c r="I1744" s="108"/>
      <c r="J1744" s="104"/>
      <c r="K1744" s="104"/>
      <c r="L1744" s="104"/>
      <c r="M1744" s="104"/>
      <c r="N1744" s="104"/>
      <c r="O1744" s="104"/>
      <c r="P1744" s="104"/>
      <c r="Q1744" s="104"/>
    </row>
    <row r="1745">
      <c r="A1745" s="73"/>
      <c r="B1745" s="73"/>
      <c r="C1745" s="73"/>
      <c r="D1745" s="73"/>
      <c r="E1745" s="108"/>
      <c r="F1745" s="109"/>
      <c r="G1745" s="93"/>
      <c r="H1745" s="93"/>
      <c r="I1745" s="108"/>
      <c r="J1745" s="104"/>
      <c r="K1745" s="104"/>
      <c r="L1745" s="104"/>
      <c r="M1745" s="104"/>
      <c r="N1745" s="104"/>
      <c r="O1745" s="104"/>
      <c r="P1745" s="104"/>
      <c r="Q1745" s="104"/>
    </row>
    <row r="1746">
      <c r="A1746" s="73"/>
      <c r="B1746" s="73"/>
      <c r="C1746" s="73"/>
      <c r="D1746" s="73"/>
      <c r="E1746" s="108"/>
      <c r="F1746" s="109"/>
      <c r="G1746" s="93"/>
      <c r="H1746" s="93"/>
      <c r="I1746" s="108"/>
      <c r="J1746" s="104"/>
      <c r="K1746" s="104"/>
      <c r="L1746" s="104"/>
      <c r="M1746" s="104"/>
      <c r="N1746" s="104"/>
      <c r="O1746" s="104"/>
      <c r="P1746" s="104"/>
      <c r="Q1746" s="104"/>
    </row>
    <row r="1747">
      <c r="A1747" s="73"/>
      <c r="B1747" s="73"/>
      <c r="C1747" s="73"/>
      <c r="D1747" s="73"/>
      <c r="E1747" s="108"/>
      <c r="F1747" s="109"/>
      <c r="G1747" s="93"/>
      <c r="H1747" s="93"/>
      <c r="I1747" s="108"/>
      <c r="J1747" s="104"/>
      <c r="K1747" s="104"/>
      <c r="L1747" s="104"/>
      <c r="M1747" s="104"/>
      <c r="N1747" s="104"/>
      <c r="O1747" s="104"/>
      <c r="P1747" s="104"/>
      <c r="Q1747" s="104"/>
    </row>
    <row r="1748">
      <c r="A1748" s="73"/>
      <c r="B1748" s="73"/>
      <c r="C1748" s="73"/>
      <c r="D1748" s="73"/>
      <c r="E1748" s="108"/>
      <c r="F1748" s="109"/>
      <c r="G1748" s="93"/>
      <c r="H1748" s="93"/>
      <c r="I1748" s="108"/>
      <c r="J1748" s="104"/>
      <c r="K1748" s="104"/>
      <c r="L1748" s="104"/>
      <c r="M1748" s="104"/>
      <c r="N1748" s="104"/>
      <c r="O1748" s="104"/>
      <c r="P1748" s="104"/>
      <c r="Q1748" s="104"/>
    </row>
    <row r="1749">
      <c r="A1749" s="73"/>
      <c r="B1749" s="73"/>
      <c r="C1749" s="73"/>
      <c r="D1749" s="73"/>
      <c r="E1749" s="108"/>
      <c r="F1749" s="109"/>
      <c r="G1749" s="93"/>
      <c r="H1749" s="93"/>
      <c r="I1749" s="108"/>
      <c r="J1749" s="104"/>
      <c r="K1749" s="104"/>
      <c r="L1749" s="104"/>
      <c r="M1749" s="104"/>
      <c r="N1749" s="104"/>
      <c r="O1749" s="104"/>
      <c r="P1749" s="104"/>
      <c r="Q1749" s="104"/>
    </row>
    <row r="1750">
      <c r="A1750" s="73"/>
      <c r="B1750" s="73"/>
      <c r="C1750" s="73"/>
      <c r="D1750" s="73"/>
      <c r="E1750" s="108"/>
      <c r="F1750" s="109"/>
      <c r="G1750" s="93"/>
      <c r="H1750" s="93"/>
      <c r="I1750" s="108"/>
      <c r="J1750" s="104"/>
      <c r="K1750" s="104"/>
      <c r="L1750" s="104"/>
      <c r="M1750" s="104"/>
      <c r="N1750" s="104"/>
      <c r="O1750" s="104"/>
      <c r="P1750" s="104"/>
      <c r="Q1750" s="104"/>
    </row>
    <row r="1751">
      <c r="A1751" s="73"/>
      <c r="B1751" s="73"/>
      <c r="C1751" s="73"/>
      <c r="D1751" s="73"/>
      <c r="E1751" s="108"/>
      <c r="F1751" s="109"/>
      <c r="G1751" s="93"/>
      <c r="H1751" s="93"/>
      <c r="I1751" s="108"/>
      <c r="J1751" s="104"/>
      <c r="K1751" s="104"/>
      <c r="L1751" s="104"/>
      <c r="M1751" s="104"/>
      <c r="N1751" s="104"/>
      <c r="O1751" s="104"/>
      <c r="P1751" s="104"/>
      <c r="Q1751" s="104"/>
    </row>
    <row r="1752">
      <c r="A1752" s="73"/>
      <c r="B1752" s="73"/>
      <c r="C1752" s="73"/>
      <c r="D1752" s="73"/>
      <c r="E1752" s="108"/>
      <c r="F1752" s="109"/>
      <c r="G1752" s="93"/>
      <c r="H1752" s="93"/>
      <c r="I1752" s="108"/>
      <c r="J1752" s="104"/>
      <c r="K1752" s="104"/>
      <c r="L1752" s="104"/>
      <c r="M1752" s="104"/>
      <c r="N1752" s="104"/>
      <c r="O1752" s="104"/>
      <c r="P1752" s="104"/>
      <c r="Q1752" s="104"/>
    </row>
    <row r="1753">
      <c r="A1753" s="73"/>
      <c r="B1753" s="73"/>
      <c r="C1753" s="73"/>
      <c r="D1753" s="73"/>
      <c r="E1753" s="108"/>
      <c r="F1753" s="109"/>
      <c r="G1753" s="93"/>
      <c r="H1753" s="93"/>
      <c r="I1753" s="108"/>
      <c r="J1753" s="104"/>
      <c r="K1753" s="104"/>
      <c r="L1753" s="104"/>
      <c r="M1753" s="104"/>
      <c r="N1753" s="104"/>
      <c r="O1753" s="104"/>
      <c r="P1753" s="104"/>
      <c r="Q1753" s="104"/>
    </row>
    <row r="1754">
      <c r="A1754" s="73"/>
      <c r="B1754" s="73"/>
      <c r="C1754" s="73"/>
      <c r="D1754" s="73"/>
      <c r="E1754" s="108"/>
      <c r="F1754" s="109"/>
      <c r="G1754" s="93"/>
      <c r="H1754" s="93"/>
      <c r="I1754" s="108"/>
      <c r="J1754" s="104"/>
      <c r="K1754" s="104"/>
      <c r="L1754" s="104"/>
      <c r="M1754" s="104"/>
      <c r="N1754" s="104"/>
      <c r="O1754" s="104"/>
      <c r="P1754" s="104"/>
      <c r="Q1754" s="104"/>
    </row>
    <row r="1755">
      <c r="A1755" s="73"/>
      <c r="B1755" s="73"/>
      <c r="C1755" s="73"/>
      <c r="D1755" s="73"/>
      <c r="E1755" s="108"/>
      <c r="F1755" s="109"/>
      <c r="G1755" s="93"/>
      <c r="H1755" s="93"/>
      <c r="I1755" s="108"/>
      <c r="J1755" s="104"/>
      <c r="K1755" s="104"/>
      <c r="L1755" s="104"/>
      <c r="M1755" s="104"/>
      <c r="N1755" s="104"/>
      <c r="O1755" s="104"/>
      <c r="P1755" s="104"/>
      <c r="Q1755" s="104"/>
    </row>
    <row r="1756">
      <c r="A1756" s="73"/>
      <c r="B1756" s="73"/>
      <c r="C1756" s="73"/>
      <c r="D1756" s="73"/>
      <c r="E1756" s="108"/>
      <c r="F1756" s="109"/>
      <c r="G1756" s="93"/>
      <c r="H1756" s="93"/>
      <c r="I1756" s="108"/>
      <c r="J1756" s="104"/>
      <c r="K1756" s="104"/>
      <c r="L1756" s="104"/>
      <c r="M1756" s="104"/>
      <c r="N1756" s="104"/>
      <c r="O1756" s="104"/>
      <c r="P1756" s="104"/>
      <c r="Q1756" s="104"/>
    </row>
    <row r="1757">
      <c r="A1757" s="73"/>
      <c r="B1757" s="73"/>
      <c r="C1757" s="73"/>
      <c r="D1757" s="73"/>
      <c r="E1757" s="108"/>
      <c r="F1757" s="109"/>
      <c r="G1757" s="93"/>
      <c r="H1757" s="93"/>
      <c r="I1757" s="108"/>
      <c r="J1757" s="104"/>
      <c r="K1757" s="104"/>
      <c r="L1757" s="104"/>
      <c r="M1757" s="104"/>
      <c r="N1757" s="104"/>
      <c r="O1757" s="104"/>
      <c r="P1757" s="104"/>
      <c r="Q1757" s="104"/>
    </row>
    <row r="1758">
      <c r="A1758" s="73"/>
      <c r="B1758" s="73"/>
      <c r="C1758" s="73"/>
      <c r="D1758" s="73"/>
      <c r="E1758" s="108"/>
      <c r="F1758" s="109"/>
      <c r="G1758" s="93"/>
      <c r="H1758" s="93"/>
      <c r="I1758" s="108"/>
      <c r="J1758" s="104"/>
      <c r="K1758" s="104"/>
      <c r="L1758" s="104"/>
      <c r="M1758" s="104"/>
      <c r="N1758" s="104"/>
      <c r="O1758" s="104"/>
      <c r="P1758" s="104"/>
      <c r="Q1758" s="104"/>
    </row>
    <row r="1759">
      <c r="A1759" s="73"/>
      <c r="B1759" s="73"/>
      <c r="C1759" s="73"/>
      <c r="D1759" s="73"/>
      <c r="E1759" s="108"/>
      <c r="F1759" s="109"/>
      <c r="G1759" s="93"/>
      <c r="H1759" s="93"/>
      <c r="I1759" s="108"/>
      <c r="J1759" s="104"/>
      <c r="K1759" s="104"/>
      <c r="L1759" s="104"/>
      <c r="M1759" s="104"/>
      <c r="N1759" s="104"/>
      <c r="O1759" s="104"/>
      <c r="P1759" s="104"/>
      <c r="Q1759" s="104"/>
    </row>
    <row r="1760">
      <c r="A1760" s="73"/>
      <c r="B1760" s="73"/>
      <c r="C1760" s="73"/>
      <c r="D1760" s="73"/>
      <c r="E1760" s="108"/>
      <c r="F1760" s="109"/>
      <c r="G1760" s="93"/>
      <c r="H1760" s="93"/>
      <c r="I1760" s="108"/>
      <c r="J1760" s="104"/>
      <c r="K1760" s="104"/>
      <c r="L1760" s="104"/>
      <c r="M1760" s="104"/>
      <c r="N1760" s="104"/>
      <c r="O1760" s="104"/>
      <c r="P1760" s="104"/>
      <c r="Q1760" s="104"/>
    </row>
    <row r="1761">
      <c r="A1761" s="73"/>
      <c r="B1761" s="73"/>
      <c r="C1761" s="73"/>
      <c r="D1761" s="73"/>
      <c r="E1761" s="108"/>
      <c r="F1761" s="109"/>
      <c r="G1761" s="93"/>
      <c r="H1761" s="93"/>
      <c r="I1761" s="108"/>
      <c r="J1761" s="104"/>
      <c r="K1761" s="104"/>
      <c r="L1761" s="104"/>
      <c r="M1761" s="104"/>
      <c r="N1761" s="104"/>
      <c r="O1761" s="104"/>
      <c r="P1761" s="104"/>
      <c r="Q1761" s="104"/>
    </row>
    <row r="1762">
      <c r="A1762" s="73"/>
      <c r="B1762" s="73"/>
      <c r="C1762" s="73"/>
      <c r="D1762" s="73"/>
      <c r="E1762" s="108"/>
      <c r="F1762" s="109"/>
      <c r="G1762" s="93"/>
      <c r="H1762" s="93"/>
      <c r="I1762" s="108"/>
      <c r="J1762" s="104"/>
      <c r="K1762" s="104"/>
      <c r="L1762" s="104"/>
      <c r="M1762" s="104"/>
      <c r="N1762" s="104"/>
      <c r="O1762" s="104"/>
      <c r="P1762" s="104"/>
      <c r="Q1762" s="104"/>
    </row>
    <row r="1763">
      <c r="A1763" s="73"/>
      <c r="B1763" s="73"/>
      <c r="C1763" s="73"/>
      <c r="D1763" s="73"/>
      <c r="E1763" s="108"/>
      <c r="F1763" s="109"/>
      <c r="G1763" s="93"/>
      <c r="H1763" s="93"/>
      <c r="I1763" s="108"/>
      <c r="J1763" s="104"/>
      <c r="K1763" s="104"/>
      <c r="L1763" s="104"/>
      <c r="M1763" s="104"/>
      <c r="N1763" s="104"/>
      <c r="O1763" s="104"/>
      <c r="P1763" s="104"/>
      <c r="Q1763" s="104"/>
    </row>
    <row r="1764">
      <c r="A1764" s="73"/>
      <c r="B1764" s="73"/>
      <c r="C1764" s="73"/>
      <c r="D1764" s="73"/>
      <c r="E1764" s="108"/>
      <c r="F1764" s="109"/>
      <c r="G1764" s="93"/>
      <c r="H1764" s="93"/>
      <c r="I1764" s="108"/>
      <c r="J1764" s="104"/>
      <c r="K1764" s="104"/>
      <c r="L1764" s="104"/>
      <c r="M1764" s="104"/>
      <c r="N1764" s="104"/>
      <c r="O1764" s="104"/>
      <c r="P1764" s="104"/>
      <c r="Q1764" s="104"/>
    </row>
    <row r="1765">
      <c r="A1765" s="73"/>
      <c r="B1765" s="73"/>
      <c r="C1765" s="73"/>
      <c r="D1765" s="73"/>
      <c r="E1765" s="108"/>
      <c r="F1765" s="109"/>
      <c r="G1765" s="93"/>
      <c r="H1765" s="93"/>
      <c r="I1765" s="108"/>
      <c r="J1765" s="104"/>
      <c r="K1765" s="104"/>
      <c r="L1765" s="104"/>
      <c r="M1765" s="104"/>
      <c r="N1765" s="104"/>
      <c r="O1765" s="104"/>
      <c r="P1765" s="104"/>
      <c r="Q1765" s="104"/>
    </row>
    <row r="1766">
      <c r="A1766" s="73"/>
      <c r="B1766" s="73"/>
      <c r="C1766" s="73"/>
      <c r="D1766" s="73"/>
      <c r="E1766" s="108"/>
      <c r="F1766" s="109"/>
      <c r="G1766" s="93"/>
      <c r="H1766" s="93"/>
      <c r="I1766" s="108"/>
      <c r="J1766" s="104"/>
      <c r="K1766" s="104"/>
      <c r="L1766" s="104"/>
      <c r="M1766" s="104"/>
      <c r="N1766" s="104"/>
      <c r="O1766" s="104"/>
      <c r="P1766" s="104"/>
      <c r="Q1766" s="104"/>
    </row>
    <row r="1767">
      <c r="A1767" s="73"/>
      <c r="B1767" s="73"/>
      <c r="C1767" s="73"/>
      <c r="D1767" s="73"/>
      <c r="E1767" s="108"/>
      <c r="F1767" s="109"/>
      <c r="G1767" s="93"/>
      <c r="H1767" s="93"/>
      <c r="I1767" s="108"/>
      <c r="J1767" s="104"/>
      <c r="K1767" s="104"/>
      <c r="L1767" s="104"/>
      <c r="M1767" s="104"/>
      <c r="N1767" s="104"/>
      <c r="O1767" s="104"/>
      <c r="P1767" s="104"/>
      <c r="Q1767" s="104"/>
    </row>
    <row r="1768">
      <c r="A1768" s="73"/>
      <c r="B1768" s="73"/>
      <c r="C1768" s="73"/>
      <c r="D1768" s="73"/>
      <c r="E1768" s="108"/>
      <c r="F1768" s="109"/>
      <c r="G1768" s="93"/>
      <c r="H1768" s="93"/>
      <c r="I1768" s="108"/>
      <c r="J1768" s="104"/>
      <c r="K1768" s="104"/>
      <c r="L1768" s="104"/>
      <c r="M1768" s="104"/>
      <c r="N1768" s="104"/>
      <c r="O1768" s="104"/>
      <c r="P1768" s="104"/>
      <c r="Q1768" s="104"/>
    </row>
    <row r="1769">
      <c r="A1769" s="73"/>
      <c r="B1769" s="73"/>
      <c r="C1769" s="73"/>
      <c r="D1769" s="73"/>
      <c r="E1769" s="108"/>
      <c r="F1769" s="109"/>
      <c r="G1769" s="93"/>
      <c r="H1769" s="93"/>
      <c r="I1769" s="108"/>
      <c r="J1769" s="104"/>
      <c r="K1769" s="104"/>
      <c r="L1769" s="104"/>
      <c r="M1769" s="104"/>
      <c r="N1769" s="104"/>
      <c r="O1769" s="104"/>
      <c r="P1769" s="104"/>
      <c r="Q1769" s="104"/>
    </row>
    <row r="1770">
      <c r="A1770" s="73"/>
      <c r="B1770" s="73"/>
      <c r="C1770" s="73"/>
      <c r="D1770" s="73"/>
      <c r="E1770" s="108"/>
      <c r="F1770" s="109"/>
      <c r="G1770" s="93"/>
      <c r="H1770" s="93"/>
      <c r="I1770" s="108"/>
      <c r="J1770" s="104"/>
      <c r="K1770" s="104"/>
      <c r="L1770" s="104"/>
      <c r="M1770" s="104"/>
      <c r="N1770" s="104"/>
      <c r="O1770" s="104"/>
      <c r="P1770" s="104"/>
      <c r="Q1770" s="104"/>
    </row>
    <row r="1771">
      <c r="A1771" s="73"/>
      <c r="B1771" s="73"/>
      <c r="C1771" s="73"/>
      <c r="D1771" s="73"/>
      <c r="E1771" s="108"/>
      <c r="F1771" s="109"/>
      <c r="G1771" s="93"/>
      <c r="H1771" s="93"/>
      <c r="I1771" s="108"/>
      <c r="J1771" s="104"/>
      <c r="K1771" s="104"/>
      <c r="L1771" s="104"/>
      <c r="M1771" s="104"/>
      <c r="N1771" s="104"/>
      <c r="O1771" s="104"/>
      <c r="P1771" s="104"/>
      <c r="Q1771" s="104"/>
    </row>
    <row r="1772">
      <c r="A1772" s="73"/>
      <c r="B1772" s="73"/>
      <c r="C1772" s="73"/>
      <c r="D1772" s="73"/>
      <c r="E1772" s="108"/>
      <c r="F1772" s="109"/>
      <c r="G1772" s="93"/>
      <c r="H1772" s="93"/>
      <c r="I1772" s="108"/>
      <c r="J1772" s="104"/>
      <c r="K1772" s="104"/>
      <c r="L1772" s="104"/>
      <c r="M1772" s="104"/>
      <c r="N1772" s="104"/>
      <c r="O1772" s="104"/>
      <c r="P1772" s="104"/>
      <c r="Q1772" s="104"/>
    </row>
    <row r="1773">
      <c r="A1773" s="73"/>
      <c r="B1773" s="73"/>
      <c r="C1773" s="73"/>
      <c r="D1773" s="73"/>
      <c r="E1773" s="108"/>
      <c r="F1773" s="109"/>
      <c r="G1773" s="93"/>
      <c r="H1773" s="93"/>
      <c r="I1773" s="108"/>
      <c r="J1773" s="104"/>
      <c r="K1773" s="104"/>
      <c r="L1773" s="104"/>
      <c r="M1773" s="104"/>
      <c r="N1773" s="104"/>
      <c r="O1773" s="104"/>
      <c r="P1773" s="104"/>
      <c r="Q1773" s="104"/>
    </row>
    <row r="1774">
      <c r="A1774" s="73"/>
      <c r="B1774" s="73"/>
      <c r="C1774" s="73"/>
      <c r="D1774" s="73"/>
      <c r="E1774" s="108"/>
      <c r="F1774" s="109"/>
      <c r="G1774" s="93"/>
      <c r="H1774" s="93"/>
      <c r="I1774" s="108"/>
      <c r="J1774" s="104"/>
      <c r="K1774" s="104"/>
      <c r="L1774" s="104"/>
      <c r="M1774" s="104"/>
      <c r="N1774" s="104"/>
      <c r="O1774" s="104"/>
      <c r="P1774" s="104"/>
      <c r="Q1774" s="104"/>
    </row>
    <row r="1775">
      <c r="A1775" s="73"/>
      <c r="B1775" s="73"/>
      <c r="C1775" s="73"/>
      <c r="D1775" s="73"/>
      <c r="E1775" s="108"/>
      <c r="F1775" s="109"/>
      <c r="G1775" s="93"/>
      <c r="H1775" s="93"/>
      <c r="I1775" s="108"/>
      <c r="J1775" s="104"/>
      <c r="K1775" s="104"/>
      <c r="L1775" s="104"/>
      <c r="M1775" s="104"/>
      <c r="N1775" s="104"/>
      <c r="O1775" s="104"/>
      <c r="P1775" s="104"/>
      <c r="Q1775" s="104"/>
    </row>
    <row r="1776">
      <c r="A1776" s="73"/>
      <c r="B1776" s="73"/>
      <c r="C1776" s="73"/>
      <c r="D1776" s="73"/>
      <c r="E1776" s="108"/>
      <c r="F1776" s="109"/>
      <c r="G1776" s="93"/>
      <c r="H1776" s="93"/>
      <c r="I1776" s="108"/>
      <c r="J1776" s="104"/>
      <c r="K1776" s="104"/>
      <c r="L1776" s="104"/>
      <c r="M1776" s="104"/>
      <c r="N1776" s="104"/>
      <c r="O1776" s="104"/>
      <c r="P1776" s="104"/>
      <c r="Q1776" s="104"/>
    </row>
    <row r="1777">
      <c r="A1777" s="73"/>
      <c r="B1777" s="73"/>
      <c r="C1777" s="73"/>
      <c r="D1777" s="73"/>
      <c r="E1777" s="108"/>
      <c r="F1777" s="109"/>
      <c r="G1777" s="93"/>
      <c r="H1777" s="93"/>
      <c r="I1777" s="108"/>
      <c r="J1777" s="104"/>
      <c r="K1777" s="104"/>
      <c r="L1777" s="104"/>
      <c r="M1777" s="104"/>
      <c r="N1777" s="104"/>
      <c r="O1777" s="104"/>
      <c r="P1777" s="104"/>
      <c r="Q1777" s="104"/>
    </row>
    <row r="1778">
      <c r="A1778" s="73"/>
      <c r="B1778" s="73"/>
      <c r="C1778" s="73"/>
      <c r="D1778" s="73"/>
      <c r="E1778" s="108"/>
      <c r="F1778" s="109"/>
      <c r="G1778" s="93"/>
      <c r="H1778" s="93"/>
      <c r="I1778" s="108"/>
      <c r="J1778" s="104"/>
      <c r="K1778" s="104"/>
      <c r="L1778" s="104"/>
      <c r="M1778" s="104"/>
      <c r="N1778" s="104"/>
      <c r="O1778" s="104"/>
      <c r="P1778" s="104"/>
      <c r="Q1778" s="104"/>
    </row>
    <row r="1779">
      <c r="A1779" s="73"/>
      <c r="B1779" s="73"/>
      <c r="C1779" s="73"/>
      <c r="D1779" s="73"/>
      <c r="E1779" s="108"/>
      <c r="F1779" s="109"/>
      <c r="G1779" s="93"/>
      <c r="H1779" s="93"/>
      <c r="I1779" s="108"/>
      <c r="J1779" s="104"/>
      <c r="K1779" s="104"/>
      <c r="L1779" s="104"/>
      <c r="M1779" s="104"/>
      <c r="N1779" s="104"/>
      <c r="O1779" s="104"/>
      <c r="P1779" s="104"/>
      <c r="Q1779" s="104"/>
    </row>
    <row r="1780">
      <c r="A1780" s="73"/>
      <c r="B1780" s="73"/>
      <c r="C1780" s="73"/>
      <c r="D1780" s="73"/>
      <c r="E1780" s="108"/>
      <c r="F1780" s="109"/>
      <c r="G1780" s="93"/>
      <c r="H1780" s="93"/>
      <c r="I1780" s="108"/>
      <c r="J1780" s="104"/>
      <c r="K1780" s="104"/>
      <c r="L1780" s="104"/>
      <c r="M1780" s="104"/>
      <c r="N1780" s="104"/>
      <c r="O1780" s="104"/>
      <c r="P1780" s="104"/>
      <c r="Q1780" s="104"/>
    </row>
    <row r="1781">
      <c r="A1781" s="73"/>
      <c r="B1781" s="73"/>
      <c r="C1781" s="73"/>
      <c r="D1781" s="73"/>
      <c r="E1781" s="108"/>
      <c r="F1781" s="109"/>
      <c r="G1781" s="93"/>
      <c r="H1781" s="93"/>
      <c r="I1781" s="108"/>
      <c r="J1781" s="104"/>
      <c r="K1781" s="104"/>
      <c r="L1781" s="104"/>
      <c r="M1781" s="104"/>
      <c r="N1781" s="104"/>
      <c r="O1781" s="104"/>
      <c r="P1781" s="104"/>
      <c r="Q1781" s="104"/>
    </row>
    <row r="1782">
      <c r="A1782" s="73"/>
      <c r="B1782" s="73"/>
      <c r="C1782" s="73"/>
      <c r="D1782" s="73"/>
      <c r="E1782" s="108"/>
      <c r="F1782" s="109"/>
      <c r="G1782" s="93"/>
      <c r="H1782" s="93"/>
      <c r="I1782" s="108"/>
      <c r="J1782" s="104"/>
      <c r="K1782" s="104"/>
      <c r="L1782" s="104"/>
      <c r="M1782" s="104"/>
      <c r="N1782" s="104"/>
      <c r="O1782" s="104"/>
      <c r="P1782" s="104"/>
      <c r="Q1782" s="104"/>
    </row>
    <row r="1783">
      <c r="A1783" s="73"/>
      <c r="B1783" s="73"/>
      <c r="C1783" s="73"/>
      <c r="D1783" s="73"/>
      <c r="E1783" s="108"/>
      <c r="F1783" s="109"/>
      <c r="G1783" s="93"/>
      <c r="H1783" s="93"/>
      <c r="I1783" s="108"/>
      <c r="J1783" s="104"/>
      <c r="K1783" s="104"/>
      <c r="L1783" s="104"/>
      <c r="M1783" s="104"/>
      <c r="N1783" s="104"/>
      <c r="O1783" s="104"/>
      <c r="P1783" s="104"/>
      <c r="Q1783" s="104"/>
    </row>
    <row r="1784">
      <c r="A1784" s="73"/>
      <c r="B1784" s="73"/>
      <c r="C1784" s="73"/>
      <c r="D1784" s="73"/>
      <c r="E1784" s="108"/>
      <c r="F1784" s="109"/>
      <c r="G1784" s="93"/>
      <c r="H1784" s="93"/>
      <c r="I1784" s="108"/>
      <c r="J1784" s="104"/>
      <c r="K1784" s="104"/>
      <c r="L1784" s="104"/>
      <c r="M1784" s="104"/>
      <c r="N1784" s="104"/>
      <c r="O1784" s="104"/>
      <c r="P1784" s="104"/>
      <c r="Q1784" s="104"/>
    </row>
    <row r="1785">
      <c r="A1785" s="73"/>
      <c r="B1785" s="73"/>
      <c r="C1785" s="73"/>
      <c r="D1785" s="73"/>
      <c r="E1785" s="108"/>
      <c r="F1785" s="109"/>
      <c r="G1785" s="93"/>
      <c r="H1785" s="93"/>
      <c r="I1785" s="108"/>
      <c r="J1785" s="104"/>
      <c r="K1785" s="104"/>
      <c r="L1785" s="104"/>
      <c r="M1785" s="104"/>
      <c r="N1785" s="104"/>
      <c r="O1785" s="104"/>
      <c r="P1785" s="104"/>
      <c r="Q1785" s="104"/>
    </row>
    <row r="1786">
      <c r="A1786" s="73"/>
      <c r="B1786" s="73"/>
      <c r="C1786" s="73"/>
      <c r="D1786" s="73"/>
      <c r="E1786" s="108"/>
      <c r="F1786" s="109"/>
      <c r="G1786" s="93"/>
      <c r="H1786" s="93"/>
      <c r="I1786" s="108"/>
      <c r="J1786" s="104"/>
      <c r="K1786" s="104"/>
      <c r="L1786" s="104"/>
      <c r="M1786" s="104"/>
      <c r="N1786" s="104"/>
      <c r="O1786" s="104"/>
      <c r="P1786" s="104"/>
      <c r="Q1786" s="104"/>
    </row>
    <row r="1787">
      <c r="A1787" s="73"/>
      <c r="B1787" s="73"/>
      <c r="C1787" s="73"/>
      <c r="D1787" s="73"/>
      <c r="E1787" s="108"/>
      <c r="F1787" s="109"/>
      <c r="G1787" s="93"/>
      <c r="H1787" s="93"/>
      <c r="I1787" s="108"/>
      <c r="J1787" s="104"/>
      <c r="K1787" s="104"/>
      <c r="L1787" s="104"/>
      <c r="M1787" s="104"/>
      <c r="N1787" s="104"/>
      <c r="O1787" s="104"/>
      <c r="P1787" s="104"/>
      <c r="Q1787" s="104"/>
    </row>
    <row r="1788">
      <c r="A1788" s="73"/>
      <c r="B1788" s="73"/>
      <c r="C1788" s="73"/>
      <c r="D1788" s="73"/>
      <c r="E1788" s="108"/>
      <c r="F1788" s="109"/>
      <c r="G1788" s="93"/>
      <c r="H1788" s="93"/>
      <c r="I1788" s="108"/>
      <c r="J1788" s="104"/>
      <c r="K1788" s="104"/>
      <c r="L1788" s="104"/>
      <c r="M1788" s="104"/>
      <c r="N1788" s="104"/>
      <c r="O1788" s="104"/>
      <c r="P1788" s="104"/>
      <c r="Q1788" s="104"/>
    </row>
    <row r="1789">
      <c r="A1789" s="73"/>
      <c r="B1789" s="73"/>
      <c r="C1789" s="73"/>
      <c r="D1789" s="73"/>
      <c r="E1789" s="108"/>
      <c r="F1789" s="109"/>
      <c r="G1789" s="93"/>
      <c r="H1789" s="93"/>
      <c r="I1789" s="108"/>
      <c r="J1789" s="104"/>
      <c r="K1789" s="104"/>
      <c r="L1789" s="104"/>
      <c r="M1789" s="104"/>
      <c r="N1789" s="104"/>
      <c r="O1789" s="104"/>
      <c r="P1789" s="104"/>
      <c r="Q1789" s="104"/>
    </row>
    <row r="1790">
      <c r="A1790" s="73"/>
      <c r="B1790" s="73"/>
      <c r="C1790" s="73"/>
      <c r="D1790" s="73"/>
      <c r="E1790" s="108"/>
      <c r="F1790" s="109"/>
      <c r="G1790" s="93"/>
      <c r="H1790" s="93"/>
      <c r="I1790" s="108"/>
      <c r="J1790" s="104"/>
      <c r="K1790" s="104"/>
      <c r="L1790" s="104"/>
      <c r="M1790" s="104"/>
      <c r="N1790" s="104"/>
      <c r="O1790" s="104"/>
      <c r="P1790" s="104"/>
      <c r="Q1790" s="104"/>
    </row>
    <row r="1791">
      <c r="A1791" s="73"/>
      <c r="B1791" s="73"/>
      <c r="C1791" s="73"/>
      <c r="D1791" s="73"/>
      <c r="E1791" s="108"/>
      <c r="F1791" s="109"/>
      <c r="G1791" s="93"/>
      <c r="H1791" s="93"/>
      <c r="I1791" s="108"/>
      <c r="J1791" s="104"/>
      <c r="K1791" s="104"/>
      <c r="L1791" s="104"/>
      <c r="M1791" s="104"/>
      <c r="N1791" s="104"/>
      <c r="O1791" s="104"/>
      <c r="P1791" s="104"/>
      <c r="Q1791" s="104"/>
    </row>
    <row r="1792">
      <c r="A1792" s="73"/>
      <c r="B1792" s="73"/>
      <c r="C1792" s="73"/>
      <c r="D1792" s="73"/>
      <c r="E1792" s="108"/>
      <c r="F1792" s="109"/>
      <c r="G1792" s="93"/>
      <c r="H1792" s="93"/>
      <c r="I1792" s="108"/>
      <c r="J1792" s="104"/>
      <c r="K1792" s="104"/>
      <c r="L1792" s="104"/>
      <c r="M1792" s="104"/>
      <c r="N1792" s="104"/>
      <c r="O1792" s="104"/>
      <c r="P1792" s="104"/>
      <c r="Q1792" s="104"/>
    </row>
    <row r="1793">
      <c r="A1793" s="73"/>
      <c r="B1793" s="73"/>
      <c r="C1793" s="73"/>
      <c r="D1793" s="73"/>
      <c r="E1793" s="108"/>
      <c r="F1793" s="109"/>
      <c r="G1793" s="93"/>
      <c r="H1793" s="93"/>
      <c r="I1793" s="108"/>
      <c r="J1793" s="104"/>
      <c r="K1793" s="104"/>
      <c r="L1793" s="104"/>
      <c r="M1793" s="104"/>
      <c r="N1793" s="104"/>
      <c r="O1793" s="104"/>
      <c r="P1793" s="104"/>
      <c r="Q1793" s="104"/>
    </row>
    <row r="1794">
      <c r="A1794" s="73"/>
      <c r="B1794" s="73"/>
      <c r="C1794" s="73"/>
      <c r="D1794" s="73"/>
      <c r="E1794" s="108"/>
      <c r="F1794" s="109"/>
      <c r="G1794" s="93"/>
      <c r="H1794" s="93"/>
      <c r="I1794" s="108"/>
      <c r="J1794" s="104"/>
      <c r="K1794" s="104"/>
      <c r="L1794" s="104"/>
      <c r="M1794" s="104"/>
      <c r="N1794" s="104"/>
      <c r="O1794" s="104"/>
      <c r="P1794" s="104"/>
      <c r="Q1794" s="104"/>
    </row>
    <row r="1795">
      <c r="A1795" s="73"/>
      <c r="B1795" s="73"/>
      <c r="C1795" s="73"/>
      <c r="D1795" s="73"/>
      <c r="E1795" s="108"/>
      <c r="F1795" s="109"/>
      <c r="G1795" s="93"/>
      <c r="H1795" s="93"/>
      <c r="I1795" s="108"/>
      <c r="J1795" s="104"/>
      <c r="K1795" s="104"/>
      <c r="L1795" s="104"/>
      <c r="M1795" s="104"/>
      <c r="N1795" s="104"/>
      <c r="O1795" s="104"/>
      <c r="P1795" s="104"/>
      <c r="Q1795" s="104"/>
    </row>
    <row r="1796">
      <c r="A1796" s="73"/>
      <c r="B1796" s="73"/>
      <c r="C1796" s="73"/>
      <c r="D1796" s="73"/>
      <c r="E1796" s="108"/>
      <c r="F1796" s="109"/>
      <c r="G1796" s="93"/>
      <c r="H1796" s="93"/>
      <c r="I1796" s="108"/>
      <c r="J1796" s="104"/>
      <c r="K1796" s="104"/>
      <c r="L1796" s="104"/>
      <c r="M1796" s="104"/>
      <c r="N1796" s="104"/>
      <c r="O1796" s="104"/>
      <c r="P1796" s="104"/>
      <c r="Q1796" s="104"/>
    </row>
    <row r="1797">
      <c r="A1797" s="73"/>
      <c r="B1797" s="73"/>
      <c r="C1797" s="73"/>
      <c r="D1797" s="73"/>
      <c r="E1797" s="108"/>
      <c r="F1797" s="109"/>
      <c r="G1797" s="93"/>
      <c r="H1797" s="93"/>
      <c r="I1797" s="108"/>
      <c r="J1797" s="104"/>
      <c r="K1797" s="104"/>
      <c r="L1797" s="104"/>
      <c r="M1797" s="104"/>
      <c r="N1797" s="104"/>
      <c r="O1797" s="104"/>
      <c r="P1797" s="104"/>
      <c r="Q1797" s="104"/>
    </row>
    <row r="1798">
      <c r="A1798" s="73"/>
      <c r="B1798" s="73"/>
      <c r="C1798" s="73"/>
      <c r="D1798" s="73"/>
      <c r="E1798" s="108"/>
      <c r="F1798" s="109"/>
      <c r="G1798" s="93"/>
      <c r="H1798" s="93"/>
      <c r="I1798" s="108"/>
      <c r="J1798" s="104"/>
      <c r="K1798" s="104"/>
      <c r="L1798" s="104"/>
      <c r="M1798" s="104"/>
      <c r="N1798" s="104"/>
      <c r="O1798" s="104"/>
      <c r="P1798" s="104"/>
      <c r="Q1798" s="104"/>
    </row>
    <row r="1799">
      <c r="A1799" s="73"/>
      <c r="B1799" s="73"/>
      <c r="C1799" s="73"/>
      <c r="D1799" s="73"/>
      <c r="E1799" s="108"/>
      <c r="F1799" s="109"/>
      <c r="G1799" s="93"/>
      <c r="H1799" s="93"/>
      <c r="I1799" s="108"/>
      <c r="J1799" s="104"/>
      <c r="K1799" s="104"/>
      <c r="L1799" s="104"/>
      <c r="M1799" s="104"/>
      <c r="N1799" s="104"/>
      <c r="O1799" s="104"/>
      <c r="P1799" s="104"/>
      <c r="Q1799" s="104"/>
    </row>
    <row r="1800">
      <c r="A1800" s="73"/>
      <c r="B1800" s="73"/>
      <c r="C1800" s="73"/>
      <c r="D1800" s="73"/>
      <c r="E1800" s="108"/>
      <c r="F1800" s="109"/>
      <c r="G1800" s="93"/>
      <c r="H1800" s="93"/>
      <c r="I1800" s="108"/>
      <c r="J1800" s="104"/>
      <c r="K1800" s="104"/>
      <c r="L1800" s="104"/>
      <c r="M1800" s="104"/>
      <c r="N1800" s="104"/>
      <c r="O1800" s="104"/>
      <c r="P1800" s="104"/>
      <c r="Q1800" s="104"/>
    </row>
    <row r="1801">
      <c r="A1801" s="73"/>
      <c r="B1801" s="73"/>
      <c r="C1801" s="73"/>
      <c r="D1801" s="73"/>
      <c r="E1801" s="108"/>
      <c r="F1801" s="109"/>
      <c r="G1801" s="93"/>
      <c r="H1801" s="93"/>
      <c r="I1801" s="108"/>
      <c r="J1801" s="104"/>
      <c r="K1801" s="104"/>
      <c r="L1801" s="104"/>
      <c r="M1801" s="104"/>
      <c r="N1801" s="104"/>
      <c r="O1801" s="104"/>
      <c r="P1801" s="104"/>
      <c r="Q1801" s="104"/>
    </row>
    <row r="1802">
      <c r="A1802" s="73"/>
      <c r="B1802" s="73"/>
      <c r="C1802" s="73"/>
      <c r="D1802" s="73"/>
      <c r="E1802" s="108"/>
      <c r="F1802" s="109"/>
      <c r="G1802" s="93"/>
      <c r="H1802" s="93"/>
      <c r="I1802" s="108"/>
      <c r="J1802" s="104"/>
      <c r="K1802" s="104"/>
      <c r="L1802" s="104"/>
      <c r="M1802" s="104"/>
      <c r="N1802" s="104"/>
      <c r="O1802" s="104"/>
      <c r="P1802" s="104"/>
      <c r="Q1802" s="104"/>
    </row>
    <row r="1803">
      <c r="A1803" s="73"/>
      <c r="B1803" s="73"/>
      <c r="C1803" s="73"/>
      <c r="D1803" s="73"/>
      <c r="E1803" s="108"/>
      <c r="F1803" s="109"/>
      <c r="G1803" s="93"/>
      <c r="H1803" s="93"/>
      <c r="I1803" s="108"/>
      <c r="J1803" s="104"/>
      <c r="K1803" s="104"/>
      <c r="L1803" s="104"/>
      <c r="M1803" s="104"/>
      <c r="N1803" s="104"/>
      <c r="O1803" s="104"/>
      <c r="P1803" s="104"/>
      <c r="Q1803" s="104"/>
    </row>
    <row r="1804">
      <c r="A1804" s="73"/>
      <c r="B1804" s="73"/>
      <c r="C1804" s="73"/>
      <c r="D1804" s="73"/>
      <c r="E1804" s="108"/>
      <c r="F1804" s="109"/>
      <c r="G1804" s="93"/>
      <c r="H1804" s="93"/>
      <c r="I1804" s="108"/>
      <c r="J1804" s="104"/>
      <c r="K1804" s="104"/>
      <c r="L1804" s="104"/>
      <c r="M1804" s="104"/>
      <c r="N1804" s="104"/>
      <c r="O1804" s="104"/>
      <c r="P1804" s="104"/>
      <c r="Q1804" s="104"/>
    </row>
    <row r="1805">
      <c r="A1805" s="73"/>
      <c r="B1805" s="73"/>
      <c r="C1805" s="73"/>
      <c r="D1805" s="73"/>
      <c r="E1805" s="108"/>
      <c r="F1805" s="109"/>
      <c r="G1805" s="93"/>
      <c r="H1805" s="93"/>
      <c r="I1805" s="108"/>
      <c r="J1805" s="104"/>
      <c r="K1805" s="104"/>
      <c r="L1805" s="104"/>
      <c r="M1805" s="104"/>
      <c r="N1805" s="104"/>
      <c r="O1805" s="104"/>
      <c r="P1805" s="104"/>
      <c r="Q1805" s="104"/>
    </row>
    <row r="1806">
      <c r="A1806" s="73"/>
      <c r="B1806" s="73"/>
      <c r="C1806" s="73"/>
      <c r="D1806" s="73"/>
      <c r="E1806" s="108"/>
      <c r="F1806" s="109"/>
      <c r="G1806" s="93"/>
      <c r="H1806" s="93"/>
      <c r="I1806" s="108"/>
      <c r="J1806" s="104"/>
      <c r="K1806" s="104"/>
      <c r="L1806" s="104"/>
      <c r="M1806" s="104"/>
      <c r="N1806" s="104"/>
      <c r="O1806" s="104"/>
      <c r="P1806" s="104"/>
      <c r="Q1806" s="104"/>
    </row>
    <row r="1807">
      <c r="A1807" s="73"/>
      <c r="B1807" s="73"/>
      <c r="C1807" s="73"/>
      <c r="D1807" s="73"/>
      <c r="E1807" s="108"/>
      <c r="F1807" s="109"/>
      <c r="G1807" s="93"/>
      <c r="H1807" s="93"/>
      <c r="I1807" s="108"/>
      <c r="J1807" s="104"/>
      <c r="K1807" s="104"/>
      <c r="L1807" s="104"/>
      <c r="M1807" s="104"/>
      <c r="N1807" s="104"/>
      <c r="O1807" s="104"/>
      <c r="P1807" s="104"/>
      <c r="Q1807" s="104"/>
    </row>
    <row r="1808">
      <c r="A1808" s="73"/>
      <c r="B1808" s="73"/>
      <c r="C1808" s="73"/>
      <c r="D1808" s="73"/>
      <c r="E1808" s="108"/>
      <c r="F1808" s="109"/>
      <c r="G1808" s="93"/>
      <c r="H1808" s="93"/>
      <c r="I1808" s="108"/>
      <c r="J1808" s="104"/>
      <c r="K1808" s="104"/>
      <c r="L1808" s="104"/>
      <c r="M1808" s="104"/>
      <c r="N1808" s="104"/>
      <c r="O1808" s="104"/>
      <c r="P1808" s="104"/>
      <c r="Q1808" s="104"/>
    </row>
    <row r="1809">
      <c r="A1809" s="73"/>
      <c r="B1809" s="73"/>
      <c r="C1809" s="73"/>
      <c r="D1809" s="73"/>
      <c r="E1809" s="108"/>
      <c r="F1809" s="109"/>
      <c r="G1809" s="93"/>
      <c r="H1809" s="93"/>
      <c r="I1809" s="108"/>
      <c r="J1809" s="104"/>
      <c r="K1809" s="104"/>
      <c r="L1809" s="104"/>
      <c r="M1809" s="104"/>
      <c r="N1809" s="104"/>
      <c r="O1809" s="104"/>
      <c r="P1809" s="104"/>
      <c r="Q1809" s="104"/>
    </row>
    <row r="1810">
      <c r="A1810" s="73"/>
      <c r="B1810" s="73"/>
      <c r="C1810" s="73"/>
      <c r="D1810" s="73"/>
      <c r="E1810" s="108"/>
      <c r="F1810" s="109"/>
      <c r="G1810" s="93"/>
      <c r="H1810" s="93"/>
      <c r="I1810" s="108"/>
      <c r="J1810" s="104"/>
      <c r="K1810" s="104"/>
      <c r="L1810" s="104"/>
      <c r="M1810" s="104"/>
      <c r="N1810" s="104"/>
      <c r="O1810" s="104"/>
      <c r="P1810" s="104"/>
      <c r="Q1810" s="104"/>
    </row>
    <row r="1811">
      <c r="A1811" s="73"/>
      <c r="B1811" s="73"/>
      <c r="C1811" s="73"/>
      <c r="D1811" s="73"/>
      <c r="E1811" s="108"/>
      <c r="F1811" s="109"/>
      <c r="G1811" s="93"/>
      <c r="H1811" s="93"/>
      <c r="I1811" s="108"/>
      <c r="J1811" s="104"/>
      <c r="K1811" s="104"/>
      <c r="L1811" s="104"/>
      <c r="M1811" s="104"/>
      <c r="N1811" s="104"/>
      <c r="O1811" s="104"/>
      <c r="P1811" s="104"/>
      <c r="Q1811" s="104"/>
    </row>
    <row r="1812">
      <c r="A1812" s="73"/>
      <c r="B1812" s="73"/>
      <c r="C1812" s="73"/>
      <c r="D1812" s="73"/>
      <c r="E1812" s="108"/>
      <c r="F1812" s="109"/>
      <c r="G1812" s="93"/>
      <c r="H1812" s="93"/>
      <c r="I1812" s="108"/>
      <c r="J1812" s="104"/>
      <c r="K1812" s="104"/>
      <c r="L1812" s="104"/>
      <c r="M1812" s="104"/>
      <c r="N1812" s="104"/>
      <c r="O1812" s="104"/>
      <c r="P1812" s="104"/>
      <c r="Q1812" s="104"/>
    </row>
    <row r="1813">
      <c r="A1813" s="73"/>
      <c r="B1813" s="73"/>
      <c r="C1813" s="73"/>
      <c r="D1813" s="73"/>
      <c r="E1813" s="108"/>
      <c r="F1813" s="109"/>
      <c r="G1813" s="93"/>
      <c r="H1813" s="93"/>
      <c r="I1813" s="108"/>
      <c r="J1813" s="104"/>
      <c r="K1813" s="104"/>
      <c r="L1813" s="104"/>
      <c r="M1813" s="104"/>
      <c r="N1813" s="104"/>
      <c r="O1813" s="104"/>
      <c r="P1813" s="104"/>
      <c r="Q1813" s="104"/>
    </row>
    <row r="1814">
      <c r="A1814" s="73"/>
      <c r="B1814" s="73"/>
      <c r="C1814" s="73"/>
      <c r="D1814" s="73"/>
      <c r="E1814" s="108"/>
      <c r="F1814" s="109"/>
      <c r="G1814" s="93"/>
      <c r="H1814" s="93"/>
      <c r="I1814" s="108"/>
      <c r="J1814" s="104"/>
      <c r="K1814" s="104"/>
      <c r="L1814" s="104"/>
      <c r="M1814" s="104"/>
      <c r="N1814" s="104"/>
      <c r="O1814" s="104"/>
      <c r="P1814" s="104"/>
      <c r="Q1814" s="104"/>
    </row>
    <row r="1815">
      <c r="A1815" s="73"/>
      <c r="B1815" s="73"/>
      <c r="C1815" s="73"/>
      <c r="D1815" s="73"/>
      <c r="E1815" s="108"/>
      <c r="F1815" s="109"/>
      <c r="G1815" s="93"/>
      <c r="H1815" s="93"/>
      <c r="I1815" s="108"/>
      <c r="J1815" s="104"/>
      <c r="K1815" s="104"/>
      <c r="L1815" s="104"/>
      <c r="M1815" s="104"/>
      <c r="N1815" s="104"/>
      <c r="O1815" s="104"/>
      <c r="P1815" s="104"/>
      <c r="Q1815" s="104"/>
    </row>
    <row r="1816">
      <c r="A1816" s="73"/>
      <c r="B1816" s="73"/>
      <c r="C1816" s="73"/>
      <c r="D1816" s="73"/>
      <c r="E1816" s="108"/>
      <c r="F1816" s="109"/>
      <c r="G1816" s="93"/>
      <c r="H1816" s="93"/>
      <c r="I1816" s="108"/>
      <c r="J1816" s="104"/>
      <c r="K1816" s="104"/>
      <c r="L1816" s="104"/>
      <c r="M1816" s="104"/>
      <c r="N1816" s="104"/>
      <c r="O1816" s="104"/>
      <c r="P1816" s="104"/>
      <c r="Q1816" s="104"/>
    </row>
    <row r="1817">
      <c r="A1817" s="73"/>
      <c r="B1817" s="73"/>
      <c r="C1817" s="73"/>
      <c r="D1817" s="73"/>
      <c r="E1817" s="108"/>
      <c r="F1817" s="109"/>
      <c r="G1817" s="93"/>
      <c r="H1817" s="93"/>
      <c r="I1817" s="108"/>
      <c r="J1817" s="104"/>
      <c r="K1817" s="104"/>
      <c r="L1817" s="104"/>
      <c r="M1817" s="104"/>
      <c r="N1817" s="104"/>
      <c r="O1817" s="104"/>
      <c r="P1817" s="104"/>
      <c r="Q1817" s="104"/>
    </row>
    <row r="1818">
      <c r="A1818" s="73"/>
      <c r="B1818" s="73"/>
      <c r="C1818" s="73"/>
      <c r="D1818" s="73"/>
      <c r="E1818" s="108"/>
      <c r="F1818" s="109"/>
      <c r="G1818" s="93"/>
      <c r="H1818" s="93"/>
      <c r="I1818" s="108"/>
      <c r="J1818" s="104"/>
      <c r="K1818" s="104"/>
      <c r="L1818" s="104"/>
      <c r="M1818" s="104"/>
      <c r="N1818" s="104"/>
      <c r="O1818" s="104"/>
      <c r="P1818" s="104"/>
      <c r="Q1818" s="104"/>
    </row>
    <row r="1819">
      <c r="A1819" s="73"/>
      <c r="B1819" s="73"/>
      <c r="C1819" s="73"/>
      <c r="D1819" s="73"/>
      <c r="E1819" s="108"/>
      <c r="F1819" s="109"/>
      <c r="G1819" s="93"/>
      <c r="H1819" s="93"/>
      <c r="I1819" s="108"/>
      <c r="J1819" s="104"/>
      <c r="K1819" s="104"/>
      <c r="L1819" s="104"/>
      <c r="M1819" s="104"/>
      <c r="N1819" s="104"/>
      <c r="O1819" s="104"/>
      <c r="P1819" s="104"/>
      <c r="Q1819" s="104"/>
    </row>
    <row r="1820">
      <c r="A1820" s="73"/>
      <c r="B1820" s="73"/>
      <c r="C1820" s="73"/>
      <c r="D1820" s="73"/>
      <c r="E1820" s="108"/>
      <c r="F1820" s="109"/>
      <c r="G1820" s="93"/>
      <c r="H1820" s="93"/>
      <c r="I1820" s="108"/>
      <c r="J1820" s="104"/>
      <c r="K1820" s="104"/>
      <c r="L1820" s="104"/>
      <c r="M1820" s="104"/>
      <c r="N1820" s="104"/>
      <c r="O1820" s="104"/>
      <c r="P1820" s="104"/>
      <c r="Q1820" s="104"/>
    </row>
    <row r="1821">
      <c r="A1821" s="73"/>
      <c r="B1821" s="73"/>
      <c r="C1821" s="73"/>
      <c r="D1821" s="73"/>
      <c r="E1821" s="108"/>
      <c r="F1821" s="109"/>
      <c r="G1821" s="93"/>
      <c r="H1821" s="93"/>
      <c r="I1821" s="108"/>
      <c r="J1821" s="104"/>
      <c r="K1821" s="104"/>
      <c r="L1821" s="104"/>
      <c r="M1821" s="104"/>
      <c r="N1821" s="104"/>
      <c r="O1821" s="104"/>
      <c r="P1821" s="104"/>
      <c r="Q1821" s="104"/>
    </row>
    <row r="1822">
      <c r="A1822" s="73"/>
      <c r="B1822" s="73"/>
      <c r="C1822" s="73"/>
      <c r="D1822" s="73"/>
      <c r="E1822" s="108"/>
      <c r="F1822" s="109"/>
      <c r="G1822" s="93"/>
      <c r="H1822" s="93"/>
      <c r="I1822" s="108"/>
      <c r="J1822" s="104"/>
      <c r="K1822" s="104"/>
      <c r="L1822" s="104"/>
      <c r="M1822" s="104"/>
      <c r="N1822" s="104"/>
      <c r="O1822" s="104"/>
      <c r="P1822" s="104"/>
      <c r="Q1822" s="104"/>
    </row>
    <row r="1823">
      <c r="A1823" s="73"/>
      <c r="B1823" s="73"/>
      <c r="C1823" s="73"/>
      <c r="D1823" s="73"/>
      <c r="E1823" s="108"/>
      <c r="F1823" s="109"/>
      <c r="G1823" s="93"/>
      <c r="H1823" s="93"/>
      <c r="I1823" s="108"/>
      <c r="J1823" s="104"/>
      <c r="K1823" s="104"/>
      <c r="L1823" s="104"/>
      <c r="M1823" s="104"/>
      <c r="N1823" s="104"/>
      <c r="O1823" s="104"/>
      <c r="P1823" s="104"/>
      <c r="Q1823" s="104"/>
    </row>
    <row r="1824">
      <c r="A1824" s="73"/>
      <c r="B1824" s="73"/>
      <c r="C1824" s="73"/>
      <c r="D1824" s="73"/>
      <c r="E1824" s="108"/>
      <c r="F1824" s="109"/>
      <c r="G1824" s="93"/>
      <c r="H1824" s="93"/>
      <c r="I1824" s="108"/>
      <c r="J1824" s="104"/>
      <c r="K1824" s="104"/>
      <c r="L1824" s="104"/>
      <c r="M1824" s="104"/>
      <c r="N1824" s="104"/>
      <c r="O1824" s="104"/>
      <c r="P1824" s="104"/>
      <c r="Q1824" s="104"/>
    </row>
    <row r="1825">
      <c r="A1825" s="73"/>
      <c r="B1825" s="73"/>
      <c r="C1825" s="73"/>
      <c r="D1825" s="73"/>
      <c r="E1825" s="108"/>
      <c r="F1825" s="109"/>
      <c r="G1825" s="93"/>
      <c r="H1825" s="93"/>
      <c r="I1825" s="108"/>
      <c r="J1825" s="104"/>
      <c r="K1825" s="104"/>
      <c r="L1825" s="104"/>
      <c r="M1825" s="104"/>
      <c r="N1825" s="104"/>
      <c r="O1825" s="104"/>
      <c r="P1825" s="104"/>
      <c r="Q1825" s="104"/>
    </row>
    <row r="1826">
      <c r="A1826" s="73"/>
      <c r="B1826" s="73"/>
      <c r="C1826" s="73"/>
      <c r="D1826" s="73"/>
      <c r="E1826" s="108"/>
      <c r="F1826" s="109"/>
      <c r="G1826" s="93"/>
      <c r="H1826" s="93"/>
      <c r="I1826" s="108"/>
      <c r="J1826" s="104"/>
      <c r="K1826" s="104"/>
      <c r="L1826" s="104"/>
      <c r="M1826" s="104"/>
      <c r="N1826" s="104"/>
      <c r="O1826" s="104"/>
      <c r="P1826" s="104"/>
      <c r="Q1826" s="104"/>
    </row>
    <row r="1827">
      <c r="A1827" s="73"/>
      <c r="B1827" s="73"/>
      <c r="C1827" s="73"/>
      <c r="D1827" s="73"/>
      <c r="E1827" s="108"/>
      <c r="F1827" s="109"/>
      <c r="G1827" s="93"/>
      <c r="H1827" s="93"/>
      <c r="I1827" s="108"/>
      <c r="J1827" s="104"/>
      <c r="K1827" s="104"/>
      <c r="L1827" s="104"/>
      <c r="M1827" s="104"/>
      <c r="N1827" s="104"/>
      <c r="O1827" s="104"/>
      <c r="P1827" s="104"/>
      <c r="Q1827" s="104"/>
    </row>
    <row r="1828">
      <c r="A1828" s="73"/>
      <c r="B1828" s="73"/>
      <c r="C1828" s="73"/>
      <c r="D1828" s="73"/>
      <c r="E1828" s="108"/>
      <c r="F1828" s="109"/>
      <c r="G1828" s="93"/>
      <c r="H1828" s="93"/>
      <c r="I1828" s="108"/>
      <c r="J1828" s="104"/>
      <c r="K1828" s="104"/>
      <c r="L1828" s="104"/>
      <c r="M1828" s="104"/>
      <c r="N1828" s="104"/>
      <c r="O1828" s="104"/>
      <c r="P1828" s="104"/>
      <c r="Q1828" s="104"/>
    </row>
    <row r="1829">
      <c r="A1829" s="73"/>
      <c r="B1829" s="73"/>
      <c r="C1829" s="73"/>
      <c r="D1829" s="73"/>
      <c r="E1829" s="108"/>
      <c r="F1829" s="109"/>
      <c r="G1829" s="93"/>
      <c r="H1829" s="93"/>
      <c r="I1829" s="108"/>
      <c r="J1829" s="104"/>
      <c r="K1829" s="104"/>
      <c r="L1829" s="104"/>
      <c r="M1829" s="104"/>
      <c r="N1829" s="104"/>
      <c r="O1829" s="104"/>
      <c r="P1829" s="104"/>
      <c r="Q1829" s="104"/>
    </row>
    <row r="1830">
      <c r="A1830" s="73"/>
      <c r="B1830" s="73"/>
      <c r="C1830" s="73"/>
      <c r="D1830" s="73"/>
      <c r="E1830" s="108"/>
      <c r="F1830" s="109"/>
      <c r="G1830" s="93"/>
      <c r="H1830" s="93"/>
      <c r="I1830" s="108"/>
      <c r="J1830" s="104"/>
      <c r="K1830" s="104"/>
      <c r="L1830" s="104"/>
      <c r="M1830" s="104"/>
      <c r="N1830" s="104"/>
      <c r="O1830" s="104"/>
      <c r="P1830" s="104"/>
      <c r="Q1830" s="104"/>
    </row>
    <row r="1831">
      <c r="A1831" s="73"/>
      <c r="B1831" s="73"/>
      <c r="C1831" s="73"/>
      <c r="D1831" s="73"/>
      <c r="E1831" s="108"/>
      <c r="F1831" s="109"/>
      <c r="G1831" s="93"/>
      <c r="H1831" s="93"/>
      <c r="I1831" s="108"/>
      <c r="J1831" s="104"/>
      <c r="K1831" s="104"/>
      <c r="L1831" s="104"/>
      <c r="M1831" s="104"/>
      <c r="N1831" s="104"/>
      <c r="O1831" s="104"/>
      <c r="P1831" s="104"/>
      <c r="Q1831" s="104"/>
    </row>
    <row r="1832">
      <c r="A1832" s="73"/>
      <c r="B1832" s="73"/>
      <c r="C1832" s="73"/>
      <c r="D1832" s="73"/>
      <c r="E1832" s="108"/>
      <c r="F1832" s="109"/>
      <c r="G1832" s="93"/>
      <c r="H1832" s="93"/>
      <c r="I1832" s="108"/>
      <c r="J1832" s="104"/>
      <c r="K1832" s="104"/>
      <c r="L1832" s="104"/>
      <c r="M1832" s="104"/>
      <c r="N1832" s="104"/>
      <c r="O1832" s="104"/>
      <c r="P1832" s="104"/>
      <c r="Q1832" s="104"/>
    </row>
    <row r="1833">
      <c r="A1833" s="73"/>
      <c r="B1833" s="73"/>
      <c r="C1833" s="73"/>
      <c r="D1833" s="73"/>
      <c r="E1833" s="108"/>
      <c r="F1833" s="109"/>
      <c r="G1833" s="93"/>
      <c r="H1833" s="93"/>
      <c r="I1833" s="108"/>
      <c r="J1833" s="104"/>
      <c r="K1833" s="104"/>
      <c r="L1833" s="104"/>
      <c r="M1833" s="104"/>
      <c r="N1833" s="104"/>
      <c r="O1833" s="104"/>
      <c r="P1833" s="104"/>
      <c r="Q1833" s="104"/>
    </row>
    <row r="1834">
      <c r="A1834" s="73"/>
      <c r="B1834" s="73"/>
      <c r="C1834" s="73"/>
      <c r="D1834" s="73"/>
      <c r="E1834" s="108"/>
      <c r="F1834" s="109"/>
      <c r="G1834" s="93"/>
      <c r="H1834" s="93"/>
      <c r="I1834" s="108"/>
      <c r="J1834" s="104"/>
      <c r="K1834" s="104"/>
      <c r="L1834" s="104"/>
      <c r="M1834" s="104"/>
      <c r="N1834" s="104"/>
      <c r="O1834" s="104"/>
      <c r="P1834" s="104"/>
      <c r="Q1834" s="104"/>
    </row>
    <row r="1835">
      <c r="A1835" s="73"/>
      <c r="B1835" s="73"/>
      <c r="C1835" s="73"/>
      <c r="D1835" s="73"/>
      <c r="E1835" s="108"/>
      <c r="F1835" s="109"/>
      <c r="G1835" s="93"/>
      <c r="H1835" s="93"/>
      <c r="I1835" s="108"/>
      <c r="J1835" s="104"/>
      <c r="K1835" s="104"/>
      <c r="L1835" s="104"/>
      <c r="M1835" s="104"/>
      <c r="N1835" s="104"/>
      <c r="O1835" s="104"/>
      <c r="P1835" s="104"/>
      <c r="Q1835" s="104"/>
    </row>
    <row r="1836">
      <c r="A1836" s="73"/>
      <c r="B1836" s="73"/>
      <c r="C1836" s="73"/>
      <c r="D1836" s="73"/>
      <c r="E1836" s="108"/>
      <c r="F1836" s="109"/>
      <c r="G1836" s="93"/>
      <c r="H1836" s="93"/>
      <c r="I1836" s="108"/>
      <c r="J1836" s="104"/>
      <c r="K1836" s="104"/>
      <c r="L1836" s="104"/>
      <c r="M1836" s="104"/>
      <c r="N1836" s="104"/>
      <c r="O1836" s="104"/>
      <c r="P1836" s="104"/>
      <c r="Q1836" s="104"/>
    </row>
    <row r="1837">
      <c r="A1837" s="73"/>
      <c r="B1837" s="73"/>
      <c r="C1837" s="73"/>
      <c r="D1837" s="73"/>
      <c r="E1837" s="108"/>
      <c r="F1837" s="109"/>
      <c r="G1837" s="93"/>
      <c r="H1837" s="93"/>
      <c r="I1837" s="108"/>
      <c r="J1837" s="104"/>
      <c r="K1837" s="104"/>
      <c r="L1837" s="104"/>
      <c r="M1837" s="104"/>
      <c r="N1837" s="104"/>
      <c r="O1837" s="104"/>
      <c r="P1837" s="104"/>
      <c r="Q1837" s="104"/>
    </row>
    <row r="1838">
      <c r="A1838" s="73"/>
      <c r="B1838" s="73"/>
      <c r="C1838" s="73"/>
      <c r="D1838" s="73"/>
      <c r="E1838" s="108"/>
      <c r="F1838" s="109"/>
      <c r="G1838" s="93"/>
      <c r="H1838" s="93"/>
      <c r="I1838" s="108"/>
      <c r="J1838" s="104"/>
      <c r="K1838" s="104"/>
      <c r="L1838" s="104"/>
      <c r="M1838" s="104"/>
      <c r="N1838" s="104"/>
      <c r="O1838" s="104"/>
      <c r="P1838" s="104"/>
      <c r="Q1838" s="104"/>
    </row>
    <row r="1839">
      <c r="A1839" s="73"/>
      <c r="B1839" s="73"/>
      <c r="C1839" s="73"/>
      <c r="D1839" s="73"/>
      <c r="E1839" s="108"/>
      <c r="F1839" s="109"/>
      <c r="G1839" s="93"/>
      <c r="H1839" s="93"/>
      <c r="I1839" s="108"/>
      <c r="J1839" s="104"/>
      <c r="K1839" s="104"/>
      <c r="L1839" s="104"/>
      <c r="M1839" s="104"/>
      <c r="N1839" s="104"/>
      <c r="O1839" s="104"/>
      <c r="P1839" s="104"/>
      <c r="Q1839" s="104"/>
    </row>
    <row r="1840">
      <c r="A1840" s="73"/>
      <c r="B1840" s="73"/>
      <c r="C1840" s="73"/>
      <c r="D1840" s="73"/>
      <c r="E1840" s="108"/>
      <c r="F1840" s="109"/>
      <c r="G1840" s="93"/>
      <c r="H1840" s="93"/>
      <c r="I1840" s="108"/>
      <c r="J1840" s="104"/>
      <c r="K1840" s="104"/>
      <c r="L1840" s="104"/>
      <c r="M1840" s="104"/>
      <c r="N1840" s="104"/>
      <c r="O1840" s="104"/>
      <c r="P1840" s="104"/>
      <c r="Q1840" s="104"/>
    </row>
    <row r="1841">
      <c r="A1841" s="73"/>
      <c r="B1841" s="73"/>
      <c r="C1841" s="73"/>
      <c r="D1841" s="73"/>
      <c r="E1841" s="108"/>
      <c r="F1841" s="109"/>
      <c r="G1841" s="93"/>
      <c r="H1841" s="93"/>
      <c r="I1841" s="108"/>
      <c r="J1841" s="104"/>
      <c r="K1841" s="104"/>
      <c r="L1841" s="104"/>
      <c r="M1841" s="104"/>
      <c r="N1841" s="104"/>
      <c r="O1841" s="104"/>
      <c r="P1841" s="104"/>
      <c r="Q1841" s="104"/>
    </row>
    <row r="1842">
      <c r="A1842" s="73"/>
      <c r="B1842" s="73"/>
      <c r="C1842" s="73"/>
      <c r="D1842" s="73"/>
      <c r="E1842" s="108"/>
      <c r="F1842" s="109"/>
      <c r="G1842" s="93"/>
      <c r="H1842" s="93"/>
      <c r="I1842" s="108"/>
      <c r="J1842" s="104"/>
      <c r="K1842" s="104"/>
      <c r="L1842" s="104"/>
      <c r="M1842" s="104"/>
      <c r="N1842" s="104"/>
      <c r="O1842" s="104"/>
      <c r="P1842" s="104"/>
      <c r="Q1842" s="104"/>
    </row>
    <row r="1843">
      <c r="A1843" s="73"/>
      <c r="B1843" s="73"/>
      <c r="C1843" s="73"/>
      <c r="D1843" s="73"/>
      <c r="E1843" s="108"/>
      <c r="F1843" s="109"/>
      <c r="G1843" s="93"/>
      <c r="H1843" s="93"/>
      <c r="I1843" s="108"/>
      <c r="J1843" s="104"/>
      <c r="K1843" s="104"/>
      <c r="L1843" s="104"/>
      <c r="M1843" s="104"/>
      <c r="N1843" s="104"/>
      <c r="O1843" s="104"/>
      <c r="P1843" s="104"/>
      <c r="Q1843" s="104"/>
    </row>
    <row r="1844">
      <c r="A1844" s="73"/>
      <c r="B1844" s="73"/>
      <c r="C1844" s="73"/>
      <c r="D1844" s="73"/>
      <c r="E1844" s="108"/>
      <c r="F1844" s="109"/>
      <c r="G1844" s="93"/>
      <c r="H1844" s="93"/>
      <c r="I1844" s="108"/>
      <c r="J1844" s="104"/>
      <c r="K1844" s="104"/>
      <c r="L1844" s="104"/>
      <c r="M1844" s="104"/>
      <c r="N1844" s="104"/>
      <c r="O1844" s="104"/>
      <c r="P1844" s="104"/>
      <c r="Q1844" s="104"/>
    </row>
    <row r="1845">
      <c r="A1845" s="73"/>
      <c r="B1845" s="73"/>
      <c r="C1845" s="73"/>
      <c r="D1845" s="73"/>
      <c r="E1845" s="108"/>
      <c r="F1845" s="109"/>
      <c r="G1845" s="93"/>
      <c r="H1845" s="93"/>
      <c r="I1845" s="108"/>
      <c r="J1845" s="104"/>
      <c r="K1845" s="104"/>
      <c r="L1845" s="104"/>
      <c r="M1845" s="104"/>
      <c r="N1845" s="104"/>
      <c r="O1845" s="104"/>
      <c r="P1845" s="104"/>
      <c r="Q1845" s="104"/>
    </row>
    <row r="1846">
      <c r="A1846" s="73"/>
      <c r="B1846" s="73"/>
      <c r="C1846" s="73"/>
      <c r="D1846" s="73"/>
      <c r="E1846" s="108"/>
      <c r="F1846" s="109"/>
      <c r="G1846" s="93"/>
      <c r="H1846" s="93"/>
      <c r="I1846" s="108"/>
      <c r="J1846" s="104"/>
      <c r="K1846" s="104"/>
      <c r="L1846" s="104"/>
      <c r="M1846" s="104"/>
      <c r="N1846" s="104"/>
      <c r="O1846" s="104"/>
      <c r="P1846" s="104"/>
      <c r="Q1846" s="104"/>
    </row>
    <row r="1847">
      <c r="A1847" s="73"/>
      <c r="B1847" s="73"/>
      <c r="C1847" s="73"/>
      <c r="D1847" s="73"/>
      <c r="E1847" s="108"/>
      <c r="F1847" s="109"/>
      <c r="G1847" s="93"/>
      <c r="H1847" s="93"/>
      <c r="I1847" s="108"/>
      <c r="J1847" s="104"/>
      <c r="K1847" s="104"/>
      <c r="L1847" s="104"/>
      <c r="M1847" s="104"/>
      <c r="N1847" s="104"/>
      <c r="O1847" s="104"/>
      <c r="P1847" s="104"/>
      <c r="Q1847" s="104"/>
    </row>
    <row r="1848">
      <c r="A1848" s="73"/>
      <c r="B1848" s="73"/>
      <c r="C1848" s="73"/>
      <c r="D1848" s="73"/>
      <c r="E1848" s="108"/>
      <c r="F1848" s="109"/>
      <c r="G1848" s="93"/>
      <c r="H1848" s="93"/>
      <c r="I1848" s="108"/>
      <c r="J1848" s="104"/>
      <c r="K1848" s="104"/>
      <c r="L1848" s="104"/>
      <c r="M1848" s="104"/>
      <c r="N1848" s="104"/>
      <c r="O1848" s="104"/>
      <c r="P1848" s="104"/>
      <c r="Q1848" s="104"/>
    </row>
    <row r="1849">
      <c r="A1849" s="73"/>
      <c r="B1849" s="73"/>
      <c r="C1849" s="73"/>
      <c r="D1849" s="73"/>
      <c r="E1849" s="108"/>
      <c r="F1849" s="109"/>
      <c r="G1849" s="93"/>
      <c r="H1849" s="93"/>
      <c r="I1849" s="108"/>
      <c r="J1849" s="104"/>
      <c r="K1849" s="104"/>
      <c r="L1849" s="104"/>
      <c r="M1849" s="104"/>
      <c r="N1849" s="104"/>
      <c r="O1849" s="104"/>
      <c r="P1849" s="104"/>
      <c r="Q1849" s="104"/>
    </row>
    <row r="1850">
      <c r="A1850" s="73"/>
      <c r="B1850" s="73"/>
      <c r="C1850" s="73"/>
      <c r="D1850" s="73"/>
      <c r="E1850" s="108"/>
      <c r="F1850" s="109"/>
      <c r="G1850" s="93"/>
      <c r="H1850" s="93"/>
      <c r="I1850" s="108"/>
      <c r="J1850" s="104"/>
      <c r="K1850" s="104"/>
      <c r="L1850" s="104"/>
      <c r="M1850" s="104"/>
      <c r="N1850" s="104"/>
      <c r="O1850" s="104"/>
      <c r="P1850" s="104"/>
      <c r="Q1850" s="104"/>
    </row>
    <row r="1851">
      <c r="A1851" s="73"/>
      <c r="B1851" s="73"/>
      <c r="C1851" s="73"/>
      <c r="D1851" s="73"/>
      <c r="E1851" s="108"/>
      <c r="F1851" s="109"/>
      <c r="G1851" s="93"/>
      <c r="H1851" s="93"/>
      <c r="I1851" s="108"/>
      <c r="J1851" s="104"/>
      <c r="K1851" s="104"/>
      <c r="L1851" s="104"/>
      <c r="M1851" s="104"/>
      <c r="N1851" s="104"/>
      <c r="O1851" s="104"/>
      <c r="P1851" s="104"/>
      <c r="Q1851" s="104"/>
    </row>
    <row r="1852">
      <c r="A1852" s="73"/>
      <c r="B1852" s="73"/>
      <c r="C1852" s="73"/>
      <c r="D1852" s="73"/>
      <c r="E1852" s="108"/>
      <c r="F1852" s="109"/>
      <c r="G1852" s="93"/>
      <c r="H1852" s="93"/>
      <c r="I1852" s="108"/>
      <c r="J1852" s="104"/>
      <c r="K1852" s="104"/>
      <c r="L1852" s="104"/>
      <c r="M1852" s="104"/>
      <c r="N1852" s="104"/>
      <c r="O1852" s="104"/>
      <c r="P1852" s="104"/>
      <c r="Q1852" s="104"/>
    </row>
    <row r="1853">
      <c r="A1853" s="73"/>
      <c r="B1853" s="73"/>
      <c r="C1853" s="73"/>
      <c r="D1853" s="73"/>
      <c r="E1853" s="108"/>
      <c r="F1853" s="109"/>
      <c r="G1853" s="93"/>
      <c r="H1853" s="93"/>
      <c r="I1853" s="108"/>
      <c r="J1853" s="104"/>
      <c r="K1853" s="104"/>
      <c r="L1853" s="104"/>
      <c r="M1853" s="104"/>
      <c r="N1853" s="104"/>
      <c r="O1853" s="104"/>
      <c r="P1853" s="104"/>
      <c r="Q1853" s="104"/>
    </row>
    <row r="1854">
      <c r="A1854" s="73"/>
      <c r="B1854" s="73"/>
      <c r="C1854" s="73"/>
      <c r="D1854" s="73"/>
      <c r="E1854" s="108"/>
      <c r="F1854" s="109"/>
      <c r="G1854" s="93"/>
      <c r="H1854" s="93"/>
      <c r="I1854" s="108"/>
      <c r="J1854" s="104"/>
      <c r="K1854" s="104"/>
      <c r="L1854" s="104"/>
      <c r="M1854" s="104"/>
      <c r="N1854" s="104"/>
      <c r="O1854" s="104"/>
      <c r="P1854" s="104"/>
      <c r="Q1854" s="104"/>
    </row>
    <row r="1855">
      <c r="A1855" s="73"/>
      <c r="B1855" s="73"/>
      <c r="C1855" s="73"/>
      <c r="D1855" s="73"/>
      <c r="E1855" s="108"/>
      <c r="F1855" s="109"/>
      <c r="G1855" s="93"/>
      <c r="H1855" s="93"/>
      <c r="I1855" s="108"/>
      <c r="J1855" s="104"/>
      <c r="K1855" s="104"/>
      <c r="L1855" s="104"/>
      <c r="M1855" s="104"/>
      <c r="N1855" s="104"/>
      <c r="O1855" s="104"/>
      <c r="P1855" s="104"/>
      <c r="Q1855" s="104"/>
    </row>
    <row r="1856">
      <c r="A1856" s="73"/>
      <c r="B1856" s="73"/>
      <c r="C1856" s="73"/>
      <c r="D1856" s="73"/>
      <c r="E1856" s="108"/>
      <c r="F1856" s="109"/>
      <c r="G1856" s="93"/>
      <c r="H1856" s="93"/>
      <c r="I1856" s="108"/>
      <c r="J1856" s="104"/>
      <c r="K1856" s="104"/>
      <c r="L1856" s="104"/>
      <c r="M1856" s="104"/>
      <c r="N1856" s="104"/>
      <c r="O1856" s="104"/>
      <c r="P1856" s="104"/>
      <c r="Q1856" s="104"/>
    </row>
    <row r="1857">
      <c r="A1857" s="73"/>
      <c r="B1857" s="73"/>
      <c r="C1857" s="73"/>
      <c r="D1857" s="73"/>
      <c r="E1857" s="108"/>
      <c r="F1857" s="109"/>
      <c r="G1857" s="93"/>
      <c r="H1857" s="93"/>
      <c r="I1857" s="108"/>
      <c r="J1857" s="104"/>
      <c r="K1857" s="104"/>
      <c r="L1857" s="104"/>
      <c r="M1857" s="104"/>
      <c r="N1857" s="104"/>
      <c r="O1857" s="104"/>
      <c r="P1857" s="104"/>
      <c r="Q1857" s="104"/>
    </row>
    <row r="1858">
      <c r="A1858" s="73"/>
      <c r="B1858" s="73"/>
      <c r="C1858" s="73"/>
      <c r="D1858" s="73"/>
      <c r="E1858" s="108"/>
      <c r="F1858" s="109"/>
      <c r="G1858" s="93"/>
      <c r="H1858" s="93"/>
      <c r="I1858" s="108"/>
      <c r="J1858" s="104"/>
      <c r="K1858" s="104"/>
      <c r="L1858" s="104"/>
      <c r="M1858" s="104"/>
      <c r="N1858" s="104"/>
      <c r="O1858" s="104"/>
      <c r="P1858" s="104"/>
      <c r="Q1858" s="104"/>
    </row>
    <row r="1859">
      <c r="A1859" s="73"/>
      <c r="B1859" s="73"/>
      <c r="C1859" s="73"/>
      <c r="D1859" s="73"/>
      <c r="E1859" s="108"/>
      <c r="F1859" s="109"/>
      <c r="G1859" s="93"/>
      <c r="H1859" s="93"/>
      <c r="I1859" s="108"/>
      <c r="J1859" s="104"/>
      <c r="K1859" s="104"/>
      <c r="L1859" s="104"/>
      <c r="M1859" s="104"/>
      <c r="N1859" s="104"/>
      <c r="O1859" s="104"/>
      <c r="P1859" s="104"/>
      <c r="Q1859" s="104"/>
    </row>
    <row r="1860">
      <c r="A1860" s="73"/>
      <c r="B1860" s="73"/>
      <c r="C1860" s="73"/>
      <c r="D1860" s="73"/>
      <c r="E1860" s="108"/>
      <c r="F1860" s="109"/>
      <c r="G1860" s="93"/>
      <c r="H1860" s="93"/>
      <c r="I1860" s="108"/>
      <c r="J1860" s="104"/>
      <c r="K1860" s="104"/>
      <c r="L1860" s="104"/>
      <c r="M1860" s="104"/>
      <c r="N1860" s="104"/>
      <c r="O1860" s="104"/>
      <c r="P1860" s="104"/>
      <c r="Q1860" s="104"/>
    </row>
    <row r="1861">
      <c r="A1861" s="73"/>
      <c r="B1861" s="73"/>
      <c r="C1861" s="73"/>
      <c r="D1861" s="73"/>
      <c r="E1861" s="108"/>
      <c r="F1861" s="109"/>
      <c r="G1861" s="93"/>
      <c r="H1861" s="93"/>
      <c r="I1861" s="108"/>
      <c r="J1861" s="104"/>
      <c r="K1861" s="104"/>
      <c r="L1861" s="104"/>
      <c r="M1861" s="104"/>
      <c r="N1861" s="104"/>
      <c r="O1861" s="104"/>
      <c r="P1861" s="104"/>
      <c r="Q1861" s="104"/>
    </row>
    <row r="1862">
      <c r="A1862" s="73"/>
      <c r="B1862" s="73"/>
      <c r="C1862" s="73"/>
      <c r="D1862" s="73"/>
      <c r="E1862" s="108"/>
      <c r="F1862" s="109"/>
      <c r="G1862" s="93"/>
      <c r="H1862" s="93"/>
      <c r="I1862" s="108"/>
      <c r="J1862" s="104"/>
      <c r="K1862" s="104"/>
      <c r="L1862" s="104"/>
      <c r="M1862" s="104"/>
      <c r="N1862" s="104"/>
      <c r="O1862" s="104"/>
      <c r="P1862" s="104"/>
      <c r="Q1862" s="104"/>
    </row>
    <row r="1863">
      <c r="A1863" s="73"/>
      <c r="B1863" s="73"/>
      <c r="C1863" s="73"/>
      <c r="D1863" s="73"/>
      <c r="E1863" s="108"/>
      <c r="F1863" s="109"/>
      <c r="G1863" s="93"/>
      <c r="H1863" s="93"/>
      <c r="I1863" s="108"/>
      <c r="J1863" s="104"/>
      <c r="K1863" s="104"/>
      <c r="L1863" s="104"/>
      <c r="M1863" s="104"/>
      <c r="N1863" s="104"/>
      <c r="O1863" s="104"/>
      <c r="P1863" s="104"/>
      <c r="Q1863" s="104"/>
    </row>
    <row r="1864">
      <c r="A1864" s="73"/>
      <c r="B1864" s="73"/>
      <c r="C1864" s="73"/>
      <c r="D1864" s="73"/>
      <c r="E1864" s="108"/>
      <c r="F1864" s="109"/>
      <c r="G1864" s="93"/>
      <c r="H1864" s="93"/>
      <c r="I1864" s="108"/>
      <c r="J1864" s="104"/>
      <c r="K1864" s="104"/>
      <c r="L1864" s="104"/>
      <c r="M1864" s="104"/>
      <c r="N1864" s="104"/>
      <c r="O1864" s="104"/>
      <c r="P1864" s="104"/>
      <c r="Q1864" s="104"/>
    </row>
    <row r="1865">
      <c r="A1865" s="73"/>
      <c r="B1865" s="73"/>
      <c r="C1865" s="73"/>
      <c r="D1865" s="73"/>
      <c r="E1865" s="108"/>
      <c r="F1865" s="109"/>
      <c r="G1865" s="93"/>
      <c r="H1865" s="93"/>
      <c r="I1865" s="108"/>
      <c r="J1865" s="104"/>
      <c r="K1865" s="104"/>
      <c r="L1865" s="104"/>
      <c r="M1865" s="104"/>
      <c r="N1865" s="104"/>
      <c r="O1865" s="104"/>
      <c r="P1865" s="104"/>
      <c r="Q1865" s="104"/>
    </row>
    <row r="1866">
      <c r="A1866" s="73"/>
      <c r="B1866" s="73"/>
      <c r="C1866" s="73"/>
      <c r="D1866" s="73"/>
      <c r="E1866" s="108"/>
      <c r="F1866" s="109"/>
      <c r="G1866" s="93"/>
      <c r="H1866" s="93"/>
      <c r="I1866" s="108"/>
      <c r="J1866" s="104"/>
      <c r="K1866" s="104"/>
      <c r="L1866" s="104"/>
      <c r="M1866" s="104"/>
      <c r="N1866" s="104"/>
      <c r="O1866" s="104"/>
      <c r="P1866" s="104"/>
      <c r="Q1866" s="104"/>
    </row>
    <row r="1867">
      <c r="A1867" s="73"/>
      <c r="B1867" s="73"/>
      <c r="C1867" s="73"/>
      <c r="D1867" s="73"/>
      <c r="E1867" s="108"/>
      <c r="F1867" s="109"/>
      <c r="G1867" s="93"/>
      <c r="H1867" s="93"/>
      <c r="I1867" s="108"/>
      <c r="J1867" s="104"/>
      <c r="K1867" s="104"/>
      <c r="L1867" s="104"/>
      <c r="M1867" s="104"/>
      <c r="N1867" s="104"/>
      <c r="O1867" s="104"/>
      <c r="P1867" s="104"/>
      <c r="Q1867" s="104"/>
    </row>
    <row r="1868">
      <c r="A1868" s="73"/>
      <c r="B1868" s="73"/>
      <c r="C1868" s="73"/>
      <c r="D1868" s="73"/>
      <c r="E1868" s="108"/>
      <c r="F1868" s="109"/>
      <c r="G1868" s="93"/>
      <c r="H1868" s="93"/>
      <c r="I1868" s="108"/>
      <c r="J1868" s="104"/>
      <c r="K1868" s="104"/>
      <c r="L1868" s="104"/>
      <c r="M1868" s="104"/>
      <c r="N1868" s="104"/>
      <c r="O1868" s="104"/>
      <c r="P1868" s="104"/>
      <c r="Q1868" s="104"/>
    </row>
    <row r="1869">
      <c r="A1869" s="73"/>
      <c r="B1869" s="73"/>
      <c r="C1869" s="73"/>
      <c r="D1869" s="73"/>
      <c r="E1869" s="108"/>
      <c r="F1869" s="109"/>
      <c r="G1869" s="93"/>
      <c r="H1869" s="93"/>
      <c r="I1869" s="108"/>
      <c r="J1869" s="104"/>
      <c r="K1869" s="104"/>
      <c r="L1869" s="104"/>
      <c r="M1869" s="104"/>
      <c r="N1869" s="104"/>
      <c r="O1869" s="104"/>
      <c r="P1869" s="104"/>
      <c r="Q1869" s="104"/>
    </row>
    <row r="1870">
      <c r="A1870" s="73"/>
      <c r="B1870" s="73"/>
      <c r="C1870" s="73"/>
      <c r="D1870" s="73"/>
      <c r="E1870" s="108"/>
      <c r="F1870" s="109"/>
      <c r="G1870" s="93"/>
      <c r="H1870" s="93"/>
      <c r="I1870" s="108"/>
      <c r="J1870" s="104"/>
      <c r="K1870" s="104"/>
      <c r="L1870" s="104"/>
      <c r="M1870" s="104"/>
      <c r="N1870" s="104"/>
      <c r="O1870" s="104"/>
      <c r="P1870" s="104"/>
      <c r="Q1870" s="104"/>
    </row>
    <row r="1871">
      <c r="A1871" s="73"/>
      <c r="B1871" s="73"/>
      <c r="C1871" s="73"/>
      <c r="D1871" s="73"/>
      <c r="E1871" s="108"/>
      <c r="F1871" s="109"/>
      <c r="G1871" s="93"/>
      <c r="H1871" s="93"/>
      <c r="I1871" s="108"/>
      <c r="J1871" s="104"/>
      <c r="K1871" s="104"/>
      <c r="L1871" s="104"/>
      <c r="M1871" s="104"/>
      <c r="N1871" s="104"/>
      <c r="O1871" s="104"/>
      <c r="P1871" s="104"/>
      <c r="Q1871" s="104"/>
    </row>
    <row r="1872">
      <c r="A1872" s="73"/>
      <c r="B1872" s="73"/>
      <c r="C1872" s="73"/>
      <c r="D1872" s="73"/>
      <c r="E1872" s="108"/>
      <c r="F1872" s="109"/>
      <c r="G1872" s="93"/>
      <c r="H1872" s="93"/>
      <c r="I1872" s="108"/>
      <c r="J1872" s="104"/>
      <c r="K1872" s="104"/>
      <c r="L1872" s="104"/>
      <c r="M1872" s="104"/>
      <c r="N1872" s="104"/>
      <c r="O1872" s="104"/>
      <c r="P1872" s="104"/>
      <c r="Q1872" s="104"/>
    </row>
    <row r="1873">
      <c r="A1873" s="73"/>
      <c r="B1873" s="73"/>
      <c r="C1873" s="73"/>
      <c r="D1873" s="73"/>
      <c r="E1873" s="108"/>
      <c r="F1873" s="109"/>
      <c r="G1873" s="93"/>
      <c r="H1873" s="93"/>
      <c r="I1873" s="108"/>
      <c r="J1873" s="104"/>
      <c r="K1873" s="104"/>
      <c r="L1873" s="104"/>
      <c r="M1873" s="104"/>
      <c r="N1873" s="104"/>
      <c r="O1873" s="104"/>
      <c r="P1873" s="104"/>
      <c r="Q1873" s="104"/>
    </row>
    <row r="1874">
      <c r="A1874" s="73"/>
      <c r="B1874" s="73"/>
      <c r="C1874" s="73"/>
      <c r="D1874" s="73"/>
      <c r="E1874" s="108"/>
      <c r="F1874" s="109"/>
      <c r="G1874" s="93"/>
      <c r="H1874" s="93"/>
      <c r="I1874" s="108"/>
      <c r="J1874" s="104"/>
      <c r="K1874" s="104"/>
      <c r="L1874" s="104"/>
      <c r="M1874" s="104"/>
      <c r="N1874" s="104"/>
      <c r="O1874" s="104"/>
      <c r="P1874" s="104"/>
      <c r="Q1874" s="104"/>
    </row>
    <row r="1875">
      <c r="A1875" s="73"/>
      <c r="B1875" s="73"/>
      <c r="C1875" s="73"/>
      <c r="D1875" s="73"/>
      <c r="E1875" s="108"/>
      <c r="F1875" s="109"/>
      <c r="G1875" s="93"/>
      <c r="H1875" s="93"/>
      <c r="I1875" s="108"/>
      <c r="J1875" s="104"/>
      <c r="K1875" s="104"/>
      <c r="L1875" s="104"/>
      <c r="M1875" s="104"/>
      <c r="N1875" s="104"/>
      <c r="O1875" s="104"/>
      <c r="P1875" s="104"/>
      <c r="Q1875" s="104"/>
    </row>
    <row r="1876">
      <c r="A1876" s="73"/>
      <c r="B1876" s="73"/>
      <c r="C1876" s="73"/>
      <c r="D1876" s="73"/>
      <c r="E1876" s="108"/>
      <c r="F1876" s="109"/>
      <c r="G1876" s="93"/>
      <c r="H1876" s="93"/>
      <c r="I1876" s="108"/>
      <c r="J1876" s="104"/>
      <c r="K1876" s="104"/>
      <c r="L1876" s="104"/>
      <c r="M1876" s="104"/>
      <c r="N1876" s="104"/>
      <c r="O1876" s="104"/>
      <c r="P1876" s="104"/>
      <c r="Q1876" s="104"/>
    </row>
    <row r="1877">
      <c r="A1877" s="73"/>
      <c r="B1877" s="73"/>
      <c r="C1877" s="73"/>
      <c r="D1877" s="73"/>
      <c r="E1877" s="108"/>
      <c r="F1877" s="109"/>
      <c r="G1877" s="93"/>
      <c r="H1877" s="93"/>
      <c r="I1877" s="108"/>
      <c r="J1877" s="104"/>
      <c r="K1877" s="104"/>
      <c r="L1877" s="104"/>
      <c r="M1877" s="104"/>
      <c r="N1877" s="104"/>
      <c r="O1877" s="104"/>
      <c r="P1877" s="104"/>
      <c r="Q1877" s="104"/>
    </row>
    <row r="1878">
      <c r="A1878" s="73"/>
      <c r="B1878" s="73"/>
      <c r="C1878" s="73"/>
      <c r="D1878" s="73"/>
      <c r="E1878" s="108"/>
      <c r="F1878" s="109"/>
      <c r="G1878" s="93"/>
      <c r="H1878" s="93"/>
      <c r="I1878" s="108"/>
      <c r="J1878" s="104"/>
      <c r="K1878" s="104"/>
      <c r="L1878" s="104"/>
      <c r="M1878" s="104"/>
      <c r="N1878" s="104"/>
      <c r="O1878" s="104"/>
      <c r="P1878" s="104"/>
      <c r="Q1878" s="104"/>
    </row>
    <row r="1879">
      <c r="A1879" s="73"/>
      <c r="B1879" s="73"/>
      <c r="C1879" s="73"/>
      <c r="D1879" s="73"/>
      <c r="E1879" s="108"/>
      <c r="F1879" s="109"/>
      <c r="G1879" s="93"/>
      <c r="H1879" s="93"/>
      <c r="I1879" s="108"/>
      <c r="J1879" s="104"/>
      <c r="K1879" s="104"/>
      <c r="L1879" s="104"/>
      <c r="M1879" s="104"/>
      <c r="N1879" s="104"/>
      <c r="O1879" s="104"/>
      <c r="P1879" s="104"/>
      <c r="Q1879" s="104"/>
    </row>
    <row r="1880">
      <c r="A1880" s="73"/>
      <c r="B1880" s="73"/>
      <c r="C1880" s="73"/>
      <c r="D1880" s="73"/>
      <c r="E1880" s="108"/>
      <c r="F1880" s="109"/>
      <c r="G1880" s="93"/>
      <c r="H1880" s="93"/>
      <c r="I1880" s="108"/>
      <c r="J1880" s="104"/>
      <c r="K1880" s="104"/>
      <c r="L1880" s="104"/>
      <c r="M1880" s="104"/>
      <c r="N1880" s="104"/>
      <c r="O1880" s="104"/>
      <c r="P1880" s="104"/>
      <c r="Q1880" s="104"/>
    </row>
    <row r="1881">
      <c r="A1881" s="73"/>
      <c r="B1881" s="73"/>
      <c r="C1881" s="73"/>
      <c r="D1881" s="73"/>
      <c r="E1881" s="108"/>
      <c r="F1881" s="109"/>
      <c r="G1881" s="93"/>
      <c r="H1881" s="93"/>
      <c r="I1881" s="108"/>
      <c r="J1881" s="104"/>
      <c r="K1881" s="104"/>
      <c r="L1881" s="104"/>
      <c r="M1881" s="104"/>
      <c r="N1881" s="104"/>
      <c r="O1881" s="104"/>
      <c r="P1881" s="104"/>
      <c r="Q1881" s="104"/>
    </row>
    <row r="1882">
      <c r="A1882" s="73"/>
      <c r="B1882" s="73"/>
      <c r="C1882" s="73"/>
      <c r="D1882" s="73"/>
      <c r="E1882" s="108"/>
      <c r="F1882" s="109"/>
      <c r="G1882" s="93"/>
      <c r="H1882" s="93"/>
      <c r="I1882" s="108"/>
      <c r="J1882" s="104"/>
      <c r="K1882" s="104"/>
      <c r="L1882" s="104"/>
      <c r="M1882" s="104"/>
      <c r="N1882" s="104"/>
      <c r="O1882" s="104"/>
      <c r="P1882" s="104"/>
      <c r="Q1882" s="104"/>
    </row>
    <row r="1883">
      <c r="A1883" s="73"/>
      <c r="B1883" s="73"/>
      <c r="C1883" s="73"/>
      <c r="D1883" s="73"/>
      <c r="E1883" s="108"/>
      <c r="F1883" s="109"/>
      <c r="G1883" s="93"/>
      <c r="H1883" s="93"/>
      <c r="I1883" s="108"/>
      <c r="J1883" s="104"/>
      <c r="K1883" s="104"/>
      <c r="L1883" s="104"/>
      <c r="M1883" s="104"/>
      <c r="N1883" s="104"/>
      <c r="O1883" s="104"/>
      <c r="P1883" s="104"/>
      <c r="Q1883" s="104"/>
    </row>
    <row r="1884">
      <c r="A1884" s="73"/>
      <c r="B1884" s="73"/>
      <c r="C1884" s="73"/>
      <c r="D1884" s="73"/>
      <c r="E1884" s="108"/>
      <c r="F1884" s="109"/>
      <c r="G1884" s="93"/>
      <c r="H1884" s="93"/>
      <c r="I1884" s="108"/>
      <c r="J1884" s="104"/>
      <c r="K1884" s="104"/>
      <c r="L1884" s="104"/>
      <c r="M1884" s="104"/>
      <c r="N1884" s="104"/>
      <c r="O1884" s="104"/>
      <c r="P1884" s="104"/>
      <c r="Q1884" s="104"/>
    </row>
    <row r="1885">
      <c r="A1885" s="73"/>
      <c r="B1885" s="73"/>
      <c r="C1885" s="73"/>
      <c r="D1885" s="73"/>
      <c r="E1885" s="108"/>
      <c r="F1885" s="109"/>
      <c r="G1885" s="93"/>
      <c r="H1885" s="93"/>
      <c r="I1885" s="108"/>
      <c r="J1885" s="104"/>
      <c r="K1885" s="104"/>
      <c r="L1885" s="104"/>
      <c r="M1885" s="104"/>
      <c r="N1885" s="104"/>
      <c r="O1885" s="104"/>
      <c r="P1885" s="104"/>
      <c r="Q1885" s="104"/>
    </row>
    <row r="1886">
      <c r="A1886" s="73"/>
      <c r="B1886" s="73"/>
      <c r="C1886" s="73"/>
      <c r="D1886" s="73"/>
      <c r="E1886" s="108"/>
      <c r="F1886" s="109"/>
      <c r="G1886" s="93"/>
      <c r="H1886" s="93"/>
      <c r="I1886" s="108"/>
      <c r="J1886" s="104"/>
      <c r="K1886" s="104"/>
      <c r="L1886" s="104"/>
      <c r="M1886" s="104"/>
      <c r="N1886" s="104"/>
      <c r="O1886" s="104"/>
      <c r="P1886" s="104"/>
      <c r="Q1886" s="104"/>
    </row>
    <row r="1887">
      <c r="A1887" s="73"/>
      <c r="B1887" s="73"/>
      <c r="C1887" s="73"/>
      <c r="D1887" s="73"/>
      <c r="E1887" s="108"/>
      <c r="F1887" s="109"/>
      <c r="G1887" s="93"/>
      <c r="H1887" s="93"/>
      <c r="I1887" s="108"/>
      <c r="J1887" s="104"/>
      <c r="K1887" s="104"/>
      <c r="L1887" s="104"/>
      <c r="M1887" s="104"/>
      <c r="N1887" s="104"/>
      <c r="O1887" s="104"/>
      <c r="P1887" s="104"/>
      <c r="Q1887" s="104"/>
    </row>
    <row r="1888">
      <c r="A1888" s="73"/>
      <c r="B1888" s="73"/>
      <c r="C1888" s="73"/>
      <c r="D1888" s="73"/>
      <c r="E1888" s="108"/>
      <c r="F1888" s="109"/>
      <c r="G1888" s="93"/>
      <c r="H1888" s="93"/>
      <c r="I1888" s="108"/>
      <c r="J1888" s="104"/>
      <c r="K1888" s="104"/>
      <c r="L1888" s="104"/>
      <c r="M1888" s="104"/>
      <c r="N1888" s="104"/>
      <c r="O1888" s="104"/>
      <c r="P1888" s="104"/>
      <c r="Q1888" s="104"/>
    </row>
    <row r="1889">
      <c r="A1889" s="73"/>
      <c r="B1889" s="73"/>
      <c r="C1889" s="73"/>
      <c r="D1889" s="73"/>
      <c r="E1889" s="108"/>
      <c r="F1889" s="109"/>
      <c r="G1889" s="93"/>
      <c r="H1889" s="93"/>
      <c r="I1889" s="108"/>
      <c r="J1889" s="104"/>
      <c r="K1889" s="104"/>
      <c r="L1889" s="104"/>
      <c r="M1889" s="104"/>
      <c r="N1889" s="104"/>
      <c r="O1889" s="104"/>
      <c r="P1889" s="104"/>
      <c r="Q1889" s="104"/>
    </row>
    <row r="1890">
      <c r="A1890" s="73"/>
      <c r="B1890" s="73"/>
      <c r="C1890" s="73"/>
      <c r="D1890" s="73"/>
      <c r="E1890" s="108"/>
      <c r="F1890" s="109"/>
      <c r="G1890" s="93"/>
      <c r="H1890" s="93"/>
      <c r="I1890" s="108"/>
      <c r="J1890" s="104"/>
      <c r="K1890" s="104"/>
      <c r="L1890" s="104"/>
      <c r="M1890" s="104"/>
      <c r="N1890" s="104"/>
      <c r="O1890" s="104"/>
      <c r="P1890" s="104"/>
      <c r="Q1890" s="104"/>
    </row>
    <row r="1891">
      <c r="A1891" s="73"/>
      <c r="B1891" s="73"/>
      <c r="C1891" s="73"/>
      <c r="D1891" s="73"/>
      <c r="E1891" s="108"/>
      <c r="F1891" s="109"/>
      <c r="G1891" s="93"/>
      <c r="H1891" s="93"/>
      <c r="I1891" s="108"/>
      <c r="J1891" s="104"/>
      <c r="K1891" s="104"/>
      <c r="L1891" s="104"/>
      <c r="M1891" s="104"/>
      <c r="N1891" s="104"/>
      <c r="O1891" s="104"/>
      <c r="P1891" s="104"/>
      <c r="Q1891" s="104"/>
    </row>
    <row r="1892">
      <c r="A1892" s="73"/>
      <c r="B1892" s="73"/>
      <c r="C1892" s="73"/>
      <c r="D1892" s="73"/>
      <c r="E1892" s="108"/>
      <c r="F1892" s="109"/>
      <c r="G1892" s="93"/>
      <c r="H1892" s="93"/>
      <c r="I1892" s="108"/>
      <c r="J1892" s="104"/>
      <c r="K1892" s="104"/>
      <c r="L1892" s="104"/>
      <c r="M1892" s="104"/>
      <c r="N1892" s="104"/>
      <c r="O1892" s="104"/>
      <c r="P1892" s="104"/>
      <c r="Q1892" s="104"/>
    </row>
    <row r="1893">
      <c r="A1893" s="73"/>
      <c r="B1893" s="73"/>
      <c r="C1893" s="73"/>
      <c r="D1893" s="73"/>
      <c r="E1893" s="108"/>
      <c r="F1893" s="109"/>
      <c r="G1893" s="93"/>
      <c r="H1893" s="93"/>
      <c r="I1893" s="108"/>
      <c r="J1893" s="104"/>
      <c r="K1893" s="104"/>
      <c r="L1893" s="104"/>
      <c r="M1893" s="104"/>
      <c r="N1893" s="104"/>
      <c r="O1893" s="104"/>
      <c r="P1893" s="104"/>
      <c r="Q1893" s="104"/>
    </row>
    <row r="1894">
      <c r="A1894" s="73"/>
      <c r="B1894" s="73"/>
      <c r="C1894" s="73"/>
      <c r="D1894" s="73"/>
      <c r="E1894" s="108"/>
      <c r="F1894" s="109"/>
      <c r="G1894" s="93"/>
      <c r="H1894" s="93"/>
      <c r="I1894" s="108"/>
      <c r="J1894" s="104"/>
      <c r="K1894" s="104"/>
      <c r="L1894" s="104"/>
      <c r="M1894" s="104"/>
      <c r="N1894" s="104"/>
      <c r="O1894" s="104"/>
      <c r="P1894" s="104"/>
      <c r="Q1894" s="104"/>
    </row>
    <row r="1895">
      <c r="A1895" s="73"/>
      <c r="B1895" s="73"/>
      <c r="C1895" s="73"/>
      <c r="D1895" s="73"/>
      <c r="E1895" s="108"/>
      <c r="F1895" s="109"/>
      <c r="G1895" s="93"/>
      <c r="H1895" s="93"/>
      <c r="I1895" s="108"/>
      <c r="J1895" s="104"/>
      <c r="K1895" s="104"/>
      <c r="L1895" s="104"/>
      <c r="M1895" s="104"/>
      <c r="N1895" s="104"/>
      <c r="O1895" s="104"/>
      <c r="P1895" s="104"/>
      <c r="Q1895" s="104"/>
    </row>
    <row r="1896">
      <c r="A1896" s="73"/>
      <c r="B1896" s="73"/>
      <c r="C1896" s="73"/>
      <c r="D1896" s="73"/>
      <c r="E1896" s="108"/>
      <c r="F1896" s="109"/>
      <c r="G1896" s="93"/>
      <c r="H1896" s="93"/>
      <c r="I1896" s="108"/>
      <c r="J1896" s="104"/>
      <c r="K1896" s="104"/>
      <c r="L1896" s="104"/>
      <c r="M1896" s="104"/>
      <c r="N1896" s="104"/>
      <c r="O1896" s="104"/>
      <c r="P1896" s="104"/>
      <c r="Q1896" s="104"/>
    </row>
    <row r="1897">
      <c r="A1897" s="73"/>
      <c r="B1897" s="73"/>
      <c r="C1897" s="73"/>
      <c r="D1897" s="73"/>
      <c r="E1897" s="108"/>
      <c r="F1897" s="109"/>
      <c r="G1897" s="93"/>
      <c r="H1897" s="93"/>
      <c r="I1897" s="108"/>
      <c r="J1897" s="104"/>
      <c r="K1897" s="104"/>
      <c r="L1897" s="104"/>
      <c r="M1897" s="104"/>
      <c r="N1897" s="104"/>
      <c r="O1897" s="104"/>
      <c r="P1897" s="104"/>
      <c r="Q1897" s="104"/>
    </row>
    <row r="1898">
      <c r="A1898" s="73"/>
      <c r="B1898" s="73"/>
      <c r="C1898" s="73"/>
      <c r="D1898" s="73"/>
      <c r="E1898" s="108"/>
      <c r="F1898" s="109"/>
      <c r="G1898" s="93"/>
      <c r="H1898" s="93"/>
      <c r="I1898" s="108"/>
      <c r="J1898" s="104"/>
      <c r="K1898" s="104"/>
      <c r="L1898" s="104"/>
      <c r="M1898" s="104"/>
      <c r="N1898" s="104"/>
      <c r="O1898" s="104"/>
      <c r="P1898" s="104"/>
      <c r="Q1898" s="104"/>
    </row>
    <row r="1899">
      <c r="A1899" s="73"/>
      <c r="B1899" s="73"/>
      <c r="C1899" s="73"/>
      <c r="D1899" s="73"/>
      <c r="E1899" s="108"/>
      <c r="F1899" s="109"/>
      <c r="G1899" s="93"/>
      <c r="H1899" s="93"/>
      <c r="I1899" s="108"/>
      <c r="J1899" s="104"/>
      <c r="K1899" s="104"/>
      <c r="L1899" s="104"/>
      <c r="M1899" s="104"/>
      <c r="N1899" s="104"/>
      <c r="O1899" s="104"/>
      <c r="P1899" s="104"/>
      <c r="Q1899" s="104"/>
    </row>
    <row r="1900">
      <c r="A1900" s="73"/>
      <c r="B1900" s="73"/>
      <c r="C1900" s="73"/>
      <c r="D1900" s="73"/>
      <c r="E1900" s="108"/>
      <c r="F1900" s="109"/>
      <c r="G1900" s="93"/>
      <c r="H1900" s="93"/>
      <c r="I1900" s="108"/>
      <c r="J1900" s="104"/>
      <c r="K1900" s="104"/>
      <c r="L1900" s="104"/>
      <c r="M1900" s="104"/>
      <c r="N1900" s="104"/>
      <c r="O1900" s="104"/>
      <c r="P1900" s="104"/>
      <c r="Q1900" s="104"/>
    </row>
    <row r="1901">
      <c r="A1901" s="73"/>
      <c r="B1901" s="73"/>
      <c r="C1901" s="73"/>
      <c r="D1901" s="73"/>
      <c r="E1901" s="108"/>
      <c r="F1901" s="109"/>
      <c r="G1901" s="93"/>
      <c r="H1901" s="93"/>
      <c r="I1901" s="108"/>
      <c r="J1901" s="104"/>
      <c r="K1901" s="104"/>
      <c r="L1901" s="104"/>
      <c r="M1901" s="104"/>
      <c r="N1901" s="104"/>
      <c r="O1901" s="104"/>
      <c r="P1901" s="104"/>
      <c r="Q1901" s="104"/>
    </row>
    <row r="1902">
      <c r="A1902" s="73"/>
      <c r="B1902" s="73"/>
      <c r="C1902" s="73"/>
      <c r="D1902" s="73"/>
      <c r="E1902" s="108"/>
      <c r="F1902" s="109"/>
      <c r="G1902" s="93"/>
      <c r="H1902" s="93"/>
      <c r="I1902" s="108"/>
      <c r="J1902" s="104"/>
      <c r="K1902" s="104"/>
      <c r="L1902" s="104"/>
      <c r="M1902" s="104"/>
      <c r="N1902" s="104"/>
      <c r="O1902" s="104"/>
      <c r="P1902" s="104"/>
      <c r="Q1902" s="104"/>
    </row>
    <row r="1903">
      <c r="A1903" s="73"/>
      <c r="B1903" s="73"/>
      <c r="C1903" s="73"/>
      <c r="D1903" s="73"/>
      <c r="E1903" s="108"/>
      <c r="F1903" s="109"/>
      <c r="G1903" s="93"/>
      <c r="H1903" s="93"/>
      <c r="I1903" s="108"/>
      <c r="J1903" s="104"/>
      <c r="K1903" s="104"/>
      <c r="L1903" s="104"/>
      <c r="M1903" s="104"/>
      <c r="N1903" s="104"/>
      <c r="O1903" s="104"/>
      <c r="P1903" s="104"/>
      <c r="Q1903" s="104"/>
    </row>
    <row r="1904">
      <c r="A1904" s="73"/>
      <c r="B1904" s="73"/>
      <c r="C1904" s="73"/>
      <c r="D1904" s="73"/>
      <c r="E1904" s="108"/>
      <c r="F1904" s="109"/>
      <c r="G1904" s="93"/>
      <c r="H1904" s="93"/>
      <c r="I1904" s="108"/>
      <c r="J1904" s="104"/>
      <c r="K1904" s="104"/>
      <c r="L1904" s="104"/>
      <c r="M1904" s="104"/>
      <c r="N1904" s="104"/>
      <c r="O1904" s="104"/>
      <c r="P1904" s="104"/>
      <c r="Q1904" s="104"/>
    </row>
    <row r="1905">
      <c r="A1905" s="73"/>
      <c r="B1905" s="73"/>
      <c r="C1905" s="73"/>
      <c r="D1905" s="73"/>
      <c r="E1905" s="108"/>
      <c r="F1905" s="109"/>
      <c r="G1905" s="93"/>
      <c r="H1905" s="93"/>
      <c r="I1905" s="108"/>
      <c r="J1905" s="104"/>
      <c r="K1905" s="104"/>
      <c r="L1905" s="104"/>
      <c r="M1905" s="104"/>
      <c r="N1905" s="104"/>
      <c r="O1905" s="104"/>
      <c r="P1905" s="104"/>
      <c r="Q1905" s="104"/>
    </row>
    <row r="1906">
      <c r="A1906" s="73"/>
      <c r="B1906" s="73"/>
      <c r="C1906" s="73"/>
      <c r="D1906" s="73"/>
      <c r="E1906" s="108"/>
      <c r="F1906" s="109"/>
      <c r="G1906" s="93"/>
      <c r="H1906" s="93"/>
      <c r="I1906" s="108"/>
      <c r="J1906" s="104"/>
      <c r="K1906" s="104"/>
      <c r="L1906" s="104"/>
      <c r="M1906" s="104"/>
      <c r="N1906" s="104"/>
      <c r="O1906" s="104"/>
      <c r="P1906" s="104"/>
      <c r="Q1906" s="104"/>
    </row>
    <row r="1907">
      <c r="A1907" s="73"/>
      <c r="B1907" s="73"/>
      <c r="C1907" s="73"/>
      <c r="D1907" s="73"/>
      <c r="E1907" s="108"/>
      <c r="F1907" s="109"/>
      <c r="G1907" s="93"/>
      <c r="H1907" s="93"/>
      <c r="I1907" s="108"/>
      <c r="J1907" s="104"/>
      <c r="K1907" s="104"/>
      <c r="L1907" s="104"/>
      <c r="M1907" s="104"/>
      <c r="N1907" s="104"/>
      <c r="O1907" s="104"/>
      <c r="P1907" s="104"/>
      <c r="Q1907" s="104"/>
    </row>
    <row r="1908">
      <c r="A1908" s="73"/>
      <c r="B1908" s="73"/>
      <c r="C1908" s="73"/>
      <c r="D1908" s="73"/>
      <c r="E1908" s="108"/>
      <c r="F1908" s="109"/>
      <c r="G1908" s="93"/>
      <c r="H1908" s="93"/>
      <c r="I1908" s="108"/>
      <c r="J1908" s="104"/>
      <c r="K1908" s="104"/>
      <c r="L1908" s="104"/>
      <c r="M1908" s="104"/>
      <c r="N1908" s="104"/>
      <c r="O1908" s="104"/>
      <c r="P1908" s="104"/>
      <c r="Q1908" s="104"/>
    </row>
    <row r="1909">
      <c r="A1909" s="73"/>
      <c r="B1909" s="73"/>
      <c r="C1909" s="73"/>
      <c r="D1909" s="73"/>
      <c r="E1909" s="108"/>
      <c r="F1909" s="109"/>
      <c r="G1909" s="93"/>
      <c r="H1909" s="93"/>
      <c r="I1909" s="108"/>
      <c r="J1909" s="104"/>
      <c r="K1909" s="104"/>
      <c r="L1909" s="104"/>
      <c r="M1909" s="104"/>
      <c r="N1909" s="104"/>
      <c r="O1909" s="104"/>
      <c r="P1909" s="104"/>
      <c r="Q1909" s="104"/>
    </row>
    <row r="1910">
      <c r="A1910" s="73"/>
      <c r="B1910" s="73"/>
      <c r="C1910" s="73"/>
      <c r="D1910" s="73"/>
      <c r="E1910" s="108"/>
      <c r="F1910" s="109"/>
      <c r="G1910" s="93"/>
      <c r="H1910" s="93"/>
      <c r="I1910" s="108"/>
      <c r="J1910" s="104"/>
      <c r="K1910" s="104"/>
      <c r="L1910" s="104"/>
      <c r="M1910" s="104"/>
      <c r="N1910" s="104"/>
      <c r="O1910" s="104"/>
      <c r="P1910" s="104"/>
      <c r="Q1910" s="104"/>
    </row>
    <row r="1911">
      <c r="A1911" s="73"/>
      <c r="B1911" s="73"/>
      <c r="C1911" s="73"/>
      <c r="D1911" s="73"/>
      <c r="E1911" s="108"/>
      <c r="F1911" s="109"/>
      <c r="G1911" s="93"/>
      <c r="H1911" s="93"/>
      <c r="I1911" s="108"/>
      <c r="J1911" s="104"/>
      <c r="K1911" s="104"/>
      <c r="L1911" s="104"/>
      <c r="M1911" s="104"/>
      <c r="N1911" s="104"/>
      <c r="O1911" s="104"/>
      <c r="P1911" s="104"/>
      <c r="Q1911" s="104"/>
    </row>
    <row r="1912">
      <c r="A1912" s="73"/>
      <c r="B1912" s="73"/>
      <c r="C1912" s="73"/>
      <c r="D1912" s="73"/>
      <c r="E1912" s="108"/>
      <c r="F1912" s="109"/>
      <c r="G1912" s="93"/>
      <c r="H1912" s="93"/>
      <c r="I1912" s="108"/>
      <c r="J1912" s="104"/>
      <c r="K1912" s="104"/>
      <c r="L1912" s="104"/>
      <c r="M1912" s="104"/>
      <c r="N1912" s="104"/>
      <c r="O1912" s="104"/>
      <c r="P1912" s="104"/>
      <c r="Q1912" s="104"/>
    </row>
    <row r="1913">
      <c r="A1913" s="73"/>
      <c r="B1913" s="73"/>
      <c r="C1913" s="73"/>
      <c r="D1913" s="73"/>
      <c r="E1913" s="108"/>
      <c r="F1913" s="109"/>
      <c r="G1913" s="93"/>
      <c r="H1913" s="93"/>
      <c r="I1913" s="108"/>
      <c r="J1913" s="104"/>
      <c r="K1913" s="104"/>
      <c r="L1913" s="104"/>
      <c r="M1913" s="104"/>
      <c r="N1913" s="104"/>
      <c r="O1913" s="104"/>
      <c r="P1913" s="104"/>
      <c r="Q1913" s="104"/>
    </row>
    <row r="1914">
      <c r="A1914" s="73"/>
      <c r="B1914" s="73"/>
      <c r="C1914" s="73"/>
      <c r="D1914" s="73"/>
      <c r="E1914" s="108"/>
      <c r="F1914" s="109"/>
      <c r="G1914" s="93"/>
      <c r="H1914" s="93"/>
      <c r="I1914" s="108"/>
      <c r="J1914" s="104"/>
      <c r="K1914" s="104"/>
      <c r="L1914" s="104"/>
      <c r="M1914" s="104"/>
      <c r="N1914" s="104"/>
      <c r="O1914" s="104"/>
      <c r="P1914" s="104"/>
      <c r="Q1914" s="104"/>
    </row>
    <row r="1915">
      <c r="A1915" s="73"/>
      <c r="B1915" s="73"/>
      <c r="C1915" s="73"/>
      <c r="D1915" s="73"/>
      <c r="E1915" s="108"/>
      <c r="F1915" s="109"/>
      <c r="G1915" s="93"/>
      <c r="H1915" s="93"/>
      <c r="I1915" s="108"/>
      <c r="J1915" s="104"/>
      <c r="K1915" s="104"/>
      <c r="L1915" s="104"/>
      <c r="M1915" s="104"/>
      <c r="N1915" s="104"/>
      <c r="O1915" s="104"/>
      <c r="P1915" s="104"/>
      <c r="Q1915" s="104"/>
    </row>
    <row r="1916">
      <c r="A1916" s="73"/>
      <c r="B1916" s="73"/>
      <c r="C1916" s="73"/>
      <c r="D1916" s="73"/>
      <c r="E1916" s="108"/>
      <c r="F1916" s="109"/>
      <c r="G1916" s="93"/>
      <c r="H1916" s="93"/>
      <c r="I1916" s="108"/>
      <c r="J1916" s="104"/>
      <c r="K1916" s="104"/>
      <c r="L1916" s="104"/>
      <c r="M1916" s="104"/>
      <c r="N1916" s="104"/>
      <c r="O1916" s="104"/>
      <c r="P1916" s="104"/>
      <c r="Q1916" s="104"/>
    </row>
    <row r="1917">
      <c r="A1917" s="73"/>
      <c r="B1917" s="73"/>
      <c r="C1917" s="73"/>
      <c r="D1917" s="73"/>
      <c r="E1917" s="108"/>
      <c r="F1917" s="109"/>
      <c r="G1917" s="93"/>
      <c r="H1917" s="93"/>
      <c r="I1917" s="108"/>
      <c r="J1917" s="104"/>
      <c r="K1917" s="104"/>
      <c r="L1917" s="104"/>
      <c r="M1917" s="104"/>
      <c r="N1917" s="104"/>
      <c r="O1917" s="104"/>
      <c r="P1917" s="104"/>
      <c r="Q1917" s="104"/>
    </row>
    <row r="1918">
      <c r="A1918" s="73"/>
      <c r="B1918" s="73"/>
      <c r="C1918" s="73"/>
      <c r="D1918" s="73"/>
      <c r="E1918" s="108"/>
      <c r="F1918" s="109"/>
      <c r="G1918" s="93"/>
      <c r="H1918" s="93"/>
      <c r="I1918" s="108"/>
      <c r="J1918" s="104"/>
      <c r="K1918" s="104"/>
      <c r="L1918" s="104"/>
      <c r="M1918" s="104"/>
      <c r="N1918" s="104"/>
      <c r="O1918" s="104"/>
      <c r="P1918" s="104"/>
      <c r="Q1918" s="104"/>
    </row>
    <row r="1919">
      <c r="A1919" s="73"/>
      <c r="B1919" s="73"/>
      <c r="C1919" s="73"/>
      <c r="D1919" s="73"/>
      <c r="E1919" s="108"/>
      <c r="F1919" s="109"/>
      <c r="G1919" s="93"/>
      <c r="H1919" s="93"/>
      <c r="I1919" s="108"/>
      <c r="J1919" s="104"/>
      <c r="K1919" s="104"/>
      <c r="L1919" s="104"/>
      <c r="M1919" s="104"/>
      <c r="N1919" s="104"/>
      <c r="O1919" s="104"/>
      <c r="P1919" s="104"/>
      <c r="Q1919" s="104"/>
    </row>
    <row r="1920">
      <c r="A1920" s="73"/>
      <c r="B1920" s="73"/>
      <c r="C1920" s="73"/>
      <c r="D1920" s="73"/>
      <c r="E1920" s="108"/>
      <c r="F1920" s="109"/>
      <c r="G1920" s="93"/>
      <c r="H1920" s="93"/>
      <c r="I1920" s="108"/>
      <c r="J1920" s="104"/>
      <c r="K1920" s="104"/>
      <c r="L1920" s="104"/>
      <c r="M1920" s="104"/>
      <c r="N1920" s="104"/>
      <c r="O1920" s="104"/>
      <c r="P1920" s="104"/>
      <c r="Q1920" s="104"/>
    </row>
    <row r="1921">
      <c r="A1921" s="73"/>
      <c r="B1921" s="73"/>
      <c r="C1921" s="73"/>
      <c r="D1921" s="73"/>
      <c r="E1921" s="108"/>
      <c r="F1921" s="109"/>
      <c r="G1921" s="93"/>
      <c r="H1921" s="93"/>
      <c r="I1921" s="108"/>
      <c r="J1921" s="104"/>
      <c r="K1921" s="104"/>
      <c r="L1921" s="104"/>
      <c r="M1921" s="104"/>
      <c r="N1921" s="104"/>
      <c r="O1921" s="104"/>
      <c r="P1921" s="104"/>
      <c r="Q1921" s="104"/>
    </row>
    <row r="1922">
      <c r="A1922" s="73"/>
      <c r="B1922" s="73"/>
      <c r="C1922" s="73"/>
      <c r="D1922" s="73"/>
      <c r="E1922" s="108"/>
      <c r="F1922" s="109"/>
      <c r="G1922" s="93"/>
      <c r="H1922" s="93"/>
      <c r="I1922" s="108"/>
      <c r="J1922" s="104"/>
      <c r="K1922" s="104"/>
      <c r="L1922" s="104"/>
      <c r="M1922" s="104"/>
      <c r="N1922" s="104"/>
      <c r="O1922" s="104"/>
      <c r="P1922" s="104"/>
      <c r="Q1922" s="104"/>
    </row>
    <row r="1923">
      <c r="A1923" s="73"/>
      <c r="B1923" s="73"/>
      <c r="C1923" s="73"/>
      <c r="D1923" s="73"/>
      <c r="E1923" s="108"/>
      <c r="F1923" s="109"/>
      <c r="G1923" s="93"/>
      <c r="H1923" s="93"/>
      <c r="I1923" s="108"/>
      <c r="J1923" s="104"/>
      <c r="K1923" s="104"/>
      <c r="L1923" s="104"/>
      <c r="M1923" s="104"/>
      <c r="N1923" s="104"/>
      <c r="O1923" s="104"/>
      <c r="P1923" s="104"/>
      <c r="Q1923" s="104"/>
    </row>
    <row r="1924">
      <c r="A1924" s="73"/>
      <c r="B1924" s="73"/>
      <c r="C1924" s="73"/>
      <c r="D1924" s="73"/>
      <c r="E1924" s="108"/>
      <c r="F1924" s="109"/>
      <c r="G1924" s="93"/>
      <c r="H1924" s="93"/>
      <c r="I1924" s="108"/>
      <c r="J1924" s="104"/>
      <c r="K1924" s="104"/>
      <c r="L1924" s="104"/>
      <c r="M1924" s="104"/>
      <c r="N1924" s="104"/>
      <c r="O1924" s="104"/>
      <c r="P1924" s="104"/>
      <c r="Q1924" s="104"/>
    </row>
    <row r="1925">
      <c r="A1925" s="73"/>
      <c r="B1925" s="73"/>
      <c r="C1925" s="73"/>
      <c r="D1925" s="73"/>
      <c r="E1925" s="108"/>
      <c r="F1925" s="109"/>
      <c r="G1925" s="93"/>
      <c r="H1925" s="93"/>
      <c r="I1925" s="108"/>
      <c r="J1925" s="104"/>
      <c r="K1925" s="104"/>
      <c r="L1925" s="104"/>
      <c r="M1925" s="104"/>
      <c r="N1925" s="104"/>
      <c r="O1925" s="104"/>
      <c r="P1925" s="104"/>
      <c r="Q1925" s="104"/>
    </row>
    <row r="1926">
      <c r="A1926" s="73"/>
      <c r="B1926" s="73"/>
      <c r="C1926" s="73"/>
      <c r="D1926" s="73"/>
      <c r="E1926" s="108"/>
      <c r="F1926" s="109"/>
      <c r="G1926" s="93"/>
      <c r="H1926" s="93"/>
      <c r="I1926" s="108"/>
      <c r="J1926" s="104"/>
      <c r="K1926" s="104"/>
      <c r="L1926" s="104"/>
      <c r="M1926" s="104"/>
      <c r="N1926" s="104"/>
      <c r="O1926" s="104"/>
      <c r="P1926" s="104"/>
      <c r="Q1926" s="104"/>
    </row>
    <row r="1927">
      <c r="A1927" s="73"/>
      <c r="B1927" s="73"/>
      <c r="C1927" s="73"/>
      <c r="D1927" s="73"/>
      <c r="E1927" s="108"/>
      <c r="F1927" s="109"/>
      <c r="G1927" s="93"/>
      <c r="H1927" s="93"/>
      <c r="I1927" s="108"/>
      <c r="J1927" s="104"/>
      <c r="K1927" s="104"/>
      <c r="L1927" s="104"/>
      <c r="M1927" s="104"/>
      <c r="N1927" s="104"/>
      <c r="O1927" s="104"/>
      <c r="P1927" s="104"/>
      <c r="Q1927" s="104"/>
    </row>
    <row r="1928">
      <c r="A1928" s="73"/>
      <c r="B1928" s="73"/>
      <c r="C1928" s="73"/>
      <c r="D1928" s="73"/>
      <c r="E1928" s="108"/>
      <c r="F1928" s="109"/>
      <c r="G1928" s="93"/>
      <c r="H1928" s="93"/>
      <c r="I1928" s="108"/>
      <c r="J1928" s="104"/>
      <c r="K1928" s="104"/>
      <c r="L1928" s="104"/>
      <c r="M1928" s="104"/>
      <c r="N1928" s="104"/>
      <c r="O1928" s="104"/>
      <c r="P1928" s="104"/>
      <c r="Q1928" s="104"/>
    </row>
    <row r="1929">
      <c r="A1929" s="73"/>
      <c r="B1929" s="73"/>
      <c r="C1929" s="73"/>
      <c r="D1929" s="73"/>
      <c r="E1929" s="108"/>
      <c r="F1929" s="109"/>
      <c r="G1929" s="93"/>
      <c r="H1929" s="93"/>
      <c r="I1929" s="108"/>
      <c r="J1929" s="104"/>
      <c r="K1929" s="104"/>
      <c r="L1929" s="104"/>
      <c r="M1929" s="104"/>
      <c r="N1929" s="104"/>
      <c r="O1929" s="104"/>
      <c r="P1929" s="104"/>
      <c r="Q1929" s="104"/>
    </row>
    <row r="1930">
      <c r="A1930" s="73"/>
      <c r="B1930" s="73"/>
      <c r="C1930" s="73"/>
      <c r="D1930" s="73"/>
      <c r="E1930" s="108"/>
      <c r="F1930" s="109"/>
      <c r="G1930" s="93"/>
      <c r="H1930" s="93"/>
      <c r="I1930" s="108"/>
      <c r="J1930" s="104"/>
      <c r="K1930" s="104"/>
      <c r="L1930" s="104"/>
      <c r="M1930" s="104"/>
      <c r="N1930" s="104"/>
      <c r="O1930" s="104"/>
      <c r="P1930" s="104"/>
      <c r="Q1930" s="104"/>
    </row>
    <row r="1931">
      <c r="A1931" s="73"/>
      <c r="B1931" s="73"/>
      <c r="C1931" s="73"/>
      <c r="D1931" s="73"/>
      <c r="E1931" s="108"/>
      <c r="F1931" s="109"/>
      <c r="G1931" s="93"/>
      <c r="H1931" s="93"/>
      <c r="I1931" s="108"/>
      <c r="J1931" s="104"/>
      <c r="K1931" s="104"/>
      <c r="L1931" s="104"/>
      <c r="M1931" s="104"/>
      <c r="N1931" s="104"/>
      <c r="O1931" s="104"/>
      <c r="P1931" s="104"/>
      <c r="Q1931" s="104"/>
    </row>
    <row r="1932">
      <c r="A1932" s="73"/>
      <c r="B1932" s="73"/>
      <c r="C1932" s="73"/>
      <c r="D1932" s="73"/>
      <c r="E1932" s="108"/>
      <c r="F1932" s="109"/>
      <c r="G1932" s="93"/>
      <c r="H1932" s="93"/>
      <c r="I1932" s="108"/>
      <c r="J1932" s="104"/>
      <c r="K1932" s="104"/>
      <c r="L1932" s="104"/>
      <c r="M1932" s="104"/>
      <c r="N1932" s="104"/>
      <c r="O1932" s="104"/>
      <c r="P1932" s="104"/>
      <c r="Q1932" s="104"/>
    </row>
    <row r="1933">
      <c r="A1933" s="73"/>
      <c r="B1933" s="73"/>
      <c r="C1933" s="73"/>
      <c r="D1933" s="73"/>
      <c r="E1933" s="108"/>
      <c r="F1933" s="109"/>
      <c r="G1933" s="93"/>
      <c r="H1933" s="93"/>
      <c r="I1933" s="108"/>
      <c r="J1933" s="104"/>
      <c r="K1933" s="104"/>
      <c r="L1933" s="104"/>
      <c r="M1933" s="104"/>
      <c r="N1933" s="104"/>
      <c r="O1933" s="104"/>
      <c r="P1933" s="104"/>
      <c r="Q1933" s="104"/>
    </row>
    <row r="1934">
      <c r="A1934" s="73"/>
      <c r="B1934" s="73"/>
      <c r="C1934" s="73"/>
      <c r="D1934" s="73"/>
      <c r="E1934" s="108"/>
      <c r="F1934" s="109"/>
      <c r="G1934" s="93"/>
      <c r="H1934" s="93"/>
      <c r="I1934" s="108"/>
      <c r="J1934" s="104"/>
      <c r="K1934" s="104"/>
      <c r="L1934" s="104"/>
      <c r="M1934" s="104"/>
      <c r="N1934" s="104"/>
      <c r="O1934" s="104"/>
      <c r="P1934" s="104"/>
      <c r="Q1934" s="104"/>
    </row>
    <row r="1935">
      <c r="A1935" s="73"/>
      <c r="B1935" s="73"/>
      <c r="C1935" s="73"/>
      <c r="D1935" s="73"/>
      <c r="E1935" s="108"/>
      <c r="F1935" s="109"/>
      <c r="G1935" s="93"/>
      <c r="H1935" s="93"/>
      <c r="I1935" s="108"/>
      <c r="J1935" s="104"/>
      <c r="K1935" s="104"/>
      <c r="L1935" s="104"/>
      <c r="M1935" s="104"/>
      <c r="N1935" s="104"/>
      <c r="O1935" s="104"/>
      <c r="P1935" s="104"/>
      <c r="Q1935" s="104"/>
    </row>
    <row r="1936">
      <c r="A1936" s="73"/>
      <c r="B1936" s="73"/>
      <c r="C1936" s="73"/>
      <c r="D1936" s="73"/>
      <c r="E1936" s="108"/>
      <c r="F1936" s="109"/>
      <c r="G1936" s="93"/>
      <c r="H1936" s="93"/>
      <c r="I1936" s="108"/>
      <c r="J1936" s="104"/>
      <c r="K1936" s="104"/>
      <c r="L1936" s="104"/>
      <c r="M1936" s="104"/>
      <c r="N1936" s="104"/>
      <c r="O1936" s="104"/>
      <c r="P1936" s="104"/>
      <c r="Q1936" s="104"/>
    </row>
    <row r="1937">
      <c r="A1937" s="73"/>
      <c r="B1937" s="73"/>
      <c r="C1937" s="73"/>
      <c r="D1937" s="73"/>
      <c r="E1937" s="108"/>
      <c r="F1937" s="109"/>
      <c r="G1937" s="93"/>
      <c r="H1937" s="93"/>
      <c r="I1937" s="108"/>
      <c r="J1937" s="104"/>
      <c r="K1937" s="104"/>
      <c r="L1937" s="104"/>
      <c r="M1937" s="104"/>
      <c r="N1937" s="104"/>
      <c r="O1937" s="104"/>
      <c r="P1937" s="104"/>
      <c r="Q1937" s="104"/>
    </row>
    <row r="1938">
      <c r="A1938" s="73"/>
      <c r="B1938" s="73"/>
      <c r="C1938" s="73"/>
      <c r="D1938" s="73"/>
      <c r="E1938" s="108"/>
      <c r="F1938" s="109"/>
      <c r="G1938" s="93"/>
      <c r="H1938" s="93"/>
      <c r="I1938" s="108"/>
      <c r="J1938" s="104"/>
      <c r="K1938" s="104"/>
      <c r="L1938" s="104"/>
      <c r="M1938" s="104"/>
      <c r="N1938" s="104"/>
      <c r="O1938" s="104"/>
      <c r="P1938" s="104"/>
      <c r="Q1938" s="104"/>
    </row>
    <row r="1939">
      <c r="A1939" s="73"/>
      <c r="B1939" s="73"/>
      <c r="C1939" s="73"/>
      <c r="D1939" s="73"/>
      <c r="E1939" s="108"/>
      <c r="F1939" s="109"/>
      <c r="G1939" s="93"/>
      <c r="H1939" s="93"/>
      <c r="I1939" s="108"/>
      <c r="J1939" s="104"/>
      <c r="K1939" s="104"/>
      <c r="L1939" s="104"/>
      <c r="M1939" s="104"/>
      <c r="N1939" s="104"/>
      <c r="O1939" s="104"/>
      <c r="P1939" s="104"/>
      <c r="Q1939" s="104"/>
    </row>
    <row r="1940">
      <c r="A1940" s="73"/>
      <c r="B1940" s="73"/>
      <c r="C1940" s="73"/>
      <c r="D1940" s="73"/>
      <c r="E1940" s="108"/>
      <c r="F1940" s="109"/>
      <c r="G1940" s="93"/>
      <c r="H1940" s="93"/>
      <c r="I1940" s="108"/>
      <c r="J1940" s="104"/>
      <c r="K1940" s="104"/>
      <c r="L1940" s="104"/>
      <c r="M1940" s="104"/>
      <c r="N1940" s="104"/>
      <c r="O1940" s="104"/>
      <c r="P1940" s="104"/>
      <c r="Q1940" s="104"/>
    </row>
    <row r="1941">
      <c r="A1941" s="73"/>
      <c r="B1941" s="73"/>
      <c r="C1941" s="73"/>
      <c r="D1941" s="73"/>
      <c r="E1941" s="108"/>
      <c r="F1941" s="109"/>
      <c r="G1941" s="93"/>
      <c r="H1941" s="93"/>
      <c r="I1941" s="108"/>
      <c r="J1941" s="104"/>
      <c r="K1941" s="104"/>
      <c r="L1941" s="104"/>
      <c r="M1941" s="104"/>
      <c r="N1941" s="104"/>
      <c r="O1941" s="104"/>
      <c r="P1941" s="104"/>
      <c r="Q1941" s="104"/>
    </row>
    <row r="1942">
      <c r="A1942" s="73"/>
      <c r="B1942" s="73"/>
      <c r="C1942" s="73"/>
      <c r="D1942" s="73"/>
      <c r="E1942" s="108"/>
      <c r="F1942" s="109"/>
      <c r="G1942" s="93"/>
      <c r="H1942" s="93"/>
      <c r="I1942" s="108"/>
      <c r="J1942" s="104"/>
      <c r="K1942" s="104"/>
      <c r="L1942" s="104"/>
      <c r="M1942" s="104"/>
      <c r="N1942" s="104"/>
      <c r="O1942" s="104"/>
      <c r="P1942" s="104"/>
      <c r="Q1942" s="104"/>
    </row>
    <row r="1943">
      <c r="A1943" s="73"/>
      <c r="B1943" s="73"/>
      <c r="C1943" s="73"/>
      <c r="D1943" s="73"/>
      <c r="E1943" s="108"/>
      <c r="F1943" s="109"/>
      <c r="G1943" s="93"/>
      <c r="H1943" s="93"/>
      <c r="I1943" s="108"/>
      <c r="J1943" s="104"/>
      <c r="K1943" s="104"/>
      <c r="L1943" s="104"/>
      <c r="M1943" s="104"/>
      <c r="N1943" s="104"/>
      <c r="O1943" s="104"/>
      <c r="P1943" s="104"/>
      <c r="Q1943" s="104"/>
    </row>
    <row r="1944">
      <c r="A1944" s="73"/>
      <c r="B1944" s="73"/>
      <c r="C1944" s="73"/>
      <c r="D1944" s="73"/>
      <c r="E1944" s="108"/>
      <c r="F1944" s="109"/>
      <c r="G1944" s="93"/>
      <c r="H1944" s="93"/>
      <c r="I1944" s="108"/>
      <c r="J1944" s="104"/>
      <c r="K1944" s="104"/>
      <c r="L1944" s="104"/>
      <c r="M1944" s="104"/>
      <c r="N1944" s="104"/>
      <c r="O1944" s="104"/>
      <c r="P1944" s="104"/>
      <c r="Q1944" s="104"/>
    </row>
    <row r="1945">
      <c r="A1945" s="73"/>
      <c r="B1945" s="73"/>
      <c r="C1945" s="73"/>
      <c r="D1945" s="73"/>
      <c r="E1945" s="108"/>
      <c r="F1945" s="109"/>
      <c r="G1945" s="93"/>
      <c r="H1945" s="93"/>
      <c r="I1945" s="108"/>
      <c r="J1945" s="104"/>
      <c r="K1945" s="104"/>
      <c r="L1945" s="104"/>
      <c r="M1945" s="104"/>
      <c r="N1945" s="104"/>
      <c r="O1945" s="104"/>
      <c r="P1945" s="104"/>
      <c r="Q1945" s="104"/>
    </row>
    <row r="1946">
      <c r="A1946" s="73"/>
      <c r="B1946" s="73"/>
      <c r="C1946" s="73"/>
      <c r="D1946" s="73"/>
      <c r="E1946" s="108"/>
      <c r="F1946" s="109"/>
      <c r="G1946" s="93"/>
      <c r="H1946" s="93"/>
      <c r="I1946" s="108"/>
      <c r="J1946" s="104"/>
      <c r="K1946" s="104"/>
      <c r="L1946" s="104"/>
      <c r="M1946" s="104"/>
      <c r="N1946" s="104"/>
      <c r="O1946" s="104"/>
      <c r="P1946" s="104"/>
      <c r="Q1946" s="104"/>
    </row>
    <row r="1947">
      <c r="A1947" s="73"/>
      <c r="B1947" s="73"/>
      <c r="C1947" s="73"/>
      <c r="D1947" s="73"/>
      <c r="E1947" s="108"/>
      <c r="F1947" s="109"/>
      <c r="G1947" s="93"/>
      <c r="H1947" s="93"/>
      <c r="I1947" s="108"/>
      <c r="J1947" s="104"/>
      <c r="K1947" s="104"/>
      <c r="L1947" s="104"/>
      <c r="M1947" s="104"/>
      <c r="N1947" s="104"/>
      <c r="O1947" s="104"/>
      <c r="P1947" s="104"/>
      <c r="Q1947" s="104"/>
    </row>
    <row r="1948">
      <c r="A1948" s="73"/>
      <c r="B1948" s="73"/>
      <c r="C1948" s="73"/>
      <c r="D1948" s="73"/>
      <c r="E1948" s="108"/>
      <c r="F1948" s="109"/>
      <c r="G1948" s="93"/>
      <c r="H1948" s="93"/>
      <c r="I1948" s="108"/>
      <c r="J1948" s="104"/>
      <c r="K1948" s="104"/>
      <c r="L1948" s="104"/>
      <c r="M1948" s="104"/>
      <c r="N1948" s="104"/>
      <c r="O1948" s="104"/>
      <c r="P1948" s="104"/>
      <c r="Q1948" s="104"/>
    </row>
    <row r="1949">
      <c r="A1949" s="73"/>
      <c r="B1949" s="73"/>
      <c r="C1949" s="73"/>
      <c r="D1949" s="73"/>
      <c r="E1949" s="108"/>
      <c r="F1949" s="109"/>
      <c r="G1949" s="93"/>
      <c r="H1949" s="93"/>
      <c r="I1949" s="108"/>
      <c r="J1949" s="104"/>
      <c r="K1949" s="104"/>
      <c r="L1949" s="104"/>
      <c r="M1949" s="104"/>
      <c r="N1949" s="104"/>
      <c r="O1949" s="104"/>
      <c r="P1949" s="104"/>
      <c r="Q1949" s="104"/>
    </row>
    <row r="1950">
      <c r="A1950" s="73"/>
      <c r="B1950" s="73"/>
      <c r="C1950" s="73"/>
      <c r="D1950" s="73"/>
      <c r="E1950" s="108"/>
      <c r="F1950" s="109"/>
      <c r="G1950" s="93"/>
      <c r="H1950" s="93"/>
      <c r="I1950" s="108"/>
      <c r="J1950" s="104"/>
      <c r="K1950" s="104"/>
      <c r="L1950" s="104"/>
      <c r="M1950" s="104"/>
      <c r="N1950" s="104"/>
      <c r="O1950" s="104"/>
      <c r="P1950" s="104"/>
      <c r="Q1950" s="104"/>
    </row>
    <row r="1951">
      <c r="A1951" s="73"/>
      <c r="B1951" s="73"/>
      <c r="C1951" s="73"/>
      <c r="D1951" s="73"/>
      <c r="E1951" s="108"/>
      <c r="F1951" s="109"/>
      <c r="G1951" s="93"/>
      <c r="H1951" s="93"/>
      <c r="I1951" s="108"/>
      <c r="J1951" s="104"/>
      <c r="K1951" s="104"/>
      <c r="L1951" s="104"/>
      <c r="M1951" s="104"/>
      <c r="N1951" s="104"/>
      <c r="O1951" s="104"/>
      <c r="P1951" s="104"/>
      <c r="Q1951" s="104"/>
    </row>
    <row r="1952">
      <c r="A1952" s="73"/>
      <c r="B1952" s="73"/>
      <c r="C1952" s="73"/>
      <c r="D1952" s="73"/>
      <c r="E1952" s="108"/>
      <c r="F1952" s="109"/>
      <c r="G1952" s="93"/>
      <c r="H1952" s="93"/>
      <c r="I1952" s="108"/>
      <c r="J1952" s="104"/>
      <c r="K1952" s="104"/>
      <c r="L1952" s="104"/>
      <c r="M1952" s="104"/>
      <c r="N1952" s="104"/>
      <c r="O1952" s="104"/>
      <c r="P1952" s="104"/>
      <c r="Q1952" s="104"/>
    </row>
    <row r="1953">
      <c r="A1953" s="73"/>
      <c r="B1953" s="73"/>
      <c r="C1953" s="73"/>
      <c r="D1953" s="73"/>
      <c r="E1953" s="108"/>
      <c r="F1953" s="109"/>
      <c r="G1953" s="93"/>
      <c r="H1953" s="93"/>
      <c r="I1953" s="108"/>
      <c r="J1953" s="104"/>
      <c r="K1953" s="104"/>
      <c r="L1953" s="104"/>
      <c r="M1953" s="104"/>
      <c r="N1953" s="104"/>
      <c r="O1953" s="104"/>
      <c r="P1953" s="104"/>
      <c r="Q1953" s="104"/>
    </row>
    <row r="1954">
      <c r="A1954" s="73"/>
      <c r="B1954" s="73"/>
      <c r="C1954" s="73"/>
      <c r="D1954" s="73"/>
      <c r="E1954" s="108"/>
      <c r="F1954" s="109"/>
      <c r="G1954" s="93"/>
      <c r="H1954" s="93"/>
      <c r="I1954" s="108"/>
      <c r="J1954" s="104"/>
      <c r="K1954" s="104"/>
      <c r="L1954" s="104"/>
      <c r="M1954" s="104"/>
      <c r="N1954" s="104"/>
      <c r="O1954" s="104"/>
      <c r="P1954" s="104"/>
      <c r="Q1954" s="104"/>
    </row>
    <row r="1955">
      <c r="A1955" s="73"/>
      <c r="B1955" s="73"/>
      <c r="C1955" s="73"/>
      <c r="D1955" s="73"/>
      <c r="E1955" s="108"/>
      <c r="F1955" s="109"/>
      <c r="G1955" s="93"/>
      <c r="H1955" s="93"/>
      <c r="I1955" s="108"/>
      <c r="J1955" s="104"/>
      <c r="K1955" s="104"/>
      <c r="L1955" s="104"/>
      <c r="M1955" s="104"/>
      <c r="N1955" s="104"/>
      <c r="O1955" s="104"/>
      <c r="P1955" s="104"/>
      <c r="Q1955" s="104"/>
    </row>
    <row r="1956">
      <c r="A1956" s="73"/>
      <c r="B1956" s="73"/>
      <c r="C1956" s="73"/>
      <c r="D1956" s="73"/>
      <c r="E1956" s="108"/>
      <c r="F1956" s="109"/>
      <c r="G1956" s="93"/>
      <c r="H1956" s="93"/>
      <c r="I1956" s="108"/>
      <c r="J1956" s="104"/>
      <c r="K1956" s="104"/>
      <c r="L1956" s="104"/>
      <c r="M1956" s="104"/>
      <c r="N1956" s="104"/>
      <c r="O1956" s="104"/>
      <c r="P1956" s="104"/>
      <c r="Q1956" s="104"/>
    </row>
    <row r="1957">
      <c r="A1957" s="73"/>
      <c r="B1957" s="73"/>
      <c r="C1957" s="73"/>
      <c r="D1957" s="73"/>
      <c r="E1957" s="108"/>
      <c r="F1957" s="109"/>
      <c r="G1957" s="93"/>
      <c r="H1957" s="93"/>
      <c r="I1957" s="108"/>
      <c r="J1957" s="104"/>
      <c r="K1957" s="104"/>
      <c r="L1957" s="104"/>
      <c r="M1957" s="104"/>
      <c r="N1957" s="104"/>
      <c r="O1957" s="104"/>
      <c r="P1957" s="104"/>
      <c r="Q1957" s="104"/>
    </row>
    <row r="1958">
      <c r="A1958" s="73"/>
      <c r="B1958" s="73"/>
      <c r="C1958" s="73"/>
      <c r="D1958" s="73"/>
      <c r="E1958" s="108"/>
      <c r="F1958" s="109"/>
      <c r="G1958" s="93"/>
      <c r="H1958" s="93"/>
      <c r="I1958" s="108"/>
      <c r="J1958" s="104"/>
      <c r="K1958" s="104"/>
      <c r="L1958" s="104"/>
      <c r="M1958" s="104"/>
      <c r="N1958" s="104"/>
      <c r="O1958" s="104"/>
      <c r="P1958" s="104"/>
      <c r="Q1958" s="104"/>
    </row>
    <row r="1959">
      <c r="A1959" s="73"/>
      <c r="B1959" s="73"/>
      <c r="C1959" s="73"/>
      <c r="D1959" s="73"/>
      <c r="E1959" s="108"/>
      <c r="F1959" s="109"/>
      <c r="G1959" s="93"/>
      <c r="H1959" s="93"/>
      <c r="I1959" s="108"/>
      <c r="J1959" s="104"/>
      <c r="K1959" s="104"/>
      <c r="L1959" s="104"/>
      <c r="M1959" s="104"/>
      <c r="N1959" s="104"/>
      <c r="O1959" s="104"/>
      <c r="P1959" s="104"/>
      <c r="Q1959" s="104"/>
    </row>
    <row r="1960">
      <c r="A1960" s="73"/>
      <c r="B1960" s="73"/>
      <c r="C1960" s="73"/>
      <c r="D1960" s="73"/>
      <c r="E1960" s="108"/>
      <c r="F1960" s="109"/>
      <c r="G1960" s="93"/>
      <c r="H1960" s="93"/>
      <c r="I1960" s="108"/>
      <c r="J1960" s="104"/>
      <c r="K1960" s="104"/>
      <c r="L1960" s="104"/>
      <c r="M1960" s="104"/>
      <c r="N1960" s="104"/>
      <c r="O1960" s="104"/>
      <c r="P1960" s="104"/>
      <c r="Q1960" s="104"/>
    </row>
    <row r="1961">
      <c r="A1961" s="73"/>
      <c r="B1961" s="73"/>
      <c r="C1961" s="73"/>
      <c r="D1961" s="73"/>
      <c r="E1961" s="108"/>
      <c r="F1961" s="109"/>
      <c r="G1961" s="93"/>
      <c r="H1961" s="93"/>
      <c r="I1961" s="108"/>
      <c r="J1961" s="104"/>
      <c r="K1961" s="104"/>
      <c r="L1961" s="104"/>
      <c r="M1961" s="104"/>
      <c r="N1961" s="104"/>
      <c r="O1961" s="104"/>
      <c r="P1961" s="104"/>
      <c r="Q1961" s="104"/>
    </row>
    <row r="1962">
      <c r="A1962" s="73"/>
      <c r="B1962" s="73"/>
      <c r="C1962" s="73"/>
      <c r="D1962" s="73"/>
      <c r="E1962" s="108"/>
      <c r="F1962" s="109"/>
      <c r="G1962" s="93"/>
      <c r="H1962" s="93"/>
      <c r="I1962" s="108"/>
      <c r="J1962" s="104"/>
      <c r="K1962" s="104"/>
      <c r="L1962" s="104"/>
      <c r="M1962" s="104"/>
      <c r="N1962" s="104"/>
      <c r="O1962" s="104"/>
      <c r="P1962" s="104"/>
      <c r="Q1962" s="104"/>
    </row>
    <row r="1963">
      <c r="A1963" s="73"/>
      <c r="B1963" s="73"/>
      <c r="C1963" s="73"/>
      <c r="D1963" s="73"/>
      <c r="E1963" s="108"/>
      <c r="F1963" s="109"/>
      <c r="G1963" s="93"/>
      <c r="H1963" s="93"/>
      <c r="I1963" s="108"/>
      <c r="J1963" s="104"/>
      <c r="K1963" s="104"/>
      <c r="L1963" s="104"/>
      <c r="M1963" s="104"/>
      <c r="N1963" s="104"/>
      <c r="O1963" s="104"/>
      <c r="P1963" s="104"/>
      <c r="Q1963" s="104"/>
    </row>
    <row r="1964">
      <c r="A1964" s="73"/>
      <c r="B1964" s="73"/>
      <c r="C1964" s="73"/>
      <c r="D1964" s="73"/>
      <c r="E1964" s="108"/>
      <c r="F1964" s="109"/>
      <c r="G1964" s="93"/>
      <c r="H1964" s="93"/>
      <c r="I1964" s="108"/>
      <c r="J1964" s="104"/>
      <c r="K1964" s="104"/>
      <c r="L1964" s="104"/>
      <c r="M1964" s="104"/>
      <c r="N1964" s="104"/>
      <c r="O1964" s="104"/>
      <c r="P1964" s="104"/>
      <c r="Q1964" s="104"/>
    </row>
    <row r="1965">
      <c r="A1965" s="73"/>
      <c r="B1965" s="73"/>
      <c r="C1965" s="73"/>
      <c r="D1965" s="73"/>
      <c r="E1965" s="108"/>
      <c r="F1965" s="109"/>
      <c r="G1965" s="93"/>
      <c r="H1965" s="93"/>
      <c r="I1965" s="108"/>
      <c r="J1965" s="104"/>
      <c r="K1965" s="104"/>
      <c r="L1965" s="104"/>
      <c r="M1965" s="104"/>
      <c r="N1965" s="104"/>
      <c r="O1965" s="104"/>
      <c r="P1965" s="104"/>
      <c r="Q1965" s="104"/>
    </row>
    <row r="1966">
      <c r="A1966" s="73"/>
      <c r="B1966" s="73"/>
      <c r="C1966" s="73"/>
      <c r="D1966" s="73"/>
      <c r="E1966" s="108"/>
      <c r="F1966" s="109"/>
      <c r="G1966" s="93"/>
      <c r="H1966" s="93"/>
      <c r="I1966" s="108"/>
      <c r="J1966" s="104"/>
      <c r="K1966" s="104"/>
      <c r="L1966" s="104"/>
      <c r="M1966" s="104"/>
      <c r="N1966" s="104"/>
      <c r="O1966" s="104"/>
      <c r="P1966" s="104"/>
      <c r="Q1966" s="104"/>
    </row>
    <row r="1967">
      <c r="A1967" s="73"/>
      <c r="B1967" s="73"/>
      <c r="C1967" s="73"/>
      <c r="D1967" s="73"/>
      <c r="E1967" s="108"/>
      <c r="F1967" s="109"/>
      <c r="G1967" s="93"/>
      <c r="H1967" s="93"/>
      <c r="I1967" s="108"/>
      <c r="J1967" s="104"/>
      <c r="K1967" s="104"/>
      <c r="L1967" s="104"/>
      <c r="M1967" s="104"/>
      <c r="N1967" s="104"/>
      <c r="O1967" s="104"/>
      <c r="P1967" s="104"/>
      <c r="Q1967" s="104"/>
    </row>
    <row r="1968">
      <c r="A1968" s="73"/>
      <c r="B1968" s="73"/>
      <c r="C1968" s="73"/>
      <c r="D1968" s="73"/>
      <c r="E1968" s="108"/>
      <c r="F1968" s="109"/>
      <c r="G1968" s="93"/>
      <c r="H1968" s="93"/>
      <c r="I1968" s="108"/>
      <c r="J1968" s="104"/>
      <c r="K1968" s="104"/>
      <c r="L1968" s="104"/>
      <c r="M1968" s="104"/>
      <c r="N1968" s="104"/>
      <c r="O1968" s="104"/>
      <c r="P1968" s="104"/>
      <c r="Q1968" s="104"/>
    </row>
    <row r="1969">
      <c r="A1969" s="73"/>
      <c r="B1969" s="73"/>
      <c r="C1969" s="73"/>
      <c r="D1969" s="73"/>
      <c r="E1969" s="108"/>
      <c r="F1969" s="109"/>
      <c r="G1969" s="93"/>
      <c r="H1969" s="93"/>
      <c r="I1969" s="108"/>
      <c r="J1969" s="104"/>
      <c r="K1969" s="104"/>
      <c r="L1969" s="104"/>
      <c r="M1969" s="104"/>
      <c r="N1969" s="104"/>
      <c r="O1969" s="104"/>
      <c r="P1969" s="104"/>
      <c r="Q1969" s="104"/>
    </row>
    <row r="1970">
      <c r="A1970" s="73"/>
      <c r="B1970" s="73"/>
      <c r="C1970" s="73"/>
      <c r="D1970" s="73"/>
      <c r="E1970" s="108"/>
      <c r="F1970" s="109"/>
      <c r="G1970" s="93"/>
      <c r="H1970" s="93"/>
      <c r="I1970" s="108"/>
      <c r="J1970" s="104"/>
      <c r="K1970" s="104"/>
      <c r="L1970" s="104"/>
      <c r="M1970" s="104"/>
      <c r="N1970" s="104"/>
      <c r="O1970" s="104"/>
      <c r="P1970" s="104"/>
      <c r="Q1970" s="104"/>
    </row>
    <row r="1971">
      <c r="A1971" s="73"/>
      <c r="B1971" s="73"/>
      <c r="C1971" s="73"/>
      <c r="D1971" s="73"/>
      <c r="E1971" s="108"/>
      <c r="F1971" s="109"/>
      <c r="G1971" s="93"/>
      <c r="H1971" s="93"/>
      <c r="I1971" s="108"/>
      <c r="J1971" s="104"/>
      <c r="K1971" s="104"/>
      <c r="L1971" s="104"/>
      <c r="M1971" s="104"/>
      <c r="N1971" s="104"/>
      <c r="O1971" s="104"/>
      <c r="P1971" s="104"/>
      <c r="Q1971" s="104"/>
    </row>
    <row r="1972">
      <c r="A1972" s="73"/>
      <c r="B1972" s="73"/>
      <c r="C1972" s="73"/>
      <c r="D1972" s="73"/>
      <c r="E1972" s="108"/>
      <c r="F1972" s="109"/>
      <c r="G1972" s="93"/>
      <c r="H1972" s="93"/>
      <c r="I1972" s="108"/>
      <c r="J1972" s="104"/>
      <c r="K1972" s="104"/>
      <c r="L1972" s="104"/>
      <c r="M1972" s="104"/>
      <c r="N1972" s="104"/>
      <c r="O1972" s="104"/>
      <c r="P1972" s="104"/>
      <c r="Q1972" s="104"/>
    </row>
    <row r="1973">
      <c r="A1973" s="73"/>
      <c r="B1973" s="73"/>
      <c r="C1973" s="73"/>
      <c r="D1973" s="73"/>
      <c r="E1973" s="108"/>
      <c r="F1973" s="109"/>
      <c r="G1973" s="93"/>
      <c r="H1973" s="93"/>
      <c r="I1973" s="108"/>
      <c r="J1973" s="104"/>
      <c r="K1973" s="104"/>
      <c r="L1973" s="104"/>
      <c r="M1973" s="104"/>
      <c r="N1973" s="104"/>
      <c r="O1973" s="104"/>
      <c r="P1973" s="104"/>
      <c r="Q1973" s="104"/>
    </row>
    <row r="1974">
      <c r="A1974" s="73"/>
      <c r="B1974" s="73"/>
      <c r="C1974" s="73"/>
      <c r="D1974" s="73"/>
      <c r="E1974" s="108"/>
      <c r="F1974" s="109"/>
      <c r="G1974" s="93"/>
      <c r="H1974" s="93"/>
      <c r="I1974" s="108"/>
      <c r="J1974" s="104"/>
      <c r="K1974" s="104"/>
      <c r="L1974" s="104"/>
      <c r="M1974" s="104"/>
      <c r="N1974" s="104"/>
      <c r="O1974" s="104"/>
      <c r="P1974" s="104"/>
      <c r="Q1974" s="104"/>
    </row>
    <row r="1975">
      <c r="A1975" s="73"/>
      <c r="B1975" s="73"/>
      <c r="C1975" s="73"/>
      <c r="D1975" s="73"/>
      <c r="E1975" s="108"/>
      <c r="F1975" s="109"/>
      <c r="G1975" s="93"/>
      <c r="H1975" s="93"/>
      <c r="I1975" s="108"/>
      <c r="J1975" s="104"/>
      <c r="K1975" s="104"/>
      <c r="L1975" s="104"/>
      <c r="M1975" s="104"/>
      <c r="N1975" s="104"/>
      <c r="O1975" s="104"/>
      <c r="P1975" s="104"/>
      <c r="Q1975" s="104"/>
    </row>
    <row r="1976">
      <c r="A1976" s="73"/>
      <c r="B1976" s="73"/>
      <c r="C1976" s="73"/>
      <c r="D1976" s="73"/>
      <c r="E1976" s="108"/>
      <c r="F1976" s="109"/>
      <c r="G1976" s="93"/>
      <c r="H1976" s="93"/>
      <c r="I1976" s="108"/>
      <c r="J1976" s="104"/>
      <c r="K1976" s="104"/>
      <c r="L1976" s="104"/>
      <c r="M1976" s="104"/>
      <c r="N1976" s="104"/>
      <c r="O1976" s="104"/>
      <c r="P1976" s="104"/>
      <c r="Q1976" s="104"/>
    </row>
    <row r="1977">
      <c r="A1977" s="73"/>
      <c r="B1977" s="73"/>
      <c r="C1977" s="73"/>
      <c r="D1977" s="73"/>
      <c r="E1977" s="108"/>
      <c r="F1977" s="109"/>
      <c r="G1977" s="93"/>
      <c r="H1977" s="93"/>
      <c r="I1977" s="108"/>
      <c r="J1977" s="104"/>
      <c r="K1977" s="104"/>
      <c r="L1977" s="104"/>
      <c r="M1977" s="104"/>
      <c r="N1977" s="104"/>
      <c r="O1977" s="104"/>
      <c r="P1977" s="104"/>
      <c r="Q1977" s="104"/>
    </row>
    <row r="1978">
      <c r="A1978" s="73"/>
      <c r="B1978" s="73"/>
      <c r="C1978" s="73"/>
      <c r="D1978" s="73"/>
      <c r="E1978" s="108"/>
      <c r="F1978" s="109"/>
      <c r="G1978" s="93"/>
      <c r="H1978" s="93"/>
      <c r="I1978" s="108"/>
      <c r="J1978" s="104"/>
      <c r="K1978" s="104"/>
      <c r="L1978" s="104"/>
      <c r="M1978" s="104"/>
      <c r="N1978" s="104"/>
      <c r="O1978" s="104"/>
      <c r="P1978" s="104"/>
      <c r="Q1978" s="104"/>
    </row>
    <row r="1979">
      <c r="A1979" s="73"/>
      <c r="B1979" s="73"/>
      <c r="C1979" s="73"/>
      <c r="D1979" s="73"/>
      <c r="E1979" s="108"/>
      <c r="F1979" s="109"/>
      <c r="G1979" s="93"/>
      <c r="H1979" s="93"/>
      <c r="I1979" s="108"/>
      <c r="J1979" s="104"/>
      <c r="K1979" s="104"/>
      <c r="L1979" s="104"/>
      <c r="M1979" s="104"/>
      <c r="N1979" s="104"/>
      <c r="O1979" s="104"/>
      <c r="P1979" s="104"/>
      <c r="Q1979" s="104"/>
    </row>
    <row r="1980">
      <c r="A1980" s="73"/>
      <c r="B1980" s="73"/>
      <c r="C1980" s="73"/>
      <c r="D1980" s="73"/>
      <c r="E1980" s="108"/>
      <c r="F1980" s="109"/>
      <c r="G1980" s="93"/>
      <c r="H1980" s="93"/>
      <c r="I1980" s="108"/>
      <c r="J1980" s="104"/>
      <c r="K1980" s="104"/>
      <c r="L1980" s="104"/>
      <c r="M1980" s="104"/>
      <c r="N1980" s="104"/>
      <c r="O1980" s="104"/>
      <c r="P1980" s="104"/>
      <c r="Q1980" s="104"/>
    </row>
    <row r="1981">
      <c r="A1981" s="73"/>
      <c r="B1981" s="73"/>
      <c r="C1981" s="73"/>
      <c r="D1981" s="73"/>
      <c r="E1981" s="108"/>
      <c r="F1981" s="109"/>
      <c r="G1981" s="93"/>
      <c r="H1981" s="93"/>
      <c r="I1981" s="108"/>
      <c r="J1981" s="104"/>
      <c r="K1981" s="104"/>
      <c r="L1981" s="104"/>
      <c r="M1981" s="104"/>
      <c r="N1981" s="104"/>
      <c r="O1981" s="104"/>
      <c r="P1981" s="104"/>
      <c r="Q1981" s="104"/>
    </row>
    <row r="1982">
      <c r="A1982" s="73"/>
      <c r="B1982" s="73"/>
      <c r="C1982" s="73"/>
      <c r="D1982" s="73"/>
      <c r="E1982" s="108"/>
      <c r="F1982" s="109"/>
      <c r="G1982" s="93"/>
      <c r="H1982" s="93"/>
      <c r="I1982" s="108"/>
      <c r="J1982" s="104"/>
      <c r="K1982" s="104"/>
      <c r="L1982" s="104"/>
      <c r="M1982" s="104"/>
      <c r="N1982" s="104"/>
      <c r="O1982" s="104"/>
      <c r="P1982" s="104"/>
      <c r="Q1982" s="104"/>
    </row>
    <row r="1983">
      <c r="A1983" s="73"/>
      <c r="B1983" s="73"/>
      <c r="C1983" s="73"/>
      <c r="D1983" s="73"/>
      <c r="E1983" s="108"/>
      <c r="F1983" s="109"/>
      <c r="G1983" s="93"/>
      <c r="H1983" s="93"/>
      <c r="I1983" s="108"/>
      <c r="J1983" s="104"/>
      <c r="K1983" s="104"/>
      <c r="L1983" s="104"/>
      <c r="M1983" s="104"/>
      <c r="N1983" s="104"/>
      <c r="O1983" s="104"/>
      <c r="P1983" s="104"/>
      <c r="Q1983" s="104"/>
    </row>
    <row r="1984">
      <c r="A1984" s="73"/>
      <c r="B1984" s="73"/>
      <c r="C1984" s="73"/>
      <c r="D1984" s="73"/>
      <c r="E1984" s="108"/>
      <c r="F1984" s="109"/>
      <c r="G1984" s="93"/>
      <c r="H1984" s="93"/>
      <c r="I1984" s="108"/>
      <c r="J1984" s="104"/>
      <c r="K1984" s="104"/>
      <c r="L1984" s="104"/>
      <c r="M1984" s="104"/>
      <c r="N1984" s="104"/>
      <c r="O1984" s="104"/>
      <c r="P1984" s="104"/>
      <c r="Q1984" s="104"/>
    </row>
    <row r="1985">
      <c r="A1985" s="73"/>
      <c r="B1985" s="73"/>
      <c r="C1985" s="73"/>
      <c r="D1985" s="73"/>
      <c r="E1985" s="108"/>
      <c r="F1985" s="109"/>
      <c r="G1985" s="93"/>
      <c r="H1985" s="93"/>
      <c r="I1985" s="108"/>
      <c r="J1985" s="104"/>
      <c r="K1985" s="104"/>
      <c r="L1985" s="104"/>
      <c r="M1985" s="104"/>
      <c r="N1985" s="104"/>
      <c r="O1985" s="104"/>
      <c r="P1985" s="104"/>
      <c r="Q1985" s="104"/>
    </row>
    <row r="1986">
      <c r="A1986" s="73"/>
      <c r="B1986" s="73"/>
      <c r="C1986" s="73"/>
      <c r="D1986" s="73"/>
      <c r="E1986" s="108"/>
      <c r="F1986" s="109"/>
      <c r="G1986" s="93"/>
      <c r="H1986" s="93"/>
      <c r="I1986" s="108"/>
      <c r="J1986" s="104"/>
      <c r="K1986" s="104"/>
      <c r="L1986" s="104"/>
      <c r="M1986" s="104"/>
      <c r="N1986" s="104"/>
      <c r="O1986" s="104"/>
      <c r="P1986" s="104"/>
      <c r="Q1986" s="104"/>
    </row>
    <row r="1987">
      <c r="A1987" s="73"/>
      <c r="B1987" s="73"/>
      <c r="C1987" s="73"/>
      <c r="D1987" s="73"/>
      <c r="E1987" s="108"/>
      <c r="F1987" s="109"/>
      <c r="G1987" s="93"/>
      <c r="H1987" s="93"/>
      <c r="I1987" s="108"/>
      <c r="J1987" s="104"/>
      <c r="K1987" s="104"/>
      <c r="L1987" s="104"/>
      <c r="M1987" s="104"/>
      <c r="N1987" s="104"/>
      <c r="O1987" s="104"/>
      <c r="P1987" s="104"/>
      <c r="Q1987" s="104"/>
    </row>
    <row r="1988">
      <c r="A1988" s="73"/>
      <c r="B1988" s="73"/>
      <c r="C1988" s="73"/>
      <c r="D1988" s="73"/>
      <c r="E1988" s="108"/>
      <c r="F1988" s="109"/>
      <c r="G1988" s="93"/>
      <c r="H1988" s="93"/>
      <c r="I1988" s="108"/>
      <c r="J1988" s="104"/>
      <c r="K1988" s="104"/>
      <c r="L1988" s="104"/>
      <c r="M1988" s="104"/>
      <c r="N1988" s="104"/>
      <c r="O1988" s="104"/>
      <c r="P1988" s="104"/>
      <c r="Q1988" s="104"/>
    </row>
    <row r="1989">
      <c r="A1989" s="73"/>
      <c r="B1989" s="73"/>
      <c r="C1989" s="73"/>
      <c r="D1989" s="73"/>
      <c r="E1989" s="108"/>
      <c r="F1989" s="109"/>
      <c r="G1989" s="93"/>
      <c r="H1989" s="93"/>
      <c r="I1989" s="108"/>
      <c r="J1989" s="104"/>
      <c r="K1989" s="104"/>
      <c r="L1989" s="104"/>
      <c r="M1989" s="104"/>
      <c r="N1989" s="104"/>
      <c r="O1989" s="104"/>
      <c r="P1989" s="104"/>
      <c r="Q1989" s="104"/>
    </row>
    <row r="1990">
      <c r="A1990" s="73"/>
      <c r="B1990" s="73"/>
      <c r="C1990" s="73"/>
      <c r="D1990" s="73"/>
      <c r="E1990" s="108"/>
      <c r="F1990" s="109"/>
      <c r="G1990" s="93"/>
      <c r="H1990" s="93"/>
      <c r="I1990" s="108"/>
      <c r="J1990" s="104"/>
      <c r="K1990" s="104"/>
      <c r="L1990" s="104"/>
      <c r="M1990" s="104"/>
      <c r="N1990" s="104"/>
      <c r="O1990" s="104"/>
      <c r="P1990" s="104"/>
      <c r="Q1990" s="104"/>
    </row>
    <row r="1991">
      <c r="A1991" s="73"/>
      <c r="B1991" s="73"/>
      <c r="C1991" s="73"/>
      <c r="D1991" s="73"/>
      <c r="E1991" s="108"/>
      <c r="F1991" s="109"/>
      <c r="G1991" s="93"/>
      <c r="H1991" s="93"/>
      <c r="I1991" s="108"/>
      <c r="J1991" s="104"/>
      <c r="K1991" s="104"/>
      <c r="L1991" s="104"/>
      <c r="M1991" s="104"/>
      <c r="N1991" s="104"/>
      <c r="O1991" s="104"/>
      <c r="P1991" s="104"/>
      <c r="Q1991" s="104"/>
    </row>
    <row r="1992">
      <c r="A1992" s="73"/>
      <c r="B1992" s="73"/>
      <c r="C1992" s="73"/>
      <c r="D1992" s="73"/>
      <c r="E1992" s="108"/>
      <c r="F1992" s="109"/>
      <c r="G1992" s="93"/>
      <c r="H1992" s="93"/>
      <c r="I1992" s="108"/>
      <c r="J1992" s="104"/>
      <c r="K1992" s="104"/>
      <c r="L1992" s="104"/>
      <c r="M1992" s="104"/>
      <c r="N1992" s="104"/>
      <c r="O1992" s="104"/>
      <c r="P1992" s="104"/>
      <c r="Q1992" s="104"/>
    </row>
    <row r="1993">
      <c r="A1993" s="73"/>
      <c r="B1993" s="73"/>
      <c r="C1993" s="73"/>
      <c r="D1993" s="73"/>
      <c r="E1993" s="108"/>
      <c r="F1993" s="109"/>
      <c r="G1993" s="93"/>
      <c r="H1993" s="93"/>
      <c r="I1993" s="108"/>
      <c r="J1993" s="104"/>
      <c r="K1993" s="104"/>
      <c r="L1993" s="104"/>
      <c r="M1993" s="104"/>
      <c r="N1993" s="104"/>
      <c r="O1993" s="104"/>
      <c r="P1993" s="104"/>
      <c r="Q1993" s="104"/>
    </row>
    <row r="1994">
      <c r="A1994" s="73"/>
      <c r="B1994" s="73"/>
      <c r="C1994" s="73"/>
      <c r="D1994" s="73"/>
      <c r="E1994" s="108"/>
      <c r="F1994" s="109"/>
      <c r="G1994" s="93"/>
      <c r="H1994" s="93"/>
      <c r="I1994" s="108"/>
      <c r="J1994" s="104"/>
      <c r="K1994" s="104"/>
      <c r="L1994" s="104"/>
      <c r="M1994" s="104"/>
      <c r="N1994" s="104"/>
      <c r="O1994" s="104"/>
      <c r="P1994" s="104"/>
      <c r="Q1994" s="104"/>
    </row>
    <row r="1995">
      <c r="A1995" s="73"/>
      <c r="B1995" s="73"/>
      <c r="C1995" s="73"/>
      <c r="D1995" s="73"/>
      <c r="E1995" s="108"/>
      <c r="F1995" s="109"/>
      <c r="G1995" s="93"/>
      <c r="H1995" s="93"/>
      <c r="I1995" s="108"/>
      <c r="J1995" s="104"/>
      <c r="K1995" s="104"/>
      <c r="L1995" s="104"/>
      <c r="M1995" s="104"/>
      <c r="N1995" s="104"/>
      <c r="O1995" s="104"/>
      <c r="P1995" s="104"/>
      <c r="Q1995" s="104"/>
    </row>
    <row r="1996">
      <c r="A1996" s="73"/>
      <c r="B1996" s="73"/>
      <c r="C1996" s="73"/>
      <c r="D1996" s="73"/>
      <c r="E1996" s="108"/>
      <c r="F1996" s="109"/>
      <c r="G1996" s="93"/>
      <c r="H1996" s="93"/>
      <c r="I1996" s="108"/>
      <c r="J1996" s="104"/>
      <c r="K1996" s="104"/>
      <c r="L1996" s="104"/>
      <c r="M1996" s="104"/>
      <c r="N1996" s="104"/>
      <c r="O1996" s="104"/>
      <c r="P1996" s="104"/>
      <c r="Q1996" s="104"/>
    </row>
    <row r="1997">
      <c r="A1997" s="73"/>
      <c r="B1997" s="73"/>
      <c r="C1997" s="73"/>
      <c r="D1997" s="73"/>
      <c r="E1997" s="108"/>
      <c r="F1997" s="109"/>
      <c r="G1997" s="93"/>
      <c r="H1997" s="93"/>
      <c r="I1997" s="108"/>
      <c r="J1997" s="104"/>
      <c r="K1997" s="104"/>
      <c r="L1997" s="104"/>
      <c r="M1997" s="104"/>
      <c r="N1997" s="104"/>
      <c r="O1997" s="104"/>
      <c r="P1997" s="104"/>
      <c r="Q1997" s="104"/>
    </row>
    <row r="1998">
      <c r="A1998" s="73"/>
      <c r="B1998" s="73"/>
      <c r="C1998" s="73"/>
      <c r="D1998" s="73"/>
      <c r="E1998" s="108"/>
      <c r="F1998" s="109"/>
      <c r="G1998" s="93"/>
      <c r="H1998" s="93"/>
      <c r="I1998" s="108"/>
      <c r="J1998" s="104"/>
      <c r="K1998" s="104"/>
      <c r="L1998" s="104"/>
      <c r="M1998" s="104"/>
      <c r="N1998" s="104"/>
      <c r="O1998" s="104"/>
      <c r="P1998" s="104"/>
      <c r="Q1998" s="104"/>
    </row>
    <row r="1999">
      <c r="A1999" s="73"/>
      <c r="B1999" s="73"/>
      <c r="C1999" s="73"/>
      <c r="D1999" s="73"/>
      <c r="E1999" s="108"/>
      <c r="F1999" s="109"/>
      <c r="G1999" s="93"/>
      <c r="H1999" s="93"/>
      <c r="I1999" s="108"/>
      <c r="J1999" s="104"/>
      <c r="K1999" s="104"/>
      <c r="L1999" s="104"/>
      <c r="M1999" s="104"/>
      <c r="N1999" s="104"/>
      <c r="O1999" s="104"/>
      <c r="P1999" s="104"/>
      <c r="Q1999" s="104"/>
    </row>
    <row r="2000">
      <c r="A2000" s="73"/>
      <c r="B2000" s="73"/>
      <c r="C2000" s="73"/>
      <c r="D2000" s="73"/>
      <c r="E2000" s="108"/>
      <c r="F2000" s="109"/>
      <c r="G2000" s="93"/>
      <c r="H2000" s="93"/>
      <c r="I2000" s="108"/>
      <c r="J2000" s="104"/>
      <c r="K2000" s="104"/>
      <c r="L2000" s="104"/>
      <c r="M2000" s="104"/>
      <c r="N2000" s="104"/>
      <c r="O2000" s="104"/>
      <c r="P2000" s="104"/>
      <c r="Q2000" s="104"/>
    </row>
    <row r="2001">
      <c r="A2001" s="73"/>
      <c r="B2001" s="73"/>
      <c r="C2001" s="73"/>
      <c r="D2001" s="73"/>
      <c r="E2001" s="108"/>
      <c r="F2001" s="109"/>
      <c r="G2001" s="93"/>
      <c r="H2001" s="93"/>
      <c r="I2001" s="108"/>
      <c r="J2001" s="104"/>
      <c r="K2001" s="104"/>
      <c r="L2001" s="104"/>
      <c r="M2001" s="104"/>
      <c r="N2001" s="104"/>
      <c r="O2001" s="104"/>
      <c r="P2001" s="104"/>
      <c r="Q2001" s="104"/>
    </row>
    <row r="2002">
      <c r="A2002" s="73"/>
      <c r="B2002" s="73"/>
      <c r="C2002" s="73"/>
      <c r="D2002" s="73"/>
      <c r="E2002" s="108"/>
      <c r="F2002" s="109"/>
      <c r="G2002" s="93"/>
      <c r="H2002" s="93"/>
      <c r="I2002" s="108"/>
      <c r="J2002" s="104"/>
      <c r="K2002" s="104"/>
      <c r="L2002" s="104"/>
      <c r="M2002" s="104"/>
      <c r="N2002" s="104"/>
      <c r="O2002" s="104"/>
      <c r="P2002" s="104"/>
      <c r="Q2002" s="104"/>
    </row>
    <row r="2003">
      <c r="A2003" s="73"/>
      <c r="B2003" s="73"/>
      <c r="C2003" s="73"/>
      <c r="D2003" s="73"/>
      <c r="E2003" s="108"/>
      <c r="F2003" s="109"/>
      <c r="G2003" s="93"/>
      <c r="H2003" s="93"/>
      <c r="I2003" s="108"/>
      <c r="J2003" s="104"/>
      <c r="K2003" s="104"/>
      <c r="L2003" s="104"/>
      <c r="M2003" s="104"/>
      <c r="N2003" s="104"/>
      <c r="O2003" s="104"/>
      <c r="P2003" s="104"/>
      <c r="Q2003" s="104"/>
    </row>
    <row r="2004">
      <c r="A2004" s="73"/>
      <c r="B2004" s="73"/>
      <c r="C2004" s="73"/>
      <c r="D2004" s="73"/>
      <c r="E2004" s="108"/>
      <c r="F2004" s="109"/>
      <c r="G2004" s="93"/>
      <c r="H2004" s="93"/>
      <c r="I2004" s="108"/>
      <c r="J2004" s="104"/>
      <c r="K2004" s="104"/>
      <c r="L2004" s="104"/>
      <c r="M2004" s="104"/>
      <c r="N2004" s="104"/>
      <c r="O2004" s="104"/>
      <c r="P2004" s="104"/>
      <c r="Q2004" s="104"/>
    </row>
    <row r="2005">
      <c r="A2005" s="73"/>
      <c r="B2005" s="73"/>
      <c r="C2005" s="73"/>
      <c r="D2005" s="73"/>
      <c r="E2005" s="108"/>
      <c r="F2005" s="109"/>
      <c r="G2005" s="93"/>
      <c r="H2005" s="93"/>
      <c r="I2005" s="108"/>
      <c r="J2005" s="104"/>
      <c r="K2005" s="104"/>
      <c r="L2005" s="104"/>
      <c r="M2005" s="104"/>
      <c r="N2005" s="104"/>
      <c r="O2005" s="104"/>
      <c r="P2005" s="104"/>
      <c r="Q2005" s="104"/>
    </row>
    <row r="2006">
      <c r="A2006" s="73"/>
      <c r="B2006" s="73"/>
      <c r="C2006" s="73"/>
      <c r="D2006" s="73"/>
      <c r="E2006" s="108"/>
      <c r="F2006" s="109"/>
      <c r="G2006" s="93"/>
      <c r="H2006" s="93"/>
      <c r="I2006" s="108"/>
      <c r="J2006" s="104"/>
      <c r="K2006" s="104"/>
      <c r="L2006" s="104"/>
      <c r="M2006" s="104"/>
      <c r="N2006" s="104"/>
      <c r="O2006" s="104"/>
      <c r="P2006" s="104"/>
      <c r="Q2006" s="104"/>
    </row>
    <row r="2007">
      <c r="A2007" s="73"/>
      <c r="B2007" s="73"/>
      <c r="C2007" s="73"/>
      <c r="D2007" s="73"/>
      <c r="E2007" s="108"/>
      <c r="F2007" s="109"/>
      <c r="G2007" s="93"/>
      <c r="H2007" s="93"/>
      <c r="I2007" s="108"/>
      <c r="J2007" s="104"/>
      <c r="K2007" s="104"/>
      <c r="L2007" s="104"/>
      <c r="M2007" s="104"/>
      <c r="N2007" s="104"/>
      <c r="O2007" s="104"/>
      <c r="P2007" s="104"/>
      <c r="Q2007" s="104"/>
    </row>
    <row r="2008">
      <c r="A2008" s="73"/>
      <c r="B2008" s="73"/>
      <c r="C2008" s="73"/>
      <c r="D2008" s="73"/>
      <c r="E2008" s="108"/>
      <c r="F2008" s="109"/>
      <c r="G2008" s="93"/>
      <c r="H2008" s="93"/>
      <c r="I2008" s="108"/>
      <c r="J2008" s="104"/>
      <c r="K2008" s="104"/>
      <c r="L2008" s="104"/>
      <c r="M2008" s="104"/>
      <c r="N2008" s="104"/>
      <c r="O2008" s="104"/>
      <c r="P2008" s="104"/>
      <c r="Q2008" s="104"/>
    </row>
    <row r="2009">
      <c r="A2009" s="73"/>
      <c r="B2009" s="73"/>
      <c r="C2009" s="73"/>
      <c r="D2009" s="73"/>
      <c r="E2009" s="108"/>
      <c r="F2009" s="109"/>
      <c r="G2009" s="93"/>
      <c r="H2009" s="93"/>
      <c r="I2009" s="108"/>
      <c r="J2009" s="104"/>
      <c r="K2009" s="104"/>
      <c r="L2009" s="104"/>
      <c r="M2009" s="104"/>
      <c r="N2009" s="104"/>
      <c r="O2009" s="104"/>
      <c r="P2009" s="104"/>
      <c r="Q2009" s="104"/>
    </row>
    <row r="2010">
      <c r="A2010" s="73"/>
      <c r="B2010" s="73"/>
      <c r="C2010" s="73"/>
      <c r="D2010" s="73"/>
      <c r="E2010" s="108"/>
      <c r="F2010" s="109"/>
      <c r="G2010" s="93"/>
      <c r="H2010" s="93"/>
      <c r="I2010" s="108"/>
      <c r="J2010" s="104"/>
      <c r="K2010" s="104"/>
      <c r="L2010" s="104"/>
      <c r="M2010" s="104"/>
      <c r="N2010" s="104"/>
      <c r="O2010" s="104"/>
      <c r="P2010" s="104"/>
      <c r="Q2010" s="104"/>
    </row>
    <row r="2011">
      <c r="A2011" s="73"/>
      <c r="B2011" s="73"/>
      <c r="C2011" s="73"/>
      <c r="D2011" s="73"/>
      <c r="E2011" s="108"/>
      <c r="F2011" s="109"/>
      <c r="G2011" s="93"/>
      <c r="H2011" s="93"/>
      <c r="I2011" s="108"/>
      <c r="J2011" s="104"/>
      <c r="K2011" s="104"/>
      <c r="L2011" s="104"/>
      <c r="M2011" s="104"/>
      <c r="N2011" s="104"/>
      <c r="O2011" s="104"/>
      <c r="P2011" s="104"/>
      <c r="Q2011" s="104"/>
    </row>
    <row r="2012">
      <c r="A2012" s="73"/>
      <c r="B2012" s="73"/>
      <c r="C2012" s="73"/>
      <c r="D2012" s="73"/>
      <c r="E2012" s="108"/>
      <c r="F2012" s="109"/>
      <c r="G2012" s="93"/>
      <c r="H2012" s="93"/>
      <c r="I2012" s="108"/>
      <c r="J2012" s="104"/>
      <c r="K2012" s="104"/>
      <c r="L2012" s="104"/>
      <c r="M2012" s="104"/>
      <c r="N2012" s="104"/>
      <c r="O2012" s="104"/>
      <c r="P2012" s="104"/>
      <c r="Q2012" s="104"/>
    </row>
    <row r="2013">
      <c r="A2013" s="73"/>
      <c r="B2013" s="73"/>
      <c r="C2013" s="73"/>
      <c r="D2013" s="73"/>
      <c r="E2013" s="108"/>
      <c r="F2013" s="109"/>
      <c r="G2013" s="93"/>
      <c r="H2013" s="93"/>
      <c r="I2013" s="108"/>
      <c r="J2013" s="104"/>
      <c r="K2013" s="104"/>
      <c r="L2013" s="104"/>
      <c r="M2013" s="104"/>
      <c r="N2013" s="104"/>
      <c r="O2013" s="104"/>
      <c r="P2013" s="104"/>
      <c r="Q2013" s="104"/>
    </row>
    <row r="2014">
      <c r="A2014" s="73"/>
      <c r="B2014" s="73"/>
      <c r="C2014" s="73"/>
      <c r="D2014" s="73"/>
      <c r="E2014" s="108"/>
      <c r="F2014" s="109"/>
      <c r="G2014" s="93"/>
      <c r="H2014" s="93"/>
      <c r="I2014" s="108"/>
      <c r="J2014" s="104"/>
      <c r="K2014" s="104"/>
      <c r="L2014" s="104"/>
      <c r="M2014" s="104"/>
      <c r="N2014" s="104"/>
      <c r="O2014" s="104"/>
      <c r="P2014" s="104"/>
      <c r="Q2014" s="104"/>
    </row>
    <row r="2015">
      <c r="A2015" s="73"/>
      <c r="B2015" s="73"/>
      <c r="C2015" s="73"/>
      <c r="D2015" s="73"/>
      <c r="E2015" s="108"/>
      <c r="F2015" s="109"/>
      <c r="G2015" s="93"/>
      <c r="H2015" s="93"/>
      <c r="I2015" s="108"/>
      <c r="J2015" s="104"/>
      <c r="K2015" s="104"/>
      <c r="L2015" s="104"/>
      <c r="M2015" s="104"/>
      <c r="N2015" s="104"/>
      <c r="O2015" s="104"/>
      <c r="P2015" s="104"/>
      <c r="Q2015" s="104"/>
    </row>
    <row r="2016">
      <c r="A2016" s="73"/>
      <c r="B2016" s="73"/>
      <c r="C2016" s="73"/>
      <c r="D2016" s="73"/>
      <c r="E2016" s="108"/>
      <c r="F2016" s="109"/>
      <c r="G2016" s="93"/>
      <c r="H2016" s="93"/>
      <c r="I2016" s="108"/>
      <c r="J2016" s="104"/>
      <c r="K2016" s="104"/>
      <c r="L2016" s="104"/>
      <c r="M2016" s="104"/>
      <c r="N2016" s="104"/>
      <c r="O2016" s="104"/>
      <c r="P2016" s="104"/>
      <c r="Q2016" s="104"/>
    </row>
    <row r="2017">
      <c r="A2017" s="73"/>
      <c r="B2017" s="73"/>
      <c r="C2017" s="73"/>
      <c r="D2017" s="73"/>
      <c r="E2017" s="108"/>
      <c r="F2017" s="109"/>
      <c r="G2017" s="93"/>
      <c r="H2017" s="93"/>
      <c r="I2017" s="108"/>
      <c r="J2017" s="104"/>
      <c r="K2017" s="104"/>
      <c r="L2017" s="104"/>
      <c r="M2017" s="104"/>
      <c r="N2017" s="104"/>
      <c r="O2017" s="104"/>
      <c r="P2017" s="104"/>
      <c r="Q2017" s="104"/>
    </row>
    <row r="2018">
      <c r="A2018" s="73"/>
      <c r="B2018" s="73"/>
      <c r="C2018" s="73"/>
      <c r="D2018" s="73"/>
      <c r="E2018" s="108"/>
      <c r="F2018" s="109"/>
      <c r="G2018" s="93"/>
      <c r="H2018" s="93"/>
      <c r="I2018" s="108"/>
      <c r="J2018" s="104"/>
      <c r="K2018" s="104"/>
      <c r="L2018" s="104"/>
      <c r="M2018" s="104"/>
      <c r="N2018" s="104"/>
      <c r="O2018" s="104"/>
      <c r="P2018" s="104"/>
      <c r="Q2018" s="104"/>
    </row>
    <row r="2019">
      <c r="A2019" s="73"/>
      <c r="B2019" s="73"/>
      <c r="C2019" s="73"/>
      <c r="D2019" s="73"/>
      <c r="E2019" s="108"/>
      <c r="F2019" s="109"/>
      <c r="G2019" s="93"/>
      <c r="H2019" s="93"/>
      <c r="I2019" s="108"/>
      <c r="J2019" s="104"/>
      <c r="K2019" s="104"/>
      <c r="L2019" s="104"/>
      <c r="M2019" s="104"/>
      <c r="N2019" s="104"/>
      <c r="O2019" s="104"/>
      <c r="P2019" s="104"/>
      <c r="Q2019" s="104"/>
    </row>
    <row r="2020">
      <c r="A2020" s="73"/>
      <c r="B2020" s="73"/>
      <c r="C2020" s="73"/>
      <c r="D2020" s="73"/>
      <c r="E2020" s="108"/>
      <c r="F2020" s="109"/>
      <c r="G2020" s="93"/>
      <c r="H2020" s="93"/>
      <c r="I2020" s="108"/>
      <c r="J2020" s="104"/>
      <c r="K2020" s="104"/>
      <c r="L2020" s="104"/>
      <c r="M2020" s="104"/>
      <c r="N2020" s="104"/>
      <c r="O2020" s="104"/>
      <c r="P2020" s="104"/>
      <c r="Q2020" s="104"/>
    </row>
    <row r="2021">
      <c r="A2021" s="73"/>
      <c r="B2021" s="73"/>
      <c r="C2021" s="73"/>
      <c r="D2021" s="73"/>
      <c r="E2021" s="108"/>
      <c r="F2021" s="109"/>
      <c r="G2021" s="93"/>
      <c r="H2021" s="93"/>
      <c r="I2021" s="108"/>
      <c r="J2021" s="104"/>
      <c r="K2021" s="104"/>
      <c r="L2021" s="104"/>
      <c r="M2021" s="104"/>
      <c r="N2021" s="104"/>
      <c r="O2021" s="104"/>
      <c r="P2021" s="104"/>
      <c r="Q2021" s="104"/>
    </row>
    <row r="2022">
      <c r="A2022" s="73"/>
      <c r="B2022" s="73"/>
      <c r="C2022" s="73"/>
      <c r="D2022" s="73"/>
      <c r="E2022" s="108"/>
      <c r="F2022" s="109"/>
      <c r="G2022" s="93"/>
      <c r="H2022" s="93"/>
      <c r="I2022" s="108"/>
      <c r="J2022" s="104"/>
      <c r="K2022" s="104"/>
      <c r="L2022" s="104"/>
      <c r="M2022" s="104"/>
      <c r="N2022" s="104"/>
      <c r="O2022" s="104"/>
      <c r="P2022" s="104"/>
      <c r="Q2022" s="104"/>
    </row>
    <row r="2023">
      <c r="A2023" s="73"/>
      <c r="B2023" s="73"/>
      <c r="C2023" s="73"/>
      <c r="D2023" s="73"/>
      <c r="E2023" s="108"/>
      <c r="F2023" s="109"/>
      <c r="G2023" s="93"/>
      <c r="H2023" s="93"/>
      <c r="I2023" s="108"/>
      <c r="J2023" s="104"/>
      <c r="K2023" s="104"/>
      <c r="L2023" s="104"/>
      <c r="M2023" s="104"/>
      <c r="N2023" s="104"/>
      <c r="O2023" s="104"/>
      <c r="P2023" s="104"/>
      <c r="Q2023" s="104"/>
    </row>
    <row r="2024">
      <c r="A2024" s="73"/>
      <c r="B2024" s="73"/>
      <c r="C2024" s="73"/>
      <c r="D2024" s="73"/>
      <c r="E2024" s="108"/>
      <c r="F2024" s="109"/>
      <c r="G2024" s="93"/>
      <c r="H2024" s="93"/>
      <c r="I2024" s="108"/>
      <c r="J2024" s="104"/>
      <c r="K2024" s="104"/>
      <c r="L2024" s="104"/>
      <c r="M2024" s="104"/>
      <c r="N2024" s="104"/>
      <c r="O2024" s="104"/>
      <c r="P2024" s="104"/>
      <c r="Q2024" s="104"/>
    </row>
    <row r="2025">
      <c r="A2025" s="73"/>
      <c r="B2025" s="73"/>
      <c r="C2025" s="73"/>
      <c r="D2025" s="73"/>
      <c r="E2025" s="108"/>
      <c r="F2025" s="109"/>
      <c r="G2025" s="93"/>
      <c r="H2025" s="93"/>
      <c r="I2025" s="108"/>
      <c r="J2025" s="104"/>
      <c r="K2025" s="104"/>
      <c r="L2025" s="104"/>
      <c r="M2025" s="104"/>
      <c r="N2025" s="104"/>
      <c r="O2025" s="104"/>
      <c r="P2025" s="104"/>
      <c r="Q2025" s="104"/>
    </row>
    <row r="2026">
      <c r="A2026" s="73"/>
      <c r="B2026" s="73"/>
      <c r="C2026" s="73"/>
      <c r="D2026" s="73"/>
      <c r="E2026" s="108"/>
      <c r="F2026" s="109"/>
      <c r="G2026" s="93"/>
      <c r="H2026" s="93"/>
      <c r="I2026" s="108"/>
      <c r="J2026" s="104"/>
      <c r="K2026" s="104"/>
      <c r="L2026" s="104"/>
      <c r="M2026" s="104"/>
      <c r="N2026" s="104"/>
      <c r="O2026" s="104"/>
      <c r="P2026" s="104"/>
      <c r="Q2026" s="104"/>
    </row>
    <row r="2027">
      <c r="A2027" s="73"/>
      <c r="B2027" s="73"/>
      <c r="C2027" s="73"/>
      <c r="D2027" s="73"/>
      <c r="E2027" s="108"/>
      <c r="F2027" s="109"/>
      <c r="G2027" s="93"/>
      <c r="H2027" s="93"/>
      <c r="I2027" s="108"/>
      <c r="J2027" s="104"/>
      <c r="K2027" s="104"/>
      <c r="L2027" s="104"/>
      <c r="M2027" s="104"/>
      <c r="N2027" s="104"/>
      <c r="O2027" s="104"/>
      <c r="P2027" s="104"/>
      <c r="Q2027" s="104"/>
    </row>
    <row r="2028">
      <c r="A2028" s="73"/>
      <c r="B2028" s="73"/>
      <c r="C2028" s="73"/>
      <c r="D2028" s="73"/>
      <c r="E2028" s="108"/>
      <c r="F2028" s="109"/>
      <c r="G2028" s="93"/>
      <c r="H2028" s="93"/>
      <c r="I2028" s="108"/>
      <c r="J2028" s="104"/>
      <c r="K2028" s="104"/>
      <c r="L2028" s="104"/>
      <c r="M2028" s="104"/>
      <c r="N2028" s="104"/>
      <c r="O2028" s="104"/>
      <c r="P2028" s="104"/>
      <c r="Q2028" s="104"/>
    </row>
    <row r="2029">
      <c r="A2029" s="73"/>
      <c r="B2029" s="73"/>
      <c r="C2029" s="73"/>
      <c r="D2029" s="73"/>
      <c r="E2029" s="108"/>
      <c r="F2029" s="109"/>
      <c r="G2029" s="93"/>
      <c r="H2029" s="93"/>
      <c r="I2029" s="108"/>
      <c r="J2029" s="104"/>
      <c r="K2029" s="104"/>
      <c r="L2029" s="104"/>
      <c r="M2029" s="104"/>
      <c r="N2029" s="104"/>
      <c r="O2029" s="104"/>
      <c r="P2029" s="104"/>
      <c r="Q2029" s="104"/>
    </row>
    <row r="2030">
      <c r="A2030" s="73"/>
      <c r="B2030" s="73"/>
      <c r="C2030" s="73"/>
      <c r="D2030" s="73"/>
      <c r="E2030" s="108"/>
      <c r="F2030" s="109"/>
      <c r="G2030" s="93"/>
      <c r="H2030" s="93"/>
      <c r="I2030" s="108"/>
      <c r="J2030" s="104"/>
      <c r="K2030" s="104"/>
      <c r="L2030" s="104"/>
      <c r="M2030" s="104"/>
      <c r="N2030" s="104"/>
      <c r="O2030" s="104"/>
      <c r="P2030" s="104"/>
      <c r="Q2030" s="104"/>
    </row>
    <row r="2031">
      <c r="A2031" s="73"/>
      <c r="B2031" s="73"/>
      <c r="C2031" s="73"/>
      <c r="D2031" s="73"/>
      <c r="E2031" s="108"/>
      <c r="F2031" s="109"/>
      <c r="G2031" s="93"/>
      <c r="H2031" s="93"/>
      <c r="I2031" s="108"/>
      <c r="J2031" s="104"/>
      <c r="K2031" s="104"/>
      <c r="L2031" s="104"/>
      <c r="M2031" s="104"/>
      <c r="N2031" s="104"/>
      <c r="O2031" s="104"/>
      <c r="P2031" s="104"/>
      <c r="Q2031" s="104"/>
    </row>
    <row r="2032">
      <c r="A2032" s="73"/>
      <c r="B2032" s="73"/>
      <c r="C2032" s="73"/>
      <c r="D2032" s="73"/>
      <c r="E2032" s="108"/>
      <c r="F2032" s="109"/>
      <c r="G2032" s="93"/>
      <c r="H2032" s="93"/>
      <c r="I2032" s="108"/>
      <c r="J2032" s="104"/>
      <c r="K2032" s="104"/>
      <c r="L2032" s="104"/>
      <c r="M2032" s="104"/>
      <c r="N2032" s="104"/>
      <c r="O2032" s="104"/>
      <c r="P2032" s="104"/>
      <c r="Q2032" s="104"/>
    </row>
    <row r="2033">
      <c r="A2033" s="73"/>
      <c r="B2033" s="73"/>
      <c r="C2033" s="73"/>
      <c r="D2033" s="73"/>
      <c r="E2033" s="108"/>
      <c r="F2033" s="109"/>
      <c r="G2033" s="93"/>
      <c r="H2033" s="93"/>
      <c r="I2033" s="108"/>
      <c r="J2033" s="104"/>
      <c r="K2033" s="104"/>
      <c r="L2033" s="104"/>
      <c r="M2033" s="104"/>
      <c r="N2033" s="104"/>
      <c r="O2033" s="104"/>
      <c r="P2033" s="104"/>
      <c r="Q2033" s="104"/>
    </row>
    <row r="2034">
      <c r="A2034" s="73"/>
      <c r="B2034" s="73"/>
      <c r="C2034" s="73"/>
      <c r="D2034" s="73"/>
      <c r="E2034" s="108"/>
      <c r="F2034" s="109"/>
      <c r="G2034" s="93"/>
      <c r="H2034" s="93"/>
      <c r="I2034" s="108"/>
      <c r="J2034" s="104"/>
      <c r="K2034" s="104"/>
      <c r="L2034" s="104"/>
      <c r="M2034" s="104"/>
      <c r="N2034" s="104"/>
      <c r="O2034" s="104"/>
      <c r="P2034" s="104"/>
      <c r="Q2034" s="104"/>
    </row>
    <row r="2035">
      <c r="A2035" s="73"/>
      <c r="B2035" s="73"/>
      <c r="C2035" s="73"/>
      <c r="D2035" s="73"/>
      <c r="E2035" s="108"/>
      <c r="F2035" s="109"/>
      <c r="G2035" s="93"/>
      <c r="H2035" s="93"/>
      <c r="I2035" s="108"/>
      <c r="J2035" s="104"/>
      <c r="K2035" s="104"/>
      <c r="L2035" s="104"/>
      <c r="M2035" s="104"/>
      <c r="N2035" s="104"/>
      <c r="O2035" s="104"/>
      <c r="P2035" s="104"/>
      <c r="Q2035" s="104"/>
    </row>
    <row r="2036">
      <c r="A2036" s="73"/>
      <c r="B2036" s="73"/>
      <c r="C2036" s="73"/>
      <c r="D2036" s="73"/>
      <c r="E2036" s="108"/>
      <c r="F2036" s="109"/>
      <c r="G2036" s="93"/>
      <c r="H2036" s="93"/>
      <c r="I2036" s="108"/>
      <c r="J2036" s="104"/>
      <c r="K2036" s="104"/>
      <c r="L2036" s="104"/>
      <c r="M2036" s="104"/>
      <c r="N2036" s="104"/>
      <c r="O2036" s="104"/>
      <c r="P2036" s="104"/>
      <c r="Q2036" s="104"/>
    </row>
    <row r="2037">
      <c r="A2037" s="73"/>
      <c r="B2037" s="73"/>
      <c r="C2037" s="73"/>
      <c r="D2037" s="73"/>
      <c r="E2037" s="108"/>
      <c r="F2037" s="109"/>
      <c r="G2037" s="93"/>
      <c r="H2037" s="93"/>
      <c r="I2037" s="108"/>
      <c r="J2037" s="104"/>
      <c r="K2037" s="104"/>
      <c r="L2037" s="104"/>
      <c r="M2037" s="104"/>
      <c r="N2037" s="104"/>
      <c r="O2037" s="104"/>
      <c r="P2037" s="104"/>
      <c r="Q2037" s="104"/>
    </row>
    <row r="2038">
      <c r="A2038" s="73"/>
      <c r="B2038" s="73"/>
      <c r="C2038" s="73"/>
      <c r="D2038" s="73"/>
      <c r="E2038" s="108"/>
      <c r="F2038" s="109"/>
      <c r="G2038" s="93"/>
      <c r="H2038" s="93"/>
      <c r="I2038" s="108"/>
      <c r="J2038" s="104"/>
      <c r="K2038" s="104"/>
      <c r="L2038" s="104"/>
      <c r="M2038" s="104"/>
      <c r="N2038" s="104"/>
      <c r="O2038" s="104"/>
      <c r="P2038" s="104"/>
      <c r="Q2038" s="104"/>
    </row>
    <row r="2039">
      <c r="A2039" s="73"/>
      <c r="B2039" s="73"/>
      <c r="C2039" s="73"/>
      <c r="D2039" s="73"/>
      <c r="E2039" s="108"/>
      <c r="F2039" s="109"/>
      <c r="G2039" s="93"/>
      <c r="H2039" s="93"/>
      <c r="I2039" s="108"/>
      <c r="J2039" s="104"/>
      <c r="K2039" s="104"/>
      <c r="L2039" s="104"/>
      <c r="M2039" s="104"/>
      <c r="N2039" s="104"/>
      <c r="O2039" s="104"/>
      <c r="P2039" s="104"/>
      <c r="Q2039" s="104"/>
    </row>
    <row r="2040">
      <c r="A2040" s="73"/>
      <c r="B2040" s="73"/>
      <c r="C2040" s="73"/>
      <c r="D2040" s="73"/>
      <c r="E2040" s="108"/>
      <c r="F2040" s="109"/>
      <c r="G2040" s="93"/>
      <c r="H2040" s="93"/>
      <c r="I2040" s="108"/>
      <c r="J2040" s="104"/>
      <c r="K2040" s="104"/>
      <c r="L2040" s="104"/>
      <c r="M2040" s="104"/>
      <c r="N2040" s="104"/>
      <c r="O2040" s="104"/>
      <c r="P2040" s="104"/>
      <c r="Q2040" s="104"/>
    </row>
    <row r="2041">
      <c r="A2041" s="73"/>
      <c r="B2041" s="73"/>
      <c r="C2041" s="73"/>
      <c r="D2041" s="73"/>
      <c r="E2041" s="108"/>
      <c r="F2041" s="109"/>
      <c r="G2041" s="93"/>
      <c r="H2041" s="93"/>
      <c r="I2041" s="108"/>
      <c r="J2041" s="104"/>
      <c r="K2041" s="104"/>
      <c r="L2041" s="104"/>
      <c r="M2041" s="104"/>
      <c r="N2041" s="104"/>
      <c r="O2041" s="104"/>
      <c r="P2041" s="104"/>
      <c r="Q2041" s="104"/>
    </row>
    <row r="2042">
      <c r="A2042" s="73"/>
      <c r="B2042" s="73"/>
      <c r="C2042" s="73"/>
      <c r="D2042" s="73"/>
      <c r="E2042" s="108"/>
      <c r="F2042" s="109"/>
      <c r="G2042" s="93"/>
      <c r="H2042" s="93"/>
      <c r="I2042" s="108"/>
      <c r="J2042" s="104"/>
      <c r="K2042" s="104"/>
      <c r="L2042" s="104"/>
      <c r="M2042" s="104"/>
      <c r="N2042" s="104"/>
      <c r="O2042" s="104"/>
      <c r="P2042" s="104"/>
      <c r="Q2042" s="104"/>
    </row>
    <row r="2043">
      <c r="A2043" s="73"/>
      <c r="B2043" s="73"/>
      <c r="C2043" s="73"/>
      <c r="D2043" s="73"/>
      <c r="E2043" s="108"/>
      <c r="F2043" s="109"/>
      <c r="G2043" s="93"/>
      <c r="H2043" s="93"/>
      <c r="I2043" s="108"/>
      <c r="J2043" s="104"/>
      <c r="K2043" s="104"/>
      <c r="L2043" s="104"/>
      <c r="M2043" s="104"/>
      <c r="N2043" s="104"/>
      <c r="O2043" s="104"/>
      <c r="P2043" s="104"/>
      <c r="Q2043" s="104"/>
    </row>
    <row r="2044">
      <c r="A2044" s="73"/>
      <c r="B2044" s="73"/>
      <c r="C2044" s="73"/>
      <c r="D2044" s="73"/>
      <c r="E2044" s="108"/>
      <c r="F2044" s="109"/>
      <c r="G2044" s="93"/>
      <c r="H2044" s="93"/>
      <c r="I2044" s="108"/>
      <c r="J2044" s="104"/>
      <c r="K2044" s="104"/>
      <c r="L2044" s="104"/>
      <c r="M2044" s="104"/>
      <c r="N2044" s="104"/>
      <c r="O2044" s="104"/>
      <c r="P2044" s="104"/>
      <c r="Q2044" s="104"/>
    </row>
    <row r="2045">
      <c r="A2045" s="73"/>
      <c r="B2045" s="73"/>
      <c r="C2045" s="73"/>
      <c r="D2045" s="73"/>
      <c r="E2045" s="108"/>
      <c r="F2045" s="109"/>
      <c r="G2045" s="93"/>
      <c r="H2045" s="93"/>
      <c r="I2045" s="108"/>
      <c r="J2045" s="104"/>
      <c r="K2045" s="104"/>
      <c r="L2045" s="104"/>
      <c r="M2045" s="104"/>
      <c r="N2045" s="104"/>
      <c r="O2045" s="104"/>
      <c r="P2045" s="104"/>
      <c r="Q2045" s="104"/>
    </row>
    <row r="2046">
      <c r="A2046" s="73"/>
      <c r="B2046" s="73"/>
      <c r="C2046" s="73"/>
      <c r="D2046" s="73"/>
      <c r="E2046" s="108"/>
      <c r="F2046" s="109"/>
      <c r="G2046" s="93"/>
      <c r="H2046" s="93"/>
      <c r="I2046" s="108"/>
      <c r="J2046" s="104"/>
      <c r="K2046" s="104"/>
      <c r="L2046" s="104"/>
      <c r="M2046" s="104"/>
      <c r="N2046" s="104"/>
      <c r="O2046" s="104"/>
      <c r="P2046" s="104"/>
      <c r="Q2046" s="104"/>
    </row>
  </sheetData>
  <autoFilter ref="$A$5:$Z$1127">
    <filterColumn colId="6">
      <filters>
        <filter val="PELABUHAN RATU"/>
        <filter val="BAYAH5"/>
        <filter val="PELABUHAN RATU 5"/>
      </filters>
    </filterColumn>
  </autoFilter>
  <mergeCells count="12">
    <mergeCell ref="N3:O3"/>
    <mergeCell ref="P3:Q3"/>
    <mergeCell ref="W3:X3"/>
    <mergeCell ref="Y3:Z3"/>
    <mergeCell ref="AA3:AB3"/>
    <mergeCell ref="R2:S3"/>
    <mergeCell ref="E3:E4"/>
    <mergeCell ref="F3:F4"/>
    <mergeCell ref="G3:G4"/>
    <mergeCell ref="H3:H4"/>
    <mergeCell ref="J3:K3"/>
    <mergeCell ref="L3:M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9" width="1.25"/>
    <col customWidth="1" min="20" max="20" width="31.63"/>
    <col customWidth="1" hidden="1" min="21" max="22" width="14.38"/>
    <col customWidth="1" min="23" max="23" width="50.88"/>
    <col customWidth="1" hidden="1" min="24" max="32" width="14.38"/>
    <col customWidth="1" min="33" max="33" width="8.0"/>
    <col customWidth="1" hidden="1" min="34" max="42" width="14.38"/>
    <col customWidth="1" min="43" max="43" width="8.88"/>
    <col customWidth="1" min="44" max="44" width="9.75"/>
    <col customWidth="1" min="45" max="45" width="8.0"/>
    <col customWidth="1" min="46" max="49" width="9.75"/>
    <col customWidth="1" hidden="1" min="50" max="53" width="14.3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10</v>
      </c>
      <c r="O1" s="2" t="s">
        <v>11</v>
      </c>
      <c r="P1" s="2" t="s">
        <v>12</v>
      </c>
      <c r="Q1" s="2" t="s">
        <v>12</v>
      </c>
      <c r="R1" s="1"/>
      <c r="S1" s="3"/>
      <c r="T1" s="110" t="s">
        <v>3702</v>
      </c>
      <c r="U1" s="54" t="s">
        <v>14</v>
      </c>
      <c r="V1" s="54" t="s">
        <v>15</v>
      </c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1" t="s">
        <v>45</v>
      </c>
    </row>
    <row r="2">
      <c r="S2" s="5"/>
      <c r="T2" s="111" t="s">
        <v>13</v>
      </c>
      <c r="U2" s="68" t="s">
        <v>14</v>
      </c>
      <c r="V2" s="68" t="s">
        <v>15</v>
      </c>
      <c r="W2" s="68" t="s">
        <v>16</v>
      </c>
      <c r="X2" s="68" t="s">
        <v>17</v>
      </c>
      <c r="Y2" s="68" t="s">
        <v>17</v>
      </c>
      <c r="Z2" s="68" t="s">
        <v>18</v>
      </c>
      <c r="AA2" s="68" t="s">
        <v>18</v>
      </c>
      <c r="AB2" s="68" t="s">
        <v>19</v>
      </c>
      <c r="AC2" s="68" t="s">
        <v>20</v>
      </c>
      <c r="AD2" s="68" t="s">
        <v>21</v>
      </c>
      <c r="AE2" s="68" t="s">
        <v>22</v>
      </c>
      <c r="AF2" s="68" t="s">
        <v>23</v>
      </c>
      <c r="AG2" s="68" t="s">
        <v>24</v>
      </c>
      <c r="AH2" s="68" t="s">
        <v>25</v>
      </c>
      <c r="AI2" s="68" t="s">
        <v>26</v>
      </c>
      <c r="AJ2" s="68" t="s">
        <v>27</v>
      </c>
      <c r="AK2" s="68" t="s">
        <v>28</v>
      </c>
      <c r="AL2" s="68" t="s">
        <v>29</v>
      </c>
      <c r="AM2" s="68" t="s">
        <v>30</v>
      </c>
      <c r="AN2" s="68" t="s">
        <v>31</v>
      </c>
      <c r="AO2" s="68" t="s">
        <v>32</v>
      </c>
      <c r="AP2" s="68" t="s">
        <v>33</v>
      </c>
      <c r="AQ2" s="68" t="s">
        <v>35</v>
      </c>
      <c r="AR2" s="68" t="s">
        <v>36</v>
      </c>
      <c r="AS2" s="68" t="s">
        <v>37</v>
      </c>
      <c r="AT2" s="68" t="s">
        <v>38</v>
      </c>
      <c r="AU2" s="68" t="s">
        <v>39</v>
      </c>
      <c r="AV2" s="68" t="s">
        <v>40</v>
      </c>
      <c r="AW2" s="68" t="s">
        <v>41</v>
      </c>
      <c r="AX2" s="68" t="s">
        <v>42</v>
      </c>
      <c r="AY2" s="68" t="s">
        <v>43</v>
      </c>
      <c r="AZ2" s="68" t="s">
        <v>44</v>
      </c>
      <c r="BA2" s="1" t="s">
        <v>45</v>
      </c>
    </row>
    <row r="3" hidden="1">
      <c r="S3" s="3"/>
      <c r="T3" s="54"/>
      <c r="U3" s="54"/>
      <c r="V3" s="54"/>
      <c r="W3" s="110" t="s">
        <v>3703</v>
      </c>
      <c r="X3" s="110" t="s">
        <v>47</v>
      </c>
      <c r="Y3" s="54"/>
      <c r="Z3" s="110" t="s">
        <v>47</v>
      </c>
      <c r="AA3" s="54"/>
      <c r="AB3" s="6"/>
      <c r="AC3" s="6"/>
      <c r="AD3" s="54"/>
      <c r="AE3" s="54"/>
      <c r="AF3" s="110" t="s">
        <v>48</v>
      </c>
      <c r="AG3" s="110" t="s">
        <v>49</v>
      </c>
      <c r="AH3" s="54"/>
      <c r="AI3" s="54"/>
      <c r="AJ3" s="54"/>
      <c r="AK3" s="110" t="s">
        <v>50</v>
      </c>
      <c r="AL3" s="110" t="s">
        <v>50</v>
      </c>
      <c r="AM3" s="110" t="s">
        <v>51</v>
      </c>
      <c r="AN3" s="110" t="s">
        <v>51</v>
      </c>
      <c r="AO3" s="110" t="s">
        <v>52</v>
      </c>
      <c r="AP3" s="54"/>
      <c r="AQ3" s="110" t="s">
        <v>53</v>
      </c>
      <c r="AR3" s="110" t="s">
        <v>54</v>
      </c>
      <c r="AS3" s="110" t="s">
        <v>55</v>
      </c>
      <c r="AT3" s="110" t="s">
        <v>54</v>
      </c>
      <c r="AU3" s="110" t="s">
        <v>54</v>
      </c>
      <c r="AV3" s="110" t="s">
        <v>54</v>
      </c>
      <c r="AW3" s="110" t="s">
        <v>54</v>
      </c>
      <c r="AX3" s="110" t="s">
        <v>56</v>
      </c>
      <c r="AY3" s="54"/>
      <c r="AZ3" s="110" t="s">
        <v>55</v>
      </c>
    </row>
    <row r="4" hidden="1">
      <c r="D4">
        <f>counta(D5:D1529)</f>
        <v>2</v>
      </c>
      <c r="F4">
        <f>counta(F5:F1529)</f>
        <v>3</v>
      </c>
      <c r="K4">
        <f t="shared" ref="K4:L4" si="1">counta(K5:K1529)</f>
        <v>3</v>
      </c>
      <c r="L4">
        <f t="shared" si="1"/>
        <v>4</v>
      </c>
      <c r="S4" s="3"/>
      <c r="T4" s="68" t="s">
        <v>57</v>
      </c>
      <c r="U4" s="68" t="s">
        <v>58</v>
      </c>
      <c r="V4" s="68" t="s">
        <v>58</v>
      </c>
      <c r="W4" s="68" t="s">
        <v>59</v>
      </c>
      <c r="X4" s="68" t="s">
        <v>60</v>
      </c>
      <c r="Y4" s="68" t="s">
        <v>61</v>
      </c>
      <c r="Z4" s="68" t="s">
        <v>62</v>
      </c>
      <c r="AA4" s="68" t="s">
        <v>63</v>
      </c>
      <c r="AB4" s="6"/>
      <c r="AC4" s="6"/>
      <c r="AD4" s="112">
        <v>0.0</v>
      </c>
      <c r="AE4" s="112">
        <v>1.0</v>
      </c>
      <c r="AF4" s="54"/>
      <c r="AG4" s="112">
        <v>6.2</v>
      </c>
      <c r="AH4" s="112">
        <v>1.0</v>
      </c>
      <c r="AI4" s="68" t="s">
        <v>64</v>
      </c>
      <c r="AJ4" s="112">
        <v>0.0</v>
      </c>
      <c r="AK4" s="54"/>
      <c r="AL4" s="54"/>
      <c r="AM4" s="112">
        <v>0.0</v>
      </c>
      <c r="AN4" s="112">
        <v>0.0</v>
      </c>
      <c r="AO4" s="112">
        <v>100.0</v>
      </c>
      <c r="AP4" s="112">
        <v>1.0</v>
      </c>
      <c r="AQ4" s="112">
        <v>2.73</v>
      </c>
      <c r="AR4" s="112">
        <v>1.647643</v>
      </c>
      <c r="AS4" s="112">
        <v>76.21999</v>
      </c>
      <c r="AT4" s="112">
        <v>0.39246</v>
      </c>
      <c r="AU4" s="112">
        <v>1.60022</v>
      </c>
      <c r="AV4" s="112">
        <v>1.32246</v>
      </c>
      <c r="AW4" s="112">
        <v>4.80066</v>
      </c>
      <c r="AX4" s="112">
        <v>0.0</v>
      </c>
      <c r="AY4" s="112">
        <v>0.6742607</v>
      </c>
      <c r="AZ4" s="112">
        <v>-2.423059</v>
      </c>
    </row>
    <row r="5" hidden="1">
      <c r="A5">
        <f t="shared" ref="A5:A1445" si="2">COUNTA(C5:Q5)-1</f>
        <v>6</v>
      </c>
      <c r="B5">
        <f t="shared" ref="B5:B1445" si="3">if(C5="",,AR5)</f>
        <v>1.647643</v>
      </c>
      <c r="C5" t="str">
        <f>if(and(D$4&gt;1,E5=PROSES!$D$22),,D5)</f>
        <v>1MENES-1LBUAN-2</v>
      </c>
      <c r="D5" s="1" t="str">
        <f>if(and(F$4&gt;1,F5=PROSES!$B$22),,F5)</f>
        <v>1MENES-1LBUAN-2</v>
      </c>
      <c r="E5">
        <f t="shared" ref="E5:E1445" si="4">if(F5="",,AR5)</f>
        <v>1.647643</v>
      </c>
      <c r="F5" t="str">
        <f t="shared" ref="F5:F1445" si="5">if(G5=H5,,(G5&amp;H5))</f>
        <v>1MENES-1LBUAN-2</v>
      </c>
      <c r="G5" s="1" t="str">
        <f>if(Z5=PROSES!$E$29,T5,)</f>
        <v/>
      </c>
      <c r="H5" t="str">
        <f>if(X5=PROSES!$E$29,T5,)</f>
        <v>1MENES-1LBUAN-2</v>
      </c>
      <c r="I5" t="str">
        <f t="shared" ref="I5:I1445" si="6">if(J5="",,AR5)</f>
        <v/>
      </c>
      <c r="J5" t="str">
        <f>if(and(K$4&gt;1,R5=PROSES!$C$2),,K5)</f>
        <v/>
      </c>
      <c r="K5" s="1" t="str">
        <f>if(and(L$4&gt;1,L5=PROSES!$B$2),,L5)</f>
        <v/>
      </c>
      <c r="L5" t="str">
        <f t="shared" ref="L5:L1445" si="7">if(M5=N5,,(M5&amp;N5))</f>
        <v/>
      </c>
      <c r="M5" s="6" t="str">
        <f>if(Z5=PROSES!$B$3,T5,)</f>
        <v/>
      </c>
      <c r="N5" s="6" t="str">
        <f>if(X5=PROSES!$B$3,T5,)</f>
        <v/>
      </c>
      <c r="O5" t="str">
        <f t="shared" ref="O5:O1445" si="8">P5&amp;Q5</f>
        <v>1MENES-1LBUAN-2</v>
      </c>
      <c r="P5" t="str">
        <f>if(Z5=PROSES!$B$1,T5,)</f>
        <v/>
      </c>
      <c r="Q5" t="str">
        <f>if(X5=PROSES!$B$1,T5,)</f>
        <v>1MENES-1LBUAN-2</v>
      </c>
      <c r="R5" t="str">
        <f t="shared" ref="R5:R1339" si="9">X5&amp;Z5</f>
        <v>MENES5PLTU Banten 2</v>
      </c>
      <c r="S5" s="3"/>
      <c r="T5" s="68" t="s">
        <v>65</v>
      </c>
      <c r="U5" s="68" t="s">
        <v>58</v>
      </c>
      <c r="V5" s="68" t="s">
        <v>58</v>
      </c>
      <c r="W5" s="68" t="s">
        <v>59</v>
      </c>
      <c r="X5" s="68" t="s">
        <v>60</v>
      </c>
      <c r="Y5" s="68" t="s">
        <v>66</v>
      </c>
      <c r="Z5" s="68" t="s">
        <v>62</v>
      </c>
      <c r="AA5" s="68" t="s">
        <v>63</v>
      </c>
      <c r="AB5" s="6"/>
      <c r="AC5" s="6"/>
      <c r="AD5" s="112">
        <v>0.0</v>
      </c>
      <c r="AE5" s="112">
        <v>1.0</v>
      </c>
      <c r="AF5" s="54"/>
      <c r="AG5" s="112">
        <v>6.2</v>
      </c>
      <c r="AH5" s="112">
        <v>1.0</v>
      </c>
      <c r="AI5" s="68" t="s">
        <v>64</v>
      </c>
      <c r="AJ5" s="112">
        <v>0.0</v>
      </c>
      <c r="AK5" s="54"/>
      <c r="AL5" s="54"/>
      <c r="AM5" s="112">
        <v>0.0</v>
      </c>
      <c r="AN5" s="112">
        <v>0.0</v>
      </c>
      <c r="AO5" s="112">
        <v>100.0</v>
      </c>
      <c r="AP5" s="112">
        <v>1.0</v>
      </c>
      <c r="AQ5" s="112">
        <v>2.73</v>
      </c>
      <c r="AR5" s="112">
        <v>1.647643</v>
      </c>
      <c r="AS5" s="112">
        <v>76.21999</v>
      </c>
      <c r="AT5" s="112">
        <v>0.39246</v>
      </c>
      <c r="AU5" s="112">
        <v>1.60022</v>
      </c>
      <c r="AV5" s="112">
        <v>1.32246</v>
      </c>
      <c r="AW5" s="112">
        <v>4.80066</v>
      </c>
      <c r="AX5" s="112">
        <v>0.0</v>
      </c>
      <c r="AY5" s="112">
        <v>0.6742607</v>
      </c>
      <c r="AZ5" s="112">
        <v>-2.423059</v>
      </c>
    </row>
    <row r="6" hidden="1">
      <c r="A6">
        <f t="shared" si="2"/>
        <v>0</v>
      </c>
      <c r="B6" t="str">
        <f t="shared" si="3"/>
        <v/>
      </c>
      <c r="C6" t="str">
        <f>if(and(D$4&gt;1,E6=PROSES!$D$22),,D6)</f>
        <v/>
      </c>
      <c r="D6" s="1" t="str">
        <f>if(and(F$4&gt;1,F6=PROSES!$B$10),,F6)</f>
        <v/>
      </c>
      <c r="E6" t="str">
        <f t="shared" si="4"/>
        <v/>
      </c>
      <c r="F6" t="str">
        <f t="shared" si="5"/>
        <v/>
      </c>
      <c r="G6" s="1" t="str">
        <f>if(Z6=PROSES!$E$29,T6,)</f>
        <v/>
      </c>
      <c r="H6" t="str">
        <f>if(X6=PROSES!$E$29,T6,)</f>
        <v/>
      </c>
      <c r="I6" t="str">
        <f t="shared" si="6"/>
        <v/>
      </c>
      <c r="J6" t="str">
        <f>if(and($K$4&gt;1,R6=PROSES!$C$2),,K6)</f>
        <v/>
      </c>
      <c r="K6" s="1" t="str">
        <f>if(and($L$4&gt;1,L6=PROSES!$B$2),,L6)</f>
        <v/>
      </c>
      <c r="L6" t="str">
        <f t="shared" si="7"/>
        <v/>
      </c>
      <c r="M6" t="str">
        <f>if(Z6=PROSES!$B$3,T6,)</f>
        <v/>
      </c>
      <c r="N6" t="str">
        <f>if(X6=PROSES!$B$3,T6,)</f>
        <v/>
      </c>
      <c r="O6" t="str">
        <f t="shared" si="8"/>
        <v/>
      </c>
      <c r="P6" t="str">
        <f>if(Z6=PROSES!$B$1,T6,)</f>
        <v/>
      </c>
      <c r="Q6" t="str">
        <f>if(X6=PROSES!$B$1,T6,)</f>
        <v/>
      </c>
      <c r="R6" t="str">
        <f t="shared" si="9"/>
        <v>PLTU Banten 2SAKETI5</v>
      </c>
      <c r="S6" s="3"/>
      <c r="T6" s="68" t="s">
        <v>67</v>
      </c>
      <c r="U6" s="68" t="s">
        <v>58</v>
      </c>
      <c r="V6" s="68" t="s">
        <v>58</v>
      </c>
      <c r="W6" s="68" t="s">
        <v>59</v>
      </c>
      <c r="X6" s="68" t="s">
        <v>62</v>
      </c>
      <c r="Y6" s="68" t="s">
        <v>63</v>
      </c>
      <c r="Z6" s="68" t="s">
        <v>68</v>
      </c>
      <c r="AA6" s="68" t="s">
        <v>61</v>
      </c>
      <c r="AB6" s="6"/>
      <c r="AC6" s="6"/>
      <c r="AD6" s="112">
        <v>0.0</v>
      </c>
      <c r="AE6" s="112">
        <v>1.0</v>
      </c>
      <c r="AF6" s="6"/>
      <c r="AG6" s="112">
        <v>20.299</v>
      </c>
      <c r="AH6" s="112">
        <v>1.0</v>
      </c>
      <c r="AI6" s="68" t="s">
        <v>64</v>
      </c>
      <c r="AJ6" s="112">
        <v>0.0</v>
      </c>
      <c r="AK6" s="6"/>
      <c r="AL6" s="6"/>
      <c r="AM6" s="112">
        <v>0.0</v>
      </c>
      <c r="AN6" s="112">
        <v>0.0</v>
      </c>
      <c r="AO6" s="112">
        <v>100.0</v>
      </c>
      <c r="AP6" s="112">
        <v>1.0</v>
      </c>
      <c r="AQ6" s="112">
        <v>2.73</v>
      </c>
      <c r="AR6" s="112">
        <v>5.394438</v>
      </c>
      <c r="AS6" s="112">
        <v>76.21999</v>
      </c>
      <c r="AT6" s="112">
        <v>1.284927</v>
      </c>
      <c r="AU6" s="112">
        <v>5.239172</v>
      </c>
      <c r="AV6" s="112">
        <v>4.329777</v>
      </c>
      <c r="AW6" s="112">
        <v>15.71751</v>
      </c>
      <c r="AX6" s="112">
        <v>0.0</v>
      </c>
      <c r="AY6" s="112">
        <v>0.6742607</v>
      </c>
      <c r="AZ6" s="112">
        <v>-2.423059</v>
      </c>
    </row>
    <row r="7" hidden="1">
      <c r="A7">
        <f t="shared" si="2"/>
        <v>0</v>
      </c>
      <c r="B7" t="str">
        <f t="shared" si="3"/>
        <v/>
      </c>
      <c r="C7" t="str">
        <f>if(and(D$4&gt;1,E7=PROSES!$D$22),,D7)</f>
        <v/>
      </c>
      <c r="D7" s="1" t="str">
        <f>if(and(F$4&gt;1,F7=PROSES!$B$10),,F7)</f>
        <v/>
      </c>
      <c r="E7" t="str">
        <f t="shared" si="4"/>
        <v/>
      </c>
      <c r="F7" t="str">
        <f t="shared" si="5"/>
        <v/>
      </c>
      <c r="G7" s="1" t="str">
        <f>if(Z7=PROSES!$E$29,T7,)</f>
        <v/>
      </c>
      <c r="H7" t="str">
        <f>if(X7=PROSES!$E$29,T7,)</f>
        <v/>
      </c>
      <c r="I7" t="str">
        <f t="shared" si="6"/>
        <v/>
      </c>
      <c r="J7" t="str">
        <f>if(and($K$4&gt;1,R7=PROSES!$C$2),,K7)</f>
        <v/>
      </c>
      <c r="K7" s="1" t="str">
        <f>if(and($L$4&gt;1,L7=PROSES!$B$2),,L7)</f>
        <v/>
      </c>
      <c r="L7" t="str">
        <f t="shared" si="7"/>
        <v/>
      </c>
      <c r="M7" t="str">
        <f>if(Z7=PROSES!$B$3,T7,)</f>
        <v/>
      </c>
      <c r="N7" t="str">
        <f>if(X7=PROSES!$B$3,T7,)</f>
        <v/>
      </c>
      <c r="O7" t="str">
        <f t="shared" si="8"/>
        <v/>
      </c>
      <c r="P7" t="str">
        <f>if(Z7=PROSES!$B$1,T7,)</f>
        <v/>
      </c>
      <c r="Q7" t="str">
        <f>if(X7=PROSES!$B$1,T7,)</f>
        <v/>
      </c>
      <c r="R7" t="str">
        <f t="shared" si="9"/>
        <v>SAKETI5PLTU Banten 2</v>
      </c>
      <c r="S7" s="3"/>
      <c r="T7" s="68" t="s">
        <v>69</v>
      </c>
      <c r="U7" s="68" t="s">
        <v>58</v>
      </c>
      <c r="V7" s="68" t="s">
        <v>58</v>
      </c>
      <c r="W7" s="68" t="s">
        <v>59</v>
      </c>
      <c r="X7" s="68" t="s">
        <v>68</v>
      </c>
      <c r="Y7" s="68" t="s">
        <v>66</v>
      </c>
      <c r="Z7" s="68" t="s">
        <v>62</v>
      </c>
      <c r="AA7" s="68" t="s">
        <v>63</v>
      </c>
      <c r="AB7" s="6"/>
      <c r="AC7" s="6"/>
      <c r="AD7" s="112">
        <v>0.0</v>
      </c>
      <c r="AE7" s="112">
        <v>1.0</v>
      </c>
      <c r="AF7" s="6"/>
      <c r="AG7" s="112">
        <v>20.299</v>
      </c>
      <c r="AH7" s="112">
        <v>1.0</v>
      </c>
      <c r="AI7" s="68" t="s">
        <v>64</v>
      </c>
      <c r="AJ7" s="112">
        <v>0.0</v>
      </c>
      <c r="AK7" s="6"/>
      <c r="AL7" s="6"/>
      <c r="AM7" s="112">
        <v>0.0</v>
      </c>
      <c r="AN7" s="112">
        <v>0.0</v>
      </c>
      <c r="AO7" s="112">
        <v>100.0</v>
      </c>
      <c r="AP7" s="112">
        <v>1.0</v>
      </c>
      <c r="AQ7" s="112">
        <v>2.73</v>
      </c>
      <c r="AR7" s="112">
        <v>5.394438</v>
      </c>
      <c r="AS7" s="112">
        <v>76.21999</v>
      </c>
      <c r="AT7" s="112">
        <v>1.284927</v>
      </c>
      <c r="AU7" s="112">
        <v>5.239172</v>
      </c>
      <c r="AV7" s="112">
        <v>4.329777</v>
      </c>
      <c r="AW7" s="112">
        <v>15.71751</v>
      </c>
      <c r="AX7" s="112">
        <v>0.0</v>
      </c>
      <c r="AY7" s="112">
        <v>0.6742607</v>
      </c>
      <c r="AZ7" s="112">
        <v>-2.423059</v>
      </c>
    </row>
    <row r="8" hidden="1">
      <c r="A8">
        <f t="shared" si="2"/>
        <v>0</v>
      </c>
      <c r="B8" t="str">
        <f t="shared" si="3"/>
        <v/>
      </c>
      <c r="C8" t="str">
        <f>if(and(D$4&gt;1,E8=PROSES!$D$22),,D8)</f>
        <v/>
      </c>
      <c r="D8" s="1" t="str">
        <f>if(and(F$4&gt;1,F8=PROSES!$B$10),,F8)</f>
        <v/>
      </c>
      <c r="E8" t="str">
        <f t="shared" si="4"/>
        <v/>
      </c>
      <c r="F8" t="str">
        <f t="shared" si="5"/>
        <v/>
      </c>
      <c r="G8" s="1" t="str">
        <f>if(Z8=PROSES!$E$29,T8,)</f>
        <v/>
      </c>
      <c r="H8" t="str">
        <f>if(X8=PROSES!$E$29,T8,)</f>
        <v/>
      </c>
      <c r="I8" t="str">
        <f t="shared" si="6"/>
        <v/>
      </c>
      <c r="J8" t="str">
        <f>if(and($K$4&gt;1,R8=PROSES!$C$2),,K8)</f>
        <v/>
      </c>
      <c r="K8" s="1" t="str">
        <f>if(and($L$4&gt;1,L8=PROSES!$B$2),,L8)</f>
        <v/>
      </c>
      <c r="L8" t="str">
        <f t="shared" si="7"/>
        <v/>
      </c>
      <c r="M8" t="str">
        <f>if(Z8=PROSES!$B$3,T8,)</f>
        <v/>
      </c>
      <c r="N8" t="str">
        <f>if(X8=PROSES!$B$3,T8,)</f>
        <v/>
      </c>
      <c r="O8" t="str">
        <f t="shared" si="8"/>
        <v/>
      </c>
      <c r="P8" t="str">
        <f>if(Z8=PROSES!$B$1,T8,)</f>
        <v/>
      </c>
      <c r="Q8" t="str">
        <f>if(X8=PROSES!$B$1,T8,)</f>
        <v/>
      </c>
      <c r="R8" t="str">
        <f t="shared" si="9"/>
        <v>SPINMILLSPINMILL CONSUMER</v>
      </c>
      <c r="S8" s="3"/>
      <c r="T8" s="68" t="s">
        <v>70</v>
      </c>
      <c r="U8" s="68" t="s">
        <v>58</v>
      </c>
      <c r="V8" s="68" t="s">
        <v>58</v>
      </c>
      <c r="W8" s="68" t="s">
        <v>71</v>
      </c>
      <c r="X8" s="68" t="s">
        <v>72</v>
      </c>
      <c r="Y8" s="113">
        <v>44201.0</v>
      </c>
      <c r="Z8" s="68" t="s">
        <v>73</v>
      </c>
      <c r="AA8" s="113">
        <v>44201.0</v>
      </c>
      <c r="AB8" s="6"/>
      <c r="AC8" s="6"/>
      <c r="AD8" s="112">
        <v>0.0</v>
      </c>
      <c r="AE8" s="112">
        <v>1.0</v>
      </c>
      <c r="AF8" s="6"/>
      <c r="AG8" s="112">
        <v>3.7</v>
      </c>
      <c r="AH8" s="112">
        <v>1.0</v>
      </c>
      <c r="AI8" s="68" t="s">
        <v>64</v>
      </c>
      <c r="AJ8" s="112">
        <v>0.0</v>
      </c>
      <c r="AK8" s="6"/>
      <c r="AL8" s="6"/>
      <c r="AM8" s="112">
        <v>0.0</v>
      </c>
      <c r="AN8" s="112">
        <v>0.0</v>
      </c>
      <c r="AO8" s="112">
        <v>100.0</v>
      </c>
      <c r="AP8" s="112">
        <v>1.0</v>
      </c>
      <c r="AQ8" s="112">
        <v>0.897</v>
      </c>
      <c r="AR8" s="112">
        <v>0.8897078</v>
      </c>
      <c r="AS8" s="112">
        <v>67.40213</v>
      </c>
      <c r="AT8" s="112">
        <v>0.34188</v>
      </c>
      <c r="AU8" s="112">
        <v>0.8214</v>
      </c>
      <c r="AV8" s="112">
        <v>13.67631</v>
      </c>
      <c r="AW8" s="112">
        <v>0.30118</v>
      </c>
      <c r="AX8" s="112">
        <v>0.0</v>
      </c>
      <c r="AY8" s="112">
        <v>4.999609</v>
      </c>
      <c r="AZ8" s="112">
        <v>-69.63629</v>
      </c>
    </row>
    <row r="9" hidden="1">
      <c r="A9">
        <f t="shared" si="2"/>
        <v>0</v>
      </c>
      <c r="B9" t="str">
        <f t="shared" si="3"/>
        <v/>
      </c>
      <c r="C9" t="str">
        <f>if(and(D$4&gt;1,E9=PROSES!$D$22),,D9)</f>
        <v/>
      </c>
      <c r="D9" s="1" t="str">
        <f>if(and(F$4&gt;1,F9=PROSES!$B$22),,F9)</f>
        <v/>
      </c>
      <c r="E9" t="str">
        <f t="shared" si="4"/>
        <v/>
      </c>
      <c r="F9" t="str">
        <f t="shared" si="5"/>
        <v/>
      </c>
      <c r="G9" s="1" t="str">
        <f>if(Z9=PROSES!$E$29,T9,)</f>
        <v/>
      </c>
      <c r="H9" t="str">
        <f>if(X9=PROSES!$E$29,T9,)</f>
        <v/>
      </c>
      <c r="I9" t="str">
        <f t="shared" si="6"/>
        <v/>
      </c>
      <c r="J9" t="str">
        <f>if(and($K$4&gt;1,R9=PROSES!$C$2),,K9)</f>
        <v/>
      </c>
      <c r="K9" s="1" t="str">
        <f>if(and($L$4&gt;1,L9=PROSES!$B$2),,L9)</f>
        <v/>
      </c>
      <c r="L9" t="str">
        <f t="shared" si="7"/>
        <v/>
      </c>
      <c r="M9" t="str">
        <f>if(Z9=PROSES!$B$3,T9,)</f>
        <v/>
      </c>
      <c r="N9" t="str">
        <f>if(X9=PROSES!$B$3,T9,)</f>
        <v/>
      </c>
      <c r="O9" t="str">
        <f t="shared" si="8"/>
        <v/>
      </c>
      <c r="P9" t="str">
        <f>if(Z9=PROSES!$B$1,T9,)</f>
        <v/>
      </c>
      <c r="Q9" t="str">
        <f>if(X9=PROSES!$B$1,T9,)</f>
        <v/>
      </c>
      <c r="R9" t="str">
        <f t="shared" si="9"/>
        <v>KESUGIHAN7ADIPALA7</v>
      </c>
      <c r="S9" s="3"/>
      <c r="T9" s="68" t="s">
        <v>74</v>
      </c>
      <c r="U9" s="68" t="s">
        <v>75</v>
      </c>
      <c r="V9" s="68" t="s">
        <v>75</v>
      </c>
      <c r="W9" s="68" t="s">
        <v>76</v>
      </c>
      <c r="X9" s="68" t="s">
        <v>77</v>
      </c>
      <c r="Y9" s="68" t="s">
        <v>78</v>
      </c>
      <c r="Z9" s="68" t="s">
        <v>79</v>
      </c>
      <c r="AA9" s="68" t="s">
        <v>78</v>
      </c>
      <c r="AB9" s="6"/>
      <c r="AC9" s="6"/>
      <c r="AD9" s="112">
        <v>0.0</v>
      </c>
      <c r="AE9" s="112">
        <v>1.0</v>
      </c>
      <c r="AF9" s="6"/>
      <c r="AG9" s="112">
        <v>13.83</v>
      </c>
      <c r="AH9" s="112">
        <v>1.0</v>
      </c>
      <c r="AI9" s="68" t="s">
        <v>64</v>
      </c>
      <c r="AJ9" s="112">
        <v>0.0</v>
      </c>
      <c r="AK9" s="6"/>
      <c r="AL9" s="6"/>
      <c r="AM9" s="112">
        <v>0.0</v>
      </c>
      <c r="AN9" s="112">
        <v>0.0</v>
      </c>
      <c r="AO9" s="112">
        <v>100.0</v>
      </c>
      <c r="AP9" s="112">
        <v>1.0</v>
      </c>
      <c r="AQ9" s="112">
        <v>3.24</v>
      </c>
      <c r="AR9" s="112">
        <v>3.179006</v>
      </c>
      <c r="AS9" s="112">
        <v>85.0335</v>
      </c>
      <c r="AT9" s="112">
        <v>0.275217</v>
      </c>
      <c r="AU9" s="112">
        <v>3.16707</v>
      </c>
      <c r="AV9" s="112">
        <v>2.349717</v>
      </c>
      <c r="AW9" s="112">
        <v>9.501209</v>
      </c>
      <c r="AX9" s="112">
        <v>0.0</v>
      </c>
      <c r="AY9" s="112">
        <v>0.6988767</v>
      </c>
      <c r="AZ9" s="112">
        <v>-13.16769</v>
      </c>
    </row>
    <row r="10" hidden="1">
      <c r="A10">
        <f t="shared" si="2"/>
        <v>0</v>
      </c>
      <c r="B10" t="str">
        <f t="shared" si="3"/>
        <v/>
      </c>
      <c r="C10" t="str">
        <f>if(and(D$4&gt;1,E10=PROSES!$D$22),,D10)</f>
        <v/>
      </c>
      <c r="D10" s="1" t="str">
        <f>if(and(F$4&gt;1,F10=PROSES!$B$10),,F10)</f>
        <v/>
      </c>
      <c r="E10" t="str">
        <f t="shared" si="4"/>
        <v/>
      </c>
      <c r="F10" t="str">
        <f t="shared" si="5"/>
        <v/>
      </c>
      <c r="G10" s="1" t="str">
        <f>if(Z10=PROSES!$E$29,T10,)</f>
        <v/>
      </c>
      <c r="H10" t="str">
        <f>if(X10=PROSES!$E$29,T10,)</f>
        <v/>
      </c>
      <c r="I10" t="str">
        <f t="shared" si="6"/>
        <v/>
      </c>
      <c r="J10" t="str">
        <f>if(and($K$4&gt;1,R10=PROSES!$C$2),,K10)</f>
        <v/>
      </c>
      <c r="K10" s="1" t="str">
        <f>if(and($L$4&gt;1,L10=PROSES!$B$2),,L10)</f>
        <v/>
      </c>
      <c r="L10" t="str">
        <f t="shared" si="7"/>
        <v/>
      </c>
      <c r="M10" t="str">
        <f>if(Z10=PROSES!$B$3,T10,)</f>
        <v/>
      </c>
      <c r="N10" t="str">
        <f>if(X10=PROSES!$B$3,T10,)</f>
        <v/>
      </c>
      <c r="O10" t="str">
        <f t="shared" si="8"/>
        <v/>
      </c>
      <c r="P10" t="str">
        <f>if(Z10=PROSES!$B$1,T10,)</f>
        <v/>
      </c>
      <c r="Q10" t="str">
        <f>if(X10=PROSES!$B$1,T10,)</f>
        <v/>
      </c>
      <c r="R10" t="str">
        <f t="shared" si="9"/>
        <v>KESUGIHAN7ADIPALA7</v>
      </c>
      <c r="S10" s="3"/>
      <c r="T10" s="68" t="s">
        <v>80</v>
      </c>
      <c r="U10" s="68" t="s">
        <v>75</v>
      </c>
      <c r="V10" s="68" t="s">
        <v>75</v>
      </c>
      <c r="W10" s="68" t="s">
        <v>76</v>
      </c>
      <c r="X10" s="68" t="s">
        <v>77</v>
      </c>
      <c r="Y10" s="68" t="s">
        <v>78</v>
      </c>
      <c r="Z10" s="68" t="s">
        <v>79</v>
      </c>
      <c r="AA10" s="68" t="s">
        <v>78</v>
      </c>
      <c r="AB10" s="6"/>
      <c r="AC10" s="6"/>
      <c r="AD10" s="112">
        <v>0.0</v>
      </c>
      <c r="AE10" s="112">
        <v>1.0</v>
      </c>
      <c r="AF10" s="6"/>
      <c r="AG10" s="112">
        <v>13.83</v>
      </c>
      <c r="AH10" s="112">
        <v>1.0</v>
      </c>
      <c r="AI10" s="68" t="s">
        <v>64</v>
      </c>
      <c r="AJ10" s="112">
        <v>0.0</v>
      </c>
      <c r="AK10" s="6"/>
      <c r="AL10" s="6"/>
      <c r="AM10" s="112">
        <v>0.0</v>
      </c>
      <c r="AN10" s="112">
        <v>0.0</v>
      </c>
      <c r="AO10" s="112">
        <v>100.0</v>
      </c>
      <c r="AP10" s="112">
        <v>1.0</v>
      </c>
      <c r="AQ10" s="112">
        <v>3.24</v>
      </c>
      <c r="AR10" s="112">
        <v>3.179006</v>
      </c>
      <c r="AS10" s="112">
        <v>85.0335</v>
      </c>
      <c r="AT10" s="112">
        <v>0.275217</v>
      </c>
      <c r="AU10" s="112">
        <v>3.16707</v>
      </c>
      <c r="AV10" s="112">
        <v>2.349717</v>
      </c>
      <c r="AW10" s="112">
        <v>9.501209</v>
      </c>
      <c r="AX10" s="112">
        <v>0.0</v>
      </c>
      <c r="AY10" s="112">
        <v>0.6988767</v>
      </c>
      <c r="AZ10" s="112">
        <v>-13.16769</v>
      </c>
    </row>
    <row r="11" hidden="1">
      <c r="A11">
        <f t="shared" si="2"/>
        <v>0</v>
      </c>
      <c r="B11" t="str">
        <f t="shared" si="3"/>
        <v/>
      </c>
      <c r="C11" t="str">
        <f>if(and(D$4&gt;1,E11=PROSES!$D$22),,D11)</f>
        <v/>
      </c>
      <c r="D11" s="1" t="str">
        <f>if(and(F$4&gt;1,F11=PROSES!$B$10),,F11)</f>
        <v/>
      </c>
      <c r="E11" t="str">
        <f t="shared" si="4"/>
        <v/>
      </c>
      <c r="F11" t="str">
        <f t="shared" si="5"/>
        <v/>
      </c>
      <c r="G11" s="1" t="str">
        <f>if(Z11=PROSES!$E$29,T11,)</f>
        <v/>
      </c>
      <c r="H11" t="str">
        <f>if(X11=PROSES!$E$29,T11,)</f>
        <v/>
      </c>
      <c r="I11" t="str">
        <f t="shared" si="6"/>
        <v/>
      </c>
      <c r="J11" t="str">
        <f>if(and($K$4&gt;1,R11=PROSES!$C$2),,K11)</f>
        <v/>
      </c>
      <c r="K11" s="1" t="str">
        <f>if(and($L$4&gt;1,L11=PROSES!$B$2),,L11)</f>
        <v/>
      </c>
      <c r="L11" t="str">
        <f t="shared" si="7"/>
        <v/>
      </c>
      <c r="M11" t="str">
        <f>if(Z11=PROSES!$B$3,T11,)</f>
        <v/>
      </c>
      <c r="N11" t="str">
        <f>if(X11=PROSES!$B$3,T11,)</f>
        <v/>
      </c>
      <c r="O11" t="str">
        <f t="shared" si="8"/>
        <v/>
      </c>
      <c r="P11" t="str">
        <f>if(Z11=PROSES!$B$1,T11,)</f>
        <v/>
      </c>
      <c r="Q11" t="str">
        <f>if(X11=PROSES!$B$1,T11,)</f>
        <v/>
      </c>
      <c r="R11" t="str">
        <f t="shared" si="9"/>
        <v>DANAYASAABADI GUNA PAPAN</v>
      </c>
      <c r="S11" s="3"/>
      <c r="T11" s="68" t="s">
        <v>3704</v>
      </c>
      <c r="U11" s="68" t="s">
        <v>58</v>
      </c>
      <c r="V11" s="68" t="s">
        <v>58</v>
      </c>
      <c r="W11" s="68" t="s">
        <v>812</v>
      </c>
      <c r="X11" s="68" t="s">
        <v>813</v>
      </c>
      <c r="Y11" s="68" t="s">
        <v>935</v>
      </c>
      <c r="Z11" s="68" t="s">
        <v>1454</v>
      </c>
      <c r="AA11" s="68" t="s">
        <v>66</v>
      </c>
      <c r="AB11" s="6"/>
      <c r="AC11" s="6"/>
      <c r="AD11" s="112">
        <v>0.0</v>
      </c>
      <c r="AE11" s="112">
        <v>1.0</v>
      </c>
      <c r="AF11" s="6"/>
      <c r="AG11" s="112">
        <v>4.1</v>
      </c>
      <c r="AH11" s="112">
        <v>1.0</v>
      </c>
      <c r="AI11" s="68" t="s">
        <v>64</v>
      </c>
      <c r="AJ11" s="112">
        <v>0.0</v>
      </c>
      <c r="AK11" s="6"/>
      <c r="AL11" s="6"/>
      <c r="AM11" s="112">
        <v>0.0</v>
      </c>
      <c r="AN11" s="112">
        <v>0.0</v>
      </c>
      <c r="AO11" s="112">
        <v>100.0</v>
      </c>
      <c r="AP11" s="112">
        <v>1.0</v>
      </c>
      <c r="AQ11" s="112">
        <v>0.464</v>
      </c>
      <c r="AR11" s="112">
        <v>0.9627931</v>
      </c>
      <c r="AS11" s="112">
        <v>54.0085</v>
      </c>
      <c r="AT11" s="112">
        <v>0.5658</v>
      </c>
      <c r="AU11" s="112">
        <v>0.779</v>
      </c>
      <c r="AV11" s="112">
        <v>1.1808</v>
      </c>
      <c r="AW11" s="112">
        <v>2.337</v>
      </c>
      <c r="AX11" s="112">
        <v>0.0</v>
      </c>
      <c r="AY11" s="112">
        <v>0.5799062</v>
      </c>
      <c r="AZ11" s="112">
        <v>14.45052</v>
      </c>
    </row>
    <row r="12" hidden="1">
      <c r="A12">
        <f t="shared" si="2"/>
        <v>0</v>
      </c>
      <c r="B12" t="str">
        <f t="shared" si="3"/>
        <v/>
      </c>
      <c r="C12" t="str">
        <f>if(and(D$4&gt;1,E12=PROSES!$D$22),,D12)</f>
        <v/>
      </c>
      <c r="D12" s="1" t="str">
        <f>if(and(F$4&gt;1,F12=PROSES!$B$10),,F12)</f>
        <v/>
      </c>
      <c r="E12" t="str">
        <f t="shared" si="4"/>
        <v/>
      </c>
      <c r="F12" t="str">
        <f t="shared" si="5"/>
        <v/>
      </c>
      <c r="G12" s="1" t="str">
        <f>if(Z12=PROSES!$E$29,T12,)</f>
        <v/>
      </c>
      <c r="H12" t="str">
        <f>if(X12=PROSES!$E$29,T12,)</f>
        <v/>
      </c>
      <c r="I12" t="str">
        <f t="shared" si="6"/>
        <v/>
      </c>
      <c r="J12" t="str">
        <f>if(and($K$4&gt;1,R12=PROSES!$C$2),,K12)</f>
        <v/>
      </c>
      <c r="K12" s="1" t="str">
        <f>if(and($L$4&gt;1,L12=PROSES!$B$2),,L12)</f>
        <v/>
      </c>
      <c r="L12" t="str">
        <f t="shared" si="7"/>
        <v/>
      </c>
      <c r="M12" t="str">
        <f>if(Z12=PROSES!$B$3,T12,)</f>
        <v/>
      </c>
      <c r="N12" t="str">
        <f>if(X12=PROSES!$B$3,T12,)</f>
        <v/>
      </c>
      <c r="O12" t="str">
        <f t="shared" si="8"/>
        <v/>
      </c>
      <c r="P12" t="str">
        <f>if(Z12=PROSES!$B$1,T12,)</f>
        <v/>
      </c>
      <c r="Q12" t="str">
        <f>if(X12=PROSES!$B$1,T12,)</f>
        <v/>
      </c>
      <c r="R12" t="str">
        <f t="shared" si="9"/>
        <v>ALTA PRIMA5SURABAYA BARAT5</v>
      </c>
      <c r="S12" s="3"/>
      <c r="T12" s="68" t="s">
        <v>81</v>
      </c>
      <c r="U12" s="68" t="s">
        <v>82</v>
      </c>
      <c r="V12" s="68" t="s">
        <v>82</v>
      </c>
      <c r="W12" s="68" t="s">
        <v>83</v>
      </c>
      <c r="X12" s="68" t="s">
        <v>84</v>
      </c>
      <c r="Y12" s="68" t="s">
        <v>85</v>
      </c>
      <c r="Z12" s="68" t="s">
        <v>86</v>
      </c>
      <c r="AA12" s="68" t="s">
        <v>85</v>
      </c>
      <c r="AB12" s="6"/>
      <c r="AC12" s="6"/>
      <c r="AD12" s="112">
        <v>0.0</v>
      </c>
      <c r="AE12" s="112">
        <v>1.0</v>
      </c>
      <c r="AF12" s="6"/>
      <c r="AG12" s="112">
        <v>18.849</v>
      </c>
      <c r="AH12" s="112">
        <v>1.0</v>
      </c>
      <c r="AI12" s="68" t="s">
        <v>64</v>
      </c>
      <c r="AJ12" s="112">
        <v>0.0</v>
      </c>
      <c r="AK12" s="6"/>
      <c r="AL12" s="6"/>
      <c r="AM12" s="112">
        <v>0.0</v>
      </c>
      <c r="AN12" s="112">
        <v>0.0</v>
      </c>
      <c r="AO12" s="112">
        <v>100.0</v>
      </c>
      <c r="AP12" s="112">
        <v>1.0</v>
      </c>
      <c r="AQ12" s="112">
        <v>1.48</v>
      </c>
      <c r="AR12" s="112">
        <v>3.71445</v>
      </c>
      <c r="AS12" s="112">
        <v>75.63232</v>
      </c>
      <c r="AT12" s="112">
        <v>0.9217162</v>
      </c>
      <c r="AU12" s="112">
        <v>3.598274</v>
      </c>
      <c r="AV12" s="112">
        <v>3.162862</v>
      </c>
      <c r="AW12" s="112">
        <v>11.58177</v>
      </c>
      <c r="AX12" s="112">
        <v>0.0</v>
      </c>
      <c r="AY12" s="112">
        <v>0.7441298</v>
      </c>
      <c r="AZ12" s="112">
        <v>-1.31295</v>
      </c>
    </row>
    <row r="13" hidden="1">
      <c r="A13">
        <f t="shared" si="2"/>
        <v>0</v>
      </c>
      <c r="B13" t="str">
        <f t="shared" si="3"/>
        <v/>
      </c>
      <c r="C13" t="str">
        <f>if(and(D$4&gt;1,E13=PROSES!$D$22),,D13)</f>
        <v/>
      </c>
      <c r="D13" s="1" t="str">
        <f>if(and(F$4&gt;1,F13=PROSES!$B$10),,F13)</f>
        <v/>
      </c>
      <c r="E13" t="str">
        <f t="shared" si="4"/>
        <v/>
      </c>
      <c r="F13" t="str">
        <f t="shared" si="5"/>
        <v/>
      </c>
      <c r="G13" s="1" t="str">
        <f>if(Z13=PROSES!$E$29,T13,)</f>
        <v/>
      </c>
      <c r="H13" t="str">
        <f>if(X13=PROSES!$E$29,T13,)</f>
        <v/>
      </c>
      <c r="I13" t="str">
        <f t="shared" si="6"/>
        <v/>
      </c>
      <c r="J13" t="str">
        <f>if(and($K$4&gt;1,R13=PROSES!$C$2),,K13)</f>
        <v/>
      </c>
      <c r="K13" s="1" t="str">
        <f>if(and($L$4&gt;1,L13=PROSES!$B$2),,L13)</f>
        <v/>
      </c>
      <c r="L13" t="str">
        <f t="shared" si="7"/>
        <v/>
      </c>
      <c r="M13" t="str">
        <f>if(Z13=PROSES!$B$3,T13,)</f>
        <v/>
      </c>
      <c r="N13" t="str">
        <f>if(X13=PROSES!$B$3,T13,)</f>
        <v/>
      </c>
      <c r="O13" t="str">
        <f t="shared" si="8"/>
        <v/>
      </c>
      <c r="P13" t="str">
        <f>if(Z13=PROSES!$B$1,T13,)</f>
        <v/>
      </c>
      <c r="Q13" t="str">
        <f>if(X13=PROSES!$B$1,T13,)</f>
        <v/>
      </c>
      <c r="R13" t="str">
        <f t="shared" si="9"/>
        <v>ALTA PRIMA5SURABAYA BARAT5</v>
      </c>
      <c r="S13" s="3"/>
      <c r="T13" s="68" t="s">
        <v>87</v>
      </c>
      <c r="U13" s="68" t="s">
        <v>82</v>
      </c>
      <c r="V13" s="68" t="s">
        <v>82</v>
      </c>
      <c r="W13" s="68" t="s">
        <v>83</v>
      </c>
      <c r="X13" s="68" t="s">
        <v>84</v>
      </c>
      <c r="Y13" s="68" t="s">
        <v>88</v>
      </c>
      <c r="Z13" s="68" t="s">
        <v>86</v>
      </c>
      <c r="AA13" s="68" t="s">
        <v>85</v>
      </c>
      <c r="AB13" s="6"/>
      <c r="AC13" s="6"/>
      <c r="AD13" s="112">
        <v>0.0</v>
      </c>
      <c r="AE13" s="112">
        <v>1.0</v>
      </c>
      <c r="AF13" s="6"/>
      <c r="AG13" s="112">
        <v>18.849</v>
      </c>
      <c r="AH13" s="112">
        <v>1.0</v>
      </c>
      <c r="AI13" s="68" t="s">
        <v>64</v>
      </c>
      <c r="AJ13" s="112">
        <v>0.0</v>
      </c>
      <c r="AK13" s="6"/>
      <c r="AL13" s="6"/>
      <c r="AM13" s="112">
        <v>0.0</v>
      </c>
      <c r="AN13" s="112">
        <v>0.0</v>
      </c>
      <c r="AO13" s="112">
        <v>100.0</v>
      </c>
      <c r="AP13" s="112">
        <v>1.0</v>
      </c>
      <c r="AQ13" s="112">
        <v>1.48</v>
      </c>
      <c r="AR13" s="112">
        <v>3.71445</v>
      </c>
      <c r="AS13" s="112">
        <v>75.63232</v>
      </c>
      <c r="AT13" s="112">
        <v>0.9217162</v>
      </c>
      <c r="AU13" s="112">
        <v>3.598274</v>
      </c>
      <c r="AV13" s="112">
        <v>3.162862</v>
      </c>
      <c r="AW13" s="112">
        <v>11.58177</v>
      </c>
      <c r="AX13" s="112">
        <v>0.0</v>
      </c>
      <c r="AY13" s="112">
        <v>0.7441298</v>
      </c>
      <c r="AZ13" s="112">
        <v>-1.31295</v>
      </c>
    </row>
    <row r="14" hidden="1">
      <c r="A14">
        <f t="shared" si="2"/>
        <v>0</v>
      </c>
      <c r="B14" t="str">
        <f t="shared" si="3"/>
        <v/>
      </c>
      <c r="C14" t="str">
        <f>if(and(D$4&gt;1,E14=PROSES!$D$22),,D14)</f>
        <v/>
      </c>
      <c r="D14" s="1" t="str">
        <f>if(and(F$4&gt;1,F14=PROSES!$B$10),,F14)</f>
        <v/>
      </c>
      <c r="E14" t="str">
        <f t="shared" si="4"/>
        <v/>
      </c>
      <c r="F14" t="str">
        <f t="shared" si="5"/>
        <v/>
      </c>
      <c r="G14" s="1" t="str">
        <f>if(Z14=PROSES!$E$29,T14,)</f>
        <v/>
      </c>
      <c r="H14" t="str">
        <f>if(X14=PROSES!$E$29,T14,)</f>
        <v/>
      </c>
      <c r="I14" t="str">
        <f t="shared" si="6"/>
        <v/>
      </c>
      <c r="J14" t="str">
        <f>if(and($K$4&gt;1,R14=PROSES!$C$2),,K14)</f>
        <v/>
      </c>
      <c r="K14" s="1" t="str">
        <f>if(and($L$4&gt;1,L14=PROSES!$B$2),,L14)</f>
        <v/>
      </c>
      <c r="L14" t="str">
        <f t="shared" si="7"/>
        <v/>
      </c>
      <c r="M14" t="str">
        <f>if(Z14=PROSES!$B$3,T14,)</f>
        <v/>
      </c>
      <c r="N14" t="str">
        <f>if(X14=PROSES!$B$3,T14,)</f>
        <v/>
      </c>
      <c r="O14" t="str">
        <f t="shared" si="8"/>
        <v/>
      </c>
      <c r="P14" t="str">
        <f>if(Z14=PROSES!$B$1,T14,)</f>
        <v/>
      </c>
      <c r="Q14" t="str">
        <f>if(X14=PROSES!$B$1,T14,)</f>
        <v/>
      </c>
      <c r="R14" t="str">
        <f t="shared" si="9"/>
        <v>ANCOLKEMAYORAN</v>
      </c>
      <c r="S14" s="3"/>
      <c r="T14" s="68" t="s">
        <v>89</v>
      </c>
      <c r="U14" s="68" t="s">
        <v>58</v>
      </c>
      <c r="V14" s="68" t="s">
        <v>58</v>
      </c>
      <c r="W14" s="68" t="s">
        <v>90</v>
      </c>
      <c r="X14" s="68" t="s">
        <v>91</v>
      </c>
      <c r="Y14" s="68" t="s">
        <v>66</v>
      </c>
      <c r="Z14" s="68" t="s">
        <v>92</v>
      </c>
      <c r="AA14" s="68" t="s">
        <v>61</v>
      </c>
      <c r="AB14" s="6"/>
      <c r="AC14" s="6"/>
      <c r="AD14" s="112">
        <v>0.0</v>
      </c>
      <c r="AE14" s="112">
        <v>1.0</v>
      </c>
      <c r="AF14" s="6"/>
      <c r="AG14" s="112">
        <v>6.2</v>
      </c>
      <c r="AH14" s="112">
        <v>1.0</v>
      </c>
      <c r="AI14" s="68" t="s">
        <v>64</v>
      </c>
      <c r="AJ14" s="112">
        <v>0.0</v>
      </c>
      <c r="AK14" s="6"/>
      <c r="AL14" s="6"/>
      <c r="AM14" s="112">
        <v>0.0</v>
      </c>
      <c r="AN14" s="112">
        <v>0.0</v>
      </c>
      <c r="AO14" s="112">
        <v>100.0</v>
      </c>
      <c r="AP14" s="112">
        <v>1.0</v>
      </c>
      <c r="AQ14" s="112">
        <v>1.62</v>
      </c>
      <c r="AR14" s="112">
        <v>1.756802</v>
      </c>
      <c r="AS14" s="112">
        <v>82.15014</v>
      </c>
      <c r="AT14" s="112">
        <v>0.23994</v>
      </c>
      <c r="AU14" s="112">
        <v>1.74034</v>
      </c>
      <c r="AV14" s="112">
        <v>1.16994</v>
      </c>
      <c r="AW14" s="112">
        <v>5.22102</v>
      </c>
      <c r="AX14" s="112">
        <v>0.0</v>
      </c>
      <c r="AY14" s="112">
        <v>0.683587</v>
      </c>
      <c r="AZ14" s="112">
        <v>-7.109503</v>
      </c>
    </row>
    <row r="15" hidden="1">
      <c r="A15">
        <f t="shared" si="2"/>
        <v>0</v>
      </c>
      <c r="B15" t="str">
        <f t="shared" si="3"/>
        <v/>
      </c>
      <c r="C15" t="str">
        <f>if(and(D$4&gt;1,E15=PROSES!$D$22),,D15)</f>
        <v/>
      </c>
      <c r="D15" s="1" t="str">
        <f>if(and(F$4&gt;1,F15=PROSES!$B$10),,F15)</f>
        <v/>
      </c>
      <c r="E15" t="str">
        <f t="shared" si="4"/>
        <v/>
      </c>
      <c r="F15" t="str">
        <f t="shared" si="5"/>
        <v/>
      </c>
      <c r="G15" s="1" t="str">
        <f>if(Z15=PROSES!$E$29,T15,)</f>
        <v/>
      </c>
      <c r="H15" t="str">
        <f>if(X15=PROSES!$E$29,T15,)</f>
        <v/>
      </c>
      <c r="I15" t="str">
        <f t="shared" si="6"/>
        <v/>
      </c>
      <c r="J15" t="str">
        <f>if(and($K$4&gt;1,R15=PROSES!$C$2),,K15)</f>
        <v/>
      </c>
      <c r="K15" s="1" t="str">
        <f>if(and($L$4&gt;1,L15=PROSES!$B$2),,L15)</f>
        <v/>
      </c>
      <c r="L15" t="str">
        <f t="shared" si="7"/>
        <v/>
      </c>
      <c r="M15" t="str">
        <f>if(Z15=PROSES!$B$3,T15,)</f>
        <v/>
      </c>
      <c r="N15" t="str">
        <f>if(X15=PROSES!$B$3,T15,)</f>
        <v/>
      </c>
      <c r="O15" t="str">
        <f t="shared" si="8"/>
        <v/>
      </c>
      <c r="P15" t="str">
        <f>if(Z15=PROSES!$B$1,T15,)</f>
        <v/>
      </c>
      <c r="Q15" t="str">
        <f>if(X15=PROSES!$B$1,T15,)</f>
        <v/>
      </c>
      <c r="R15" t="str">
        <f t="shared" si="9"/>
        <v>ANCOLKEMAYORAN</v>
      </c>
      <c r="S15" s="3"/>
      <c r="T15" s="68" t="s">
        <v>93</v>
      </c>
      <c r="U15" s="68" t="s">
        <v>58</v>
      </c>
      <c r="V15" s="68" t="s">
        <v>58</v>
      </c>
      <c r="W15" s="68" t="s">
        <v>90</v>
      </c>
      <c r="X15" s="68" t="s">
        <v>91</v>
      </c>
      <c r="Y15" s="68" t="s">
        <v>66</v>
      </c>
      <c r="Z15" s="68" t="s">
        <v>92</v>
      </c>
      <c r="AA15" s="68" t="s">
        <v>66</v>
      </c>
      <c r="AB15" s="6"/>
      <c r="AC15" s="6"/>
      <c r="AD15" s="112">
        <v>0.0</v>
      </c>
      <c r="AE15" s="112">
        <v>1.0</v>
      </c>
      <c r="AF15" s="6"/>
      <c r="AG15" s="112">
        <v>6.2</v>
      </c>
      <c r="AH15" s="112">
        <v>1.0</v>
      </c>
      <c r="AI15" s="68" t="s">
        <v>64</v>
      </c>
      <c r="AJ15" s="112">
        <v>0.0</v>
      </c>
      <c r="AK15" s="6"/>
      <c r="AL15" s="6"/>
      <c r="AM15" s="112">
        <v>0.0</v>
      </c>
      <c r="AN15" s="112">
        <v>0.0</v>
      </c>
      <c r="AO15" s="112">
        <v>100.0</v>
      </c>
      <c r="AP15" s="112">
        <v>1.0</v>
      </c>
      <c r="AQ15" s="112">
        <v>1.62</v>
      </c>
      <c r="AR15" s="112">
        <v>1.756802</v>
      </c>
      <c r="AS15" s="112">
        <v>82.15014</v>
      </c>
      <c r="AT15" s="112">
        <v>0.23994</v>
      </c>
      <c r="AU15" s="112">
        <v>1.74034</v>
      </c>
      <c r="AV15" s="112">
        <v>1.16994</v>
      </c>
      <c r="AW15" s="112">
        <v>5.22102</v>
      </c>
      <c r="AX15" s="112">
        <v>0.0</v>
      </c>
      <c r="AY15" s="112">
        <v>0.683587</v>
      </c>
      <c r="AZ15" s="112">
        <v>-7.109503</v>
      </c>
    </row>
    <row r="16" hidden="1">
      <c r="A16">
        <f t="shared" si="2"/>
        <v>0</v>
      </c>
      <c r="B16" t="str">
        <f t="shared" si="3"/>
        <v/>
      </c>
      <c r="C16" t="str">
        <f>if(and(D$4&gt;1,E16=PROSES!$D$22),,D16)</f>
        <v/>
      </c>
      <c r="D16" s="1" t="str">
        <f>if(and(F$4&gt;1,F16=PROSES!$B$10),,F16)</f>
        <v/>
      </c>
      <c r="E16" t="str">
        <f t="shared" si="4"/>
        <v/>
      </c>
      <c r="F16" t="str">
        <f t="shared" si="5"/>
        <v/>
      </c>
      <c r="G16" s="1" t="str">
        <f>if(Z16=PROSES!$E$29,T16,)</f>
        <v/>
      </c>
      <c r="H16" t="str">
        <f>if(X16=PROSES!$E$29,T16,)</f>
        <v/>
      </c>
      <c r="I16" t="str">
        <f t="shared" si="6"/>
        <v/>
      </c>
      <c r="J16" t="str">
        <f>if(and($K$4&gt;1,R16=PROSES!$C$2),,K16)</f>
        <v/>
      </c>
      <c r="K16" s="1" t="str">
        <f>if(and($L$4&gt;1,L16=PROSES!$B$2),,L16)</f>
        <v/>
      </c>
      <c r="L16" t="str">
        <f t="shared" si="7"/>
        <v/>
      </c>
      <c r="M16" t="str">
        <f>if(Z16=PROSES!$B$3,T16,)</f>
        <v/>
      </c>
      <c r="N16" t="str">
        <f>if(X16=PROSES!$B$3,T16,)</f>
        <v/>
      </c>
      <c r="O16" t="str">
        <f t="shared" si="8"/>
        <v/>
      </c>
      <c r="P16" t="str">
        <f>if(Z16=PROSES!$B$1,T16,)</f>
        <v/>
      </c>
      <c r="Q16" t="str">
        <f>if(X16=PROSES!$B$1,T16,)</f>
        <v/>
      </c>
      <c r="R16" t="str">
        <f t="shared" si="9"/>
        <v>ANGKEANCOL</v>
      </c>
      <c r="S16" s="3"/>
      <c r="T16" s="68" t="s">
        <v>94</v>
      </c>
      <c r="U16" s="68" t="s">
        <v>58</v>
      </c>
      <c r="V16" s="68" t="s">
        <v>58</v>
      </c>
      <c r="W16" s="68" t="s">
        <v>95</v>
      </c>
      <c r="X16" s="68" t="s">
        <v>96</v>
      </c>
      <c r="Y16" s="68" t="s">
        <v>61</v>
      </c>
      <c r="Z16" s="68" t="s">
        <v>91</v>
      </c>
      <c r="AA16" s="68" t="s">
        <v>66</v>
      </c>
      <c r="AB16" s="6"/>
      <c r="AC16" s="6"/>
      <c r="AD16" s="112">
        <v>0.0</v>
      </c>
      <c r="AE16" s="112">
        <v>1.0</v>
      </c>
      <c r="AF16" s="6"/>
      <c r="AG16" s="112">
        <v>4.6</v>
      </c>
      <c r="AH16" s="112">
        <v>1.0</v>
      </c>
      <c r="AI16" s="68" t="s">
        <v>64</v>
      </c>
      <c r="AJ16" s="112">
        <v>0.0</v>
      </c>
      <c r="AK16" s="6"/>
      <c r="AL16" s="6"/>
      <c r="AM16" s="112">
        <v>0.0</v>
      </c>
      <c r="AN16" s="112">
        <v>0.0</v>
      </c>
      <c r="AO16" s="112">
        <v>100.0</v>
      </c>
      <c r="AP16" s="112">
        <v>1.0</v>
      </c>
      <c r="AQ16" s="112">
        <v>1.473</v>
      </c>
      <c r="AR16" s="112">
        <v>1.232494</v>
      </c>
      <c r="AS16" s="112">
        <v>70.06567</v>
      </c>
      <c r="AT16" s="112">
        <v>0.42021</v>
      </c>
      <c r="AU16" s="112">
        <v>1.158648</v>
      </c>
      <c r="AV16" s="112">
        <v>1.1086</v>
      </c>
      <c r="AW16" s="112">
        <v>3.47484</v>
      </c>
      <c r="AX16" s="112">
        <v>0.0</v>
      </c>
      <c r="AY16" s="112">
        <v>0.6535055</v>
      </c>
      <c r="AZ16" s="112">
        <v>3.381974</v>
      </c>
    </row>
    <row r="17" hidden="1">
      <c r="A17">
        <f t="shared" si="2"/>
        <v>0</v>
      </c>
      <c r="B17" t="str">
        <f t="shared" si="3"/>
        <v/>
      </c>
      <c r="C17" t="str">
        <f>if(and(D$4&gt;1,E17=PROSES!$D$22),,D17)</f>
        <v/>
      </c>
      <c r="D17" s="1" t="str">
        <f>if(and(F$4&gt;1,F17=PROSES!$B$10),,F17)</f>
        <v/>
      </c>
      <c r="E17" t="str">
        <f t="shared" si="4"/>
        <v/>
      </c>
      <c r="F17" t="str">
        <f t="shared" si="5"/>
        <v/>
      </c>
      <c r="G17" s="1" t="str">
        <f>if(Z17=PROSES!$E$29,T17,)</f>
        <v/>
      </c>
      <c r="H17" t="str">
        <f>if(X17=PROSES!$E$29,T17,)</f>
        <v/>
      </c>
      <c r="I17" t="str">
        <f t="shared" si="6"/>
        <v/>
      </c>
      <c r="J17" t="str">
        <f>if(and($K$4&gt;1,R17=PROSES!$C$2),,K17)</f>
        <v/>
      </c>
      <c r="K17" s="1" t="str">
        <f>if(and($L$4&gt;1,L17=PROSES!$B$2),,L17)</f>
        <v/>
      </c>
      <c r="L17" t="str">
        <f t="shared" si="7"/>
        <v/>
      </c>
      <c r="M17" t="str">
        <f>if(Z17=PROSES!$B$3,T17,)</f>
        <v/>
      </c>
      <c r="N17" t="str">
        <f>if(X17=PROSES!$B$3,T17,)</f>
        <v/>
      </c>
      <c r="O17" t="str">
        <f t="shared" si="8"/>
        <v/>
      </c>
      <c r="P17" t="str">
        <f>if(Z17=PROSES!$B$1,T17,)</f>
        <v/>
      </c>
      <c r="Q17" t="str">
        <f>if(X17=PROSES!$B$1,T17,)</f>
        <v/>
      </c>
      <c r="R17" t="str">
        <f t="shared" si="9"/>
        <v>ANGKEANCOL</v>
      </c>
      <c r="S17" s="3"/>
      <c r="T17" s="68" t="s">
        <v>97</v>
      </c>
      <c r="U17" s="68" t="s">
        <v>58</v>
      </c>
      <c r="V17" s="68" t="s">
        <v>58</v>
      </c>
      <c r="W17" s="68" t="s">
        <v>95</v>
      </c>
      <c r="X17" s="68" t="s">
        <v>96</v>
      </c>
      <c r="Y17" s="68" t="s">
        <v>61</v>
      </c>
      <c r="Z17" s="68" t="s">
        <v>91</v>
      </c>
      <c r="AA17" s="68" t="s">
        <v>66</v>
      </c>
      <c r="AB17" s="6"/>
      <c r="AC17" s="6"/>
      <c r="AD17" s="112">
        <v>0.0</v>
      </c>
      <c r="AE17" s="112">
        <v>1.0</v>
      </c>
      <c r="AF17" s="6"/>
      <c r="AG17" s="112">
        <v>4.6</v>
      </c>
      <c r="AH17" s="112">
        <v>1.0</v>
      </c>
      <c r="AI17" s="68" t="s">
        <v>64</v>
      </c>
      <c r="AJ17" s="112">
        <v>0.0</v>
      </c>
      <c r="AK17" s="6"/>
      <c r="AL17" s="6"/>
      <c r="AM17" s="112">
        <v>0.0</v>
      </c>
      <c r="AN17" s="112">
        <v>0.0</v>
      </c>
      <c r="AO17" s="112">
        <v>100.0</v>
      </c>
      <c r="AP17" s="112">
        <v>1.0</v>
      </c>
      <c r="AQ17" s="112">
        <v>1.473</v>
      </c>
      <c r="AR17" s="112">
        <v>1.232494</v>
      </c>
      <c r="AS17" s="112">
        <v>70.06567</v>
      </c>
      <c r="AT17" s="112">
        <v>0.42021</v>
      </c>
      <c r="AU17" s="112">
        <v>1.158648</v>
      </c>
      <c r="AV17" s="112">
        <v>1.1086</v>
      </c>
      <c r="AW17" s="112">
        <v>3.47484</v>
      </c>
      <c r="AX17" s="112">
        <v>0.0</v>
      </c>
      <c r="AY17" s="112">
        <v>0.6535055</v>
      </c>
      <c r="AZ17" s="112">
        <v>3.381974</v>
      </c>
    </row>
    <row r="18" hidden="1">
      <c r="A18">
        <f t="shared" si="2"/>
        <v>0</v>
      </c>
      <c r="B18" t="str">
        <f t="shared" si="3"/>
        <v/>
      </c>
      <c r="C18" t="str">
        <f>if(and(D$4&gt;1,E18=PROSES!$D$22),,D18)</f>
        <v/>
      </c>
      <c r="D18" s="1" t="str">
        <f>if(and(F$4&gt;1,F18=PROSES!$B$10),,F18)</f>
        <v/>
      </c>
      <c r="E18" t="str">
        <f t="shared" si="4"/>
        <v/>
      </c>
      <c r="F18" t="str">
        <f t="shared" si="5"/>
        <v/>
      </c>
      <c r="G18" s="1" t="str">
        <f>if(Z18=PROSES!$E$29,T18,)</f>
        <v/>
      </c>
      <c r="H18" t="str">
        <f>if(X18=PROSES!$E$29,T18,)</f>
        <v/>
      </c>
      <c r="I18" t="str">
        <f t="shared" si="6"/>
        <v/>
      </c>
      <c r="J18" t="str">
        <f>if(and($K$4&gt;1,R18=PROSES!$C$2),,K18)</f>
        <v/>
      </c>
      <c r="K18" s="1" t="str">
        <f>if(and($L$4&gt;1,L18=PROSES!$B$2),,L18)</f>
        <v/>
      </c>
      <c r="L18" t="str">
        <f t="shared" si="7"/>
        <v/>
      </c>
      <c r="M18" t="str">
        <f>if(Z18=PROSES!$B$3,T18,)</f>
        <v/>
      </c>
      <c r="N18" t="str">
        <f>if(X18=PROSES!$B$3,T18,)</f>
        <v/>
      </c>
      <c r="O18" t="str">
        <f t="shared" si="8"/>
        <v/>
      </c>
      <c r="P18" t="str">
        <f>if(Z18=PROSES!$B$1,T18,)</f>
        <v/>
      </c>
      <c r="Q18" t="str">
        <f>if(X18=PROSES!$B$1,T18,)</f>
        <v/>
      </c>
      <c r="R18" t="str">
        <f t="shared" si="9"/>
        <v>ANGKEKARET</v>
      </c>
      <c r="S18" s="3"/>
      <c r="T18" s="68" t="s">
        <v>98</v>
      </c>
      <c r="U18" s="68" t="s">
        <v>58</v>
      </c>
      <c r="V18" s="68" t="s">
        <v>58</v>
      </c>
      <c r="W18" s="68" t="s">
        <v>3705</v>
      </c>
      <c r="X18" s="68" t="s">
        <v>96</v>
      </c>
      <c r="Y18" s="68" t="s">
        <v>61</v>
      </c>
      <c r="Z18" s="68" t="s">
        <v>100</v>
      </c>
      <c r="AA18" s="68" t="s">
        <v>61</v>
      </c>
      <c r="AB18" s="6"/>
      <c r="AC18" s="6"/>
      <c r="AD18" s="112">
        <v>0.0</v>
      </c>
      <c r="AE18" s="112">
        <v>1.0</v>
      </c>
      <c r="AF18" s="6"/>
      <c r="AG18" s="112">
        <v>7.9</v>
      </c>
      <c r="AH18" s="112">
        <v>1.0</v>
      </c>
      <c r="AI18" s="68" t="s">
        <v>64</v>
      </c>
      <c r="AJ18" s="112">
        <v>0.0</v>
      </c>
      <c r="AK18" s="6"/>
      <c r="AL18" s="6"/>
      <c r="AM18" s="112">
        <v>0.0</v>
      </c>
      <c r="AN18" s="112">
        <v>0.0</v>
      </c>
      <c r="AO18" s="112">
        <v>100.0</v>
      </c>
      <c r="AP18" s="112">
        <v>1.0</v>
      </c>
      <c r="AQ18" s="112">
        <v>2.5</v>
      </c>
      <c r="AR18" s="112">
        <v>2.4283</v>
      </c>
      <c r="AS18" s="112">
        <v>78.30622</v>
      </c>
      <c r="AT18" s="112">
        <v>0.49217</v>
      </c>
      <c r="AU18" s="112">
        <v>2.3779</v>
      </c>
      <c r="AV18" s="112">
        <v>1.7064</v>
      </c>
      <c r="AW18" s="112">
        <v>6.5017</v>
      </c>
      <c r="AX18" s="112">
        <v>0.0</v>
      </c>
      <c r="AY18" s="112">
        <v>0.5901038</v>
      </c>
      <c r="AZ18" s="112">
        <v>-4.712997</v>
      </c>
    </row>
    <row r="19" hidden="1">
      <c r="A19">
        <f t="shared" si="2"/>
        <v>0</v>
      </c>
      <c r="B19" t="str">
        <f t="shared" si="3"/>
        <v/>
      </c>
      <c r="C19" t="str">
        <f>if(and(D$4&gt;1,E19=PROSES!$D$22),,D19)</f>
        <v/>
      </c>
      <c r="D19" s="1" t="str">
        <f>if(and(F$4&gt;1,F19=PROSES!$B$10),,F19)</f>
        <v/>
      </c>
      <c r="E19" t="str">
        <f t="shared" si="4"/>
        <v/>
      </c>
      <c r="F19" t="str">
        <f t="shared" si="5"/>
        <v/>
      </c>
      <c r="G19" s="1" t="str">
        <f>if(Z19=PROSES!$E$29,T19,)</f>
        <v/>
      </c>
      <c r="H19" t="str">
        <f>if(X19=PROSES!$E$29,T19,)</f>
        <v/>
      </c>
      <c r="I19" t="str">
        <f t="shared" si="6"/>
        <v/>
      </c>
      <c r="J19" t="str">
        <f>if(and($K$4&gt;1,R19=PROSES!$C$2),,K19)</f>
        <v/>
      </c>
      <c r="K19" s="1" t="str">
        <f>if(and($L$4&gt;1,L19=PROSES!$B$2),,L19)</f>
        <v/>
      </c>
      <c r="L19" t="str">
        <f t="shared" si="7"/>
        <v/>
      </c>
      <c r="M19" t="str">
        <f>if(Z19=PROSES!$B$3,T19,)</f>
        <v/>
      </c>
      <c r="N19" t="str">
        <f>if(X19=PROSES!$B$3,T19,)</f>
        <v/>
      </c>
      <c r="O19" t="str">
        <f t="shared" si="8"/>
        <v/>
      </c>
      <c r="P19" t="str">
        <f>if(Z19=PROSES!$B$1,T19,)</f>
        <v/>
      </c>
      <c r="Q19" t="str">
        <f>if(X19=PROSES!$B$1,T19,)</f>
        <v/>
      </c>
      <c r="R19" t="str">
        <f t="shared" si="9"/>
        <v>ANGKEKARET</v>
      </c>
      <c r="S19" s="3"/>
      <c r="T19" s="68" t="s">
        <v>101</v>
      </c>
      <c r="U19" s="68" t="s">
        <v>58</v>
      </c>
      <c r="V19" s="68" t="s">
        <v>58</v>
      </c>
      <c r="W19" s="68" t="s">
        <v>3705</v>
      </c>
      <c r="X19" s="68" t="s">
        <v>96</v>
      </c>
      <c r="Y19" s="68" t="s">
        <v>61</v>
      </c>
      <c r="Z19" s="68" t="s">
        <v>100</v>
      </c>
      <c r="AA19" s="68" t="s">
        <v>61</v>
      </c>
      <c r="AB19" s="6"/>
      <c r="AC19" s="6"/>
      <c r="AD19" s="112">
        <v>0.0</v>
      </c>
      <c r="AE19" s="112">
        <v>1.0</v>
      </c>
      <c r="AF19" s="6"/>
      <c r="AG19" s="112">
        <v>7.9</v>
      </c>
      <c r="AH19" s="112">
        <v>1.0</v>
      </c>
      <c r="AI19" s="68" t="s">
        <v>64</v>
      </c>
      <c r="AJ19" s="112">
        <v>0.0</v>
      </c>
      <c r="AK19" s="6"/>
      <c r="AL19" s="6"/>
      <c r="AM19" s="112">
        <v>0.0</v>
      </c>
      <c r="AN19" s="112">
        <v>0.0</v>
      </c>
      <c r="AO19" s="112">
        <v>100.0</v>
      </c>
      <c r="AP19" s="112">
        <v>1.0</v>
      </c>
      <c r="AQ19" s="112">
        <v>2.5</v>
      </c>
      <c r="AR19" s="112">
        <v>2.4283</v>
      </c>
      <c r="AS19" s="112">
        <v>78.30622</v>
      </c>
      <c r="AT19" s="112">
        <v>0.49217</v>
      </c>
      <c r="AU19" s="112">
        <v>2.3779</v>
      </c>
      <c r="AV19" s="112">
        <v>1.7064</v>
      </c>
      <c r="AW19" s="112">
        <v>6.5017</v>
      </c>
      <c r="AX19" s="112">
        <v>0.0</v>
      </c>
      <c r="AY19" s="112">
        <v>0.5901038</v>
      </c>
      <c r="AZ19" s="112">
        <v>-4.712997</v>
      </c>
    </row>
    <row r="20" hidden="1">
      <c r="A20">
        <f t="shared" si="2"/>
        <v>0</v>
      </c>
      <c r="B20" t="str">
        <f t="shared" si="3"/>
        <v/>
      </c>
      <c r="C20" t="str">
        <f>if(and(D$4&gt;1,E20=PROSES!$D$22),,D20)</f>
        <v/>
      </c>
      <c r="D20" s="1" t="str">
        <f>if(and(F$4&gt;1,F20=PROSES!$B$10),,F20)</f>
        <v/>
      </c>
      <c r="E20" t="str">
        <f t="shared" si="4"/>
        <v/>
      </c>
      <c r="F20" t="str">
        <f t="shared" si="5"/>
        <v/>
      </c>
      <c r="G20" s="1" t="str">
        <f>if(Z20=PROSES!$E$29,T20,)</f>
        <v/>
      </c>
      <c r="H20" t="str">
        <f>if(X20=PROSES!$E$29,T20,)</f>
        <v/>
      </c>
      <c r="I20" t="str">
        <f t="shared" si="6"/>
        <v/>
      </c>
      <c r="J20" t="str">
        <f>if(and($K$4&gt;1,R20=PROSES!$C$2),,K20)</f>
        <v/>
      </c>
      <c r="K20" s="1" t="str">
        <f>if(and($L$4&gt;1,L20=PROSES!$B$2),,L20)</f>
        <v/>
      </c>
      <c r="L20" t="str">
        <f t="shared" si="7"/>
        <v/>
      </c>
      <c r="M20" t="str">
        <f>if(Z20=PROSES!$B$3,T20,)</f>
        <v/>
      </c>
      <c r="N20" t="str">
        <f>if(X20=PROSES!$B$3,T20,)</f>
        <v/>
      </c>
      <c r="O20" t="str">
        <f t="shared" si="8"/>
        <v/>
      </c>
      <c r="P20" t="str">
        <f>if(Z20=PROSES!$B$1,T20,)</f>
        <v/>
      </c>
      <c r="Q20" t="str">
        <f>if(X20=PROSES!$B$1,T20,)</f>
        <v/>
      </c>
      <c r="R20" t="str">
        <f t="shared" si="9"/>
        <v>ANGKEKETAPANG</v>
      </c>
      <c r="S20" s="3"/>
      <c r="T20" s="68" t="s">
        <v>102</v>
      </c>
      <c r="U20" s="68" t="s">
        <v>58</v>
      </c>
      <c r="V20" s="68" t="s">
        <v>58</v>
      </c>
      <c r="W20" s="68" t="s">
        <v>103</v>
      </c>
      <c r="X20" s="68" t="s">
        <v>96</v>
      </c>
      <c r="Y20" s="68" t="s">
        <v>66</v>
      </c>
      <c r="Z20" s="68" t="s">
        <v>104</v>
      </c>
      <c r="AA20" s="68" t="s">
        <v>61</v>
      </c>
      <c r="AB20" s="6"/>
      <c r="AC20" s="6"/>
      <c r="AD20" s="112">
        <v>0.0</v>
      </c>
      <c r="AE20" s="112">
        <v>1.0</v>
      </c>
      <c r="AF20" s="6"/>
      <c r="AG20" s="112">
        <v>5.5</v>
      </c>
      <c r="AH20" s="112">
        <v>1.0</v>
      </c>
      <c r="AI20" s="68" t="s">
        <v>64</v>
      </c>
      <c r="AJ20" s="112">
        <v>0.0</v>
      </c>
      <c r="AK20" s="6"/>
      <c r="AL20" s="6"/>
      <c r="AM20" s="112">
        <v>0.0</v>
      </c>
      <c r="AN20" s="112">
        <v>0.0</v>
      </c>
      <c r="AO20" s="112">
        <v>100.0</v>
      </c>
      <c r="AP20" s="112">
        <v>1.0</v>
      </c>
      <c r="AQ20" s="112">
        <v>0.55</v>
      </c>
      <c r="AR20" s="112">
        <v>0.8695046</v>
      </c>
      <c r="AS20" s="112">
        <v>56.61149</v>
      </c>
      <c r="AT20" s="112">
        <v>0.4785</v>
      </c>
      <c r="AU20" s="112">
        <v>0.726</v>
      </c>
      <c r="AV20" s="112">
        <v>1.3035</v>
      </c>
      <c r="AW20" s="112">
        <v>2.178</v>
      </c>
      <c r="AX20" s="112">
        <v>0.0</v>
      </c>
      <c r="AY20" s="112">
        <v>0.6402146</v>
      </c>
      <c r="AZ20" s="112">
        <v>3.784061</v>
      </c>
    </row>
    <row r="21" hidden="1">
      <c r="A21">
        <f t="shared" si="2"/>
        <v>0</v>
      </c>
      <c r="B21" t="str">
        <f t="shared" si="3"/>
        <v/>
      </c>
      <c r="C21" t="str">
        <f>if(and(D$4&gt;1,E21=PROSES!$D$22),,D21)</f>
        <v/>
      </c>
      <c r="D21" s="1" t="str">
        <f>if(and(F$4&gt;1,F21=PROSES!$B$10),,F21)</f>
        <v/>
      </c>
      <c r="E21" t="str">
        <f t="shared" si="4"/>
        <v/>
      </c>
      <c r="F21" t="str">
        <f t="shared" si="5"/>
        <v/>
      </c>
      <c r="G21" s="1" t="str">
        <f>if(Z21=PROSES!$E$29,T21,)</f>
        <v/>
      </c>
      <c r="H21" t="str">
        <f>if(X21=PROSES!$E$29,T21,)</f>
        <v/>
      </c>
      <c r="I21" t="str">
        <f t="shared" si="6"/>
        <v/>
      </c>
      <c r="J21" t="str">
        <f>if(and($K$4&gt;1,R21=PROSES!$C$2),,K21)</f>
        <v/>
      </c>
      <c r="K21" s="1" t="str">
        <f>if(and($L$4&gt;1,L21=PROSES!$B$2),,L21)</f>
        <v/>
      </c>
      <c r="L21" t="str">
        <f t="shared" si="7"/>
        <v/>
      </c>
      <c r="M21" t="str">
        <f>if(Z21=PROSES!$B$3,T21,)</f>
        <v/>
      </c>
      <c r="N21" t="str">
        <f>if(X21=PROSES!$B$3,T21,)</f>
        <v/>
      </c>
      <c r="O21" t="str">
        <f t="shared" si="8"/>
        <v/>
      </c>
      <c r="P21" t="str">
        <f>if(Z21=PROSES!$B$1,T21,)</f>
        <v/>
      </c>
      <c r="Q21" t="str">
        <f>if(X21=PROSES!$B$1,T21,)</f>
        <v/>
      </c>
      <c r="R21" t="str">
        <f t="shared" si="9"/>
        <v>ANGKEKETAPANG</v>
      </c>
      <c r="S21" s="3"/>
      <c r="T21" s="68" t="s">
        <v>105</v>
      </c>
      <c r="U21" s="68" t="s">
        <v>58</v>
      </c>
      <c r="V21" s="68" t="s">
        <v>58</v>
      </c>
      <c r="W21" s="68" t="s">
        <v>103</v>
      </c>
      <c r="X21" s="68" t="s">
        <v>96</v>
      </c>
      <c r="Y21" s="68" t="s">
        <v>66</v>
      </c>
      <c r="Z21" s="68" t="s">
        <v>104</v>
      </c>
      <c r="AA21" s="68" t="s">
        <v>61</v>
      </c>
      <c r="AB21" s="6"/>
      <c r="AC21" s="6"/>
      <c r="AD21" s="112">
        <v>0.0</v>
      </c>
      <c r="AE21" s="112">
        <v>1.0</v>
      </c>
      <c r="AF21" s="6"/>
      <c r="AG21" s="112">
        <v>5.5</v>
      </c>
      <c r="AH21" s="112">
        <v>1.0</v>
      </c>
      <c r="AI21" s="68" t="s">
        <v>64</v>
      </c>
      <c r="AJ21" s="112">
        <v>0.0</v>
      </c>
      <c r="AK21" s="6"/>
      <c r="AL21" s="6"/>
      <c r="AM21" s="112">
        <v>0.0</v>
      </c>
      <c r="AN21" s="112">
        <v>0.0</v>
      </c>
      <c r="AO21" s="112">
        <v>100.0</v>
      </c>
      <c r="AP21" s="112">
        <v>1.0</v>
      </c>
      <c r="AQ21" s="112">
        <v>0.55</v>
      </c>
      <c r="AR21" s="112">
        <v>0.8695046</v>
      </c>
      <c r="AS21" s="112">
        <v>56.61149</v>
      </c>
      <c r="AT21" s="112">
        <v>0.4785</v>
      </c>
      <c r="AU21" s="112">
        <v>0.726</v>
      </c>
      <c r="AV21" s="112">
        <v>1.3035</v>
      </c>
      <c r="AW21" s="112">
        <v>2.178</v>
      </c>
      <c r="AX21" s="112">
        <v>0.0</v>
      </c>
      <c r="AY21" s="112">
        <v>0.6402146</v>
      </c>
      <c r="AZ21" s="112">
        <v>3.784061</v>
      </c>
    </row>
    <row r="22" hidden="1">
      <c r="A22">
        <f t="shared" si="2"/>
        <v>0</v>
      </c>
      <c r="B22" t="str">
        <f t="shared" si="3"/>
        <v/>
      </c>
      <c r="C22" t="str">
        <f>if(and(D$4&gt;1,E22=PROSES!$D$22),,D22)</f>
        <v/>
      </c>
      <c r="D22" s="1" t="str">
        <f>if(and(F$4&gt;1,F22=PROSES!$B$10),,F22)</f>
        <v/>
      </c>
      <c r="E22" t="str">
        <f t="shared" si="4"/>
        <v/>
      </c>
      <c r="F22" t="str">
        <f t="shared" si="5"/>
        <v/>
      </c>
      <c r="G22" s="1" t="str">
        <f>if(Z22=PROSES!$E$29,T22,)</f>
        <v/>
      </c>
      <c r="H22" t="str">
        <f>if(X22=PROSES!$E$29,T22,)</f>
        <v/>
      </c>
      <c r="I22" t="str">
        <f t="shared" si="6"/>
        <v/>
      </c>
      <c r="J22" t="str">
        <f>if(and($K$4&gt;1,R22=PROSES!$C$2),,K22)</f>
        <v/>
      </c>
      <c r="K22" s="1" t="str">
        <f>if(and($L$4&gt;1,L22=PROSES!$B$2),,L22)</f>
        <v/>
      </c>
      <c r="L22" t="str">
        <f t="shared" si="7"/>
        <v/>
      </c>
      <c r="M22" t="str">
        <f>if(Z22=PROSES!$B$3,T22,)</f>
        <v/>
      </c>
      <c r="N22" t="str">
        <f>if(X22=PROSES!$B$3,T22,)</f>
        <v/>
      </c>
      <c r="O22" t="str">
        <f t="shared" si="8"/>
        <v/>
      </c>
      <c r="P22" t="str">
        <f>if(Z22=PROSES!$B$1,T22,)</f>
        <v/>
      </c>
      <c r="Q22" t="str">
        <f>if(X22=PROSES!$B$1,T22,)</f>
        <v/>
      </c>
      <c r="R22" t="str">
        <f t="shared" si="9"/>
        <v>M. KARANG LAMAANGKE</v>
      </c>
      <c r="S22" s="3"/>
      <c r="T22" s="68" t="s">
        <v>106</v>
      </c>
      <c r="U22" s="68" t="s">
        <v>58</v>
      </c>
      <c r="V22" s="68" t="s">
        <v>58</v>
      </c>
      <c r="W22" s="68" t="s">
        <v>99</v>
      </c>
      <c r="X22" s="68" t="s">
        <v>107</v>
      </c>
      <c r="Y22" s="68" t="s">
        <v>108</v>
      </c>
      <c r="Z22" s="68" t="s">
        <v>96</v>
      </c>
      <c r="AA22" s="68" t="s">
        <v>66</v>
      </c>
      <c r="AB22" s="6"/>
      <c r="AC22" s="6"/>
      <c r="AD22" s="112">
        <v>0.0</v>
      </c>
      <c r="AE22" s="112">
        <v>1.0</v>
      </c>
      <c r="AF22" s="6"/>
      <c r="AG22" s="112">
        <v>4.1</v>
      </c>
      <c r="AH22" s="112">
        <v>1.0</v>
      </c>
      <c r="AI22" s="68" t="s">
        <v>64</v>
      </c>
      <c r="AJ22" s="112">
        <v>0.0</v>
      </c>
      <c r="AK22" s="6"/>
      <c r="AL22" s="6"/>
      <c r="AM22" s="112">
        <v>0.0</v>
      </c>
      <c r="AN22" s="112">
        <v>0.0</v>
      </c>
      <c r="AO22" s="112">
        <v>100.0</v>
      </c>
      <c r="AP22" s="112">
        <v>1.0</v>
      </c>
      <c r="AQ22" s="112">
        <v>1.2</v>
      </c>
      <c r="AR22" s="112">
        <v>0.8842371</v>
      </c>
      <c r="AS22" s="112">
        <v>71.48104</v>
      </c>
      <c r="AT22" s="112">
        <v>0.28085</v>
      </c>
      <c r="AU22" s="112">
        <v>0.83845</v>
      </c>
      <c r="AV22" s="112">
        <v>0.89585</v>
      </c>
      <c r="AW22" s="112">
        <v>2.51535</v>
      </c>
      <c r="AX22" s="112">
        <v>0.0</v>
      </c>
      <c r="AY22" s="112">
        <v>0.673318</v>
      </c>
      <c r="AZ22" s="112">
        <v>-1.621461</v>
      </c>
    </row>
    <row r="23" hidden="1">
      <c r="A23">
        <f t="shared" si="2"/>
        <v>0</v>
      </c>
      <c r="B23" t="str">
        <f t="shared" si="3"/>
        <v/>
      </c>
      <c r="C23" t="str">
        <f>if(and(D$4&gt;1,E23=PROSES!$D$22),,D23)</f>
        <v/>
      </c>
      <c r="D23" s="1" t="str">
        <f>if(and(F$4&gt;1,F23=PROSES!$B$10),,F23)</f>
        <v/>
      </c>
      <c r="E23" t="str">
        <f t="shared" si="4"/>
        <v/>
      </c>
      <c r="F23" t="str">
        <f t="shared" si="5"/>
        <v/>
      </c>
      <c r="G23" s="1" t="str">
        <f>if(Z23=PROSES!$E$29,T23,)</f>
        <v/>
      </c>
      <c r="H23" t="str">
        <f>if(X23=PROSES!$E$29,T23,)</f>
        <v/>
      </c>
      <c r="I23" t="str">
        <f t="shared" si="6"/>
        <v/>
      </c>
      <c r="J23" t="str">
        <f>if(and($K$4&gt;1,R23=PROSES!$C$2),,K23)</f>
        <v/>
      </c>
      <c r="K23" s="1" t="str">
        <f>if(and($L$4&gt;1,L23=PROSES!$B$2),,L23)</f>
        <v/>
      </c>
      <c r="L23" t="str">
        <f t="shared" si="7"/>
        <v/>
      </c>
      <c r="M23" t="str">
        <f>if(Z23=PROSES!$B$3,T23,)</f>
        <v/>
      </c>
      <c r="N23" t="str">
        <f>if(X23=PROSES!$B$3,T23,)</f>
        <v/>
      </c>
      <c r="O23" t="str">
        <f t="shared" si="8"/>
        <v/>
      </c>
      <c r="P23" t="str">
        <f>if(Z23=PROSES!$B$1,T23,)</f>
        <v/>
      </c>
      <c r="Q23" t="str">
        <f>if(X23=PROSES!$B$1,T23,)</f>
        <v/>
      </c>
      <c r="R23" t="str">
        <f t="shared" si="9"/>
        <v>M. KARANG LAMAANGKE</v>
      </c>
      <c r="S23" s="3"/>
      <c r="T23" s="68" t="s">
        <v>109</v>
      </c>
      <c r="U23" s="68" t="s">
        <v>58</v>
      </c>
      <c r="V23" s="68" t="s">
        <v>58</v>
      </c>
      <c r="W23" s="68" t="s">
        <v>99</v>
      </c>
      <c r="X23" s="68" t="s">
        <v>107</v>
      </c>
      <c r="Y23" s="68" t="s">
        <v>108</v>
      </c>
      <c r="Z23" s="68" t="s">
        <v>96</v>
      </c>
      <c r="AA23" s="68" t="s">
        <v>66</v>
      </c>
      <c r="AB23" s="6"/>
      <c r="AC23" s="6"/>
      <c r="AD23" s="112">
        <v>0.0</v>
      </c>
      <c r="AE23" s="112">
        <v>1.0</v>
      </c>
      <c r="AF23" s="6"/>
      <c r="AG23" s="112">
        <v>4.1</v>
      </c>
      <c r="AH23" s="112">
        <v>1.0</v>
      </c>
      <c r="AI23" s="68" t="s">
        <v>64</v>
      </c>
      <c r="AJ23" s="112">
        <v>0.0</v>
      </c>
      <c r="AK23" s="6"/>
      <c r="AL23" s="6"/>
      <c r="AM23" s="112">
        <v>0.0</v>
      </c>
      <c r="AN23" s="112">
        <v>0.0</v>
      </c>
      <c r="AO23" s="112">
        <v>100.0</v>
      </c>
      <c r="AP23" s="112">
        <v>1.0</v>
      </c>
      <c r="AQ23" s="112">
        <v>1.2</v>
      </c>
      <c r="AR23" s="112">
        <v>0.8842371</v>
      </c>
      <c r="AS23" s="112">
        <v>71.48104</v>
      </c>
      <c r="AT23" s="112">
        <v>0.28085</v>
      </c>
      <c r="AU23" s="112">
        <v>0.83845</v>
      </c>
      <c r="AV23" s="112">
        <v>0.89585</v>
      </c>
      <c r="AW23" s="112">
        <v>2.51535</v>
      </c>
      <c r="AX23" s="112">
        <v>0.0</v>
      </c>
      <c r="AY23" s="112">
        <v>0.673318</v>
      </c>
      <c r="AZ23" s="112">
        <v>-1.621461</v>
      </c>
    </row>
    <row r="24" hidden="1">
      <c r="A24">
        <f t="shared" si="2"/>
        <v>0</v>
      </c>
      <c r="B24" t="str">
        <f t="shared" si="3"/>
        <v/>
      </c>
      <c r="C24" t="str">
        <f>if(and(D$4&gt;1,E24=PROSES!$D$22),,D24)</f>
        <v/>
      </c>
      <c r="D24" s="1" t="str">
        <f>if(and(F$4&gt;1,F24=PROSES!$B$10),,F24)</f>
        <v/>
      </c>
      <c r="E24" t="str">
        <f t="shared" si="4"/>
        <v/>
      </c>
      <c r="F24" t="str">
        <f t="shared" si="5"/>
        <v/>
      </c>
      <c r="G24" s="1" t="str">
        <f>if(Z24=PROSES!$E$29,T24,)</f>
        <v/>
      </c>
      <c r="H24" t="str">
        <f>if(X24=PROSES!$E$29,T24,)</f>
        <v/>
      </c>
      <c r="I24" t="str">
        <f t="shared" si="6"/>
        <v/>
      </c>
      <c r="J24" t="str">
        <f>if(and($K$4&gt;1,R24=PROSES!$C$2),,K24)</f>
        <v/>
      </c>
      <c r="K24" s="1" t="str">
        <f>if(and($L$4&gt;1,L24=PROSES!$B$2),,L24)</f>
        <v/>
      </c>
      <c r="L24" t="str">
        <f t="shared" si="7"/>
        <v/>
      </c>
      <c r="M24" t="str">
        <f>if(Z24=PROSES!$B$3,T24,)</f>
        <v/>
      </c>
      <c r="N24" t="str">
        <f>if(X24=PROSES!$B$3,T24,)</f>
        <v/>
      </c>
      <c r="O24" t="str">
        <f t="shared" si="8"/>
        <v/>
      </c>
      <c r="P24" t="str">
        <f>if(Z24=PROSES!$B$1,T24,)</f>
        <v/>
      </c>
      <c r="Q24" t="str">
        <f>if(X24=PROSES!$B$1,T24,)</f>
        <v/>
      </c>
      <c r="R24" t="str">
        <f t="shared" si="9"/>
        <v>ANTASARIKEMANG</v>
      </c>
      <c r="S24" s="3"/>
      <c r="T24" s="68" t="s">
        <v>110</v>
      </c>
      <c r="U24" s="68" t="s">
        <v>58</v>
      </c>
      <c r="V24" s="68" t="s">
        <v>58</v>
      </c>
      <c r="W24" s="68" t="s">
        <v>111</v>
      </c>
      <c r="X24" s="68" t="s">
        <v>112</v>
      </c>
      <c r="Y24" s="68" t="s">
        <v>61</v>
      </c>
      <c r="Z24" s="68" t="s">
        <v>113</v>
      </c>
      <c r="AA24" s="68" t="s">
        <v>66</v>
      </c>
      <c r="AB24" s="6"/>
      <c r="AC24" s="6"/>
      <c r="AD24" s="112">
        <v>0.0</v>
      </c>
      <c r="AE24" s="112">
        <v>1.0</v>
      </c>
      <c r="AF24" s="6"/>
      <c r="AG24" s="112">
        <v>2.2</v>
      </c>
      <c r="AH24" s="112">
        <v>1.0</v>
      </c>
      <c r="AI24" s="68" t="s">
        <v>64</v>
      </c>
      <c r="AJ24" s="112">
        <v>0.0</v>
      </c>
      <c r="AK24" s="6"/>
      <c r="AL24" s="6"/>
      <c r="AM24" s="112">
        <v>0.0</v>
      </c>
      <c r="AN24" s="112">
        <v>0.0</v>
      </c>
      <c r="AO24" s="112">
        <v>100.0</v>
      </c>
      <c r="AP24" s="112">
        <v>1.0</v>
      </c>
      <c r="AQ24" s="112">
        <v>0.8</v>
      </c>
      <c r="AR24" s="112">
        <v>0.4346472</v>
      </c>
      <c r="AS24" s="112">
        <v>83.25628</v>
      </c>
      <c r="AT24" s="112">
        <v>0.05104</v>
      </c>
      <c r="AU24" s="112">
        <v>0.43164</v>
      </c>
      <c r="AV24" s="112">
        <v>0.31724</v>
      </c>
      <c r="AW24" s="112">
        <v>0.23408</v>
      </c>
      <c r="AX24" s="112">
        <v>0.0</v>
      </c>
      <c r="AY24" s="112">
        <v>0.2542294</v>
      </c>
      <c r="AZ24" s="112">
        <v>-119.8372</v>
      </c>
    </row>
    <row r="25" hidden="1">
      <c r="A25">
        <f t="shared" si="2"/>
        <v>0</v>
      </c>
      <c r="B25" t="str">
        <f t="shared" si="3"/>
        <v/>
      </c>
      <c r="C25" t="str">
        <f>if(and(D$4&gt;1,E25=PROSES!$D$22),,D25)</f>
        <v/>
      </c>
      <c r="D25" s="1" t="str">
        <f>if(and(F$4&gt;1,F25=PROSES!$B$10),,F25)</f>
        <v/>
      </c>
      <c r="E25" t="str">
        <f t="shared" si="4"/>
        <v/>
      </c>
      <c r="F25" t="str">
        <f t="shared" si="5"/>
        <v/>
      </c>
      <c r="G25" s="1" t="str">
        <f>if(Z25=PROSES!$E$29,T25,)</f>
        <v/>
      </c>
      <c r="H25" t="str">
        <f>if(X25=PROSES!$E$29,T25,)</f>
        <v/>
      </c>
      <c r="I25" t="str">
        <f t="shared" si="6"/>
        <v/>
      </c>
      <c r="J25" t="str">
        <f>if(and($K$4&gt;1,R25=PROSES!$C$2),,K25)</f>
        <v/>
      </c>
      <c r="K25" s="1" t="str">
        <f>if(and($L$4&gt;1,L25=PROSES!$B$2),,L25)</f>
        <v/>
      </c>
      <c r="L25" t="str">
        <f t="shared" si="7"/>
        <v/>
      </c>
      <c r="M25" t="str">
        <f>if(Z25=PROSES!$B$3,T25,)</f>
        <v/>
      </c>
      <c r="N25" t="str">
        <f>if(X25=PROSES!$B$3,T25,)</f>
        <v/>
      </c>
      <c r="O25" t="str">
        <f t="shared" si="8"/>
        <v/>
      </c>
      <c r="P25" t="str">
        <f>if(Z25=PROSES!$B$1,T25,)</f>
        <v/>
      </c>
      <c r="Q25" t="str">
        <f>if(X25=PROSES!$B$1,T25,)</f>
        <v/>
      </c>
      <c r="R25" t="str">
        <f t="shared" si="9"/>
        <v>ANTASARIKEMANG</v>
      </c>
      <c r="S25" s="3"/>
      <c r="T25" s="68" t="s">
        <v>3706</v>
      </c>
      <c r="U25" s="68" t="s">
        <v>58</v>
      </c>
      <c r="V25" s="68" t="s">
        <v>58</v>
      </c>
      <c r="W25" s="68" t="s">
        <v>3707</v>
      </c>
      <c r="X25" s="68" t="s">
        <v>112</v>
      </c>
      <c r="Y25" s="68" t="s">
        <v>61</v>
      </c>
      <c r="Z25" s="68" t="s">
        <v>113</v>
      </c>
      <c r="AA25" s="68" t="s">
        <v>66</v>
      </c>
      <c r="AB25" s="6"/>
      <c r="AC25" s="6"/>
      <c r="AD25" s="112">
        <v>0.0</v>
      </c>
      <c r="AE25" s="112">
        <v>1.0</v>
      </c>
      <c r="AF25" s="6"/>
      <c r="AG25" s="112">
        <v>2.1</v>
      </c>
      <c r="AH25" s="112">
        <v>1.0</v>
      </c>
      <c r="AI25" s="68" t="s">
        <v>64</v>
      </c>
      <c r="AJ25" s="112">
        <v>0.0</v>
      </c>
      <c r="AK25" s="6"/>
      <c r="AL25" s="6"/>
      <c r="AM25" s="112">
        <v>0.0</v>
      </c>
      <c r="AN25" s="112">
        <v>0.0</v>
      </c>
      <c r="AO25" s="112">
        <v>100.0</v>
      </c>
      <c r="AP25" s="112">
        <v>1.0</v>
      </c>
      <c r="AQ25" s="112">
        <v>0.769</v>
      </c>
      <c r="AR25" s="112">
        <v>0.341158</v>
      </c>
      <c r="AS25" s="112">
        <v>83.78055</v>
      </c>
      <c r="AT25" s="112">
        <v>0.03696</v>
      </c>
      <c r="AU25" s="112">
        <v>0.33915</v>
      </c>
      <c r="AV25" s="112">
        <v>0.3528</v>
      </c>
      <c r="AW25" s="112">
        <v>1.0185</v>
      </c>
      <c r="AX25" s="112">
        <v>0.0</v>
      </c>
      <c r="AY25" s="112">
        <v>0.7319975</v>
      </c>
      <c r="AZ25" s="112">
        <v>-18.71497</v>
      </c>
    </row>
    <row r="26" hidden="1">
      <c r="A26">
        <f t="shared" si="2"/>
        <v>0</v>
      </c>
      <c r="B26" t="str">
        <f t="shared" si="3"/>
        <v/>
      </c>
      <c r="C26" t="str">
        <f>if(and(D$4&gt;1,E26=PROSES!$D$22),,D26)</f>
        <v/>
      </c>
      <c r="D26" s="1" t="str">
        <f>if(and(F$4&gt;1,F26=PROSES!$B$10),,F26)</f>
        <v/>
      </c>
      <c r="E26" t="str">
        <f t="shared" si="4"/>
        <v/>
      </c>
      <c r="F26" t="str">
        <f t="shared" si="5"/>
        <v/>
      </c>
      <c r="G26" s="1" t="str">
        <f>if(Z26=PROSES!$E$29,T26,)</f>
        <v/>
      </c>
      <c r="H26" t="str">
        <f>if(X26=PROSES!$E$29,T26,)</f>
        <v/>
      </c>
      <c r="I26" t="str">
        <f t="shared" si="6"/>
        <v/>
      </c>
      <c r="J26" t="str">
        <f>if(and($K$4&gt;1,R26=PROSES!$C$2),,K26)</f>
        <v/>
      </c>
      <c r="K26" s="1" t="str">
        <f>if(and($L$4&gt;1,L26=PROSES!$B$2),,L26)</f>
        <v/>
      </c>
      <c r="L26" t="str">
        <f t="shared" si="7"/>
        <v/>
      </c>
      <c r="M26" t="str">
        <f>if(Z26=PROSES!$B$3,T26,)</f>
        <v/>
      </c>
      <c r="N26" t="str">
        <f>if(X26=PROSES!$B$3,T26,)</f>
        <v/>
      </c>
      <c r="O26" t="str">
        <f t="shared" si="8"/>
        <v/>
      </c>
      <c r="P26" t="str">
        <f>if(Z26=PROSES!$B$1,T26,)</f>
        <v/>
      </c>
      <c r="Q26" t="str">
        <f>if(X26=PROSES!$B$1,T26,)</f>
        <v/>
      </c>
      <c r="R26" t="str">
        <f t="shared" si="9"/>
        <v>ANTASARI</v>
      </c>
      <c r="S26" s="3"/>
      <c r="T26" s="68" t="s">
        <v>3708</v>
      </c>
      <c r="U26" s="68" t="s">
        <v>58</v>
      </c>
      <c r="V26" s="68" t="s">
        <v>58</v>
      </c>
      <c r="W26" s="68" t="s">
        <v>3707</v>
      </c>
      <c r="X26" s="68" t="s">
        <v>112</v>
      </c>
      <c r="Y26" s="68" t="s">
        <v>61</v>
      </c>
      <c r="Z26" s="68"/>
      <c r="AA26" s="68" t="s">
        <v>3709</v>
      </c>
      <c r="AB26" s="6"/>
      <c r="AC26" s="6"/>
      <c r="AD26" s="112">
        <v>0.0</v>
      </c>
      <c r="AE26" s="112">
        <v>1.0</v>
      </c>
      <c r="AF26" s="6"/>
      <c r="AG26" s="112">
        <v>2.1</v>
      </c>
      <c r="AH26" s="112">
        <v>1.0</v>
      </c>
      <c r="AI26" s="68" t="s">
        <v>64</v>
      </c>
      <c r="AJ26" s="112">
        <v>0.0</v>
      </c>
      <c r="AK26" s="6"/>
      <c r="AL26" s="6"/>
      <c r="AM26" s="112">
        <v>0.0</v>
      </c>
      <c r="AN26" s="112">
        <v>0.0</v>
      </c>
      <c r="AO26" s="112">
        <v>100.0</v>
      </c>
      <c r="AP26" s="112">
        <v>1.0</v>
      </c>
      <c r="AQ26" s="112">
        <v>0.769</v>
      </c>
      <c r="AR26" s="112">
        <v>0.341158</v>
      </c>
      <c r="AS26" s="112">
        <v>83.78055</v>
      </c>
      <c r="AT26" s="112">
        <v>0.03696</v>
      </c>
      <c r="AU26" s="112">
        <v>0.33915</v>
      </c>
      <c r="AV26" s="112">
        <v>0.3528</v>
      </c>
      <c r="AW26" s="112">
        <v>1.0185</v>
      </c>
      <c r="AX26" s="112">
        <v>0.0</v>
      </c>
      <c r="AY26" s="112">
        <v>0.7319975</v>
      </c>
      <c r="AZ26" s="112">
        <v>-18.71497</v>
      </c>
    </row>
    <row r="27" hidden="1">
      <c r="A27">
        <f t="shared" si="2"/>
        <v>0</v>
      </c>
      <c r="B27" t="str">
        <f t="shared" si="3"/>
        <v/>
      </c>
      <c r="C27" t="str">
        <f>if(and(D$4&gt;1,E27=PROSES!$D$22),,D27)</f>
        <v/>
      </c>
      <c r="D27" s="1" t="str">
        <f>if(and(F$4&gt;1,F27=PROSES!$B$10),,F27)</f>
        <v/>
      </c>
      <c r="E27" t="str">
        <f t="shared" si="4"/>
        <v/>
      </c>
      <c r="F27" t="str">
        <f t="shared" si="5"/>
        <v/>
      </c>
      <c r="G27" s="1" t="str">
        <f>if(Z27=PROSES!$E$29,T27,)</f>
        <v/>
      </c>
      <c r="H27" t="str">
        <f>if(X27=PROSES!$E$29,T27,)</f>
        <v/>
      </c>
      <c r="I27" t="str">
        <f t="shared" si="6"/>
        <v/>
      </c>
      <c r="J27" t="str">
        <f>if(and($K$4&gt;1,R27=PROSES!$C$2),,K27)</f>
        <v/>
      </c>
      <c r="K27" s="1" t="str">
        <f>if(and($L$4&gt;1,L27=PROSES!$B$2),,L27)</f>
        <v/>
      </c>
      <c r="L27" t="str">
        <f t="shared" si="7"/>
        <v/>
      </c>
      <c r="M27" t="str">
        <f>if(Z27=PROSES!$B$3,T27,)</f>
        <v/>
      </c>
      <c r="N27" t="str">
        <f>if(X27=PROSES!$B$3,T27,)</f>
        <v/>
      </c>
      <c r="O27" t="str">
        <f t="shared" si="8"/>
        <v/>
      </c>
      <c r="P27" t="str">
        <f>if(Z27=PROSES!$B$1,T27,)</f>
        <v/>
      </c>
      <c r="Q27" t="str">
        <f>if(X27=PROSES!$B$1,T27,)</f>
        <v/>
      </c>
      <c r="R27" t="str">
        <f t="shared" si="9"/>
        <v>KADIPATEN4ARJAWINANGUN4</v>
      </c>
      <c r="S27" s="3"/>
      <c r="T27" s="68" t="s">
        <v>114</v>
      </c>
      <c r="U27" s="68" t="s">
        <v>115</v>
      </c>
      <c r="V27" s="68" t="s">
        <v>115</v>
      </c>
      <c r="W27" s="68" t="s">
        <v>116</v>
      </c>
      <c r="X27" s="68" t="s">
        <v>117</v>
      </c>
      <c r="Y27" s="68" t="s">
        <v>118</v>
      </c>
      <c r="Z27" s="68" t="s">
        <v>119</v>
      </c>
      <c r="AA27" s="68" t="s">
        <v>123</v>
      </c>
      <c r="AB27" s="6"/>
      <c r="AC27" s="6"/>
      <c r="AD27" s="112">
        <v>0.0</v>
      </c>
      <c r="AE27" s="112">
        <v>1.0</v>
      </c>
      <c r="AF27" s="6"/>
      <c r="AG27" s="112">
        <v>29.39</v>
      </c>
      <c r="AH27" s="112">
        <v>1.0</v>
      </c>
      <c r="AI27" s="68" t="s">
        <v>64</v>
      </c>
      <c r="AJ27" s="112">
        <v>0.0</v>
      </c>
      <c r="AK27" s="6"/>
      <c r="AL27" s="6"/>
      <c r="AM27" s="112">
        <v>0.0</v>
      </c>
      <c r="AN27" s="112">
        <v>0.0</v>
      </c>
      <c r="AO27" s="112">
        <v>100.0</v>
      </c>
      <c r="AP27" s="112">
        <v>1.0</v>
      </c>
      <c r="AQ27" s="112">
        <v>0.38</v>
      </c>
      <c r="AR27" s="112">
        <v>13.00317</v>
      </c>
      <c r="AS27" s="112">
        <v>60.48</v>
      </c>
      <c r="AT27" s="112">
        <v>6.40702</v>
      </c>
      <c r="AU27" s="112">
        <v>11.31515</v>
      </c>
      <c r="AV27" s="112">
        <v>10.81552</v>
      </c>
      <c r="AW27" s="112">
        <v>33.94545</v>
      </c>
      <c r="AX27" s="112">
        <v>0.0</v>
      </c>
      <c r="AY27" s="112">
        <v>0.5910276</v>
      </c>
      <c r="AZ27" s="112">
        <v>18.49655</v>
      </c>
    </row>
    <row r="28" hidden="1">
      <c r="A28">
        <f t="shared" si="2"/>
        <v>0</v>
      </c>
      <c r="B28" t="str">
        <f t="shared" si="3"/>
        <v/>
      </c>
      <c r="C28" t="str">
        <f>if(and(D$4&gt;1,E28=PROSES!$D$22),,D28)</f>
        <v/>
      </c>
      <c r="D28" s="1" t="str">
        <f>if(and(F$4&gt;1,F28=PROSES!$B$10),,F28)</f>
        <v/>
      </c>
      <c r="E28" t="str">
        <f t="shared" si="4"/>
        <v/>
      </c>
      <c r="F28" t="str">
        <f t="shared" si="5"/>
        <v/>
      </c>
      <c r="G28" s="1" t="str">
        <f>if(Z28=PROSES!$E$29,T28,)</f>
        <v/>
      </c>
      <c r="H28" t="str">
        <f>if(X28=PROSES!$E$29,T28,)</f>
        <v/>
      </c>
      <c r="I28" t="str">
        <f t="shared" si="6"/>
        <v/>
      </c>
      <c r="J28" t="str">
        <f>if(and($K$4&gt;1,R28=PROSES!$C$2),,K28)</f>
        <v/>
      </c>
      <c r="K28" s="1" t="str">
        <f>if(and($L$4&gt;1,L28=PROSES!$B$2),,L28)</f>
        <v/>
      </c>
      <c r="L28" t="str">
        <f t="shared" si="7"/>
        <v/>
      </c>
      <c r="M28" t="str">
        <f>if(Z28=PROSES!$B$3,T28,)</f>
        <v/>
      </c>
      <c r="N28" t="str">
        <f>if(X28=PROSES!$B$3,T28,)</f>
        <v/>
      </c>
      <c r="O28" t="str">
        <f t="shared" si="8"/>
        <v/>
      </c>
      <c r="P28" t="str">
        <f>if(Z28=PROSES!$B$1,T28,)</f>
        <v/>
      </c>
      <c r="Q28" t="str">
        <f>if(X28=PROSES!$B$1,T28,)</f>
        <v/>
      </c>
      <c r="R28" t="str">
        <f t="shared" si="9"/>
        <v>ARJAWINANGUN4KADIPATEN4</v>
      </c>
      <c r="S28" s="3"/>
      <c r="T28" s="68" t="s">
        <v>120</v>
      </c>
      <c r="U28" s="68" t="s">
        <v>115</v>
      </c>
      <c r="V28" s="68" t="s">
        <v>115</v>
      </c>
      <c r="W28" s="68" t="s">
        <v>116</v>
      </c>
      <c r="X28" s="68" t="s">
        <v>119</v>
      </c>
      <c r="Y28" s="68" t="s">
        <v>123</v>
      </c>
      <c r="Z28" s="68" t="s">
        <v>117</v>
      </c>
      <c r="AA28" s="68" t="s">
        <v>118</v>
      </c>
      <c r="AB28" s="6"/>
      <c r="AC28" s="6"/>
      <c r="AD28" s="112">
        <v>0.0</v>
      </c>
      <c r="AE28" s="112">
        <v>1.0</v>
      </c>
      <c r="AF28" s="6"/>
      <c r="AG28" s="112">
        <v>29.39</v>
      </c>
      <c r="AH28" s="112">
        <v>1.0</v>
      </c>
      <c r="AI28" s="68" t="s">
        <v>64</v>
      </c>
      <c r="AJ28" s="112">
        <v>0.0</v>
      </c>
      <c r="AK28" s="6"/>
      <c r="AL28" s="6"/>
      <c r="AM28" s="112">
        <v>0.0</v>
      </c>
      <c r="AN28" s="112">
        <v>0.0</v>
      </c>
      <c r="AO28" s="112">
        <v>100.0</v>
      </c>
      <c r="AP28" s="112">
        <v>1.0</v>
      </c>
      <c r="AQ28" s="112">
        <v>0.38</v>
      </c>
      <c r="AR28" s="112">
        <v>13.00317</v>
      </c>
      <c r="AS28" s="112">
        <v>60.48</v>
      </c>
      <c r="AT28" s="112">
        <v>6.40702</v>
      </c>
      <c r="AU28" s="112">
        <v>11.31515</v>
      </c>
      <c r="AV28" s="112">
        <v>10.81552</v>
      </c>
      <c r="AW28" s="112">
        <v>33.94545</v>
      </c>
      <c r="AX28" s="112">
        <v>0.0</v>
      </c>
      <c r="AY28" s="112">
        <v>0.5910276</v>
      </c>
      <c r="AZ28" s="112">
        <v>18.49655</v>
      </c>
    </row>
    <row r="29" hidden="1">
      <c r="A29">
        <f t="shared" si="2"/>
        <v>0</v>
      </c>
      <c r="B29" t="str">
        <f t="shared" si="3"/>
        <v/>
      </c>
      <c r="C29" t="str">
        <f>if(and(D$4&gt;1,E29=PROSES!$D$22),,D29)</f>
        <v/>
      </c>
      <c r="D29" s="1" t="str">
        <f>if(and(F$4&gt;1,F29=PROSES!$B$10),,F29)</f>
        <v/>
      </c>
      <c r="E29" t="str">
        <f t="shared" si="4"/>
        <v/>
      </c>
      <c r="F29" t="str">
        <f t="shared" si="5"/>
        <v/>
      </c>
      <c r="G29" s="1" t="str">
        <f>if(Z29=PROSES!$E$29,T29,)</f>
        <v/>
      </c>
      <c r="H29" t="str">
        <f>if(X29=PROSES!$E$29,T29,)</f>
        <v/>
      </c>
      <c r="I29" t="str">
        <f t="shared" si="6"/>
        <v/>
      </c>
      <c r="J29" t="str">
        <f>if(and($K$4&gt;1,R29=PROSES!$C$2),,K29)</f>
        <v/>
      </c>
      <c r="K29" s="1" t="str">
        <f>if(and($L$4&gt;1,L29=PROSES!$B$2),,L29)</f>
        <v/>
      </c>
      <c r="L29" t="str">
        <f t="shared" si="7"/>
        <v/>
      </c>
      <c r="M29" t="str">
        <f>if(Z29=PROSES!$B$3,T29,)</f>
        <v/>
      </c>
      <c r="N29" t="str">
        <f>if(X29=PROSES!$B$3,T29,)</f>
        <v/>
      </c>
      <c r="O29" t="str">
        <f t="shared" si="8"/>
        <v/>
      </c>
      <c r="P29" t="str">
        <f>if(Z29=PROSES!$B$1,T29,)</f>
        <v/>
      </c>
      <c r="Q29" t="str">
        <f>if(X29=PROSES!$B$1,T29,)</f>
        <v/>
      </c>
      <c r="R29" t="str">
        <f t="shared" si="9"/>
        <v>ARJAWINANGUN4SEMEN PALIMANAN4</v>
      </c>
      <c r="S29" s="3"/>
      <c r="T29" s="68" t="s">
        <v>121</v>
      </c>
      <c r="U29" s="68" t="s">
        <v>115</v>
      </c>
      <c r="V29" s="68" t="s">
        <v>115</v>
      </c>
      <c r="W29" s="68" t="s">
        <v>122</v>
      </c>
      <c r="X29" s="68" t="s">
        <v>119</v>
      </c>
      <c r="Y29" s="68" t="s">
        <v>118</v>
      </c>
      <c r="Z29" s="68" t="s">
        <v>124</v>
      </c>
      <c r="AA29" s="68" t="s">
        <v>123</v>
      </c>
      <c r="AB29" s="6"/>
      <c r="AC29" s="6"/>
      <c r="AD29" s="112">
        <v>0.0</v>
      </c>
      <c r="AE29" s="112">
        <v>1.0</v>
      </c>
      <c r="AF29" s="6"/>
      <c r="AG29" s="112">
        <v>4.5</v>
      </c>
      <c r="AH29" s="112">
        <v>1.0</v>
      </c>
      <c r="AI29" s="68" t="s">
        <v>64</v>
      </c>
      <c r="AJ29" s="112">
        <v>0.0</v>
      </c>
      <c r="AK29" s="6"/>
      <c r="AL29" s="6"/>
      <c r="AM29" s="112">
        <v>0.0</v>
      </c>
      <c r="AN29" s="112">
        <v>0.0</v>
      </c>
      <c r="AO29" s="112">
        <v>100.0</v>
      </c>
      <c r="AP29" s="112">
        <v>1.0</v>
      </c>
      <c r="AQ29" s="112">
        <v>0.44</v>
      </c>
      <c r="AR29" s="112">
        <v>1.998084</v>
      </c>
      <c r="AS29" s="112">
        <v>60.66966</v>
      </c>
      <c r="AT29" s="112">
        <v>0.97875</v>
      </c>
      <c r="AU29" s="112">
        <v>1.74195</v>
      </c>
      <c r="AV29" s="112">
        <v>1.65375</v>
      </c>
      <c r="AW29" s="112">
        <v>5.22585</v>
      </c>
      <c r="AX29" s="112">
        <v>0.0</v>
      </c>
      <c r="AY29" s="112">
        <v>0.5920149</v>
      </c>
      <c r="AZ29" s="112">
        <v>18.36523</v>
      </c>
    </row>
    <row r="30" hidden="1">
      <c r="A30">
        <f t="shared" si="2"/>
        <v>0</v>
      </c>
      <c r="B30" t="str">
        <f t="shared" si="3"/>
        <v/>
      </c>
      <c r="C30" t="str">
        <f>if(and(D$4&gt;1,E30=PROSES!$D$22),,D30)</f>
        <v/>
      </c>
      <c r="D30" s="1" t="str">
        <f>if(and(F$4&gt;1,F30=PROSES!$B$10),,F30)</f>
        <v/>
      </c>
      <c r="E30" t="str">
        <f t="shared" si="4"/>
        <v/>
      </c>
      <c r="F30" t="str">
        <f t="shared" si="5"/>
        <v/>
      </c>
      <c r="G30" s="1" t="str">
        <f>if(Z30=PROSES!$E$29,T30,)</f>
        <v/>
      </c>
      <c r="H30" t="str">
        <f>if(X30=PROSES!$E$29,T30,)</f>
        <v/>
      </c>
      <c r="I30" t="str">
        <f t="shared" si="6"/>
        <v/>
      </c>
      <c r="J30" t="str">
        <f>if(and($K$4&gt;1,R30=PROSES!$C$2),,K30)</f>
        <v/>
      </c>
      <c r="K30" s="1" t="str">
        <f>if(and($L$4&gt;1,L30=PROSES!$B$2),,L30)</f>
        <v/>
      </c>
      <c r="L30" t="str">
        <f t="shared" si="7"/>
        <v/>
      </c>
      <c r="M30" t="str">
        <f>if(Z30=PROSES!$B$3,T30,)</f>
        <v/>
      </c>
      <c r="N30" t="str">
        <f>if(X30=PROSES!$B$3,T30,)</f>
        <v/>
      </c>
      <c r="O30" t="str">
        <f t="shared" si="8"/>
        <v/>
      </c>
      <c r="P30" t="str">
        <f>if(Z30=PROSES!$B$1,T30,)</f>
        <v/>
      </c>
      <c r="Q30" t="str">
        <f>if(X30=PROSES!$B$1,T30,)</f>
        <v/>
      </c>
      <c r="R30" t="str">
        <f t="shared" si="9"/>
        <v>ARJAWINANGUN4SEMEN PALIMANAN4</v>
      </c>
      <c r="S30" s="3"/>
      <c r="T30" s="68" t="s">
        <v>125</v>
      </c>
      <c r="U30" s="68" t="s">
        <v>115</v>
      </c>
      <c r="V30" s="68" t="s">
        <v>115</v>
      </c>
      <c r="W30" s="68" t="s">
        <v>122</v>
      </c>
      <c r="X30" s="68" t="s">
        <v>119</v>
      </c>
      <c r="Y30" s="68" t="s">
        <v>118</v>
      </c>
      <c r="Z30" s="68" t="s">
        <v>124</v>
      </c>
      <c r="AA30" s="68" t="s">
        <v>118</v>
      </c>
      <c r="AB30" s="6"/>
      <c r="AC30" s="6"/>
      <c r="AD30" s="112">
        <v>0.0</v>
      </c>
      <c r="AE30" s="112">
        <v>1.0</v>
      </c>
      <c r="AF30" s="6"/>
      <c r="AG30" s="112">
        <v>4.5</v>
      </c>
      <c r="AH30" s="112">
        <v>1.0</v>
      </c>
      <c r="AI30" s="68" t="s">
        <v>64</v>
      </c>
      <c r="AJ30" s="112">
        <v>0.0</v>
      </c>
      <c r="AK30" s="6"/>
      <c r="AL30" s="6"/>
      <c r="AM30" s="112">
        <v>0.0</v>
      </c>
      <c r="AN30" s="112">
        <v>0.0</v>
      </c>
      <c r="AO30" s="112">
        <v>100.0</v>
      </c>
      <c r="AP30" s="112">
        <v>1.0</v>
      </c>
      <c r="AQ30" s="112">
        <v>0.44</v>
      </c>
      <c r="AR30" s="112">
        <v>1.998084</v>
      </c>
      <c r="AS30" s="112">
        <v>60.66966</v>
      </c>
      <c r="AT30" s="112">
        <v>0.97875</v>
      </c>
      <c r="AU30" s="112">
        <v>1.74195</v>
      </c>
      <c r="AV30" s="112">
        <v>1.65375</v>
      </c>
      <c r="AW30" s="112">
        <v>5.22585</v>
      </c>
      <c r="AX30" s="112">
        <v>0.0</v>
      </c>
      <c r="AY30" s="112">
        <v>0.5920149</v>
      </c>
      <c r="AZ30" s="112">
        <v>18.36523</v>
      </c>
    </row>
    <row r="31" hidden="1">
      <c r="A31">
        <f t="shared" si="2"/>
        <v>5</v>
      </c>
      <c r="B31" t="str">
        <f t="shared" si="3"/>
        <v/>
      </c>
      <c r="C31" t="str">
        <f>if(and(D$4&gt;1,E31=PROSES!$D$22),,D31)</f>
        <v/>
      </c>
      <c r="D31" s="1" t="str">
        <f>if(and(F$4&gt;1,F31=PROSES!$B$10),,F31)</f>
        <v/>
      </c>
      <c r="E31" t="str">
        <f t="shared" si="4"/>
        <v/>
      </c>
      <c r="F31" t="str">
        <f t="shared" si="5"/>
        <v/>
      </c>
      <c r="G31" s="1" t="str">
        <f>if(Z31=PROSES!$E$29,T31,)</f>
        <v/>
      </c>
      <c r="H31" t="str">
        <f>if(X31=PROSES!$E$29,T31,)</f>
        <v/>
      </c>
      <c r="I31">
        <f t="shared" si="6"/>
        <v>4.818028</v>
      </c>
      <c r="J31" t="str">
        <f>if(and($K$4&gt;1,R31=PROSES!$C$2),,K31)</f>
        <v>ASAHI-ASAHI2</v>
      </c>
      <c r="K31" s="1" t="str">
        <f>if(and($L$4&gt;1,L31=PROSES!$B$2),,L31)</f>
        <v>ASAHI-ASAHI2</v>
      </c>
      <c r="L31" t="str">
        <f t="shared" si="7"/>
        <v>ASAHI-ASAHI2</v>
      </c>
      <c r="M31" t="str">
        <f>if(Z31=PROSES!$B$3,T31,)</f>
        <v>ASAHI-ASAHI2</v>
      </c>
      <c r="N31" t="str">
        <f>if(X31=PROSES!$B$3,T31,)</f>
        <v/>
      </c>
      <c r="O31" t="str">
        <f t="shared" si="8"/>
        <v/>
      </c>
      <c r="P31" t="str">
        <f>if(Z31=PROSES!$B$1,T31,)</f>
        <v/>
      </c>
      <c r="Q31" t="str">
        <f>if(X31=PROSES!$B$1,T31,)</f>
        <v/>
      </c>
      <c r="R31" t="str">
        <f t="shared" si="9"/>
        <v>ASAHIMASASAHIMAS 2</v>
      </c>
      <c r="S31" s="3"/>
      <c r="T31" s="68" t="s">
        <v>126</v>
      </c>
      <c r="U31" s="68" t="s">
        <v>58</v>
      </c>
      <c r="V31" s="68" t="s">
        <v>58</v>
      </c>
      <c r="W31" s="68" t="s">
        <v>59</v>
      </c>
      <c r="X31" s="68" t="s">
        <v>127</v>
      </c>
      <c r="Y31" s="68" t="s">
        <v>128</v>
      </c>
      <c r="Z31" s="68" t="s">
        <v>129</v>
      </c>
      <c r="AA31" s="68" t="s">
        <v>66</v>
      </c>
      <c r="AB31" s="6"/>
      <c r="AC31" s="6"/>
      <c r="AD31" s="112">
        <v>0.0</v>
      </c>
      <c r="AE31" s="112">
        <v>1.0</v>
      </c>
      <c r="AF31" s="6"/>
      <c r="AG31" s="112">
        <v>18.13</v>
      </c>
      <c r="AH31" s="112">
        <v>1.0</v>
      </c>
      <c r="AI31" s="68" t="s">
        <v>64</v>
      </c>
      <c r="AJ31" s="112">
        <v>0.0</v>
      </c>
      <c r="AK31" s="6"/>
      <c r="AL31" s="6"/>
      <c r="AM31" s="112">
        <v>0.0</v>
      </c>
      <c r="AN31" s="112">
        <v>0.0</v>
      </c>
      <c r="AO31" s="112">
        <v>100.0</v>
      </c>
      <c r="AP31" s="112">
        <v>1.0</v>
      </c>
      <c r="AQ31" s="112">
        <v>2.73</v>
      </c>
      <c r="AR31" s="112">
        <v>4.818028</v>
      </c>
      <c r="AS31" s="112">
        <v>76.21999</v>
      </c>
      <c r="AT31" s="112">
        <v>1.147629</v>
      </c>
      <c r="AU31" s="112">
        <v>4.679353</v>
      </c>
      <c r="AV31" s="112">
        <v>3.867129</v>
      </c>
      <c r="AW31" s="112">
        <v>14.03806</v>
      </c>
      <c r="AX31" s="112">
        <v>0.0</v>
      </c>
      <c r="AY31" s="112">
        <v>0.6742607</v>
      </c>
      <c r="AZ31" s="112">
        <v>-2.423059</v>
      </c>
    </row>
    <row r="32" hidden="1">
      <c r="A32">
        <f t="shared" si="2"/>
        <v>0</v>
      </c>
      <c r="B32" t="str">
        <f t="shared" si="3"/>
        <v/>
      </c>
      <c r="C32" t="str">
        <f>if(and(D$4&gt;1,E32=PROSES!$D$22),,D32)</f>
        <v/>
      </c>
      <c r="D32" s="1" t="str">
        <f>if(and(F$4&gt;1,F32=PROSES!$B$10),,F32)</f>
        <v/>
      </c>
      <c r="E32" t="str">
        <f t="shared" si="4"/>
        <v/>
      </c>
      <c r="F32" t="str">
        <f t="shared" si="5"/>
        <v/>
      </c>
      <c r="G32" s="1" t="str">
        <f>if(Z32=PROSES!$E$29,T32,)</f>
        <v/>
      </c>
      <c r="H32" t="str">
        <f>if(X32=PROSES!$E$29,T32,)</f>
        <v/>
      </c>
      <c r="I32" t="str">
        <f t="shared" si="6"/>
        <v/>
      </c>
      <c r="J32" t="str">
        <f>if(and($K$4&gt;1,R32=PROSES!$C$2),,K32)</f>
        <v/>
      </c>
      <c r="K32" s="1" t="str">
        <f>if(and($L$4&gt;1,L32=PROSES!$B$2),,L32)</f>
        <v/>
      </c>
      <c r="L32" t="str">
        <f t="shared" si="7"/>
        <v/>
      </c>
      <c r="M32" t="str">
        <f>if(Z32=PROSES!$B$3,T32,)</f>
        <v/>
      </c>
      <c r="N32" t="str">
        <f>if(X32=PROSES!$B$3,T32,)</f>
        <v/>
      </c>
      <c r="O32" t="str">
        <f t="shared" si="8"/>
        <v/>
      </c>
      <c r="P32" t="str">
        <f>if(Z32=PROSES!$B$1,T32,)</f>
        <v/>
      </c>
      <c r="Q32" t="str">
        <f>if(X32=PROSES!$B$1,T32,)</f>
        <v/>
      </c>
      <c r="R32" t="str">
        <f t="shared" si="9"/>
        <v>ASAHIMASCANDRA ASRI 5</v>
      </c>
      <c r="S32" s="3"/>
      <c r="T32" s="68" t="s">
        <v>130</v>
      </c>
      <c r="U32" s="68" t="s">
        <v>58</v>
      </c>
      <c r="V32" s="68" t="s">
        <v>58</v>
      </c>
      <c r="W32" s="68" t="s">
        <v>59</v>
      </c>
      <c r="X32" s="68" t="s">
        <v>127</v>
      </c>
      <c r="Y32" s="68" t="s">
        <v>131</v>
      </c>
      <c r="Z32" s="68" t="s">
        <v>132</v>
      </c>
      <c r="AA32" s="68" t="s">
        <v>61</v>
      </c>
      <c r="AB32" s="6"/>
      <c r="AC32" s="6"/>
      <c r="AD32" s="112">
        <v>0.0</v>
      </c>
      <c r="AE32" s="112">
        <v>1.0</v>
      </c>
      <c r="AF32" s="6"/>
      <c r="AG32" s="112">
        <v>0.1</v>
      </c>
      <c r="AH32" s="112">
        <v>1.0</v>
      </c>
      <c r="AI32" s="68" t="s">
        <v>64</v>
      </c>
      <c r="AJ32" s="112">
        <v>0.0</v>
      </c>
      <c r="AK32" s="6"/>
      <c r="AL32" s="6"/>
      <c r="AM32" s="112">
        <v>0.0</v>
      </c>
      <c r="AN32" s="112">
        <v>0.0</v>
      </c>
      <c r="AO32" s="112">
        <v>100.0</v>
      </c>
      <c r="AP32" s="112">
        <v>1.0</v>
      </c>
      <c r="AQ32" s="112">
        <v>2.73</v>
      </c>
      <c r="AR32" s="112">
        <v>0.02657489</v>
      </c>
      <c r="AS32" s="112">
        <v>76.21999</v>
      </c>
      <c r="AT32" s="112">
        <v>0.00633</v>
      </c>
      <c r="AU32" s="112">
        <v>0.02581</v>
      </c>
      <c r="AV32" s="112">
        <v>0.02133</v>
      </c>
      <c r="AW32" s="112">
        <v>0.07743</v>
      </c>
      <c r="AX32" s="112">
        <v>0.0</v>
      </c>
      <c r="AY32" s="112">
        <v>0.6742607</v>
      </c>
      <c r="AZ32" s="112">
        <v>-2.423059</v>
      </c>
    </row>
    <row r="33" hidden="1">
      <c r="A33">
        <f t="shared" si="2"/>
        <v>0</v>
      </c>
      <c r="B33" t="str">
        <f t="shared" si="3"/>
        <v/>
      </c>
      <c r="C33" t="str">
        <f>if(and(D$4&gt;1,E33=PROSES!$D$22),,D33)</f>
        <v/>
      </c>
      <c r="D33" s="1" t="str">
        <f>if(and(F$4&gt;1,F33=PROSES!$B$10),,F33)</f>
        <v/>
      </c>
      <c r="E33" t="str">
        <f t="shared" si="4"/>
        <v/>
      </c>
      <c r="F33" t="str">
        <f t="shared" si="5"/>
        <v/>
      </c>
      <c r="G33" s="1" t="str">
        <f>if(Z33=PROSES!$E$29,T33,)</f>
        <v/>
      </c>
      <c r="H33" t="str">
        <f>if(X33=PROSES!$E$29,T33,)</f>
        <v/>
      </c>
      <c r="I33" t="str">
        <f t="shared" si="6"/>
        <v/>
      </c>
      <c r="J33" t="str">
        <f>if(and($K$4&gt;1,R33=PROSES!$C$2),,K33)</f>
        <v/>
      </c>
      <c r="K33" s="1" t="str">
        <f>if(and($L$4&gt;1,L33=PROSES!$B$2),,L33)</f>
        <v/>
      </c>
      <c r="L33" t="str">
        <f t="shared" si="7"/>
        <v/>
      </c>
      <c r="M33" t="str">
        <f>if(Z33=PROSES!$B$3,T33,)</f>
        <v/>
      </c>
      <c r="N33" t="str">
        <f>if(X33=PROSES!$B$3,T33,)</f>
        <v/>
      </c>
      <c r="O33" t="str">
        <f t="shared" si="8"/>
        <v/>
      </c>
      <c r="P33" t="str">
        <f>if(Z33=PROSES!$B$1,T33,)</f>
        <v/>
      </c>
      <c r="Q33" t="str">
        <f>if(X33=PROSES!$B$1,T33,)</f>
        <v/>
      </c>
      <c r="R33" t="str">
        <f t="shared" si="9"/>
        <v>POLYPRIMAASAHIMAS</v>
      </c>
      <c r="S33" s="3"/>
      <c r="T33" s="68" t="s">
        <v>133</v>
      </c>
      <c r="U33" s="68" t="s">
        <v>58</v>
      </c>
      <c r="V33" s="68" t="s">
        <v>58</v>
      </c>
      <c r="W33" s="68" t="s">
        <v>134</v>
      </c>
      <c r="X33" s="68" t="s">
        <v>135</v>
      </c>
      <c r="Y33" s="68" t="s">
        <v>61</v>
      </c>
      <c r="Z33" s="68" t="s">
        <v>127</v>
      </c>
      <c r="AA33" s="68" t="s">
        <v>131</v>
      </c>
      <c r="AB33" s="6"/>
      <c r="AC33" s="6"/>
      <c r="AD33" s="112">
        <v>0.0</v>
      </c>
      <c r="AE33" s="112">
        <v>1.0</v>
      </c>
      <c r="AF33" s="6"/>
      <c r="AG33" s="112">
        <v>2.0</v>
      </c>
      <c r="AH33" s="112">
        <v>1.0</v>
      </c>
      <c r="AI33" s="68" t="s">
        <v>64</v>
      </c>
      <c r="AJ33" s="112">
        <v>0.0</v>
      </c>
      <c r="AK33" s="6"/>
      <c r="AL33" s="6"/>
      <c r="AM33" s="112">
        <v>0.0</v>
      </c>
      <c r="AN33" s="112">
        <v>0.0</v>
      </c>
      <c r="AO33" s="112">
        <v>100.0</v>
      </c>
      <c r="AP33" s="112">
        <v>1.0</v>
      </c>
      <c r="AQ33" s="112">
        <v>1.2</v>
      </c>
      <c r="AR33" s="112">
        <v>0.5668483</v>
      </c>
      <c r="AS33" s="112">
        <v>78.06761</v>
      </c>
      <c r="AT33" s="112">
        <v>0.1172</v>
      </c>
      <c r="AU33" s="112">
        <v>0.5546</v>
      </c>
      <c r="AV33" s="112">
        <v>0.4172</v>
      </c>
      <c r="AW33" s="112">
        <v>1.6638</v>
      </c>
      <c r="AX33" s="112">
        <v>0.0</v>
      </c>
      <c r="AY33" s="112">
        <v>0.6756974</v>
      </c>
      <c r="AZ33" s="112">
        <v>-3.202028</v>
      </c>
    </row>
    <row r="34" hidden="1">
      <c r="A34">
        <f t="shared" si="2"/>
        <v>5</v>
      </c>
      <c r="B34" t="str">
        <f t="shared" si="3"/>
        <v/>
      </c>
      <c r="C34" t="str">
        <f>if(and(D$4&gt;1,E34=PROSES!$D$22),,D34)</f>
        <v/>
      </c>
      <c r="D34" s="1" t="str">
        <f>if(and(F$4&gt;1,F34=PROSES!$B$10),,F34)</f>
        <v/>
      </c>
      <c r="E34" t="str">
        <f t="shared" si="4"/>
        <v/>
      </c>
      <c r="F34" t="str">
        <f t="shared" si="5"/>
        <v/>
      </c>
      <c r="G34" s="1" t="str">
        <f>if(Z34=PROSES!$E$29,T34,)</f>
        <v/>
      </c>
      <c r="H34" t="str">
        <f>if(X34=PROSES!$E$29,T34,)</f>
        <v/>
      </c>
      <c r="I34">
        <f t="shared" si="6"/>
        <v>4.791454</v>
      </c>
      <c r="J34" t="str">
        <f>if(and($K$4&gt;1,R34=PROSES!$C$2),,K34)</f>
        <v>ASAHI2-CSRI</v>
      </c>
      <c r="K34" s="1" t="str">
        <f>if(and($L$4&gt;1,L34=PROSES!$B$2),,L34)</f>
        <v>ASAHI2-CSRI</v>
      </c>
      <c r="L34" t="str">
        <f t="shared" si="7"/>
        <v>ASAHI2-CSRI</v>
      </c>
      <c r="M34" t="str">
        <f>if(Z34=PROSES!$B$3,T34,)</f>
        <v/>
      </c>
      <c r="N34" t="str">
        <f>if(X34=PROSES!$B$3,T34,)</f>
        <v>ASAHI2-CSRI</v>
      </c>
      <c r="O34" t="str">
        <f t="shared" si="8"/>
        <v/>
      </c>
      <c r="P34" t="str">
        <f>if(Z34=PROSES!$B$1,T34,)</f>
        <v/>
      </c>
      <c r="Q34" t="str">
        <f>if(X34=PROSES!$B$1,T34,)</f>
        <v/>
      </c>
      <c r="R34" t="str">
        <f t="shared" si="9"/>
        <v>ASAHIMAS 2CANDRA ASRI 5</v>
      </c>
      <c r="S34" s="3"/>
      <c r="T34" s="68" t="s">
        <v>136</v>
      </c>
      <c r="U34" s="68" t="s">
        <v>58</v>
      </c>
      <c r="V34" s="68" t="s">
        <v>58</v>
      </c>
      <c r="W34" s="68" t="s">
        <v>59</v>
      </c>
      <c r="X34" s="68" t="s">
        <v>129</v>
      </c>
      <c r="Y34" s="68" t="s">
        <v>61</v>
      </c>
      <c r="Z34" s="68" t="s">
        <v>132</v>
      </c>
      <c r="AA34" s="68" t="s">
        <v>61</v>
      </c>
      <c r="AB34" s="6"/>
      <c r="AC34" s="6"/>
      <c r="AD34" s="112">
        <v>0.0</v>
      </c>
      <c r="AE34" s="112">
        <v>1.0</v>
      </c>
      <c r="AF34" s="6"/>
      <c r="AG34" s="112">
        <v>18.03</v>
      </c>
      <c r="AH34" s="112">
        <v>1.0</v>
      </c>
      <c r="AI34" s="68" t="s">
        <v>64</v>
      </c>
      <c r="AJ34" s="112">
        <v>0.0</v>
      </c>
      <c r="AK34" s="6"/>
      <c r="AL34" s="6"/>
      <c r="AM34" s="112">
        <v>0.0</v>
      </c>
      <c r="AN34" s="112">
        <v>0.0</v>
      </c>
      <c r="AO34" s="112">
        <v>100.0</v>
      </c>
      <c r="AP34" s="112">
        <v>1.0</v>
      </c>
      <c r="AQ34" s="112">
        <v>2.73</v>
      </c>
      <c r="AR34" s="112">
        <v>4.791454</v>
      </c>
      <c r="AS34" s="112">
        <v>76.21999</v>
      </c>
      <c r="AT34" s="112">
        <v>1.141299</v>
      </c>
      <c r="AU34" s="112">
        <v>4.653543</v>
      </c>
      <c r="AV34" s="112">
        <v>3.845799</v>
      </c>
      <c r="AW34" s="112">
        <v>13.96063</v>
      </c>
      <c r="AX34" s="112">
        <v>0.0</v>
      </c>
      <c r="AY34" s="112">
        <v>0.6742607</v>
      </c>
      <c r="AZ34" s="112">
        <v>-2.423059</v>
      </c>
    </row>
    <row r="35" hidden="1">
      <c r="A35">
        <f t="shared" si="2"/>
        <v>8</v>
      </c>
      <c r="B35">
        <f t="shared" si="3"/>
        <v>0.3587611</v>
      </c>
      <c r="C35" t="str">
        <f>if(and(D$4&gt;1,E35=PROSES!$D$22),,D35)</f>
        <v>ASAHI2-MNES5-1</v>
      </c>
      <c r="D35" s="1" t="str">
        <f>if(and(F$4&gt;1,F35=PROSES!$B$10),,F35)</f>
        <v>ASAHI2-MNES5-1</v>
      </c>
      <c r="E35">
        <f t="shared" si="4"/>
        <v>0.3587611</v>
      </c>
      <c r="F35" t="str">
        <f t="shared" si="5"/>
        <v>ASAHI2-MNES5-1</v>
      </c>
      <c r="G35" s="1" t="str">
        <f>if(Z35=PROSES!$E$29,T35,)</f>
        <v>ASAHI2-MNES5-1</v>
      </c>
      <c r="H35" t="str">
        <f>if(X35=PROSES!$E$29,T35,)</f>
        <v/>
      </c>
      <c r="I35" t="str">
        <f t="shared" si="6"/>
        <v/>
      </c>
      <c r="J35" t="str">
        <f>if(and($K$4&gt;1,R35=PROSES!$C$2),,K35)</f>
        <v/>
      </c>
      <c r="K35" s="1" t="str">
        <f>if(and($L$4&gt;1,L35=PROSES!$B$2),,L35)</f>
        <v/>
      </c>
      <c r="L35" t="str">
        <f t="shared" si="7"/>
        <v>ASAHI2-MNES5-1</v>
      </c>
      <c r="M35" t="str">
        <f>if(Z35=PROSES!$B$3,T35,)</f>
        <v/>
      </c>
      <c r="N35" t="str">
        <f>if(X35=PROSES!$B$3,T35,)</f>
        <v>ASAHI2-MNES5-1</v>
      </c>
      <c r="O35" t="str">
        <f t="shared" si="8"/>
        <v>ASAHI2-MNES5-1</v>
      </c>
      <c r="P35" t="str">
        <f>if(Z35=PROSES!$B$1,T35,)</f>
        <v>ASAHI2-MNES5-1</v>
      </c>
      <c r="Q35" t="str">
        <f>if(X35=PROSES!$B$1,T35,)</f>
        <v/>
      </c>
      <c r="R35" t="str">
        <f t="shared" si="9"/>
        <v>ASAHIMAS 2MENES5</v>
      </c>
      <c r="S35" s="3"/>
      <c r="T35" s="68" t="s">
        <v>137</v>
      </c>
      <c r="U35" s="68" t="s">
        <v>58</v>
      </c>
      <c r="V35" s="68" t="s">
        <v>58</v>
      </c>
      <c r="W35" s="68" t="s">
        <v>59</v>
      </c>
      <c r="X35" s="68" t="s">
        <v>129</v>
      </c>
      <c r="Y35" s="68" t="s">
        <v>66</v>
      </c>
      <c r="Z35" s="68" t="s">
        <v>60</v>
      </c>
      <c r="AA35" s="68" t="s">
        <v>61</v>
      </c>
      <c r="AB35" s="6"/>
      <c r="AC35" s="6"/>
      <c r="AD35" s="112">
        <v>0.0</v>
      </c>
      <c r="AE35" s="112">
        <v>1.0</v>
      </c>
      <c r="AF35" s="6"/>
      <c r="AG35" s="112">
        <v>1.35</v>
      </c>
      <c r="AH35" s="112">
        <v>1.0</v>
      </c>
      <c r="AI35" s="68" t="s">
        <v>64</v>
      </c>
      <c r="AJ35" s="112">
        <v>0.0</v>
      </c>
      <c r="AK35" s="6"/>
      <c r="AL35" s="6"/>
      <c r="AM35" s="112">
        <v>0.0</v>
      </c>
      <c r="AN35" s="112">
        <v>0.0</v>
      </c>
      <c r="AO35" s="112">
        <v>100.0</v>
      </c>
      <c r="AP35" s="112">
        <v>1.0</v>
      </c>
      <c r="AQ35" s="112">
        <v>2.73</v>
      </c>
      <c r="AR35" s="112">
        <v>0.3587611</v>
      </c>
      <c r="AS35" s="112">
        <v>76.21999</v>
      </c>
      <c r="AT35" s="112">
        <v>0.085455</v>
      </c>
      <c r="AU35" s="112">
        <v>0.348435</v>
      </c>
      <c r="AV35" s="112">
        <v>0.287955</v>
      </c>
      <c r="AW35" s="112">
        <v>1.045305</v>
      </c>
      <c r="AX35" s="112">
        <v>0.0</v>
      </c>
      <c r="AY35" s="112">
        <v>0.6742607</v>
      </c>
      <c r="AZ35" s="112">
        <v>-2.423059</v>
      </c>
    </row>
    <row r="36" hidden="1">
      <c r="A36">
        <f t="shared" si="2"/>
        <v>9</v>
      </c>
      <c r="B36" t="str">
        <f t="shared" si="3"/>
        <v/>
      </c>
      <c r="C36" t="str">
        <f>if(and(D$4&gt;1,E36=PROSES!$D$22),,D36)</f>
        <v/>
      </c>
      <c r="D36" s="1" t="str">
        <f>if(and(F$4&gt;1,F36=PROSES!$B$10),,F36)</f>
        <v/>
      </c>
      <c r="E36">
        <f t="shared" si="4"/>
        <v>7.312082</v>
      </c>
      <c r="F36" t="str">
        <f t="shared" si="5"/>
        <v>ASAHI2-MNES5-2</v>
      </c>
      <c r="G36" s="1" t="str">
        <f>if(Z36=PROSES!$E$29,T36,)</f>
        <v/>
      </c>
      <c r="H36" t="str">
        <f>if(X36=PROSES!$E$29,T36,)</f>
        <v>ASAHI2-MNES5-2</v>
      </c>
      <c r="I36">
        <f t="shared" si="6"/>
        <v>7.312082</v>
      </c>
      <c r="J36" t="str">
        <f>if(and($K$4&gt;1,R36=PROSES!$C$2),,K36)</f>
        <v>ASAHI2-MNES5-2</v>
      </c>
      <c r="K36" s="1" t="str">
        <f>if(and($L$4&gt;1,L36=PROSES!$B$2),,L36)</f>
        <v>ASAHI2-MNES5-2</v>
      </c>
      <c r="L36" t="str">
        <f t="shared" si="7"/>
        <v>ASAHI2-MNES5-2</v>
      </c>
      <c r="M36" t="str">
        <f>if(Z36=PROSES!$B$3,T36,)</f>
        <v>ASAHI2-MNES5-2</v>
      </c>
      <c r="N36" t="str">
        <f>if(X36=PROSES!$B$3,T36,)</f>
        <v/>
      </c>
      <c r="O36" t="str">
        <f t="shared" si="8"/>
        <v>ASAHI2-MNES5-2</v>
      </c>
      <c r="P36" t="str">
        <f>if(Z36=PROSES!$B$1,T36,)</f>
        <v/>
      </c>
      <c r="Q36" t="str">
        <f>if(X36=PROSES!$B$1,T36,)</f>
        <v>ASAHI2-MNES5-2</v>
      </c>
      <c r="R36" t="str">
        <f t="shared" si="9"/>
        <v>MENES5ASAHIMAS 2</v>
      </c>
      <c r="S36" s="3"/>
      <c r="T36" s="68" t="s">
        <v>138</v>
      </c>
      <c r="U36" s="68" t="s">
        <v>58</v>
      </c>
      <c r="V36" s="68" t="s">
        <v>58</v>
      </c>
      <c r="W36" s="68" t="s">
        <v>59</v>
      </c>
      <c r="X36" s="68" t="s">
        <v>60</v>
      </c>
      <c r="Y36" s="68" t="s">
        <v>66</v>
      </c>
      <c r="Z36" s="68" t="s">
        <v>129</v>
      </c>
      <c r="AA36" s="68" t="s">
        <v>61</v>
      </c>
      <c r="AB36" s="6"/>
      <c r="AC36" s="6"/>
      <c r="AD36" s="112">
        <v>0.0</v>
      </c>
      <c r="AE36" s="112">
        <v>1.0</v>
      </c>
      <c r="AF36" s="6"/>
      <c r="AG36" s="112">
        <v>27.515</v>
      </c>
      <c r="AH36" s="112">
        <v>1.0</v>
      </c>
      <c r="AI36" s="68" t="s">
        <v>64</v>
      </c>
      <c r="AJ36" s="112">
        <v>0.0</v>
      </c>
      <c r="AK36" s="6"/>
      <c r="AL36" s="6"/>
      <c r="AM36" s="112">
        <v>0.0</v>
      </c>
      <c r="AN36" s="112">
        <v>0.0</v>
      </c>
      <c r="AO36" s="112">
        <v>100.0</v>
      </c>
      <c r="AP36" s="112">
        <v>1.0</v>
      </c>
      <c r="AQ36" s="112">
        <v>2.73</v>
      </c>
      <c r="AR36" s="112">
        <v>7.312082</v>
      </c>
      <c r="AS36" s="112">
        <v>76.21999</v>
      </c>
      <c r="AT36" s="112">
        <v>1.741699</v>
      </c>
      <c r="AU36" s="112">
        <v>7.101622</v>
      </c>
      <c r="AV36" s="112">
        <v>5.868949</v>
      </c>
      <c r="AW36" s="112">
        <v>21.30486</v>
      </c>
      <c r="AX36" s="112">
        <v>0.0</v>
      </c>
      <c r="AY36" s="112">
        <v>0.6742607</v>
      </c>
      <c r="AZ36" s="112">
        <v>-2.423059</v>
      </c>
    </row>
    <row r="37">
      <c r="A37">
        <f t="shared" si="2"/>
        <v>0</v>
      </c>
      <c r="B37" t="str">
        <f t="shared" si="3"/>
        <v/>
      </c>
      <c r="C37" t="str">
        <f>if(and(D$4&gt;1,E37=PROSES!$D$22),,D37)</f>
        <v/>
      </c>
      <c r="D37" s="1" t="str">
        <f>if(and(F$4&gt;1,F37=PROSES!$B$10),,F37)</f>
        <v/>
      </c>
      <c r="E37" t="str">
        <f t="shared" si="4"/>
        <v/>
      </c>
      <c r="F37" t="str">
        <f t="shared" si="5"/>
        <v/>
      </c>
      <c r="G37" s="1" t="str">
        <f>if(Z37=PROSES!$E$29,T37,)</f>
        <v/>
      </c>
      <c r="H37" t="str">
        <f>if(X37=PROSES!$E$29,T37,)</f>
        <v/>
      </c>
      <c r="I37" t="str">
        <f t="shared" si="6"/>
        <v/>
      </c>
      <c r="J37" t="str">
        <f>if(and($K$4&gt;1,R37=PROSES!$C$2),,K37)</f>
        <v/>
      </c>
      <c r="K37" s="1" t="str">
        <f>if(and($L$4&gt;1,L37=PROSES!$B$2),,L37)</f>
        <v/>
      </c>
      <c r="L37" t="str">
        <f t="shared" si="7"/>
        <v/>
      </c>
      <c r="M37" t="str">
        <f>if(Z37=PROSES!$B$3,T37,)</f>
        <v/>
      </c>
      <c r="N37" t="str">
        <f>if(X37=PROSES!$B$3,T37,)</f>
        <v/>
      </c>
      <c r="O37" t="str">
        <f t="shared" si="8"/>
        <v/>
      </c>
      <c r="P37" t="str">
        <f>if(Z37=PROSES!$B$1,T37,)</f>
        <v/>
      </c>
      <c r="Q37" t="str">
        <f>if(X37=PROSES!$B$1,T37,)</f>
        <v/>
      </c>
      <c r="R37" t="str">
        <f t="shared" si="9"/>
        <v>ASARI5KAPAL5</v>
      </c>
      <c r="S37" s="3"/>
      <c r="T37" s="68" t="s">
        <v>139</v>
      </c>
      <c r="U37" s="68" t="s">
        <v>140</v>
      </c>
      <c r="V37" s="68" t="s">
        <v>140</v>
      </c>
      <c r="W37" s="68" t="s">
        <v>141</v>
      </c>
      <c r="X37" s="68" t="s">
        <v>142</v>
      </c>
      <c r="Y37" s="68" t="s">
        <v>85</v>
      </c>
      <c r="Z37" s="68" t="s">
        <v>143</v>
      </c>
      <c r="AA37" s="68" t="s">
        <v>85</v>
      </c>
      <c r="AB37" s="6"/>
      <c r="AC37" s="6"/>
      <c r="AD37" s="112">
        <v>0.0</v>
      </c>
      <c r="AE37" s="112">
        <v>1.0</v>
      </c>
      <c r="AF37" s="6"/>
      <c r="AG37" s="112">
        <v>23.31</v>
      </c>
      <c r="AH37" s="112">
        <v>1.0</v>
      </c>
      <c r="AI37" s="68" t="s">
        <v>64</v>
      </c>
      <c r="AJ37" s="112">
        <v>0.0</v>
      </c>
      <c r="AK37" s="6"/>
      <c r="AL37" s="6"/>
      <c r="AM37" s="112">
        <v>0.0</v>
      </c>
      <c r="AN37" s="112">
        <v>0.0</v>
      </c>
      <c r="AO37" s="112">
        <v>100.0</v>
      </c>
      <c r="AP37" s="112">
        <v>1.0</v>
      </c>
      <c r="AQ37" s="112">
        <v>0.645</v>
      </c>
      <c r="AR37" s="112">
        <v>9.78959</v>
      </c>
      <c r="AS37" s="112">
        <v>70.96105</v>
      </c>
      <c r="AT37" s="112">
        <v>3.19347</v>
      </c>
      <c r="AU37" s="112">
        <v>9.25407</v>
      </c>
      <c r="AV37" s="112">
        <v>6.68997</v>
      </c>
      <c r="AW37" s="112">
        <v>27.76221</v>
      </c>
      <c r="AX37" s="112">
        <v>0.0</v>
      </c>
      <c r="AY37" s="112">
        <v>0.6413451</v>
      </c>
      <c r="AZ37" s="112">
        <v>8.340887</v>
      </c>
    </row>
    <row r="38">
      <c r="A38">
        <f t="shared" si="2"/>
        <v>0</v>
      </c>
      <c r="B38" t="str">
        <f t="shared" si="3"/>
        <v/>
      </c>
      <c r="C38" t="str">
        <f>if(and(D$4&gt;1,E38=PROSES!$D$22),,D38)</f>
        <v/>
      </c>
      <c r="D38" s="1" t="str">
        <f>if(and(F$4&gt;1,F38=PROSES!$B$10),,F38)</f>
        <v/>
      </c>
      <c r="E38" t="str">
        <f t="shared" si="4"/>
        <v/>
      </c>
      <c r="F38" t="str">
        <f t="shared" si="5"/>
        <v/>
      </c>
      <c r="G38" s="1" t="str">
        <f>if(Z38=PROSES!$E$29,T38,)</f>
        <v/>
      </c>
      <c r="H38" t="str">
        <f>if(X38=PROSES!$E$29,T38,)</f>
        <v/>
      </c>
      <c r="I38" t="str">
        <f t="shared" si="6"/>
        <v/>
      </c>
      <c r="J38" t="str">
        <f>if(and($K$4&gt;1,R38=PROSES!$C$2),,K38)</f>
        <v/>
      </c>
      <c r="K38" s="1" t="str">
        <f>if(and($L$4&gt;1,L38=PROSES!$B$2),,L38)</f>
        <v/>
      </c>
      <c r="L38" t="str">
        <f t="shared" si="7"/>
        <v/>
      </c>
      <c r="M38" t="str">
        <f>if(Z38=PROSES!$B$3,T38,)</f>
        <v/>
      </c>
      <c r="N38" t="str">
        <f>if(X38=PROSES!$B$3,T38,)</f>
        <v/>
      </c>
      <c r="O38" t="str">
        <f t="shared" si="8"/>
        <v/>
      </c>
      <c r="P38" t="str">
        <f>if(Z38=PROSES!$B$1,T38,)</f>
        <v/>
      </c>
      <c r="Q38" t="str">
        <f>if(X38=PROSES!$B$1,T38,)</f>
        <v/>
      </c>
      <c r="R38" t="str">
        <f t="shared" si="9"/>
        <v>ASARI5KAPAL5</v>
      </c>
      <c r="S38" s="3"/>
      <c r="T38" s="68" t="s">
        <v>144</v>
      </c>
      <c r="U38" s="68" t="s">
        <v>140</v>
      </c>
      <c r="V38" s="68" t="s">
        <v>140</v>
      </c>
      <c r="W38" s="68" t="s">
        <v>141</v>
      </c>
      <c r="X38" s="68" t="s">
        <v>142</v>
      </c>
      <c r="Y38" s="68" t="s">
        <v>88</v>
      </c>
      <c r="Z38" s="68" t="s">
        <v>143</v>
      </c>
      <c r="AA38" s="68" t="s">
        <v>88</v>
      </c>
      <c r="AB38" s="6"/>
      <c r="AC38" s="6"/>
      <c r="AD38" s="112">
        <v>0.0</v>
      </c>
      <c r="AE38" s="112">
        <v>1.0</v>
      </c>
      <c r="AF38" s="6"/>
      <c r="AG38" s="112">
        <v>23.31</v>
      </c>
      <c r="AH38" s="112">
        <v>1.0</v>
      </c>
      <c r="AI38" s="68" t="s">
        <v>64</v>
      </c>
      <c r="AJ38" s="112">
        <v>0.0</v>
      </c>
      <c r="AK38" s="6"/>
      <c r="AL38" s="6"/>
      <c r="AM38" s="112">
        <v>0.0</v>
      </c>
      <c r="AN38" s="112">
        <v>0.0</v>
      </c>
      <c r="AO38" s="112">
        <v>100.0</v>
      </c>
      <c r="AP38" s="112">
        <v>1.0</v>
      </c>
      <c r="AQ38" s="112">
        <v>0.645</v>
      </c>
      <c r="AR38" s="112">
        <v>9.78959</v>
      </c>
      <c r="AS38" s="112">
        <v>70.96105</v>
      </c>
      <c r="AT38" s="112">
        <v>3.19347</v>
      </c>
      <c r="AU38" s="112">
        <v>9.25407</v>
      </c>
      <c r="AV38" s="112">
        <v>6.68997</v>
      </c>
      <c r="AW38" s="112">
        <v>27.76221</v>
      </c>
      <c r="AX38" s="112">
        <v>0.0</v>
      </c>
      <c r="AY38" s="112">
        <v>0.6413451</v>
      </c>
      <c r="AZ38" s="112">
        <v>8.340887</v>
      </c>
    </row>
    <row r="39" hidden="1">
      <c r="A39">
        <f t="shared" si="2"/>
        <v>0</v>
      </c>
      <c r="B39" t="str">
        <f t="shared" si="3"/>
        <v/>
      </c>
      <c r="C39" t="str">
        <f>if(and(D$4&gt;1,E39=PROSES!$D$22),,D39)</f>
        <v/>
      </c>
      <c r="D39" s="1" t="str">
        <f>if(and(F$4&gt;1,F39=PROSES!$B$10),,F39)</f>
        <v/>
      </c>
      <c r="E39" t="str">
        <f t="shared" si="4"/>
        <v/>
      </c>
      <c r="F39" t="str">
        <f t="shared" si="5"/>
        <v/>
      </c>
      <c r="G39" s="1" t="str">
        <f>if(Z39=PROSES!$E$29,T39,)</f>
        <v/>
      </c>
      <c r="H39" t="str">
        <f>if(X39=PROSES!$E$29,T39,)</f>
        <v/>
      </c>
      <c r="I39" t="str">
        <f t="shared" si="6"/>
        <v/>
      </c>
      <c r="J39" t="str">
        <f>if(and($K$4&gt;1,R39=PROSES!$C$2),,K39)</f>
        <v/>
      </c>
      <c r="K39" s="1" t="str">
        <f>if(and($L$4&gt;1,L39=PROSES!$B$2),,L39)</f>
        <v/>
      </c>
      <c r="L39" t="str">
        <f t="shared" si="7"/>
        <v/>
      </c>
      <c r="M39" t="str">
        <f>if(Z39=PROSES!$B$3,T39,)</f>
        <v/>
      </c>
      <c r="N39" t="str">
        <f>if(X39=PROSES!$B$3,T39,)</f>
        <v/>
      </c>
      <c r="O39" t="str">
        <f t="shared" si="8"/>
        <v/>
      </c>
      <c r="P39" t="str">
        <f>if(Z39=PROSES!$B$1,T39,)</f>
        <v/>
      </c>
      <c r="Q39" t="str">
        <f>if(X39=PROSES!$B$1,T39,)</f>
        <v/>
      </c>
      <c r="R39" t="str">
        <f t="shared" si="9"/>
        <v>ASAHIMAS MRSASAHIMAS</v>
      </c>
      <c r="S39" s="3"/>
      <c r="T39" s="68" t="s">
        <v>145</v>
      </c>
      <c r="U39" s="68" t="s">
        <v>58</v>
      </c>
      <c r="V39" s="68" t="s">
        <v>58</v>
      </c>
      <c r="W39" s="68" t="s">
        <v>146</v>
      </c>
      <c r="X39" s="68" t="s">
        <v>147</v>
      </c>
      <c r="Y39" s="68" t="s">
        <v>61</v>
      </c>
      <c r="Z39" s="68" t="s">
        <v>127</v>
      </c>
      <c r="AA39" s="68" t="s">
        <v>128</v>
      </c>
      <c r="AB39" s="6"/>
      <c r="AC39" s="6"/>
      <c r="AD39" s="112">
        <v>0.0</v>
      </c>
      <c r="AE39" s="112">
        <v>1.0</v>
      </c>
      <c r="AF39" s="6"/>
      <c r="AG39" s="112">
        <v>0.206</v>
      </c>
      <c r="AH39" s="112">
        <v>1.0</v>
      </c>
      <c r="AI39" s="68" t="s">
        <v>64</v>
      </c>
      <c r="AJ39" s="112">
        <v>0.0</v>
      </c>
      <c r="AK39" s="6"/>
      <c r="AL39" s="6"/>
      <c r="AM39" s="112">
        <v>0.0</v>
      </c>
      <c r="AN39" s="112">
        <v>0.0</v>
      </c>
      <c r="AO39" s="112">
        <v>100.0</v>
      </c>
      <c r="AP39" s="112">
        <v>1.0</v>
      </c>
      <c r="AQ39" s="112">
        <v>1.3</v>
      </c>
      <c r="AR39" s="112">
        <v>0.05239144</v>
      </c>
      <c r="AS39" s="112">
        <v>87.0926</v>
      </c>
      <c r="AT39" s="112">
        <v>0.0026574</v>
      </c>
      <c r="AU39" s="112">
        <v>0.052324</v>
      </c>
      <c r="AV39" s="112">
        <v>0.0335574</v>
      </c>
      <c r="AW39" s="112">
        <v>0.156972</v>
      </c>
      <c r="AX39" s="112">
        <v>0.0</v>
      </c>
      <c r="AY39" s="112">
        <v>0.6942272</v>
      </c>
      <c r="AZ39" s="112">
        <v>-13.54318</v>
      </c>
    </row>
    <row r="40" hidden="1">
      <c r="A40">
        <f t="shared" si="2"/>
        <v>0</v>
      </c>
      <c r="B40" t="str">
        <f t="shared" si="3"/>
        <v/>
      </c>
      <c r="C40" t="str">
        <f>if(and(D$4&gt;1,E40=PROSES!$D$22),,D40)</f>
        <v/>
      </c>
      <c r="D40" s="1" t="str">
        <f>if(and(F$4&gt;1,F40=PROSES!$B$10),,F40)</f>
        <v/>
      </c>
      <c r="E40" t="str">
        <f t="shared" si="4"/>
        <v/>
      </c>
      <c r="F40" t="str">
        <f t="shared" si="5"/>
        <v/>
      </c>
      <c r="G40" s="1" t="str">
        <f>if(Z40=PROSES!$E$29,T40,)</f>
        <v/>
      </c>
      <c r="H40" t="str">
        <f>if(X40=PROSES!$E$29,T40,)</f>
        <v/>
      </c>
      <c r="I40" t="str">
        <f t="shared" si="6"/>
        <v/>
      </c>
      <c r="J40" t="str">
        <f>if(and($K$4&gt;1,R40=PROSES!$C$2),,K40)</f>
        <v/>
      </c>
      <c r="K40" s="1" t="str">
        <f>if(and($L$4&gt;1,L40=PROSES!$B$2),,L40)</f>
        <v/>
      </c>
      <c r="L40" t="str">
        <f t="shared" si="7"/>
        <v/>
      </c>
      <c r="M40" t="str">
        <f>if(Z40=PROSES!$B$3,T40,)</f>
        <v/>
      </c>
      <c r="N40" t="str">
        <f>if(X40=PROSES!$B$3,T40,)</f>
        <v/>
      </c>
      <c r="O40" t="str">
        <f t="shared" si="8"/>
        <v/>
      </c>
      <c r="P40" t="str">
        <f>if(Z40=PROSES!$B$1,T40,)</f>
        <v/>
      </c>
      <c r="Q40" t="str">
        <f>if(X40=PROSES!$B$1,T40,)</f>
        <v/>
      </c>
      <c r="R40" t="str">
        <f t="shared" si="9"/>
        <v>ASAHIMAS MRSASAHIMAS</v>
      </c>
      <c r="S40" s="3"/>
      <c r="T40" s="68" t="s">
        <v>148</v>
      </c>
      <c r="U40" s="68" t="s">
        <v>58</v>
      </c>
      <c r="V40" s="68" t="s">
        <v>58</v>
      </c>
      <c r="W40" s="68" t="s">
        <v>146</v>
      </c>
      <c r="X40" s="68" t="s">
        <v>147</v>
      </c>
      <c r="Y40" s="68" t="s">
        <v>66</v>
      </c>
      <c r="Z40" s="68" t="s">
        <v>127</v>
      </c>
      <c r="AA40" s="68" t="s">
        <v>128</v>
      </c>
      <c r="AB40" s="6"/>
      <c r="AC40" s="6"/>
      <c r="AD40" s="112">
        <v>0.0</v>
      </c>
      <c r="AE40" s="112">
        <v>1.0</v>
      </c>
      <c r="AF40" s="6"/>
      <c r="AG40" s="112">
        <v>0.206</v>
      </c>
      <c r="AH40" s="112">
        <v>1.0</v>
      </c>
      <c r="AI40" s="68" t="s">
        <v>64</v>
      </c>
      <c r="AJ40" s="112">
        <v>0.0</v>
      </c>
      <c r="AK40" s="6"/>
      <c r="AL40" s="6"/>
      <c r="AM40" s="112">
        <v>0.0</v>
      </c>
      <c r="AN40" s="112">
        <v>0.0</v>
      </c>
      <c r="AO40" s="112">
        <v>100.0</v>
      </c>
      <c r="AP40" s="112">
        <v>1.0</v>
      </c>
      <c r="AQ40" s="112">
        <v>1.3</v>
      </c>
      <c r="AR40" s="112">
        <v>0.05239144</v>
      </c>
      <c r="AS40" s="112">
        <v>87.0926</v>
      </c>
      <c r="AT40" s="112">
        <v>0.0026574</v>
      </c>
      <c r="AU40" s="112">
        <v>0.052324</v>
      </c>
      <c r="AV40" s="112">
        <v>0.0335574</v>
      </c>
      <c r="AW40" s="112">
        <v>0.156972</v>
      </c>
      <c r="AX40" s="112">
        <v>0.0</v>
      </c>
      <c r="AY40" s="112">
        <v>0.6942272</v>
      </c>
      <c r="AZ40" s="112">
        <v>-13.54318</v>
      </c>
    </row>
    <row r="41" hidden="1">
      <c r="A41">
        <f t="shared" si="2"/>
        <v>0</v>
      </c>
      <c r="B41" t="str">
        <f t="shared" si="3"/>
        <v/>
      </c>
      <c r="C41" t="str">
        <f>if(and(D$4&gt;1,E41=PROSES!$D$22),,D41)</f>
        <v/>
      </c>
      <c r="D41" s="1" t="str">
        <f>if(and(F$4&gt;1,F41=PROSES!$B$10),,F41)</f>
        <v/>
      </c>
      <c r="E41" t="str">
        <f t="shared" si="4"/>
        <v/>
      </c>
      <c r="F41" t="str">
        <f t="shared" si="5"/>
        <v/>
      </c>
      <c r="G41" s="1" t="str">
        <f>if(Z41=PROSES!$E$29,T41,)</f>
        <v/>
      </c>
      <c r="H41" t="str">
        <f>if(X41=PROSES!$E$29,T41,)</f>
        <v/>
      </c>
      <c r="I41" t="str">
        <f t="shared" si="6"/>
        <v/>
      </c>
      <c r="J41" t="str">
        <f>if(and($K$4&gt;1,R41=PROSES!$C$2),,K41)</f>
        <v/>
      </c>
      <c r="K41" s="1" t="str">
        <f>if(and($L$4&gt;1,L41=PROSES!$B$2),,L41)</f>
        <v/>
      </c>
      <c r="L41" t="str">
        <f t="shared" si="7"/>
        <v/>
      </c>
      <c r="M41" t="str">
        <f>if(Z41=PROSES!$B$3,T41,)</f>
        <v/>
      </c>
      <c r="N41" t="str">
        <f>if(X41=PROSES!$B$3,T41,)</f>
        <v/>
      </c>
      <c r="O41" t="str">
        <f t="shared" si="8"/>
        <v/>
      </c>
      <c r="P41" t="str">
        <f>if(Z41=PROSES!$B$1,T41,)</f>
        <v/>
      </c>
      <c r="Q41" t="str">
        <f>if(X41=PROSES!$B$1,T41,)</f>
        <v/>
      </c>
      <c r="R41" t="str">
        <f t="shared" si="9"/>
        <v>ASAHIMAS PWR PLANTASAHIMAS MRS</v>
      </c>
      <c r="S41" s="3"/>
      <c r="T41" s="68" t="s">
        <v>149</v>
      </c>
      <c r="U41" s="68" t="s">
        <v>58</v>
      </c>
      <c r="V41" s="68" t="s">
        <v>58</v>
      </c>
      <c r="W41" s="68" t="s">
        <v>146</v>
      </c>
      <c r="X41" s="68" t="s">
        <v>150</v>
      </c>
      <c r="Y41" s="112" t="s">
        <v>66</v>
      </c>
      <c r="Z41" s="68" t="s">
        <v>147</v>
      </c>
      <c r="AA41" s="68" t="s">
        <v>66</v>
      </c>
      <c r="AB41" s="6"/>
      <c r="AC41" s="6"/>
      <c r="AD41" s="112">
        <v>1.0</v>
      </c>
      <c r="AE41" s="112">
        <v>1.0</v>
      </c>
      <c r="AF41" s="6"/>
      <c r="AG41" s="112">
        <v>1.2</v>
      </c>
      <c r="AH41" s="112">
        <v>1.0</v>
      </c>
      <c r="AI41" s="68" t="s">
        <v>64</v>
      </c>
      <c r="AJ41" s="112">
        <v>0.0</v>
      </c>
      <c r="AK41" s="6"/>
      <c r="AL41" s="6"/>
      <c r="AM41" s="112">
        <v>0.0</v>
      </c>
      <c r="AN41" s="112">
        <v>0.0</v>
      </c>
      <c r="AO41" s="112">
        <v>100.0</v>
      </c>
      <c r="AP41" s="112">
        <v>1.0</v>
      </c>
      <c r="AQ41" s="112">
        <v>1.3</v>
      </c>
      <c r="AR41" s="112">
        <v>0.3051929</v>
      </c>
      <c r="AS41" s="112">
        <v>87.0926</v>
      </c>
      <c r="AT41" s="112">
        <v>0.01548</v>
      </c>
      <c r="AU41" s="112">
        <v>0.3048</v>
      </c>
      <c r="AV41" s="112">
        <v>0.19548</v>
      </c>
      <c r="AW41" s="112">
        <v>0.9144</v>
      </c>
      <c r="AX41" s="112">
        <v>0.0</v>
      </c>
      <c r="AY41" s="112">
        <v>0.6942272</v>
      </c>
      <c r="AZ41" s="112">
        <v>-13.54318</v>
      </c>
    </row>
    <row r="42" hidden="1">
      <c r="A42">
        <f t="shared" si="2"/>
        <v>0</v>
      </c>
      <c r="B42" t="str">
        <f t="shared" si="3"/>
        <v/>
      </c>
      <c r="C42" t="str">
        <f>if(and(D$4&gt;1,E42=PROSES!$D$22),,D42)</f>
        <v/>
      </c>
      <c r="D42" s="1" t="str">
        <f>if(and(F$4&gt;1,F42=PROSES!$B$10),,F42)</f>
        <v/>
      </c>
      <c r="E42" t="str">
        <f t="shared" si="4"/>
        <v/>
      </c>
      <c r="F42" t="str">
        <f t="shared" si="5"/>
        <v/>
      </c>
      <c r="G42" s="1" t="str">
        <f>if(Z42=PROSES!$E$29,T42,)</f>
        <v/>
      </c>
      <c r="H42" t="str">
        <f>if(X42=PROSES!$E$29,T42,)</f>
        <v/>
      </c>
      <c r="I42" t="str">
        <f t="shared" si="6"/>
        <v/>
      </c>
      <c r="J42" t="str">
        <f>if(and($K$4&gt;1,R42=PROSES!$C$2),,K42)</f>
        <v/>
      </c>
      <c r="K42" s="1" t="str">
        <f>if(and($L$4&gt;1,L42=PROSES!$B$2),,L42)</f>
        <v/>
      </c>
      <c r="L42" t="str">
        <f t="shared" si="7"/>
        <v/>
      </c>
      <c r="M42" t="str">
        <f>if(Z42=PROSES!$B$3,T42,)</f>
        <v/>
      </c>
      <c r="N42" t="str">
        <f>if(X42=PROSES!$B$3,T42,)</f>
        <v/>
      </c>
      <c r="O42" t="str">
        <f t="shared" si="8"/>
        <v/>
      </c>
      <c r="P42" t="str">
        <f>if(Z42=PROSES!$B$1,T42,)</f>
        <v/>
      </c>
      <c r="Q42" t="str">
        <f>if(X42=PROSES!$B$1,T42,)</f>
        <v/>
      </c>
      <c r="R42" t="str">
        <f t="shared" si="9"/>
        <v>ASAHIMAS PWR PLANTASAHIMAS MRS</v>
      </c>
      <c r="S42" s="3"/>
      <c r="T42" s="68" t="s">
        <v>151</v>
      </c>
      <c r="U42" s="68" t="s">
        <v>58</v>
      </c>
      <c r="V42" s="68" t="s">
        <v>58</v>
      </c>
      <c r="W42" s="68" t="s">
        <v>146</v>
      </c>
      <c r="X42" s="68" t="s">
        <v>150</v>
      </c>
      <c r="Y42" s="112" t="s">
        <v>66</v>
      </c>
      <c r="Z42" s="68" t="s">
        <v>147</v>
      </c>
      <c r="AA42" s="68" t="s">
        <v>66</v>
      </c>
      <c r="AB42" s="6"/>
      <c r="AC42" s="6"/>
      <c r="AD42" s="112">
        <v>1.0</v>
      </c>
      <c r="AE42" s="112">
        <v>1.0</v>
      </c>
      <c r="AF42" s="6"/>
      <c r="AG42" s="112">
        <v>1.2</v>
      </c>
      <c r="AH42" s="112">
        <v>1.0</v>
      </c>
      <c r="AI42" s="68" t="s">
        <v>64</v>
      </c>
      <c r="AJ42" s="112">
        <v>0.0</v>
      </c>
      <c r="AK42" s="6"/>
      <c r="AL42" s="6"/>
      <c r="AM42" s="112">
        <v>0.0</v>
      </c>
      <c r="AN42" s="112">
        <v>0.0</v>
      </c>
      <c r="AO42" s="112">
        <v>100.0</v>
      </c>
      <c r="AP42" s="112">
        <v>1.0</v>
      </c>
      <c r="AQ42" s="112">
        <v>1.3</v>
      </c>
      <c r="AR42" s="112">
        <v>0.3051929</v>
      </c>
      <c r="AS42" s="112">
        <v>87.0926</v>
      </c>
      <c r="AT42" s="112">
        <v>0.01548</v>
      </c>
      <c r="AU42" s="112">
        <v>0.3048</v>
      </c>
      <c r="AV42" s="112">
        <v>0.19548</v>
      </c>
      <c r="AW42" s="112">
        <v>0.9144</v>
      </c>
      <c r="AX42" s="112">
        <v>0.0</v>
      </c>
      <c r="AY42" s="112">
        <v>0.6942272</v>
      </c>
      <c r="AZ42" s="112">
        <v>-13.54318</v>
      </c>
    </row>
    <row r="43" hidden="1">
      <c r="A43">
        <f t="shared" si="2"/>
        <v>0</v>
      </c>
      <c r="B43" t="str">
        <f t="shared" si="3"/>
        <v/>
      </c>
      <c r="C43" t="str">
        <f>if(and(D$4&gt;1,E43=PROSES!$D$22),,D43)</f>
        <v/>
      </c>
      <c r="D43" s="1" t="str">
        <f>if(and(F$4&gt;1,F43=PROSES!$B$10),,F43)</f>
        <v/>
      </c>
      <c r="E43" t="str">
        <f t="shared" si="4"/>
        <v/>
      </c>
      <c r="F43" t="str">
        <f t="shared" si="5"/>
        <v/>
      </c>
      <c r="G43" s="1" t="str">
        <f>if(Z43=PROSES!$E$29,T43,)</f>
        <v/>
      </c>
      <c r="H43" t="str">
        <f>if(X43=PROSES!$E$29,T43,)</f>
        <v/>
      </c>
      <c r="I43" t="str">
        <f t="shared" si="6"/>
        <v/>
      </c>
      <c r="J43" t="str">
        <f>if(and($K$4&gt;1,R43=PROSES!$C$2),,K43)</f>
        <v/>
      </c>
      <c r="K43" s="1" t="str">
        <f>if(and($L$4&gt;1,L43=PROSES!$B$2),,L43)</f>
        <v/>
      </c>
      <c r="L43" t="str">
        <f t="shared" si="7"/>
        <v/>
      </c>
      <c r="M43" t="str">
        <f>if(Z43=PROSES!$B$3,T43,)</f>
        <v/>
      </c>
      <c r="N43" t="str">
        <f>if(X43=PROSES!$B$3,T43,)</f>
        <v/>
      </c>
      <c r="O43" t="str">
        <f t="shared" si="8"/>
        <v/>
      </c>
      <c r="P43" t="str">
        <f>if(Z43=PROSES!$B$1,T43,)</f>
        <v/>
      </c>
      <c r="Q43" t="str">
        <f>if(X43=PROSES!$B$1,T43,)</f>
        <v/>
      </c>
      <c r="R43" t="str">
        <f t="shared" si="9"/>
        <v>TANJUNG AWAR - AWARBABAT5</v>
      </c>
      <c r="S43" s="3"/>
      <c r="T43" s="68" t="s">
        <v>152</v>
      </c>
      <c r="U43" s="68" t="s">
        <v>82</v>
      </c>
      <c r="V43" s="68" t="s">
        <v>82</v>
      </c>
      <c r="W43" s="68" t="s">
        <v>153</v>
      </c>
      <c r="X43" s="68" t="s">
        <v>154</v>
      </c>
      <c r="Y43" s="68">
        <v>2.0</v>
      </c>
      <c r="Z43" s="68" t="s">
        <v>155</v>
      </c>
      <c r="AA43" s="68" t="s">
        <v>85</v>
      </c>
      <c r="AB43" s="6"/>
      <c r="AC43" s="6"/>
      <c r="AD43" s="112">
        <v>0.0</v>
      </c>
      <c r="AE43" s="112">
        <v>1.0</v>
      </c>
      <c r="AF43" s="6"/>
      <c r="AG43" s="112">
        <v>42.37</v>
      </c>
      <c r="AH43" s="112">
        <v>1.0</v>
      </c>
      <c r="AI43" s="68" t="s">
        <v>64</v>
      </c>
      <c r="AJ43" s="112">
        <v>0.0</v>
      </c>
      <c r="AK43" s="6"/>
      <c r="AL43" s="6"/>
      <c r="AM43" s="112">
        <v>0.0</v>
      </c>
      <c r="AN43" s="112">
        <v>0.0</v>
      </c>
      <c r="AO43" s="112">
        <v>100.0</v>
      </c>
      <c r="AP43" s="112">
        <v>1.0</v>
      </c>
      <c r="AQ43" s="112">
        <v>2.73</v>
      </c>
      <c r="AR43" s="112">
        <v>11.93037</v>
      </c>
      <c r="AS43" s="112">
        <v>82.244</v>
      </c>
      <c r="AT43" s="112">
        <v>1.61006</v>
      </c>
      <c r="AU43" s="112">
        <v>11.82123</v>
      </c>
      <c r="AV43" s="112">
        <v>7.11816</v>
      </c>
      <c r="AW43" s="112">
        <v>34.29851</v>
      </c>
      <c r="AX43" s="112">
        <v>0.0</v>
      </c>
      <c r="AY43" s="112">
        <v>0.6465942</v>
      </c>
      <c r="AZ43" s="112">
        <v>-6.013103</v>
      </c>
    </row>
    <row r="44" hidden="1">
      <c r="A44">
        <f t="shared" si="2"/>
        <v>0</v>
      </c>
      <c r="B44" t="str">
        <f t="shared" si="3"/>
        <v/>
      </c>
      <c r="C44" t="str">
        <f>if(and(D$4&gt;1,E44=PROSES!$D$22),,D44)</f>
        <v/>
      </c>
      <c r="D44" s="1" t="str">
        <f>if(and(F$4&gt;1,F44=PROSES!$B$10),,F44)</f>
        <v/>
      </c>
      <c r="E44" t="str">
        <f t="shared" si="4"/>
        <v/>
      </c>
      <c r="F44" t="str">
        <f t="shared" si="5"/>
        <v/>
      </c>
      <c r="G44" s="1" t="str">
        <f>if(Z44=PROSES!$E$29,T44,)</f>
        <v/>
      </c>
      <c r="H44" t="str">
        <f>if(X44=PROSES!$E$29,T44,)</f>
        <v/>
      </c>
      <c r="I44" t="str">
        <f t="shared" si="6"/>
        <v/>
      </c>
      <c r="J44" t="str">
        <f>if(and($K$4&gt;1,R44=PROSES!$C$2),,K44)</f>
        <v/>
      </c>
      <c r="K44" s="1" t="str">
        <f>if(and($L$4&gt;1,L44=PROSES!$B$2),,L44)</f>
        <v/>
      </c>
      <c r="L44" t="str">
        <f t="shared" si="7"/>
        <v/>
      </c>
      <c r="M44" t="str">
        <f>if(Z44=PROSES!$B$3,T44,)</f>
        <v/>
      </c>
      <c r="N44" t="str">
        <f>if(X44=PROSES!$B$3,T44,)</f>
        <v/>
      </c>
      <c r="O44" t="str">
        <f t="shared" si="8"/>
        <v/>
      </c>
      <c r="P44" t="str">
        <f>if(Z44=PROSES!$B$1,T44,)</f>
        <v/>
      </c>
      <c r="Q44" t="str">
        <f>if(X44=PROSES!$B$1,T44,)</f>
        <v/>
      </c>
      <c r="R44" t="str">
        <f t="shared" si="9"/>
        <v>TANJUNG AWAR - AWARBABAT5</v>
      </c>
      <c r="S44" s="3"/>
      <c r="T44" s="68" t="s">
        <v>156</v>
      </c>
      <c r="U44" s="68" t="s">
        <v>82</v>
      </c>
      <c r="V44" s="68" t="s">
        <v>82</v>
      </c>
      <c r="W44" s="68" t="s">
        <v>153</v>
      </c>
      <c r="X44" s="68" t="s">
        <v>154</v>
      </c>
      <c r="Y44" s="68">
        <v>1.0</v>
      </c>
      <c r="Z44" s="68" t="s">
        <v>155</v>
      </c>
      <c r="AA44" s="68" t="s">
        <v>88</v>
      </c>
      <c r="AB44" s="6"/>
      <c r="AC44" s="6"/>
      <c r="AD44" s="112">
        <v>0.0</v>
      </c>
      <c r="AE44" s="112">
        <v>1.0</v>
      </c>
      <c r="AF44" s="6"/>
      <c r="AG44" s="112">
        <v>42.37</v>
      </c>
      <c r="AH44" s="112">
        <v>1.0</v>
      </c>
      <c r="AI44" s="68" t="s">
        <v>64</v>
      </c>
      <c r="AJ44" s="112">
        <v>0.0</v>
      </c>
      <c r="AK44" s="6"/>
      <c r="AL44" s="6"/>
      <c r="AM44" s="112">
        <v>0.0</v>
      </c>
      <c r="AN44" s="112">
        <v>0.0</v>
      </c>
      <c r="AO44" s="112">
        <v>100.0</v>
      </c>
      <c r="AP44" s="112">
        <v>1.0</v>
      </c>
      <c r="AQ44" s="112">
        <v>2.73</v>
      </c>
      <c r="AR44" s="112">
        <v>11.93037</v>
      </c>
      <c r="AS44" s="112">
        <v>82.244</v>
      </c>
      <c r="AT44" s="112">
        <v>1.61006</v>
      </c>
      <c r="AU44" s="112">
        <v>11.82123</v>
      </c>
      <c r="AV44" s="112">
        <v>7.11816</v>
      </c>
      <c r="AW44" s="112">
        <v>34.29851</v>
      </c>
      <c r="AX44" s="112">
        <v>0.0</v>
      </c>
      <c r="AY44" s="112">
        <v>0.6465942</v>
      </c>
      <c r="AZ44" s="112">
        <v>-6.013103</v>
      </c>
    </row>
    <row r="45">
      <c r="A45">
        <f t="shared" si="2"/>
        <v>0</v>
      </c>
      <c r="B45" t="str">
        <f t="shared" si="3"/>
        <v/>
      </c>
      <c r="C45" t="str">
        <f>if(and(D$4&gt;1,E45=PROSES!$D$22),,D45)</f>
        <v/>
      </c>
      <c r="D45" s="1" t="str">
        <f>if(and(F$4&gt;1,F45=PROSES!$B$10),,F45)</f>
        <v/>
      </c>
      <c r="E45" t="str">
        <f t="shared" si="4"/>
        <v/>
      </c>
      <c r="F45" t="str">
        <f t="shared" si="5"/>
        <v/>
      </c>
      <c r="G45" s="1" t="str">
        <f>if(Z45=PROSES!$E$29,T45,)</f>
        <v/>
      </c>
      <c r="H45" t="str">
        <f>if(X45=PROSES!$E$29,T45,)</f>
        <v/>
      </c>
      <c r="I45" t="str">
        <f t="shared" si="6"/>
        <v/>
      </c>
      <c r="J45" t="str">
        <f>if(and($K$4&gt;1,R45=PROSES!$C$2),,K45)</f>
        <v/>
      </c>
      <c r="K45" s="1" t="str">
        <f>if(and($L$4&gt;1,L45=PROSES!$B$2),,L45)</f>
        <v/>
      </c>
      <c r="L45" t="str">
        <f t="shared" si="7"/>
        <v/>
      </c>
      <c r="M45" t="str">
        <f>if(Z45=PROSES!$B$3,T45,)</f>
        <v/>
      </c>
      <c r="N45" t="str">
        <f>if(X45=PROSES!$B$3,T45,)</f>
        <v/>
      </c>
      <c r="O45" t="str">
        <f t="shared" si="8"/>
        <v/>
      </c>
      <c r="P45" t="str">
        <f>if(Z45=PROSES!$B$1,T45,)</f>
        <v/>
      </c>
      <c r="Q45" t="str">
        <f>if(X45=PROSES!$B$1,T45,)</f>
        <v/>
      </c>
      <c r="R45" t="str">
        <f t="shared" si="9"/>
        <v>BABAT5BOJONEGORO5</v>
      </c>
      <c r="S45" s="3"/>
      <c r="T45" s="68" t="s">
        <v>157</v>
      </c>
      <c r="U45" s="68" t="s">
        <v>82</v>
      </c>
      <c r="V45" s="68" t="s">
        <v>82</v>
      </c>
      <c r="W45" s="68" t="s">
        <v>141</v>
      </c>
      <c r="X45" s="68" t="s">
        <v>155</v>
      </c>
      <c r="Y45" s="68" t="s">
        <v>88</v>
      </c>
      <c r="Z45" s="68" t="s">
        <v>158</v>
      </c>
      <c r="AA45" s="112" t="s">
        <v>85</v>
      </c>
      <c r="AB45" s="6"/>
      <c r="AC45" s="6"/>
      <c r="AD45" s="112">
        <v>0.0</v>
      </c>
      <c r="AE45" s="112">
        <v>1.0</v>
      </c>
      <c r="AF45" s="6"/>
      <c r="AG45" s="112">
        <v>35.3</v>
      </c>
      <c r="AH45" s="112">
        <v>1.0</v>
      </c>
      <c r="AI45" s="68" t="s">
        <v>64</v>
      </c>
      <c r="AJ45" s="112">
        <v>0.0</v>
      </c>
      <c r="AK45" s="6"/>
      <c r="AL45" s="6"/>
      <c r="AM45" s="112">
        <v>0.0</v>
      </c>
      <c r="AN45" s="112">
        <v>0.0</v>
      </c>
      <c r="AO45" s="112">
        <v>100.0</v>
      </c>
      <c r="AP45" s="112">
        <v>1.0</v>
      </c>
      <c r="AQ45" s="112">
        <v>0.645</v>
      </c>
      <c r="AR45" s="112">
        <v>14.82508</v>
      </c>
      <c r="AS45" s="112">
        <v>70.96105</v>
      </c>
      <c r="AT45" s="112">
        <v>4.8361</v>
      </c>
      <c r="AU45" s="112">
        <v>14.0141</v>
      </c>
      <c r="AV45" s="112">
        <v>10.1311</v>
      </c>
      <c r="AW45" s="112">
        <v>42.0423</v>
      </c>
      <c r="AX45" s="112">
        <v>0.0</v>
      </c>
      <c r="AY45" s="112">
        <v>0.6413451</v>
      </c>
      <c r="AZ45" s="112">
        <v>8.340887</v>
      </c>
    </row>
    <row r="46">
      <c r="A46">
        <f t="shared" si="2"/>
        <v>0</v>
      </c>
      <c r="B46" t="str">
        <f t="shared" si="3"/>
        <v/>
      </c>
      <c r="C46" t="str">
        <f>if(and(D$4&gt;1,E46=PROSES!$D$22),,D46)</f>
        <v/>
      </c>
      <c r="D46" s="1" t="str">
        <f>if(and(F$4&gt;1,F46=PROSES!$B$10),,F46)</f>
        <v/>
      </c>
      <c r="E46" t="str">
        <f t="shared" si="4"/>
        <v/>
      </c>
      <c r="F46" t="str">
        <f t="shared" si="5"/>
        <v/>
      </c>
      <c r="G46" s="1" t="str">
        <f>if(Z46=PROSES!$E$29,T46,)</f>
        <v/>
      </c>
      <c r="H46" t="str">
        <f>if(X46=PROSES!$E$29,T46,)</f>
        <v/>
      </c>
      <c r="I46" t="str">
        <f t="shared" si="6"/>
        <v/>
      </c>
      <c r="J46" t="str">
        <f>if(and($K$4&gt;1,R46=PROSES!$C$2),,K46)</f>
        <v/>
      </c>
      <c r="K46" s="1" t="str">
        <f>if(and($L$4&gt;1,L46=PROSES!$B$2),,L46)</f>
        <v/>
      </c>
      <c r="L46" t="str">
        <f t="shared" si="7"/>
        <v/>
      </c>
      <c r="M46" t="str">
        <f>if(Z46=PROSES!$B$3,T46,)</f>
        <v/>
      </c>
      <c r="N46" t="str">
        <f>if(X46=PROSES!$B$3,T46,)</f>
        <v/>
      </c>
      <c r="O46" t="str">
        <f t="shared" si="8"/>
        <v/>
      </c>
      <c r="P46" t="str">
        <f>if(Z46=PROSES!$B$1,T46,)</f>
        <v/>
      </c>
      <c r="Q46" t="str">
        <f>if(X46=PROSES!$B$1,T46,)</f>
        <v/>
      </c>
      <c r="R46" t="str">
        <f t="shared" si="9"/>
        <v>BABAT5BOJONEGORO5</v>
      </c>
      <c r="S46" s="3"/>
      <c r="T46" s="68" t="s">
        <v>159</v>
      </c>
      <c r="U46" s="68" t="s">
        <v>82</v>
      </c>
      <c r="V46" s="68" t="s">
        <v>82</v>
      </c>
      <c r="W46" s="68" t="s">
        <v>141</v>
      </c>
      <c r="X46" s="68" t="s">
        <v>155</v>
      </c>
      <c r="Y46" s="68" t="s">
        <v>88</v>
      </c>
      <c r="Z46" s="68" t="s">
        <v>158</v>
      </c>
      <c r="AA46" s="112" t="s">
        <v>85</v>
      </c>
      <c r="AB46" s="6"/>
      <c r="AC46" s="6"/>
      <c r="AD46" s="112">
        <v>0.0</v>
      </c>
      <c r="AE46" s="112">
        <v>1.0</v>
      </c>
      <c r="AF46" s="6"/>
      <c r="AG46" s="112">
        <v>35.3</v>
      </c>
      <c r="AH46" s="112">
        <v>1.0</v>
      </c>
      <c r="AI46" s="68" t="s">
        <v>64</v>
      </c>
      <c r="AJ46" s="112">
        <v>0.0</v>
      </c>
      <c r="AK46" s="6"/>
      <c r="AL46" s="6"/>
      <c r="AM46" s="112">
        <v>0.0</v>
      </c>
      <c r="AN46" s="112">
        <v>0.0</v>
      </c>
      <c r="AO46" s="112">
        <v>100.0</v>
      </c>
      <c r="AP46" s="112">
        <v>1.0</v>
      </c>
      <c r="AQ46" s="112">
        <v>0.645</v>
      </c>
      <c r="AR46" s="112">
        <v>14.82508</v>
      </c>
      <c r="AS46" s="112">
        <v>70.96105</v>
      </c>
      <c r="AT46" s="112">
        <v>4.8361</v>
      </c>
      <c r="AU46" s="112">
        <v>14.0141</v>
      </c>
      <c r="AV46" s="112">
        <v>10.1311</v>
      </c>
      <c r="AW46" s="112">
        <v>42.0423</v>
      </c>
      <c r="AX46" s="112">
        <v>0.0</v>
      </c>
      <c r="AY46" s="112">
        <v>0.6413451</v>
      </c>
      <c r="AZ46" s="112">
        <v>8.340887</v>
      </c>
    </row>
    <row r="47">
      <c r="A47">
        <f t="shared" si="2"/>
        <v>0</v>
      </c>
      <c r="B47" t="str">
        <f t="shared" si="3"/>
        <v/>
      </c>
      <c r="C47" t="str">
        <f>if(and(D$4&gt;1,E47=PROSES!$D$22),,D47)</f>
        <v/>
      </c>
      <c r="D47" s="1" t="str">
        <f>if(and(F$4&gt;1,F47=PROSES!$B$10),,F47)</f>
        <v/>
      </c>
      <c r="E47" t="str">
        <f t="shared" si="4"/>
        <v/>
      </c>
      <c r="F47" t="str">
        <f t="shared" si="5"/>
        <v/>
      </c>
      <c r="G47" s="1" t="str">
        <f>if(Z47=PROSES!$E$29,T47,)</f>
        <v/>
      </c>
      <c r="H47" t="str">
        <f>if(X47=PROSES!$E$29,T47,)</f>
        <v/>
      </c>
      <c r="I47" t="str">
        <f t="shared" si="6"/>
        <v/>
      </c>
      <c r="J47" t="str">
        <f>if(and($K$4&gt;1,R47=PROSES!$C$2),,K47)</f>
        <v/>
      </c>
      <c r="K47" s="1" t="str">
        <f>if(and($L$4&gt;1,L47=PROSES!$B$2),,L47)</f>
        <v/>
      </c>
      <c r="L47" t="str">
        <f t="shared" si="7"/>
        <v/>
      </c>
      <c r="M47" t="str">
        <f>if(Z47=PROSES!$B$3,T47,)</f>
        <v/>
      </c>
      <c r="N47" t="str">
        <f>if(X47=PROSES!$B$3,T47,)</f>
        <v/>
      </c>
      <c r="O47" t="str">
        <f t="shared" si="8"/>
        <v/>
      </c>
      <c r="P47" t="str">
        <f>if(Z47=PROSES!$B$1,T47,)</f>
        <v/>
      </c>
      <c r="Q47" t="str">
        <f>if(X47=PROSES!$B$1,T47,)</f>
        <v/>
      </c>
      <c r="R47" t="str">
        <f t="shared" si="9"/>
        <v>BANGKALAN5SAMPANG5</v>
      </c>
      <c r="S47" s="3"/>
      <c r="T47" s="68" t="s">
        <v>165</v>
      </c>
      <c r="U47" s="68" t="s">
        <v>82</v>
      </c>
      <c r="V47" s="68" t="s">
        <v>82</v>
      </c>
      <c r="W47" s="68" t="s">
        <v>166</v>
      </c>
      <c r="X47" s="68" t="s">
        <v>167</v>
      </c>
      <c r="Y47" s="68" t="s">
        <v>85</v>
      </c>
      <c r="Z47" s="68" t="s">
        <v>168</v>
      </c>
      <c r="AA47" s="68" t="s">
        <v>85</v>
      </c>
      <c r="AB47" s="6"/>
      <c r="AC47" s="6"/>
      <c r="AD47" s="112">
        <v>0.0</v>
      </c>
      <c r="AE47" s="112">
        <v>1.0</v>
      </c>
      <c r="AF47" s="6"/>
      <c r="AG47" s="112">
        <v>55.369</v>
      </c>
      <c r="AH47" s="112">
        <v>1.0</v>
      </c>
      <c r="AI47" s="68" t="s">
        <v>64</v>
      </c>
      <c r="AJ47" s="112">
        <v>0.0</v>
      </c>
      <c r="AK47" s="6"/>
      <c r="AL47" s="6"/>
      <c r="AM47" s="112">
        <v>0.0</v>
      </c>
      <c r="AN47" s="112">
        <v>0.0</v>
      </c>
      <c r="AO47" s="112">
        <v>100.0</v>
      </c>
      <c r="AP47" s="112">
        <v>1.0</v>
      </c>
      <c r="AQ47" s="112">
        <v>0.645</v>
      </c>
      <c r="AR47" s="112">
        <v>23.25353</v>
      </c>
      <c r="AS47" s="112">
        <v>70.96105</v>
      </c>
      <c r="AT47" s="112">
        <v>7.585553</v>
      </c>
      <c r="AU47" s="112">
        <v>21.98149</v>
      </c>
      <c r="AV47" s="112">
        <v>15.8909</v>
      </c>
      <c r="AW47" s="112">
        <v>65.94448</v>
      </c>
      <c r="AX47" s="112">
        <v>0.0</v>
      </c>
      <c r="AY47" s="112">
        <v>0.6413451</v>
      </c>
      <c r="AZ47" s="112">
        <v>8.340887</v>
      </c>
    </row>
    <row r="48">
      <c r="A48">
        <f t="shared" si="2"/>
        <v>0</v>
      </c>
      <c r="B48" t="str">
        <f t="shared" si="3"/>
        <v/>
      </c>
      <c r="C48" t="str">
        <f>if(and(D$4&gt;1,E48=PROSES!$D$22),,D48)</f>
        <v/>
      </c>
      <c r="D48" s="1" t="str">
        <f>if(and(F$4&gt;1,F48=PROSES!$B$10),,F48)</f>
        <v/>
      </c>
      <c r="E48" t="str">
        <f t="shared" si="4"/>
        <v/>
      </c>
      <c r="F48" t="str">
        <f t="shared" si="5"/>
        <v/>
      </c>
      <c r="G48" s="1" t="str">
        <f>if(Z48=PROSES!$E$29,T48,)</f>
        <v/>
      </c>
      <c r="H48" t="str">
        <f>if(X48=PROSES!$E$29,T48,)</f>
        <v/>
      </c>
      <c r="I48" t="str">
        <f t="shared" si="6"/>
        <v/>
      </c>
      <c r="J48" t="str">
        <f>if(and($K$4&gt;1,R48=PROSES!$C$2),,K48)</f>
        <v/>
      </c>
      <c r="K48" s="1" t="str">
        <f>if(and($L$4&gt;1,L48=PROSES!$B$2),,L48)</f>
        <v/>
      </c>
      <c r="L48" t="str">
        <f t="shared" si="7"/>
        <v/>
      </c>
      <c r="M48" t="str">
        <f>if(Z48=PROSES!$B$3,T48,)</f>
        <v/>
      </c>
      <c r="N48" t="str">
        <f>if(X48=PROSES!$B$3,T48,)</f>
        <v/>
      </c>
      <c r="O48" t="str">
        <f t="shared" si="8"/>
        <v/>
      </c>
      <c r="P48" t="str">
        <f>if(Z48=PROSES!$B$1,T48,)</f>
        <v/>
      </c>
      <c r="Q48" t="str">
        <f>if(X48=PROSES!$B$1,T48,)</f>
        <v/>
      </c>
      <c r="R48" t="str">
        <f t="shared" si="9"/>
        <v>BANGKALAN5SAMPANG5</v>
      </c>
      <c r="S48" s="3"/>
      <c r="T48" s="68" t="s">
        <v>169</v>
      </c>
      <c r="U48" s="68" t="s">
        <v>82</v>
      </c>
      <c r="V48" s="68" t="s">
        <v>82</v>
      </c>
      <c r="W48" s="68" t="s">
        <v>166</v>
      </c>
      <c r="X48" s="68" t="s">
        <v>167</v>
      </c>
      <c r="Y48" s="68" t="s">
        <v>88</v>
      </c>
      <c r="Z48" s="68" t="s">
        <v>168</v>
      </c>
      <c r="AA48" s="68" t="s">
        <v>88</v>
      </c>
      <c r="AB48" s="6"/>
      <c r="AC48" s="6"/>
      <c r="AD48" s="112">
        <v>0.0</v>
      </c>
      <c r="AE48" s="112">
        <v>1.0</v>
      </c>
      <c r="AF48" s="6"/>
      <c r="AG48" s="112">
        <v>55.369</v>
      </c>
      <c r="AH48" s="112">
        <v>1.0</v>
      </c>
      <c r="AI48" s="68" t="s">
        <v>64</v>
      </c>
      <c r="AJ48" s="112">
        <v>0.0</v>
      </c>
      <c r="AK48" s="6"/>
      <c r="AL48" s="6"/>
      <c r="AM48" s="112">
        <v>0.0</v>
      </c>
      <c r="AN48" s="112">
        <v>0.0</v>
      </c>
      <c r="AO48" s="112">
        <v>100.0</v>
      </c>
      <c r="AP48" s="112">
        <v>1.0</v>
      </c>
      <c r="AQ48" s="112">
        <v>0.645</v>
      </c>
      <c r="AR48" s="112">
        <v>23.25353</v>
      </c>
      <c r="AS48" s="112">
        <v>70.96105</v>
      </c>
      <c r="AT48" s="112">
        <v>7.585553</v>
      </c>
      <c r="AU48" s="112">
        <v>21.98149</v>
      </c>
      <c r="AV48" s="112">
        <v>15.8909</v>
      </c>
      <c r="AW48" s="112">
        <v>65.94448</v>
      </c>
      <c r="AX48" s="112">
        <v>0.0</v>
      </c>
      <c r="AY48" s="112">
        <v>0.6413451</v>
      </c>
      <c r="AZ48" s="112">
        <v>8.340887</v>
      </c>
    </row>
    <row r="49">
      <c r="A49">
        <f t="shared" si="2"/>
        <v>0</v>
      </c>
      <c r="B49" t="str">
        <f t="shared" si="3"/>
        <v/>
      </c>
      <c r="C49" t="str">
        <f>if(and(D$4&gt;1,E49=PROSES!$D$22),,D49)</f>
        <v/>
      </c>
      <c r="D49" s="1" t="str">
        <f>if(and(F$4&gt;1,F49=PROSES!$B$10),,F49)</f>
        <v/>
      </c>
      <c r="E49" t="str">
        <f t="shared" si="4"/>
        <v/>
      </c>
      <c r="F49" t="str">
        <f t="shared" si="5"/>
        <v/>
      </c>
      <c r="G49" s="1" t="str">
        <f>if(Z49=PROSES!$E$29,T49,)</f>
        <v/>
      </c>
      <c r="H49" t="str">
        <f>if(X49=PROSES!$E$29,T49,)</f>
        <v/>
      </c>
      <c r="I49" t="str">
        <f t="shared" si="6"/>
        <v/>
      </c>
      <c r="J49" t="str">
        <f>if(and($K$4&gt;1,R49=PROSES!$C$2),,K49)</f>
        <v/>
      </c>
      <c r="K49" s="1" t="str">
        <f>if(and($L$4&gt;1,L49=PROSES!$B$2),,L49)</f>
        <v/>
      </c>
      <c r="L49" t="str">
        <f t="shared" si="7"/>
        <v/>
      </c>
      <c r="M49" t="str">
        <f>if(Z49=PROSES!$B$3,T49,)</f>
        <v/>
      </c>
      <c r="N49" t="str">
        <f>if(X49=PROSES!$B$3,T49,)</f>
        <v/>
      </c>
      <c r="O49" t="str">
        <f t="shared" si="8"/>
        <v/>
      </c>
      <c r="P49" t="str">
        <f>if(Z49=PROSES!$B$1,T49,)</f>
        <v/>
      </c>
      <c r="Q49" t="str">
        <f>if(X49=PROSES!$B$1,T49,)</f>
        <v/>
      </c>
      <c r="R49" t="str">
        <f t="shared" si="9"/>
        <v>BANJAR5MAJENANG</v>
      </c>
      <c r="S49" s="3"/>
      <c r="T49" s="68" t="s">
        <v>170</v>
      </c>
      <c r="U49" s="68" t="s">
        <v>75</v>
      </c>
      <c r="V49" s="68" t="s">
        <v>75</v>
      </c>
      <c r="W49" s="68" t="s">
        <v>171</v>
      </c>
      <c r="X49" s="68" t="s">
        <v>172</v>
      </c>
      <c r="Y49" s="68" t="s">
        <v>85</v>
      </c>
      <c r="Z49" s="68" t="s">
        <v>173</v>
      </c>
      <c r="AA49" s="112">
        <v>-1.0</v>
      </c>
      <c r="AB49" s="6"/>
      <c r="AC49" s="6"/>
      <c r="AD49" s="112">
        <v>0.0</v>
      </c>
      <c r="AE49" s="112">
        <v>1.0</v>
      </c>
      <c r="AF49" s="6"/>
      <c r="AG49" s="112">
        <v>22.88</v>
      </c>
      <c r="AH49" s="112">
        <v>1.0</v>
      </c>
      <c r="AI49" s="68" t="s">
        <v>64</v>
      </c>
      <c r="AJ49" s="112">
        <v>0.0</v>
      </c>
      <c r="AK49" s="6"/>
      <c r="AL49" s="6"/>
      <c r="AM49" s="112">
        <v>0.0</v>
      </c>
      <c r="AN49" s="112">
        <v>0.0</v>
      </c>
      <c r="AO49" s="112">
        <v>100.0</v>
      </c>
      <c r="AP49" s="112">
        <v>1.0</v>
      </c>
      <c r="AQ49" s="112">
        <v>0.58</v>
      </c>
      <c r="AR49" s="112">
        <v>9.600349</v>
      </c>
      <c r="AS49" s="112">
        <v>70.94324</v>
      </c>
      <c r="AT49" s="112">
        <v>3.13456</v>
      </c>
      <c r="AU49" s="112">
        <v>9.074208</v>
      </c>
      <c r="AV49" s="112">
        <v>6.56656</v>
      </c>
      <c r="AW49" s="112">
        <v>27.22262</v>
      </c>
      <c r="AX49" s="112">
        <v>0.0</v>
      </c>
      <c r="AY49" s="112">
        <v>0.6412987</v>
      </c>
      <c r="AZ49" s="112">
        <v>8.348166</v>
      </c>
    </row>
    <row r="50">
      <c r="A50">
        <f t="shared" si="2"/>
        <v>0</v>
      </c>
      <c r="B50" t="str">
        <f t="shared" si="3"/>
        <v/>
      </c>
      <c r="C50" t="str">
        <f>if(and(D$4&gt;1,E50=PROSES!$D$22),,D50)</f>
        <v/>
      </c>
      <c r="D50" s="1" t="str">
        <f>if(and(F$4&gt;1,F50=PROSES!$B$10),,F50)</f>
        <v/>
      </c>
      <c r="E50" t="str">
        <f t="shared" si="4"/>
        <v/>
      </c>
      <c r="F50" t="str">
        <f t="shared" si="5"/>
        <v/>
      </c>
      <c r="G50" s="1" t="str">
        <f>if(Z50=PROSES!$E$29,T50,)</f>
        <v/>
      </c>
      <c r="H50" t="str">
        <f>if(X50=PROSES!$E$29,T50,)</f>
        <v/>
      </c>
      <c r="I50" t="str">
        <f t="shared" si="6"/>
        <v/>
      </c>
      <c r="J50" t="str">
        <f>if(and($K$4&gt;1,R50=PROSES!$C$2),,K50)</f>
        <v/>
      </c>
      <c r="K50" s="1" t="str">
        <f>if(and($L$4&gt;1,L50=PROSES!$B$2),,L50)</f>
        <v/>
      </c>
      <c r="L50" t="str">
        <f t="shared" si="7"/>
        <v/>
      </c>
      <c r="M50" t="str">
        <f>if(Z50=PROSES!$B$3,T50,)</f>
        <v/>
      </c>
      <c r="N50" t="str">
        <f>if(X50=PROSES!$B$3,T50,)</f>
        <v/>
      </c>
      <c r="O50" t="str">
        <f t="shared" si="8"/>
        <v/>
      </c>
      <c r="P50" t="str">
        <f>if(Z50=PROSES!$B$1,T50,)</f>
        <v/>
      </c>
      <c r="Q50" t="str">
        <f>if(X50=PROSES!$B$1,T50,)</f>
        <v/>
      </c>
      <c r="R50" t="str">
        <f t="shared" si="9"/>
        <v>BANJAR5MAJENANG</v>
      </c>
      <c r="S50" s="3"/>
      <c r="T50" s="68" t="s">
        <v>174</v>
      </c>
      <c r="U50" s="68" t="s">
        <v>75</v>
      </c>
      <c r="V50" s="68" t="s">
        <v>75</v>
      </c>
      <c r="W50" s="68" t="s">
        <v>171</v>
      </c>
      <c r="X50" s="68" t="s">
        <v>172</v>
      </c>
      <c r="Y50" s="68" t="s">
        <v>88</v>
      </c>
      <c r="Z50" s="68" t="s">
        <v>173</v>
      </c>
      <c r="AA50" s="112">
        <v>-2.0</v>
      </c>
      <c r="AB50" s="6"/>
      <c r="AC50" s="6"/>
      <c r="AD50" s="112">
        <v>0.0</v>
      </c>
      <c r="AE50" s="112">
        <v>1.0</v>
      </c>
      <c r="AF50" s="6"/>
      <c r="AG50" s="112">
        <v>22.88</v>
      </c>
      <c r="AH50" s="112">
        <v>1.0</v>
      </c>
      <c r="AI50" s="68" t="s">
        <v>64</v>
      </c>
      <c r="AJ50" s="112">
        <v>0.0</v>
      </c>
      <c r="AK50" s="6"/>
      <c r="AL50" s="6"/>
      <c r="AM50" s="112">
        <v>0.0</v>
      </c>
      <c r="AN50" s="112">
        <v>0.0</v>
      </c>
      <c r="AO50" s="112">
        <v>100.0</v>
      </c>
      <c r="AP50" s="112">
        <v>1.0</v>
      </c>
      <c r="AQ50" s="112">
        <v>0.58</v>
      </c>
      <c r="AR50" s="112">
        <v>9.600349</v>
      </c>
      <c r="AS50" s="112">
        <v>70.94324</v>
      </c>
      <c r="AT50" s="112">
        <v>3.13456</v>
      </c>
      <c r="AU50" s="112">
        <v>9.074208</v>
      </c>
      <c r="AV50" s="112">
        <v>6.56656</v>
      </c>
      <c r="AW50" s="112">
        <v>27.22262</v>
      </c>
      <c r="AX50" s="112">
        <v>0.0</v>
      </c>
      <c r="AY50" s="112">
        <v>0.6412987</v>
      </c>
      <c r="AZ50" s="112">
        <v>8.348166</v>
      </c>
    </row>
    <row r="51">
      <c r="A51">
        <f t="shared" si="2"/>
        <v>0</v>
      </c>
      <c r="B51" t="str">
        <f t="shared" si="3"/>
        <v/>
      </c>
      <c r="C51" t="str">
        <f>if(and(D$4&gt;1,E51=PROSES!$D$22),,D51)</f>
        <v/>
      </c>
      <c r="D51" s="1" t="str">
        <f>if(and(F$4&gt;1,F51=PROSES!$B$10),,F51)</f>
        <v/>
      </c>
      <c r="E51" t="str">
        <f t="shared" si="4"/>
        <v/>
      </c>
      <c r="F51" t="str">
        <f t="shared" si="5"/>
        <v/>
      </c>
      <c r="G51" s="1" t="str">
        <f>if(Z51=PROSES!$E$29,T51,)</f>
        <v/>
      </c>
      <c r="H51" t="str">
        <f>if(X51=PROSES!$E$29,T51,)</f>
        <v/>
      </c>
      <c r="I51" t="str">
        <f t="shared" si="6"/>
        <v/>
      </c>
      <c r="J51" t="str">
        <f>if(and($K$4&gt;1,R51=PROSES!$C$2),,K51)</f>
        <v/>
      </c>
      <c r="K51" s="1" t="str">
        <f>if(and($L$4&gt;1,L51=PROSES!$B$2),,L51)</f>
        <v/>
      </c>
      <c r="L51" t="str">
        <f t="shared" si="7"/>
        <v/>
      </c>
      <c r="M51" t="str">
        <f>if(Z51=PROSES!$B$3,T51,)</f>
        <v/>
      </c>
      <c r="N51" t="str">
        <f>if(X51=PROSES!$B$3,T51,)</f>
        <v/>
      </c>
      <c r="O51" t="str">
        <f t="shared" si="8"/>
        <v/>
      </c>
      <c r="P51" t="str">
        <f>if(Z51=PROSES!$B$1,T51,)</f>
        <v/>
      </c>
      <c r="Q51" t="str">
        <f>if(X51=PROSES!$B$1,T51,)</f>
        <v/>
      </c>
      <c r="R51" t="str">
        <f t="shared" si="9"/>
        <v>BANTULKLATEN</v>
      </c>
      <c r="S51" s="3"/>
      <c r="T51" s="68" t="s">
        <v>175</v>
      </c>
      <c r="U51" s="68" t="s">
        <v>176</v>
      </c>
      <c r="V51" s="68" t="s">
        <v>176</v>
      </c>
      <c r="W51" s="68" t="s">
        <v>171</v>
      </c>
      <c r="X51" s="68" t="s">
        <v>177</v>
      </c>
      <c r="Y51" s="112">
        <v>2.0</v>
      </c>
      <c r="Z51" s="68" t="s">
        <v>178</v>
      </c>
      <c r="AA51" s="112">
        <v>1.0</v>
      </c>
      <c r="AB51" s="6"/>
      <c r="AC51" s="6"/>
      <c r="AD51" s="112">
        <v>0.0</v>
      </c>
      <c r="AE51" s="112">
        <v>1.0</v>
      </c>
      <c r="AF51" s="6"/>
      <c r="AG51" s="112">
        <v>34.765</v>
      </c>
      <c r="AH51" s="112">
        <v>1.0</v>
      </c>
      <c r="AI51" s="68" t="s">
        <v>64</v>
      </c>
      <c r="AJ51" s="112">
        <v>0.0</v>
      </c>
      <c r="AK51" s="6"/>
      <c r="AL51" s="6"/>
      <c r="AM51" s="112">
        <v>0.0</v>
      </c>
      <c r="AN51" s="112">
        <v>0.0</v>
      </c>
      <c r="AO51" s="112">
        <v>100.0</v>
      </c>
      <c r="AP51" s="112">
        <v>1.0</v>
      </c>
      <c r="AQ51" s="112">
        <v>0.58</v>
      </c>
      <c r="AR51" s="112">
        <v>14.58724</v>
      </c>
      <c r="AS51" s="112">
        <v>70.94324</v>
      </c>
      <c r="AT51" s="112">
        <v>4.762805</v>
      </c>
      <c r="AU51" s="112">
        <v>13.7878</v>
      </c>
      <c r="AV51" s="112">
        <v>9.977555</v>
      </c>
      <c r="AW51" s="112">
        <v>41.3634</v>
      </c>
      <c r="AX51" s="112">
        <v>0.0</v>
      </c>
      <c r="AY51" s="112">
        <v>0.6412987</v>
      </c>
      <c r="AZ51" s="112">
        <v>8.348166</v>
      </c>
    </row>
    <row r="52">
      <c r="A52">
        <f t="shared" si="2"/>
        <v>0</v>
      </c>
      <c r="B52" t="str">
        <f t="shared" si="3"/>
        <v/>
      </c>
      <c r="C52" t="str">
        <f>if(and(D$4&gt;1,E52=PROSES!$D$22),,D52)</f>
        <v/>
      </c>
      <c r="D52" s="1" t="str">
        <f>if(and(F$4&gt;1,F52=PROSES!$B$10),,F52)</f>
        <v/>
      </c>
      <c r="E52" t="str">
        <f t="shared" si="4"/>
        <v/>
      </c>
      <c r="F52" t="str">
        <f t="shared" si="5"/>
        <v/>
      </c>
      <c r="G52" s="1" t="str">
        <f>if(Z52=PROSES!$E$29,T52,)</f>
        <v/>
      </c>
      <c r="H52" t="str">
        <f>if(X52=PROSES!$E$29,T52,)</f>
        <v/>
      </c>
      <c r="I52" t="str">
        <f t="shared" si="6"/>
        <v/>
      </c>
      <c r="J52" t="str">
        <f>if(and($K$4&gt;1,R52=PROSES!$C$2),,K52)</f>
        <v/>
      </c>
      <c r="K52" s="1" t="str">
        <f>if(and($L$4&gt;1,L52=PROSES!$B$2),,L52)</f>
        <v/>
      </c>
      <c r="L52" t="str">
        <f t="shared" si="7"/>
        <v/>
      </c>
      <c r="M52" t="str">
        <f>if(Z52=PROSES!$B$3,T52,)</f>
        <v/>
      </c>
      <c r="N52" t="str">
        <f>if(X52=PROSES!$B$3,T52,)</f>
        <v/>
      </c>
      <c r="O52" t="str">
        <f t="shared" si="8"/>
        <v/>
      </c>
      <c r="P52" t="str">
        <f>if(Z52=PROSES!$B$1,T52,)</f>
        <v/>
      </c>
      <c r="Q52" t="str">
        <f>if(X52=PROSES!$B$1,T52,)</f>
        <v/>
      </c>
      <c r="R52" t="str">
        <f t="shared" si="9"/>
        <v>BANTULKLATEN</v>
      </c>
      <c r="S52" s="3"/>
      <c r="T52" s="68" t="s">
        <v>179</v>
      </c>
      <c r="U52" s="68" t="s">
        <v>176</v>
      </c>
      <c r="V52" s="68" t="s">
        <v>176</v>
      </c>
      <c r="W52" s="68" t="s">
        <v>171</v>
      </c>
      <c r="X52" s="68" t="s">
        <v>177</v>
      </c>
      <c r="Y52" s="112">
        <v>1.0</v>
      </c>
      <c r="Z52" s="68" t="s">
        <v>178</v>
      </c>
      <c r="AA52" s="112">
        <v>2.0</v>
      </c>
      <c r="AB52" s="6"/>
      <c r="AC52" s="6"/>
      <c r="AD52" s="112">
        <v>0.0</v>
      </c>
      <c r="AE52" s="112">
        <v>1.0</v>
      </c>
      <c r="AF52" s="6"/>
      <c r="AG52" s="112">
        <v>34.765</v>
      </c>
      <c r="AH52" s="112">
        <v>1.0</v>
      </c>
      <c r="AI52" s="68" t="s">
        <v>64</v>
      </c>
      <c r="AJ52" s="112">
        <v>0.0</v>
      </c>
      <c r="AK52" s="6"/>
      <c r="AL52" s="6"/>
      <c r="AM52" s="112">
        <v>0.0</v>
      </c>
      <c r="AN52" s="112">
        <v>0.0</v>
      </c>
      <c r="AO52" s="112">
        <v>100.0</v>
      </c>
      <c r="AP52" s="112">
        <v>1.0</v>
      </c>
      <c r="AQ52" s="112">
        <v>0.58</v>
      </c>
      <c r="AR52" s="112">
        <v>14.58724</v>
      </c>
      <c r="AS52" s="112">
        <v>70.94324</v>
      </c>
      <c r="AT52" s="112">
        <v>4.762805</v>
      </c>
      <c r="AU52" s="112">
        <v>13.7878</v>
      </c>
      <c r="AV52" s="112">
        <v>9.977555</v>
      </c>
      <c r="AW52" s="112">
        <v>41.3634</v>
      </c>
      <c r="AX52" s="112">
        <v>0.0</v>
      </c>
      <c r="AY52" s="112">
        <v>0.6412987</v>
      </c>
      <c r="AZ52" s="112">
        <v>8.348166</v>
      </c>
    </row>
    <row r="53">
      <c r="A53">
        <f t="shared" si="2"/>
        <v>0</v>
      </c>
      <c r="B53" t="str">
        <f t="shared" si="3"/>
        <v/>
      </c>
      <c r="C53" t="str">
        <f>if(and(D$4&gt;1,E53=PROSES!$D$22),,D53)</f>
        <v/>
      </c>
      <c r="D53" s="1" t="str">
        <f>if(and(F$4&gt;1,F53=PROSES!$B$10),,F53)</f>
        <v/>
      </c>
      <c r="E53" t="str">
        <f t="shared" si="4"/>
        <v/>
      </c>
      <c r="F53" t="str">
        <f t="shared" si="5"/>
        <v/>
      </c>
      <c r="G53" s="1" t="str">
        <f>if(Z53=PROSES!$E$29,T53,)</f>
        <v/>
      </c>
      <c r="H53" t="str">
        <f>if(X53=PROSES!$E$29,T53,)</f>
        <v/>
      </c>
      <c r="I53" t="str">
        <f t="shared" si="6"/>
        <v/>
      </c>
      <c r="J53" t="str">
        <f>if(and($K$4&gt;1,R53=PROSES!$C$2),,K53)</f>
        <v/>
      </c>
      <c r="K53" s="1" t="str">
        <f>if(and($L$4&gt;1,L53=PROSES!$B$2),,L53)</f>
        <v/>
      </c>
      <c r="L53" t="str">
        <f t="shared" si="7"/>
        <v/>
      </c>
      <c r="M53" t="str">
        <f>if(Z53=PROSES!$B$3,T53,)</f>
        <v/>
      </c>
      <c r="N53" t="str">
        <f>if(X53=PROSES!$B$3,T53,)</f>
        <v/>
      </c>
      <c r="O53" t="str">
        <f t="shared" si="8"/>
        <v/>
      </c>
      <c r="P53" t="str">
        <f>if(Z53=PROSES!$B$1,T53,)</f>
        <v/>
      </c>
      <c r="Q53" t="str">
        <f>if(X53=PROSES!$B$1,T53,)</f>
        <v/>
      </c>
      <c r="R53" t="str">
        <f t="shared" si="9"/>
        <v>BANTULSEMANU</v>
      </c>
      <c r="S53" s="3"/>
      <c r="T53" s="68" t="s">
        <v>180</v>
      </c>
      <c r="U53" s="68" t="s">
        <v>176</v>
      </c>
      <c r="V53" s="68" t="s">
        <v>176</v>
      </c>
      <c r="W53" s="68" t="s">
        <v>171</v>
      </c>
      <c r="X53" s="68" t="s">
        <v>177</v>
      </c>
      <c r="Y53" s="112">
        <v>2.0</v>
      </c>
      <c r="Z53" s="68" t="s">
        <v>181</v>
      </c>
      <c r="AA53" s="112">
        <v>1.0</v>
      </c>
      <c r="AB53" s="6"/>
      <c r="AC53" s="6"/>
      <c r="AD53" s="112">
        <v>0.0</v>
      </c>
      <c r="AE53" s="112">
        <v>1.0</v>
      </c>
      <c r="AF53" s="6"/>
      <c r="AG53" s="112">
        <v>39.043</v>
      </c>
      <c r="AH53" s="112">
        <v>1.0</v>
      </c>
      <c r="AI53" s="68" t="s">
        <v>64</v>
      </c>
      <c r="AJ53" s="112">
        <v>0.0</v>
      </c>
      <c r="AK53" s="6"/>
      <c r="AL53" s="6"/>
      <c r="AM53" s="112">
        <v>0.0</v>
      </c>
      <c r="AN53" s="112">
        <v>0.0</v>
      </c>
      <c r="AO53" s="112">
        <v>100.0</v>
      </c>
      <c r="AP53" s="112">
        <v>1.0</v>
      </c>
      <c r="AQ53" s="112">
        <v>0.58</v>
      </c>
      <c r="AR53" s="112">
        <v>16.38227</v>
      </c>
      <c r="AS53" s="112">
        <v>70.94324</v>
      </c>
      <c r="AT53" s="112">
        <v>5.348891</v>
      </c>
      <c r="AU53" s="112">
        <v>15.48445</v>
      </c>
      <c r="AV53" s="112">
        <v>11.20534</v>
      </c>
      <c r="AW53" s="112">
        <v>46.45336</v>
      </c>
      <c r="AX53" s="112">
        <v>0.0</v>
      </c>
      <c r="AY53" s="112">
        <v>0.6412987</v>
      </c>
      <c r="AZ53" s="112">
        <v>8.348166</v>
      </c>
    </row>
    <row r="54">
      <c r="A54">
        <f t="shared" si="2"/>
        <v>0</v>
      </c>
      <c r="B54" t="str">
        <f t="shared" si="3"/>
        <v/>
      </c>
      <c r="C54" t="str">
        <f>if(and(D$4&gt;1,E54=PROSES!$D$22),,D54)</f>
        <v/>
      </c>
      <c r="D54" s="1" t="str">
        <f>if(and(F$4&gt;1,F54=PROSES!$B$10),,F54)</f>
        <v/>
      </c>
      <c r="E54" t="str">
        <f t="shared" si="4"/>
        <v/>
      </c>
      <c r="F54" t="str">
        <f t="shared" si="5"/>
        <v/>
      </c>
      <c r="G54" s="1" t="str">
        <f>if(Z54=PROSES!$E$29,T54,)</f>
        <v/>
      </c>
      <c r="H54" t="str">
        <f>if(X54=PROSES!$E$29,T54,)</f>
        <v/>
      </c>
      <c r="I54" t="str">
        <f t="shared" si="6"/>
        <v/>
      </c>
      <c r="J54" t="str">
        <f>if(and($K$4&gt;1,R54=PROSES!$C$2),,K54)</f>
        <v/>
      </c>
      <c r="K54" s="1" t="str">
        <f>if(and($L$4&gt;1,L54=PROSES!$B$2),,L54)</f>
        <v/>
      </c>
      <c r="L54" t="str">
        <f t="shared" si="7"/>
        <v/>
      </c>
      <c r="M54" t="str">
        <f>if(Z54=PROSES!$B$3,T54,)</f>
        <v/>
      </c>
      <c r="N54" t="str">
        <f>if(X54=PROSES!$B$3,T54,)</f>
        <v/>
      </c>
      <c r="O54" t="str">
        <f t="shared" si="8"/>
        <v/>
      </c>
      <c r="P54" t="str">
        <f>if(Z54=PROSES!$B$1,T54,)</f>
        <v/>
      </c>
      <c r="Q54" t="str">
        <f>if(X54=PROSES!$B$1,T54,)</f>
        <v/>
      </c>
      <c r="R54" t="str">
        <f t="shared" si="9"/>
        <v>BANTULSEMANU</v>
      </c>
      <c r="S54" s="3"/>
      <c r="T54" s="68" t="s">
        <v>182</v>
      </c>
      <c r="U54" s="68" t="s">
        <v>176</v>
      </c>
      <c r="V54" s="68" t="s">
        <v>176</v>
      </c>
      <c r="W54" s="68" t="s">
        <v>171</v>
      </c>
      <c r="X54" s="68" t="s">
        <v>177</v>
      </c>
      <c r="Y54" s="112">
        <v>1.0</v>
      </c>
      <c r="Z54" s="68" t="s">
        <v>181</v>
      </c>
      <c r="AA54" s="112">
        <v>2.0</v>
      </c>
      <c r="AB54" s="6"/>
      <c r="AC54" s="6"/>
      <c r="AD54" s="112">
        <v>0.0</v>
      </c>
      <c r="AE54" s="112">
        <v>1.0</v>
      </c>
      <c r="AF54" s="6"/>
      <c r="AG54" s="112">
        <v>39.043</v>
      </c>
      <c r="AH54" s="112">
        <v>1.0</v>
      </c>
      <c r="AI54" s="68" t="s">
        <v>64</v>
      </c>
      <c r="AJ54" s="112">
        <v>0.0</v>
      </c>
      <c r="AK54" s="6"/>
      <c r="AL54" s="6"/>
      <c r="AM54" s="112">
        <v>0.0</v>
      </c>
      <c r="AN54" s="112">
        <v>0.0</v>
      </c>
      <c r="AO54" s="112">
        <v>100.0</v>
      </c>
      <c r="AP54" s="112">
        <v>1.0</v>
      </c>
      <c r="AQ54" s="112">
        <v>0.58</v>
      </c>
      <c r="AR54" s="112">
        <v>16.38227</v>
      </c>
      <c r="AS54" s="112">
        <v>70.94324</v>
      </c>
      <c r="AT54" s="112">
        <v>5.348891</v>
      </c>
      <c r="AU54" s="112">
        <v>15.48445</v>
      </c>
      <c r="AV54" s="112">
        <v>11.20534</v>
      </c>
      <c r="AW54" s="112">
        <v>46.45336</v>
      </c>
      <c r="AX54" s="112">
        <v>0.0</v>
      </c>
      <c r="AY54" s="112">
        <v>0.6412987</v>
      </c>
      <c r="AZ54" s="112">
        <v>8.348166</v>
      </c>
    </row>
    <row r="55">
      <c r="A55">
        <f t="shared" si="2"/>
        <v>0</v>
      </c>
      <c r="B55" t="str">
        <f t="shared" si="3"/>
        <v/>
      </c>
      <c r="C55" t="str">
        <f>if(and(D$4&gt;1,E55=PROSES!$D$22),,D55)</f>
        <v/>
      </c>
      <c r="D55" s="1" t="str">
        <f>if(and(F$4&gt;1,F55=PROSES!$B$10),,F55)</f>
        <v/>
      </c>
      <c r="E55" t="str">
        <f t="shared" si="4"/>
        <v/>
      </c>
      <c r="F55" t="str">
        <f t="shared" si="5"/>
        <v/>
      </c>
      <c r="G55" s="1" t="str">
        <f>if(Z55=PROSES!$E$29,T55,)</f>
        <v/>
      </c>
      <c r="H55" t="str">
        <f>if(X55=PROSES!$E$29,T55,)</f>
        <v/>
      </c>
      <c r="I55" t="str">
        <f t="shared" si="6"/>
        <v/>
      </c>
      <c r="J55" t="str">
        <f>if(and($K$4&gt;1,R55=PROSES!$C$2),,K55)</f>
        <v/>
      </c>
      <c r="K55" s="1" t="str">
        <f>if(and($L$4&gt;1,L55=PROSES!$B$2),,L55)</f>
        <v/>
      </c>
      <c r="L55" t="str">
        <f t="shared" si="7"/>
        <v/>
      </c>
      <c r="M55" t="str">
        <f>if(Z55=PROSES!$B$3,T55,)</f>
        <v/>
      </c>
      <c r="N55" t="str">
        <f>if(X55=PROSES!$B$3,T55,)</f>
        <v/>
      </c>
      <c r="O55" t="str">
        <f t="shared" si="8"/>
        <v/>
      </c>
      <c r="P55" t="str">
        <f>if(Z55=PROSES!$B$1,T55,)</f>
        <v/>
      </c>
      <c r="Q55" t="str">
        <f>if(X55=PROSES!$B$1,T55,)</f>
        <v/>
      </c>
      <c r="R55" t="str">
        <f t="shared" si="9"/>
        <v>WATESBANTUL</v>
      </c>
      <c r="S55" s="3"/>
      <c r="T55" s="68" t="s">
        <v>3710</v>
      </c>
      <c r="U55" s="68" t="s">
        <v>176</v>
      </c>
      <c r="V55" s="68" t="s">
        <v>176</v>
      </c>
      <c r="W55" s="68" t="s">
        <v>171</v>
      </c>
      <c r="X55" s="68" t="s">
        <v>184</v>
      </c>
      <c r="Y55" s="112">
        <v>1.0</v>
      </c>
      <c r="Z55" s="68" t="s">
        <v>177</v>
      </c>
      <c r="AA55" s="68">
        <v>1.0</v>
      </c>
      <c r="AB55" s="6"/>
      <c r="AC55" s="6"/>
      <c r="AD55" s="112">
        <v>0.0</v>
      </c>
      <c r="AE55" s="112">
        <v>1.0</v>
      </c>
      <c r="AF55" s="6"/>
      <c r="AG55" s="112">
        <v>31.644</v>
      </c>
      <c r="AH55" s="112">
        <v>1.0</v>
      </c>
      <c r="AI55" s="68" t="s">
        <v>64</v>
      </c>
      <c r="AJ55" s="112">
        <v>0.0</v>
      </c>
      <c r="AK55" s="6"/>
      <c r="AL55" s="6"/>
      <c r="AM55" s="112">
        <v>0.0</v>
      </c>
      <c r="AN55" s="112">
        <v>0.0</v>
      </c>
      <c r="AO55" s="112">
        <v>100.0</v>
      </c>
      <c r="AP55" s="112">
        <v>1.0</v>
      </c>
      <c r="AQ55" s="112">
        <v>0.58</v>
      </c>
      <c r="AR55" s="112">
        <v>13.27769</v>
      </c>
      <c r="AS55" s="112">
        <v>70.94324</v>
      </c>
      <c r="AT55" s="112">
        <v>4.335227</v>
      </c>
      <c r="AU55" s="112">
        <v>12.55001</v>
      </c>
      <c r="AV55" s="112">
        <v>9.081828</v>
      </c>
      <c r="AW55" s="112">
        <v>37.65003</v>
      </c>
      <c r="AX55" s="112">
        <v>0.0</v>
      </c>
      <c r="AY55" s="112">
        <v>0.6412987</v>
      </c>
      <c r="AZ55" s="112">
        <v>8.348166</v>
      </c>
    </row>
    <row r="56">
      <c r="A56">
        <f t="shared" si="2"/>
        <v>0</v>
      </c>
      <c r="B56" t="str">
        <f t="shared" si="3"/>
        <v/>
      </c>
      <c r="C56" t="str">
        <f>if(and(D$4&gt;1,E56=PROSES!$D$22),,D56)</f>
        <v/>
      </c>
      <c r="D56" s="1" t="str">
        <f>if(and(F$4&gt;1,F56=PROSES!$B$10),,F56)</f>
        <v/>
      </c>
      <c r="E56" t="str">
        <f t="shared" si="4"/>
        <v/>
      </c>
      <c r="F56" t="str">
        <f t="shared" si="5"/>
        <v/>
      </c>
      <c r="G56" s="1" t="str">
        <f>if(Z56=PROSES!$E$29,T56,)</f>
        <v/>
      </c>
      <c r="H56" t="str">
        <f>if(X56=PROSES!$E$29,T56,)</f>
        <v/>
      </c>
      <c r="I56" t="str">
        <f t="shared" si="6"/>
        <v/>
      </c>
      <c r="J56" t="str">
        <f>if(and($K$4&gt;1,R56=PROSES!$C$2),,K56)</f>
        <v/>
      </c>
      <c r="K56" s="1" t="str">
        <f>if(and($L$4&gt;1,L56=PROSES!$B$2),,L56)</f>
        <v/>
      </c>
      <c r="L56" t="str">
        <f t="shared" si="7"/>
        <v/>
      </c>
      <c r="M56" t="str">
        <f>if(Z56=PROSES!$B$3,T56,)</f>
        <v/>
      </c>
      <c r="N56" t="str">
        <f>if(X56=PROSES!$B$3,T56,)</f>
        <v/>
      </c>
      <c r="O56" t="str">
        <f t="shared" si="8"/>
        <v/>
      </c>
      <c r="P56" t="str">
        <f>if(Z56=PROSES!$B$1,T56,)</f>
        <v/>
      </c>
      <c r="Q56" t="str">
        <f>if(X56=PROSES!$B$1,T56,)</f>
        <v/>
      </c>
      <c r="R56" t="str">
        <f t="shared" si="9"/>
        <v>WATESBANTUL</v>
      </c>
      <c r="S56" s="3"/>
      <c r="T56" s="68" t="s">
        <v>3711</v>
      </c>
      <c r="U56" s="68" t="s">
        <v>176</v>
      </c>
      <c r="V56" s="68" t="s">
        <v>176</v>
      </c>
      <c r="W56" s="68" t="s">
        <v>171</v>
      </c>
      <c r="X56" s="68" t="s">
        <v>184</v>
      </c>
      <c r="Y56" s="68">
        <v>2.0</v>
      </c>
      <c r="Z56" s="68" t="s">
        <v>177</v>
      </c>
      <c r="AA56" s="112">
        <v>2.0</v>
      </c>
      <c r="AB56" s="6"/>
      <c r="AC56" s="6"/>
      <c r="AD56" s="112">
        <v>0.0</v>
      </c>
      <c r="AE56" s="112">
        <v>1.0</v>
      </c>
      <c r="AF56" s="6"/>
      <c r="AG56" s="112">
        <v>31.644</v>
      </c>
      <c r="AH56" s="112">
        <v>1.0</v>
      </c>
      <c r="AI56" s="68" t="s">
        <v>64</v>
      </c>
      <c r="AJ56" s="112">
        <v>0.0</v>
      </c>
      <c r="AK56" s="6"/>
      <c r="AL56" s="6"/>
      <c r="AM56" s="112">
        <v>0.0</v>
      </c>
      <c r="AN56" s="112">
        <v>0.0</v>
      </c>
      <c r="AO56" s="112">
        <v>100.0</v>
      </c>
      <c r="AP56" s="112">
        <v>1.0</v>
      </c>
      <c r="AQ56" s="112">
        <v>0.58</v>
      </c>
      <c r="AR56" s="112">
        <v>13.27769</v>
      </c>
      <c r="AS56" s="112">
        <v>70.94324</v>
      </c>
      <c r="AT56" s="112">
        <v>4.335227</v>
      </c>
      <c r="AU56" s="112">
        <v>12.55001</v>
      </c>
      <c r="AV56" s="112">
        <v>9.081828</v>
      </c>
      <c r="AW56" s="112">
        <v>37.65003</v>
      </c>
      <c r="AX56" s="112">
        <v>0.0</v>
      </c>
      <c r="AY56" s="112">
        <v>0.6412987</v>
      </c>
      <c r="AZ56" s="112">
        <v>8.348166</v>
      </c>
    </row>
    <row r="57">
      <c r="A57">
        <f t="shared" si="2"/>
        <v>0</v>
      </c>
      <c r="B57" t="str">
        <f t="shared" si="3"/>
        <v/>
      </c>
      <c r="C57" t="str">
        <f>if(and(D$4&gt;1,E57=PROSES!$D$22),,D57)</f>
        <v/>
      </c>
      <c r="D57" s="1" t="str">
        <f>if(and(F$4&gt;1,F57=PROSES!$B$10),,F57)</f>
        <v/>
      </c>
      <c r="E57" t="str">
        <f t="shared" si="4"/>
        <v/>
      </c>
      <c r="F57" t="str">
        <f t="shared" si="5"/>
        <v/>
      </c>
      <c r="G57" s="1" t="str">
        <f>if(Z57=PROSES!$E$29,T57,)</f>
        <v/>
      </c>
      <c r="H57" t="str">
        <f>if(X57=PROSES!$E$29,T57,)</f>
        <v/>
      </c>
      <c r="I57" t="str">
        <f t="shared" si="6"/>
        <v/>
      </c>
      <c r="J57" t="str">
        <f>if(and($K$4&gt;1,R57=PROSES!$C$2),,K57)</f>
        <v/>
      </c>
      <c r="K57" s="1" t="str">
        <f>if(and($L$4&gt;1,L57=PROSES!$B$2),,L57)</f>
        <v/>
      </c>
      <c r="L57" t="str">
        <f t="shared" si="7"/>
        <v/>
      </c>
      <c r="M57" t="str">
        <f>if(Z57=PROSES!$B$3,T57,)</f>
        <v/>
      </c>
      <c r="N57" t="str">
        <f>if(X57=PROSES!$B$3,T57,)</f>
        <v/>
      </c>
      <c r="O57" t="str">
        <f t="shared" si="8"/>
        <v/>
      </c>
      <c r="P57" t="str">
        <f>if(Z57=PROSES!$B$1,T57,)</f>
        <v/>
      </c>
      <c r="Q57" t="str">
        <f>if(X57=PROSES!$B$1,T57,)</f>
        <v/>
      </c>
      <c r="R57" t="str">
        <f t="shared" si="9"/>
        <v>BANYUDONOJAJAR</v>
      </c>
      <c r="S57" s="3"/>
      <c r="T57" s="68" t="s">
        <v>185</v>
      </c>
      <c r="U57" s="68" t="s">
        <v>176</v>
      </c>
      <c r="V57" s="68" t="s">
        <v>176</v>
      </c>
      <c r="W57" s="68" t="s">
        <v>171</v>
      </c>
      <c r="X57" s="68" t="s">
        <v>186</v>
      </c>
      <c r="Y57" s="112" t="s">
        <v>187</v>
      </c>
      <c r="Z57" s="68" t="s">
        <v>188</v>
      </c>
      <c r="AA57" s="112">
        <v>1.0</v>
      </c>
      <c r="AB57" s="6"/>
      <c r="AC57" s="6"/>
      <c r="AD57" s="112">
        <v>0.0</v>
      </c>
      <c r="AE57" s="112">
        <v>1.0</v>
      </c>
      <c r="AF57" s="6"/>
      <c r="AG57" s="112">
        <v>8.65</v>
      </c>
      <c r="AH57" s="112">
        <v>1.0</v>
      </c>
      <c r="AI57" s="68" t="s">
        <v>64</v>
      </c>
      <c r="AJ57" s="112">
        <v>0.0</v>
      </c>
      <c r="AK57" s="6"/>
      <c r="AL57" s="6"/>
      <c r="AM57" s="112">
        <v>0.0</v>
      </c>
      <c r="AN57" s="112">
        <v>0.0</v>
      </c>
      <c r="AO57" s="112">
        <v>100.0</v>
      </c>
      <c r="AP57" s="112">
        <v>1.0</v>
      </c>
      <c r="AQ57" s="112">
        <v>0.58</v>
      </c>
      <c r="AR57" s="112">
        <v>3.629503</v>
      </c>
      <c r="AS57" s="112">
        <v>70.94324</v>
      </c>
      <c r="AT57" s="112">
        <v>1.18505</v>
      </c>
      <c r="AU57" s="112">
        <v>3.43059</v>
      </c>
      <c r="AV57" s="112">
        <v>2.48255</v>
      </c>
      <c r="AW57" s="112">
        <v>10.29177</v>
      </c>
      <c r="AX57" s="112">
        <v>0.0</v>
      </c>
      <c r="AY57" s="112">
        <v>0.6412987</v>
      </c>
      <c r="AZ57" s="112">
        <v>8.348166</v>
      </c>
    </row>
    <row r="58" hidden="1">
      <c r="A58">
        <f t="shared" si="2"/>
        <v>0</v>
      </c>
      <c r="B58" t="str">
        <f t="shared" si="3"/>
        <v/>
      </c>
      <c r="C58" t="str">
        <f>if(and(D$4&gt;1,E58=PROSES!$D$22),,D58)</f>
        <v/>
      </c>
      <c r="D58" s="1" t="str">
        <f>if(and(F$4&gt;1,F58=PROSES!$B$10),,F58)</f>
        <v/>
      </c>
      <c r="E58" t="str">
        <f t="shared" si="4"/>
        <v/>
      </c>
      <c r="F58" t="str">
        <f t="shared" si="5"/>
        <v/>
      </c>
      <c r="G58" s="1" t="str">
        <f>if(Z58=PROSES!$E$29,T58,)</f>
        <v/>
      </c>
      <c r="H58" t="str">
        <f>if(X58=PROSES!$E$29,T58,)</f>
        <v/>
      </c>
      <c r="I58" t="str">
        <f t="shared" si="6"/>
        <v/>
      </c>
      <c r="J58" t="str">
        <f>if(and($K$4&gt;1,R58=PROSES!$C$2),,K58)</f>
        <v/>
      </c>
      <c r="K58" s="1" t="str">
        <f>if(and($L$4&gt;1,L58=PROSES!$B$2),,L58)</f>
        <v/>
      </c>
      <c r="L58" t="str">
        <f t="shared" si="7"/>
        <v/>
      </c>
      <c r="M58" t="str">
        <f>if(Z58=PROSES!$B$3,T58,)</f>
        <v/>
      </c>
      <c r="N58" t="str">
        <f>if(X58=PROSES!$B$3,T58,)</f>
        <v/>
      </c>
      <c r="O58" t="str">
        <f t="shared" si="8"/>
        <v/>
      </c>
      <c r="P58" t="str">
        <f>if(Z58=PROSES!$B$1,T58,)</f>
        <v/>
      </c>
      <c r="Q58" t="str">
        <f>if(X58=PROSES!$B$1,T58,)</f>
        <v/>
      </c>
      <c r="R58" t="str">
        <f t="shared" si="9"/>
        <v>BATANG NEW</v>
      </c>
      <c r="S58" s="3"/>
      <c r="T58" s="68" t="s">
        <v>3712</v>
      </c>
      <c r="U58" s="68" t="s">
        <v>176</v>
      </c>
      <c r="V58" s="68" t="s">
        <v>176</v>
      </c>
      <c r="W58" s="68" t="s">
        <v>59</v>
      </c>
      <c r="X58" s="68" t="s">
        <v>3256</v>
      </c>
      <c r="Y58" s="112">
        <v>1.0</v>
      </c>
      <c r="Z58" s="68"/>
      <c r="AA58" s="112" t="s">
        <v>1639</v>
      </c>
      <c r="AB58" s="6"/>
      <c r="AC58" s="6"/>
      <c r="AD58" s="112">
        <v>0.0</v>
      </c>
      <c r="AE58" s="112">
        <v>1.0</v>
      </c>
      <c r="AF58" s="6"/>
      <c r="AG58" s="112">
        <v>1.03</v>
      </c>
      <c r="AH58" s="112">
        <v>1.0</v>
      </c>
      <c r="AI58" s="68" t="s">
        <v>64</v>
      </c>
      <c r="AJ58" s="112">
        <v>0.0</v>
      </c>
      <c r="AK58" s="6"/>
      <c r="AL58" s="6"/>
      <c r="AM58" s="112">
        <v>0.0</v>
      </c>
      <c r="AN58" s="112">
        <v>0.0</v>
      </c>
      <c r="AO58" s="112">
        <v>100.0</v>
      </c>
      <c r="AP58" s="112">
        <v>1.0</v>
      </c>
      <c r="AQ58" s="112">
        <v>2.73</v>
      </c>
      <c r="AR58" s="112">
        <v>0.2737214</v>
      </c>
      <c r="AS58" s="112">
        <v>76.21999</v>
      </c>
      <c r="AT58" s="112">
        <v>0.065199</v>
      </c>
      <c r="AU58" s="112">
        <v>0.265843</v>
      </c>
      <c r="AV58" s="112">
        <v>0.219699</v>
      </c>
      <c r="AW58" s="112">
        <v>0.797529</v>
      </c>
      <c r="AX58" s="112">
        <v>0.0</v>
      </c>
      <c r="AY58" s="112">
        <v>0.6742607</v>
      </c>
      <c r="AZ58" s="112">
        <v>-2.423059</v>
      </c>
    </row>
    <row r="59">
      <c r="A59">
        <f t="shared" si="2"/>
        <v>0</v>
      </c>
      <c r="B59" t="str">
        <f t="shared" si="3"/>
        <v/>
      </c>
      <c r="C59" t="str">
        <f>if(and(D$4&gt;1,E59=PROSES!$D$22),,D59)</f>
        <v/>
      </c>
      <c r="D59" s="1" t="str">
        <f>if(and(F$4&gt;1,F59=PROSES!$B$10),,F59)</f>
        <v/>
      </c>
      <c r="E59" t="str">
        <f t="shared" si="4"/>
        <v/>
      </c>
      <c r="F59" t="str">
        <f t="shared" si="5"/>
        <v/>
      </c>
      <c r="G59" s="1" t="str">
        <f>if(Z59=PROSES!$E$29,T59,)</f>
        <v/>
      </c>
      <c r="H59" t="str">
        <f>if(X59=PROSES!$E$29,T59,)</f>
        <v/>
      </c>
      <c r="I59" t="str">
        <f t="shared" si="6"/>
        <v/>
      </c>
      <c r="J59" t="str">
        <f>if(and($K$4&gt;1,R59=PROSES!$C$2),,K59)</f>
        <v/>
      </c>
      <c r="K59" s="1" t="str">
        <f>if(and($L$4&gt;1,L59=PROSES!$B$2),,L59)</f>
        <v/>
      </c>
      <c r="L59" t="str">
        <f t="shared" si="7"/>
        <v/>
      </c>
      <c r="M59" t="str">
        <f>if(Z59=PROSES!$B$3,T59,)</f>
        <v/>
      </c>
      <c r="N59" t="str">
        <f>if(X59=PROSES!$B$3,T59,)</f>
        <v/>
      </c>
      <c r="O59" t="str">
        <f t="shared" si="8"/>
        <v/>
      </c>
      <c r="P59" t="str">
        <f>if(Z59=PROSES!$B$1,T59,)</f>
        <v/>
      </c>
      <c r="Q59" t="str">
        <f>if(X59=PROSES!$B$1,T59,)</f>
        <v/>
      </c>
      <c r="R59" t="str">
        <f t="shared" si="9"/>
        <v>BATANG</v>
      </c>
      <c r="S59" s="3"/>
      <c r="T59" s="68" t="s">
        <v>3713</v>
      </c>
      <c r="U59" s="68" t="s">
        <v>176</v>
      </c>
      <c r="V59" s="68" t="s">
        <v>176</v>
      </c>
      <c r="W59" s="68" t="s">
        <v>171</v>
      </c>
      <c r="X59" s="68"/>
      <c r="Y59" s="112" t="s">
        <v>1639</v>
      </c>
      <c r="Z59" s="68" t="s">
        <v>191</v>
      </c>
      <c r="AA59" s="112">
        <v>1.0</v>
      </c>
      <c r="AB59" s="6"/>
      <c r="AC59" s="6"/>
      <c r="AD59" s="112">
        <v>0.0</v>
      </c>
      <c r="AE59" s="112">
        <v>1.0</v>
      </c>
      <c r="AF59" s="6"/>
      <c r="AG59" s="112">
        <v>3.82</v>
      </c>
      <c r="AH59" s="112">
        <v>1.0</v>
      </c>
      <c r="AI59" s="68" t="s">
        <v>64</v>
      </c>
      <c r="AJ59" s="112">
        <v>0.0</v>
      </c>
      <c r="AK59" s="6"/>
      <c r="AL59" s="6"/>
      <c r="AM59" s="112">
        <v>0.0</v>
      </c>
      <c r="AN59" s="112">
        <v>0.0</v>
      </c>
      <c r="AO59" s="112">
        <v>100.0</v>
      </c>
      <c r="AP59" s="112">
        <v>1.0</v>
      </c>
      <c r="AQ59" s="112">
        <v>0.58</v>
      </c>
      <c r="AR59" s="112">
        <v>1.602856</v>
      </c>
      <c r="AS59" s="112">
        <v>70.94324</v>
      </c>
      <c r="AT59" s="112">
        <v>0.52334</v>
      </c>
      <c r="AU59" s="112">
        <v>1.515012</v>
      </c>
      <c r="AV59" s="112">
        <v>1.09634</v>
      </c>
      <c r="AW59" s="112">
        <v>4.545036</v>
      </c>
      <c r="AX59" s="112">
        <v>0.0</v>
      </c>
      <c r="AY59" s="112">
        <v>0.6412987</v>
      </c>
      <c r="AZ59" s="112">
        <v>8.348166</v>
      </c>
    </row>
    <row r="60" hidden="1">
      <c r="A60">
        <f t="shared" si="2"/>
        <v>0</v>
      </c>
      <c r="B60" t="str">
        <f t="shared" si="3"/>
        <v/>
      </c>
      <c r="C60" t="str">
        <f>if(and(D$4&gt;1,E60=PROSES!$D$22),,D60)</f>
        <v/>
      </c>
      <c r="D60" s="1" t="str">
        <f>if(and(F$4&gt;1,F60=PROSES!$B$10),,F60)</f>
        <v/>
      </c>
      <c r="E60" t="str">
        <f t="shared" si="4"/>
        <v/>
      </c>
      <c r="F60" t="str">
        <f t="shared" si="5"/>
        <v/>
      </c>
      <c r="G60" s="1" t="str">
        <f>if(Z60=PROSES!$E$29,T60,)</f>
        <v/>
      </c>
      <c r="H60" t="str">
        <f>if(X60=PROSES!$E$29,T60,)</f>
        <v/>
      </c>
      <c r="I60" t="str">
        <f t="shared" si="6"/>
        <v/>
      </c>
      <c r="J60" t="str">
        <f>if(and($K$4&gt;1,R60=PROSES!$C$2),,K60)</f>
        <v/>
      </c>
      <c r="K60" s="1" t="str">
        <f>if(and($L$4&gt;1,L60=PROSES!$B$2),,L60)</f>
        <v/>
      </c>
      <c r="L60" t="str">
        <f t="shared" si="7"/>
        <v/>
      </c>
      <c r="M60" t="str">
        <f>if(Z60=PROSES!$B$3,T60,)</f>
        <v/>
      </c>
      <c r="N60" t="str">
        <f>if(X60=PROSES!$B$3,T60,)</f>
        <v/>
      </c>
      <c r="O60" t="str">
        <f t="shared" si="8"/>
        <v/>
      </c>
      <c r="P60" t="str">
        <f>if(Z60=PROSES!$B$1,T60,)</f>
        <v/>
      </c>
      <c r="Q60" t="str">
        <f>if(X60=PROSES!$B$1,T60,)</f>
        <v/>
      </c>
      <c r="R60" t="str">
        <f t="shared" si="9"/>
        <v>BATANG NEW</v>
      </c>
      <c r="S60" s="3"/>
      <c r="T60" s="68" t="s">
        <v>3714</v>
      </c>
      <c r="U60" s="68" t="s">
        <v>176</v>
      </c>
      <c r="V60" s="68" t="s">
        <v>176</v>
      </c>
      <c r="W60" s="68" t="s">
        <v>59</v>
      </c>
      <c r="X60" s="68" t="s">
        <v>3256</v>
      </c>
      <c r="Y60" s="112">
        <v>2.0</v>
      </c>
      <c r="Z60" s="68"/>
      <c r="AA60" s="112" t="s">
        <v>1631</v>
      </c>
      <c r="AB60" s="6"/>
      <c r="AC60" s="6"/>
      <c r="AD60" s="112">
        <v>0.0</v>
      </c>
      <c r="AE60" s="112">
        <v>1.0</v>
      </c>
      <c r="AF60" s="6"/>
      <c r="AG60" s="112">
        <v>1.03</v>
      </c>
      <c r="AH60" s="112">
        <v>1.0</v>
      </c>
      <c r="AI60" s="68" t="s">
        <v>64</v>
      </c>
      <c r="AJ60" s="112">
        <v>0.0</v>
      </c>
      <c r="AK60" s="6"/>
      <c r="AL60" s="6"/>
      <c r="AM60" s="112">
        <v>0.0</v>
      </c>
      <c r="AN60" s="112">
        <v>0.0</v>
      </c>
      <c r="AO60" s="112">
        <v>100.0</v>
      </c>
      <c r="AP60" s="112">
        <v>1.0</v>
      </c>
      <c r="AQ60" s="112">
        <v>2.73</v>
      </c>
      <c r="AR60" s="112">
        <v>0.2737214</v>
      </c>
      <c r="AS60" s="112">
        <v>76.21999</v>
      </c>
      <c r="AT60" s="112">
        <v>0.065199</v>
      </c>
      <c r="AU60" s="112">
        <v>0.265843</v>
      </c>
      <c r="AV60" s="112">
        <v>0.219699</v>
      </c>
      <c r="AW60" s="112">
        <v>0.797529</v>
      </c>
      <c r="AX60" s="112">
        <v>0.0</v>
      </c>
      <c r="AY60" s="112">
        <v>0.6742607</v>
      </c>
      <c r="AZ60" s="112">
        <v>-2.423059</v>
      </c>
    </row>
    <row r="61">
      <c r="A61">
        <f t="shared" si="2"/>
        <v>0</v>
      </c>
      <c r="B61" t="str">
        <f t="shared" si="3"/>
        <v/>
      </c>
      <c r="C61" t="str">
        <f>if(and(D$4&gt;1,E61=PROSES!$D$22),,D61)</f>
        <v/>
      </c>
      <c r="D61" s="1" t="str">
        <f>if(and(F$4&gt;1,F61=PROSES!$B$10),,F61)</f>
        <v/>
      </c>
      <c r="E61" t="str">
        <f t="shared" si="4"/>
        <v/>
      </c>
      <c r="F61" t="str">
        <f t="shared" si="5"/>
        <v/>
      </c>
      <c r="G61" s="1" t="str">
        <f>if(Z61=PROSES!$E$29,T61,)</f>
        <v/>
      </c>
      <c r="H61" t="str">
        <f>if(X61=PROSES!$E$29,T61,)</f>
        <v/>
      </c>
      <c r="I61" t="str">
        <f t="shared" si="6"/>
        <v/>
      </c>
      <c r="J61" t="str">
        <f>if(and($K$4&gt;1,R61=PROSES!$C$2),,K61)</f>
        <v/>
      </c>
      <c r="K61" s="1" t="str">
        <f>if(and($L$4&gt;1,L61=PROSES!$B$2),,L61)</f>
        <v/>
      </c>
      <c r="L61" t="str">
        <f t="shared" si="7"/>
        <v/>
      </c>
      <c r="M61" t="str">
        <f>if(Z61=PROSES!$B$3,T61,)</f>
        <v/>
      </c>
      <c r="N61" t="str">
        <f>if(X61=PROSES!$B$3,T61,)</f>
        <v/>
      </c>
      <c r="O61" t="str">
        <f t="shared" si="8"/>
        <v/>
      </c>
      <c r="P61" t="str">
        <f>if(Z61=PROSES!$B$1,T61,)</f>
        <v/>
      </c>
      <c r="Q61" t="str">
        <f>if(X61=PROSES!$B$1,T61,)</f>
        <v/>
      </c>
      <c r="R61" t="str">
        <f t="shared" si="9"/>
        <v>BATANG</v>
      </c>
      <c r="S61" s="3"/>
      <c r="T61" s="68" t="s">
        <v>3715</v>
      </c>
      <c r="U61" s="68" t="s">
        <v>176</v>
      </c>
      <c r="V61" s="68" t="s">
        <v>176</v>
      </c>
      <c r="W61" s="68" t="s">
        <v>171</v>
      </c>
      <c r="X61" s="68" t="s">
        <v>191</v>
      </c>
      <c r="Y61" s="112">
        <v>1.0</v>
      </c>
      <c r="Z61" s="68"/>
      <c r="AA61" s="112" t="s">
        <v>1631</v>
      </c>
      <c r="AB61" s="6"/>
      <c r="AC61" s="6"/>
      <c r="AD61" s="112">
        <v>0.0</v>
      </c>
      <c r="AE61" s="112">
        <v>1.0</v>
      </c>
      <c r="AF61" s="6"/>
      <c r="AG61" s="112">
        <v>3.82</v>
      </c>
      <c r="AH61" s="112">
        <v>1.0</v>
      </c>
      <c r="AI61" s="68" t="s">
        <v>64</v>
      </c>
      <c r="AJ61" s="112">
        <v>0.0</v>
      </c>
      <c r="AK61" s="6"/>
      <c r="AL61" s="6"/>
      <c r="AM61" s="112">
        <v>0.0</v>
      </c>
      <c r="AN61" s="112">
        <v>0.0</v>
      </c>
      <c r="AO61" s="112">
        <v>100.0</v>
      </c>
      <c r="AP61" s="112">
        <v>1.0</v>
      </c>
      <c r="AQ61" s="112">
        <v>0.58</v>
      </c>
      <c r="AR61" s="112">
        <v>1.602856</v>
      </c>
      <c r="AS61" s="112">
        <v>70.94324</v>
      </c>
      <c r="AT61" s="112">
        <v>0.52334</v>
      </c>
      <c r="AU61" s="112">
        <v>1.515012</v>
      </c>
      <c r="AV61" s="112">
        <v>1.09634</v>
      </c>
      <c r="AW61" s="112">
        <v>4.545036</v>
      </c>
      <c r="AX61" s="112">
        <v>0.0</v>
      </c>
      <c r="AY61" s="112">
        <v>0.6412987</v>
      </c>
      <c r="AZ61" s="112">
        <v>8.348166</v>
      </c>
    </row>
    <row r="62" hidden="1">
      <c r="A62">
        <f t="shared" si="2"/>
        <v>0</v>
      </c>
      <c r="B62" t="str">
        <f t="shared" si="3"/>
        <v/>
      </c>
      <c r="C62" t="str">
        <f>if(and(D$4&gt;1,E62=PROSES!$D$22),,D62)</f>
        <v/>
      </c>
      <c r="D62" s="1" t="str">
        <f>if(and(F$4&gt;1,F62=PROSES!$B$10),,F62)</f>
        <v/>
      </c>
      <c r="E62" t="str">
        <f t="shared" si="4"/>
        <v/>
      </c>
      <c r="F62" t="str">
        <f t="shared" si="5"/>
        <v/>
      </c>
      <c r="G62" s="1" t="str">
        <f>if(Z62=PROSES!$E$29,T62,)</f>
        <v/>
      </c>
      <c r="H62" t="str">
        <f>if(X62=PROSES!$E$29,T62,)</f>
        <v/>
      </c>
      <c r="I62" t="str">
        <f t="shared" si="6"/>
        <v/>
      </c>
      <c r="J62" t="str">
        <f>if(and($K$4&gt;1,R62=PROSES!$C$2),,K62)</f>
        <v/>
      </c>
      <c r="K62" s="1" t="str">
        <f>if(and($L$4&gt;1,L62=PROSES!$B$2),,L62)</f>
        <v/>
      </c>
      <c r="L62" t="str">
        <f t="shared" si="7"/>
        <v/>
      </c>
      <c r="M62" t="str">
        <f>if(Z62=PROSES!$B$3,T62,)</f>
        <v/>
      </c>
      <c r="N62" t="str">
        <f>if(X62=PROSES!$B$3,T62,)</f>
        <v/>
      </c>
      <c r="O62" t="str">
        <f t="shared" si="8"/>
        <v/>
      </c>
      <c r="P62" t="str">
        <f>if(Z62=PROSES!$B$1,T62,)</f>
        <v/>
      </c>
      <c r="Q62" t="str">
        <f>if(X62=PROSES!$B$1,T62,)</f>
        <v/>
      </c>
      <c r="R62" t="str">
        <f t="shared" si="9"/>
        <v>BATANG NEW</v>
      </c>
      <c r="S62" s="3"/>
      <c r="T62" s="68" t="s">
        <v>3716</v>
      </c>
      <c r="U62" s="68" t="s">
        <v>176</v>
      </c>
      <c r="V62" s="68" t="s">
        <v>176</v>
      </c>
      <c r="W62" s="68" t="s">
        <v>59</v>
      </c>
      <c r="X62" s="68"/>
      <c r="Y62" s="112" t="s">
        <v>284</v>
      </c>
      <c r="Z62" s="68" t="s">
        <v>3256</v>
      </c>
      <c r="AA62" s="112">
        <v>1.0</v>
      </c>
      <c r="AB62" s="6"/>
      <c r="AC62" s="6"/>
      <c r="AD62" s="112">
        <v>0.0</v>
      </c>
      <c r="AE62" s="112">
        <v>1.0</v>
      </c>
      <c r="AF62" s="6"/>
      <c r="AG62" s="112">
        <v>1.03</v>
      </c>
      <c r="AH62" s="112">
        <v>1.0</v>
      </c>
      <c r="AI62" s="68" t="s">
        <v>64</v>
      </c>
      <c r="AJ62" s="112">
        <v>0.0</v>
      </c>
      <c r="AK62" s="6"/>
      <c r="AL62" s="6"/>
      <c r="AM62" s="112">
        <v>0.0</v>
      </c>
      <c r="AN62" s="112">
        <v>0.0</v>
      </c>
      <c r="AO62" s="112">
        <v>100.0</v>
      </c>
      <c r="AP62" s="112">
        <v>1.0</v>
      </c>
      <c r="AQ62" s="112">
        <v>2.73</v>
      </c>
      <c r="AR62" s="112">
        <v>0.2737214</v>
      </c>
      <c r="AS62" s="112">
        <v>76.21999</v>
      </c>
      <c r="AT62" s="112">
        <v>0.065199</v>
      </c>
      <c r="AU62" s="112">
        <v>0.265843</v>
      </c>
      <c r="AV62" s="112">
        <v>0.219699</v>
      </c>
      <c r="AW62" s="112">
        <v>0.797529</v>
      </c>
      <c r="AX62" s="112">
        <v>0.0</v>
      </c>
      <c r="AY62" s="112">
        <v>0.6742607</v>
      </c>
      <c r="AZ62" s="112">
        <v>-2.423059</v>
      </c>
    </row>
    <row r="63">
      <c r="A63">
        <f t="shared" si="2"/>
        <v>0</v>
      </c>
      <c r="B63" t="str">
        <f t="shared" si="3"/>
        <v/>
      </c>
      <c r="C63" t="str">
        <f>if(and(D$4&gt;1,E63=PROSES!$D$22),,D63)</f>
        <v/>
      </c>
      <c r="D63" s="1" t="str">
        <f>if(and(F$4&gt;1,F63=PROSES!$B$10),,F63)</f>
        <v/>
      </c>
      <c r="E63" t="str">
        <f t="shared" si="4"/>
        <v/>
      </c>
      <c r="F63" t="str">
        <f t="shared" si="5"/>
        <v/>
      </c>
      <c r="G63" s="1" t="str">
        <f>if(Z63=PROSES!$E$29,T63,)</f>
        <v/>
      </c>
      <c r="H63" t="str">
        <f>if(X63=PROSES!$E$29,T63,)</f>
        <v/>
      </c>
      <c r="I63" t="str">
        <f t="shared" si="6"/>
        <v/>
      </c>
      <c r="J63" t="str">
        <f>if(and($K$4&gt;1,R63=PROSES!$C$2),,K63)</f>
        <v/>
      </c>
      <c r="K63" s="1" t="str">
        <f>if(and($L$4&gt;1,L63=PROSES!$B$2),,L63)</f>
        <v/>
      </c>
      <c r="L63" t="str">
        <f t="shared" si="7"/>
        <v/>
      </c>
      <c r="M63" t="str">
        <f>if(Z63=PROSES!$B$3,T63,)</f>
        <v/>
      </c>
      <c r="N63" t="str">
        <f>if(X63=PROSES!$B$3,T63,)</f>
        <v/>
      </c>
      <c r="O63" t="str">
        <f t="shared" si="8"/>
        <v/>
      </c>
      <c r="P63" t="str">
        <f>if(Z63=PROSES!$B$1,T63,)</f>
        <v/>
      </c>
      <c r="Q63" t="str">
        <f>if(X63=PROSES!$B$1,T63,)</f>
        <v/>
      </c>
      <c r="R63" t="str">
        <f t="shared" si="9"/>
        <v>WLERI</v>
      </c>
      <c r="S63" s="3"/>
      <c r="T63" s="68" t="s">
        <v>3717</v>
      </c>
      <c r="U63" s="68" t="s">
        <v>176</v>
      </c>
      <c r="V63" s="68" t="s">
        <v>176</v>
      </c>
      <c r="W63" s="68" t="s">
        <v>171</v>
      </c>
      <c r="X63" s="68"/>
      <c r="Y63" s="68" t="s">
        <v>284</v>
      </c>
      <c r="Z63" s="68" t="s">
        <v>1090</v>
      </c>
      <c r="AA63" s="68">
        <v>1.0</v>
      </c>
      <c r="AB63" s="6"/>
      <c r="AC63" s="6"/>
      <c r="AD63" s="112">
        <v>0.0</v>
      </c>
      <c r="AE63" s="112">
        <v>1.0</v>
      </c>
      <c r="AF63" s="6"/>
      <c r="AG63" s="112">
        <v>30.67</v>
      </c>
      <c r="AH63" s="112">
        <v>1.0</v>
      </c>
      <c r="AI63" s="68" t="s">
        <v>64</v>
      </c>
      <c r="AJ63" s="112">
        <v>0.0</v>
      </c>
      <c r="AK63" s="6"/>
      <c r="AL63" s="6"/>
      <c r="AM63" s="112">
        <v>0.0</v>
      </c>
      <c r="AN63" s="112">
        <v>0.0</v>
      </c>
      <c r="AO63" s="112">
        <v>100.0</v>
      </c>
      <c r="AP63" s="112">
        <v>1.0</v>
      </c>
      <c r="AQ63" s="112">
        <v>0.58</v>
      </c>
      <c r="AR63" s="112">
        <v>12.869</v>
      </c>
      <c r="AS63" s="112">
        <v>70.94324</v>
      </c>
      <c r="AT63" s="112">
        <v>4.20179</v>
      </c>
      <c r="AU63" s="112">
        <v>12.16372</v>
      </c>
      <c r="AV63" s="112">
        <v>8.80229</v>
      </c>
      <c r="AW63" s="112">
        <v>36.49117</v>
      </c>
      <c r="AX63" s="112">
        <v>0.0</v>
      </c>
      <c r="AY63" s="112">
        <v>0.6412987</v>
      </c>
      <c r="AZ63" s="112">
        <v>8.348166</v>
      </c>
    </row>
    <row r="64" hidden="1">
      <c r="A64">
        <f t="shared" si="2"/>
        <v>0</v>
      </c>
      <c r="B64" t="str">
        <f t="shared" si="3"/>
        <v/>
      </c>
      <c r="C64" t="str">
        <f>if(and(D$4&gt;1,E64=PROSES!$D$22),,D64)</f>
        <v/>
      </c>
      <c r="D64" s="1" t="str">
        <f>if(and(F$4&gt;1,F64=PROSES!$B$10),,F64)</f>
        <v/>
      </c>
      <c r="E64" t="str">
        <f t="shared" si="4"/>
        <v/>
      </c>
      <c r="F64" t="str">
        <f t="shared" si="5"/>
        <v/>
      </c>
      <c r="G64" s="1" t="str">
        <f>if(Z64=PROSES!$E$29,T64,)</f>
        <v/>
      </c>
      <c r="H64" t="str">
        <f>if(X64=PROSES!$E$29,T64,)</f>
        <v/>
      </c>
      <c r="I64" t="str">
        <f t="shared" si="6"/>
        <v/>
      </c>
      <c r="J64" t="str">
        <f>if(and($K$4&gt;1,R64=PROSES!$C$2),,K64)</f>
        <v/>
      </c>
      <c r="K64" s="1" t="str">
        <f>if(and($L$4&gt;1,L64=PROSES!$B$2),,L64)</f>
        <v/>
      </c>
      <c r="L64" t="str">
        <f t="shared" si="7"/>
        <v/>
      </c>
      <c r="M64" t="str">
        <f>if(Z64=PROSES!$B$3,T64,)</f>
        <v/>
      </c>
      <c r="N64" t="str">
        <f>if(X64=PROSES!$B$3,T64,)</f>
        <v/>
      </c>
      <c r="O64" t="str">
        <f t="shared" si="8"/>
        <v/>
      </c>
      <c r="P64" t="str">
        <f>if(Z64=PROSES!$B$1,T64,)</f>
        <v/>
      </c>
      <c r="Q64" t="str">
        <f>if(X64=PROSES!$B$1,T64,)</f>
        <v/>
      </c>
      <c r="R64" t="str">
        <f t="shared" si="9"/>
        <v>BATANG NEW</v>
      </c>
      <c r="S64" s="3"/>
      <c r="T64" s="68" t="s">
        <v>3718</v>
      </c>
      <c r="U64" s="68" t="s">
        <v>176</v>
      </c>
      <c r="V64" s="68" t="s">
        <v>176</v>
      </c>
      <c r="W64" s="68" t="s">
        <v>59</v>
      </c>
      <c r="X64" s="68"/>
      <c r="Y64" s="68" t="s">
        <v>1165</v>
      </c>
      <c r="Z64" s="68" t="s">
        <v>3256</v>
      </c>
      <c r="AA64" s="68">
        <v>2.0</v>
      </c>
      <c r="AB64" s="6"/>
      <c r="AC64" s="6"/>
      <c r="AD64" s="112">
        <v>0.0</v>
      </c>
      <c r="AE64" s="112">
        <v>1.0</v>
      </c>
      <c r="AF64" s="6"/>
      <c r="AG64" s="112">
        <v>1.03</v>
      </c>
      <c r="AH64" s="112">
        <v>1.0</v>
      </c>
      <c r="AI64" s="68" t="s">
        <v>64</v>
      </c>
      <c r="AJ64" s="112">
        <v>0.0</v>
      </c>
      <c r="AK64" s="6"/>
      <c r="AL64" s="6"/>
      <c r="AM64" s="112">
        <v>0.0</v>
      </c>
      <c r="AN64" s="112">
        <v>0.0</v>
      </c>
      <c r="AO64" s="112">
        <v>100.0</v>
      </c>
      <c r="AP64" s="112">
        <v>1.0</v>
      </c>
      <c r="AQ64" s="112">
        <v>2.73</v>
      </c>
      <c r="AR64" s="112">
        <v>0.2737214</v>
      </c>
      <c r="AS64" s="112">
        <v>76.21999</v>
      </c>
      <c r="AT64" s="112">
        <v>0.065199</v>
      </c>
      <c r="AU64" s="112">
        <v>0.265843</v>
      </c>
      <c r="AV64" s="112">
        <v>0.219699</v>
      </c>
      <c r="AW64" s="112">
        <v>0.797529</v>
      </c>
      <c r="AX64" s="112">
        <v>0.0</v>
      </c>
      <c r="AY64" s="112">
        <v>0.6742607</v>
      </c>
      <c r="AZ64" s="112">
        <v>-2.423059</v>
      </c>
    </row>
    <row r="65">
      <c r="A65">
        <f t="shared" si="2"/>
        <v>0</v>
      </c>
      <c r="B65" t="str">
        <f t="shared" si="3"/>
        <v/>
      </c>
      <c r="C65" t="str">
        <f>if(and(D$4&gt;1,E65=PROSES!$D$22),,D65)</f>
        <v/>
      </c>
      <c r="D65" s="1" t="str">
        <f>if(and(F$4&gt;1,F65=PROSES!$B$10),,F65)</f>
        <v/>
      </c>
      <c r="E65" t="str">
        <f t="shared" si="4"/>
        <v/>
      </c>
      <c r="F65" t="str">
        <f t="shared" si="5"/>
        <v/>
      </c>
      <c r="G65" s="1" t="str">
        <f>if(Z65=PROSES!$E$29,T65,)</f>
        <v/>
      </c>
      <c r="H65" t="str">
        <f>if(X65=PROSES!$E$29,T65,)</f>
        <v/>
      </c>
      <c r="I65" t="str">
        <f t="shared" si="6"/>
        <v/>
      </c>
      <c r="J65" t="str">
        <f>if(and($K$4&gt;1,R65=PROSES!$C$2),,K65)</f>
        <v/>
      </c>
      <c r="K65" s="1" t="str">
        <f>if(and($L$4&gt;1,L65=PROSES!$B$2),,L65)</f>
        <v/>
      </c>
      <c r="L65" t="str">
        <f t="shared" si="7"/>
        <v/>
      </c>
      <c r="M65" t="str">
        <f>if(Z65=PROSES!$B$3,T65,)</f>
        <v/>
      </c>
      <c r="N65" t="str">
        <f>if(X65=PROSES!$B$3,T65,)</f>
        <v/>
      </c>
      <c r="O65" t="str">
        <f t="shared" si="8"/>
        <v/>
      </c>
      <c r="P65" t="str">
        <f>if(Z65=PROSES!$B$1,T65,)</f>
        <v/>
      </c>
      <c r="Q65" t="str">
        <f>if(X65=PROSES!$B$1,T65,)</f>
        <v/>
      </c>
      <c r="R65" t="str">
        <f t="shared" si="9"/>
        <v>WLERI</v>
      </c>
      <c r="S65" s="3"/>
      <c r="T65" s="68" t="s">
        <v>3719</v>
      </c>
      <c r="U65" s="68" t="s">
        <v>176</v>
      </c>
      <c r="V65" s="68" t="s">
        <v>176</v>
      </c>
      <c r="W65" s="68" t="s">
        <v>171</v>
      </c>
      <c r="X65" s="68"/>
      <c r="Y65" s="68" t="s">
        <v>1165</v>
      </c>
      <c r="Z65" s="68" t="s">
        <v>1090</v>
      </c>
      <c r="AA65" s="68">
        <v>2.0</v>
      </c>
      <c r="AB65" s="6"/>
      <c r="AC65" s="6"/>
      <c r="AD65" s="112">
        <v>0.0</v>
      </c>
      <c r="AE65" s="112">
        <v>1.0</v>
      </c>
      <c r="AF65" s="6"/>
      <c r="AG65" s="112">
        <v>30.67</v>
      </c>
      <c r="AH65" s="112">
        <v>1.0</v>
      </c>
      <c r="AI65" s="68" t="s">
        <v>64</v>
      </c>
      <c r="AJ65" s="112">
        <v>0.0</v>
      </c>
      <c r="AK65" s="6"/>
      <c r="AL65" s="6"/>
      <c r="AM65" s="112">
        <v>0.0</v>
      </c>
      <c r="AN65" s="112">
        <v>0.0</v>
      </c>
      <c r="AO65" s="112">
        <v>100.0</v>
      </c>
      <c r="AP65" s="112">
        <v>1.0</v>
      </c>
      <c r="AQ65" s="112">
        <v>0.58</v>
      </c>
      <c r="AR65" s="112">
        <v>12.869</v>
      </c>
      <c r="AS65" s="112">
        <v>70.94324</v>
      </c>
      <c r="AT65" s="112">
        <v>4.20179</v>
      </c>
      <c r="AU65" s="112">
        <v>12.16372</v>
      </c>
      <c r="AV65" s="112">
        <v>8.80229</v>
      </c>
      <c r="AW65" s="112">
        <v>36.49117</v>
      </c>
      <c r="AX65" s="112">
        <v>0.0</v>
      </c>
      <c r="AY65" s="112">
        <v>0.6412987</v>
      </c>
      <c r="AZ65" s="112">
        <v>8.348166</v>
      </c>
    </row>
    <row r="66" hidden="1">
      <c r="A66">
        <f t="shared" si="2"/>
        <v>0</v>
      </c>
      <c r="B66" t="str">
        <f t="shared" si="3"/>
        <v/>
      </c>
      <c r="C66" t="str">
        <f>if(and(D$4&gt;1,E66=PROSES!$D$22),,D66)</f>
        <v/>
      </c>
      <c r="D66" s="1" t="str">
        <f>if(and(F$4&gt;1,F66=PROSES!$B$10),,F66)</f>
        <v/>
      </c>
      <c r="E66" t="str">
        <f t="shared" si="4"/>
        <v/>
      </c>
      <c r="F66" t="str">
        <f t="shared" si="5"/>
        <v/>
      </c>
      <c r="G66" s="1" t="str">
        <f>if(Z66=PROSES!$E$29,T66,)</f>
        <v/>
      </c>
      <c r="H66" t="str">
        <f>if(X66=PROSES!$E$29,T66,)</f>
        <v/>
      </c>
      <c r="I66" t="str">
        <f t="shared" si="6"/>
        <v/>
      </c>
      <c r="J66" t="str">
        <f>if(and($K$4&gt;1,R66=PROSES!$C$2),,K66)</f>
        <v/>
      </c>
      <c r="K66" s="1" t="str">
        <f>if(and($L$4&gt;1,L66=PROSES!$B$2),,L66)</f>
        <v/>
      </c>
      <c r="L66" t="str">
        <f t="shared" si="7"/>
        <v/>
      </c>
      <c r="M66" t="str">
        <f>if(Z66=PROSES!$B$3,T66,)</f>
        <v/>
      </c>
      <c r="N66" t="str">
        <f>if(X66=PROSES!$B$3,T66,)</f>
        <v/>
      </c>
      <c r="O66" t="str">
        <f t="shared" si="8"/>
        <v/>
      </c>
      <c r="P66" t="str">
        <f>if(Z66=PROSES!$B$1,T66,)</f>
        <v/>
      </c>
      <c r="Q66" t="str">
        <f>if(X66=PROSES!$B$1,T66,)</f>
        <v/>
      </c>
      <c r="R66" t="str">
        <f t="shared" si="9"/>
        <v>PEKALONGANBATANG</v>
      </c>
      <c r="S66" s="3"/>
      <c r="T66" s="68" t="s">
        <v>189</v>
      </c>
      <c r="U66" s="68" t="s">
        <v>176</v>
      </c>
      <c r="V66" s="68" t="s">
        <v>176</v>
      </c>
      <c r="W66" s="68" t="s">
        <v>3720</v>
      </c>
      <c r="X66" s="68" t="s">
        <v>190</v>
      </c>
      <c r="Y66" s="68">
        <v>1.0</v>
      </c>
      <c r="Z66" s="68" t="s">
        <v>191</v>
      </c>
      <c r="AA66" s="68">
        <v>2.0</v>
      </c>
      <c r="AB66" s="6"/>
      <c r="AC66" s="6"/>
      <c r="AD66" s="112">
        <v>0.0</v>
      </c>
      <c r="AE66" s="112">
        <v>1.0</v>
      </c>
      <c r="AF66" s="6"/>
      <c r="AG66" s="112">
        <v>13.163</v>
      </c>
      <c r="AH66" s="112">
        <v>1.0</v>
      </c>
      <c r="AI66" s="68" t="s">
        <v>64</v>
      </c>
      <c r="AJ66" s="112">
        <v>0.0</v>
      </c>
      <c r="AK66" s="6"/>
      <c r="AL66" s="6"/>
      <c r="AM66" s="112">
        <v>0.0</v>
      </c>
      <c r="AN66" s="112">
        <v>0.0</v>
      </c>
      <c r="AO66" s="112">
        <v>100.0</v>
      </c>
      <c r="AP66" s="112">
        <v>1.0</v>
      </c>
      <c r="AQ66" s="112">
        <v>1.285</v>
      </c>
      <c r="AR66" s="112">
        <v>5.405636</v>
      </c>
      <c r="AS66" s="112">
        <v>76.91127</v>
      </c>
      <c r="AT66" s="112">
        <v>1.224159</v>
      </c>
      <c r="AU66" s="112">
        <v>5.2652</v>
      </c>
      <c r="AV66" s="112">
        <v>3.827801</v>
      </c>
      <c r="AW66" s="112">
        <v>13.00768</v>
      </c>
      <c r="AX66" s="112">
        <v>0.0</v>
      </c>
      <c r="AY66" s="112">
        <v>0.5037046</v>
      </c>
      <c r="AZ66" s="112">
        <v>-5.498039</v>
      </c>
    </row>
    <row r="67" hidden="1">
      <c r="A67">
        <f t="shared" si="2"/>
        <v>0</v>
      </c>
      <c r="B67" t="str">
        <f t="shared" si="3"/>
        <v/>
      </c>
      <c r="C67" t="str">
        <f>if(and(D$4&gt;1,E67=PROSES!$D$22),,D67)</f>
        <v/>
      </c>
      <c r="D67" s="1" t="str">
        <f>if(and(F$4&gt;1,F67=PROSES!$B$10),,F67)</f>
        <v/>
      </c>
      <c r="E67" t="str">
        <f t="shared" si="4"/>
        <v/>
      </c>
      <c r="F67" t="str">
        <f t="shared" si="5"/>
        <v/>
      </c>
      <c r="G67" s="1" t="str">
        <f>if(Z67=PROSES!$E$29,T67,)</f>
        <v/>
      </c>
      <c r="H67" t="str">
        <f>if(X67=PROSES!$E$29,T67,)</f>
        <v/>
      </c>
      <c r="I67" t="str">
        <f t="shared" si="6"/>
        <v/>
      </c>
      <c r="J67" t="str">
        <f>if(and($K$4&gt;1,R67=PROSES!$C$2),,K67)</f>
        <v/>
      </c>
      <c r="K67" s="1" t="str">
        <f>if(and($L$4&gt;1,L67=PROSES!$B$2),,L67)</f>
        <v/>
      </c>
      <c r="L67" t="str">
        <f t="shared" si="7"/>
        <v/>
      </c>
      <c r="M67" t="str">
        <f>if(Z67=PROSES!$B$3,T67,)</f>
        <v/>
      </c>
      <c r="N67" t="str">
        <f>if(X67=PROSES!$B$3,T67,)</f>
        <v/>
      </c>
      <c r="O67" t="str">
        <f t="shared" si="8"/>
        <v/>
      </c>
      <c r="P67" t="str">
        <f>if(Z67=PROSES!$B$1,T67,)</f>
        <v/>
      </c>
      <c r="Q67" t="str">
        <f>if(X67=PROSES!$B$1,T67,)</f>
        <v/>
      </c>
      <c r="R67" t="str">
        <f t="shared" si="9"/>
        <v>PEKALONGANBATANG</v>
      </c>
      <c r="S67" s="3"/>
      <c r="T67" s="68" t="s">
        <v>192</v>
      </c>
      <c r="U67" s="68" t="s">
        <v>176</v>
      </c>
      <c r="V67" s="68" t="s">
        <v>176</v>
      </c>
      <c r="W67" s="68" t="s">
        <v>3720</v>
      </c>
      <c r="X67" s="68" t="s">
        <v>190</v>
      </c>
      <c r="Y67" s="68">
        <v>2.0</v>
      </c>
      <c r="Z67" s="68" t="s">
        <v>191</v>
      </c>
      <c r="AA67" s="68">
        <v>1.0</v>
      </c>
      <c r="AB67" s="6"/>
      <c r="AC67" s="6"/>
      <c r="AD67" s="112">
        <v>0.0</v>
      </c>
      <c r="AE67" s="112">
        <v>1.0</v>
      </c>
      <c r="AF67" s="6"/>
      <c r="AG67" s="112">
        <v>13.163</v>
      </c>
      <c r="AH67" s="112">
        <v>1.0</v>
      </c>
      <c r="AI67" s="68" t="s">
        <v>64</v>
      </c>
      <c r="AJ67" s="112">
        <v>0.0</v>
      </c>
      <c r="AK67" s="6"/>
      <c r="AL67" s="6"/>
      <c r="AM67" s="112">
        <v>0.0</v>
      </c>
      <c r="AN67" s="112">
        <v>0.0</v>
      </c>
      <c r="AO67" s="112">
        <v>100.0</v>
      </c>
      <c r="AP67" s="112">
        <v>1.0</v>
      </c>
      <c r="AQ67" s="112">
        <v>1.285</v>
      </c>
      <c r="AR67" s="112">
        <v>5.405636</v>
      </c>
      <c r="AS67" s="112">
        <v>76.91127</v>
      </c>
      <c r="AT67" s="112">
        <v>1.224159</v>
      </c>
      <c r="AU67" s="112">
        <v>5.2652</v>
      </c>
      <c r="AV67" s="112">
        <v>3.827801</v>
      </c>
      <c r="AW67" s="112">
        <v>13.00768</v>
      </c>
      <c r="AX67" s="112">
        <v>0.0</v>
      </c>
      <c r="AY67" s="112">
        <v>0.5037046</v>
      </c>
      <c r="AZ67" s="112">
        <v>-5.498039</v>
      </c>
    </row>
    <row r="68" hidden="1">
      <c r="A68">
        <f t="shared" si="2"/>
        <v>0</v>
      </c>
      <c r="B68" t="str">
        <f t="shared" si="3"/>
        <v/>
      </c>
      <c r="C68" t="str">
        <f>if(and(D$4&gt;1,E68=PROSES!$D$22),,D68)</f>
        <v/>
      </c>
      <c r="D68" s="1" t="str">
        <f>if(and(F$4&gt;1,F68=PROSES!$B$10),,F68)</f>
        <v/>
      </c>
      <c r="E68" t="str">
        <f t="shared" si="4"/>
        <v/>
      </c>
      <c r="F68" t="str">
        <f t="shared" si="5"/>
        <v/>
      </c>
      <c r="G68" s="1" t="str">
        <f>if(Z68=PROSES!$E$29,T68,)</f>
        <v/>
      </c>
      <c r="H68" t="str">
        <f>if(X68=PROSES!$E$29,T68,)</f>
        <v/>
      </c>
      <c r="I68" t="str">
        <f t="shared" si="6"/>
        <v/>
      </c>
      <c r="J68" t="str">
        <f>if(and($K$4&gt;1,R68=PROSES!$C$2),,K68)</f>
        <v/>
      </c>
      <c r="K68" s="1" t="str">
        <f>if(and($L$4&gt;1,L68=PROSES!$B$2),,L68)</f>
        <v/>
      </c>
      <c r="L68" t="str">
        <f t="shared" si="7"/>
        <v/>
      </c>
      <c r="M68" t="str">
        <f>if(Z68=PROSES!$B$3,T68,)</f>
        <v/>
      </c>
      <c r="N68" t="str">
        <f>if(X68=PROSES!$B$3,T68,)</f>
        <v/>
      </c>
      <c r="O68" t="str">
        <f t="shared" si="8"/>
        <v/>
      </c>
      <c r="P68" t="str">
        <f>if(Z68=PROSES!$B$1,T68,)</f>
        <v/>
      </c>
      <c r="Q68" t="str">
        <f>if(X68=PROSES!$B$1,T68,)</f>
        <v/>
      </c>
      <c r="R68" t="str">
        <f t="shared" si="9"/>
        <v>BAWENKLATEN</v>
      </c>
      <c r="S68" s="3"/>
      <c r="T68" s="68" t="s">
        <v>193</v>
      </c>
      <c r="U68" s="68" t="s">
        <v>176</v>
      </c>
      <c r="V68" s="68" t="s">
        <v>176</v>
      </c>
      <c r="W68" s="68" t="s">
        <v>90</v>
      </c>
      <c r="X68" s="68" t="s">
        <v>194</v>
      </c>
      <c r="Y68" s="68">
        <v>1.0</v>
      </c>
      <c r="Z68" s="68" t="s">
        <v>178</v>
      </c>
      <c r="AA68" s="68">
        <v>1.0</v>
      </c>
      <c r="AB68" s="6"/>
      <c r="AC68" s="6"/>
      <c r="AD68" s="112">
        <v>0.0</v>
      </c>
      <c r="AE68" s="112">
        <v>1.0</v>
      </c>
      <c r="AF68" s="6"/>
      <c r="AG68" s="112">
        <v>64.757</v>
      </c>
      <c r="AH68" s="112">
        <v>1.0</v>
      </c>
      <c r="AI68" s="68" t="s">
        <v>64</v>
      </c>
      <c r="AJ68" s="112">
        <v>0.0</v>
      </c>
      <c r="AK68" s="6"/>
      <c r="AL68" s="6"/>
      <c r="AM68" s="112">
        <v>0.0</v>
      </c>
      <c r="AN68" s="112">
        <v>0.0</v>
      </c>
      <c r="AO68" s="112">
        <v>100.0</v>
      </c>
      <c r="AP68" s="112">
        <v>1.0</v>
      </c>
      <c r="AQ68" s="112">
        <v>1.62</v>
      </c>
      <c r="AR68" s="112">
        <v>18.34924</v>
      </c>
      <c r="AS68" s="112">
        <v>82.15014</v>
      </c>
      <c r="AT68" s="112">
        <v>2.506096</v>
      </c>
      <c r="AU68" s="112">
        <v>18.17729</v>
      </c>
      <c r="AV68" s="112">
        <v>12.21965</v>
      </c>
      <c r="AW68" s="112">
        <v>54.53188</v>
      </c>
      <c r="AX68" s="112">
        <v>0.0</v>
      </c>
      <c r="AY68" s="112">
        <v>0.683587</v>
      </c>
      <c r="AZ68" s="112">
        <v>-7.109503</v>
      </c>
    </row>
    <row r="69" hidden="1">
      <c r="A69">
        <f t="shared" si="2"/>
        <v>0</v>
      </c>
      <c r="B69" t="str">
        <f t="shared" si="3"/>
        <v/>
      </c>
      <c r="C69" t="str">
        <f>if(and(D$4&gt;1,E69=PROSES!$D$22),,D69)</f>
        <v/>
      </c>
      <c r="D69" s="1" t="str">
        <f>if(and(F$4&gt;1,F69=PROSES!$B$10),,F69)</f>
        <v/>
      </c>
      <c r="E69" t="str">
        <f t="shared" si="4"/>
        <v/>
      </c>
      <c r="F69" t="str">
        <f t="shared" si="5"/>
        <v/>
      </c>
      <c r="G69" s="1" t="str">
        <f>if(Z69=PROSES!$E$29,T69,)</f>
        <v/>
      </c>
      <c r="H69" t="str">
        <f>if(X69=PROSES!$E$29,T69,)</f>
        <v/>
      </c>
      <c r="I69" t="str">
        <f t="shared" si="6"/>
        <v/>
      </c>
      <c r="J69" t="str">
        <f>if(and($K$4&gt;1,R69=PROSES!$C$2),,K69)</f>
        <v/>
      </c>
      <c r="K69" s="1" t="str">
        <f>if(and($L$4&gt;1,L69=PROSES!$B$2),,L69)</f>
        <v/>
      </c>
      <c r="L69" t="str">
        <f t="shared" si="7"/>
        <v/>
      </c>
      <c r="M69" t="str">
        <f>if(Z69=PROSES!$B$3,T69,)</f>
        <v/>
      </c>
      <c r="N69" t="str">
        <f>if(X69=PROSES!$B$3,T69,)</f>
        <v/>
      </c>
      <c r="O69" t="str">
        <f t="shared" si="8"/>
        <v/>
      </c>
      <c r="P69" t="str">
        <f>if(Z69=PROSES!$B$1,T69,)</f>
        <v/>
      </c>
      <c r="Q69" t="str">
        <f>if(X69=PROSES!$B$1,T69,)</f>
        <v/>
      </c>
      <c r="R69" t="str">
        <f t="shared" si="9"/>
        <v>BAWENKLATEN</v>
      </c>
      <c r="S69" s="3"/>
      <c r="T69" s="68" t="s">
        <v>195</v>
      </c>
      <c r="U69" s="68" t="s">
        <v>176</v>
      </c>
      <c r="V69" s="68" t="s">
        <v>176</v>
      </c>
      <c r="W69" s="68" t="s">
        <v>90</v>
      </c>
      <c r="X69" s="68" t="s">
        <v>194</v>
      </c>
      <c r="Y69" s="68">
        <v>1.0</v>
      </c>
      <c r="Z69" s="68" t="s">
        <v>178</v>
      </c>
      <c r="AA69" s="68">
        <v>1.0</v>
      </c>
      <c r="AB69" s="6"/>
      <c r="AC69" s="6"/>
      <c r="AD69" s="112">
        <v>0.0</v>
      </c>
      <c r="AE69" s="112">
        <v>1.0</v>
      </c>
      <c r="AF69" s="6"/>
      <c r="AG69" s="112">
        <v>64.757</v>
      </c>
      <c r="AH69" s="112">
        <v>1.0</v>
      </c>
      <c r="AI69" s="68" t="s">
        <v>64</v>
      </c>
      <c r="AJ69" s="112">
        <v>0.0</v>
      </c>
      <c r="AK69" s="6"/>
      <c r="AL69" s="6"/>
      <c r="AM69" s="112">
        <v>0.0</v>
      </c>
      <c r="AN69" s="112">
        <v>0.0</v>
      </c>
      <c r="AO69" s="112">
        <v>100.0</v>
      </c>
      <c r="AP69" s="112">
        <v>1.0</v>
      </c>
      <c r="AQ69" s="112">
        <v>1.62</v>
      </c>
      <c r="AR69" s="112">
        <v>18.34924</v>
      </c>
      <c r="AS69" s="112">
        <v>82.15014</v>
      </c>
      <c r="AT69" s="112">
        <v>2.506096</v>
      </c>
      <c r="AU69" s="112">
        <v>18.17729</v>
      </c>
      <c r="AV69" s="112">
        <v>12.21965</v>
      </c>
      <c r="AW69" s="112">
        <v>54.53188</v>
      </c>
      <c r="AX69" s="112">
        <v>0.0</v>
      </c>
      <c r="AY69" s="112">
        <v>0.683587</v>
      </c>
      <c r="AZ69" s="112">
        <v>-7.109503</v>
      </c>
    </row>
    <row r="70" hidden="1">
      <c r="A70">
        <f t="shared" si="2"/>
        <v>0</v>
      </c>
      <c r="B70" t="str">
        <f t="shared" si="3"/>
        <v/>
      </c>
      <c r="C70" t="str">
        <f>if(and(D$4&gt;1,E70=PROSES!$D$22),,D70)</f>
        <v/>
      </c>
      <c r="D70" s="1" t="str">
        <f>if(and(F$4&gt;1,F70=PROSES!$B$10),,F70)</f>
        <v/>
      </c>
      <c r="E70" t="str">
        <f t="shared" si="4"/>
        <v/>
      </c>
      <c r="F70" t="str">
        <f t="shared" si="5"/>
        <v/>
      </c>
      <c r="G70" s="1" t="str">
        <f>if(Z70=PROSES!$E$29,T70,)</f>
        <v/>
      </c>
      <c r="H70" t="str">
        <f>if(X70=PROSES!$E$29,T70,)</f>
        <v/>
      </c>
      <c r="I70" t="str">
        <f t="shared" si="6"/>
        <v/>
      </c>
      <c r="J70" t="str">
        <f>if(and($K$4&gt;1,R70=PROSES!$C$2),,K70)</f>
        <v/>
      </c>
      <c r="K70" s="1" t="str">
        <f>if(and($L$4&gt;1,L70=PROSES!$B$2),,L70)</f>
        <v/>
      </c>
      <c r="L70" t="str">
        <f t="shared" si="7"/>
        <v/>
      </c>
      <c r="M70" t="str">
        <f>if(Z70=PROSES!$B$3,T70,)</f>
        <v/>
      </c>
      <c r="N70" t="str">
        <f>if(X70=PROSES!$B$3,T70,)</f>
        <v/>
      </c>
      <c r="O70" t="str">
        <f t="shared" si="8"/>
        <v/>
      </c>
      <c r="P70" t="str">
        <f>if(Z70=PROSES!$B$1,T70,)</f>
        <v/>
      </c>
      <c r="Q70" t="str">
        <f>if(X70=PROSES!$B$1,T70,)</f>
        <v/>
      </c>
      <c r="R70" t="str">
        <f t="shared" si="9"/>
        <v>BAWENSANGGRAHAN</v>
      </c>
      <c r="S70" s="3"/>
      <c r="T70" s="68" t="s">
        <v>196</v>
      </c>
      <c r="U70" s="68" t="s">
        <v>176</v>
      </c>
      <c r="V70" s="68" t="s">
        <v>176</v>
      </c>
      <c r="W70" s="68" t="s">
        <v>90</v>
      </c>
      <c r="X70" s="68" t="s">
        <v>194</v>
      </c>
      <c r="Y70" s="68">
        <v>1.0</v>
      </c>
      <c r="Z70" s="68" t="s">
        <v>197</v>
      </c>
      <c r="AA70" s="68">
        <v>1.0</v>
      </c>
      <c r="AB70" s="6"/>
      <c r="AC70" s="6"/>
      <c r="AD70" s="112">
        <v>0.0</v>
      </c>
      <c r="AE70" s="112">
        <v>1.0</v>
      </c>
      <c r="AF70" s="6"/>
      <c r="AG70" s="112">
        <v>38.19</v>
      </c>
      <c r="AH70" s="112">
        <v>1.0</v>
      </c>
      <c r="AI70" s="68" t="s">
        <v>64</v>
      </c>
      <c r="AJ70" s="112">
        <v>0.0</v>
      </c>
      <c r="AK70" s="6"/>
      <c r="AL70" s="6"/>
      <c r="AM70" s="112">
        <v>0.0</v>
      </c>
      <c r="AN70" s="112">
        <v>0.0</v>
      </c>
      <c r="AO70" s="112">
        <v>100.0</v>
      </c>
      <c r="AP70" s="112">
        <v>1.0</v>
      </c>
      <c r="AQ70" s="112">
        <v>1.62</v>
      </c>
      <c r="AR70" s="112">
        <v>10.82134</v>
      </c>
      <c r="AS70" s="112">
        <v>82.15014</v>
      </c>
      <c r="AT70" s="112">
        <v>1.477953</v>
      </c>
      <c r="AU70" s="112">
        <v>10.71993</v>
      </c>
      <c r="AV70" s="112">
        <v>7.206453</v>
      </c>
      <c r="AW70" s="112">
        <v>32.1598</v>
      </c>
      <c r="AX70" s="112">
        <v>0.0</v>
      </c>
      <c r="AY70" s="112">
        <v>0.683587</v>
      </c>
      <c r="AZ70" s="112">
        <v>-7.109503</v>
      </c>
    </row>
    <row r="71" hidden="1">
      <c r="A71">
        <f t="shared" si="2"/>
        <v>0</v>
      </c>
      <c r="B71" t="str">
        <f t="shared" si="3"/>
        <v/>
      </c>
      <c r="C71" t="str">
        <f>if(and(D$4&gt;1,E71=PROSES!$D$22),,D71)</f>
        <v/>
      </c>
      <c r="D71" s="1" t="str">
        <f>if(and(F$4&gt;1,F71=PROSES!$B$10),,F71)</f>
        <v/>
      </c>
      <c r="E71" t="str">
        <f t="shared" si="4"/>
        <v/>
      </c>
      <c r="F71" t="str">
        <f t="shared" si="5"/>
        <v/>
      </c>
      <c r="G71" s="1" t="str">
        <f>if(Z71=PROSES!$E$29,T71,)</f>
        <v/>
      </c>
      <c r="H71" t="str">
        <f>if(X71=PROSES!$E$29,T71,)</f>
        <v/>
      </c>
      <c r="I71" t="str">
        <f t="shared" si="6"/>
        <v/>
      </c>
      <c r="J71" t="str">
        <f>if(and($K$4&gt;1,R71=PROSES!$C$2),,K71)</f>
        <v/>
      </c>
      <c r="K71" s="1" t="str">
        <f>if(and($L$4&gt;1,L71=PROSES!$B$2),,L71)</f>
        <v/>
      </c>
      <c r="L71" t="str">
        <f t="shared" si="7"/>
        <v/>
      </c>
      <c r="M71" t="str">
        <f>if(Z71=PROSES!$B$3,T71,)</f>
        <v/>
      </c>
      <c r="N71" t="str">
        <f>if(X71=PROSES!$B$3,T71,)</f>
        <v/>
      </c>
      <c r="O71" t="str">
        <f t="shared" si="8"/>
        <v/>
      </c>
      <c r="P71" t="str">
        <f>if(Z71=PROSES!$B$1,T71,)</f>
        <v/>
      </c>
      <c r="Q71" t="str">
        <f>if(X71=PROSES!$B$1,T71,)</f>
        <v/>
      </c>
      <c r="R71" t="str">
        <f t="shared" si="9"/>
        <v>BAWENSECANG DOUBLE</v>
      </c>
      <c r="S71" s="3"/>
      <c r="T71" s="68" t="s">
        <v>198</v>
      </c>
      <c r="U71" s="68" t="s">
        <v>176</v>
      </c>
      <c r="V71" s="68" t="s">
        <v>176</v>
      </c>
      <c r="W71" s="68" t="s">
        <v>90</v>
      </c>
      <c r="X71" s="68" t="s">
        <v>194</v>
      </c>
      <c r="Y71" s="68">
        <v>1.0</v>
      </c>
      <c r="Z71" s="68" t="s">
        <v>199</v>
      </c>
      <c r="AA71" s="68">
        <v>1.0</v>
      </c>
      <c r="AB71" s="6"/>
      <c r="AC71" s="6"/>
      <c r="AD71" s="112">
        <v>0.0</v>
      </c>
      <c r="AE71" s="112">
        <v>1.0</v>
      </c>
      <c r="AF71" s="6"/>
      <c r="AG71" s="112">
        <v>32.348</v>
      </c>
      <c r="AH71" s="112">
        <v>1.0</v>
      </c>
      <c r="AI71" s="68" t="s">
        <v>64</v>
      </c>
      <c r="AJ71" s="112">
        <v>0.0</v>
      </c>
      <c r="AK71" s="6"/>
      <c r="AL71" s="6"/>
      <c r="AM71" s="112">
        <v>0.0</v>
      </c>
      <c r="AN71" s="112">
        <v>0.0</v>
      </c>
      <c r="AO71" s="112">
        <v>100.0</v>
      </c>
      <c r="AP71" s="112">
        <v>1.0</v>
      </c>
      <c r="AQ71" s="112">
        <v>1.62</v>
      </c>
      <c r="AR71" s="112">
        <v>9.165975</v>
      </c>
      <c r="AS71" s="112">
        <v>82.15014</v>
      </c>
      <c r="AT71" s="112">
        <v>1.251868</v>
      </c>
      <c r="AU71" s="112">
        <v>9.080084</v>
      </c>
      <c r="AV71" s="112">
        <v>6.104068</v>
      </c>
      <c r="AW71" s="112">
        <v>27.24025</v>
      </c>
      <c r="AX71" s="112">
        <v>0.0</v>
      </c>
      <c r="AY71" s="112">
        <v>0.683587</v>
      </c>
      <c r="AZ71" s="112">
        <v>-7.109503</v>
      </c>
    </row>
    <row r="72" hidden="1">
      <c r="A72">
        <f t="shared" si="2"/>
        <v>0</v>
      </c>
      <c r="B72" t="str">
        <f t="shared" si="3"/>
        <v/>
      </c>
      <c r="C72" t="str">
        <f>if(and(D$4&gt;1,E72=PROSES!$D$22),,D72)</f>
        <v/>
      </c>
      <c r="D72" s="1" t="str">
        <f>if(and(F$4&gt;1,F72=PROSES!$B$10),,F72)</f>
        <v/>
      </c>
      <c r="E72" t="str">
        <f t="shared" si="4"/>
        <v/>
      </c>
      <c r="F72" t="str">
        <f t="shared" si="5"/>
        <v/>
      </c>
      <c r="G72" s="1" t="str">
        <f>if(Z72=PROSES!$E$29,T72,)</f>
        <v/>
      </c>
      <c r="H72" t="str">
        <f>if(X72=PROSES!$E$29,T72,)</f>
        <v/>
      </c>
      <c r="I72" t="str">
        <f t="shared" si="6"/>
        <v/>
      </c>
      <c r="J72" t="str">
        <f>if(and($K$4&gt;1,R72=PROSES!$C$2),,K72)</f>
        <v/>
      </c>
      <c r="K72" s="1" t="str">
        <f>if(and($L$4&gt;1,L72=PROSES!$B$2),,L72)</f>
        <v/>
      </c>
      <c r="L72" t="str">
        <f t="shared" si="7"/>
        <v/>
      </c>
      <c r="M72" t="str">
        <f>if(Z72=PROSES!$B$3,T72,)</f>
        <v/>
      </c>
      <c r="N72" t="str">
        <f>if(X72=PROSES!$B$3,T72,)</f>
        <v/>
      </c>
      <c r="O72" t="str">
        <f t="shared" si="8"/>
        <v/>
      </c>
      <c r="P72" t="str">
        <f>if(Z72=PROSES!$B$1,T72,)</f>
        <v/>
      </c>
      <c r="Q72" t="str">
        <f>if(X72=PROSES!$B$1,T72,)</f>
        <v/>
      </c>
      <c r="R72" t="str">
        <f t="shared" si="9"/>
        <v>BAYAH5KTT BAYAH CEMINDO</v>
      </c>
      <c r="S72" s="3"/>
      <c r="T72" s="68" t="s">
        <v>200</v>
      </c>
      <c r="U72" s="68" t="s">
        <v>58</v>
      </c>
      <c r="V72" s="68" t="s">
        <v>58</v>
      </c>
      <c r="W72" s="68" t="s">
        <v>201</v>
      </c>
      <c r="X72" s="68" t="s">
        <v>202</v>
      </c>
      <c r="Y72" s="68" t="s">
        <v>66</v>
      </c>
      <c r="Z72" s="68" t="s">
        <v>203</v>
      </c>
      <c r="AA72" s="68" t="s">
        <v>61</v>
      </c>
      <c r="AB72" s="6"/>
      <c r="AC72" s="6"/>
      <c r="AD72" s="112">
        <v>0.0</v>
      </c>
      <c r="AE72" s="112">
        <v>1.0</v>
      </c>
      <c r="AF72" s="6"/>
      <c r="AG72" s="112">
        <v>1.5</v>
      </c>
      <c r="AH72" s="112">
        <v>1.0</v>
      </c>
      <c r="AI72" s="68" t="s">
        <v>64</v>
      </c>
      <c r="AJ72" s="112">
        <v>0.0</v>
      </c>
      <c r="AK72" s="6"/>
      <c r="AL72" s="6"/>
      <c r="AM72" s="112">
        <v>0.0</v>
      </c>
      <c r="AN72" s="112">
        <v>0.0</v>
      </c>
      <c r="AO72" s="112">
        <v>100.0</v>
      </c>
      <c r="AP72" s="112">
        <v>1.0</v>
      </c>
      <c r="AQ72" s="112">
        <v>0.6</v>
      </c>
      <c r="AR72" s="112">
        <v>0.6293936</v>
      </c>
      <c r="AS72" s="112">
        <v>70.94324</v>
      </c>
      <c r="AT72" s="112">
        <v>0.2055</v>
      </c>
      <c r="AU72" s="112">
        <v>0.5949</v>
      </c>
      <c r="AV72" s="112">
        <v>0.4305</v>
      </c>
      <c r="AW72" s="112">
        <v>1.785</v>
      </c>
      <c r="AX72" s="112">
        <v>0.0</v>
      </c>
      <c r="AY72" s="112">
        <v>0.6414548</v>
      </c>
      <c r="AZ72" s="112">
        <v>8.350802</v>
      </c>
    </row>
    <row r="73" hidden="1">
      <c r="A73">
        <f t="shared" si="2"/>
        <v>0</v>
      </c>
      <c r="B73" t="str">
        <f t="shared" si="3"/>
        <v/>
      </c>
      <c r="C73" t="str">
        <f>if(and(D$4&gt;1,E73=PROSES!$D$22),,D73)</f>
        <v/>
      </c>
      <c r="D73" s="1" t="str">
        <f>if(and(F$4&gt;1,F73=PROSES!$B$10),,F73)</f>
        <v/>
      </c>
      <c r="E73" t="str">
        <f t="shared" si="4"/>
        <v/>
      </c>
      <c r="F73" t="str">
        <f t="shared" si="5"/>
        <v/>
      </c>
      <c r="G73" s="1" t="str">
        <f>if(Z73=PROSES!$E$29,T73,)</f>
        <v/>
      </c>
      <c r="H73" t="str">
        <f>if(X73=PROSES!$E$29,T73,)</f>
        <v/>
      </c>
      <c r="I73" t="str">
        <f t="shared" si="6"/>
        <v/>
      </c>
      <c r="J73" t="str">
        <f>if(and($K$4&gt;1,R73=PROSES!$C$2),,K73)</f>
        <v/>
      </c>
      <c r="K73" s="1" t="str">
        <f>if(and($L$4&gt;1,L73=PROSES!$B$2),,L73)</f>
        <v/>
      </c>
      <c r="L73" t="str">
        <f t="shared" si="7"/>
        <v/>
      </c>
      <c r="M73" t="str">
        <f>if(Z73=PROSES!$B$3,T73,)</f>
        <v/>
      </c>
      <c r="N73" t="str">
        <f>if(X73=PROSES!$B$3,T73,)</f>
        <v/>
      </c>
      <c r="O73" t="str">
        <f t="shared" si="8"/>
        <v/>
      </c>
      <c r="P73" t="str">
        <f>if(Z73=PROSES!$B$1,T73,)</f>
        <v/>
      </c>
      <c r="Q73" t="str">
        <f>if(X73=PROSES!$B$1,T73,)</f>
        <v/>
      </c>
      <c r="R73" t="str">
        <f t="shared" si="9"/>
        <v>BUDI KEMULIAANKEBONSIRIH</v>
      </c>
      <c r="S73" s="3"/>
      <c r="T73" s="68" t="s">
        <v>204</v>
      </c>
      <c r="U73" s="68" t="s">
        <v>58</v>
      </c>
      <c r="V73" s="68" t="s">
        <v>58</v>
      </c>
      <c r="W73" s="68" t="s">
        <v>205</v>
      </c>
      <c r="X73" s="68" t="s">
        <v>206</v>
      </c>
      <c r="Y73" s="68" t="s">
        <v>61</v>
      </c>
      <c r="Z73" s="68" t="s">
        <v>207</v>
      </c>
      <c r="AA73" s="68" t="s">
        <v>61</v>
      </c>
      <c r="AB73" s="6"/>
      <c r="AC73" s="6"/>
      <c r="AD73" s="112">
        <v>0.0</v>
      </c>
      <c r="AE73" s="112">
        <v>1.0</v>
      </c>
      <c r="AF73" s="6"/>
      <c r="AG73" s="112">
        <v>2.725</v>
      </c>
      <c r="AH73" s="112">
        <v>1.0</v>
      </c>
      <c r="AI73" s="68" t="s">
        <v>64</v>
      </c>
      <c r="AJ73" s="112">
        <v>0.0</v>
      </c>
      <c r="AK73" s="6"/>
      <c r="AL73" s="6"/>
      <c r="AM73" s="112">
        <v>0.0</v>
      </c>
      <c r="AN73" s="112">
        <v>0.0</v>
      </c>
      <c r="AO73" s="112">
        <v>100.0</v>
      </c>
      <c r="AP73" s="112">
        <v>1.0</v>
      </c>
      <c r="AQ73" s="112">
        <v>0.92</v>
      </c>
      <c r="AR73" s="112">
        <v>0.3128002</v>
      </c>
      <c r="AS73" s="112">
        <v>72.87525</v>
      </c>
      <c r="AT73" s="112">
        <v>0.09210499</v>
      </c>
      <c r="AU73" s="112">
        <v>0.2989325</v>
      </c>
      <c r="AV73" s="112">
        <v>0.500855</v>
      </c>
      <c r="AW73" s="112">
        <v>0.8967975</v>
      </c>
      <c r="AX73" s="112">
        <v>0.0</v>
      </c>
      <c r="AY73" s="112">
        <v>0.771778</v>
      </c>
      <c r="AZ73" s="112">
        <v>-17.23499</v>
      </c>
    </row>
    <row r="74" hidden="1">
      <c r="A74">
        <f t="shared" si="2"/>
        <v>0</v>
      </c>
      <c r="B74" t="str">
        <f t="shared" si="3"/>
        <v/>
      </c>
      <c r="C74" t="str">
        <f>if(and(D$4&gt;1,E74=PROSES!$D$22),,D74)</f>
        <v/>
      </c>
      <c r="D74" s="1" t="str">
        <f>if(and(F$4&gt;1,F74=PROSES!$B$10),,F74)</f>
        <v/>
      </c>
      <c r="E74" t="str">
        <f t="shared" si="4"/>
        <v/>
      </c>
      <c r="F74" t="str">
        <f t="shared" si="5"/>
        <v/>
      </c>
      <c r="G74" s="1" t="str">
        <f>if(Z74=PROSES!$E$29,T74,)</f>
        <v/>
      </c>
      <c r="H74" t="str">
        <f>if(X74=PROSES!$E$29,T74,)</f>
        <v/>
      </c>
      <c r="I74" t="str">
        <f t="shared" si="6"/>
        <v/>
      </c>
      <c r="J74" t="str">
        <f>if(and($K$4&gt;1,R74=PROSES!$C$2),,K74)</f>
        <v/>
      </c>
      <c r="K74" s="1" t="str">
        <f>if(and($L$4&gt;1,L74=PROSES!$B$2),,L74)</f>
        <v/>
      </c>
      <c r="L74" t="str">
        <f t="shared" si="7"/>
        <v/>
      </c>
      <c r="M74" t="str">
        <f>if(Z74=PROSES!$B$3,T74,)</f>
        <v/>
      </c>
      <c r="N74" t="str">
        <f>if(X74=PROSES!$B$3,T74,)</f>
        <v/>
      </c>
      <c r="O74" t="str">
        <f t="shared" si="8"/>
        <v/>
      </c>
      <c r="P74" t="str">
        <f>if(Z74=PROSES!$B$1,T74,)</f>
        <v/>
      </c>
      <c r="Q74" t="str">
        <f>if(X74=PROSES!$B$1,T74,)</f>
        <v/>
      </c>
      <c r="R74" t="str">
        <f t="shared" si="9"/>
        <v>BUDI KEMULIAANKEBONSIRIH</v>
      </c>
      <c r="S74" s="3"/>
      <c r="T74" s="68" t="s">
        <v>208</v>
      </c>
      <c r="U74" s="68" t="s">
        <v>58</v>
      </c>
      <c r="V74" s="68" t="s">
        <v>58</v>
      </c>
      <c r="W74" s="68" t="s">
        <v>205</v>
      </c>
      <c r="X74" s="68" t="s">
        <v>206</v>
      </c>
      <c r="Y74" s="68" t="s">
        <v>66</v>
      </c>
      <c r="Z74" s="68" t="s">
        <v>207</v>
      </c>
      <c r="AA74" s="68" t="s">
        <v>66</v>
      </c>
      <c r="AB74" s="6"/>
      <c r="AC74" s="6"/>
      <c r="AD74" s="112">
        <v>0.0</v>
      </c>
      <c r="AE74" s="112">
        <v>1.0</v>
      </c>
      <c r="AF74" s="6"/>
      <c r="AG74" s="112">
        <v>2.725</v>
      </c>
      <c r="AH74" s="112">
        <v>1.0</v>
      </c>
      <c r="AI74" s="68" t="s">
        <v>64</v>
      </c>
      <c r="AJ74" s="112">
        <v>0.0</v>
      </c>
      <c r="AK74" s="6"/>
      <c r="AL74" s="6"/>
      <c r="AM74" s="112">
        <v>0.0</v>
      </c>
      <c r="AN74" s="112">
        <v>0.0</v>
      </c>
      <c r="AO74" s="112">
        <v>100.0</v>
      </c>
      <c r="AP74" s="112">
        <v>1.0</v>
      </c>
      <c r="AQ74" s="112">
        <v>0.92</v>
      </c>
      <c r="AR74" s="112">
        <v>0.3128002</v>
      </c>
      <c r="AS74" s="112">
        <v>72.87525</v>
      </c>
      <c r="AT74" s="112">
        <v>0.09210499</v>
      </c>
      <c r="AU74" s="112">
        <v>0.2989325</v>
      </c>
      <c r="AV74" s="112">
        <v>0.500855</v>
      </c>
      <c r="AW74" s="112">
        <v>0.8967975</v>
      </c>
      <c r="AX74" s="112">
        <v>0.0</v>
      </c>
      <c r="AY74" s="112">
        <v>0.771778</v>
      </c>
      <c r="AZ74" s="112">
        <v>-17.23499</v>
      </c>
    </row>
    <row r="75" hidden="1">
      <c r="A75">
        <f t="shared" si="2"/>
        <v>0</v>
      </c>
      <c r="B75" t="str">
        <f t="shared" si="3"/>
        <v/>
      </c>
      <c r="C75" t="str">
        <f>if(and(D$4&gt;1,E75=PROSES!$D$22),,D75)</f>
        <v/>
      </c>
      <c r="D75" s="1" t="str">
        <f>if(and(F$4&gt;1,F75=PROSES!$B$10),,F75)</f>
        <v/>
      </c>
      <c r="E75" t="str">
        <f t="shared" si="4"/>
        <v/>
      </c>
      <c r="F75" t="str">
        <f t="shared" si="5"/>
        <v/>
      </c>
      <c r="G75" s="1" t="str">
        <f>if(Z75=PROSES!$E$29,T75,)</f>
        <v/>
      </c>
      <c r="H75" t="str">
        <f>if(X75=PROSES!$E$29,T75,)</f>
        <v/>
      </c>
      <c r="I75" t="str">
        <f t="shared" si="6"/>
        <v/>
      </c>
      <c r="J75" t="str">
        <f>if(and($K$4&gt;1,R75=PROSES!$C$2),,K75)</f>
        <v/>
      </c>
      <c r="K75" s="1" t="str">
        <f>if(and($L$4&gt;1,L75=PROSES!$B$2),,L75)</f>
        <v/>
      </c>
      <c r="L75" t="str">
        <f t="shared" si="7"/>
        <v/>
      </c>
      <c r="M75" t="str">
        <f>if(Z75=PROSES!$B$3,T75,)</f>
        <v/>
      </c>
      <c r="N75" t="str">
        <f>if(X75=PROSES!$B$3,T75,)</f>
        <v/>
      </c>
      <c r="O75" t="str">
        <f t="shared" si="8"/>
        <v/>
      </c>
      <c r="P75" t="str">
        <f>if(Z75=PROSES!$B$1,T75,)</f>
        <v/>
      </c>
      <c r="Q75" t="str">
        <f>if(X75=PROSES!$B$1,T75,)</f>
        <v/>
      </c>
      <c r="R75" t="str">
        <f t="shared" si="9"/>
        <v>BUDURAN5BANGIL5</v>
      </c>
      <c r="S75" s="3"/>
      <c r="T75" s="68" t="s">
        <v>209</v>
      </c>
      <c r="U75" s="68" t="s">
        <v>82</v>
      </c>
      <c r="V75" s="68" t="s">
        <v>82</v>
      </c>
      <c r="W75" s="68" t="s">
        <v>210</v>
      </c>
      <c r="X75" s="68" t="s">
        <v>211</v>
      </c>
      <c r="Y75" s="68" t="s">
        <v>212</v>
      </c>
      <c r="Z75" s="68" t="s">
        <v>213</v>
      </c>
      <c r="AA75" s="68" t="s">
        <v>212</v>
      </c>
      <c r="AB75" s="6"/>
      <c r="AC75" s="6"/>
      <c r="AD75" s="112">
        <v>1.0</v>
      </c>
      <c r="AE75" s="112">
        <v>1.0</v>
      </c>
      <c r="AF75" s="6"/>
      <c r="AG75" s="112">
        <v>26.75</v>
      </c>
      <c r="AH75" s="112">
        <v>1.0</v>
      </c>
      <c r="AI75" s="68" t="s">
        <v>64</v>
      </c>
      <c r="AJ75" s="112">
        <v>0.0</v>
      </c>
      <c r="AK75" s="6"/>
      <c r="AL75" s="6"/>
      <c r="AM75" s="112">
        <v>0.0</v>
      </c>
      <c r="AN75" s="112">
        <v>0.0</v>
      </c>
      <c r="AO75" s="112">
        <v>100.0</v>
      </c>
      <c r="AP75" s="112">
        <v>1.0</v>
      </c>
      <c r="AQ75" s="112">
        <v>0.6</v>
      </c>
      <c r="AR75" s="112">
        <v>11.15754</v>
      </c>
      <c r="AS75" s="112">
        <v>73.681</v>
      </c>
      <c r="AT75" s="112">
        <v>3.1351</v>
      </c>
      <c r="AU75" s="112">
        <v>10.70802</v>
      </c>
      <c r="AV75" s="112">
        <v>7.1476</v>
      </c>
      <c r="AW75" s="112">
        <v>32.12407</v>
      </c>
      <c r="AX75" s="112">
        <v>0.0</v>
      </c>
      <c r="AY75" s="112">
        <v>0.650941</v>
      </c>
      <c r="AZ75" s="112">
        <v>5.70712</v>
      </c>
    </row>
    <row r="76" hidden="1">
      <c r="A76">
        <f t="shared" si="2"/>
        <v>0</v>
      </c>
      <c r="B76" t="str">
        <f t="shared" si="3"/>
        <v/>
      </c>
      <c r="C76" t="str">
        <f>if(and(D$4&gt;1,E76=PROSES!$D$22),,D76)</f>
        <v/>
      </c>
      <c r="D76" s="1" t="str">
        <f>if(and(F$4&gt;1,F76=PROSES!$B$10),,F76)</f>
        <v/>
      </c>
      <c r="E76" t="str">
        <f t="shared" si="4"/>
        <v/>
      </c>
      <c r="F76" t="str">
        <f t="shared" si="5"/>
        <v/>
      </c>
      <c r="G76" s="1" t="str">
        <f>if(Z76=PROSES!$E$29,T76,)</f>
        <v/>
      </c>
      <c r="H76" t="str">
        <f>if(X76=PROSES!$E$29,T76,)</f>
        <v/>
      </c>
      <c r="I76" t="str">
        <f t="shared" si="6"/>
        <v/>
      </c>
      <c r="J76" t="str">
        <f>if(and($K$4&gt;1,R76=PROSES!$C$2),,K76)</f>
        <v/>
      </c>
      <c r="K76" s="1" t="str">
        <f>if(and($L$4&gt;1,L76=PROSES!$B$2),,L76)</f>
        <v/>
      </c>
      <c r="L76" t="str">
        <f t="shared" si="7"/>
        <v/>
      </c>
      <c r="M76" t="str">
        <f>if(Z76=PROSES!$B$3,T76,)</f>
        <v/>
      </c>
      <c r="N76" t="str">
        <f>if(X76=PROSES!$B$3,T76,)</f>
        <v/>
      </c>
      <c r="O76" t="str">
        <f t="shared" si="8"/>
        <v/>
      </c>
      <c r="P76" t="str">
        <f>if(Z76=PROSES!$B$1,T76,)</f>
        <v/>
      </c>
      <c r="Q76" t="str">
        <f>if(X76=PROSES!$B$1,T76,)</f>
        <v/>
      </c>
      <c r="R76" t="str">
        <f t="shared" si="9"/>
        <v>BUDURAN4PORONG4</v>
      </c>
      <c r="S76" s="3"/>
      <c r="T76" s="68" t="s">
        <v>214</v>
      </c>
      <c r="U76" s="68" t="s">
        <v>82</v>
      </c>
      <c r="V76" s="68" t="s">
        <v>82</v>
      </c>
      <c r="W76" s="68" t="s">
        <v>215</v>
      </c>
      <c r="X76" s="68" t="s">
        <v>216</v>
      </c>
      <c r="Y76" s="68" t="s">
        <v>123</v>
      </c>
      <c r="Z76" s="68" t="s">
        <v>217</v>
      </c>
      <c r="AA76" s="68" t="s">
        <v>123</v>
      </c>
      <c r="AB76" s="6"/>
      <c r="AC76" s="6"/>
      <c r="AD76" s="112">
        <v>0.0</v>
      </c>
      <c r="AE76" s="112">
        <v>1.0</v>
      </c>
      <c r="AF76" s="6"/>
      <c r="AG76" s="112">
        <v>15.05</v>
      </c>
      <c r="AH76" s="112">
        <v>0.97</v>
      </c>
      <c r="AI76" s="68" t="s">
        <v>64</v>
      </c>
      <c r="AJ76" s="112">
        <v>0.0</v>
      </c>
      <c r="AK76" s="6"/>
      <c r="AL76" s="6"/>
      <c r="AM76" s="112">
        <v>0.0</v>
      </c>
      <c r="AN76" s="112">
        <v>0.0</v>
      </c>
      <c r="AO76" s="112">
        <v>100.0</v>
      </c>
      <c r="AP76" s="112">
        <v>1.0</v>
      </c>
      <c r="AQ76" s="112">
        <v>0.4268</v>
      </c>
      <c r="AR76" s="112">
        <v>6.670441</v>
      </c>
      <c r="AS76" s="112">
        <v>60.53732</v>
      </c>
      <c r="AT76" s="112">
        <v>3.2809</v>
      </c>
      <c r="AU76" s="112">
        <v>5.807795</v>
      </c>
      <c r="AV76" s="112">
        <v>5.5384</v>
      </c>
      <c r="AW76" s="112">
        <v>17.42338</v>
      </c>
      <c r="AX76" s="112">
        <v>0.0</v>
      </c>
      <c r="AY76" s="112">
        <v>0.5913117</v>
      </c>
      <c r="AZ76" s="112">
        <v>18.4643</v>
      </c>
    </row>
    <row r="77" hidden="1">
      <c r="A77">
        <f t="shared" si="2"/>
        <v>0</v>
      </c>
      <c r="B77" t="str">
        <f t="shared" si="3"/>
        <v/>
      </c>
      <c r="C77" t="str">
        <f>if(and(D$4&gt;1,E77=PROSES!$D$22),,D77)</f>
        <v/>
      </c>
      <c r="D77" s="1" t="str">
        <f>if(and(F$4&gt;1,F77=PROSES!$B$10),,F77)</f>
        <v/>
      </c>
      <c r="E77" t="str">
        <f t="shared" si="4"/>
        <v/>
      </c>
      <c r="F77" t="str">
        <f t="shared" si="5"/>
        <v/>
      </c>
      <c r="G77" s="1" t="str">
        <f>if(Z77=PROSES!$E$29,T77,)</f>
        <v/>
      </c>
      <c r="H77" t="str">
        <f>if(X77=PROSES!$E$29,T77,)</f>
        <v/>
      </c>
      <c r="I77" t="str">
        <f t="shared" si="6"/>
        <v/>
      </c>
      <c r="J77" t="str">
        <f>if(and($K$4&gt;1,R77=PROSES!$C$2),,K77)</f>
        <v/>
      </c>
      <c r="K77" s="1" t="str">
        <f>if(and($L$4&gt;1,L77=PROSES!$B$2),,L77)</f>
        <v/>
      </c>
      <c r="L77" t="str">
        <f t="shared" si="7"/>
        <v/>
      </c>
      <c r="M77" t="str">
        <f>if(Z77=PROSES!$B$3,T77,)</f>
        <v/>
      </c>
      <c r="N77" t="str">
        <f>if(X77=PROSES!$B$3,T77,)</f>
        <v/>
      </c>
      <c r="O77" t="str">
        <f t="shared" si="8"/>
        <v/>
      </c>
      <c r="P77" t="str">
        <f>if(Z77=PROSES!$B$1,T77,)</f>
        <v/>
      </c>
      <c r="Q77" t="str">
        <f>if(X77=PROSES!$B$1,T77,)</f>
        <v/>
      </c>
      <c r="R77" t="str">
        <f t="shared" si="9"/>
        <v>PORONG4BUDURAN4</v>
      </c>
      <c r="S77" s="3"/>
      <c r="T77" s="68" t="s">
        <v>218</v>
      </c>
      <c r="U77" s="68" t="s">
        <v>82</v>
      </c>
      <c r="V77" s="68" t="s">
        <v>82</v>
      </c>
      <c r="W77" s="68" t="s">
        <v>215</v>
      </c>
      <c r="X77" s="68" t="s">
        <v>217</v>
      </c>
      <c r="Y77" s="68" t="s">
        <v>123</v>
      </c>
      <c r="Z77" s="68" t="s">
        <v>216</v>
      </c>
      <c r="AA77" s="68" t="s">
        <v>118</v>
      </c>
      <c r="AB77" s="6"/>
      <c r="AC77" s="6"/>
      <c r="AD77" s="112">
        <v>0.0</v>
      </c>
      <c r="AE77" s="112">
        <v>1.0</v>
      </c>
      <c r="AF77" s="6"/>
      <c r="AG77" s="112">
        <v>15.05</v>
      </c>
      <c r="AH77" s="112">
        <v>0.97</v>
      </c>
      <c r="AI77" s="68" t="s">
        <v>64</v>
      </c>
      <c r="AJ77" s="112">
        <v>0.0</v>
      </c>
      <c r="AK77" s="6"/>
      <c r="AL77" s="6"/>
      <c r="AM77" s="112">
        <v>0.0</v>
      </c>
      <c r="AN77" s="112">
        <v>0.0</v>
      </c>
      <c r="AO77" s="112">
        <v>100.0</v>
      </c>
      <c r="AP77" s="112">
        <v>1.0</v>
      </c>
      <c r="AQ77" s="112">
        <v>0.4268</v>
      </c>
      <c r="AR77" s="112">
        <v>6.670441</v>
      </c>
      <c r="AS77" s="112">
        <v>60.53732</v>
      </c>
      <c r="AT77" s="112">
        <v>3.2809</v>
      </c>
      <c r="AU77" s="112">
        <v>5.807795</v>
      </c>
      <c r="AV77" s="112">
        <v>5.5384</v>
      </c>
      <c r="AW77" s="112">
        <v>17.42338</v>
      </c>
      <c r="AX77" s="112">
        <v>0.0</v>
      </c>
      <c r="AY77" s="112">
        <v>0.5913117</v>
      </c>
      <c r="AZ77" s="112">
        <v>18.4643</v>
      </c>
    </row>
    <row r="78" hidden="1">
      <c r="A78">
        <f t="shared" si="2"/>
        <v>0</v>
      </c>
      <c r="B78" t="str">
        <f t="shared" si="3"/>
        <v/>
      </c>
      <c r="C78" t="str">
        <f>if(and(D$4&gt;1,E78=PROSES!$D$22),,D78)</f>
        <v/>
      </c>
      <c r="D78" s="1" t="str">
        <f>if(and(F$4&gt;1,F78=PROSES!$B$10),,F78)</f>
        <v/>
      </c>
      <c r="E78" t="str">
        <f t="shared" si="4"/>
        <v/>
      </c>
      <c r="F78" t="str">
        <f t="shared" si="5"/>
        <v/>
      </c>
      <c r="G78" s="1" t="str">
        <f>if(Z78=PROSES!$E$29,T78,)</f>
        <v/>
      </c>
      <c r="H78" t="str">
        <f>if(X78=PROSES!$E$29,T78,)</f>
        <v/>
      </c>
      <c r="I78" t="str">
        <f t="shared" si="6"/>
        <v/>
      </c>
      <c r="J78" t="str">
        <f>if(and($K$4&gt;1,R78=PROSES!$C$2),,K78)</f>
        <v/>
      </c>
      <c r="K78" s="1" t="str">
        <f>if(and($L$4&gt;1,L78=PROSES!$B$2),,L78)</f>
        <v/>
      </c>
      <c r="L78" t="str">
        <f t="shared" si="7"/>
        <v/>
      </c>
      <c r="M78" t="str">
        <f>if(Z78=PROSES!$B$3,T78,)</f>
        <v/>
      </c>
      <c r="N78" t="str">
        <f>if(X78=PROSES!$B$3,T78,)</f>
        <v/>
      </c>
      <c r="O78" t="str">
        <f t="shared" si="8"/>
        <v/>
      </c>
      <c r="P78" t="str">
        <f>if(Z78=PROSES!$B$1,T78,)</f>
        <v/>
      </c>
      <c r="Q78" t="str">
        <f>if(X78=PROSES!$B$1,T78,)</f>
        <v/>
      </c>
      <c r="R78" t="str">
        <f t="shared" si="9"/>
        <v>BANDUNG SELATAN5KAMOJANG5</v>
      </c>
      <c r="S78" s="3"/>
      <c r="T78" s="68" t="s">
        <v>219</v>
      </c>
      <c r="U78" s="68" t="s">
        <v>115</v>
      </c>
      <c r="V78" s="68" t="s">
        <v>115</v>
      </c>
      <c r="W78" s="68" t="s">
        <v>220</v>
      </c>
      <c r="X78" s="68" t="s">
        <v>221</v>
      </c>
      <c r="Y78" s="68" t="s">
        <v>222</v>
      </c>
      <c r="Z78" s="68" t="s">
        <v>223</v>
      </c>
      <c r="AA78" s="68" t="s">
        <v>212</v>
      </c>
      <c r="AB78" s="6"/>
      <c r="AC78" s="6"/>
      <c r="AD78" s="112">
        <v>1.0</v>
      </c>
      <c r="AE78" s="112">
        <v>1.0</v>
      </c>
      <c r="AF78" s="6"/>
      <c r="AG78" s="112">
        <v>27.0</v>
      </c>
      <c r="AH78" s="112">
        <v>1.0</v>
      </c>
      <c r="AI78" s="68" t="s">
        <v>64</v>
      </c>
      <c r="AJ78" s="112">
        <v>0.0</v>
      </c>
      <c r="AK78" s="6"/>
      <c r="AL78" s="6"/>
      <c r="AM78" s="112">
        <v>0.0</v>
      </c>
      <c r="AN78" s="112">
        <v>0.0</v>
      </c>
      <c r="AO78" s="112">
        <v>100.0</v>
      </c>
      <c r="AP78" s="112">
        <v>1.0</v>
      </c>
      <c r="AQ78" s="112">
        <v>0.78</v>
      </c>
      <c r="AR78" s="112">
        <v>11.19289</v>
      </c>
      <c r="AS78" s="112">
        <v>78.54912</v>
      </c>
      <c r="AT78" s="112">
        <v>2.2221</v>
      </c>
      <c r="AU78" s="112">
        <v>10.9701</v>
      </c>
      <c r="AV78" s="112">
        <v>6.2721</v>
      </c>
      <c r="AW78" s="112">
        <v>32.9103</v>
      </c>
      <c r="AX78" s="112">
        <v>0.0</v>
      </c>
      <c r="AY78" s="112">
        <v>0.6644356</v>
      </c>
      <c r="AZ78" s="112">
        <v>0.9922302</v>
      </c>
    </row>
    <row r="79" hidden="1">
      <c r="A79">
        <f t="shared" si="2"/>
        <v>0</v>
      </c>
      <c r="B79" t="str">
        <f t="shared" si="3"/>
        <v/>
      </c>
      <c r="C79" t="str">
        <f>if(and(D$4&gt;1,E79=PROSES!$D$22),,D79)</f>
        <v/>
      </c>
      <c r="D79" s="1" t="str">
        <f>if(and(F$4&gt;1,F79=PROSES!$B$10),,F79)</f>
        <v/>
      </c>
      <c r="E79" t="str">
        <f t="shared" si="4"/>
        <v/>
      </c>
      <c r="F79" t="str">
        <f t="shared" si="5"/>
        <v/>
      </c>
      <c r="G79" s="1" t="str">
        <f>if(Z79=PROSES!$E$29,T79,)</f>
        <v/>
      </c>
      <c r="H79" t="str">
        <f>if(X79=PROSES!$E$29,T79,)</f>
        <v/>
      </c>
      <c r="I79" t="str">
        <f t="shared" si="6"/>
        <v/>
      </c>
      <c r="J79" t="str">
        <f>if(and($K$4&gt;1,R79=PROSES!$C$2),,K79)</f>
        <v/>
      </c>
      <c r="K79" s="1" t="str">
        <f>if(and($L$4&gt;1,L79=PROSES!$B$2),,L79)</f>
        <v/>
      </c>
      <c r="L79" t="str">
        <f t="shared" si="7"/>
        <v/>
      </c>
      <c r="M79" t="str">
        <f>if(Z79=PROSES!$B$3,T79,)</f>
        <v/>
      </c>
      <c r="N79" t="str">
        <f>if(X79=PROSES!$B$3,T79,)</f>
        <v/>
      </c>
      <c r="O79" t="str">
        <f t="shared" si="8"/>
        <v/>
      </c>
      <c r="P79" t="str">
        <f>if(Z79=PROSES!$B$1,T79,)</f>
        <v/>
      </c>
      <c r="Q79" t="str">
        <f>if(X79=PROSES!$B$1,T79,)</f>
        <v/>
      </c>
      <c r="R79" t="str">
        <f t="shared" si="9"/>
        <v>KIARACONDONG5BANDUNG SELATAN5</v>
      </c>
      <c r="S79" s="3"/>
      <c r="T79" s="68" t="s">
        <v>224</v>
      </c>
      <c r="U79" s="68" t="s">
        <v>115</v>
      </c>
      <c r="V79" s="68" t="s">
        <v>115</v>
      </c>
      <c r="W79" s="68" t="s">
        <v>134</v>
      </c>
      <c r="X79" s="68" t="s">
        <v>225</v>
      </c>
      <c r="Y79" s="68" t="s">
        <v>85</v>
      </c>
      <c r="Z79" s="68" t="s">
        <v>221</v>
      </c>
      <c r="AA79" s="68" t="s">
        <v>226</v>
      </c>
      <c r="AB79" s="6"/>
      <c r="AC79" s="6"/>
      <c r="AD79" s="112">
        <v>0.0</v>
      </c>
      <c r="AE79" s="112">
        <v>1.0</v>
      </c>
      <c r="AF79" s="6"/>
      <c r="AG79" s="112">
        <v>26.0</v>
      </c>
      <c r="AH79" s="112">
        <v>1.0</v>
      </c>
      <c r="AI79" s="68" t="s">
        <v>64</v>
      </c>
      <c r="AJ79" s="112">
        <v>0.0</v>
      </c>
      <c r="AK79" s="6"/>
      <c r="AL79" s="6"/>
      <c r="AM79" s="112">
        <v>0.0</v>
      </c>
      <c r="AN79" s="112">
        <v>0.0</v>
      </c>
      <c r="AO79" s="112">
        <v>100.0</v>
      </c>
      <c r="AP79" s="112">
        <v>1.0</v>
      </c>
      <c r="AQ79" s="112">
        <v>1.2</v>
      </c>
      <c r="AR79" s="112">
        <v>7.369028</v>
      </c>
      <c r="AS79" s="112">
        <v>78.06761</v>
      </c>
      <c r="AT79" s="112">
        <v>1.5236</v>
      </c>
      <c r="AU79" s="112">
        <v>7.2098</v>
      </c>
      <c r="AV79" s="112">
        <v>5.4236</v>
      </c>
      <c r="AW79" s="112">
        <v>21.6294</v>
      </c>
      <c r="AX79" s="112">
        <v>0.0</v>
      </c>
      <c r="AY79" s="112">
        <v>0.6756974</v>
      </c>
      <c r="AZ79" s="112">
        <v>-3.202028</v>
      </c>
    </row>
    <row r="80" hidden="1">
      <c r="A80">
        <f t="shared" si="2"/>
        <v>0</v>
      </c>
      <c r="B80" t="str">
        <f t="shared" si="3"/>
        <v/>
      </c>
      <c r="C80" t="str">
        <f>if(and(D$4&gt;1,E80=PROSES!$D$22),,D80)</f>
        <v/>
      </c>
      <c r="D80" s="1" t="str">
        <f>if(and(F$4&gt;1,F80=PROSES!$B$10),,F80)</f>
        <v/>
      </c>
      <c r="E80" t="str">
        <f t="shared" si="4"/>
        <v/>
      </c>
      <c r="F80" t="str">
        <f t="shared" si="5"/>
        <v/>
      </c>
      <c r="G80" s="1" t="str">
        <f>if(Z80=PROSES!$E$29,T80,)</f>
        <v/>
      </c>
      <c r="H80" t="str">
        <f>if(X80=PROSES!$E$29,T80,)</f>
        <v/>
      </c>
      <c r="I80" t="str">
        <f t="shared" si="6"/>
        <v/>
      </c>
      <c r="J80" t="str">
        <f>if(and($K$4&gt;1,R80=PROSES!$C$2),,K80)</f>
        <v/>
      </c>
      <c r="K80" s="1" t="str">
        <f>if(and($L$4&gt;1,L80=PROSES!$B$2),,L80)</f>
        <v/>
      </c>
      <c r="L80" t="str">
        <f t="shared" si="7"/>
        <v/>
      </c>
      <c r="M80" t="str">
        <f>if(Z80=PROSES!$B$3,T80,)</f>
        <v/>
      </c>
      <c r="N80" t="str">
        <f>if(X80=PROSES!$B$3,T80,)</f>
        <v/>
      </c>
      <c r="O80" t="str">
        <f t="shared" si="8"/>
        <v/>
      </c>
      <c r="P80" t="str">
        <f>if(Z80=PROSES!$B$1,T80,)</f>
        <v/>
      </c>
      <c r="Q80" t="str">
        <f>if(X80=PROSES!$B$1,T80,)</f>
        <v/>
      </c>
      <c r="R80" t="str">
        <f t="shared" si="9"/>
        <v>KIARACONDONG5BANDUNG SELATAN5</v>
      </c>
      <c r="S80" s="3"/>
      <c r="T80" s="68" t="s">
        <v>227</v>
      </c>
      <c r="U80" s="68" t="s">
        <v>115</v>
      </c>
      <c r="V80" s="68" t="s">
        <v>115</v>
      </c>
      <c r="W80" s="68" t="s">
        <v>134</v>
      </c>
      <c r="X80" s="68" t="s">
        <v>225</v>
      </c>
      <c r="Y80" s="68" t="s">
        <v>88</v>
      </c>
      <c r="Z80" s="68" t="s">
        <v>221</v>
      </c>
      <c r="AA80" s="68" t="s">
        <v>228</v>
      </c>
      <c r="AB80" s="6"/>
      <c r="AC80" s="6"/>
      <c r="AD80" s="112">
        <v>0.0</v>
      </c>
      <c r="AE80" s="112">
        <v>1.0</v>
      </c>
      <c r="AF80" s="6"/>
      <c r="AG80" s="112">
        <v>26.0</v>
      </c>
      <c r="AH80" s="112">
        <v>1.0</v>
      </c>
      <c r="AI80" s="68" t="s">
        <v>64</v>
      </c>
      <c r="AJ80" s="112">
        <v>0.0</v>
      </c>
      <c r="AK80" s="6"/>
      <c r="AL80" s="6"/>
      <c r="AM80" s="112">
        <v>0.0</v>
      </c>
      <c r="AN80" s="112">
        <v>0.0</v>
      </c>
      <c r="AO80" s="112">
        <v>100.0</v>
      </c>
      <c r="AP80" s="112">
        <v>1.0</v>
      </c>
      <c r="AQ80" s="112">
        <v>1.2</v>
      </c>
      <c r="AR80" s="112">
        <v>7.369028</v>
      </c>
      <c r="AS80" s="112">
        <v>78.06761</v>
      </c>
      <c r="AT80" s="112">
        <v>1.5236</v>
      </c>
      <c r="AU80" s="112">
        <v>7.2098</v>
      </c>
      <c r="AV80" s="112">
        <v>5.4236</v>
      </c>
      <c r="AW80" s="112">
        <v>21.6294</v>
      </c>
      <c r="AX80" s="112">
        <v>0.0</v>
      </c>
      <c r="AY80" s="112">
        <v>0.6756974</v>
      </c>
      <c r="AZ80" s="112">
        <v>-3.202028</v>
      </c>
    </row>
    <row r="81">
      <c r="A81">
        <f t="shared" si="2"/>
        <v>0</v>
      </c>
      <c r="B81" t="str">
        <f t="shared" si="3"/>
        <v/>
      </c>
      <c r="C81" t="str">
        <f>if(and(D$4&gt;1,E81=PROSES!$D$22),,D81)</f>
        <v/>
      </c>
      <c r="D81" s="1" t="str">
        <f>if(and(F$4&gt;1,F81=PROSES!$B$10),,F81)</f>
        <v/>
      </c>
      <c r="E81" t="str">
        <f t="shared" si="4"/>
        <v/>
      </c>
      <c r="F81" t="str">
        <f t="shared" si="5"/>
        <v/>
      </c>
      <c r="G81" s="1" t="str">
        <f>if(Z81=PROSES!$E$29,T81,)</f>
        <v/>
      </c>
      <c r="H81" t="str">
        <f>if(X81=PROSES!$E$29,T81,)</f>
        <v/>
      </c>
      <c r="I81" t="str">
        <f t="shared" si="6"/>
        <v/>
      </c>
      <c r="J81" t="str">
        <f>if(and($K$4&gt;1,R81=PROSES!$C$2),,K81)</f>
        <v/>
      </c>
      <c r="K81" s="1" t="str">
        <f>if(and($L$4&gt;1,L81=PROSES!$B$2),,L81)</f>
        <v/>
      </c>
      <c r="L81" t="str">
        <f t="shared" si="7"/>
        <v/>
      </c>
      <c r="M81" t="str">
        <f>if(Z81=PROSES!$B$3,T81,)</f>
        <v/>
      </c>
      <c r="N81" t="str">
        <f>if(X81=PROSES!$B$3,T81,)</f>
        <v/>
      </c>
      <c r="O81" t="str">
        <f t="shared" si="8"/>
        <v/>
      </c>
      <c r="P81" t="str">
        <f>if(Z81=PROSES!$B$1,T81,)</f>
        <v/>
      </c>
      <c r="Q81" t="str">
        <f>if(X81=PROSES!$B$1,T81,)</f>
        <v/>
      </c>
      <c r="R81" t="str">
        <f t="shared" si="9"/>
        <v>PANASIA5BANDUNG SELATAN5</v>
      </c>
      <c r="S81" s="3"/>
      <c r="T81" s="68" t="s">
        <v>229</v>
      </c>
      <c r="U81" s="68" t="s">
        <v>115</v>
      </c>
      <c r="V81" s="68" t="s">
        <v>115</v>
      </c>
      <c r="W81" s="68" t="s">
        <v>171</v>
      </c>
      <c r="X81" s="68" t="s">
        <v>230</v>
      </c>
      <c r="Y81" s="68" t="s">
        <v>85</v>
      </c>
      <c r="Z81" s="68" t="s">
        <v>221</v>
      </c>
      <c r="AA81" s="68" t="s">
        <v>226</v>
      </c>
      <c r="AB81" s="6"/>
      <c r="AC81" s="6"/>
      <c r="AD81" s="112">
        <v>0.0</v>
      </c>
      <c r="AE81" s="112">
        <v>1.0</v>
      </c>
      <c r="AF81" s="6"/>
      <c r="AG81" s="112">
        <v>9.0</v>
      </c>
      <c r="AH81" s="112">
        <v>1.0</v>
      </c>
      <c r="AI81" s="68" t="s">
        <v>64</v>
      </c>
      <c r="AJ81" s="112">
        <v>0.0</v>
      </c>
      <c r="AK81" s="6"/>
      <c r="AL81" s="6"/>
      <c r="AM81" s="112">
        <v>0.0</v>
      </c>
      <c r="AN81" s="112">
        <v>0.0</v>
      </c>
      <c r="AO81" s="112">
        <v>100.0</v>
      </c>
      <c r="AP81" s="112">
        <v>1.0</v>
      </c>
      <c r="AQ81" s="112">
        <v>0.58</v>
      </c>
      <c r="AR81" s="112">
        <v>3.776361</v>
      </c>
      <c r="AS81" s="112">
        <v>70.94324</v>
      </c>
      <c r="AT81" s="112">
        <v>1.233</v>
      </c>
      <c r="AU81" s="112">
        <v>3.5694</v>
      </c>
      <c r="AV81" s="112">
        <v>2.583</v>
      </c>
      <c r="AW81" s="112">
        <v>10.7082</v>
      </c>
      <c r="AX81" s="112">
        <v>0.0</v>
      </c>
      <c r="AY81" s="112">
        <v>0.6412987</v>
      </c>
      <c r="AZ81" s="112">
        <v>8.348166</v>
      </c>
    </row>
    <row r="82">
      <c r="A82">
        <f t="shared" si="2"/>
        <v>0</v>
      </c>
      <c r="B82" t="str">
        <f t="shared" si="3"/>
        <v/>
      </c>
      <c r="C82" t="str">
        <f>if(and(D$4&gt;1,E82=PROSES!$D$22),,D82)</f>
        <v/>
      </c>
      <c r="D82" s="1" t="str">
        <f>if(and(F$4&gt;1,F82=PROSES!$B$10),,F82)</f>
        <v/>
      </c>
      <c r="E82" t="str">
        <f t="shared" si="4"/>
        <v/>
      </c>
      <c r="F82" t="str">
        <f t="shared" si="5"/>
        <v/>
      </c>
      <c r="G82" s="1" t="str">
        <f>if(Z82=PROSES!$E$29,T82,)</f>
        <v/>
      </c>
      <c r="H82" t="str">
        <f>if(X82=PROSES!$E$29,T82,)</f>
        <v/>
      </c>
      <c r="I82" t="str">
        <f t="shared" si="6"/>
        <v/>
      </c>
      <c r="J82" t="str">
        <f>if(and($K$4&gt;1,R82=PROSES!$C$2),,K82)</f>
        <v/>
      </c>
      <c r="K82" s="1" t="str">
        <f>if(and($L$4&gt;1,L82=PROSES!$B$2),,L82)</f>
        <v/>
      </c>
      <c r="L82" t="str">
        <f t="shared" si="7"/>
        <v/>
      </c>
      <c r="M82" t="str">
        <f>if(Z82=PROSES!$B$3,T82,)</f>
        <v/>
      </c>
      <c r="N82" t="str">
        <f>if(X82=PROSES!$B$3,T82,)</f>
        <v/>
      </c>
      <c r="O82" t="str">
        <f t="shared" si="8"/>
        <v/>
      </c>
      <c r="P82" t="str">
        <f>if(Z82=PROSES!$B$1,T82,)</f>
        <v/>
      </c>
      <c r="Q82" t="str">
        <f>if(X82=PROSES!$B$1,T82,)</f>
        <v/>
      </c>
      <c r="R82" t="str">
        <f t="shared" si="9"/>
        <v>PANASIA5BANDUNG SELATAN5</v>
      </c>
      <c r="S82" s="3"/>
      <c r="T82" s="68" t="s">
        <v>231</v>
      </c>
      <c r="U82" s="68" t="s">
        <v>115</v>
      </c>
      <c r="V82" s="68" t="s">
        <v>115</v>
      </c>
      <c r="W82" s="68" t="s">
        <v>171</v>
      </c>
      <c r="X82" s="68" t="s">
        <v>230</v>
      </c>
      <c r="Y82" s="68" t="s">
        <v>88</v>
      </c>
      <c r="Z82" s="68" t="s">
        <v>221</v>
      </c>
      <c r="AA82" s="68" t="s">
        <v>228</v>
      </c>
      <c r="AB82" s="6"/>
      <c r="AC82" s="6"/>
      <c r="AD82" s="112">
        <v>0.0</v>
      </c>
      <c r="AE82" s="112">
        <v>1.0</v>
      </c>
      <c r="AF82" s="6"/>
      <c r="AG82" s="112">
        <v>9.0</v>
      </c>
      <c r="AH82" s="112">
        <v>1.0</v>
      </c>
      <c r="AI82" s="68" t="s">
        <v>64</v>
      </c>
      <c r="AJ82" s="112">
        <v>0.0</v>
      </c>
      <c r="AK82" s="6"/>
      <c r="AL82" s="6"/>
      <c r="AM82" s="112">
        <v>0.0</v>
      </c>
      <c r="AN82" s="112">
        <v>0.0</v>
      </c>
      <c r="AO82" s="112">
        <v>100.0</v>
      </c>
      <c r="AP82" s="112">
        <v>1.0</v>
      </c>
      <c r="AQ82" s="112">
        <v>0.58</v>
      </c>
      <c r="AR82" s="112">
        <v>3.776361</v>
      </c>
      <c r="AS82" s="112">
        <v>70.94324</v>
      </c>
      <c r="AT82" s="112">
        <v>1.233</v>
      </c>
      <c r="AU82" s="112">
        <v>3.5694</v>
      </c>
      <c r="AV82" s="112">
        <v>2.583</v>
      </c>
      <c r="AW82" s="112">
        <v>10.7082</v>
      </c>
      <c r="AX82" s="112">
        <v>0.0</v>
      </c>
      <c r="AY82" s="112">
        <v>0.6412987</v>
      </c>
      <c r="AZ82" s="112">
        <v>8.348166</v>
      </c>
    </row>
    <row r="83" hidden="1">
      <c r="A83">
        <f t="shared" si="2"/>
        <v>0</v>
      </c>
      <c r="B83" t="str">
        <f t="shared" si="3"/>
        <v/>
      </c>
      <c r="C83" t="str">
        <f>if(and(D$4&gt;1,E83=PROSES!$D$22),,D83)</f>
        <v/>
      </c>
      <c r="D83" s="1" t="str">
        <f>if(and(F$4&gt;1,F83=PROSES!$B$10),,F83)</f>
        <v/>
      </c>
      <c r="E83" t="str">
        <f t="shared" si="4"/>
        <v/>
      </c>
      <c r="F83" t="str">
        <f t="shared" si="5"/>
        <v/>
      </c>
      <c r="G83" s="1" t="str">
        <f>if(Z83=PROSES!$E$29,T83,)</f>
        <v/>
      </c>
      <c r="H83" t="str">
        <f>if(X83=PROSES!$E$29,T83,)</f>
        <v/>
      </c>
      <c r="I83" t="str">
        <f t="shared" si="6"/>
        <v/>
      </c>
      <c r="J83" t="str">
        <f>if(and($K$4&gt;1,R83=PROSES!$C$2),,K83)</f>
        <v/>
      </c>
      <c r="K83" s="1" t="str">
        <f>if(and($L$4&gt;1,L83=PROSES!$B$2),,L83)</f>
        <v/>
      </c>
      <c r="L83" t="str">
        <f t="shared" si="7"/>
        <v/>
      </c>
      <c r="M83" t="str">
        <f>if(Z83=PROSES!$B$3,T83,)</f>
        <v/>
      </c>
      <c r="N83" t="str">
        <f>if(X83=PROSES!$B$3,T83,)</f>
        <v/>
      </c>
      <c r="O83" t="str">
        <f t="shared" si="8"/>
        <v/>
      </c>
      <c r="P83" t="str">
        <f>if(Z83=PROSES!$B$1,T83,)</f>
        <v/>
      </c>
      <c r="Q83" t="str">
        <f>if(X83=PROSES!$B$1,T83,)</f>
        <v/>
      </c>
      <c r="R83" t="str">
        <f t="shared" si="9"/>
        <v>NEW UJUNG BERUNG7BANDUNG SELATAN7</v>
      </c>
      <c r="S83" s="3"/>
      <c r="T83" s="68" t="s">
        <v>232</v>
      </c>
      <c r="U83" s="68" t="s">
        <v>75</v>
      </c>
      <c r="V83" s="68" t="s">
        <v>75</v>
      </c>
      <c r="W83" s="68" t="s">
        <v>233</v>
      </c>
      <c r="X83" s="68" t="s">
        <v>234</v>
      </c>
      <c r="Y83" s="68" t="s">
        <v>78</v>
      </c>
      <c r="Z83" s="68" t="s">
        <v>235</v>
      </c>
      <c r="AA83" s="68" t="s">
        <v>236</v>
      </c>
      <c r="AB83" s="6"/>
      <c r="AC83" s="6"/>
      <c r="AD83" s="112">
        <v>0.0</v>
      </c>
      <c r="AE83" s="112">
        <v>1.0</v>
      </c>
      <c r="AF83" s="6"/>
      <c r="AG83" s="112">
        <v>32.89</v>
      </c>
      <c r="AH83" s="112">
        <v>1.0</v>
      </c>
      <c r="AI83" s="68" t="s">
        <v>64</v>
      </c>
      <c r="AJ83" s="112">
        <v>0.0</v>
      </c>
      <c r="AK83" s="6"/>
      <c r="AL83" s="6"/>
      <c r="AM83" s="112">
        <v>0.0</v>
      </c>
      <c r="AN83" s="112">
        <v>0.0</v>
      </c>
      <c r="AO83" s="112">
        <v>100.0</v>
      </c>
      <c r="AP83" s="112">
        <v>1.0</v>
      </c>
      <c r="AQ83" s="112">
        <v>1.98</v>
      </c>
      <c r="AR83" s="112">
        <v>9.308553</v>
      </c>
      <c r="AS83" s="112">
        <v>84.05775</v>
      </c>
      <c r="AT83" s="112">
        <v>0.963677</v>
      </c>
      <c r="AU83" s="112">
        <v>9.258535</v>
      </c>
      <c r="AV83" s="112">
        <v>5.897177</v>
      </c>
      <c r="AW83" s="112">
        <v>27.7756</v>
      </c>
      <c r="AX83" s="112">
        <v>0.0</v>
      </c>
      <c r="AY83" s="112">
        <v>0.6862155</v>
      </c>
      <c r="AZ83" s="112">
        <v>-8.9765</v>
      </c>
    </row>
    <row r="84" hidden="1">
      <c r="A84">
        <f t="shared" si="2"/>
        <v>0</v>
      </c>
      <c r="B84" t="str">
        <f t="shared" si="3"/>
        <v/>
      </c>
      <c r="C84" t="str">
        <f>if(and(D$4&gt;1,E84=PROSES!$D$22),,D84)</f>
        <v/>
      </c>
      <c r="D84" s="1" t="str">
        <f>if(and(F$4&gt;1,F84=PROSES!$B$10),,F84)</f>
        <v/>
      </c>
      <c r="E84" t="str">
        <f t="shared" si="4"/>
        <v/>
      </c>
      <c r="F84" t="str">
        <f t="shared" si="5"/>
        <v/>
      </c>
      <c r="G84" s="1" t="str">
        <f>if(Z84=PROSES!$E$29,T84,)</f>
        <v/>
      </c>
      <c r="H84" t="str">
        <f>if(X84=PROSES!$E$29,T84,)</f>
        <v/>
      </c>
      <c r="I84" t="str">
        <f t="shared" si="6"/>
        <v/>
      </c>
      <c r="J84" t="str">
        <f>if(and($K$4&gt;1,R84=PROSES!$C$2),,K84)</f>
        <v/>
      </c>
      <c r="K84" s="1" t="str">
        <f>if(and($L$4&gt;1,L84=PROSES!$B$2),,L84)</f>
        <v/>
      </c>
      <c r="L84" t="str">
        <f t="shared" si="7"/>
        <v/>
      </c>
      <c r="M84" t="str">
        <f>if(Z84=PROSES!$B$3,T84,)</f>
        <v/>
      </c>
      <c r="N84" t="str">
        <f>if(X84=PROSES!$B$3,T84,)</f>
        <v/>
      </c>
      <c r="O84" t="str">
        <f t="shared" si="8"/>
        <v/>
      </c>
      <c r="P84" t="str">
        <f>if(Z84=PROSES!$B$1,T84,)</f>
        <v/>
      </c>
      <c r="Q84" t="str">
        <f>if(X84=PROSES!$B$1,T84,)</f>
        <v/>
      </c>
      <c r="R84" t="str">
        <f t="shared" si="9"/>
        <v>BANDUNG SELATAN5WAYANG WINDU5</v>
      </c>
      <c r="S84" s="3"/>
      <c r="T84" s="68" t="s">
        <v>237</v>
      </c>
      <c r="U84" s="68" t="s">
        <v>115</v>
      </c>
      <c r="V84" s="68" t="s">
        <v>115</v>
      </c>
      <c r="W84" s="68" t="s">
        <v>220</v>
      </c>
      <c r="X84" s="68" t="s">
        <v>221</v>
      </c>
      <c r="Y84" s="68" t="s">
        <v>226</v>
      </c>
      <c r="Z84" s="68" t="s">
        <v>238</v>
      </c>
      <c r="AA84" s="68" t="s">
        <v>85</v>
      </c>
      <c r="AB84" s="6"/>
      <c r="AC84" s="6"/>
      <c r="AD84" s="112">
        <v>0.0</v>
      </c>
      <c r="AE84" s="112">
        <v>1.0</v>
      </c>
      <c r="AF84" s="6"/>
      <c r="AG84" s="112">
        <v>33.37</v>
      </c>
      <c r="AH84" s="112">
        <v>1.0</v>
      </c>
      <c r="AI84" s="68" t="s">
        <v>64</v>
      </c>
      <c r="AJ84" s="112">
        <v>0.0</v>
      </c>
      <c r="AK84" s="6"/>
      <c r="AL84" s="6"/>
      <c r="AM84" s="112">
        <v>0.0</v>
      </c>
      <c r="AN84" s="112">
        <v>0.0</v>
      </c>
      <c r="AO84" s="112">
        <v>100.0</v>
      </c>
      <c r="AP84" s="112">
        <v>1.0</v>
      </c>
      <c r="AQ84" s="112">
        <v>0.78</v>
      </c>
      <c r="AR84" s="112">
        <v>13.83358</v>
      </c>
      <c r="AS84" s="112">
        <v>78.54912</v>
      </c>
      <c r="AT84" s="112">
        <v>2.746351</v>
      </c>
      <c r="AU84" s="112">
        <v>13.55823</v>
      </c>
      <c r="AV84" s="112">
        <v>7.751851</v>
      </c>
      <c r="AW84" s="112">
        <v>40.67469</v>
      </c>
      <c r="AX84" s="112">
        <v>0.0</v>
      </c>
      <c r="AY84" s="112">
        <v>0.6644356</v>
      </c>
      <c r="AZ84" s="112">
        <v>0.9922302</v>
      </c>
    </row>
    <row r="85" hidden="1">
      <c r="A85">
        <f t="shared" si="2"/>
        <v>0</v>
      </c>
      <c r="B85" t="str">
        <f t="shared" si="3"/>
        <v/>
      </c>
      <c r="C85" t="str">
        <f>if(and(D$4&gt;1,E85=PROSES!$D$22),,D85)</f>
        <v/>
      </c>
      <c r="D85" s="1" t="str">
        <f>if(and(F$4&gt;1,F85=PROSES!$B$10),,F85)</f>
        <v/>
      </c>
      <c r="E85" t="str">
        <f t="shared" si="4"/>
        <v/>
      </c>
      <c r="F85" t="str">
        <f t="shared" si="5"/>
        <v/>
      </c>
      <c r="G85" s="1" t="str">
        <f>if(Z85=PROSES!$E$29,T85,)</f>
        <v/>
      </c>
      <c r="H85" t="str">
        <f>if(X85=PROSES!$E$29,T85,)</f>
        <v/>
      </c>
      <c r="I85" t="str">
        <f t="shared" si="6"/>
        <v/>
      </c>
      <c r="J85" t="str">
        <f>if(and($K$4&gt;1,R85=PROSES!$C$2),,K85)</f>
        <v/>
      </c>
      <c r="K85" s="1" t="str">
        <f>if(and($L$4&gt;1,L85=PROSES!$B$2),,L85)</f>
        <v/>
      </c>
      <c r="L85" t="str">
        <f t="shared" si="7"/>
        <v/>
      </c>
      <c r="M85" t="str">
        <f>if(Z85=PROSES!$B$3,T85,)</f>
        <v/>
      </c>
      <c r="N85" t="str">
        <f>if(X85=PROSES!$B$3,T85,)</f>
        <v/>
      </c>
      <c r="O85" t="str">
        <f t="shared" si="8"/>
        <v/>
      </c>
      <c r="P85" t="str">
        <f>if(Z85=PROSES!$B$1,T85,)</f>
        <v/>
      </c>
      <c r="Q85" t="str">
        <f>if(X85=PROSES!$B$1,T85,)</f>
        <v/>
      </c>
      <c r="R85" t="str">
        <f t="shared" si="9"/>
        <v>BANDUNG SELATAN5WAYANG WINDU5</v>
      </c>
      <c r="S85" s="3"/>
      <c r="T85" s="68" t="s">
        <v>239</v>
      </c>
      <c r="U85" s="68" t="s">
        <v>115</v>
      </c>
      <c r="V85" s="68" t="s">
        <v>115</v>
      </c>
      <c r="W85" s="68" t="s">
        <v>220</v>
      </c>
      <c r="X85" s="68" t="s">
        <v>221</v>
      </c>
      <c r="Y85" s="68" t="s">
        <v>228</v>
      </c>
      <c r="Z85" s="68" t="s">
        <v>238</v>
      </c>
      <c r="AA85" s="68" t="s">
        <v>85</v>
      </c>
      <c r="AB85" s="6"/>
      <c r="AC85" s="6"/>
      <c r="AD85" s="112">
        <v>0.0</v>
      </c>
      <c r="AE85" s="112">
        <v>1.0</v>
      </c>
      <c r="AF85" s="6"/>
      <c r="AG85" s="112">
        <v>33.37</v>
      </c>
      <c r="AH85" s="112">
        <v>1.0</v>
      </c>
      <c r="AI85" s="68" t="s">
        <v>64</v>
      </c>
      <c r="AJ85" s="112">
        <v>0.0</v>
      </c>
      <c r="AK85" s="6"/>
      <c r="AL85" s="6"/>
      <c r="AM85" s="112">
        <v>0.0</v>
      </c>
      <c r="AN85" s="112">
        <v>0.0</v>
      </c>
      <c r="AO85" s="112">
        <v>100.0</v>
      </c>
      <c r="AP85" s="112">
        <v>1.0</v>
      </c>
      <c r="AQ85" s="112">
        <v>0.78</v>
      </c>
      <c r="AR85" s="112">
        <v>13.83358</v>
      </c>
      <c r="AS85" s="112">
        <v>78.54912</v>
      </c>
      <c r="AT85" s="112">
        <v>2.746351</v>
      </c>
      <c r="AU85" s="112">
        <v>13.55823</v>
      </c>
      <c r="AV85" s="112">
        <v>7.751851</v>
      </c>
      <c r="AW85" s="112">
        <v>40.67469</v>
      </c>
      <c r="AX85" s="112">
        <v>0.0</v>
      </c>
      <c r="AY85" s="112">
        <v>0.6644356</v>
      </c>
      <c r="AZ85" s="112">
        <v>0.9922302</v>
      </c>
    </row>
    <row r="86" hidden="1">
      <c r="A86">
        <f t="shared" si="2"/>
        <v>0</v>
      </c>
      <c r="B86" t="str">
        <f t="shared" si="3"/>
        <v/>
      </c>
      <c r="C86" t="str">
        <f>if(and(D$4&gt;1,E86=PROSES!$D$22),,D86)</f>
        <v/>
      </c>
      <c r="D86" s="1" t="str">
        <f>if(and(F$4&gt;1,F86=PROSES!$B$10),,F86)</f>
        <v/>
      </c>
      <c r="E86" t="str">
        <f t="shared" si="4"/>
        <v/>
      </c>
      <c r="F86" t="str">
        <f t="shared" si="5"/>
        <v/>
      </c>
      <c r="G86" s="1" t="str">
        <f>if(Z86=PROSES!$E$29,T86,)</f>
        <v/>
      </c>
      <c r="H86" t="str">
        <f>if(X86=PROSES!$E$29,T86,)</f>
        <v/>
      </c>
      <c r="I86" t="str">
        <f t="shared" si="6"/>
        <v/>
      </c>
      <c r="J86" t="str">
        <f>if(and($K$4&gt;1,R86=PROSES!$C$2),,K86)</f>
        <v/>
      </c>
      <c r="K86" s="1" t="str">
        <f>if(and($L$4&gt;1,L86=PROSES!$B$2),,L86)</f>
        <v/>
      </c>
      <c r="L86" t="str">
        <f t="shared" si="7"/>
        <v/>
      </c>
      <c r="M86" t="str">
        <f>if(Z86=PROSES!$B$3,T86,)</f>
        <v/>
      </c>
      <c r="N86" t="str">
        <f>if(X86=PROSES!$B$3,T86,)</f>
        <v/>
      </c>
      <c r="O86" t="str">
        <f t="shared" si="8"/>
        <v/>
      </c>
      <c r="P86" t="str">
        <f>if(Z86=PROSES!$B$1,T86,)</f>
        <v/>
      </c>
      <c r="Q86" t="str">
        <f>if(X86=PROSES!$B$1,T86,)</f>
        <v/>
      </c>
      <c r="R86" t="str">
        <f t="shared" si="9"/>
        <v>GIS BANDUNG TIMUR5UJUNG BERUNG5</v>
      </c>
      <c r="S86" s="3"/>
      <c r="T86" s="68" t="s">
        <v>240</v>
      </c>
      <c r="U86" s="68" t="s">
        <v>115</v>
      </c>
      <c r="V86" s="68" t="s">
        <v>115</v>
      </c>
      <c r="W86" s="68" t="s">
        <v>153</v>
      </c>
      <c r="X86" s="68" t="s">
        <v>241</v>
      </c>
      <c r="Y86" s="68" t="s">
        <v>85</v>
      </c>
      <c r="Z86" s="68" t="s">
        <v>242</v>
      </c>
      <c r="AA86" s="68" t="s">
        <v>85</v>
      </c>
      <c r="AB86" s="6"/>
      <c r="AC86" s="6"/>
      <c r="AD86" s="112">
        <v>0.0</v>
      </c>
      <c r="AE86" s="112">
        <v>1.0</v>
      </c>
      <c r="AF86" s="6"/>
      <c r="AG86" s="112">
        <v>8.8</v>
      </c>
      <c r="AH86" s="112">
        <v>1.0</v>
      </c>
      <c r="AI86" s="68" t="s">
        <v>64</v>
      </c>
      <c r="AJ86" s="112">
        <v>0.0</v>
      </c>
      <c r="AK86" s="6"/>
      <c r="AL86" s="6"/>
      <c r="AM86" s="112">
        <v>0.0</v>
      </c>
      <c r="AN86" s="112">
        <v>0.0</v>
      </c>
      <c r="AO86" s="112">
        <v>100.0</v>
      </c>
      <c r="AP86" s="112">
        <v>1.0</v>
      </c>
      <c r="AQ86" s="112">
        <v>2.73</v>
      </c>
      <c r="AR86" s="112">
        <v>2.477868</v>
      </c>
      <c r="AS86" s="112">
        <v>82.244</v>
      </c>
      <c r="AT86" s="112">
        <v>0.3344</v>
      </c>
      <c r="AU86" s="112">
        <v>2.4552</v>
      </c>
      <c r="AV86" s="112">
        <v>1.4784</v>
      </c>
      <c r="AW86" s="112">
        <v>7.1236</v>
      </c>
      <c r="AX86" s="112">
        <v>0.0</v>
      </c>
      <c r="AY86" s="112">
        <v>0.6465942</v>
      </c>
      <c r="AZ86" s="112">
        <v>-6.013103</v>
      </c>
    </row>
    <row r="87" hidden="1">
      <c r="A87">
        <f t="shared" si="2"/>
        <v>0</v>
      </c>
      <c r="B87" t="str">
        <f t="shared" si="3"/>
        <v/>
      </c>
      <c r="C87" t="str">
        <f>if(and(D$4&gt;1,E87=PROSES!$D$22),,D87)</f>
        <v/>
      </c>
      <c r="D87" s="1" t="str">
        <f>if(and(F$4&gt;1,F87=PROSES!$B$10),,F87)</f>
        <v/>
      </c>
      <c r="E87" t="str">
        <f t="shared" si="4"/>
        <v/>
      </c>
      <c r="F87" t="str">
        <f t="shared" si="5"/>
        <v/>
      </c>
      <c r="G87" s="1" t="str">
        <f>if(Z87=PROSES!$E$29,T87,)</f>
        <v/>
      </c>
      <c r="H87" t="str">
        <f>if(X87=PROSES!$E$29,T87,)</f>
        <v/>
      </c>
      <c r="I87" t="str">
        <f t="shared" si="6"/>
        <v/>
      </c>
      <c r="J87" t="str">
        <f>if(and($K$4&gt;1,R87=PROSES!$C$2),,K87)</f>
        <v/>
      </c>
      <c r="K87" s="1" t="str">
        <f>if(and($L$4&gt;1,L87=PROSES!$B$2),,L87)</f>
        <v/>
      </c>
      <c r="L87" t="str">
        <f t="shared" si="7"/>
        <v/>
      </c>
      <c r="M87" t="str">
        <f>if(Z87=PROSES!$B$3,T87,)</f>
        <v/>
      </c>
      <c r="N87" t="str">
        <f>if(X87=PROSES!$B$3,T87,)</f>
        <v/>
      </c>
      <c r="O87" t="str">
        <f t="shared" si="8"/>
        <v/>
      </c>
      <c r="P87" t="str">
        <f>if(Z87=PROSES!$B$1,T87,)</f>
        <v/>
      </c>
      <c r="Q87" t="str">
        <f>if(X87=PROSES!$B$1,T87,)</f>
        <v/>
      </c>
      <c r="R87" t="str">
        <f t="shared" si="9"/>
        <v>GIS BANDUNG TIMUR5UJUNG BERUNG5</v>
      </c>
      <c r="S87" s="3"/>
      <c r="T87" s="68" t="s">
        <v>243</v>
      </c>
      <c r="U87" s="68" t="s">
        <v>115</v>
      </c>
      <c r="V87" s="68" t="s">
        <v>115</v>
      </c>
      <c r="W87" s="68" t="s">
        <v>153</v>
      </c>
      <c r="X87" s="68" t="s">
        <v>241</v>
      </c>
      <c r="Y87" s="68" t="s">
        <v>85</v>
      </c>
      <c r="Z87" s="68" t="s">
        <v>242</v>
      </c>
      <c r="AA87" s="68" t="s">
        <v>88</v>
      </c>
      <c r="AB87" s="6"/>
      <c r="AC87" s="6"/>
      <c r="AD87" s="112">
        <v>0.0</v>
      </c>
      <c r="AE87" s="112">
        <v>1.0</v>
      </c>
      <c r="AF87" s="6"/>
      <c r="AG87" s="112">
        <v>8.8</v>
      </c>
      <c r="AH87" s="112">
        <v>1.0</v>
      </c>
      <c r="AI87" s="68" t="s">
        <v>64</v>
      </c>
      <c r="AJ87" s="112">
        <v>0.0</v>
      </c>
      <c r="AK87" s="6"/>
      <c r="AL87" s="6"/>
      <c r="AM87" s="112">
        <v>0.0</v>
      </c>
      <c r="AN87" s="112">
        <v>0.0</v>
      </c>
      <c r="AO87" s="112">
        <v>100.0</v>
      </c>
      <c r="AP87" s="112">
        <v>1.0</v>
      </c>
      <c r="AQ87" s="112">
        <v>2.73</v>
      </c>
      <c r="AR87" s="112">
        <v>2.477868</v>
      </c>
      <c r="AS87" s="112">
        <v>82.244</v>
      </c>
      <c r="AT87" s="112">
        <v>0.3344</v>
      </c>
      <c r="AU87" s="112">
        <v>2.4552</v>
      </c>
      <c r="AV87" s="112">
        <v>1.4784</v>
      </c>
      <c r="AW87" s="112">
        <v>7.1236</v>
      </c>
      <c r="AX87" s="112">
        <v>0.0</v>
      </c>
      <c r="AY87" s="112">
        <v>0.6465942</v>
      </c>
      <c r="AZ87" s="112">
        <v>-6.013103</v>
      </c>
    </row>
    <row r="88" hidden="1">
      <c r="A88">
        <f t="shared" si="2"/>
        <v>0</v>
      </c>
      <c r="B88" t="str">
        <f t="shared" si="3"/>
        <v/>
      </c>
      <c r="C88" t="str">
        <f>if(and(D$4&gt;1,E88=PROSES!$D$22),,D88)</f>
        <v/>
      </c>
      <c r="D88" s="1" t="str">
        <f>if(and(F$4&gt;1,F88=PROSES!$B$10),,F88)</f>
        <v/>
      </c>
      <c r="E88" t="str">
        <f t="shared" si="4"/>
        <v/>
      </c>
      <c r="F88" t="str">
        <f t="shared" si="5"/>
        <v/>
      </c>
      <c r="G88" s="1" t="str">
        <f>if(Z88=PROSES!$E$29,T88,)</f>
        <v/>
      </c>
      <c r="H88" t="str">
        <f>if(X88=PROSES!$E$29,T88,)</f>
        <v/>
      </c>
      <c r="I88" t="str">
        <f t="shared" si="6"/>
        <v/>
      </c>
      <c r="J88" t="str">
        <f>if(and($K$4&gt;1,R88=PROSES!$C$2),,K88)</f>
        <v/>
      </c>
      <c r="K88" s="1" t="str">
        <f>if(and($L$4&gt;1,L88=PROSES!$B$2),,L88)</f>
        <v/>
      </c>
      <c r="L88" t="str">
        <f t="shared" si="7"/>
        <v/>
      </c>
      <c r="M88" t="str">
        <f>if(Z88=PROSES!$B$3,T88,)</f>
        <v/>
      </c>
      <c r="N88" t="str">
        <f>if(X88=PROSES!$B$3,T88,)</f>
        <v/>
      </c>
      <c r="O88" t="str">
        <f t="shared" si="8"/>
        <v/>
      </c>
      <c r="P88" t="str">
        <f>if(Z88=PROSES!$B$1,T88,)</f>
        <v/>
      </c>
      <c r="Q88" t="str">
        <f>if(X88=PROSES!$B$1,T88,)</f>
        <v/>
      </c>
      <c r="R88" t="str">
        <f t="shared" si="9"/>
        <v>CIBADAK BARU5BOGORBARU5</v>
      </c>
      <c r="S88" s="3"/>
      <c r="T88" s="68" t="s">
        <v>244</v>
      </c>
      <c r="U88" s="68" t="s">
        <v>58</v>
      </c>
      <c r="V88" s="68" t="s">
        <v>58</v>
      </c>
      <c r="W88" s="68" t="s">
        <v>90</v>
      </c>
      <c r="X88" s="68" t="s">
        <v>245</v>
      </c>
      <c r="Y88" s="68" t="s">
        <v>66</v>
      </c>
      <c r="Z88" s="68" t="s">
        <v>246</v>
      </c>
      <c r="AA88" s="68" t="s">
        <v>61</v>
      </c>
      <c r="AB88" s="6"/>
      <c r="AC88" s="6"/>
      <c r="AD88" s="112">
        <v>0.0</v>
      </c>
      <c r="AE88" s="112">
        <v>1.0</v>
      </c>
      <c r="AF88" s="6"/>
      <c r="AG88" s="112">
        <v>46.057</v>
      </c>
      <c r="AH88" s="112">
        <v>1.0</v>
      </c>
      <c r="AI88" s="68" t="s">
        <v>64</v>
      </c>
      <c r="AJ88" s="112">
        <v>0.0</v>
      </c>
      <c r="AK88" s="6"/>
      <c r="AL88" s="6"/>
      <c r="AM88" s="112">
        <v>0.0</v>
      </c>
      <c r="AN88" s="112">
        <v>0.0</v>
      </c>
      <c r="AO88" s="112">
        <v>100.0</v>
      </c>
      <c r="AP88" s="112">
        <v>1.0</v>
      </c>
      <c r="AQ88" s="112">
        <v>1.62</v>
      </c>
      <c r="AR88" s="112">
        <v>13.05049</v>
      </c>
      <c r="AS88" s="112">
        <v>82.15014</v>
      </c>
      <c r="AT88" s="112">
        <v>1.782406</v>
      </c>
      <c r="AU88" s="112">
        <v>12.9282</v>
      </c>
      <c r="AV88" s="112">
        <v>8.690956</v>
      </c>
      <c r="AW88" s="112">
        <v>38.7846</v>
      </c>
      <c r="AX88" s="112">
        <v>0.0</v>
      </c>
      <c r="AY88" s="112">
        <v>0.683587</v>
      </c>
      <c r="AZ88" s="112">
        <v>-7.109503</v>
      </c>
    </row>
    <row r="89" hidden="1">
      <c r="A89">
        <f t="shared" si="2"/>
        <v>0</v>
      </c>
      <c r="B89" t="str">
        <f t="shared" si="3"/>
        <v/>
      </c>
      <c r="C89" t="str">
        <f>if(and(D$4&gt;1,E89=PROSES!$D$22),,D89)</f>
        <v/>
      </c>
      <c r="D89" s="1" t="str">
        <f>if(and(F$4&gt;1,F89=PROSES!$B$10),,F89)</f>
        <v/>
      </c>
      <c r="E89" t="str">
        <f t="shared" si="4"/>
        <v/>
      </c>
      <c r="F89" t="str">
        <f t="shared" si="5"/>
        <v/>
      </c>
      <c r="G89" s="1" t="str">
        <f>if(Z89=PROSES!$E$29,T89,)</f>
        <v/>
      </c>
      <c r="H89" t="str">
        <f>if(X89=PROSES!$E$29,T89,)</f>
        <v/>
      </c>
      <c r="I89" t="str">
        <f t="shared" si="6"/>
        <v/>
      </c>
      <c r="J89" t="str">
        <f>if(and($K$4&gt;1,R89=PROSES!$C$2),,K89)</f>
        <v/>
      </c>
      <c r="K89" s="1" t="str">
        <f>if(and($L$4&gt;1,L89=PROSES!$B$2),,L89)</f>
        <v/>
      </c>
      <c r="L89" t="str">
        <f t="shared" si="7"/>
        <v/>
      </c>
      <c r="M89" t="str">
        <f>if(Z89=PROSES!$B$3,T89,)</f>
        <v/>
      </c>
      <c r="N89" t="str">
        <f>if(X89=PROSES!$B$3,T89,)</f>
        <v/>
      </c>
      <c r="O89" t="str">
        <f t="shared" si="8"/>
        <v/>
      </c>
      <c r="P89" t="str">
        <f>if(Z89=PROSES!$B$1,T89,)</f>
        <v/>
      </c>
      <c r="Q89" t="str">
        <f>if(X89=PROSES!$B$1,T89,)</f>
        <v/>
      </c>
      <c r="R89" t="str">
        <f t="shared" si="9"/>
        <v>CIAWI4BOGORBARU4</v>
      </c>
      <c r="S89" s="3"/>
      <c r="T89" s="68" t="s">
        <v>247</v>
      </c>
      <c r="U89" s="68" t="s">
        <v>58</v>
      </c>
      <c r="V89" s="68" t="s">
        <v>58</v>
      </c>
      <c r="W89" s="68" t="s">
        <v>215</v>
      </c>
      <c r="X89" s="68" t="s">
        <v>248</v>
      </c>
      <c r="Y89" s="68" t="s">
        <v>249</v>
      </c>
      <c r="Z89" s="68" t="s">
        <v>250</v>
      </c>
      <c r="AA89" s="68" t="s">
        <v>249</v>
      </c>
      <c r="AB89" s="6"/>
      <c r="AC89" s="6"/>
      <c r="AD89" s="112">
        <v>1.0</v>
      </c>
      <c r="AE89" s="112">
        <v>1.0</v>
      </c>
      <c r="AF89" s="6"/>
      <c r="AG89" s="112">
        <v>6.8</v>
      </c>
      <c r="AH89" s="112">
        <v>1.0</v>
      </c>
      <c r="AI89" s="68" t="s">
        <v>64</v>
      </c>
      <c r="AJ89" s="112">
        <v>0.0</v>
      </c>
      <c r="AK89" s="6"/>
      <c r="AL89" s="6"/>
      <c r="AM89" s="112">
        <v>0.0</v>
      </c>
      <c r="AN89" s="112">
        <v>0.0</v>
      </c>
      <c r="AO89" s="112">
        <v>100.0</v>
      </c>
      <c r="AP89" s="112">
        <v>1.0</v>
      </c>
      <c r="AQ89" s="112">
        <v>0.44</v>
      </c>
      <c r="AR89" s="112">
        <v>3.013887</v>
      </c>
      <c r="AS89" s="112">
        <v>60.53732</v>
      </c>
      <c r="AT89" s="112">
        <v>1.4824</v>
      </c>
      <c r="AU89" s="112">
        <v>2.62412</v>
      </c>
      <c r="AV89" s="112">
        <v>2.5024</v>
      </c>
      <c r="AW89" s="112">
        <v>7.87236</v>
      </c>
      <c r="AX89" s="112">
        <v>0.0</v>
      </c>
      <c r="AY89" s="112">
        <v>0.5913117</v>
      </c>
      <c r="AZ89" s="112">
        <v>18.4643</v>
      </c>
    </row>
    <row r="90" hidden="1">
      <c r="A90">
        <f t="shared" si="2"/>
        <v>0</v>
      </c>
      <c r="B90" t="str">
        <f t="shared" si="3"/>
        <v/>
      </c>
      <c r="C90" t="str">
        <f>if(and(D$4&gt;1,E90=PROSES!$D$22),,D90)</f>
        <v/>
      </c>
      <c r="D90" s="1" t="str">
        <f>if(and(F$4&gt;1,F90=PROSES!$B$10),,F90)</f>
        <v/>
      </c>
      <c r="E90" t="str">
        <f t="shared" si="4"/>
        <v/>
      </c>
      <c r="F90" t="str">
        <f t="shared" si="5"/>
        <v/>
      </c>
      <c r="G90" s="1" t="str">
        <f>if(Z90=PROSES!$E$29,T90,)</f>
        <v/>
      </c>
      <c r="H90" t="str">
        <f>if(X90=PROSES!$E$29,T90,)</f>
        <v/>
      </c>
      <c r="I90" t="str">
        <f t="shared" si="6"/>
        <v/>
      </c>
      <c r="J90" t="str">
        <f>if(and($K$4&gt;1,R90=PROSES!$C$2),,K90)</f>
        <v/>
      </c>
      <c r="K90" s="1" t="str">
        <f>if(and($L$4&gt;1,L90=PROSES!$B$2),,L90)</f>
        <v/>
      </c>
      <c r="L90" t="str">
        <f t="shared" si="7"/>
        <v/>
      </c>
      <c r="M90" t="str">
        <f>if(Z90=PROSES!$B$3,T90,)</f>
        <v/>
      </c>
      <c r="N90" t="str">
        <f>if(X90=PROSES!$B$3,T90,)</f>
        <v/>
      </c>
      <c r="O90" t="str">
        <f t="shared" si="8"/>
        <v/>
      </c>
      <c r="P90" t="str">
        <f>if(Z90=PROSES!$B$1,T90,)</f>
        <v/>
      </c>
      <c r="Q90" t="str">
        <f>if(X90=PROSES!$B$1,T90,)</f>
        <v/>
      </c>
      <c r="R90" t="str">
        <f t="shared" si="9"/>
        <v>BOGORBARU4CIAWI4</v>
      </c>
      <c r="S90" s="3"/>
      <c r="T90" s="68" t="s">
        <v>251</v>
      </c>
      <c r="U90" s="68" t="s">
        <v>58</v>
      </c>
      <c r="V90" s="68" t="s">
        <v>58</v>
      </c>
      <c r="W90" s="68" t="s">
        <v>215</v>
      </c>
      <c r="X90" s="68" t="s">
        <v>250</v>
      </c>
      <c r="Y90" s="68" t="s">
        <v>252</v>
      </c>
      <c r="Z90" s="68" t="s">
        <v>248</v>
      </c>
      <c r="AA90" s="68" t="s">
        <v>252</v>
      </c>
      <c r="AB90" s="6"/>
      <c r="AC90" s="6"/>
      <c r="AD90" s="112">
        <v>1.0</v>
      </c>
      <c r="AE90" s="112">
        <v>1.0</v>
      </c>
      <c r="AF90" s="6"/>
      <c r="AG90" s="112">
        <v>6.8</v>
      </c>
      <c r="AH90" s="112">
        <v>1.0</v>
      </c>
      <c r="AI90" s="68" t="s">
        <v>64</v>
      </c>
      <c r="AJ90" s="112">
        <v>0.0</v>
      </c>
      <c r="AK90" s="6"/>
      <c r="AL90" s="6"/>
      <c r="AM90" s="112">
        <v>0.0</v>
      </c>
      <c r="AN90" s="112">
        <v>0.0</v>
      </c>
      <c r="AO90" s="112">
        <v>100.0</v>
      </c>
      <c r="AP90" s="112">
        <v>1.0</v>
      </c>
      <c r="AQ90" s="112">
        <v>0.44</v>
      </c>
      <c r="AR90" s="112">
        <v>3.013887</v>
      </c>
      <c r="AS90" s="112">
        <v>60.53732</v>
      </c>
      <c r="AT90" s="112">
        <v>1.4824</v>
      </c>
      <c r="AU90" s="112">
        <v>2.62412</v>
      </c>
      <c r="AV90" s="112">
        <v>2.5024</v>
      </c>
      <c r="AW90" s="112">
        <v>7.87236</v>
      </c>
      <c r="AX90" s="112">
        <v>0.0</v>
      </c>
      <c r="AY90" s="112">
        <v>0.5913117</v>
      </c>
      <c r="AZ90" s="112">
        <v>18.4643</v>
      </c>
    </row>
    <row r="91" hidden="1">
      <c r="A91">
        <f t="shared" si="2"/>
        <v>0</v>
      </c>
      <c r="B91" t="str">
        <f t="shared" si="3"/>
        <v/>
      </c>
      <c r="C91" t="str">
        <f>if(and(D$4&gt;1,E91=PROSES!$D$22),,D91)</f>
        <v/>
      </c>
      <c r="D91" s="1" t="str">
        <f>if(and(F$4&gt;1,F91=PROSES!$B$10),,F91)</f>
        <v/>
      </c>
      <c r="E91" t="str">
        <f t="shared" si="4"/>
        <v/>
      </c>
      <c r="F91" t="str">
        <f t="shared" si="5"/>
        <v/>
      </c>
      <c r="G91" s="1" t="str">
        <f>if(Z91=PROSES!$E$29,T91,)</f>
        <v/>
      </c>
      <c r="H91" t="str">
        <f>if(X91=PROSES!$E$29,T91,)</f>
        <v/>
      </c>
      <c r="I91" t="str">
        <f t="shared" si="6"/>
        <v/>
      </c>
      <c r="J91" t="str">
        <f>if(and($K$4&gt;1,R91=PROSES!$C$2),,K91)</f>
        <v/>
      </c>
      <c r="K91" s="1" t="str">
        <f>if(and($L$4&gt;1,L91=PROSES!$B$2),,L91)</f>
        <v/>
      </c>
      <c r="L91" t="str">
        <f t="shared" si="7"/>
        <v/>
      </c>
      <c r="M91" t="str">
        <f>if(Z91=PROSES!$B$3,T91,)</f>
        <v/>
      </c>
      <c r="N91" t="str">
        <f>if(X91=PROSES!$B$3,T91,)</f>
        <v/>
      </c>
      <c r="O91" t="str">
        <f t="shared" si="8"/>
        <v/>
      </c>
      <c r="P91" t="str">
        <f>if(Z91=PROSES!$B$1,T91,)</f>
        <v/>
      </c>
      <c r="Q91" t="str">
        <f>if(X91=PROSES!$B$1,T91,)</f>
        <v/>
      </c>
      <c r="R91" t="str">
        <f t="shared" si="9"/>
        <v>BOGORBARU5CIAWI BARU</v>
      </c>
      <c r="S91" s="3"/>
      <c r="T91" s="68" t="s">
        <v>253</v>
      </c>
      <c r="U91" s="68" t="s">
        <v>58</v>
      </c>
      <c r="V91" s="68" t="s">
        <v>58</v>
      </c>
      <c r="W91" s="68" t="s">
        <v>254</v>
      </c>
      <c r="X91" s="68" t="s">
        <v>246</v>
      </c>
      <c r="Y91" s="68" t="s">
        <v>61</v>
      </c>
      <c r="Z91" s="68" t="s">
        <v>255</v>
      </c>
      <c r="AA91" s="68" t="s">
        <v>61</v>
      </c>
      <c r="AB91" s="6"/>
      <c r="AC91" s="6"/>
      <c r="AD91" s="112">
        <v>0.0</v>
      </c>
      <c r="AE91" s="112">
        <v>1.0</v>
      </c>
      <c r="AF91" s="6"/>
      <c r="AG91" s="112">
        <v>8.5</v>
      </c>
      <c r="AH91" s="112">
        <v>1.0</v>
      </c>
      <c r="AI91" s="68" t="s">
        <v>64</v>
      </c>
      <c r="AJ91" s="112">
        <v>0.0</v>
      </c>
      <c r="AK91" s="6"/>
      <c r="AL91" s="6"/>
      <c r="AM91" s="112">
        <v>0.0</v>
      </c>
      <c r="AN91" s="112">
        <v>0.0</v>
      </c>
      <c r="AO91" s="112">
        <v>100.0</v>
      </c>
      <c r="AP91" s="112">
        <v>1.0</v>
      </c>
      <c r="AQ91" s="112">
        <v>3.05</v>
      </c>
      <c r="AR91" s="112">
        <v>1.706993</v>
      </c>
      <c r="AS91" s="112">
        <v>81.09116</v>
      </c>
      <c r="AT91" s="112">
        <v>0.26435</v>
      </c>
      <c r="AU91" s="112">
        <v>1.6864</v>
      </c>
      <c r="AV91" s="112">
        <v>1.5385</v>
      </c>
      <c r="AW91" s="112">
        <v>5.0575</v>
      </c>
      <c r="AX91" s="112">
        <v>0.0</v>
      </c>
      <c r="AY91" s="112">
        <v>0.7037433</v>
      </c>
      <c r="AZ91" s="112">
        <v>-11.79587</v>
      </c>
    </row>
    <row r="92" hidden="1">
      <c r="A92">
        <f t="shared" si="2"/>
        <v>0</v>
      </c>
      <c r="B92" t="str">
        <f t="shared" si="3"/>
        <v/>
      </c>
      <c r="C92" t="str">
        <f>if(and(D$4&gt;1,E92=PROSES!$D$22),,D92)</f>
        <v/>
      </c>
      <c r="D92" s="1" t="str">
        <f>if(and(F$4&gt;1,F92=PROSES!$B$10),,F92)</f>
        <v/>
      </c>
      <c r="E92" t="str">
        <f t="shared" si="4"/>
        <v/>
      </c>
      <c r="F92" t="str">
        <f t="shared" si="5"/>
        <v/>
      </c>
      <c r="G92" s="1" t="str">
        <f>if(Z92=PROSES!$E$29,T92,)</f>
        <v/>
      </c>
      <c r="H92" t="str">
        <f>if(X92=PROSES!$E$29,T92,)</f>
        <v/>
      </c>
      <c r="I92" t="str">
        <f t="shared" si="6"/>
        <v/>
      </c>
      <c r="J92" t="str">
        <f>if(and($K$4&gt;1,R92=PROSES!$C$2),,K92)</f>
        <v/>
      </c>
      <c r="K92" s="1" t="str">
        <f>if(and($L$4&gt;1,L92=PROSES!$B$2),,L92)</f>
        <v/>
      </c>
      <c r="L92" t="str">
        <f t="shared" si="7"/>
        <v/>
      </c>
      <c r="M92" t="str">
        <f>if(Z92=PROSES!$B$3,T92,)</f>
        <v/>
      </c>
      <c r="N92" t="str">
        <f>if(X92=PROSES!$B$3,T92,)</f>
        <v/>
      </c>
      <c r="O92" t="str">
        <f t="shared" si="8"/>
        <v/>
      </c>
      <c r="P92" t="str">
        <f>if(Z92=PROSES!$B$1,T92,)</f>
        <v/>
      </c>
      <c r="Q92" t="str">
        <f>if(X92=PROSES!$B$1,T92,)</f>
        <v/>
      </c>
      <c r="R92" t="str">
        <f t="shared" si="9"/>
        <v>BOGORBARU5CIAWI BARU</v>
      </c>
      <c r="S92" s="3"/>
      <c r="T92" s="68" t="s">
        <v>256</v>
      </c>
      <c r="U92" s="68" t="s">
        <v>58</v>
      </c>
      <c r="V92" s="68" t="s">
        <v>58</v>
      </c>
      <c r="W92" s="68" t="s">
        <v>254</v>
      </c>
      <c r="X92" s="68" t="s">
        <v>246</v>
      </c>
      <c r="Y92" s="68" t="s">
        <v>66</v>
      </c>
      <c r="Z92" s="68" t="s">
        <v>255</v>
      </c>
      <c r="AA92" s="68" t="s">
        <v>66</v>
      </c>
      <c r="AB92" s="6"/>
      <c r="AC92" s="6"/>
      <c r="AD92" s="112">
        <v>0.0</v>
      </c>
      <c r="AE92" s="112">
        <v>1.0</v>
      </c>
      <c r="AF92" s="6"/>
      <c r="AG92" s="112">
        <v>8.5</v>
      </c>
      <c r="AH92" s="112">
        <v>1.0</v>
      </c>
      <c r="AI92" s="68" t="s">
        <v>64</v>
      </c>
      <c r="AJ92" s="112">
        <v>0.0</v>
      </c>
      <c r="AK92" s="6"/>
      <c r="AL92" s="6"/>
      <c r="AM92" s="112">
        <v>0.0</v>
      </c>
      <c r="AN92" s="112">
        <v>0.0</v>
      </c>
      <c r="AO92" s="112">
        <v>100.0</v>
      </c>
      <c r="AP92" s="112">
        <v>1.0</v>
      </c>
      <c r="AQ92" s="112">
        <v>3.05</v>
      </c>
      <c r="AR92" s="112">
        <v>1.706993</v>
      </c>
      <c r="AS92" s="112">
        <v>81.09116</v>
      </c>
      <c r="AT92" s="112">
        <v>0.26435</v>
      </c>
      <c r="AU92" s="112">
        <v>1.6864</v>
      </c>
      <c r="AV92" s="112">
        <v>1.5385</v>
      </c>
      <c r="AW92" s="112">
        <v>5.0575</v>
      </c>
      <c r="AX92" s="112">
        <v>0.0</v>
      </c>
      <c r="AY92" s="112">
        <v>0.7037433</v>
      </c>
      <c r="AZ92" s="112">
        <v>-11.79587</v>
      </c>
    </row>
    <row r="93" hidden="1">
      <c r="A93">
        <f t="shared" si="2"/>
        <v>0</v>
      </c>
      <c r="B93" t="str">
        <f t="shared" si="3"/>
        <v/>
      </c>
      <c r="C93" t="str">
        <f>if(and(D$4&gt;1,E93=PROSES!$D$22),,D93)</f>
        <v/>
      </c>
      <c r="D93" s="1" t="str">
        <f>if(and(F$4&gt;1,F93=PROSES!$B$10),,F93)</f>
        <v/>
      </c>
      <c r="E93" t="str">
        <f t="shared" si="4"/>
        <v/>
      </c>
      <c r="F93" t="str">
        <f t="shared" si="5"/>
        <v/>
      </c>
      <c r="G93" s="1" t="str">
        <f>if(Z93=PROSES!$E$29,T93,)</f>
        <v/>
      </c>
      <c r="H93" t="str">
        <f>if(X93=PROSES!$E$29,T93,)</f>
        <v/>
      </c>
      <c r="I93" t="str">
        <f t="shared" si="6"/>
        <v/>
      </c>
      <c r="J93" t="str">
        <f>if(and($K$4&gt;1,R93=PROSES!$C$2),,K93)</f>
        <v/>
      </c>
      <c r="K93" s="1" t="str">
        <f>if(and($L$4&gt;1,L93=PROSES!$B$2),,L93)</f>
        <v/>
      </c>
      <c r="L93" t="str">
        <f t="shared" si="7"/>
        <v/>
      </c>
      <c r="M93" t="str">
        <f>if(Z93=PROSES!$B$3,T93,)</f>
        <v/>
      </c>
      <c r="N93" t="str">
        <f>if(X93=PROSES!$B$3,T93,)</f>
        <v/>
      </c>
      <c r="O93" t="str">
        <f t="shared" si="8"/>
        <v/>
      </c>
      <c r="P93" t="str">
        <f>if(Z93=PROSES!$B$1,T93,)</f>
        <v/>
      </c>
      <c r="Q93" t="str">
        <f>if(X93=PROSES!$B$1,T93,)</f>
        <v/>
      </c>
      <c r="R93" t="str">
        <f t="shared" si="9"/>
        <v>BOGORBARU5CIANJUR5</v>
      </c>
      <c r="S93" s="3"/>
      <c r="T93" s="68" t="s">
        <v>257</v>
      </c>
      <c r="U93" s="68" t="s">
        <v>75</v>
      </c>
      <c r="V93" s="68" t="s">
        <v>75</v>
      </c>
      <c r="W93" s="68" t="s">
        <v>210</v>
      </c>
      <c r="X93" s="68" t="s">
        <v>246</v>
      </c>
      <c r="Y93" s="68" t="s">
        <v>61</v>
      </c>
      <c r="Z93" s="68" t="s">
        <v>258</v>
      </c>
      <c r="AA93" s="112" t="s">
        <v>88</v>
      </c>
      <c r="AB93" s="6"/>
      <c r="AC93" s="6"/>
      <c r="AD93" s="112">
        <v>0.0</v>
      </c>
      <c r="AE93" s="112">
        <v>1.0</v>
      </c>
      <c r="AF93" s="6"/>
      <c r="AG93" s="112">
        <v>45.135</v>
      </c>
      <c r="AH93" s="112">
        <v>1.0</v>
      </c>
      <c r="AI93" s="68" t="s">
        <v>64</v>
      </c>
      <c r="AJ93" s="112">
        <v>0.0</v>
      </c>
      <c r="AK93" s="6"/>
      <c r="AL93" s="6"/>
      <c r="AM93" s="112">
        <v>0.0</v>
      </c>
      <c r="AN93" s="112">
        <v>0.0</v>
      </c>
      <c r="AO93" s="112">
        <v>100.0</v>
      </c>
      <c r="AP93" s="112">
        <v>1.0</v>
      </c>
      <c r="AQ93" s="112">
        <v>0.6</v>
      </c>
      <c r="AR93" s="112">
        <v>18.826</v>
      </c>
      <c r="AS93" s="112">
        <v>73.681</v>
      </c>
      <c r="AT93" s="112">
        <v>5.289822</v>
      </c>
      <c r="AU93" s="112">
        <v>18.06754</v>
      </c>
      <c r="AV93" s="112">
        <v>12.06007</v>
      </c>
      <c r="AW93" s="112">
        <v>54.20262</v>
      </c>
      <c r="AX93" s="112">
        <v>0.0</v>
      </c>
      <c r="AY93" s="112">
        <v>0.650941</v>
      </c>
      <c r="AZ93" s="112">
        <v>5.70712</v>
      </c>
    </row>
    <row r="94" hidden="1">
      <c r="A94">
        <f t="shared" si="2"/>
        <v>0</v>
      </c>
      <c r="B94" t="str">
        <f t="shared" si="3"/>
        <v/>
      </c>
      <c r="C94" t="str">
        <f>if(and(D$4&gt;1,E94=PROSES!$D$22),,D94)</f>
        <v/>
      </c>
      <c r="D94" s="1" t="str">
        <f>if(and(F$4&gt;1,F94=PROSES!$B$10),,F94)</f>
        <v/>
      </c>
      <c r="E94" t="str">
        <f t="shared" si="4"/>
        <v/>
      </c>
      <c r="F94" t="str">
        <f t="shared" si="5"/>
        <v/>
      </c>
      <c r="G94" s="1" t="str">
        <f>if(Z94=PROSES!$E$29,T94,)</f>
        <v/>
      </c>
      <c r="H94" t="str">
        <f>if(X94=PROSES!$E$29,T94,)</f>
        <v/>
      </c>
      <c r="I94" t="str">
        <f t="shared" si="6"/>
        <v/>
      </c>
      <c r="J94" t="str">
        <f>if(and($K$4&gt;1,R94=PROSES!$C$2),,K94)</f>
        <v/>
      </c>
      <c r="K94" s="1" t="str">
        <f>if(and($L$4&gt;1,L94=PROSES!$B$2),,L94)</f>
        <v/>
      </c>
      <c r="L94" t="str">
        <f t="shared" si="7"/>
        <v/>
      </c>
      <c r="M94" t="str">
        <f>if(Z94=PROSES!$B$3,T94,)</f>
        <v/>
      </c>
      <c r="N94" t="str">
        <f>if(X94=PROSES!$B$3,T94,)</f>
        <v/>
      </c>
      <c r="O94" t="str">
        <f t="shared" si="8"/>
        <v/>
      </c>
      <c r="P94" t="str">
        <f>if(Z94=PROSES!$B$1,T94,)</f>
        <v/>
      </c>
      <c r="Q94" t="str">
        <f>if(X94=PROSES!$B$1,T94,)</f>
        <v/>
      </c>
      <c r="R94" t="str">
        <f t="shared" si="9"/>
        <v>BOGORBARU5KEDUNGBADAK5</v>
      </c>
      <c r="S94" s="3"/>
      <c r="T94" s="68" t="s">
        <v>3721</v>
      </c>
      <c r="U94" s="68" t="s">
        <v>75</v>
      </c>
      <c r="V94" s="68" t="s">
        <v>75</v>
      </c>
      <c r="W94" s="68" t="s">
        <v>807</v>
      </c>
      <c r="X94" s="68" t="s">
        <v>246</v>
      </c>
      <c r="Y94" s="68" t="s">
        <v>61</v>
      </c>
      <c r="Z94" s="68" t="s">
        <v>268</v>
      </c>
      <c r="AA94" s="112" t="s">
        <v>61</v>
      </c>
      <c r="AB94" s="6"/>
      <c r="AC94" s="6"/>
      <c r="AD94" s="112">
        <v>0.0</v>
      </c>
      <c r="AE94" s="112">
        <v>1.0</v>
      </c>
      <c r="AF94" s="6"/>
      <c r="AG94" s="112">
        <v>4.8</v>
      </c>
      <c r="AH94" s="112">
        <v>1.0</v>
      </c>
      <c r="AI94" s="68" t="s">
        <v>64</v>
      </c>
      <c r="AJ94" s="112">
        <v>0.0</v>
      </c>
      <c r="AK94" s="6"/>
      <c r="AL94" s="6"/>
      <c r="AM94" s="112">
        <v>0.0</v>
      </c>
      <c r="AN94" s="112">
        <v>0.0</v>
      </c>
      <c r="AO94" s="112">
        <v>100.0</v>
      </c>
      <c r="AP94" s="112">
        <v>1.0</v>
      </c>
      <c r="AQ94" s="112">
        <v>2.73</v>
      </c>
      <c r="AR94" s="112">
        <v>1.364585</v>
      </c>
      <c r="AS94" s="112">
        <v>82.725</v>
      </c>
      <c r="AT94" s="112">
        <v>0.1728</v>
      </c>
      <c r="AU94" s="112">
        <v>1.3536</v>
      </c>
      <c r="AV94" s="112">
        <v>0.7632</v>
      </c>
      <c r="AW94" s="112">
        <v>3.936</v>
      </c>
      <c r="AX94" s="112">
        <v>0.0</v>
      </c>
      <c r="AY94" s="112">
        <v>0.6470905</v>
      </c>
      <c r="AZ94" s="112">
        <v>-5.602889</v>
      </c>
    </row>
    <row r="95" hidden="1">
      <c r="A95">
        <f t="shared" si="2"/>
        <v>0</v>
      </c>
      <c r="B95" t="str">
        <f t="shared" si="3"/>
        <v/>
      </c>
      <c r="C95" t="str">
        <f>if(and(D$4&gt;1,E95=PROSES!$D$22),,D95)</f>
        <v/>
      </c>
      <c r="D95" s="1" t="str">
        <f>if(and(F$4&gt;1,F95=PROSES!$B$10),,F95)</f>
        <v/>
      </c>
      <c r="E95" t="str">
        <f t="shared" si="4"/>
        <v/>
      </c>
      <c r="F95" t="str">
        <f t="shared" si="5"/>
        <v/>
      </c>
      <c r="G95" s="1" t="str">
        <f>if(Z95=PROSES!$E$29,T95,)</f>
        <v/>
      </c>
      <c r="H95" t="str">
        <f>if(X95=PROSES!$E$29,T95,)</f>
        <v/>
      </c>
      <c r="I95" t="str">
        <f t="shared" si="6"/>
        <v/>
      </c>
      <c r="J95" t="str">
        <f>if(and($K$4&gt;1,R95=PROSES!$C$2),,K95)</f>
        <v/>
      </c>
      <c r="K95" s="1" t="str">
        <f>if(and($L$4&gt;1,L95=PROSES!$B$2),,L95)</f>
        <v/>
      </c>
      <c r="L95" t="str">
        <f t="shared" si="7"/>
        <v/>
      </c>
      <c r="M95" t="str">
        <f>if(Z95=PROSES!$B$3,T95,)</f>
        <v/>
      </c>
      <c r="N95" t="str">
        <f>if(X95=PROSES!$B$3,T95,)</f>
        <v/>
      </c>
      <c r="O95" t="str">
        <f t="shared" si="8"/>
        <v/>
      </c>
      <c r="P95" t="str">
        <f>if(Z95=PROSES!$B$1,T95,)</f>
        <v/>
      </c>
      <c r="Q95" t="str">
        <f>if(X95=PROSES!$B$1,T95,)</f>
        <v/>
      </c>
      <c r="R95" t="str">
        <f t="shared" si="9"/>
        <v>BOGORBARU5KEDUNGBADAK5</v>
      </c>
      <c r="S95" s="3"/>
      <c r="T95" s="68" t="s">
        <v>3722</v>
      </c>
      <c r="U95" s="68" t="s">
        <v>75</v>
      </c>
      <c r="V95" s="68" t="s">
        <v>75</v>
      </c>
      <c r="W95" s="68" t="s">
        <v>807</v>
      </c>
      <c r="X95" s="68" t="s">
        <v>246</v>
      </c>
      <c r="Y95" s="68" t="s">
        <v>66</v>
      </c>
      <c r="Z95" s="68" t="s">
        <v>268</v>
      </c>
      <c r="AA95" s="68" t="s">
        <v>66</v>
      </c>
      <c r="AB95" s="6"/>
      <c r="AC95" s="6"/>
      <c r="AD95" s="112">
        <v>0.0</v>
      </c>
      <c r="AE95" s="112">
        <v>1.0</v>
      </c>
      <c r="AF95" s="6"/>
      <c r="AG95" s="112">
        <v>4.8</v>
      </c>
      <c r="AH95" s="112">
        <v>1.0</v>
      </c>
      <c r="AI95" s="68" t="s">
        <v>64</v>
      </c>
      <c r="AJ95" s="112">
        <v>0.0</v>
      </c>
      <c r="AK95" s="6"/>
      <c r="AL95" s="6"/>
      <c r="AM95" s="112">
        <v>0.0</v>
      </c>
      <c r="AN95" s="112">
        <v>0.0</v>
      </c>
      <c r="AO95" s="112">
        <v>100.0</v>
      </c>
      <c r="AP95" s="112">
        <v>1.0</v>
      </c>
      <c r="AQ95" s="112">
        <v>2.73</v>
      </c>
      <c r="AR95" s="112">
        <v>1.364585</v>
      </c>
      <c r="AS95" s="112">
        <v>82.725</v>
      </c>
      <c r="AT95" s="112">
        <v>0.1728</v>
      </c>
      <c r="AU95" s="112">
        <v>1.3536</v>
      </c>
      <c r="AV95" s="112">
        <v>0.7632</v>
      </c>
      <c r="AW95" s="112">
        <v>3.936</v>
      </c>
      <c r="AX95" s="112">
        <v>0.0</v>
      </c>
      <c r="AY95" s="112">
        <v>0.6470905</v>
      </c>
      <c r="AZ95" s="112">
        <v>-5.602889</v>
      </c>
    </row>
    <row r="96" hidden="1">
      <c r="A96">
        <f t="shared" si="2"/>
        <v>0</v>
      </c>
      <c r="B96" t="str">
        <f t="shared" si="3"/>
        <v/>
      </c>
      <c r="C96" t="str">
        <f>if(and(D$4&gt;1,E96=PROSES!$D$22),,D96)</f>
        <v/>
      </c>
      <c r="D96" s="1" t="str">
        <f>if(and(F$4&gt;1,F96=PROSES!$B$10),,F96)</f>
        <v/>
      </c>
      <c r="E96" t="str">
        <f t="shared" si="4"/>
        <v/>
      </c>
      <c r="F96" t="str">
        <f t="shared" si="5"/>
        <v/>
      </c>
      <c r="G96" s="1" t="str">
        <f>if(Z96=PROSES!$E$29,T96,)</f>
        <v/>
      </c>
      <c r="H96" t="str">
        <f>if(X96=PROSES!$E$29,T96,)</f>
        <v/>
      </c>
      <c r="I96" t="str">
        <f t="shared" si="6"/>
        <v/>
      </c>
      <c r="J96" t="str">
        <f>if(and($K$4&gt;1,R96=PROSES!$C$2),,K96)</f>
        <v/>
      </c>
      <c r="K96" s="1" t="str">
        <f>if(and($L$4&gt;1,L96=PROSES!$B$2),,L96)</f>
        <v/>
      </c>
      <c r="L96" t="str">
        <f t="shared" si="7"/>
        <v/>
      </c>
      <c r="M96" t="str">
        <f>if(Z96=PROSES!$B$3,T96,)</f>
        <v/>
      </c>
      <c r="N96" t="str">
        <f>if(X96=PROSES!$B$3,T96,)</f>
        <v/>
      </c>
      <c r="O96" t="str">
        <f t="shared" si="8"/>
        <v/>
      </c>
      <c r="P96" t="str">
        <f>if(Z96=PROSES!$B$1,T96,)</f>
        <v/>
      </c>
      <c r="Q96" t="str">
        <f>if(X96=PROSES!$B$1,T96,)</f>
        <v/>
      </c>
      <c r="R96" t="str">
        <f t="shared" si="9"/>
        <v>KEDUNGBADAKBOGORBARU4</v>
      </c>
      <c r="S96" s="3"/>
      <c r="T96" s="68" t="s">
        <v>259</v>
      </c>
      <c r="U96" s="68" t="s">
        <v>58</v>
      </c>
      <c r="V96" s="68" t="s">
        <v>58</v>
      </c>
      <c r="W96" s="68" t="s">
        <v>215</v>
      </c>
      <c r="X96" s="68" t="s">
        <v>260</v>
      </c>
      <c r="Y96" s="68" t="s">
        <v>249</v>
      </c>
      <c r="Z96" s="68" t="s">
        <v>250</v>
      </c>
      <c r="AA96" s="68" t="s">
        <v>249</v>
      </c>
      <c r="AB96" s="6"/>
      <c r="AC96" s="6"/>
      <c r="AD96" s="112">
        <v>0.0</v>
      </c>
      <c r="AE96" s="112">
        <v>1.0</v>
      </c>
      <c r="AF96" s="6"/>
      <c r="AG96" s="112">
        <v>4.6</v>
      </c>
      <c r="AH96" s="112">
        <v>1.0</v>
      </c>
      <c r="AI96" s="68" t="s">
        <v>64</v>
      </c>
      <c r="AJ96" s="112">
        <v>0.0</v>
      </c>
      <c r="AK96" s="6"/>
      <c r="AL96" s="6"/>
      <c r="AM96" s="112">
        <v>0.0</v>
      </c>
      <c r="AN96" s="112">
        <v>0.0</v>
      </c>
      <c r="AO96" s="112">
        <v>100.0</v>
      </c>
      <c r="AP96" s="112">
        <v>1.0</v>
      </c>
      <c r="AQ96" s="112">
        <v>0.44</v>
      </c>
      <c r="AR96" s="112">
        <v>2.038806</v>
      </c>
      <c r="AS96" s="112">
        <v>60.53732</v>
      </c>
      <c r="AT96" s="112">
        <v>1.0028</v>
      </c>
      <c r="AU96" s="112">
        <v>1.77514</v>
      </c>
      <c r="AV96" s="112">
        <v>1.6928</v>
      </c>
      <c r="AW96" s="112">
        <v>5.325419</v>
      </c>
      <c r="AX96" s="112">
        <v>0.0</v>
      </c>
      <c r="AY96" s="112">
        <v>0.5913117</v>
      </c>
      <c r="AZ96" s="112">
        <v>18.4643</v>
      </c>
    </row>
    <row r="97" hidden="1">
      <c r="A97">
        <f t="shared" si="2"/>
        <v>0</v>
      </c>
      <c r="B97" t="str">
        <f t="shared" si="3"/>
        <v/>
      </c>
      <c r="C97" t="str">
        <f>if(and(D$4&gt;1,E97=PROSES!$D$22),,D97)</f>
        <v/>
      </c>
      <c r="D97" s="1" t="str">
        <f>if(and(F$4&gt;1,F97=PROSES!$B$10),,F97)</f>
        <v/>
      </c>
      <c r="E97" t="str">
        <f t="shared" si="4"/>
        <v/>
      </c>
      <c r="F97" t="str">
        <f t="shared" si="5"/>
        <v/>
      </c>
      <c r="G97" s="1" t="str">
        <f>if(Z97=PROSES!$E$29,T97,)</f>
        <v/>
      </c>
      <c r="H97" t="str">
        <f>if(X97=PROSES!$E$29,T97,)</f>
        <v/>
      </c>
      <c r="I97" t="str">
        <f t="shared" si="6"/>
        <v/>
      </c>
      <c r="J97" t="str">
        <f>if(and($K$4&gt;1,R97=PROSES!$C$2),,K97)</f>
        <v/>
      </c>
      <c r="K97" s="1" t="str">
        <f>if(and($L$4&gt;1,L97=PROSES!$B$2),,L97)</f>
        <v/>
      </c>
      <c r="L97" t="str">
        <f t="shared" si="7"/>
        <v/>
      </c>
      <c r="M97" t="str">
        <f>if(Z97=PROSES!$B$3,T97,)</f>
        <v/>
      </c>
      <c r="N97" t="str">
        <f>if(X97=PROSES!$B$3,T97,)</f>
        <v/>
      </c>
      <c r="O97" t="str">
        <f t="shared" si="8"/>
        <v/>
      </c>
      <c r="P97" t="str">
        <f>if(Z97=PROSES!$B$1,T97,)</f>
        <v/>
      </c>
      <c r="Q97" t="str">
        <f>if(X97=PROSES!$B$1,T97,)</f>
        <v/>
      </c>
      <c r="R97" t="str">
        <f t="shared" si="9"/>
        <v>KEDUNGBADAKBOGORBARU4</v>
      </c>
      <c r="S97" s="3"/>
      <c r="T97" s="68" t="s">
        <v>261</v>
      </c>
      <c r="U97" s="68" t="s">
        <v>58</v>
      </c>
      <c r="V97" s="68" t="s">
        <v>58</v>
      </c>
      <c r="W97" s="114" t="s">
        <v>215</v>
      </c>
      <c r="X97" s="68" t="s">
        <v>260</v>
      </c>
      <c r="Y97" s="68" t="s">
        <v>252</v>
      </c>
      <c r="Z97" s="68" t="s">
        <v>250</v>
      </c>
      <c r="AA97" s="68" t="s">
        <v>252</v>
      </c>
      <c r="AB97" s="6"/>
      <c r="AC97" s="6"/>
      <c r="AD97" s="112">
        <v>0.0</v>
      </c>
      <c r="AE97" s="112">
        <v>1.0</v>
      </c>
      <c r="AF97" s="6"/>
      <c r="AG97" s="112">
        <v>4.6</v>
      </c>
      <c r="AH97" s="112">
        <v>1.0</v>
      </c>
      <c r="AI97" s="68" t="s">
        <v>64</v>
      </c>
      <c r="AJ97" s="112">
        <v>0.0</v>
      </c>
      <c r="AK97" s="6"/>
      <c r="AL97" s="6"/>
      <c r="AM97" s="112">
        <v>0.0</v>
      </c>
      <c r="AN97" s="112">
        <v>0.0</v>
      </c>
      <c r="AO97" s="112">
        <v>100.0</v>
      </c>
      <c r="AP97" s="112">
        <v>1.0</v>
      </c>
      <c r="AQ97" s="112">
        <v>0.44</v>
      </c>
      <c r="AR97" s="112">
        <v>2.038806</v>
      </c>
      <c r="AS97" s="112">
        <v>60.53732</v>
      </c>
      <c r="AT97" s="112">
        <v>1.0028</v>
      </c>
      <c r="AU97" s="112">
        <v>1.77514</v>
      </c>
      <c r="AV97" s="112">
        <v>1.6928</v>
      </c>
      <c r="AW97" s="112">
        <v>5.325419</v>
      </c>
      <c r="AX97" s="112">
        <v>0.0</v>
      </c>
      <c r="AY97" s="112">
        <v>0.5913117</v>
      </c>
      <c r="AZ97" s="112">
        <v>18.4643</v>
      </c>
    </row>
    <row r="98" hidden="1">
      <c r="A98">
        <f t="shared" si="2"/>
        <v>0</v>
      </c>
      <c r="B98" t="str">
        <f t="shared" si="3"/>
        <v/>
      </c>
      <c r="C98" t="str">
        <f>if(and(D$4&gt;1,E98=PROSES!$D$22),,D98)</f>
        <v/>
      </c>
      <c r="D98" s="1" t="str">
        <f>if(and(F$4&gt;1,F98=PROSES!$B$10),,F98)</f>
        <v/>
      </c>
      <c r="E98" t="str">
        <f t="shared" si="4"/>
        <v/>
      </c>
      <c r="F98" t="str">
        <f t="shared" si="5"/>
        <v/>
      </c>
      <c r="G98" s="1" t="str">
        <f>if(Z98=PROSES!$E$29,T98,)</f>
        <v/>
      </c>
      <c r="H98" t="str">
        <f>if(X98=PROSES!$E$29,T98,)</f>
        <v/>
      </c>
      <c r="I98" t="str">
        <f t="shared" si="6"/>
        <v/>
      </c>
      <c r="J98" t="str">
        <f>if(and($K$4&gt;1,R98=PROSES!$C$2),,K98)</f>
        <v/>
      </c>
      <c r="K98" s="1" t="str">
        <f>if(and($L$4&gt;1,L98=PROSES!$B$2),,L98)</f>
        <v/>
      </c>
      <c r="L98" t="str">
        <f t="shared" si="7"/>
        <v/>
      </c>
      <c r="M98" t="str">
        <f>if(Z98=PROSES!$B$3,T98,)</f>
        <v/>
      </c>
      <c r="N98" t="str">
        <f>if(X98=PROSES!$B$3,T98,)</f>
        <v/>
      </c>
      <c r="O98" t="str">
        <f t="shared" si="8"/>
        <v/>
      </c>
      <c r="P98" t="str">
        <f>if(Z98=PROSES!$B$1,T98,)</f>
        <v/>
      </c>
      <c r="Q98" t="str">
        <f>if(X98=PROSES!$B$1,T98,)</f>
        <v/>
      </c>
      <c r="R98" t="str">
        <f t="shared" si="9"/>
        <v>SALAK BARUBOGORBARU5</v>
      </c>
      <c r="S98" s="3"/>
      <c r="T98" s="68" t="s">
        <v>262</v>
      </c>
      <c r="U98" s="68" t="s">
        <v>58</v>
      </c>
      <c r="V98" s="68" t="s">
        <v>58</v>
      </c>
      <c r="W98" s="68" t="s">
        <v>90</v>
      </c>
      <c r="X98" s="68" t="s">
        <v>263</v>
      </c>
      <c r="Y98" s="68" t="s">
        <v>61</v>
      </c>
      <c r="Z98" s="68" t="s">
        <v>246</v>
      </c>
      <c r="AA98" s="68" t="s">
        <v>61</v>
      </c>
      <c r="AB98" s="6"/>
      <c r="AC98" s="6"/>
      <c r="AD98" s="112">
        <v>0.0</v>
      </c>
      <c r="AE98" s="112">
        <v>1.0</v>
      </c>
      <c r="AF98" s="6"/>
      <c r="AG98" s="112">
        <v>53.9</v>
      </c>
      <c r="AH98" s="112">
        <v>1.0</v>
      </c>
      <c r="AI98" s="68" t="s">
        <v>64</v>
      </c>
      <c r="AJ98" s="112">
        <v>0.0</v>
      </c>
      <c r="AK98" s="6"/>
      <c r="AL98" s="6"/>
      <c r="AM98" s="112">
        <v>0.0</v>
      </c>
      <c r="AN98" s="112">
        <v>0.0</v>
      </c>
      <c r="AO98" s="112">
        <v>100.0</v>
      </c>
      <c r="AP98" s="112">
        <v>1.0</v>
      </c>
      <c r="AQ98" s="112">
        <v>1.62</v>
      </c>
      <c r="AR98" s="112">
        <v>15.27285</v>
      </c>
      <c r="AS98" s="112">
        <v>82.15014</v>
      </c>
      <c r="AT98" s="112">
        <v>2.08593</v>
      </c>
      <c r="AU98" s="112">
        <v>15.12973</v>
      </c>
      <c r="AV98" s="112">
        <v>10.17093</v>
      </c>
      <c r="AW98" s="112">
        <v>45.38919</v>
      </c>
      <c r="AX98" s="112">
        <v>0.0</v>
      </c>
      <c r="AY98" s="112">
        <v>0.683587</v>
      </c>
      <c r="AZ98" s="112">
        <v>-7.109503</v>
      </c>
    </row>
    <row r="99" hidden="1">
      <c r="A99">
        <f t="shared" si="2"/>
        <v>0</v>
      </c>
      <c r="B99" t="str">
        <f t="shared" si="3"/>
        <v/>
      </c>
      <c r="C99" t="str">
        <f>if(and(D$4&gt;1,E99=PROSES!$D$22),,D99)</f>
        <v/>
      </c>
      <c r="D99" s="1" t="str">
        <f>if(and(F$4&gt;1,F99=PROSES!$B$10),,F99)</f>
        <v/>
      </c>
      <c r="E99" t="str">
        <f t="shared" si="4"/>
        <v/>
      </c>
      <c r="F99" t="str">
        <f t="shared" si="5"/>
        <v/>
      </c>
      <c r="G99" s="1" t="str">
        <f>if(Z99=PROSES!$E$29,T99,)</f>
        <v/>
      </c>
      <c r="H99" t="str">
        <f>if(X99=PROSES!$E$29,T99,)</f>
        <v/>
      </c>
      <c r="I99" t="str">
        <f t="shared" si="6"/>
        <v/>
      </c>
      <c r="J99" t="str">
        <f>if(and($K$4&gt;1,R99=PROSES!$C$2),,K99)</f>
        <v/>
      </c>
      <c r="K99" s="1" t="str">
        <f>if(and($L$4&gt;1,L99=PROSES!$B$2),,L99)</f>
        <v/>
      </c>
      <c r="L99" t="str">
        <f t="shared" si="7"/>
        <v/>
      </c>
      <c r="M99" t="str">
        <f>if(Z99=PROSES!$B$3,T99,)</f>
        <v/>
      </c>
      <c r="N99" t="str">
        <f>if(X99=PROSES!$B$3,T99,)</f>
        <v/>
      </c>
      <c r="O99" t="str">
        <f t="shared" si="8"/>
        <v/>
      </c>
      <c r="P99" t="str">
        <f>if(Z99=PROSES!$B$1,T99,)</f>
        <v/>
      </c>
      <c r="Q99" t="str">
        <f>if(X99=PROSES!$B$1,T99,)</f>
        <v/>
      </c>
      <c r="R99" t="str">
        <f t="shared" si="9"/>
        <v>BOGORBARU5GIS BOGOR BARU/TAJUR II</v>
      </c>
      <c r="S99" s="3"/>
      <c r="T99" s="68" t="s">
        <v>264</v>
      </c>
      <c r="U99" s="68" t="s">
        <v>58</v>
      </c>
      <c r="V99" s="68" t="s">
        <v>58</v>
      </c>
      <c r="W99" s="114" t="s">
        <v>210</v>
      </c>
      <c r="X99" s="68" t="s">
        <v>246</v>
      </c>
      <c r="Y99" s="68" t="s">
        <v>66</v>
      </c>
      <c r="Z99" s="68" t="s">
        <v>265</v>
      </c>
      <c r="AA99" s="68" t="s">
        <v>85</v>
      </c>
      <c r="AB99" s="6"/>
      <c r="AC99" s="6"/>
      <c r="AD99" s="112">
        <v>0.0</v>
      </c>
      <c r="AE99" s="112">
        <v>1.0</v>
      </c>
      <c r="AF99" s="6"/>
      <c r="AG99" s="112">
        <v>4.64</v>
      </c>
      <c r="AH99" s="112">
        <v>1.0</v>
      </c>
      <c r="AI99" s="68" t="s">
        <v>64</v>
      </c>
      <c r="AJ99" s="112">
        <v>0.0</v>
      </c>
      <c r="AK99" s="6"/>
      <c r="AL99" s="6"/>
      <c r="AM99" s="112">
        <v>0.0</v>
      </c>
      <c r="AN99" s="112">
        <v>0.0</v>
      </c>
      <c r="AO99" s="112">
        <v>100.0</v>
      </c>
      <c r="AP99" s="112">
        <v>1.0</v>
      </c>
      <c r="AQ99" s="112">
        <v>0.6</v>
      </c>
      <c r="AR99" s="112">
        <v>1.935364</v>
      </c>
      <c r="AS99" s="112">
        <v>73.681</v>
      </c>
      <c r="AT99" s="112">
        <v>0.543808</v>
      </c>
      <c r="AU99" s="112">
        <v>1.857392</v>
      </c>
      <c r="AV99" s="112">
        <v>1.239808</v>
      </c>
      <c r="AW99" s="112">
        <v>5.572176</v>
      </c>
      <c r="AX99" s="112">
        <v>0.0</v>
      </c>
      <c r="AY99" s="112">
        <v>0.650941</v>
      </c>
      <c r="AZ99" s="112">
        <v>5.70712</v>
      </c>
    </row>
    <row r="100" hidden="1">
      <c r="A100">
        <f t="shared" si="2"/>
        <v>0</v>
      </c>
      <c r="B100" t="str">
        <f t="shared" si="3"/>
        <v/>
      </c>
      <c r="C100" t="str">
        <f>if(and(D$4&gt;1,E100=PROSES!$D$22),,D100)</f>
        <v/>
      </c>
      <c r="D100" s="1" t="str">
        <f>if(and(F$4&gt;1,F100=PROSES!$B$10),,F100)</f>
        <v/>
      </c>
      <c r="E100" t="str">
        <f t="shared" si="4"/>
        <v/>
      </c>
      <c r="F100" t="str">
        <f t="shared" si="5"/>
        <v/>
      </c>
      <c r="G100" s="1" t="str">
        <f>if(Z100=PROSES!$E$29,T100,)</f>
        <v/>
      </c>
      <c r="H100" t="str">
        <f>if(X100=PROSES!$E$29,T100,)</f>
        <v/>
      </c>
      <c r="I100" t="str">
        <f t="shared" si="6"/>
        <v/>
      </c>
      <c r="J100" t="str">
        <f>if(and($K$4&gt;1,R100=PROSES!$C$2),,K100)</f>
        <v/>
      </c>
      <c r="K100" s="1" t="str">
        <f>if(and($L$4&gt;1,L100=PROSES!$B$2),,L100)</f>
        <v/>
      </c>
      <c r="L100" t="str">
        <f t="shared" si="7"/>
        <v/>
      </c>
      <c r="M100" t="str">
        <f>if(Z100=PROSES!$B$3,T100,)</f>
        <v/>
      </c>
      <c r="N100" t="str">
        <f>if(X100=PROSES!$B$3,T100,)</f>
        <v/>
      </c>
      <c r="O100" t="str">
        <f t="shared" si="8"/>
        <v/>
      </c>
      <c r="P100" t="str">
        <f>if(Z100=PROSES!$B$1,T100,)</f>
        <v/>
      </c>
      <c r="Q100" t="str">
        <f>if(X100=PROSES!$B$1,T100,)</f>
        <v/>
      </c>
      <c r="R100" t="str">
        <f t="shared" si="9"/>
        <v>KEDUNGBADAK5BOGORKOTA5</v>
      </c>
      <c r="S100" s="3"/>
      <c r="T100" s="68" t="s">
        <v>266</v>
      </c>
      <c r="U100" s="68" t="s">
        <v>75</v>
      </c>
      <c r="V100" s="68" t="s">
        <v>75</v>
      </c>
      <c r="W100" s="68" t="s">
        <v>267</v>
      </c>
      <c r="X100" s="68" t="s">
        <v>268</v>
      </c>
      <c r="Y100" s="68" t="s">
        <v>61</v>
      </c>
      <c r="Z100" s="68" t="s">
        <v>269</v>
      </c>
      <c r="AA100" s="68" t="s">
        <v>66</v>
      </c>
      <c r="AB100" s="6"/>
      <c r="AC100" s="6"/>
      <c r="AD100" s="112">
        <v>0.0</v>
      </c>
      <c r="AE100" s="112">
        <v>1.0</v>
      </c>
      <c r="AF100" s="6"/>
      <c r="AG100" s="112">
        <v>5.058</v>
      </c>
      <c r="AH100" s="112">
        <v>1.0</v>
      </c>
      <c r="AI100" s="68" t="s">
        <v>64</v>
      </c>
      <c r="AJ100" s="112">
        <v>0.0</v>
      </c>
      <c r="AK100" s="6"/>
      <c r="AL100" s="6"/>
      <c r="AM100" s="112">
        <v>0.0</v>
      </c>
      <c r="AN100" s="112">
        <v>0.0</v>
      </c>
      <c r="AO100" s="112">
        <v>100.0</v>
      </c>
      <c r="AP100" s="112">
        <v>1.0</v>
      </c>
      <c r="AQ100" s="112">
        <v>0.928</v>
      </c>
      <c r="AR100" s="112">
        <v>0.9304027</v>
      </c>
      <c r="AS100" s="112">
        <v>81.87431</v>
      </c>
      <c r="AT100" s="112">
        <v>0.131508</v>
      </c>
      <c r="AU100" s="112">
        <v>0.9210618</v>
      </c>
      <c r="AV100" s="112">
        <v>0.890208</v>
      </c>
      <c r="AW100" s="112">
        <v>2.761668</v>
      </c>
      <c r="AX100" s="112">
        <v>0.0</v>
      </c>
      <c r="AY100" s="112">
        <v>0.713255</v>
      </c>
      <c r="AZ100" s="112">
        <v>-14.27582</v>
      </c>
    </row>
    <row r="101" hidden="1">
      <c r="A101">
        <f t="shared" si="2"/>
        <v>0</v>
      </c>
      <c r="B101" t="str">
        <f t="shared" si="3"/>
        <v/>
      </c>
      <c r="C101" t="str">
        <f>if(and(D$4&gt;1,E101=PROSES!$D$22),,D101)</f>
        <v/>
      </c>
      <c r="D101" s="1" t="str">
        <f>if(and(F$4&gt;1,F101=PROSES!$B$10),,F101)</f>
        <v/>
      </c>
      <c r="E101" t="str">
        <f t="shared" si="4"/>
        <v/>
      </c>
      <c r="F101" t="str">
        <f t="shared" si="5"/>
        <v/>
      </c>
      <c r="G101" s="1" t="str">
        <f>if(Z101=PROSES!$E$29,T101,)</f>
        <v/>
      </c>
      <c r="H101" t="str">
        <f>if(X101=PROSES!$E$29,T101,)</f>
        <v/>
      </c>
      <c r="I101" t="str">
        <f t="shared" si="6"/>
        <v/>
      </c>
      <c r="J101" t="str">
        <f>if(and($K$4&gt;1,R101=PROSES!$C$2),,K101)</f>
        <v/>
      </c>
      <c r="K101" s="1" t="str">
        <f>if(and($L$4&gt;1,L101=PROSES!$B$2),,L101)</f>
        <v/>
      </c>
      <c r="L101" t="str">
        <f t="shared" si="7"/>
        <v/>
      </c>
      <c r="M101" t="str">
        <f>if(Z101=PROSES!$B$3,T101,)</f>
        <v/>
      </c>
      <c r="N101" t="str">
        <f>if(X101=PROSES!$B$3,T101,)</f>
        <v/>
      </c>
      <c r="O101" t="str">
        <f t="shared" si="8"/>
        <v/>
      </c>
      <c r="P101" t="str">
        <f>if(Z101=PROSES!$B$1,T101,)</f>
        <v/>
      </c>
      <c r="Q101" t="str">
        <f>if(X101=PROSES!$B$1,T101,)</f>
        <v/>
      </c>
      <c r="R101" t="str">
        <f t="shared" si="9"/>
        <v>BOGORKOTA5KEDUNGBADAK5</v>
      </c>
      <c r="S101" s="3"/>
      <c r="T101" s="68" t="s">
        <v>270</v>
      </c>
      <c r="U101" s="68" t="s">
        <v>75</v>
      </c>
      <c r="V101" s="68" t="s">
        <v>75</v>
      </c>
      <c r="W101" s="68" t="s">
        <v>267</v>
      </c>
      <c r="X101" s="68" t="s">
        <v>269</v>
      </c>
      <c r="Y101" s="68" t="s">
        <v>61</v>
      </c>
      <c r="Z101" s="68" t="s">
        <v>268</v>
      </c>
      <c r="AA101" s="68" t="s">
        <v>66</v>
      </c>
      <c r="AB101" s="6"/>
      <c r="AC101" s="6"/>
      <c r="AD101" s="112">
        <v>0.0</v>
      </c>
      <c r="AE101" s="112">
        <v>1.0</v>
      </c>
      <c r="AF101" s="6"/>
      <c r="AG101" s="112">
        <v>1.0</v>
      </c>
      <c r="AH101" s="112">
        <v>1.0</v>
      </c>
      <c r="AI101" s="68" t="s">
        <v>64</v>
      </c>
      <c r="AJ101" s="112">
        <v>0.0</v>
      </c>
      <c r="AK101" s="6"/>
      <c r="AL101" s="6"/>
      <c r="AM101" s="112">
        <v>0.0</v>
      </c>
      <c r="AN101" s="112">
        <v>0.0</v>
      </c>
      <c r="AO101" s="112">
        <v>100.0</v>
      </c>
      <c r="AP101" s="112">
        <v>1.0</v>
      </c>
      <c r="AQ101" s="112">
        <v>0.928</v>
      </c>
      <c r="AR101" s="112">
        <v>0.1839468</v>
      </c>
      <c r="AS101" s="112">
        <v>81.87431</v>
      </c>
      <c r="AT101" s="112">
        <v>0.026</v>
      </c>
      <c r="AU101" s="112">
        <v>0.1821</v>
      </c>
      <c r="AV101" s="112">
        <v>0.176</v>
      </c>
      <c r="AW101" s="112">
        <v>0.546</v>
      </c>
      <c r="AX101" s="112">
        <v>0.0</v>
      </c>
      <c r="AY101" s="112">
        <v>0.713255</v>
      </c>
      <c r="AZ101" s="112">
        <v>-14.27582</v>
      </c>
    </row>
    <row r="102">
      <c r="A102">
        <f t="shared" si="2"/>
        <v>0</v>
      </c>
      <c r="B102" t="str">
        <f t="shared" si="3"/>
        <v/>
      </c>
      <c r="C102" t="str">
        <f>if(and(D$4&gt;1,E102=PROSES!$D$22),,D102)</f>
        <v/>
      </c>
      <c r="D102" s="1" t="str">
        <f>if(and(F$4&gt;1,F102=PROSES!$B$10),,F102)</f>
        <v/>
      </c>
      <c r="E102" t="str">
        <f t="shared" si="4"/>
        <v/>
      </c>
      <c r="F102" t="str">
        <f t="shared" si="5"/>
        <v/>
      </c>
      <c r="G102" s="1" t="str">
        <f>if(Z102=PROSES!$E$29,T102,)</f>
        <v/>
      </c>
      <c r="H102" t="str">
        <f>if(X102=PROSES!$E$29,T102,)</f>
        <v/>
      </c>
      <c r="I102" t="str">
        <f t="shared" si="6"/>
        <v/>
      </c>
      <c r="J102" t="str">
        <f>if(and($K$4&gt;1,R102=PROSES!$C$2),,K102)</f>
        <v/>
      </c>
      <c r="K102" s="1" t="str">
        <f>if(and($L$4&gt;1,L102=PROSES!$B$2),,L102)</f>
        <v/>
      </c>
      <c r="L102" t="str">
        <f t="shared" si="7"/>
        <v/>
      </c>
      <c r="M102" t="str">
        <f>if(Z102=PROSES!$B$3,T102,)</f>
        <v/>
      </c>
      <c r="N102" t="str">
        <f>if(X102=PROSES!$B$3,T102,)</f>
        <v/>
      </c>
      <c r="O102" t="str">
        <f t="shared" si="8"/>
        <v/>
      </c>
      <c r="P102" t="str">
        <f>if(Z102=PROSES!$B$1,T102,)</f>
        <v/>
      </c>
      <c r="Q102" t="str">
        <f>if(X102=PROSES!$B$1,T102,)</f>
        <v/>
      </c>
      <c r="R102" t="str">
        <f t="shared" si="9"/>
        <v>BOJONEGORO5CEPU</v>
      </c>
      <c r="S102" s="3"/>
      <c r="T102" s="68" t="s">
        <v>271</v>
      </c>
      <c r="U102" s="68" t="s">
        <v>75</v>
      </c>
      <c r="V102" s="68" t="s">
        <v>75</v>
      </c>
      <c r="W102" s="114" t="s">
        <v>171</v>
      </c>
      <c r="X102" s="68" t="s">
        <v>158</v>
      </c>
      <c r="Y102" s="68" t="s">
        <v>85</v>
      </c>
      <c r="Z102" s="68" t="s">
        <v>272</v>
      </c>
      <c r="AA102" s="68">
        <v>-2.0</v>
      </c>
      <c r="AB102" s="6"/>
      <c r="AC102" s="6"/>
      <c r="AD102" s="112">
        <v>0.0</v>
      </c>
      <c r="AE102" s="112">
        <v>1.0</v>
      </c>
      <c r="AF102" s="6"/>
      <c r="AG102" s="112">
        <v>33.32</v>
      </c>
      <c r="AH102" s="112">
        <v>1.0</v>
      </c>
      <c r="AI102" s="68" t="s">
        <v>64</v>
      </c>
      <c r="AJ102" s="112">
        <v>0.0</v>
      </c>
      <c r="AK102" s="6"/>
      <c r="AL102" s="6"/>
      <c r="AM102" s="112">
        <v>0.0</v>
      </c>
      <c r="AN102" s="112">
        <v>0.0</v>
      </c>
      <c r="AO102" s="112">
        <v>100.0</v>
      </c>
      <c r="AP102" s="112">
        <v>1.0</v>
      </c>
      <c r="AQ102" s="112">
        <v>0.58</v>
      </c>
      <c r="AR102" s="112">
        <v>13.98093</v>
      </c>
      <c r="AS102" s="112">
        <v>70.94324</v>
      </c>
      <c r="AT102" s="112">
        <v>4.56484</v>
      </c>
      <c r="AU102" s="112">
        <v>13.21471</v>
      </c>
      <c r="AV102" s="112">
        <v>9.56284</v>
      </c>
      <c r="AW102" s="112">
        <v>39.64414</v>
      </c>
      <c r="AX102" s="112">
        <v>0.0</v>
      </c>
      <c r="AY102" s="112">
        <v>0.6412987</v>
      </c>
      <c r="AZ102" s="112">
        <v>8.348166</v>
      </c>
    </row>
    <row r="103">
      <c r="A103">
        <f t="shared" si="2"/>
        <v>0</v>
      </c>
      <c r="B103" t="str">
        <f t="shared" si="3"/>
        <v/>
      </c>
      <c r="C103" t="str">
        <f>if(and(D$4&gt;1,E103=PROSES!$D$22),,D103)</f>
        <v/>
      </c>
      <c r="D103" s="1" t="str">
        <f>if(and(F$4&gt;1,F103=PROSES!$B$10),,F103)</f>
        <v/>
      </c>
      <c r="E103" t="str">
        <f t="shared" si="4"/>
        <v/>
      </c>
      <c r="F103" t="str">
        <f t="shared" si="5"/>
        <v/>
      </c>
      <c r="G103" s="1" t="str">
        <f>if(Z103=PROSES!$E$29,T103,)</f>
        <v/>
      </c>
      <c r="H103" t="str">
        <f>if(X103=PROSES!$E$29,T103,)</f>
        <v/>
      </c>
      <c r="I103" t="str">
        <f t="shared" si="6"/>
        <v/>
      </c>
      <c r="J103" t="str">
        <f>if(and($K$4&gt;1,R103=PROSES!$C$2),,K103)</f>
        <v/>
      </c>
      <c r="K103" s="1" t="str">
        <f>if(and($L$4&gt;1,L103=PROSES!$B$2),,L103)</f>
        <v/>
      </c>
      <c r="L103" t="str">
        <f t="shared" si="7"/>
        <v/>
      </c>
      <c r="M103" t="str">
        <f>if(Z103=PROSES!$B$3,T103,)</f>
        <v/>
      </c>
      <c r="N103" t="str">
        <f>if(X103=PROSES!$B$3,T103,)</f>
        <v/>
      </c>
      <c r="O103" t="str">
        <f t="shared" si="8"/>
        <v/>
      </c>
      <c r="P103" t="str">
        <f>if(Z103=PROSES!$B$1,T103,)</f>
        <v/>
      </c>
      <c r="Q103" t="str">
        <f>if(X103=PROSES!$B$1,T103,)</f>
        <v/>
      </c>
      <c r="R103" t="str">
        <f t="shared" si="9"/>
        <v>BOJONEGORO5CEPU</v>
      </c>
      <c r="S103" s="3"/>
      <c r="T103" s="68" t="s">
        <v>273</v>
      </c>
      <c r="U103" s="68" t="s">
        <v>75</v>
      </c>
      <c r="V103" s="68" t="s">
        <v>75</v>
      </c>
      <c r="W103" s="68" t="s">
        <v>171</v>
      </c>
      <c r="X103" s="68" t="s">
        <v>158</v>
      </c>
      <c r="Y103" s="68" t="s">
        <v>88</v>
      </c>
      <c r="Z103" s="68" t="s">
        <v>272</v>
      </c>
      <c r="AA103" s="68">
        <v>-2.0</v>
      </c>
      <c r="AB103" s="6"/>
      <c r="AC103" s="6"/>
      <c r="AD103" s="112">
        <v>0.0</v>
      </c>
      <c r="AE103" s="112">
        <v>1.0</v>
      </c>
      <c r="AF103" s="6"/>
      <c r="AG103" s="112">
        <v>33.32</v>
      </c>
      <c r="AH103" s="112">
        <v>1.0</v>
      </c>
      <c r="AI103" s="68" t="s">
        <v>64</v>
      </c>
      <c r="AJ103" s="112">
        <v>0.0</v>
      </c>
      <c r="AK103" s="6"/>
      <c r="AL103" s="6"/>
      <c r="AM103" s="112">
        <v>0.0</v>
      </c>
      <c r="AN103" s="112">
        <v>0.0</v>
      </c>
      <c r="AO103" s="112">
        <v>100.0</v>
      </c>
      <c r="AP103" s="112">
        <v>1.0</v>
      </c>
      <c r="AQ103" s="112">
        <v>0.58</v>
      </c>
      <c r="AR103" s="112">
        <v>13.98093</v>
      </c>
      <c r="AS103" s="112">
        <v>70.94324</v>
      </c>
      <c r="AT103" s="112">
        <v>4.56484</v>
      </c>
      <c r="AU103" s="112">
        <v>13.21471</v>
      </c>
      <c r="AV103" s="112">
        <v>9.56284</v>
      </c>
      <c r="AW103" s="112">
        <v>39.64414</v>
      </c>
      <c r="AX103" s="112">
        <v>0.0</v>
      </c>
      <c r="AY103" s="112">
        <v>0.6412987</v>
      </c>
      <c r="AZ103" s="112">
        <v>8.348166</v>
      </c>
    </row>
    <row r="104" hidden="1">
      <c r="A104">
        <f t="shared" si="2"/>
        <v>0</v>
      </c>
      <c r="B104" t="str">
        <f t="shared" si="3"/>
        <v/>
      </c>
      <c r="C104" t="str">
        <f>if(and(D$4&gt;1,E104=PROSES!$D$22),,D104)</f>
        <v/>
      </c>
      <c r="D104" s="1" t="str">
        <f>if(and(F$4&gt;1,F104=PROSES!$B$10),,F104)</f>
        <v/>
      </c>
      <c r="E104" t="str">
        <f t="shared" si="4"/>
        <v/>
      </c>
      <c r="F104" t="str">
        <f t="shared" si="5"/>
        <v/>
      </c>
      <c r="G104" s="1" t="str">
        <f>if(Z104=PROSES!$E$29,T104,)</f>
        <v/>
      </c>
      <c r="H104" t="str">
        <f>if(X104=PROSES!$E$29,T104,)</f>
        <v/>
      </c>
      <c r="I104" t="str">
        <f t="shared" si="6"/>
        <v/>
      </c>
      <c r="J104" t="str">
        <f>if(and($K$4&gt;1,R104=PROSES!$C$2),,K104)</f>
        <v/>
      </c>
      <c r="K104" s="1" t="str">
        <f>if(and($L$4&gt;1,L104=PROSES!$B$2),,L104)</f>
        <v/>
      </c>
      <c r="L104" t="str">
        <f t="shared" si="7"/>
        <v/>
      </c>
      <c r="M104" t="str">
        <f>if(Z104=PROSES!$B$3,T104,)</f>
        <v/>
      </c>
      <c r="N104" t="str">
        <f>if(X104=PROSES!$B$3,T104,)</f>
        <v/>
      </c>
      <c r="O104" t="str">
        <f t="shared" si="8"/>
        <v/>
      </c>
      <c r="P104" t="str">
        <f>if(Z104=PROSES!$B$1,T104,)</f>
        <v/>
      </c>
      <c r="Q104" t="str">
        <f>if(X104=PROSES!$B$1,T104,)</f>
        <v/>
      </c>
      <c r="R104" t="str">
        <f t="shared" si="9"/>
        <v>CAWANG7BEKASI7</v>
      </c>
      <c r="S104" s="3"/>
      <c r="T104" s="68" t="s">
        <v>278</v>
      </c>
      <c r="U104" s="68" t="s">
        <v>75</v>
      </c>
      <c r="V104" s="68" t="s">
        <v>75</v>
      </c>
      <c r="W104" s="68" t="s">
        <v>233</v>
      </c>
      <c r="X104" s="68" t="s">
        <v>279</v>
      </c>
      <c r="Y104" s="68" t="s">
        <v>280</v>
      </c>
      <c r="Z104" s="68" t="s">
        <v>275</v>
      </c>
      <c r="AA104" s="68" t="s">
        <v>276</v>
      </c>
      <c r="AB104" s="6"/>
      <c r="AC104" s="6"/>
      <c r="AD104" s="112">
        <v>0.0</v>
      </c>
      <c r="AE104" s="112">
        <v>1.0</v>
      </c>
      <c r="AF104" s="6"/>
      <c r="AG104" s="112">
        <v>16.84</v>
      </c>
      <c r="AH104" s="112">
        <v>1.0</v>
      </c>
      <c r="AI104" s="68" t="s">
        <v>64</v>
      </c>
      <c r="AJ104" s="112">
        <v>0.0</v>
      </c>
      <c r="AK104" s="6"/>
      <c r="AL104" s="6"/>
      <c r="AM104" s="112">
        <v>0.0</v>
      </c>
      <c r="AN104" s="112">
        <v>0.0</v>
      </c>
      <c r="AO104" s="112">
        <v>100.0</v>
      </c>
      <c r="AP104" s="112">
        <v>1.0</v>
      </c>
      <c r="AQ104" s="112">
        <v>1.98</v>
      </c>
      <c r="AR104" s="112">
        <v>4.766069</v>
      </c>
      <c r="AS104" s="112">
        <v>84.05775</v>
      </c>
      <c r="AT104" s="112">
        <v>0.493412</v>
      </c>
      <c r="AU104" s="112">
        <v>4.74046</v>
      </c>
      <c r="AV104" s="112">
        <v>3.019412</v>
      </c>
      <c r="AW104" s="112">
        <v>14.22138</v>
      </c>
      <c r="AX104" s="112">
        <v>0.0</v>
      </c>
      <c r="AY104" s="112">
        <v>0.6862155</v>
      </c>
      <c r="AZ104" s="112">
        <v>-8.9765</v>
      </c>
    </row>
    <row r="105" hidden="1">
      <c r="A105">
        <f t="shared" si="2"/>
        <v>0</v>
      </c>
      <c r="B105" t="str">
        <f t="shared" si="3"/>
        <v/>
      </c>
      <c r="C105" t="str">
        <f>if(and(D$4&gt;1,E105=PROSES!$D$22),,D105)</f>
        <v/>
      </c>
      <c r="D105" s="1" t="str">
        <f>if(and(F$4&gt;1,F105=PROSES!$B$10),,F105)</f>
        <v/>
      </c>
      <c r="E105" t="str">
        <f t="shared" si="4"/>
        <v/>
      </c>
      <c r="F105" t="str">
        <f t="shared" si="5"/>
        <v/>
      </c>
      <c r="G105" s="1" t="str">
        <f>if(Z105=PROSES!$E$29,T105,)</f>
        <v/>
      </c>
      <c r="H105" t="str">
        <f>if(X105=PROSES!$E$29,T105,)</f>
        <v/>
      </c>
      <c r="I105" t="str">
        <f t="shared" si="6"/>
        <v/>
      </c>
      <c r="J105" t="str">
        <f>if(and($K$4&gt;1,R105=PROSES!$C$2),,K105)</f>
        <v/>
      </c>
      <c r="K105" s="1" t="str">
        <f>if(and($L$4&gt;1,L105=PROSES!$B$2),,L105)</f>
        <v/>
      </c>
      <c r="L105" t="str">
        <f t="shared" si="7"/>
        <v/>
      </c>
      <c r="M105" t="str">
        <f>if(Z105=PROSES!$B$3,T105,)</f>
        <v/>
      </c>
      <c r="N105" t="str">
        <f>if(X105=PROSES!$B$3,T105,)</f>
        <v/>
      </c>
      <c r="O105" t="str">
        <f t="shared" si="8"/>
        <v/>
      </c>
      <c r="P105" t="str">
        <f>if(Z105=PROSES!$B$1,T105,)</f>
        <v/>
      </c>
      <c r="Q105" t="str">
        <f>if(X105=PROSES!$B$1,T105,)</f>
        <v/>
      </c>
      <c r="R105" t="str">
        <f t="shared" si="9"/>
        <v>BEKASI</v>
      </c>
      <c r="S105" s="3"/>
      <c r="T105" s="68" t="s">
        <v>281</v>
      </c>
      <c r="U105" s="68" t="s">
        <v>58</v>
      </c>
      <c r="V105" s="68" t="s">
        <v>58</v>
      </c>
      <c r="W105" s="68" t="s">
        <v>282</v>
      </c>
      <c r="X105" s="68" t="s">
        <v>283</v>
      </c>
      <c r="Y105" s="68" t="s">
        <v>61</v>
      </c>
      <c r="Z105" s="68"/>
      <c r="AA105" s="68" t="s">
        <v>284</v>
      </c>
      <c r="AB105" s="6"/>
      <c r="AC105" s="6"/>
      <c r="AD105" s="112">
        <v>0.0</v>
      </c>
      <c r="AE105" s="112">
        <v>1.0</v>
      </c>
      <c r="AF105" s="6"/>
      <c r="AG105" s="112">
        <v>5.338</v>
      </c>
      <c r="AH105" s="112">
        <v>1.0</v>
      </c>
      <c r="AI105" s="68" t="s">
        <v>64</v>
      </c>
      <c r="AJ105" s="112">
        <v>0.0</v>
      </c>
      <c r="AK105" s="6"/>
      <c r="AL105" s="6"/>
      <c r="AM105" s="112">
        <v>0.0</v>
      </c>
      <c r="AN105" s="112">
        <v>0.0</v>
      </c>
      <c r="AO105" s="112">
        <v>100.0</v>
      </c>
      <c r="AP105" s="112">
        <v>1.0</v>
      </c>
      <c r="AQ105" s="112">
        <v>1.56</v>
      </c>
      <c r="AR105" s="112">
        <v>1.516994</v>
      </c>
      <c r="AS105" s="112">
        <v>81.68457</v>
      </c>
      <c r="AT105" s="112">
        <v>0.2193918</v>
      </c>
      <c r="AU105" s="112">
        <v>1.501045</v>
      </c>
      <c r="AV105" s="112">
        <v>1.020092</v>
      </c>
      <c r="AW105" s="112">
        <v>4.503137</v>
      </c>
      <c r="AX105" s="112">
        <v>0.0</v>
      </c>
      <c r="AY105" s="112">
        <v>0.6827177</v>
      </c>
      <c r="AZ105" s="112">
        <v>-6.618521</v>
      </c>
    </row>
    <row r="106" hidden="1">
      <c r="A106">
        <f t="shared" si="2"/>
        <v>0</v>
      </c>
      <c r="B106" t="str">
        <f t="shared" si="3"/>
        <v/>
      </c>
      <c r="C106" t="str">
        <f>if(and(D$4&gt;1,E106=PROSES!$D$22),,D106)</f>
        <v/>
      </c>
      <c r="D106" s="1" t="str">
        <f>if(and(F$4&gt;1,F106=PROSES!$B$10),,F106)</f>
        <v/>
      </c>
      <c r="E106" t="str">
        <f t="shared" si="4"/>
        <v/>
      </c>
      <c r="F106" t="str">
        <f t="shared" si="5"/>
        <v/>
      </c>
      <c r="G106" s="1" t="str">
        <f>if(Z106=PROSES!$E$29,T106,)</f>
        <v/>
      </c>
      <c r="H106" t="str">
        <f>if(X106=PROSES!$E$29,T106,)</f>
        <v/>
      </c>
      <c r="I106" t="str">
        <f t="shared" si="6"/>
        <v/>
      </c>
      <c r="J106" t="str">
        <f>if(and($K$4&gt;1,R106=PROSES!$C$2),,K106)</f>
        <v/>
      </c>
      <c r="K106" s="1" t="str">
        <f>if(and($L$4&gt;1,L106=PROSES!$B$2),,L106)</f>
        <v/>
      </c>
      <c r="L106" t="str">
        <f t="shared" si="7"/>
        <v/>
      </c>
      <c r="M106" t="str">
        <f>if(Z106=PROSES!$B$3,T106,)</f>
        <v/>
      </c>
      <c r="N106" t="str">
        <f>if(X106=PROSES!$B$3,T106,)</f>
        <v/>
      </c>
      <c r="O106" t="str">
        <f t="shared" si="8"/>
        <v/>
      </c>
      <c r="P106" t="str">
        <f>if(Z106=PROSES!$B$1,T106,)</f>
        <v/>
      </c>
      <c r="Q106" t="str">
        <f>if(X106=PROSES!$B$1,T106,)</f>
        <v/>
      </c>
      <c r="R106" t="str">
        <f t="shared" si="9"/>
        <v>HARAPAN INDAH</v>
      </c>
      <c r="S106" s="3"/>
      <c r="T106" s="68" t="s">
        <v>285</v>
      </c>
      <c r="U106" s="68" t="s">
        <v>58</v>
      </c>
      <c r="V106" s="68" t="s">
        <v>58</v>
      </c>
      <c r="W106" s="68" t="s">
        <v>59</v>
      </c>
      <c r="X106" s="68"/>
      <c r="Y106" s="68" t="s">
        <v>284</v>
      </c>
      <c r="Z106" s="68" t="s">
        <v>286</v>
      </c>
      <c r="AA106" s="68" t="s">
        <v>66</v>
      </c>
      <c r="AB106" s="6"/>
      <c r="AC106" s="6"/>
      <c r="AD106" s="112">
        <v>0.0</v>
      </c>
      <c r="AE106" s="112">
        <v>1.0</v>
      </c>
      <c r="AF106" s="6"/>
      <c r="AG106" s="112">
        <v>0.272</v>
      </c>
      <c r="AH106" s="112">
        <v>1.0</v>
      </c>
      <c r="AI106" s="68" t="s">
        <v>64</v>
      </c>
      <c r="AJ106" s="112">
        <v>0.0</v>
      </c>
      <c r="AK106" s="6"/>
      <c r="AL106" s="6"/>
      <c r="AM106" s="112">
        <v>0.0</v>
      </c>
      <c r="AN106" s="112">
        <v>0.0</v>
      </c>
      <c r="AO106" s="112">
        <v>100.0</v>
      </c>
      <c r="AP106" s="112">
        <v>1.0</v>
      </c>
      <c r="AQ106" s="112">
        <v>2.73</v>
      </c>
      <c r="AR106" s="112">
        <v>0.07228372</v>
      </c>
      <c r="AS106" s="112">
        <v>76.21999</v>
      </c>
      <c r="AT106" s="112">
        <v>0.0172176</v>
      </c>
      <c r="AU106" s="112">
        <v>0.07020321</v>
      </c>
      <c r="AV106" s="112">
        <v>0.0580176</v>
      </c>
      <c r="AW106" s="112">
        <v>0.2106096</v>
      </c>
      <c r="AX106" s="112">
        <v>0.0</v>
      </c>
      <c r="AY106" s="112">
        <v>0.6742607</v>
      </c>
      <c r="AZ106" s="112">
        <v>-2.423059</v>
      </c>
    </row>
    <row r="107" hidden="1">
      <c r="A107">
        <f t="shared" si="2"/>
        <v>0</v>
      </c>
      <c r="B107" t="str">
        <f t="shared" si="3"/>
        <v/>
      </c>
      <c r="C107" t="str">
        <f>if(and(D$4&gt;1,E107=PROSES!$D$22),,D107)</f>
        <v/>
      </c>
      <c r="D107" s="1" t="str">
        <f>if(and(F$4&gt;1,F107=PROSES!$B$10),,F107)</f>
        <v/>
      </c>
      <c r="E107" t="str">
        <f t="shared" si="4"/>
        <v/>
      </c>
      <c r="F107" t="str">
        <f t="shared" si="5"/>
        <v/>
      </c>
      <c r="G107" s="1" t="str">
        <f>if(Z107=PROSES!$E$29,T107,)</f>
        <v/>
      </c>
      <c r="H107" t="str">
        <f>if(X107=PROSES!$E$29,T107,)</f>
        <v/>
      </c>
      <c r="I107" t="str">
        <f t="shared" si="6"/>
        <v/>
      </c>
      <c r="J107" t="str">
        <f>if(and($K$4&gt;1,R107=PROSES!$C$2),,K107)</f>
        <v/>
      </c>
      <c r="K107" s="1" t="str">
        <f>if(and($L$4&gt;1,L107=PROSES!$B$2),,L107)</f>
        <v/>
      </c>
      <c r="L107" t="str">
        <f t="shared" si="7"/>
        <v/>
      </c>
      <c r="M107" t="str">
        <f>if(Z107=PROSES!$B$3,T107,)</f>
        <v/>
      </c>
      <c r="N107" t="str">
        <f>if(X107=PROSES!$B$3,T107,)</f>
        <v/>
      </c>
      <c r="O107" t="str">
        <f t="shared" si="8"/>
        <v/>
      </c>
      <c r="P107" t="str">
        <f>if(Z107=PROSES!$B$1,T107,)</f>
        <v/>
      </c>
      <c r="Q107" t="str">
        <f>if(X107=PROSES!$B$1,T107,)</f>
        <v/>
      </c>
      <c r="R107" t="str">
        <f t="shared" si="9"/>
        <v>BEKASI</v>
      </c>
      <c r="S107" s="3"/>
      <c r="T107" s="68" t="s">
        <v>287</v>
      </c>
      <c r="U107" s="68" t="s">
        <v>58</v>
      </c>
      <c r="V107" s="68" t="s">
        <v>58</v>
      </c>
      <c r="W107" s="68" t="s">
        <v>282</v>
      </c>
      <c r="X107" s="68" t="s">
        <v>283</v>
      </c>
      <c r="Y107" s="68" t="s">
        <v>61</v>
      </c>
      <c r="Z107" s="68"/>
      <c r="AA107" s="68" t="s">
        <v>288</v>
      </c>
      <c r="AB107" s="6"/>
      <c r="AC107" s="6"/>
      <c r="AD107" s="112">
        <v>0.0</v>
      </c>
      <c r="AE107" s="112">
        <v>1.0</v>
      </c>
      <c r="AF107" s="6"/>
      <c r="AG107" s="112">
        <v>5.338</v>
      </c>
      <c r="AH107" s="112">
        <v>1.0</v>
      </c>
      <c r="AI107" s="68" t="s">
        <v>64</v>
      </c>
      <c r="AJ107" s="112">
        <v>0.0</v>
      </c>
      <c r="AK107" s="6"/>
      <c r="AL107" s="6"/>
      <c r="AM107" s="112">
        <v>0.0</v>
      </c>
      <c r="AN107" s="112">
        <v>0.0</v>
      </c>
      <c r="AO107" s="112">
        <v>100.0</v>
      </c>
      <c r="AP107" s="112">
        <v>1.0</v>
      </c>
      <c r="AQ107" s="112">
        <v>1.56</v>
      </c>
      <c r="AR107" s="112">
        <v>1.516994</v>
      </c>
      <c r="AS107" s="112">
        <v>81.68457</v>
      </c>
      <c r="AT107" s="112">
        <v>0.2193918</v>
      </c>
      <c r="AU107" s="112">
        <v>1.501045</v>
      </c>
      <c r="AV107" s="112">
        <v>1.020092</v>
      </c>
      <c r="AW107" s="112">
        <v>4.503137</v>
      </c>
      <c r="AX107" s="112">
        <v>0.0</v>
      </c>
      <c r="AY107" s="112">
        <v>0.6827177</v>
      </c>
      <c r="AZ107" s="112">
        <v>-6.618521</v>
      </c>
    </row>
    <row r="108" hidden="1">
      <c r="A108">
        <f t="shared" si="2"/>
        <v>0</v>
      </c>
      <c r="B108" t="str">
        <f t="shared" si="3"/>
        <v/>
      </c>
      <c r="C108" t="str">
        <f>if(and(D$4&gt;1,E108=PROSES!$D$22),,D108)</f>
        <v/>
      </c>
      <c r="D108" s="1" t="str">
        <f>if(and(F$4&gt;1,F108=PROSES!$B$10),,F108)</f>
        <v/>
      </c>
      <c r="E108" t="str">
        <f t="shared" si="4"/>
        <v/>
      </c>
      <c r="F108" t="str">
        <f t="shared" si="5"/>
        <v/>
      </c>
      <c r="G108" s="1" t="str">
        <f>if(Z108=PROSES!$E$29,T108,)</f>
        <v/>
      </c>
      <c r="H108" t="str">
        <f>if(X108=PROSES!$E$29,T108,)</f>
        <v/>
      </c>
      <c r="I108" t="str">
        <f t="shared" si="6"/>
        <v/>
      </c>
      <c r="J108" t="str">
        <f>if(and($K$4&gt;1,R108=PROSES!$C$2),,K108)</f>
        <v/>
      </c>
      <c r="K108" s="1" t="str">
        <f>if(and($L$4&gt;1,L108=PROSES!$B$2),,L108)</f>
        <v/>
      </c>
      <c r="L108" t="str">
        <f t="shared" si="7"/>
        <v/>
      </c>
      <c r="M108" t="str">
        <f>if(Z108=PROSES!$B$3,T108,)</f>
        <v/>
      </c>
      <c r="N108" t="str">
        <f>if(X108=PROSES!$B$3,T108,)</f>
        <v/>
      </c>
      <c r="O108" t="str">
        <f t="shared" si="8"/>
        <v/>
      </c>
      <c r="P108" t="str">
        <f>if(Z108=PROSES!$B$1,T108,)</f>
        <v/>
      </c>
      <c r="Q108" t="str">
        <f>if(X108=PROSES!$B$1,T108,)</f>
        <v/>
      </c>
      <c r="R108" t="str">
        <f t="shared" si="9"/>
        <v>HARAPAN INDAH</v>
      </c>
      <c r="S108" s="3"/>
      <c r="T108" s="68" t="s">
        <v>289</v>
      </c>
      <c r="U108" s="68" t="s">
        <v>58</v>
      </c>
      <c r="V108" s="68" t="s">
        <v>58</v>
      </c>
      <c r="W108" s="68" t="s">
        <v>59</v>
      </c>
      <c r="X108" s="68"/>
      <c r="Y108" s="68" t="s">
        <v>288</v>
      </c>
      <c r="Z108" s="68" t="s">
        <v>286</v>
      </c>
      <c r="AA108" s="68" t="s">
        <v>66</v>
      </c>
      <c r="AB108" s="6"/>
      <c r="AC108" s="6"/>
      <c r="AD108" s="112">
        <v>0.0</v>
      </c>
      <c r="AE108" s="112">
        <v>1.0</v>
      </c>
      <c r="AF108" s="6"/>
      <c r="AG108" s="112">
        <v>0.272</v>
      </c>
      <c r="AH108" s="112">
        <v>1.0</v>
      </c>
      <c r="AI108" s="68" t="s">
        <v>64</v>
      </c>
      <c r="AJ108" s="112">
        <v>0.0</v>
      </c>
      <c r="AK108" s="6"/>
      <c r="AL108" s="6"/>
      <c r="AM108" s="112">
        <v>0.0</v>
      </c>
      <c r="AN108" s="112">
        <v>0.0</v>
      </c>
      <c r="AO108" s="112">
        <v>100.0</v>
      </c>
      <c r="AP108" s="112">
        <v>1.0</v>
      </c>
      <c r="AQ108" s="112">
        <v>2.73</v>
      </c>
      <c r="AR108" s="112">
        <v>0.07228372</v>
      </c>
      <c r="AS108" s="112">
        <v>76.21999</v>
      </c>
      <c r="AT108" s="112">
        <v>0.0172176</v>
      </c>
      <c r="AU108" s="112">
        <v>0.07020321</v>
      </c>
      <c r="AV108" s="112">
        <v>0.0580176</v>
      </c>
      <c r="AW108" s="112">
        <v>0.2106096</v>
      </c>
      <c r="AX108" s="112">
        <v>0.0</v>
      </c>
      <c r="AY108" s="112">
        <v>0.6742607</v>
      </c>
      <c r="AZ108" s="112">
        <v>-2.423059</v>
      </c>
    </row>
    <row r="109" hidden="1">
      <c r="A109">
        <f t="shared" si="2"/>
        <v>0</v>
      </c>
      <c r="B109" t="str">
        <f t="shared" si="3"/>
        <v/>
      </c>
      <c r="C109" t="str">
        <f>if(and(D$4&gt;1,E109=PROSES!$D$22),,D109)</f>
        <v/>
      </c>
      <c r="D109" s="1" t="str">
        <f>if(and(F$4&gt;1,F109=PROSES!$B$10),,F109)</f>
        <v/>
      </c>
      <c r="E109" t="str">
        <f t="shared" si="4"/>
        <v/>
      </c>
      <c r="F109" t="str">
        <f t="shared" si="5"/>
        <v/>
      </c>
      <c r="G109" s="1" t="str">
        <f>if(Z109=PROSES!$E$29,T109,)</f>
        <v/>
      </c>
      <c r="H109" t="str">
        <f>if(X109=PROSES!$E$29,T109,)</f>
        <v/>
      </c>
      <c r="I109" t="str">
        <f t="shared" si="6"/>
        <v/>
      </c>
      <c r="J109" t="str">
        <f>if(and($K$4&gt;1,R109=PROSES!$C$2),,K109)</f>
        <v/>
      </c>
      <c r="K109" s="1" t="str">
        <f>if(and($L$4&gt;1,L109=PROSES!$B$2),,L109)</f>
        <v/>
      </c>
      <c r="L109" t="str">
        <f t="shared" si="7"/>
        <v/>
      </c>
      <c r="M109" t="str">
        <f>if(Z109=PROSES!$B$3,T109,)</f>
        <v/>
      </c>
      <c r="N109" t="str">
        <f>if(X109=PROSES!$B$3,T109,)</f>
        <v/>
      </c>
      <c r="O109" t="str">
        <f t="shared" si="8"/>
        <v/>
      </c>
      <c r="P109" t="str">
        <f>if(Z109=PROSES!$B$1,T109,)</f>
        <v/>
      </c>
      <c r="Q109" t="str">
        <f>if(X109=PROSES!$B$1,T109,)</f>
        <v/>
      </c>
      <c r="R109" t="str">
        <f t="shared" si="9"/>
        <v>MARUNDABEKASI</v>
      </c>
      <c r="S109" s="3"/>
      <c r="T109" s="68" t="s">
        <v>290</v>
      </c>
      <c r="U109" s="68" t="s">
        <v>58</v>
      </c>
      <c r="V109" s="68" t="s">
        <v>58</v>
      </c>
      <c r="W109" s="68" t="s">
        <v>291</v>
      </c>
      <c r="X109" s="68" t="s">
        <v>292</v>
      </c>
      <c r="Y109" s="68" t="s">
        <v>61</v>
      </c>
      <c r="Z109" s="68" t="s">
        <v>283</v>
      </c>
      <c r="AA109" s="68" t="s">
        <v>66</v>
      </c>
      <c r="AB109" s="6"/>
      <c r="AC109" s="6"/>
      <c r="AD109" s="112">
        <v>0.0</v>
      </c>
      <c r="AE109" s="112">
        <v>1.0</v>
      </c>
      <c r="AF109" s="6"/>
      <c r="AG109" s="112">
        <v>12.8</v>
      </c>
      <c r="AH109" s="112">
        <v>1.0</v>
      </c>
      <c r="AI109" s="68" t="s">
        <v>64</v>
      </c>
      <c r="AJ109" s="112">
        <v>0.0</v>
      </c>
      <c r="AK109" s="6"/>
      <c r="AL109" s="6"/>
      <c r="AM109" s="112">
        <v>0.0</v>
      </c>
      <c r="AN109" s="112">
        <v>0.0</v>
      </c>
      <c r="AO109" s="112">
        <v>100.0</v>
      </c>
      <c r="AP109" s="112">
        <v>1.0</v>
      </c>
      <c r="AQ109" s="112">
        <v>1.2</v>
      </c>
      <c r="AR109" s="112">
        <v>3.036165</v>
      </c>
      <c r="AS109" s="112">
        <v>75.84659</v>
      </c>
      <c r="AT109" s="112">
        <v>0.7424</v>
      </c>
      <c r="AU109" s="112">
        <v>2.944</v>
      </c>
      <c r="AV109" s="112">
        <v>2.6624</v>
      </c>
      <c r="AW109" s="112">
        <v>8.832</v>
      </c>
      <c r="AX109" s="112">
        <v>0.0</v>
      </c>
      <c r="AY109" s="112">
        <v>0.6799299</v>
      </c>
      <c r="AZ109" s="112">
        <v>-3.907061</v>
      </c>
    </row>
    <row r="110" hidden="1">
      <c r="A110">
        <f t="shared" si="2"/>
        <v>0</v>
      </c>
      <c r="B110" t="str">
        <f t="shared" si="3"/>
        <v/>
      </c>
      <c r="C110" t="str">
        <f>if(and(D$4&gt;1,E110=PROSES!$D$22),,D110)</f>
        <v/>
      </c>
      <c r="D110" s="1" t="str">
        <f>if(and(F$4&gt;1,F110=PROSES!$B$10),,F110)</f>
        <v/>
      </c>
      <c r="E110" t="str">
        <f t="shared" si="4"/>
        <v/>
      </c>
      <c r="F110" t="str">
        <f t="shared" si="5"/>
        <v/>
      </c>
      <c r="G110" s="1" t="str">
        <f>if(Z110=PROSES!$E$29,T110,)</f>
        <v/>
      </c>
      <c r="H110" t="str">
        <f>if(X110=PROSES!$E$29,T110,)</f>
        <v/>
      </c>
      <c r="I110" t="str">
        <f t="shared" si="6"/>
        <v/>
      </c>
      <c r="J110" t="str">
        <f>if(and($K$4&gt;1,R110=PROSES!$C$2),,K110)</f>
        <v/>
      </c>
      <c r="K110" s="1" t="str">
        <f>if(and($L$4&gt;1,L110=PROSES!$B$2),,L110)</f>
        <v/>
      </c>
      <c r="L110" t="str">
        <f t="shared" si="7"/>
        <v/>
      </c>
      <c r="M110" t="str">
        <f>if(Z110=PROSES!$B$3,T110,)</f>
        <v/>
      </c>
      <c r="N110" t="str">
        <f>if(X110=PROSES!$B$3,T110,)</f>
        <v/>
      </c>
      <c r="O110" t="str">
        <f t="shared" si="8"/>
        <v/>
      </c>
      <c r="P110" t="str">
        <f>if(Z110=PROSES!$B$1,T110,)</f>
        <v/>
      </c>
      <c r="Q110" t="str">
        <f>if(X110=PROSES!$B$1,T110,)</f>
        <v/>
      </c>
      <c r="R110" t="str">
        <f t="shared" si="9"/>
        <v>MARUNDABEKASI</v>
      </c>
      <c r="S110" s="3"/>
      <c r="T110" s="68" t="s">
        <v>293</v>
      </c>
      <c r="U110" s="68" t="s">
        <v>58</v>
      </c>
      <c r="V110" s="68" t="s">
        <v>58</v>
      </c>
      <c r="W110" s="68" t="s">
        <v>291</v>
      </c>
      <c r="X110" s="68" t="s">
        <v>292</v>
      </c>
      <c r="Y110" s="112" t="s">
        <v>66</v>
      </c>
      <c r="Z110" s="68" t="s">
        <v>283</v>
      </c>
      <c r="AA110" s="112" t="s">
        <v>66</v>
      </c>
      <c r="AB110" s="6"/>
      <c r="AC110" s="6"/>
      <c r="AD110" s="112">
        <v>0.0</v>
      </c>
      <c r="AE110" s="112">
        <v>1.0</v>
      </c>
      <c r="AF110" s="6"/>
      <c r="AG110" s="112">
        <v>12.8</v>
      </c>
      <c r="AH110" s="112">
        <v>1.0</v>
      </c>
      <c r="AI110" s="68" t="s">
        <v>64</v>
      </c>
      <c r="AJ110" s="112">
        <v>0.0</v>
      </c>
      <c r="AK110" s="6"/>
      <c r="AL110" s="6"/>
      <c r="AM110" s="112">
        <v>0.0</v>
      </c>
      <c r="AN110" s="112">
        <v>0.0</v>
      </c>
      <c r="AO110" s="112">
        <v>100.0</v>
      </c>
      <c r="AP110" s="112">
        <v>1.0</v>
      </c>
      <c r="AQ110" s="112">
        <v>1.2</v>
      </c>
      <c r="AR110" s="112">
        <v>3.036165</v>
      </c>
      <c r="AS110" s="112">
        <v>75.84659</v>
      </c>
      <c r="AT110" s="112">
        <v>0.7424</v>
      </c>
      <c r="AU110" s="112">
        <v>2.944</v>
      </c>
      <c r="AV110" s="112">
        <v>2.6624</v>
      </c>
      <c r="AW110" s="112">
        <v>8.832</v>
      </c>
      <c r="AX110" s="112">
        <v>0.0</v>
      </c>
      <c r="AY110" s="112">
        <v>0.6799299</v>
      </c>
      <c r="AZ110" s="112">
        <v>-3.907061</v>
      </c>
    </row>
    <row r="111" hidden="1">
      <c r="A111">
        <f t="shared" si="2"/>
        <v>0</v>
      </c>
      <c r="B111" t="str">
        <f t="shared" si="3"/>
        <v/>
      </c>
      <c r="C111" t="str">
        <f>if(and(D$4&gt;1,E111=PROSES!$D$22),,D111)</f>
        <v/>
      </c>
      <c r="D111" s="1" t="str">
        <f>if(and(F$4&gt;1,F111=PROSES!$B$10),,F111)</f>
        <v/>
      </c>
      <c r="E111" t="str">
        <f t="shared" si="4"/>
        <v/>
      </c>
      <c r="F111" t="str">
        <f t="shared" si="5"/>
        <v/>
      </c>
      <c r="G111" s="1" t="str">
        <f>if(Z111=PROSES!$E$29,T111,)</f>
        <v/>
      </c>
      <c r="H111" t="str">
        <f>if(X111=PROSES!$E$29,T111,)</f>
        <v/>
      </c>
      <c r="I111" t="str">
        <f t="shared" si="6"/>
        <v/>
      </c>
      <c r="J111" t="str">
        <f>if(and($K$4&gt;1,R111=PROSES!$C$2),,K111)</f>
        <v/>
      </c>
      <c r="K111" s="1" t="str">
        <f>if(and($L$4&gt;1,L111=PROSES!$B$2),,L111)</f>
        <v/>
      </c>
      <c r="L111" t="str">
        <f t="shared" si="7"/>
        <v/>
      </c>
      <c r="M111" t="str">
        <f>if(Z111=PROSES!$B$3,T111,)</f>
        <v/>
      </c>
      <c r="N111" t="str">
        <f>if(X111=PROSES!$B$3,T111,)</f>
        <v/>
      </c>
      <c r="O111" t="str">
        <f t="shared" si="8"/>
        <v/>
      </c>
      <c r="P111" t="str">
        <f>if(Z111=PROSES!$B$1,T111,)</f>
        <v/>
      </c>
      <c r="Q111" t="str">
        <f>if(X111=PROSES!$B$1,T111,)</f>
        <v/>
      </c>
      <c r="R111" t="str">
        <f t="shared" si="9"/>
        <v>BEKASI</v>
      </c>
      <c r="S111" s="3"/>
      <c r="T111" s="68" t="s">
        <v>3723</v>
      </c>
      <c r="U111" s="68" t="s">
        <v>58</v>
      </c>
      <c r="V111" s="68" t="s">
        <v>58</v>
      </c>
      <c r="W111" s="68" t="s">
        <v>282</v>
      </c>
      <c r="X111" s="68"/>
      <c r="Y111" s="112" t="s">
        <v>295</v>
      </c>
      <c r="Z111" s="68" t="s">
        <v>283</v>
      </c>
      <c r="AA111" s="112" t="s">
        <v>61</v>
      </c>
      <c r="AB111" s="6"/>
      <c r="AC111" s="6"/>
      <c r="AD111" s="112">
        <v>0.0</v>
      </c>
      <c r="AE111" s="112">
        <v>1.0</v>
      </c>
      <c r="AF111" s="6"/>
      <c r="AG111" s="112">
        <v>8.7</v>
      </c>
      <c r="AH111" s="112">
        <v>1.0</v>
      </c>
      <c r="AI111" s="68" t="s">
        <v>64</v>
      </c>
      <c r="AJ111" s="112">
        <v>0.0</v>
      </c>
      <c r="AK111" s="6"/>
      <c r="AL111" s="6"/>
      <c r="AM111" s="112">
        <v>0.0</v>
      </c>
      <c r="AN111" s="112">
        <v>0.0</v>
      </c>
      <c r="AO111" s="112">
        <v>100.0</v>
      </c>
      <c r="AP111" s="112">
        <v>1.0</v>
      </c>
      <c r="AQ111" s="112">
        <v>1.56</v>
      </c>
      <c r="AR111" s="112">
        <v>2.472433</v>
      </c>
      <c r="AS111" s="112">
        <v>81.68457</v>
      </c>
      <c r="AT111" s="112">
        <v>0.35757</v>
      </c>
      <c r="AU111" s="112">
        <v>2.44644</v>
      </c>
      <c r="AV111" s="112">
        <v>1.66257</v>
      </c>
      <c r="AW111" s="112">
        <v>7.33932</v>
      </c>
      <c r="AX111" s="112">
        <v>0.0</v>
      </c>
      <c r="AY111" s="112">
        <v>0.6827177</v>
      </c>
      <c r="AZ111" s="112">
        <v>-6.618521</v>
      </c>
    </row>
    <row r="112" hidden="1">
      <c r="A112">
        <f t="shared" si="2"/>
        <v>0</v>
      </c>
      <c r="B112" t="str">
        <f t="shared" si="3"/>
        <v/>
      </c>
      <c r="C112" t="str">
        <f>if(and(D$4&gt;1,E112=PROSES!$D$22),,D112)</f>
        <v/>
      </c>
      <c r="D112" s="1" t="str">
        <f>if(and(F$4&gt;1,F112=PROSES!$B$10),,F112)</f>
        <v/>
      </c>
      <c r="E112" t="str">
        <f t="shared" si="4"/>
        <v/>
      </c>
      <c r="F112" t="str">
        <f t="shared" si="5"/>
        <v/>
      </c>
      <c r="G112" s="1" t="str">
        <f>if(Z112=PROSES!$E$29,T112,)</f>
        <v/>
      </c>
      <c r="H112" t="str">
        <f>if(X112=PROSES!$E$29,T112,)</f>
        <v/>
      </c>
      <c r="I112" t="str">
        <f t="shared" si="6"/>
        <v/>
      </c>
      <c r="J112" t="str">
        <f>if(and($K$4&gt;1,R112=PROSES!$C$2),,K112)</f>
        <v/>
      </c>
      <c r="K112" s="1" t="str">
        <f>if(and($L$4&gt;1,L112=PROSES!$B$2),,L112)</f>
        <v/>
      </c>
      <c r="L112" t="str">
        <f t="shared" si="7"/>
        <v/>
      </c>
      <c r="M112" t="str">
        <f>if(Z112=PROSES!$B$3,T112,)</f>
        <v/>
      </c>
      <c r="N112" t="str">
        <f>if(X112=PROSES!$B$3,T112,)</f>
        <v/>
      </c>
      <c r="O112" t="str">
        <f t="shared" si="8"/>
        <v/>
      </c>
      <c r="P112" t="str">
        <f>if(Z112=PROSES!$B$1,T112,)</f>
        <v/>
      </c>
      <c r="Q112" t="str">
        <f>if(X112=PROSES!$B$1,T112,)</f>
        <v/>
      </c>
      <c r="R112" t="str">
        <f t="shared" si="9"/>
        <v>BEKASISUKATANI GOBEL5</v>
      </c>
      <c r="S112" s="3"/>
      <c r="T112" s="68" t="s">
        <v>303</v>
      </c>
      <c r="U112" s="68" t="s">
        <v>75</v>
      </c>
      <c r="V112" s="68" t="s">
        <v>75</v>
      </c>
      <c r="W112" s="68" t="s">
        <v>304</v>
      </c>
      <c r="X112" s="68" t="s">
        <v>283</v>
      </c>
      <c r="Y112" s="68" t="s">
        <v>300</v>
      </c>
      <c r="Z112" s="68" t="s">
        <v>306</v>
      </c>
      <c r="AA112" s="68" t="s">
        <v>212</v>
      </c>
      <c r="AB112" s="6"/>
      <c r="AC112" s="6"/>
      <c r="AD112" s="112">
        <v>0.0</v>
      </c>
      <c r="AE112" s="112">
        <v>1.0</v>
      </c>
      <c r="AF112" s="6"/>
      <c r="AG112" s="112">
        <v>26.5</v>
      </c>
      <c r="AH112" s="112">
        <v>1.0</v>
      </c>
      <c r="AI112" s="68" t="s">
        <v>64</v>
      </c>
      <c r="AJ112" s="112">
        <v>0.0</v>
      </c>
      <c r="AK112" s="6"/>
      <c r="AL112" s="6"/>
      <c r="AM112" s="112">
        <v>0.0</v>
      </c>
      <c r="AN112" s="112">
        <v>0.0</v>
      </c>
      <c r="AO112" s="112">
        <v>100.0</v>
      </c>
      <c r="AP112" s="112">
        <v>1.0</v>
      </c>
      <c r="AQ112" s="112">
        <v>0.58</v>
      </c>
      <c r="AR112" s="112">
        <v>11.5259</v>
      </c>
      <c r="AS112" s="112">
        <v>71.59837</v>
      </c>
      <c r="AT112" s="112">
        <v>3.63845</v>
      </c>
      <c r="AU112" s="112">
        <v>10.93655</v>
      </c>
      <c r="AV112" s="112">
        <v>7.61345</v>
      </c>
      <c r="AW112" s="112">
        <v>32.80965</v>
      </c>
      <c r="AX112" s="112">
        <v>0.0</v>
      </c>
      <c r="AY112" s="112">
        <v>0.642939</v>
      </c>
      <c r="AZ112" s="112">
        <v>8.101665</v>
      </c>
    </row>
    <row r="113" hidden="1">
      <c r="A113">
        <f t="shared" si="2"/>
        <v>0</v>
      </c>
      <c r="B113" t="str">
        <f t="shared" si="3"/>
        <v/>
      </c>
      <c r="C113" t="str">
        <f>if(and(D$4&gt;1,E113=PROSES!$D$22),,D113)</f>
        <v/>
      </c>
      <c r="D113" s="1" t="str">
        <f>if(and(F$4&gt;1,F113=PROSES!$B$10),,F113)</f>
        <v/>
      </c>
      <c r="E113" t="str">
        <f t="shared" si="4"/>
        <v/>
      </c>
      <c r="F113" t="str">
        <f t="shared" si="5"/>
        <v/>
      </c>
      <c r="G113" s="1" t="str">
        <f>if(Z113=PROSES!$E$29,T113,)</f>
        <v/>
      </c>
      <c r="H113" t="str">
        <f>if(X113=PROSES!$E$29,T113,)</f>
        <v/>
      </c>
      <c r="I113" t="str">
        <f t="shared" si="6"/>
        <v/>
      </c>
      <c r="J113" t="str">
        <f>if(and($K$4&gt;1,R113=PROSES!$C$2),,K113)</f>
        <v/>
      </c>
      <c r="K113" s="1" t="str">
        <f>if(and($L$4&gt;1,L113=PROSES!$B$2),,L113)</f>
        <v/>
      </c>
      <c r="L113" t="str">
        <f t="shared" si="7"/>
        <v/>
      </c>
      <c r="M113" t="str">
        <f>if(Z113=PROSES!$B$3,T113,)</f>
        <v/>
      </c>
      <c r="N113" t="str">
        <f>if(X113=PROSES!$B$3,T113,)</f>
        <v/>
      </c>
      <c r="O113" t="str">
        <f t="shared" si="8"/>
        <v/>
      </c>
      <c r="P113" t="str">
        <f>if(Z113=PROSES!$B$1,T113,)</f>
        <v/>
      </c>
      <c r="Q113" t="str">
        <f>if(X113=PROSES!$B$1,T113,)</f>
        <v/>
      </c>
      <c r="R113" t="str">
        <f t="shared" si="9"/>
        <v>BEKASISUKATANI GOBEL5</v>
      </c>
      <c r="S113" s="3"/>
      <c r="T113" s="68" t="s">
        <v>307</v>
      </c>
      <c r="U113" s="68" t="s">
        <v>75</v>
      </c>
      <c r="V113" s="68" t="s">
        <v>75</v>
      </c>
      <c r="W113" s="114" t="s">
        <v>304</v>
      </c>
      <c r="X113" s="68" t="s">
        <v>283</v>
      </c>
      <c r="Y113" s="68" t="s">
        <v>300</v>
      </c>
      <c r="Z113" s="68" t="s">
        <v>306</v>
      </c>
      <c r="AA113" s="68" t="s">
        <v>212</v>
      </c>
      <c r="AB113" s="6"/>
      <c r="AC113" s="6"/>
      <c r="AD113" s="112">
        <v>0.0</v>
      </c>
      <c r="AE113" s="112">
        <v>1.0</v>
      </c>
      <c r="AF113" s="6"/>
      <c r="AG113" s="112">
        <v>26.5</v>
      </c>
      <c r="AH113" s="112">
        <v>1.0</v>
      </c>
      <c r="AI113" s="68" t="s">
        <v>64</v>
      </c>
      <c r="AJ113" s="112">
        <v>0.0</v>
      </c>
      <c r="AK113" s="6"/>
      <c r="AL113" s="6"/>
      <c r="AM113" s="112">
        <v>0.0</v>
      </c>
      <c r="AN113" s="112">
        <v>0.0</v>
      </c>
      <c r="AO113" s="112">
        <v>100.0</v>
      </c>
      <c r="AP113" s="112">
        <v>1.0</v>
      </c>
      <c r="AQ113" s="112">
        <v>0.58</v>
      </c>
      <c r="AR113" s="112">
        <v>11.5259</v>
      </c>
      <c r="AS113" s="112">
        <v>71.59837</v>
      </c>
      <c r="AT113" s="112">
        <v>3.63845</v>
      </c>
      <c r="AU113" s="112">
        <v>10.93655</v>
      </c>
      <c r="AV113" s="112">
        <v>7.61345</v>
      </c>
      <c r="AW113" s="112">
        <v>32.80965</v>
      </c>
      <c r="AX113" s="112">
        <v>0.0</v>
      </c>
      <c r="AY113" s="112">
        <v>0.642939</v>
      </c>
      <c r="AZ113" s="112">
        <v>8.101665</v>
      </c>
    </row>
    <row r="114" hidden="1">
      <c r="A114">
        <f t="shared" si="2"/>
        <v>0</v>
      </c>
      <c r="B114" t="str">
        <f t="shared" si="3"/>
        <v/>
      </c>
      <c r="C114" t="str">
        <f>if(and(D$4&gt;1,E114=PROSES!$D$22),,D114)</f>
        <v/>
      </c>
      <c r="D114" s="1" t="str">
        <f>if(and(F$4&gt;1,F114=PROSES!$B$10),,F114)</f>
        <v/>
      </c>
      <c r="E114" t="str">
        <f t="shared" si="4"/>
        <v/>
      </c>
      <c r="F114" t="str">
        <f t="shared" si="5"/>
        <v/>
      </c>
      <c r="G114" s="1" t="str">
        <f>if(Z114=PROSES!$E$29,T114,)</f>
        <v/>
      </c>
      <c r="H114" t="str">
        <f>if(X114=PROSES!$E$29,T114,)</f>
        <v/>
      </c>
      <c r="I114" t="str">
        <f t="shared" si="6"/>
        <v/>
      </c>
      <c r="J114" t="str">
        <f>if(and($K$4&gt;1,R114=PROSES!$C$2),,K114)</f>
        <v/>
      </c>
      <c r="K114" s="1" t="str">
        <f>if(and($L$4&gt;1,L114=PROSES!$B$2),,L114)</f>
        <v/>
      </c>
      <c r="L114" t="str">
        <f t="shared" si="7"/>
        <v/>
      </c>
      <c r="M114" t="str">
        <f>if(Z114=PROSES!$B$3,T114,)</f>
        <v/>
      </c>
      <c r="N114" t="str">
        <f>if(X114=PROSES!$B$3,T114,)</f>
        <v/>
      </c>
      <c r="O114" t="str">
        <f t="shared" si="8"/>
        <v/>
      </c>
      <c r="P114" t="str">
        <f>if(Z114=PROSES!$B$1,T114,)</f>
        <v/>
      </c>
      <c r="Q114" t="str">
        <f>if(X114=PROSES!$B$1,T114,)</f>
        <v/>
      </c>
      <c r="R114" t="str">
        <f t="shared" si="9"/>
        <v>TAMBUN7BEKASI7</v>
      </c>
      <c r="S114" s="3"/>
      <c r="T114" s="68" t="s">
        <v>3724</v>
      </c>
      <c r="U114" s="68" t="s">
        <v>58</v>
      </c>
      <c r="V114" s="68" t="s">
        <v>58</v>
      </c>
      <c r="W114" s="68" t="s">
        <v>233</v>
      </c>
      <c r="X114" s="68" t="s">
        <v>2671</v>
      </c>
      <c r="Y114" s="68" t="s">
        <v>236</v>
      </c>
      <c r="Z114" s="68" t="s">
        <v>275</v>
      </c>
      <c r="AA114" s="68" t="s">
        <v>280</v>
      </c>
      <c r="AB114" s="6"/>
      <c r="AC114" s="6"/>
      <c r="AD114" s="112">
        <v>0.0</v>
      </c>
      <c r="AE114" s="112">
        <v>1.0</v>
      </c>
      <c r="AF114" s="6"/>
      <c r="AG114" s="112">
        <v>19.0</v>
      </c>
      <c r="AH114" s="112">
        <v>1.0</v>
      </c>
      <c r="AI114" s="68" t="s">
        <v>64</v>
      </c>
      <c r="AJ114" s="112">
        <v>0.0</v>
      </c>
      <c r="AK114" s="6"/>
      <c r="AL114" s="6"/>
      <c r="AM114" s="112">
        <v>0.0</v>
      </c>
      <c r="AN114" s="112">
        <v>0.0</v>
      </c>
      <c r="AO114" s="112">
        <v>100.0</v>
      </c>
      <c r="AP114" s="112">
        <v>1.0</v>
      </c>
      <c r="AQ114" s="112">
        <v>1.98</v>
      </c>
      <c r="AR114" s="112">
        <v>5.377394</v>
      </c>
      <c r="AS114" s="112">
        <v>84.05775</v>
      </c>
      <c r="AT114" s="112">
        <v>0.5567</v>
      </c>
      <c r="AU114" s="112">
        <v>5.3485</v>
      </c>
      <c r="AV114" s="112">
        <v>3.4067</v>
      </c>
      <c r="AW114" s="112">
        <v>16.0455</v>
      </c>
      <c r="AX114" s="112">
        <v>0.0</v>
      </c>
      <c r="AY114" s="112">
        <v>0.6862155</v>
      </c>
      <c r="AZ114" s="112">
        <v>-8.9765</v>
      </c>
    </row>
    <row r="115">
      <c r="A115">
        <f t="shared" si="2"/>
        <v>0</v>
      </c>
      <c r="B115" t="str">
        <f t="shared" si="3"/>
        <v/>
      </c>
      <c r="C115" t="str">
        <f>if(and(D$4&gt;1,E115=PROSES!$D$22),,D115)</f>
        <v/>
      </c>
      <c r="D115" s="1" t="str">
        <f>if(and(F$4&gt;1,F115=PROSES!$B$10),,F115)</f>
        <v/>
      </c>
      <c r="E115" t="str">
        <f t="shared" si="4"/>
        <v/>
      </c>
      <c r="F115" t="str">
        <f t="shared" si="5"/>
        <v/>
      </c>
      <c r="G115" s="1" t="str">
        <f>if(Z115=PROSES!$E$29,T115,)</f>
        <v/>
      </c>
      <c r="H115" t="str">
        <f>if(X115=PROSES!$E$29,T115,)</f>
        <v/>
      </c>
      <c r="I115" t="str">
        <f t="shared" si="6"/>
        <v/>
      </c>
      <c r="J115" t="str">
        <f>if(and($K$4&gt;1,R115=PROSES!$C$2),,K115)</f>
        <v/>
      </c>
      <c r="K115" s="1" t="str">
        <f>if(and($L$4&gt;1,L115=PROSES!$B$2),,L115)</f>
        <v/>
      </c>
      <c r="L115" t="str">
        <f t="shared" si="7"/>
        <v/>
      </c>
      <c r="M115" t="str">
        <f>if(Z115=PROSES!$B$3,T115,)</f>
        <v/>
      </c>
      <c r="N115" t="str">
        <f>if(X115=PROSES!$B$3,T115,)</f>
        <v/>
      </c>
      <c r="O115" t="str">
        <f t="shared" si="8"/>
        <v/>
      </c>
      <c r="P115" t="str">
        <f>if(Z115=PROSES!$B$1,T115,)</f>
        <v/>
      </c>
      <c r="Q115" t="str">
        <f>if(X115=PROSES!$B$1,T115,)</f>
        <v/>
      </c>
      <c r="R115" t="str">
        <f t="shared" si="9"/>
        <v>BANGKALAN5</v>
      </c>
      <c r="S115" s="3"/>
      <c r="T115" s="68" t="s">
        <v>308</v>
      </c>
      <c r="U115" s="68" t="s">
        <v>58</v>
      </c>
      <c r="V115" s="68" t="s">
        <v>58</v>
      </c>
      <c r="W115" s="114" t="s">
        <v>171</v>
      </c>
      <c r="X115" s="68" t="s">
        <v>167</v>
      </c>
      <c r="Y115" s="68" t="s">
        <v>88</v>
      </c>
      <c r="Z115" s="68"/>
      <c r="AA115" s="68" t="s">
        <v>309</v>
      </c>
      <c r="AB115" s="6"/>
      <c r="AC115" s="6"/>
      <c r="AD115" s="112">
        <v>0.0</v>
      </c>
      <c r="AE115" s="112">
        <v>1.0</v>
      </c>
      <c r="AF115" s="6"/>
      <c r="AG115" s="112">
        <v>14.891</v>
      </c>
      <c r="AH115" s="112">
        <v>1.0</v>
      </c>
      <c r="AI115" s="68" t="s">
        <v>64</v>
      </c>
      <c r="AJ115" s="112">
        <v>0.0</v>
      </c>
      <c r="AK115" s="6"/>
      <c r="AL115" s="6"/>
      <c r="AM115" s="112">
        <v>0.0</v>
      </c>
      <c r="AN115" s="112">
        <v>0.0</v>
      </c>
      <c r="AO115" s="112">
        <v>100.0</v>
      </c>
      <c r="AP115" s="112">
        <v>1.0</v>
      </c>
      <c r="AQ115" s="112">
        <v>0.58</v>
      </c>
      <c r="AR115" s="112">
        <v>6.2482</v>
      </c>
      <c r="AS115" s="112">
        <v>70.94324</v>
      </c>
      <c r="AT115" s="112">
        <v>2.040067</v>
      </c>
      <c r="AU115" s="112">
        <v>5.905771</v>
      </c>
      <c r="AV115" s="112">
        <v>4.273717</v>
      </c>
      <c r="AW115" s="112">
        <v>17.71731</v>
      </c>
      <c r="AX115" s="112">
        <v>0.0</v>
      </c>
      <c r="AY115" s="112">
        <v>0.6412987</v>
      </c>
      <c r="AZ115" s="112">
        <v>8.348166</v>
      </c>
    </row>
    <row r="116" hidden="1">
      <c r="A116">
        <f t="shared" si="2"/>
        <v>0</v>
      </c>
      <c r="B116" t="str">
        <f t="shared" si="3"/>
        <v/>
      </c>
      <c r="C116" t="str">
        <f>if(and(D$4&gt;1,E116=PROSES!$D$22),,D116)</f>
        <v/>
      </c>
      <c r="D116" s="1" t="str">
        <f>if(and(F$4&gt;1,F116=PROSES!$B$10),,F116)</f>
        <v/>
      </c>
      <c r="E116" t="str">
        <f t="shared" si="4"/>
        <v/>
      </c>
      <c r="F116" t="str">
        <f t="shared" si="5"/>
        <v/>
      </c>
      <c r="G116" s="1" t="str">
        <f>if(Z116=PROSES!$E$29,T116,)</f>
        <v/>
      </c>
      <c r="H116" t="str">
        <f>if(X116=PROSES!$E$29,T116,)</f>
        <v/>
      </c>
      <c r="I116" t="str">
        <f t="shared" si="6"/>
        <v/>
      </c>
      <c r="J116" t="str">
        <f>if(and($K$4&gt;1,R116=PROSES!$C$2),,K116)</f>
        <v/>
      </c>
      <c r="K116" s="1" t="str">
        <f>if(and($L$4&gt;1,L116=PROSES!$B$2),,L116)</f>
        <v/>
      </c>
      <c r="L116" t="str">
        <f t="shared" si="7"/>
        <v/>
      </c>
      <c r="M116" t="str">
        <f>if(Z116=PROSES!$B$3,T116,)</f>
        <v/>
      </c>
      <c r="N116" t="str">
        <f>if(X116=PROSES!$B$3,T116,)</f>
        <v/>
      </c>
      <c r="O116" t="str">
        <f t="shared" si="8"/>
        <v/>
      </c>
      <c r="P116" t="str">
        <f>if(Z116=PROSES!$B$1,T116,)</f>
        <v/>
      </c>
      <c r="Q116" t="str">
        <f>if(X116=PROSES!$B$1,T116,)</f>
        <v/>
      </c>
      <c r="R116" t="str">
        <f t="shared" si="9"/>
        <v>JABABEKABEKASI POWER</v>
      </c>
      <c r="S116" s="3"/>
      <c r="T116" s="68" t="s">
        <v>310</v>
      </c>
      <c r="U116" s="68" t="s">
        <v>58</v>
      </c>
      <c r="V116" s="68" t="s">
        <v>58</v>
      </c>
      <c r="W116" s="68" t="s">
        <v>210</v>
      </c>
      <c r="X116" s="68" t="s">
        <v>311</v>
      </c>
      <c r="Y116" s="112" t="s">
        <v>66</v>
      </c>
      <c r="Z116" s="68" t="s">
        <v>312</v>
      </c>
      <c r="AA116" s="68" t="s">
        <v>61</v>
      </c>
      <c r="AB116" s="6"/>
      <c r="AC116" s="6"/>
      <c r="AD116" s="112">
        <v>0.0</v>
      </c>
      <c r="AE116" s="112">
        <v>1.0</v>
      </c>
      <c r="AF116" s="6"/>
      <c r="AG116" s="112">
        <v>5.2</v>
      </c>
      <c r="AH116" s="112">
        <v>1.0</v>
      </c>
      <c r="AI116" s="68" t="s">
        <v>64</v>
      </c>
      <c r="AJ116" s="112">
        <v>0.0</v>
      </c>
      <c r="AK116" s="6"/>
      <c r="AL116" s="6"/>
      <c r="AM116" s="112">
        <v>0.0</v>
      </c>
      <c r="AN116" s="112">
        <v>0.0</v>
      </c>
      <c r="AO116" s="112">
        <v>100.0</v>
      </c>
      <c r="AP116" s="112">
        <v>1.0</v>
      </c>
      <c r="AQ116" s="112">
        <v>0.6</v>
      </c>
      <c r="AR116" s="112">
        <v>2.168942</v>
      </c>
      <c r="AS116" s="112">
        <v>73.681</v>
      </c>
      <c r="AT116" s="112">
        <v>0.60944</v>
      </c>
      <c r="AU116" s="112">
        <v>2.08156</v>
      </c>
      <c r="AV116" s="112">
        <v>1.38944</v>
      </c>
      <c r="AW116" s="112">
        <v>6.244679</v>
      </c>
      <c r="AX116" s="112">
        <v>0.0</v>
      </c>
      <c r="AY116" s="112">
        <v>0.650941</v>
      </c>
      <c r="AZ116" s="112">
        <v>5.70712</v>
      </c>
    </row>
    <row r="117" hidden="1">
      <c r="A117">
        <f t="shared" si="2"/>
        <v>0</v>
      </c>
      <c r="B117" t="str">
        <f t="shared" si="3"/>
        <v/>
      </c>
      <c r="C117" t="str">
        <f>if(and(D$4&gt;1,E117=PROSES!$D$22),,D117)</f>
        <v/>
      </c>
      <c r="D117" s="1" t="str">
        <f>if(and(F$4&gt;1,F117=PROSES!$B$10),,F117)</f>
        <v/>
      </c>
      <c r="E117" t="str">
        <f t="shared" si="4"/>
        <v/>
      </c>
      <c r="F117" t="str">
        <f t="shared" si="5"/>
        <v/>
      </c>
      <c r="G117" s="1" t="str">
        <f>if(Z117=PROSES!$E$29,T117,)</f>
        <v/>
      </c>
      <c r="H117" t="str">
        <f>if(X117=PROSES!$E$29,T117,)</f>
        <v/>
      </c>
      <c r="I117" t="str">
        <f t="shared" si="6"/>
        <v/>
      </c>
      <c r="J117" t="str">
        <f>if(and($K$4&gt;1,R117=PROSES!$C$2),,K117)</f>
        <v/>
      </c>
      <c r="K117" s="1" t="str">
        <f>if(and($L$4&gt;1,L117=PROSES!$B$2),,L117)</f>
        <v/>
      </c>
      <c r="L117" t="str">
        <f t="shared" si="7"/>
        <v/>
      </c>
      <c r="M117" t="str">
        <f>if(Z117=PROSES!$B$3,T117,)</f>
        <v/>
      </c>
      <c r="N117" t="str">
        <f>if(X117=PROSES!$B$3,T117,)</f>
        <v/>
      </c>
      <c r="O117" t="str">
        <f t="shared" si="8"/>
        <v/>
      </c>
      <c r="P117" t="str">
        <f>if(Z117=PROSES!$B$1,T117,)</f>
        <v/>
      </c>
      <c r="Q117" t="str">
        <f>if(X117=PROSES!$B$1,T117,)</f>
        <v/>
      </c>
      <c r="R117" t="str">
        <f t="shared" si="9"/>
        <v>JABABEKABEKASI POWER</v>
      </c>
      <c r="S117" s="3"/>
      <c r="T117" s="68" t="s">
        <v>313</v>
      </c>
      <c r="U117" s="68" t="s">
        <v>58</v>
      </c>
      <c r="V117" s="68" t="s">
        <v>58</v>
      </c>
      <c r="W117" s="68" t="s">
        <v>210</v>
      </c>
      <c r="X117" s="68" t="s">
        <v>311</v>
      </c>
      <c r="Y117" s="112" t="s">
        <v>66</v>
      </c>
      <c r="Z117" s="68" t="s">
        <v>312</v>
      </c>
      <c r="AA117" s="68" t="s">
        <v>61</v>
      </c>
      <c r="AB117" s="6"/>
      <c r="AC117" s="6"/>
      <c r="AD117" s="112">
        <v>0.0</v>
      </c>
      <c r="AE117" s="112">
        <v>1.0</v>
      </c>
      <c r="AF117" s="6"/>
      <c r="AG117" s="112">
        <v>5.2</v>
      </c>
      <c r="AH117" s="112">
        <v>1.0</v>
      </c>
      <c r="AI117" s="68" t="s">
        <v>64</v>
      </c>
      <c r="AJ117" s="112">
        <v>0.0</v>
      </c>
      <c r="AK117" s="6"/>
      <c r="AL117" s="6"/>
      <c r="AM117" s="112">
        <v>0.0</v>
      </c>
      <c r="AN117" s="112">
        <v>0.0</v>
      </c>
      <c r="AO117" s="112">
        <v>100.0</v>
      </c>
      <c r="AP117" s="112">
        <v>1.0</v>
      </c>
      <c r="AQ117" s="112">
        <v>0.6</v>
      </c>
      <c r="AR117" s="112">
        <v>2.168942</v>
      </c>
      <c r="AS117" s="112">
        <v>73.681</v>
      </c>
      <c r="AT117" s="112">
        <v>0.60944</v>
      </c>
      <c r="AU117" s="112">
        <v>2.08156</v>
      </c>
      <c r="AV117" s="112">
        <v>1.38944</v>
      </c>
      <c r="AW117" s="112">
        <v>6.244679</v>
      </c>
      <c r="AX117" s="112">
        <v>0.0</v>
      </c>
      <c r="AY117" s="112">
        <v>0.650941</v>
      </c>
      <c r="AZ117" s="112">
        <v>5.70712</v>
      </c>
    </row>
    <row r="118" hidden="1">
      <c r="A118">
        <f t="shared" si="2"/>
        <v>0</v>
      </c>
      <c r="B118" t="str">
        <f t="shared" si="3"/>
        <v/>
      </c>
      <c r="C118" t="str">
        <f>if(and(D$4&gt;1,E118=PROSES!$D$22),,D118)</f>
        <v/>
      </c>
      <c r="D118" s="1" t="str">
        <f>if(and(F$4&gt;1,F118=PROSES!$B$10),,F118)</f>
        <v/>
      </c>
      <c r="E118" t="str">
        <f t="shared" si="4"/>
        <v/>
      </c>
      <c r="F118" t="str">
        <f t="shared" si="5"/>
        <v/>
      </c>
      <c r="G118" s="1" t="str">
        <f>if(Z118=PROSES!$E$29,T118,)</f>
        <v/>
      </c>
      <c r="H118" t="str">
        <f>if(X118=PROSES!$E$29,T118,)</f>
        <v/>
      </c>
      <c r="I118" t="str">
        <f t="shared" si="6"/>
        <v/>
      </c>
      <c r="J118" t="str">
        <f>if(and($K$4&gt;1,R118=PROSES!$C$2),,K118)</f>
        <v/>
      </c>
      <c r="K118" s="1" t="str">
        <f>if(and($L$4&gt;1,L118=PROSES!$B$2),,L118)</f>
        <v/>
      </c>
      <c r="L118" t="str">
        <f t="shared" si="7"/>
        <v/>
      </c>
      <c r="M118" t="str">
        <f>if(Z118=PROSES!$B$3,T118,)</f>
        <v/>
      </c>
      <c r="N118" t="str">
        <f>if(X118=PROSES!$B$3,T118,)</f>
        <v/>
      </c>
      <c r="O118" t="str">
        <f t="shared" si="8"/>
        <v/>
      </c>
      <c r="P118" t="str">
        <f>if(Z118=PROSES!$B$1,T118,)</f>
        <v/>
      </c>
      <c r="Q118" t="str">
        <f>if(X118=PROSES!$B$1,T118,)</f>
        <v/>
      </c>
      <c r="R118" t="str">
        <f t="shared" si="9"/>
        <v>LAWANG5BULUKANDANG5</v>
      </c>
      <c r="S118" s="3"/>
      <c r="T118" s="68" t="s">
        <v>314</v>
      </c>
      <c r="U118" s="68" t="s">
        <v>82</v>
      </c>
      <c r="V118" s="68" t="s">
        <v>82</v>
      </c>
      <c r="W118" s="114" t="s">
        <v>315</v>
      </c>
      <c r="X118" s="68" t="s">
        <v>316</v>
      </c>
      <c r="Y118" s="68" t="s">
        <v>88</v>
      </c>
      <c r="Z118" s="68" t="s">
        <v>317</v>
      </c>
      <c r="AA118" s="68" t="s">
        <v>85</v>
      </c>
      <c r="AB118" s="6"/>
      <c r="AC118" s="6"/>
      <c r="AD118" s="112">
        <v>0.0</v>
      </c>
      <c r="AE118" s="112">
        <v>1.0</v>
      </c>
      <c r="AF118" s="6"/>
      <c r="AG118" s="112">
        <v>20.91</v>
      </c>
      <c r="AH118" s="112">
        <v>1.0</v>
      </c>
      <c r="AI118" s="68" t="s">
        <v>64</v>
      </c>
      <c r="AJ118" s="112">
        <v>0.0</v>
      </c>
      <c r="AK118" s="6"/>
      <c r="AL118" s="6"/>
      <c r="AM118" s="112">
        <v>0.0</v>
      </c>
      <c r="AN118" s="112">
        <v>0.0</v>
      </c>
      <c r="AO118" s="112">
        <v>100.0</v>
      </c>
      <c r="AP118" s="112">
        <v>1.0</v>
      </c>
      <c r="AQ118" s="112">
        <v>0.74</v>
      </c>
      <c r="AR118" s="112">
        <v>8.282087</v>
      </c>
      <c r="AS118" s="112">
        <v>77.04442</v>
      </c>
      <c r="AT118" s="112">
        <v>1.856808</v>
      </c>
      <c r="AU118" s="112">
        <v>8.07126</v>
      </c>
      <c r="AV118" s="112">
        <v>4.99749</v>
      </c>
      <c r="AW118" s="112">
        <v>24.21378</v>
      </c>
      <c r="AX118" s="112">
        <v>0.0</v>
      </c>
      <c r="AY118" s="112">
        <v>0.6618785</v>
      </c>
      <c r="AZ118" s="112">
        <v>1.945686</v>
      </c>
    </row>
    <row r="119">
      <c r="A119">
        <f t="shared" si="2"/>
        <v>0</v>
      </c>
      <c r="B119" t="str">
        <f t="shared" si="3"/>
        <v/>
      </c>
      <c r="C119" t="str">
        <f>if(and(D$4&gt;1,E119=PROSES!$D$22),,D119)</f>
        <v/>
      </c>
      <c r="D119" s="1" t="str">
        <f>if(and(F$4&gt;1,F119=PROSES!$B$10),,F119)</f>
        <v/>
      </c>
      <c r="E119" t="str">
        <f t="shared" si="4"/>
        <v/>
      </c>
      <c r="F119" t="str">
        <f t="shared" si="5"/>
        <v/>
      </c>
      <c r="G119" s="1" t="str">
        <f>if(Z119=PROSES!$E$29,T119,)</f>
        <v/>
      </c>
      <c r="H119" t="str">
        <f>if(X119=PROSES!$E$29,T119,)</f>
        <v/>
      </c>
      <c r="I119" t="str">
        <f t="shared" si="6"/>
        <v/>
      </c>
      <c r="J119" t="str">
        <f>if(and($K$4&gt;1,R119=PROSES!$C$2),,K119)</f>
        <v/>
      </c>
      <c r="K119" s="1" t="str">
        <f>if(and($L$4&gt;1,L119=PROSES!$B$2),,L119)</f>
        <v/>
      </c>
      <c r="L119" t="str">
        <f t="shared" si="7"/>
        <v/>
      </c>
      <c r="M119" t="str">
        <f>if(Z119=PROSES!$B$3,T119,)</f>
        <v/>
      </c>
      <c r="N119" t="str">
        <f>if(X119=PROSES!$B$3,T119,)</f>
        <v/>
      </c>
      <c r="O119" t="str">
        <f t="shared" si="8"/>
        <v/>
      </c>
      <c r="P119" t="str">
        <f>if(Z119=PROSES!$B$1,T119,)</f>
        <v/>
      </c>
      <c r="Q119" t="str">
        <f>if(X119=PROSES!$B$1,T119,)</f>
        <v/>
      </c>
      <c r="R119" t="str">
        <f t="shared" si="9"/>
        <v>BLORACEPU</v>
      </c>
      <c r="S119" s="3"/>
      <c r="T119" s="68" t="s">
        <v>318</v>
      </c>
      <c r="U119" s="68" t="s">
        <v>176</v>
      </c>
      <c r="V119" s="68" t="s">
        <v>176</v>
      </c>
      <c r="W119" s="68" t="s">
        <v>171</v>
      </c>
      <c r="X119" s="68" t="s">
        <v>319</v>
      </c>
      <c r="Y119" s="68">
        <v>1.0</v>
      </c>
      <c r="Z119" s="68" t="s">
        <v>272</v>
      </c>
      <c r="AA119" s="68">
        <v>1.0</v>
      </c>
      <c r="AB119" s="6"/>
      <c r="AC119" s="6"/>
      <c r="AD119" s="112">
        <v>0.0</v>
      </c>
      <c r="AE119" s="112">
        <v>1.0</v>
      </c>
      <c r="AF119" s="6"/>
      <c r="AG119" s="112">
        <v>30.027</v>
      </c>
      <c r="AH119" s="112">
        <v>1.0</v>
      </c>
      <c r="AI119" s="68" t="s">
        <v>64</v>
      </c>
      <c r="AJ119" s="112">
        <v>0.0</v>
      </c>
      <c r="AK119" s="6"/>
      <c r="AL119" s="6"/>
      <c r="AM119" s="112">
        <v>0.0</v>
      </c>
      <c r="AN119" s="112">
        <v>0.0</v>
      </c>
      <c r="AO119" s="112">
        <v>100.0</v>
      </c>
      <c r="AP119" s="112">
        <v>1.0</v>
      </c>
      <c r="AQ119" s="112">
        <v>0.58</v>
      </c>
      <c r="AR119" s="112">
        <v>12.5992</v>
      </c>
      <c r="AS119" s="112">
        <v>70.94324</v>
      </c>
      <c r="AT119" s="112">
        <v>4.113699</v>
      </c>
      <c r="AU119" s="112">
        <v>11.90871</v>
      </c>
      <c r="AV119" s="112">
        <v>8.617749</v>
      </c>
      <c r="AW119" s="112">
        <v>35.72613</v>
      </c>
      <c r="AX119" s="112">
        <v>0.0</v>
      </c>
      <c r="AY119" s="112">
        <v>0.6412987</v>
      </c>
      <c r="AZ119" s="112">
        <v>8.348166</v>
      </c>
    </row>
    <row r="120">
      <c r="A120">
        <f t="shared" si="2"/>
        <v>0</v>
      </c>
      <c r="B120" t="str">
        <f t="shared" si="3"/>
        <v/>
      </c>
      <c r="C120" t="str">
        <f>if(and(D$4&gt;1,E120=PROSES!$D$22),,D120)</f>
        <v/>
      </c>
      <c r="D120" s="1" t="str">
        <f>if(and(F$4&gt;1,F120=PROSES!$B$10),,F120)</f>
        <v/>
      </c>
      <c r="E120" t="str">
        <f t="shared" si="4"/>
        <v/>
      </c>
      <c r="F120" t="str">
        <f t="shared" si="5"/>
        <v/>
      </c>
      <c r="G120" s="1" t="str">
        <f>if(Z120=PROSES!$E$29,T120,)</f>
        <v/>
      </c>
      <c r="H120" t="str">
        <f>if(X120=PROSES!$E$29,T120,)</f>
        <v/>
      </c>
      <c r="I120" t="str">
        <f t="shared" si="6"/>
        <v/>
      </c>
      <c r="J120" t="str">
        <f>if(and($K$4&gt;1,R120=PROSES!$C$2),,K120)</f>
        <v/>
      </c>
      <c r="K120" s="1" t="str">
        <f>if(and($L$4&gt;1,L120=PROSES!$B$2),,L120)</f>
        <v/>
      </c>
      <c r="L120" t="str">
        <f t="shared" si="7"/>
        <v/>
      </c>
      <c r="M120" t="str">
        <f>if(Z120=PROSES!$B$3,T120,)</f>
        <v/>
      </c>
      <c r="N120" t="str">
        <f>if(X120=PROSES!$B$3,T120,)</f>
        <v/>
      </c>
      <c r="O120" t="str">
        <f t="shared" si="8"/>
        <v/>
      </c>
      <c r="P120" t="str">
        <f>if(Z120=PROSES!$B$1,T120,)</f>
        <v/>
      </c>
      <c r="Q120" t="str">
        <f>if(X120=PROSES!$B$1,T120,)</f>
        <v/>
      </c>
      <c r="R120" t="str">
        <f t="shared" si="9"/>
        <v>BLORACEPU</v>
      </c>
      <c r="S120" s="3"/>
      <c r="T120" s="68" t="s">
        <v>320</v>
      </c>
      <c r="U120" s="68" t="s">
        <v>176</v>
      </c>
      <c r="V120" s="68" t="s">
        <v>176</v>
      </c>
      <c r="W120" s="68" t="s">
        <v>171</v>
      </c>
      <c r="X120" s="68" t="s">
        <v>319</v>
      </c>
      <c r="Y120" s="68">
        <v>2.0</v>
      </c>
      <c r="Z120" s="68" t="s">
        <v>272</v>
      </c>
      <c r="AA120" s="68">
        <v>1.0</v>
      </c>
      <c r="AB120" s="6"/>
      <c r="AC120" s="6"/>
      <c r="AD120" s="112">
        <v>0.0</v>
      </c>
      <c r="AE120" s="112">
        <v>1.0</v>
      </c>
      <c r="AF120" s="6"/>
      <c r="AG120" s="112">
        <v>30.027</v>
      </c>
      <c r="AH120" s="112">
        <v>1.0</v>
      </c>
      <c r="AI120" s="68" t="s">
        <v>64</v>
      </c>
      <c r="AJ120" s="112">
        <v>0.0</v>
      </c>
      <c r="AK120" s="6"/>
      <c r="AL120" s="6"/>
      <c r="AM120" s="112">
        <v>0.0</v>
      </c>
      <c r="AN120" s="112">
        <v>0.0</v>
      </c>
      <c r="AO120" s="112">
        <v>100.0</v>
      </c>
      <c r="AP120" s="112">
        <v>1.0</v>
      </c>
      <c r="AQ120" s="112">
        <v>0.58</v>
      </c>
      <c r="AR120" s="112">
        <v>12.5992</v>
      </c>
      <c r="AS120" s="112">
        <v>70.94324</v>
      </c>
      <c r="AT120" s="112">
        <v>4.113699</v>
      </c>
      <c r="AU120" s="112">
        <v>11.90871</v>
      </c>
      <c r="AV120" s="112">
        <v>8.617749</v>
      </c>
      <c r="AW120" s="112">
        <v>35.72613</v>
      </c>
      <c r="AX120" s="112">
        <v>0.0</v>
      </c>
      <c r="AY120" s="112">
        <v>0.6412987</v>
      </c>
      <c r="AZ120" s="112">
        <v>8.348166</v>
      </c>
    </row>
    <row r="121" hidden="1">
      <c r="A121">
        <f t="shared" si="2"/>
        <v>0</v>
      </c>
      <c r="B121" t="str">
        <f t="shared" si="3"/>
        <v/>
      </c>
      <c r="C121" t="str">
        <f>if(and(D$4&gt;1,E121=PROSES!$D$22),,D121)</f>
        <v/>
      </c>
      <c r="D121" s="1" t="str">
        <f>if(and(F$4&gt;1,F121=PROSES!$B$10),,F121)</f>
        <v/>
      </c>
      <c r="E121" t="str">
        <f t="shared" si="4"/>
        <v/>
      </c>
      <c r="F121" t="str">
        <f t="shared" si="5"/>
        <v/>
      </c>
      <c r="G121" s="1" t="str">
        <f>if(Z121=PROSES!$E$29,T121,)</f>
        <v/>
      </c>
      <c r="H121" t="str">
        <f>if(X121=PROSES!$E$29,T121,)</f>
        <v/>
      </c>
      <c r="I121" t="str">
        <f t="shared" si="6"/>
        <v/>
      </c>
      <c r="J121" t="str">
        <f>if(and($K$4&gt;1,R121=PROSES!$C$2),,K121)</f>
        <v/>
      </c>
      <c r="K121" s="1" t="str">
        <f>if(and($L$4&gt;1,L121=PROSES!$B$2),,L121)</f>
        <v/>
      </c>
      <c r="L121" t="str">
        <f t="shared" si="7"/>
        <v/>
      </c>
      <c r="M121" t="str">
        <f>if(Z121=PROSES!$B$3,T121,)</f>
        <v/>
      </c>
      <c r="N121" t="str">
        <f>if(X121=PROSES!$B$3,T121,)</f>
        <v/>
      </c>
      <c r="O121" t="str">
        <f t="shared" si="8"/>
        <v/>
      </c>
      <c r="P121" t="str">
        <f>if(Z121=PROSES!$B$1,T121,)</f>
        <v/>
      </c>
      <c r="Q121" t="str">
        <f>if(X121=PROSES!$B$1,T121,)</f>
        <v/>
      </c>
      <c r="R121" t="str">
        <f t="shared" si="9"/>
        <v>NEW BALARAJA7</v>
      </c>
      <c r="S121" s="3"/>
      <c r="T121" s="68" t="s">
        <v>321</v>
      </c>
      <c r="U121" s="68" t="s">
        <v>115</v>
      </c>
      <c r="V121" s="68" t="s">
        <v>115</v>
      </c>
      <c r="W121" s="68" t="s">
        <v>322</v>
      </c>
      <c r="X121" s="68" t="s">
        <v>323</v>
      </c>
      <c r="Y121" s="68" t="s">
        <v>324</v>
      </c>
      <c r="Z121" s="68"/>
      <c r="AA121" s="68" t="s">
        <v>325</v>
      </c>
      <c r="AB121" s="6"/>
      <c r="AC121" s="6"/>
      <c r="AD121" s="112">
        <v>0.0</v>
      </c>
      <c r="AE121" s="112">
        <v>1.0</v>
      </c>
      <c r="AF121" s="6"/>
      <c r="AG121" s="112">
        <v>62.0</v>
      </c>
      <c r="AH121" s="112">
        <v>1.0</v>
      </c>
      <c r="AI121" s="68" t="s">
        <v>64</v>
      </c>
      <c r="AJ121" s="112">
        <v>0.0</v>
      </c>
      <c r="AK121" s="6"/>
      <c r="AL121" s="6"/>
      <c r="AM121" s="112">
        <v>0.0</v>
      </c>
      <c r="AN121" s="112">
        <v>0.0</v>
      </c>
      <c r="AO121" s="112">
        <v>100.0</v>
      </c>
      <c r="AP121" s="112">
        <v>1.0</v>
      </c>
      <c r="AQ121" s="112">
        <v>2.808</v>
      </c>
      <c r="AR121" s="112">
        <v>17.13628</v>
      </c>
      <c r="AS121" s="112">
        <v>84.24815</v>
      </c>
      <c r="AT121" s="112">
        <v>1.7174</v>
      </c>
      <c r="AU121" s="112">
        <v>17.05</v>
      </c>
      <c r="AV121" s="112">
        <v>10.5307</v>
      </c>
      <c r="AW121" s="112">
        <v>49.7364</v>
      </c>
      <c r="AX121" s="112">
        <v>0.0</v>
      </c>
      <c r="AY121" s="112">
        <v>0.6585197</v>
      </c>
      <c r="AZ121" s="112">
        <v>-9.338076</v>
      </c>
    </row>
    <row r="122" hidden="1">
      <c r="A122">
        <f t="shared" si="2"/>
        <v>0</v>
      </c>
      <c r="B122" t="str">
        <f t="shared" si="3"/>
        <v/>
      </c>
      <c r="C122" t="str">
        <f>if(and(D$4&gt;1,E122=PROSES!$D$22),,D122)</f>
        <v/>
      </c>
      <c r="D122" s="1" t="str">
        <f>if(and(F$4&gt;1,F122=PROSES!$B$10),,F122)</f>
        <v/>
      </c>
      <c r="E122" t="str">
        <f t="shared" si="4"/>
        <v/>
      </c>
      <c r="F122" t="str">
        <f t="shared" si="5"/>
        <v/>
      </c>
      <c r="G122" s="1" t="str">
        <f>if(Z122=PROSES!$E$29,T122,)</f>
        <v/>
      </c>
      <c r="H122" t="str">
        <f>if(X122=PROSES!$E$29,T122,)</f>
        <v/>
      </c>
      <c r="I122" t="str">
        <f t="shared" si="6"/>
        <v/>
      </c>
      <c r="J122" t="str">
        <f>if(and($K$4&gt;1,R122=PROSES!$C$2),,K122)</f>
        <v/>
      </c>
      <c r="K122" s="1" t="str">
        <f>if(and($L$4&gt;1,L122=PROSES!$B$2),,L122)</f>
        <v/>
      </c>
      <c r="L122" t="str">
        <f t="shared" si="7"/>
        <v/>
      </c>
      <c r="M122" t="str">
        <f>if(Z122=PROSES!$B$3,T122,)</f>
        <v/>
      </c>
      <c r="N122" t="str">
        <f>if(X122=PROSES!$B$3,T122,)</f>
        <v/>
      </c>
      <c r="O122" t="str">
        <f t="shared" si="8"/>
        <v/>
      </c>
      <c r="P122" t="str">
        <f>if(Z122=PROSES!$B$1,T122,)</f>
        <v/>
      </c>
      <c r="Q122" t="str">
        <f>if(X122=PROSES!$B$1,T122,)</f>
        <v/>
      </c>
      <c r="R122" t="str">
        <f t="shared" si="9"/>
        <v>PLTGU JAWA7</v>
      </c>
      <c r="S122" s="3"/>
      <c r="T122" s="68" t="s">
        <v>326</v>
      </c>
      <c r="U122" s="68" t="s">
        <v>115</v>
      </c>
      <c r="V122" s="68" t="s">
        <v>115</v>
      </c>
      <c r="W122" s="68" t="s">
        <v>327</v>
      </c>
      <c r="X122" s="68"/>
      <c r="Y122" s="68" t="s">
        <v>325</v>
      </c>
      <c r="Z122" s="68" t="s">
        <v>328</v>
      </c>
      <c r="AA122" s="68" t="s">
        <v>324</v>
      </c>
      <c r="AB122" s="6"/>
      <c r="AC122" s="6"/>
      <c r="AD122" s="112">
        <v>0.0</v>
      </c>
      <c r="AE122" s="112">
        <v>1.0</v>
      </c>
      <c r="AF122" s="6"/>
      <c r="AG122" s="112">
        <v>1.543</v>
      </c>
      <c r="AH122" s="112">
        <v>1.0</v>
      </c>
      <c r="AI122" s="68" t="s">
        <v>64</v>
      </c>
      <c r="AJ122" s="112">
        <v>0.0</v>
      </c>
      <c r="AK122" s="6"/>
      <c r="AL122" s="6"/>
      <c r="AM122" s="112">
        <v>0.0</v>
      </c>
      <c r="AN122" s="112">
        <v>0.0</v>
      </c>
      <c r="AO122" s="112">
        <v>100.0</v>
      </c>
      <c r="AP122" s="112">
        <v>1.0</v>
      </c>
      <c r="AQ122" s="112">
        <v>4.32</v>
      </c>
      <c r="AR122" s="112">
        <v>0.4613908</v>
      </c>
      <c r="AS122" s="112">
        <v>85.26182</v>
      </c>
      <c r="AT122" s="112">
        <v>0.0381121</v>
      </c>
      <c r="AU122" s="112">
        <v>0.459814</v>
      </c>
      <c r="AV122" s="112">
        <v>0.2695621</v>
      </c>
      <c r="AW122" s="112">
        <v>1.379442</v>
      </c>
      <c r="AX122" s="112">
        <v>0.0</v>
      </c>
      <c r="AY122" s="112">
        <v>0.6851071</v>
      </c>
      <c r="AZ122" s="112">
        <v>-9.388506</v>
      </c>
    </row>
    <row r="123" hidden="1">
      <c r="A123">
        <f t="shared" si="2"/>
        <v>0</v>
      </c>
      <c r="B123" t="str">
        <f t="shared" si="3"/>
        <v/>
      </c>
      <c r="C123" t="str">
        <f>if(and(D$4&gt;1,E123=PROSES!$D$22),,D123)</f>
        <v/>
      </c>
      <c r="D123" s="1" t="str">
        <f>if(and(F$4&gt;1,F123=PROSES!$B$10),,F123)</f>
        <v/>
      </c>
      <c r="E123" t="str">
        <f t="shared" si="4"/>
        <v/>
      </c>
      <c r="F123" t="str">
        <f t="shared" si="5"/>
        <v/>
      </c>
      <c r="G123" s="1" t="str">
        <f>if(Z123=PROSES!$E$29,T123,)</f>
        <v/>
      </c>
      <c r="H123" t="str">
        <f>if(X123=PROSES!$E$29,T123,)</f>
        <v/>
      </c>
      <c r="I123" t="str">
        <f t="shared" si="6"/>
        <v/>
      </c>
      <c r="J123" t="str">
        <f>if(and($K$4&gt;1,R123=PROSES!$C$2),,K123)</f>
        <v/>
      </c>
      <c r="K123" s="1" t="str">
        <f>if(and($L$4&gt;1,L123=PROSES!$B$2),,L123)</f>
        <v/>
      </c>
      <c r="L123" t="str">
        <f t="shared" si="7"/>
        <v/>
      </c>
      <c r="M123" t="str">
        <f>if(Z123=PROSES!$B$3,T123,)</f>
        <v/>
      </c>
      <c r="N123" t="str">
        <f>if(X123=PROSES!$B$3,T123,)</f>
        <v/>
      </c>
      <c r="O123" t="str">
        <f t="shared" si="8"/>
        <v/>
      </c>
      <c r="P123" t="str">
        <f>if(Z123=PROSES!$B$1,T123,)</f>
        <v/>
      </c>
      <c r="Q123" t="str">
        <f>if(X123=PROSES!$B$1,T123,)</f>
        <v/>
      </c>
      <c r="R123" t="str">
        <f t="shared" si="9"/>
        <v>NEW BALARAJA7</v>
      </c>
      <c r="S123" s="3"/>
      <c r="T123" s="68" t="s">
        <v>329</v>
      </c>
      <c r="U123" s="68" t="s">
        <v>115</v>
      </c>
      <c r="V123" s="68" t="s">
        <v>115</v>
      </c>
      <c r="W123" s="68" t="s">
        <v>322</v>
      </c>
      <c r="X123" s="68" t="s">
        <v>323</v>
      </c>
      <c r="Y123" s="68" t="s">
        <v>324</v>
      </c>
      <c r="Z123" s="68"/>
      <c r="AA123" s="68" t="s">
        <v>330</v>
      </c>
      <c r="AB123" s="6"/>
      <c r="AC123" s="6"/>
      <c r="AD123" s="112">
        <v>0.0</v>
      </c>
      <c r="AE123" s="112">
        <v>1.0</v>
      </c>
      <c r="AF123" s="6"/>
      <c r="AG123" s="112">
        <v>62.0</v>
      </c>
      <c r="AH123" s="112">
        <v>1.0</v>
      </c>
      <c r="AI123" s="68" t="s">
        <v>64</v>
      </c>
      <c r="AJ123" s="112">
        <v>0.0</v>
      </c>
      <c r="AK123" s="6"/>
      <c r="AL123" s="6"/>
      <c r="AM123" s="112">
        <v>0.0</v>
      </c>
      <c r="AN123" s="112">
        <v>0.0</v>
      </c>
      <c r="AO123" s="112">
        <v>100.0</v>
      </c>
      <c r="AP123" s="112">
        <v>1.0</v>
      </c>
      <c r="AQ123" s="112">
        <v>2.808</v>
      </c>
      <c r="AR123" s="112">
        <v>17.13628</v>
      </c>
      <c r="AS123" s="112">
        <v>84.24815</v>
      </c>
      <c r="AT123" s="112">
        <v>1.7174</v>
      </c>
      <c r="AU123" s="112">
        <v>17.05</v>
      </c>
      <c r="AV123" s="112">
        <v>10.5307</v>
      </c>
      <c r="AW123" s="112">
        <v>49.7364</v>
      </c>
      <c r="AX123" s="112">
        <v>0.0</v>
      </c>
      <c r="AY123" s="112">
        <v>0.6585197</v>
      </c>
      <c r="AZ123" s="112">
        <v>-9.338076</v>
      </c>
    </row>
    <row r="124" hidden="1">
      <c r="A124">
        <f t="shared" si="2"/>
        <v>0</v>
      </c>
      <c r="B124" t="str">
        <f t="shared" si="3"/>
        <v/>
      </c>
      <c r="C124" t="str">
        <f>if(and(D$4&gt;1,E124=PROSES!$D$22),,D124)</f>
        <v/>
      </c>
      <c r="D124" s="1" t="str">
        <f>if(and(F$4&gt;1,F124=PROSES!$B$10),,F124)</f>
        <v/>
      </c>
      <c r="E124" t="str">
        <f t="shared" si="4"/>
        <v/>
      </c>
      <c r="F124" t="str">
        <f t="shared" si="5"/>
        <v/>
      </c>
      <c r="G124" s="1" t="str">
        <f>if(Z124=PROSES!$E$29,T124,)</f>
        <v/>
      </c>
      <c r="H124" t="str">
        <f>if(X124=PROSES!$E$29,T124,)</f>
        <v/>
      </c>
      <c r="I124" t="str">
        <f t="shared" si="6"/>
        <v/>
      </c>
      <c r="J124" t="str">
        <f>if(and($K$4&gt;1,R124=PROSES!$C$2),,K124)</f>
        <v/>
      </c>
      <c r="K124" s="1" t="str">
        <f>if(and($L$4&gt;1,L124=PROSES!$B$2),,L124)</f>
        <v/>
      </c>
      <c r="L124" t="str">
        <f t="shared" si="7"/>
        <v/>
      </c>
      <c r="M124" t="str">
        <f>if(Z124=PROSES!$B$3,T124,)</f>
        <v/>
      </c>
      <c r="N124" t="str">
        <f>if(X124=PROSES!$B$3,T124,)</f>
        <v/>
      </c>
      <c r="O124" t="str">
        <f t="shared" si="8"/>
        <v/>
      </c>
      <c r="P124" t="str">
        <f>if(Z124=PROSES!$B$1,T124,)</f>
        <v/>
      </c>
      <c r="Q124" t="str">
        <f>if(X124=PROSES!$B$1,T124,)</f>
        <v/>
      </c>
      <c r="R124" t="str">
        <f t="shared" si="9"/>
        <v>PLTGU JAWA7</v>
      </c>
      <c r="S124" s="3"/>
      <c r="T124" s="68" t="s">
        <v>331</v>
      </c>
      <c r="U124" s="68" t="s">
        <v>115</v>
      </c>
      <c r="V124" s="68" t="s">
        <v>115</v>
      </c>
      <c r="W124" s="68" t="s">
        <v>327</v>
      </c>
      <c r="X124" s="68"/>
      <c r="Y124" s="68" t="s">
        <v>330</v>
      </c>
      <c r="Z124" s="68" t="s">
        <v>328</v>
      </c>
      <c r="AA124" s="68" t="s">
        <v>324</v>
      </c>
      <c r="AB124" s="6"/>
      <c r="AC124" s="6"/>
      <c r="AD124" s="112">
        <v>0.0</v>
      </c>
      <c r="AE124" s="112">
        <v>1.0</v>
      </c>
      <c r="AF124" s="6"/>
      <c r="AG124" s="112">
        <v>1.543</v>
      </c>
      <c r="AH124" s="112">
        <v>1.0</v>
      </c>
      <c r="AI124" s="68" t="s">
        <v>64</v>
      </c>
      <c r="AJ124" s="112">
        <v>0.0</v>
      </c>
      <c r="AK124" s="6"/>
      <c r="AL124" s="6"/>
      <c r="AM124" s="112">
        <v>0.0</v>
      </c>
      <c r="AN124" s="112">
        <v>0.0</v>
      </c>
      <c r="AO124" s="112">
        <v>100.0</v>
      </c>
      <c r="AP124" s="112">
        <v>1.0</v>
      </c>
      <c r="AQ124" s="112">
        <v>4.32</v>
      </c>
      <c r="AR124" s="112">
        <v>0.4613908</v>
      </c>
      <c r="AS124" s="112">
        <v>85.26182</v>
      </c>
      <c r="AT124" s="112">
        <v>0.0381121</v>
      </c>
      <c r="AU124" s="112">
        <v>0.459814</v>
      </c>
      <c r="AV124" s="112">
        <v>0.2695621</v>
      </c>
      <c r="AW124" s="112">
        <v>1.379442</v>
      </c>
      <c r="AX124" s="112">
        <v>0.0</v>
      </c>
      <c r="AY124" s="112">
        <v>0.6851071</v>
      </c>
      <c r="AZ124" s="112">
        <v>-9.388506</v>
      </c>
    </row>
    <row r="125" hidden="1">
      <c r="A125">
        <f t="shared" si="2"/>
        <v>0</v>
      </c>
      <c r="B125" t="str">
        <f t="shared" si="3"/>
        <v/>
      </c>
      <c r="C125" t="str">
        <f>if(and(D$4&gt;1,E125=PROSES!$D$22),,D125)</f>
        <v/>
      </c>
      <c r="D125" s="1" t="str">
        <f>if(and(F$4&gt;1,F125=PROSES!$B$10),,F125)</f>
        <v/>
      </c>
      <c r="E125" t="str">
        <f t="shared" si="4"/>
        <v/>
      </c>
      <c r="F125" t="str">
        <f t="shared" si="5"/>
        <v/>
      </c>
      <c r="G125" s="1" t="str">
        <f>if(Z125=PROSES!$E$29,T125,)</f>
        <v/>
      </c>
      <c r="H125" t="str">
        <f>if(X125=PROSES!$E$29,T125,)</f>
        <v/>
      </c>
      <c r="I125" t="str">
        <f t="shared" si="6"/>
        <v/>
      </c>
      <c r="J125" t="str">
        <f>if(and($K$4&gt;1,R125=PROSES!$C$2),,K125)</f>
        <v/>
      </c>
      <c r="K125" s="1" t="str">
        <f>if(and($L$4&gt;1,L125=PROSES!$B$2),,L125)</f>
        <v/>
      </c>
      <c r="L125" t="str">
        <f t="shared" si="7"/>
        <v/>
      </c>
      <c r="M125" t="str">
        <f>if(Z125=PROSES!$B$3,T125,)</f>
        <v/>
      </c>
      <c r="N125" t="str">
        <f>if(X125=PROSES!$B$3,T125,)</f>
        <v/>
      </c>
      <c r="O125" t="str">
        <f t="shared" si="8"/>
        <v/>
      </c>
      <c r="P125" t="str">
        <f>if(Z125=PROSES!$B$1,T125,)</f>
        <v/>
      </c>
      <c r="Q125" t="str">
        <f>if(X125=PROSES!$B$1,T125,)</f>
        <v/>
      </c>
      <c r="R125" t="str">
        <f t="shared" si="9"/>
        <v>NEW BALARAJA5BALARAJA</v>
      </c>
      <c r="S125" s="3"/>
      <c r="T125" s="68" t="s">
        <v>332</v>
      </c>
      <c r="U125" s="68" t="s">
        <v>58</v>
      </c>
      <c r="V125" s="68" t="s">
        <v>58</v>
      </c>
      <c r="W125" s="68" t="s">
        <v>161</v>
      </c>
      <c r="X125" s="68" t="s">
        <v>333</v>
      </c>
      <c r="Y125" s="115">
        <v>44232.0</v>
      </c>
      <c r="Z125" s="68" t="s">
        <v>162</v>
      </c>
      <c r="AA125" s="68" t="s">
        <v>61</v>
      </c>
      <c r="AB125" s="6"/>
      <c r="AC125" s="6"/>
      <c r="AD125" s="112">
        <v>0.0</v>
      </c>
      <c r="AE125" s="112">
        <v>1.0</v>
      </c>
      <c r="AF125" s="6"/>
      <c r="AG125" s="112">
        <v>7.2</v>
      </c>
      <c r="AH125" s="112">
        <v>1.0</v>
      </c>
      <c r="AI125" s="68" t="s">
        <v>64</v>
      </c>
      <c r="AJ125" s="112">
        <v>0.0</v>
      </c>
      <c r="AK125" s="6"/>
      <c r="AL125" s="6"/>
      <c r="AM125" s="112">
        <v>0.0</v>
      </c>
      <c r="AN125" s="112">
        <v>0.0</v>
      </c>
      <c r="AO125" s="112">
        <v>100.0</v>
      </c>
      <c r="AP125" s="112">
        <v>1.0</v>
      </c>
      <c r="AQ125" s="112">
        <v>3.0</v>
      </c>
      <c r="AR125" s="112">
        <v>1.930577</v>
      </c>
      <c r="AS125" s="112">
        <v>85.75453</v>
      </c>
      <c r="AT125" s="112">
        <v>0.14292</v>
      </c>
      <c r="AU125" s="112">
        <v>1.92528</v>
      </c>
      <c r="AV125" s="112">
        <v>1.22292</v>
      </c>
      <c r="AW125" s="112">
        <v>5.77584</v>
      </c>
      <c r="AX125" s="112">
        <v>0.0</v>
      </c>
      <c r="AY125" s="112">
        <v>0.6904932</v>
      </c>
      <c r="AZ125" s="112">
        <v>-11.4222</v>
      </c>
    </row>
    <row r="126" hidden="1">
      <c r="A126">
        <f t="shared" si="2"/>
        <v>0</v>
      </c>
      <c r="B126" t="str">
        <f t="shared" si="3"/>
        <v/>
      </c>
      <c r="C126" t="str">
        <f>if(and(D$4&gt;1,E126=PROSES!$D$22),,D126)</f>
        <v/>
      </c>
      <c r="D126" s="1" t="str">
        <f>if(and(F$4&gt;1,F126=PROSES!$B$10),,F126)</f>
        <v/>
      </c>
      <c r="E126" t="str">
        <f t="shared" si="4"/>
        <v/>
      </c>
      <c r="F126" t="str">
        <f t="shared" si="5"/>
        <v/>
      </c>
      <c r="G126" s="1" t="str">
        <f>if(Z126=PROSES!$E$29,T126,)</f>
        <v/>
      </c>
      <c r="H126" t="str">
        <f>if(X126=PROSES!$E$29,T126,)</f>
        <v/>
      </c>
      <c r="I126" t="str">
        <f t="shared" si="6"/>
        <v/>
      </c>
      <c r="J126" t="str">
        <f>if(and($K$4&gt;1,R126=PROSES!$C$2),,K126)</f>
        <v/>
      </c>
      <c r="K126" s="1" t="str">
        <f>if(and($L$4&gt;1,L126=PROSES!$B$2),,L126)</f>
        <v/>
      </c>
      <c r="L126" t="str">
        <f t="shared" si="7"/>
        <v/>
      </c>
      <c r="M126" t="str">
        <f>if(Z126=PROSES!$B$3,T126,)</f>
        <v/>
      </c>
      <c r="N126" t="str">
        <f>if(X126=PROSES!$B$3,T126,)</f>
        <v/>
      </c>
      <c r="O126" t="str">
        <f t="shared" si="8"/>
        <v/>
      </c>
      <c r="P126" t="str">
        <f>if(Z126=PROSES!$B$1,T126,)</f>
        <v/>
      </c>
      <c r="Q126" t="str">
        <f>if(X126=PROSES!$B$1,T126,)</f>
        <v/>
      </c>
      <c r="R126" t="str">
        <f t="shared" si="9"/>
        <v>NEW BALARAJA5BALARAJA</v>
      </c>
      <c r="S126" s="3"/>
      <c r="T126" s="68" t="s">
        <v>334</v>
      </c>
      <c r="U126" s="68" t="s">
        <v>58</v>
      </c>
      <c r="V126" s="68" t="s">
        <v>58</v>
      </c>
      <c r="W126" s="68" t="s">
        <v>161</v>
      </c>
      <c r="X126" s="68" t="s">
        <v>333</v>
      </c>
      <c r="Y126" s="115">
        <v>44232.0</v>
      </c>
      <c r="Z126" s="68" t="s">
        <v>162</v>
      </c>
      <c r="AA126" s="68" t="s">
        <v>61</v>
      </c>
      <c r="AB126" s="6"/>
      <c r="AC126" s="6"/>
      <c r="AD126" s="112">
        <v>0.0</v>
      </c>
      <c r="AE126" s="112">
        <v>1.0</v>
      </c>
      <c r="AF126" s="6"/>
      <c r="AG126" s="112">
        <v>7.2</v>
      </c>
      <c r="AH126" s="112">
        <v>1.0</v>
      </c>
      <c r="AI126" s="68" t="s">
        <v>64</v>
      </c>
      <c r="AJ126" s="112">
        <v>0.0</v>
      </c>
      <c r="AK126" s="6"/>
      <c r="AL126" s="6"/>
      <c r="AM126" s="112">
        <v>0.0</v>
      </c>
      <c r="AN126" s="112">
        <v>0.0</v>
      </c>
      <c r="AO126" s="112">
        <v>100.0</v>
      </c>
      <c r="AP126" s="112">
        <v>1.0</v>
      </c>
      <c r="AQ126" s="112">
        <v>3.0</v>
      </c>
      <c r="AR126" s="112">
        <v>1.930577</v>
      </c>
      <c r="AS126" s="112">
        <v>85.75453</v>
      </c>
      <c r="AT126" s="112">
        <v>0.14292</v>
      </c>
      <c r="AU126" s="112">
        <v>1.92528</v>
      </c>
      <c r="AV126" s="112">
        <v>1.22292</v>
      </c>
      <c r="AW126" s="112">
        <v>5.77584</v>
      </c>
      <c r="AX126" s="112">
        <v>0.0</v>
      </c>
      <c r="AY126" s="112">
        <v>0.6904932</v>
      </c>
      <c r="AZ126" s="112">
        <v>-11.4222</v>
      </c>
    </row>
    <row r="127" hidden="1">
      <c r="A127">
        <f t="shared" si="2"/>
        <v>0</v>
      </c>
      <c r="B127" t="str">
        <f t="shared" si="3"/>
        <v/>
      </c>
      <c r="C127" t="str">
        <f>if(and(D$4&gt;1,E127=PROSES!$D$22),,D127)</f>
        <v/>
      </c>
      <c r="D127" s="1" t="str">
        <f>if(and(F$4&gt;1,F127=PROSES!$B$10),,F127)</f>
        <v/>
      </c>
      <c r="E127" t="str">
        <f t="shared" si="4"/>
        <v/>
      </c>
      <c r="F127" t="str">
        <f t="shared" si="5"/>
        <v/>
      </c>
      <c r="G127" s="1" t="str">
        <f>if(Z127=PROSES!$E$29,T127,)</f>
        <v/>
      </c>
      <c r="H127" t="str">
        <f>if(X127=PROSES!$E$29,T127,)</f>
        <v/>
      </c>
      <c r="I127" t="str">
        <f t="shared" si="6"/>
        <v/>
      </c>
      <c r="J127" t="str">
        <f>if(and($K$4&gt;1,R127=PROSES!$C$2),,K127)</f>
        <v/>
      </c>
      <c r="K127" s="1" t="str">
        <f>if(and($L$4&gt;1,L127=PROSES!$B$2),,L127)</f>
        <v/>
      </c>
      <c r="L127" t="str">
        <f t="shared" si="7"/>
        <v/>
      </c>
      <c r="M127" t="str">
        <f>if(Z127=PROSES!$B$3,T127,)</f>
        <v/>
      </c>
      <c r="N127" t="str">
        <f>if(X127=PROSES!$B$3,T127,)</f>
        <v/>
      </c>
      <c r="O127" t="str">
        <f t="shared" si="8"/>
        <v/>
      </c>
      <c r="P127" t="str">
        <f>if(Z127=PROSES!$B$1,T127,)</f>
        <v/>
      </c>
      <c r="Q127" t="str">
        <f>if(X127=PROSES!$B$1,T127,)</f>
        <v/>
      </c>
      <c r="R127" t="str">
        <f t="shared" si="9"/>
        <v>GIS BANDARA</v>
      </c>
      <c r="S127" s="3"/>
      <c r="T127" s="68" t="s">
        <v>335</v>
      </c>
      <c r="U127" s="68" t="s">
        <v>140</v>
      </c>
      <c r="V127" s="68" t="s">
        <v>140</v>
      </c>
      <c r="W127" s="68" t="s">
        <v>336</v>
      </c>
      <c r="X127" s="68"/>
      <c r="Y127" s="68" t="s">
        <v>337</v>
      </c>
      <c r="Z127" s="68" t="s">
        <v>338</v>
      </c>
      <c r="AA127" s="68" t="s">
        <v>88</v>
      </c>
      <c r="AB127" s="6"/>
      <c r="AC127" s="6"/>
      <c r="AD127" s="112">
        <v>0.0</v>
      </c>
      <c r="AE127" s="112">
        <v>1.0</v>
      </c>
      <c r="AF127" s="6"/>
      <c r="AG127" s="112">
        <v>2.3</v>
      </c>
      <c r="AH127" s="112">
        <v>1.0</v>
      </c>
      <c r="AI127" s="68" t="s">
        <v>64</v>
      </c>
      <c r="AJ127" s="112">
        <v>0.0</v>
      </c>
      <c r="AK127" s="6"/>
      <c r="AL127" s="6"/>
      <c r="AM127" s="112">
        <v>0.0</v>
      </c>
      <c r="AN127" s="112">
        <v>0.0</v>
      </c>
      <c r="AO127" s="112">
        <v>100.0</v>
      </c>
      <c r="AP127" s="112">
        <v>1.0</v>
      </c>
      <c r="AQ127" s="112">
        <v>1.15</v>
      </c>
      <c r="AR127" s="112">
        <v>0.2446854</v>
      </c>
      <c r="AS127" s="112">
        <v>77.84506</v>
      </c>
      <c r="AT127" s="112">
        <v>0.05152</v>
      </c>
      <c r="AU127" s="112">
        <v>0.2392</v>
      </c>
      <c r="AV127" s="112">
        <v>0.39652</v>
      </c>
      <c r="AW127" s="112">
        <v>0.7176</v>
      </c>
      <c r="AX127" s="112">
        <v>0.0</v>
      </c>
      <c r="AY127" s="112">
        <v>0.8035125</v>
      </c>
      <c r="AZ127" s="112">
        <v>-23.64246</v>
      </c>
    </row>
    <row r="128" hidden="1">
      <c r="A128">
        <f t="shared" si="2"/>
        <v>0</v>
      </c>
      <c r="B128" t="str">
        <f t="shared" si="3"/>
        <v/>
      </c>
      <c r="C128" t="str">
        <f>if(and(D$4&gt;1,E128=PROSES!$D$22),,D128)</f>
        <v/>
      </c>
      <c r="D128" s="1" t="str">
        <f>if(and(F$4&gt;1,F128=PROSES!$B$10),,F128)</f>
        <v/>
      </c>
      <c r="E128" t="str">
        <f t="shared" si="4"/>
        <v/>
      </c>
      <c r="F128" t="str">
        <f t="shared" si="5"/>
        <v/>
      </c>
      <c r="G128" s="1" t="str">
        <f>if(Z128=PROSES!$E$29,T128,)</f>
        <v/>
      </c>
      <c r="H128" t="str">
        <f>if(X128=PROSES!$E$29,T128,)</f>
        <v/>
      </c>
      <c r="I128" t="str">
        <f t="shared" si="6"/>
        <v/>
      </c>
      <c r="J128" t="str">
        <f>if(and($K$4&gt;1,R128=PROSES!$C$2),,K128)</f>
        <v/>
      </c>
      <c r="K128" s="1" t="str">
        <f>if(and($L$4&gt;1,L128=PROSES!$B$2),,L128)</f>
        <v/>
      </c>
      <c r="L128" t="str">
        <f t="shared" si="7"/>
        <v/>
      </c>
      <c r="M128" t="str">
        <f>if(Z128=PROSES!$B$3,T128,)</f>
        <v/>
      </c>
      <c r="N128" t="str">
        <f>if(X128=PROSES!$B$3,T128,)</f>
        <v/>
      </c>
      <c r="O128" t="str">
        <f t="shared" si="8"/>
        <v/>
      </c>
      <c r="P128" t="str">
        <f>if(Z128=PROSES!$B$1,T128,)</f>
        <v/>
      </c>
      <c r="Q128" t="str">
        <f>if(X128=PROSES!$B$1,T128,)</f>
        <v/>
      </c>
      <c r="R128" t="str">
        <f t="shared" si="9"/>
        <v>GIS BANDARA</v>
      </c>
      <c r="S128" s="3"/>
      <c r="T128" s="68" t="s">
        <v>339</v>
      </c>
      <c r="U128" s="68" t="s">
        <v>140</v>
      </c>
      <c r="V128" s="68" t="s">
        <v>140</v>
      </c>
      <c r="W128" s="68" t="s">
        <v>336</v>
      </c>
      <c r="X128" s="68" t="s">
        <v>338</v>
      </c>
      <c r="Y128" s="68" t="s">
        <v>88</v>
      </c>
      <c r="Z128" s="68"/>
      <c r="AA128" s="68" t="s">
        <v>340</v>
      </c>
      <c r="AB128" s="6"/>
      <c r="AC128" s="6"/>
      <c r="AD128" s="112">
        <v>0.0</v>
      </c>
      <c r="AE128" s="112">
        <v>1.0</v>
      </c>
      <c r="AF128" s="6"/>
      <c r="AG128" s="112">
        <v>2.3</v>
      </c>
      <c r="AH128" s="112">
        <v>1.0</v>
      </c>
      <c r="AI128" s="68" t="s">
        <v>64</v>
      </c>
      <c r="AJ128" s="112">
        <v>0.0</v>
      </c>
      <c r="AK128" s="6"/>
      <c r="AL128" s="6"/>
      <c r="AM128" s="112">
        <v>0.0</v>
      </c>
      <c r="AN128" s="112">
        <v>0.0</v>
      </c>
      <c r="AO128" s="112">
        <v>100.0</v>
      </c>
      <c r="AP128" s="112">
        <v>1.0</v>
      </c>
      <c r="AQ128" s="112">
        <v>1.15</v>
      </c>
      <c r="AR128" s="112">
        <v>0.2446854</v>
      </c>
      <c r="AS128" s="112">
        <v>77.84506</v>
      </c>
      <c r="AT128" s="112">
        <v>0.05152</v>
      </c>
      <c r="AU128" s="112">
        <v>0.2392</v>
      </c>
      <c r="AV128" s="112">
        <v>0.39652</v>
      </c>
      <c r="AW128" s="112">
        <v>0.7176</v>
      </c>
      <c r="AX128" s="112">
        <v>0.0</v>
      </c>
      <c r="AY128" s="112">
        <v>0.8035125</v>
      </c>
      <c r="AZ128" s="112">
        <v>-23.64246</v>
      </c>
    </row>
    <row r="129" hidden="1">
      <c r="A129">
        <f t="shared" si="2"/>
        <v>0</v>
      </c>
      <c r="B129" t="str">
        <f t="shared" si="3"/>
        <v/>
      </c>
      <c r="C129" t="str">
        <f>if(and(D$4&gt;1,E129=PROSES!$D$22),,D129)</f>
        <v/>
      </c>
      <c r="D129" s="1" t="str">
        <f>if(and(F$4&gt;1,F129=PROSES!$B$10),,F129)</f>
        <v/>
      </c>
      <c r="E129" t="str">
        <f t="shared" si="4"/>
        <v/>
      </c>
      <c r="F129" t="str">
        <f t="shared" si="5"/>
        <v/>
      </c>
      <c r="G129" s="1" t="str">
        <f>if(Z129=PROSES!$E$29,T129,)</f>
        <v/>
      </c>
      <c r="H129" t="str">
        <f>if(X129=PROSES!$E$29,T129,)</f>
        <v/>
      </c>
      <c r="I129" t="str">
        <f t="shared" si="6"/>
        <v/>
      </c>
      <c r="J129" t="str">
        <f>if(and($K$4&gt;1,R129=PROSES!$C$2),,K129)</f>
        <v/>
      </c>
      <c r="K129" s="1" t="str">
        <f>if(and($L$4&gt;1,L129=PROSES!$B$2),,L129)</f>
        <v/>
      </c>
      <c r="L129" t="str">
        <f t="shared" si="7"/>
        <v/>
      </c>
      <c r="M129" t="str">
        <f>if(Z129=PROSES!$B$3,T129,)</f>
        <v/>
      </c>
      <c r="N129" t="str">
        <f>if(X129=PROSES!$B$3,T129,)</f>
        <v/>
      </c>
      <c r="O129" t="str">
        <f t="shared" si="8"/>
        <v/>
      </c>
      <c r="P129" t="str">
        <f>if(Z129=PROSES!$B$1,T129,)</f>
        <v/>
      </c>
      <c r="Q129" t="str">
        <f>if(X129=PROSES!$B$1,T129,)</f>
        <v/>
      </c>
      <c r="R129" t="str">
        <f t="shared" si="9"/>
        <v>BONDOWOSO5JEMBER5</v>
      </c>
      <c r="S129" s="3"/>
      <c r="T129" s="68" t="s">
        <v>341</v>
      </c>
      <c r="U129" s="68" t="s">
        <v>82</v>
      </c>
      <c r="V129" s="68" t="s">
        <v>82</v>
      </c>
      <c r="W129" s="68" t="s">
        <v>315</v>
      </c>
      <c r="X129" s="68" t="s">
        <v>342</v>
      </c>
      <c r="Y129" s="68" t="s">
        <v>85</v>
      </c>
      <c r="Z129" s="68" t="s">
        <v>343</v>
      </c>
      <c r="AA129" s="68" t="s">
        <v>85</v>
      </c>
      <c r="AB129" s="6"/>
      <c r="AC129" s="6"/>
      <c r="AD129" s="112">
        <v>0.0</v>
      </c>
      <c r="AE129" s="112">
        <v>1.0</v>
      </c>
      <c r="AF129" s="6"/>
      <c r="AG129" s="112">
        <v>40.454</v>
      </c>
      <c r="AH129" s="112">
        <v>1.0</v>
      </c>
      <c r="AI129" s="68" t="s">
        <v>64</v>
      </c>
      <c r="AJ129" s="112">
        <v>0.0</v>
      </c>
      <c r="AK129" s="6"/>
      <c r="AL129" s="6"/>
      <c r="AM129" s="112">
        <v>0.0</v>
      </c>
      <c r="AN129" s="112">
        <v>0.0</v>
      </c>
      <c r="AO129" s="112">
        <v>100.0</v>
      </c>
      <c r="AP129" s="112">
        <v>1.0</v>
      </c>
      <c r="AQ129" s="112">
        <v>0.74</v>
      </c>
      <c r="AR129" s="112">
        <v>16.02313</v>
      </c>
      <c r="AS129" s="112">
        <v>77.04442</v>
      </c>
      <c r="AT129" s="112">
        <v>3.592315</v>
      </c>
      <c r="AU129" s="112">
        <v>15.61524</v>
      </c>
      <c r="AV129" s="112">
        <v>9.668506</v>
      </c>
      <c r="AW129" s="112">
        <v>46.84573</v>
      </c>
      <c r="AX129" s="112">
        <v>0.0</v>
      </c>
      <c r="AY129" s="112">
        <v>0.6618785</v>
      </c>
      <c r="AZ129" s="112">
        <v>1.945686</v>
      </c>
    </row>
    <row r="130" hidden="1">
      <c r="A130">
        <f t="shared" si="2"/>
        <v>0</v>
      </c>
      <c r="B130" t="str">
        <f t="shared" si="3"/>
        <v/>
      </c>
      <c r="C130" t="str">
        <f>if(and(D$4&gt;1,E130=PROSES!$D$22),,D130)</f>
        <v/>
      </c>
      <c r="D130" s="1" t="str">
        <f>if(and(F$4&gt;1,F130=PROSES!$B$10),,F130)</f>
        <v/>
      </c>
      <c r="E130" t="str">
        <f t="shared" si="4"/>
        <v/>
      </c>
      <c r="F130" t="str">
        <f t="shared" si="5"/>
        <v/>
      </c>
      <c r="G130" s="1" t="str">
        <f>if(Z130=PROSES!$E$29,T130,)</f>
        <v/>
      </c>
      <c r="H130" t="str">
        <f>if(X130=PROSES!$E$29,T130,)</f>
        <v/>
      </c>
      <c r="I130" t="str">
        <f t="shared" si="6"/>
        <v/>
      </c>
      <c r="J130" t="str">
        <f>if(and($K$4&gt;1,R130=PROSES!$C$2),,K130)</f>
        <v/>
      </c>
      <c r="K130" s="1" t="str">
        <f>if(and($L$4&gt;1,L130=PROSES!$B$2),,L130)</f>
        <v/>
      </c>
      <c r="L130" t="str">
        <f t="shared" si="7"/>
        <v/>
      </c>
      <c r="M130" t="str">
        <f>if(Z130=PROSES!$B$3,T130,)</f>
        <v/>
      </c>
      <c r="N130" t="str">
        <f>if(X130=PROSES!$B$3,T130,)</f>
        <v/>
      </c>
      <c r="O130" t="str">
        <f t="shared" si="8"/>
        <v/>
      </c>
      <c r="P130" t="str">
        <f>if(Z130=PROSES!$B$1,T130,)</f>
        <v/>
      </c>
      <c r="Q130" t="str">
        <f>if(X130=PROSES!$B$1,T130,)</f>
        <v/>
      </c>
      <c r="R130" t="str">
        <f t="shared" si="9"/>
        <v>BONDOWOSO5JEMBER5</v>
      </c>
      <c r="S130" s="3"/>
      <c r="T130" s="68" t="s">
        <v>344</v>
      </c>
      <c r="U130" s="68" t="s">
        <v>82</v>
      </c>
      <c r="V130" s="68" t="s">
        <v>82</v>
      </c>
      <c r="W130" s="68" t="s">
        <v>315</v>
      </c>
      <c r="X130" s="68" t="s">
        <v>342</v>
      </c>
      <c r="Y130" s="68" t="s">
        <v>88</v>
      </c>
      <c r="Z130" s="68" t="s">
        <v>343</v>
      </c>
      <c r="AA130" s="68" t="s">
        <v>88</v>
      </c>
      <c r="AB130" s="6"/>
      <c r="AC130" s="6"/>
      <c r="AD130" s="112">
        <v>0.0</v>
      </c>
      <c r="AE130" s="112">
        <v>1.0</v>
      </c>
      <c r="AF130" s="6"/>
      <c r="AG130" s="112">
        <v>40.454</v>
      </c>
      <c r="AH130" s="112">
        <v>1.0</v>
      </c>
      <c r="AI130" s="68" t="s">
        <v>64</v>
      </c>
      <c r="AJ130" s="112">
        <v>0.0</v>
      </c>
      <c r="AK130" s="6"/>
      <c r="AL130" s="6"/>
      <c r="AM130" s="112">
        <v>0.0</v>
      </c>
      <c r="AN130" s="112">
        <v>0.0</v>
      </c>
      <c r="AO130" s="112">
        <v>100.0</v>
      </c>
      <c r="AP130" s="112">
        <v>1.0</v>
      </c>
      <c r="AQ130" s="112">
        <v>0.74</v>
      </c>
      <c r="AR130" s="112">
        <v>16.02313</v>
      </c>
      <c r="AS130" s="112">
        <v>77.04442</v>
      </c>
      <c r="AT130" s="112">
        <v>3.592315</v>
      </c>
      <c r="AU130" s="112">
        <v>15.61524</v>
      </c>
      <c r="AV130" s="112">
        <v>9.668506</v>
      </c>
      <c r="AW130" s="112">
        <v>46.84573</v>
      </c>
      <c r="AX130" s="112">
        <v>0.0</v>
      </c>
      <c r="AY130" s="112">
        <v>0.6618785</v>
      </c>
      <c r="AZ130" s="112">
        <v>1.945686</v>
      </c>
    </row>
    <row r="131" hidden="1">
      <c r="A131">
        <f t="shared" si="2"/>
        <v>0</v>
      </c>
      <c r="B131" t="str">
        <f t="shared" si="3"/>
        <v/>
      </c>
      <c r="C131" t="str">
        <f>if(and(D$4&gt;1,E131=PROSES!$D$22),,D131)</f>
        <v/>
      </c>
      <c r="D131" s="1" t="str">
        <f>if(and(F$4&gt;1,F131=PROSES!$B$10),,F131)</f>
        <v/>
      </c>
      <c r="E131" t="str">
        <f t="shared" si="4"/>
        <v/>
      </c>
      <c r="F131" t="str">
        <f t="shared" si="5"/>
        <v/>
      </c>
      <c r="G131" s="1" t="str">
        <f>if(Z131=PROSES!$E$29,T131,)</f>
        <v/>
      </c>
      <c r="H131" t="str">
        <f>if(X131=PROSES!$E$29,T131,)</f>
        <v/>
      </c>
      <c r="I131" t="str">
        <f t="shared" si="6"/>
        <v/>
      </c>
      <c r="J131" t="str">
        <f>if(and($K$4&gt;1,R131=PROSES!$C$2),,K131)</f>
        <v/>
      </c>
      <c r="K131" s="1" t="str">
        <f>if(and($L$4&gt;1,L131=PROSES!$B$2),,L131)</f>
        <v/>
      </c>
      <c r="L131" t="str">
        <f t="shared" si="7"/>
        <v/>
      </c>
      <c r="M131" t="str">
        <f>if(Z131=PROSES!$B$3,T131,)</f>
        <v/>
      </c>
      <c r="N131" t="str">
        <f>if(X131=PROSES!$B$3,T131,)</f>
        <v/>
      </c>
      <c r="O131" t="str">
        <f t="shared" si="8"/>
        <v/>
      </c>
      <c r="P131" t="str">
        <f>if(Z131=PROSES!$B$1,T131,)</f>
        <v/>
      </c>
      <c r="Q131" t="str">
        <f>if(X131=PROSES!$B$1,T131,)</f>
        <v/>
      </c>
      <c r="R131" t="str">
        <f t="shared" si="9"/>
        <v>BANGIL5BUMICOKRO5</v>
      </c>
      <c r="S131" s="3"/>
      <c r="T131" s="68" t="s">
        <v>345</v>
      </c>
      <c r="U131" s="68" t="s">
        <v>82</v>
      </c>
      <c r="V131" s="68" t="s">
        <v>82</v>
      </c>
      <c r="W131" s="68" t="s">
        <v>90</v>
      </c>
      <c r="X131" s="68" t="s">
        <v>213</v>
      </c>
      <c r="Y131" s="68" t="s">
        <v>88</v>
      </c>
      <c r="Z131" s="68" t="s">
        <v>346</v>
      </c>
      <c r="AA131" s="68" t="s">
        <v>85</v>
      </c>
      <c r="AB131" s="6"/>
      <c r="AC131" s="6"/>
      <c r="AD131" s="112">
        <v>0.0</v>
      </c>
      <c r="AE131" s="112">
        <v>1.0</v>
      </c>
      <c r="AF131" s="6"/>
      <c r="AG131" s="112">
        <v>6.2</v>
      </c>
      <c r="AH131" s="112">
        <v>1.0</v>
      </c>
      <c r="AI131" s="68" t="s">
        <v>64</v>
      </c>
      <c r="AJ131" s="112">
        <v>0.0</v>
      </c>
      <c r="AK131" s="6"/>
      <c r="AL131" s="6"/>
      <c r="AM131" s="112">
        <v>0.0</v>
      </c>
      <c r="AN131" s="112">
        <v>0.0</v>
      </c>
      <c r="AO131" s="112">
        <v>100.0</v>
      </c>
      <c r="AP131" s="112">
        <v>1.0</v>
      </c>
      <c r="AQ131" s="112">
        <v>1.62</v>
      </c>
      <c r="AR131" s="112">
        <v>1.756802</v>
      </c>
      <c r="AS131" s="112">
        <v>82.15014</v>
      </c>
      <c r="AT131" s="112">
        <v>0.23994</v>
      </c>
      <c r="AU131" s="112">
        <v>1.74034</v>
      </c>
      <c r="AV131" s="112">
        <v>1.16994</v>
      </c>
      <c r="AW131" s="112">
        <v>5.22102</v>
      </c>
      <c r="AX131" s="112">
        <v>0.0</v>
      </c>
      <c r="AY131" s="112">
        <v>0.683587</v>
      </c>
      <c r="AZ131" s="112">
        <v>-7.109503</v>
      </c>
    </row>
    <row r="132" hidden="1">
      <c r="A132">
        <f t="shared" si="2"/>
        <v>0</v>
      </c>
      <c r="B132" t="str">
        <f t="shared" si="3"/>
        <v/>
      </c>
      <c r="C132" t="str">
        <f>if(and(D$4&gt;1,E132=PROSES!$D$22),,D132)</f>
        <v/>
      </c>
      <c r="D132" s="1" t="str">
        <f>if(and(F$4&gt;1,F132=PROSES!$B$10),,F132)</f>
        <v/>
      </c>
      <c r="E132" t="str">
        <f t="shared" si="4"/>
        <v/>
      </c>
      <c r="F132" t="str">
        <f t="shared" si="5"/>
        <v/>
      </c>
      <c r="G132" s="1" t="str">
        <f>if(Z132=PROSES!$E$29,T132,)</f>
        <v/>
      </c>
      <c r="H132" t="str">
        <f>if(X132=PROSES!$E$29,T132,)</f>
        <v/>
      </c>
      <c r="I132" t="str">
        <f t="shared" si="6"/>
        <v/>
      </c>
      <c r="J132" t="str">
        <f>if(and($K$4&gt;1,R132=PROSES!$C$2),,K132)</f>
        <v/>
      </c>
      <c r="K132" s="1" t="str">
        <f>if(and($L$4&gt;1,L132=PROSES!$B$2),,L132)</f>
        <v/>
      </c>
      <c r="L132" t="str">
        <f t="shared" si="7"/>
        <v/>
      </c>
      <c r="M132" t="str">
        <f>if(Z132=PROSES!$B$3,T132,)</f>
        <v/>
      </c>
      <c r="N132" t="str">
        <f>if(X132=PROSES!$B$3,T132,)</f>
        <v/>
      </c>
      <c r="O132" t="str">
        <f t="shared" si="8"/>
        <v/>
      </c>
      <c r="P132" t="str">
        <f>if(Z132=PROSES!$B$1,T132,)</f>
        <v/>
      </c>
      <c r="Q132" t="str">
        <f>if(X132=PROSES!$B$1,T132,)</f>
        <v/>
      </c>
      <c r="R132" t="str">
        <f t="shared" si="9"/>
        <v>BANGIL5BUMICOKRO5</v>
      </c>
      <c r="S132" s="3"/>
      <c r="T132" s="68" t="s">
        <v>347</v>
      </c>
      <c r="U132" s="68" t="s">
        <v>82</v>
      </c>
      <c r="V132" s="68" t="s">
        <v>82</v>
      </c>
      <c r="W132" s="68" t="s">
        <v>90</v>
      </c>
      <c r="X132" s="68" t="s">
        <v>213</v>
      </c>
      <c r="Y132" s="68" t="s">
        <v>88</v>
      </c>
      <c r="Z132" s="68" t="s">
        <v>346</v>
      </c>
      <c r="AA132" s="68" t="s">
        <v>85</v>
      </c>
      <c r="AB132" s="6"/>
      <c r="AC132" s="6"/>
      <c r="AD132" s="112">
        <v>0.0</v>
      </c>
      <c r="AE132" s="112">
        <v>1.0</v>
      </c>
      <c r="AF132" s="6"/>
      <c r="AG132" s="112">
        <v>6.2</v>
      </c>
      <c r="AH132" s="112">
        <v>1.0</v>
      </c>
      <c r="AI132" s="68" t="s">
        <v>64</v>
      </c>
      <c r="AJ132" s="112">
        <v>0.0</v>
      </c>
      <c r="AK132" s="6"/>
      <c r="AL132" s="6"/>
      <c r="AM132" s="112">
        <v>0.0</v>
      </c>
      <c r="AN132" s="112">
        <v>0.0</v>
      </c>
      <c r="AO132" s="112">
        <v>100.0</v>
      </c>
      <c r="AP132" s="112">
        <v>1.0</v>
      </c>
      <c r="AQ132" s="112">
        <v>1.62</v>
      </c>
      <c r="AR132" s="112">
        <v>1.756802</v>
      </c>
      <c r="AS132" s="112">
        <v>82.15014</v>
      </c>
      <c r="AT132" s="112">
        <v>0.23994</v>
      </c>
      <c r="AU132" s="112">
        <v>1.74034</v>
      </c>
      <c r="AV132" s="112">
        <v>1.16994</v>
      </c>
      <c r="AW132" s="112">
        <v>5.22102</v>
      </c>
      <c r="AX132" s="112">
        <v>0.0</v>
      </c>
      <c r="AY132" s="112">
        <v>0.683587</v>
      </c>
      <c r="AZ132" s="112">
        <v>-7.109503</v>
      </c>
    </row>
    <row r="133" hidden="1">
      <c r="A133">
        <f t="shared" si="2"/>
        <v>0</v>
      </c>
      <c r="B133" t="str">
        <f t="shared" si="3"/>
        <v/>
      </c>
      <c r="C133" t="str">
        <f>if(and(D$4&gt;1,E133=PROSES!$D$22),,D133)</f>
        <v/>
      </c>
      <c r="D133" s="1" t="str">
        <f>if(and(F$4&gt;1,F133=PROSES!$B$10),,F133)</f>
        <v/>
      </c>
      <c r="E133" t="str">
        <f t="shared" si="4"/>
        <v/>
      </c>
      <c r="F133" t="str">
        <f t="shared" si="5"/>
        <v/>
      </c>
      <c r="G133" s="1" t="str">
        <f>if(Z133=PROSES!$E$29,T133,)</f>
        <v/>
      </c>
      <c r="H133" t="str">
        <f>if(X133=PROSES!$E$29,T133,)</f>
        <v/>
      </c>
      <c r="I133" t="str">
        <f t="shared" si="6"/>
        <v/>
      </c>
      <c r="J133" t="str">
        <f>if(and($K$4&gt;1,R133=PROSES!$C$2),,K133)</f>
        <v/>
      </c>
      <c r="K133" s="1" t="str">
        <f>if(and($L$4&gt;1,L133=PROSES!$B$2),,L133)</f>
        <v/>
      </c>
      <c r="L133" t="str">
        <f t="shared" si="7"/>
        <v/>
      </c>
      <c r="M133" t="str">
        <f>if(Z133=PROSES!$B$3,T133,)</f>
        <v/>
      </c>
      <c r="N133" t="str">
        <f>if(X133=PROSES!$B$3,T133,)</f>
        <v/>
      </c>
      <c r="O133" t="str">
        <f t="shared" si="8"/>
        <v/>
      </c>
      <c r="P133" t="str">
        <f>if(Z133=PROSES!$B$1,T133,)</f>
        <v/>
      </c>
      <c r="Q133" t="str">
        <f>if(X133=PROSES!$B$1,T133,)</f>
        <v/>
      </c>
      <c r="R133" t="str">
        <f t="shared" si="9"/>
        <v>BUDURAN4BANGIL4</v>
      </c>
      <c r="S133" s="3"/>
      <c r="T133" s="68" t="s">
        <v>348</v>
      </c>
      <c r="U133" s="68" t="s">
        <v>82</v>
      </c>
      <c r="V133" s="68" t="s">
        <v>82</v>
      </c>
      <c r="W133" s="68" t="s">
        <v>215</v>
      </c>
      <c r="X133" s="68" t="s">
        <v>216</v>
      </c>
      <c r="Y133" s="68" t="s">
        <v>349</v>
      </c>
      <c r="Z133" s="68" t="s">
        <v>350</v>
      </c>
      <c r="AA133" s="68" t="s">
        <v>351</v>
      </c>
      <c r="AB133" s="6"/>
      <c r="AC133" s="6"/>
      <c r="AD133" s="112">
        <v>1.0</v>
      </c>
      <c r="AE133" s="112">
        <v>1.0</v>
      </c>
      <c r="AF133" s="6"/>
      <c r="AG133" s="112">
        <v>15.05</v>
      </c>
      <c r="AH133" s="112">
        <v>1.0</v>
      </c>
      <c r="AI133" s="68" t="s">
        <v>64</v>
      </c>
      <c r="AJ133" s="112">
        <v>0.0</v>
      </c>
      <c r="AK133" s="6"/>
      <c r="AL133" s="6"/>
      <c r="AM133" s="112">
        <v>0.0</v>
      </c>
      <c r="AN133" s="112">
        <v>0.0</v>
      </c>
      <c r="AO133" s="112">
        <v>100.0</v>
      </c>
      <c r="AP133" s="112">
        <v>1.0</v>
      </c>
      <c r="AQ133" s="112">
        <v>0.44</v>
      </c>
      <c r="AR133" s="112">
        <v>6.670441</v>
      </c>
      <c r="AS133" s="112">
        <v>60.53732</v>
      </c>
      <c r="AT133" s="112">
        <v>3.2809</v>
      </c>
      <c r="AU133" s="112">
        <v>5.807795</v>
      </c>
      <c r="AV133" s="112">
        <v>5.5384</v>
      </c>
      <c r="AW133" s="112">
        <v>17.42338</v>
      </c>
      <c r="AX133" s="112">
        <v>0.0</v>
      </c>
      <c r="AY133" s="112">
        <v>0.5913117</v>
      </c>
      <c r="AZ133" s="112">
        <v>18.4643</v>
      </c>
    </row>
    <row r="134" hidden="1">
      <c r="A134">
        <f t="shared" si="2"/>
        <v>0</v>
      </c>
      <c r="B134" t="str">
        <f t="shared" si="3"/>
        <v/>
      </c>
      <c r="C134" t="str">
        <f>if(and(D$4&gt;1,E134=PROSES!$D$22),,D134)</f>
        <v/>
      </c>
      <c r="D134" s="1" t="str">
        <f>if(and(F$4&gt;1,F134=PROSES!$B$10),,F134)</f>
        <v/>
      </c>
      <c r="E134" t="str">
        <f t="shared" si="4"/>
        <v/>
      </c>
      <c r="F134" t="str">
        <f t="shared" si="5"/>
        <v/>
      </c>
      <c r="G134" s="1" t="str">
        <f>if(Z134=PROSES!$E$29,T134,)</f>
        <v/>
      </c>
      <c r="H134" t="str">
        <f>if(X134=PROSES!$E$29,T134,)</f>
        <v/>
      </c>
      <c r="I134" t="str">
        <f t="shared" si="6"/>
        <v/>
      </c>
      <c r="J134" t="str">
        <f>if(and($K$4&gt;1,R134=PROSES!$C$2),,K134)</f>
        <v/>
      </c>
      <c r="K134" s="1" t="str">
        <f>if(and($L$4&gt;1,L134=PROSES!$B$2),,L134)</f>
        <v/>
      </c>
      <c r="L134" t="str">
        <f t="shared" si="7"/>
        <v/>
      </c>
      <c r="M134" t="str">
        <f>if(Z134=PROSES!$B$3,T134,)</f>
        <v/>
      </c>
      <c r="N134" t="str">
        <f>if(X134=PROSES!$B$3,T134,)</f>
        <v/>
      </c>
      <c r="O134" t="str">
        <f t="shared" si="8"/>
        <v/>
      </c>
      <c r="P134" t="str">
        <f>if(Z134=PROSES!$B$1,T134,)</f>
        <v/>
      </c>
      <c r="Q134" t="str">
        <f>if(X134=PROSES!$B$1,T134,)</f>
        <v/>
      </c>
      <c r="R134" t="str">
        <f t="shared" si="9"/>
        <v>BANGIL4BLIMBING4</v>
      </c>
      <c r="S134" s="3"/>
      <c r="T134" s="68" t="s">
        <v>352</v>
      </c>
      <c r="U134" s="68" t="s">
        <v>82</v>
      </c>
      <c r="V134" s="68" t="s">
        <v>82</v>
      </c>
      <c r="W134" s="68" t="s">
        <v>353</v>
      </c>
      <c r="X134" s="68" t="s">
        <v>350</v>
      </c>
      <c r="Y134" s="68" t="s">
        <v>349</v>
      </c>
      <c r="Z134" s="68" t="s">
        <v>354</v>
      </c>
      <c r="AA134" s="68" t="s">
        <v>118</v>
      </c>
      <c r="AB134" s="6"/>
      <c r="AC134" s="6"/>
      <c r="AD134" s="112">
        <v>0.0</v>
      </c>
      <c r="AE134" s="112">
        <v>1.0</v>
      </c>
      <c r="AF134" s="6"/>
      <c r="AG134" s="112">
        <v>40.0</v>
      </c>
      <c r="AH134" s="112">
        <v>0.95</v>
      </c>
      <c r="AI134" s="68" t="s">
        <v>64</v>
      </c>
      <c r="AJ134" s="112">
        <v>0.0</v>
      </c>
      <c r="AK134" s="6"/>
      <c r="AL134" s="6"/>
      <c r="AM134" s="112">
        <v>0.0</v>
      </c>
      <c r="AN134" s="112">
        <v>0.0</v>
      </c>
      <c r="AO134" s="112">
        <v>100.0</v>
      </c>
      <c r="AP134" s="112">
        <v>1.0</v>
      </c>
      <c r="AQ134" s="112">
        <v>0.2945</v>
      </c>
      <c r="AR134" s="112">
        <v>21.03257</v>
      </c>
      <c r="AS134" s="112">
        <v>42.67244</v>
      </c>
      <c r="AT134" s="112">
        <v>15.464</v>
      </c>
      <c r="AU134" s="112">
        <v>14.256</v>
      </c>
      <c r="AV134" s="112">
        <v>21.464</v>
      </c>
      <c r="AW134" s="112">
        <v>42.768</v>
      </c>
      <c r="AX134" s="112">
        <v>0.0</v>
      </c>
      <c r="AY134" s="112">
        <v>0.4617676</v>
      </c>
      <c r="AZ134" s="112">
        <v>35.44377</v>
      </c>
    </row>
    <row r="135" hidden="1">
      <c r="A135">
        <f t="shared" si="2"/>
        <v>0</v>
      </c>
      <c r="B135" t="str">
        <f t="shared" si="3"/>
        <v/>
      </c>
      <c r="C135" t="str">
        <f>if(and(D$4&gt;1,E135=PROSES!$D$22),,D135)</f>
        <v/>
      </c>
      <c r="D135" s="1" t="str">
        <f>if(and(F$4&gt;1,F135=PROSES!$B$10),,F135)</f>
        <v/>
      </c>
      <c r="E135" t="str">
        <f t="shared" si="4"/>
        <v/>
      </c>
      <c r="F135" t="str">
        <f t="shared" si="5"/>
        <v/>
      </c>
      <c r="G135" s="1" t="str">
        <f>if(Z135=PROSES!$E$29,T135,)</f>
        <v/>
      </c>
      <c r="H135" t="str">
        <f>if(X135=PROSES!$E$29,T135,)</f>
        <v/>
      </c>
      <c r="I135" t="str">
        <f t="shared" si="6"/>
        <v/>
      </c>
      <c r="J135" t="str">
        <f>if(and($K$4&gt;1,R135=PROSES!$C$2),,K135)</f>
        <v/>
      </c>
      <c r="K135" s="1" t="str">
        <f>if(and($L$4&gt;1,L135=PROSES!$B$2),,L135)</f>
        <v/>
      </c>
      <c r="L135" t="str">
        <f t="shared" si="7"/>
        <v/>
      </c>
      <c r="M135" t="str">
        <f>if(Z135=PROSES!$B$3,T135,)</f>
        <v/>
      </c>
      <c r="N135" t="str">
        <f>if(X135=PROSES!$B$3,T135,)</f>
        <v/>
      </c>
      <c r="O135" t="str">
        <f t="shared" si="8"/>
        <v/>
      </c>
      <c r="P135" t="str">
        <f>if(Z135=PROSES!$B$1,T135,)</f>
        <v/>
      </c>
      <c r="Q135" t="str">
        <f>if(X135=PROSES!$B$1,T135,)</f>
        <v/>
      </c>
      <c r="R135" t="str">
        <f t="shared" si="9"/>
        <v>BANGIL5BULUKANDANG5</v>
      </c>
      <c r="S135" s="3"/>
      <c r="T135" s="68" t="s">
        <v>355</v>
      </c>
      <c r="U135" s="68" t="s">
        <v>82</v>
      </c>
      <c r="V135" s="68" t="s">
        <v>82</v>
      </c>
      <c r="W135" s="68" t="s">
        <v>210</v>
      </c>
      <c r="X135" s="68" t="s">
        <v>213</v>
      </c>
      <c r="Y135" s="68" t="s">
        <v>88</v>
      </c>
      <c r="Z135" s="68" t="s">
        <v>317</v>
      </c>
      <c r="AA135" s="68" t="s">
        <v>85</v>
      </c>
      <c r="AB135" s="6"/>
      <c r="AC135" s="6"/>
      <c r="AD135" s="112">
        <v>0.0</v>
      </c>
      <c r="AE135" s="112">
        <v>1.0</v>
      </c>
      <c r="AF135" s="6"/>
      <c r="AG135" s="112">
        <v>27.77</v>
      </c>
      <c r="AH135" s="112">
        <v>1.0</v>
      </c>
      <c r="AI135" s="68" t="s">
        <v>64</v>
      </c>
      <c r="AJ135" s="112">
        <v>0.0</v>
      </c>
      <c r="AK135" s="6"/>
      <c r="AL135" s="6"/>
      <c r="AM135" s="112">
        <v>0.0</v>
      </c>
      <c r="AN135" s="112">
        <v>0.0</v>
      </c>
      <c r="AO135" s="112">
        <v>100.0</v>
      </c>
      <c r="AP135" s="112">
        <v>1.0</v>
      </c>
      <c r="AQ135" s="112">
        <v>0.6</v>
      </c>
      <c r="AR135" s="112">
        <v>11.58298</v>
      </c>
      <c r="AS135" s="112">
        <v>73.681</v>
      </c>
      <c r="AT135" s="112">
        <v>3.254644</v>
      </c>
      <c r="AU135" s="112">
        <v>11.11633</v>
      </c>
      <c r="AV135" s="112">
        <v>7.420144</v>
      </c>
      <c r="AW135" s="112">
        <v>33.34899</v>
      </c>
      <c r="AX135" s="112">
        <v>0.0</v>
      </c>
      <c r="AY135" s="112">
        <v>0.650941</v>
      </c>
      <c r="AZ135" s="112">
        <v>5.70712</v>
      </c>
    </row>
    <row r="136" hidden="1">
      <c r="A136">
        <f t="shared" si="2"/>
        <v>0</v>
      </c>
      <c r="B136" t="str">
        <f t="shared" si="3"/>
        <v/>
      </c>
      <c r="C136" t="str">
        <f>if(and(D$4&gt;1,E136=PROSES!$D$22),,D136)</f>
        <v/>
      </c>
      <c r="D136" s="1" t="str">
        <f>if(and(F$4&gt;1,F136=PROSES!$B$10),,F136)</f>
        <v/>
      </c>
      <c r="E136" t="str">
        <f t="shared" si="4"/>
        <v/>
      </c>
      <c r="F136" t="str">
        <f t="shared" si="5"/>
        <v/>
      </c>
      <c r="G136" s="1" t="str">
        <f>if(Z136=PROSES!$E$29,T136,)</f>
        <v/>
      </c>
      <c r="H136" t="str">
        <f>if(X136=PROSES!$E$29,T136,)</f>
        <v/>
      </c>
      <c r="I136" t="str">
        <f t="shared" si="6"/>
        <v/>
      </c>
      <c r="J136" t="str">
        <f>if(and($K$4&gt;1,R136=PROSES!$C$2),,K136)</f>
        <v/>
      </c>
      <c r="K136" s="1" t="str">
        <f>if(and($L$4&gt;1,L136=PROSES!$B$2),,L136)</f>
        <v/>
      </c>
      <c r="L136" t="str">
        <f t="shared" si="7"/>
        <v/>
      </c>
      <c r="M136" t="str">
        <f>if(Z136=PROSES!$B$3,T136,)</f>
        <v/>
      </c>
      <c r="N136" t="str">
        <f>if(X136=PROSES!$B$3,T136,)</f>
        <v/>
      </c>
      <c r="O136" t="str">
        <f t="shared" si="8"/>
        <v/>
      </c>
      <c r="P136" t="str">
        <f>if(Z136=PROSES!$B$1,T136,)</f>
        <v/>
      </c>
      <c r="Q136" t="str">
        <f>if(X136=PROSES!$B$1,T136,)</f>
        <v/>
      </c>
      <c r="R136" t="str">
        <f t="shared" si="9"/>
        <v>GONDANGWETAN5BANGIL5</v>
      </c>
      <c r="S136" s="3"/>
      <c r="T136" s="68" t="s">
        <v>356</v>
      </c>
      <c r="U136" s="68" t="s">
        <v>82</v>
      </c>
      <c r="V136" s="68" t="s">
        <v>82</v>
      </c>
      <c r="W136" s="114" t="s">
        <v>210</v>
      </c>
      <c r="X136" s="68" t="s">
        <v>357</v>
      </c>
      <c r="Y136" s="68" t="s">
        <v>88</v>
      </c>
      <c r="Z136" s="68" t="s">
        <v>213</v>
      </c>
      <c r="AA136" s="68" t="s">
        <v>88</v>
      </c>
      <c r="AB136" s="6"/>
      <c r="AC136" s="6"/>
      <c r="AD136" s="112">
        <v>0.0</v>
      </c>
      <c r="AE136" s="112">
        <v>1.0</v>
      </c>
      <c r="AF136" s="6"/>
      <c r="AG136" s="112">
        <v>16.806</v>
      </c>
      <c r="AH136" s="112">
        <v>1.0</v>
      </c>
      <c r="AI136" s="68" t="s">
        <v>64</v>
      </c>
      <c r="AJ136" s="112">
        <v>0.0</v>
      </c>
      <c r="AK136" s="6"/>
      <c r="AL136" s="6"/>
      <c r="AM136" s="112">
        <v>0.0</v>
      </c>
      <c r="AN136" s="112">
        <v>0.0</v>
      </c>
      <c r="AO136" s="112">
        <v>100.0</v>
      </c>
      <c r="AP136" s="112">
        <v>1.0</v>
      </c>
      <c r="AQ136" s="112">
        <v>0.6</v>
      </c>
      <c r="AR136" s="112">
        <v>7.009853</v>
      </c>
      <c r="AS136" s="112">
        <v>73.681</v>
      </c>
      <c r="AT136" s="112">
        <v>1.969663</v>
      </c>
      <c r="AU136" s="112">
        <v>6.727442</v>
      </c>
      <c r="AV136" s="112">
        <v>4.490563</v>
      </c>
      <c r="AW136" s="112">
        <v>20.18233</v>
      </c>
      <c r="AX136" s="112">
        <v>0.0</v>
      </c>
      <c r="AY136" s="112">
        <v>0.650941</v>
      </c>
      <c r="AZ136" s="112">
        <v>5.70712</v>
      </c>
    </row>
    <row r="137" hidden="1">
      <c r="A137">
        <f t="shared" si="2"/>
        <v>0</v>
      </c>
      <c r="B137" t="str">
        <f t="shared" si="3"/>
        <v/>
      </c>
      <c r="C137" t="str">
        <f>if(and(D$4&gt;1,E137=PROSES!$D$22),,D137)</f>
        <v/>
      </c>
      <c r="D137" s="1" t="str">
        <f>if(and(F$4&gt;1,F137=PROSES!$B$10),,F137)</f>
        <v/>
      </c>
      <c r="E137" t="str">
        <f t="shared" si="4"/>
        <v/>
      </c>
      <c r="F137" t="str">
        <f t="shared" si="5"/>
        <v/>
      </c>
      <c r="G137" s="1" t="str">
        <f>if(Z137=PROSES!$E$29,T137,)</f>
        <v/>
      </c>
      <c r="H137" t="str">
        <f>if(X137=PROSES!$E$29,T137,)</f>
        <v/>
      </c>
      <c r="I137" t="str">
        <f t="shared" si="6"/>
        <v/>
      </c>
      <c r="J137" t="str">
        <f>if(and($K$4&gt;1,R137=PROSES!$C$2),,K137)</f>
        <v/>
      </c>
      <c r="K137" s="1" t="str">
        <f>if(and($L$4&gt;1,L137=PROSES!$B$2),,L137)</f>
        <v/>
      </c>
      <c r="L137" t="str">
        <f t="shared" si="7"/>
        <v/>
      </c>
      <c r="M137" t="str">
        <f>if(Z137=PROSES!$B$3,T137,)</f>
        <v/>
      </c>
      <c r="N137" t="str">
        <f>if(X137=PROSES!$B$3,T137,)</f>
        <v/>
      </c>
      <c r="O137" t="str">
        <f t="shared" si="8"/>
        <v/>
      </c>
      <c r="P137" t="str">
        <f>if(Z137=PROSES!$B$1,T137,)</f>
        <v/>
      </c>
      <c r="Q137" t="str">
        <f>if(X137=PROSES!$B$1,T137,)</f>
        <v/>
      </c>
      <c r="R137" t="str">
        <f t="shared" si="9"/>
        <v>GONDANGWETAN5BANGIL5</v>
      </c>
      <c r="S137" s="3"/>
      <c r="T137" s="68" t="s">
        <v>358</v>
      </c>
      <c r="U137" s="68" t="s">
        <v>82</v>
      </c>
      <c r="V137" s="68" t="s">
        <v>82</v>
      </c>
      <c r="W137" s="68" t="s">
        <v>210</v>
      </c>
      <c r="X137" s="68" t="s">
        <v>357</v>
      </c>
      <c r="Y137" s="68" t="s">
        <v>88</v>
      </c>
      <c r="Z137" s="68" t="s">
        <v>213</v>
      </c>
      <c r="AA137" s="68" t="s">
        <v>88</v>
      </c>
      <c r="AB137" s="6"/>
      <c r="AC137" s="6"/>
      <c r="AD137" s="112">
        <v>0.0</v>
      </c>
      <c r="AE137" s="112">
        <v>1.0</v>
      </c>
      <c r="AF137" s="6"/>
      <c r="AG137" s="112">
        <v>16.806</v>
      </c>
      <c r="AH137" s="112">
        <v>1.0</v>
      </c>
      <c r="AI137" s="68" t="s">
        <v>64</v>
      </c>
      <c r="AJ137" s="112">
        <v>0.0</v>
      </c>
      <c r="AK137" s="6"/>
      <c r="AL137" s="6"/>
      <c r="AM137" s="112">
        <v>0.0</v>
      </c>
      <c r="AN137" s="112">
        <v>0.0</v>
      </c>
      <c r="AO137" s="112">
        <v>100.0</v>
      </c>
      <c r="AP137" s="112">
        <v>1.0</v>
      </c>
      <c r="AQ137" s="112">
        <v>0.6</v>
      </c>
      <c r="AR137" s="112">
        <v>7.009853</v>
      </c>
      <c r="AS137" s="112">
        <v>73.681</v>
      </c>
      <c r="AT137" s="112">
        <v>1.969663</v>
      </c>
      <c r="AU137" s="112">
        <v>6.727442</v>
      </c>
      <c r="AV137" s="112">
        <v>4.490563</v>
      </c>
      <c r="AW137" s="112">
        <v>20.18233</v>
      </c>
      <c r="AX137" s="112">
        <v>0.0</v>
      </c>
      <c r="AY137" s="112">
        <v>0.650941</v>
      </c>
      <c r="AZ137" s="112">
        <v>5.70712</v>
      </c>
    </row>
    <row r="138" hidden="1">
      <c r="A138">
        <f t="shared" si="2"/>
        <v>0</v>
      </c>
      <c r="B138" t="str">
        <f t="shared" si="3"/>
        <v/>
      </c>
      <c r="C138" t="str">
        <f>if(and(D$4&gt;1,E138=PROSES!$D$22),,D138)</f>
        <v/>
      </c>
      <c r="D138" s="1" t="str">
        <f>if(and(F$4&gt;1,F138=PROSES!$B$10),,F138)</f>
        <v/>
      </c>
      <c r="E138" t="str">
        <f t="shared" si="4"/>
        <v/>
      </c>
      <c r="F138" t="str">
        <f t="shared" si="5"/>
        <v/>
      </c>
      <c r="G138" s="1" t="str">
        <f>if(Z138=PROSES!$E$29,T138,)</f>
        <v/>
      </c>
      <c r="H138" t="str">
        <f>if(X138=PROSES!$E$29,T138,)</f>
        <v/>
      </c>
      <c r="I138" t="str">
        <f t="shared" si="6"/>
        <v/>
      </c>
      <c r="J138" t="str">
        <f>if(and($K$4&gt;1,R138=PROSES!$C$2),,K138)</f>
        <v/>
      </c>
      <c r="K138" s="1" t="str">
        <f>if(and($L$4&gt;1,L138=PROSES!$B$2),,L138)</f>
        <v/>
      </c>
      <c r="L138" t="str">
        <f t="shared" si="7"/>
        <v/>
      </c>
      <c r="M138" t="str">
        <f>if(Z138=PROSES!$B$3,T138,)</f>
        <v/>
      </c>
      <c r="N138" t="str">
        <f>if(X138=PROSES!$B$3,T138,)</f>
        <v/>
      </c>
      <c r="O138" t="str">
        <f t="shared" si="8"/>
        <v/>
      </c>
      <c r="P138" t="str">
        <f>if(Z138=PROSES!$B$1,T138,)</f>
        <v/>
      </c>
      <c r="Q138" t="str">
        <f>if(X138=PROSES!$B$1,T138,)</f>
        <v/>
      </c>
      <c r="R138" t="str">
        <f t="shared" si="9"/>
        <v>BANGIL5</v>
      </c>
      <c r="S138" s="3"/>
      <c r="T138" s="68" t="s">
        <v>3725</v>
      </c>
      <c r="U138" s="68" t="s">
        <v>82</v>
      </c>
      <c r="V138" s="68" t="s">
        <v>82</v>
      </c>
      <c r="W138" s="68" t="s">
        <v>3726</v>
      </c>
      <c r="X138" s="68" t="s">
        <v>213</v>
      </c>
      <c r="Y138" s="68" t="s">
        <v>85</v>
      </c>
      <c r="Z138" s="68"/>
      <c r="AA138" s="68" t="s">
        <v>718</v>
      </c>
      <c r="AB138" s="6"/>
      <c r="AC138" s="6"/>
      <c r="AD138" s="112">
        <v>0.0</v>
      </c>
      <c r="AE138" s="112">
        <v>1.0</v>
      </c>
      <c r="AF138" s="6"/>
      <c r="AG138" s="112">
        <v>3.3216</v>
      </c>
      <c r="AH138" s="112">
        <v>1.0</v>
      </c>
      <c r="AI138" s="68" t="s">
        <v>64</v>
      </c>
      <c r="AJ138" s="112">
        <v>0.0</v>
      </c>
      <c r="AK138" s="6"/>
      <c r="AL138" s="6"/>
      <c r="AM138" s="112">
        <v>0.0</v>
      </c>
      <c r="AN138" s="112">
        <v>0.0</v>
      </c>
      <c r="AO138" s="112">
        <v>100.0</v>
      </c>
      <c r="AP138" s="112">
        <v>1.0</v>
      </c>
      <c r="AQ138" s="112">
        <v>1.19</v>
      </c>
      <c r="AR138" s="112">
        <v>1.242383</v>
      </c>
      <c r="AS138" s="112">
        <v>74.88998</v>
      </c>
      <c r="AT138" s="112">
        <v>0.323856</v>
      </c>
      <c r="AU138" s="112">
        <v>1.19943</v>
      </c>
      <c r="AV138" s="112">
        <v>0.8237568</v>
      </c>
      <c r="AW138" s="112">
        <v>3.597293</v>
      </c>
      <c r="AX138" s="112">
        <v>0.0</v>
      </c>
      <c r="AY138" s="112">
        <v>0.6571829</v>
      </c>
      <c r="AZ138" s="112">
        <v>3.333806</v>
      </c>
    </row>
    <row r="139" hidden="1">
      <c r="A139">
        <f t="shared" si="2"/>
        <v>0</v>
      </c>
      <c r="B139" t="str">
        <f t="shared" si="3"/>
        <v/>
      </c>
      <c r="C139" t="str">
        <f>if(and(D$4&gt;1,E139=PROSES!$D$22),,D139)</f>
        <v/>
      </c>
      <c r="D139" s="1" t="str">
        <f>if(and(F$4&gt;1,F139=PROSES!$B$10),,F139)</f>
        <v/>
      </c>
      <c r="E139" t="str">
        <f t="shared" si="4"/>
        <v/>
      </c>
      <c r="F139" t="str">
        <f t="shared" si="5"/>
        <v/>
      </c>
      <c r="G139" s="1" t="str">
        <f>if(Z139=PROSES!$E$29,T139,)</f>
        <v/>
      </c>
      <c r="H139" t="str">
        <f>if(X139=PROSES!$E$29,T139,)</f>
        <v/>
      </c>
      <c r="I139" t="str">
        <f t="shared" si="6"/>
        <v/>
      </c>
      <c r="J139" t="str">
        <f>if(and($K$4&gt;1,R139=PROSES!$C$2),,K139)</f>
        <v/>
      </c>
      <c r="K139" s="1" t="str">
        <f>if(and($L$4&gt;1,L139=PROSES!$B$2),,L139)</f>
        <v/>
      </c>
      <c r="L139" t="str">
        <f t="shared" si="7"/>
        <v/>
      </c>
      <c r="M139" t="str">
        <f>if(Z139=PROSES!$B$3,T139,)</f>
        <v/>
      </c>
      <c r="N139" t="str">
        <f>if(X139=PROSES!$B$3,T139,)</f>
        <v/>
      </c>
      <c r="O139" t="str">
        <f t="shared" si="8"/>
        <v/>
      </c>
      <c r="P139" t="str">
        <f>if(Z139=PROSES!$B$1,T139,)</f>
        <v/>
      </c>
      <c r="Q139" t="str">
        <f>if(X139=PROSES!$B$1,T139,)</f>
        <v/>
      </c>
      <c r="R139" t="str">
        <f t="shared" si="9"/>
        <v>KIS</v>
      </c>
      <c r="S139" s="3"/>
      <c r="T139" s="68" t="s">
        <v>3727</v>
      </c>
      <c r="U139" s="68" t="s">
        <v>82</v>
      </c>
      <c r="V139" s="68" t="s">
        <v>82</v>
      </c>
      <c r="W139" s="68" t="s">
        <v>1203</v>
      </c>
      <c r="X139" s="68"/>
      <c r="Y139" s="68" t="s">
        <v>718</v>
      </c>
      <c r="Z139" s="68" t="s">
        <v>3728</v>
      </c>
      <c r="AA139" s="68" t="s">
        <v>85</v>
      </c>
      <c r="AB139" s="6"/>
      <c r="AC139" s="6"/>
      <c r="AD139" s="112">
        <v>0.0</v>
      </c>
      <c r="AE139" s="112">
        <v>1.0</v>
      </c>
      <c r="AF139" s="6"/>
      <c r="AG139" s="112">
        <v>7.27871</v>
      </c>
      <c r="AH139" s="112">
        <v>1.0</v>
      </c>
      <c r="AI139" s="68" t="s">
        <v>64</v>
      </c>
      <c r="AJ139" s="112">
        <v>0.0</v>
      </c>
      <c r="AK139" s="6"/>
      <c r="AL139" s="6"/>
      <c r="AM139" s="112">
        <v>0.0</v>
      </c>
      <c r="AN139" s="112">
        <v>0.0</v>
      </c>
      <c r="AO139" s="112">
        <v>100.0</v>
      </c>
      <c r="AP139" s="112">
        <v>1.0</v>
      </c>
      <c r="AQ139" s="112">
        <v>0.74</v>
      </c>
      <c r="AR139" s="112">
        <v>2.882971</v>
      </c>
      <c r="AS139" s="112">
        <v>77.04442</v>
      </c>
      <c r="AT139" s="112">
        <v>0.6463494</v>
      </c>
      <c r="AU139" s="112">
        <v>2.809582</v>
      </c>
      <c r="AV139" s="112">
        <v>1.739612</v>
      </c>
      <c r="AW139" s="112">
        <v>8.428746</v>
      </c>
      <c r="AX139" s="112">
        <v>0.0</v>
      </c>
      <c r="AY139" s="112">
        <v>0.6618785</v>
      </c>
      <c r="AZ139" s="112">
        <v>1.945686</v>
      </c>
    </row>
    <row r="140" hidden="1">
      <c r="A140">
        <f t="shared" si="2"/>
        <v>0</v>
      </c>
      <c r="B140" t="str">
        <f t="shared" si="3"/>
        <v/>
      </c>
      <c r="C140" t="str">
        <f>if(and(D$4&gt;1,E140=PROSES!$D$22),,D140)</f>
        <v/>
      </c>
      <c r="D140" s="1" t="str">
        <f>if(and(F$4&gt;1,F140=PROSES!$B$10),,F140)</f>
        <v/>
      </c>
      <c r="E140" t="str">
        <f t="shared" si="4"/>
        <v/>
      </c>
      <c r="F140" t="str">
        <f t="shared" si="5"/>
        <v/>
      </c>
      <c r="G140" s="1" t="str">
        <f>if(Z140=PROSES!$E$29,T140,)</f>
        <v/>
      </c>
      <c r="H140" t="str">
        <f>if(X140=PROSES!$E$29,T140,)</f>
        <v/>
      </c>
      <c r="I140" t="str">
        <f t="shared" si="6"/>
        <v/>
      </c>
      <c r="J140" t="str">
        <f>if(and($K$4&gt;1,R140=PROSES!$C$2),,K140)</f>
        <v/>
      </c>
      <c r="K140" s="1" t="str">
        <f>if(and($L$4&gt;1,L140=PROSES!$B$2),,L140)</f>
        <v/>
      </c>
      <c r="L140" t="str">
        <f t="shared" si="7"/>
        <v/>
      </c>
      <c r="M140" t="str">
        <f>if(Z140=PROSES!$B$3,T140,)</f>
        <v/>
      </c>
      <c r="N140" t="str">
        <f>if(X140=PROSES!$B$3,T140,)</f>
        <v/>
      </c>
      <c r="O140" t="str">
        <f t="shared" si="8"/>
        <v/>
      </c>
      <c r="P140" t="str">
        <f>if(Z140=PROSES!$B$1,T140,)</f>
        <v/>
      </c>
      <c r="Q140" t="str">
        <f>if(X140=PROSES!$B$1,T140,)</f>
        <v/>
      </c>
      <c r="R140" t="str">
        <f t="shared" si="9"/>
        <v>BANGIL5LAWANG5</v>
      </c>
      <c r="S140" s="3"/>
      <c r="T140" s="68" t="s">
        <v>359</v>
      </c>
      <c r="U140" s="68" t="s">
        <v>82</v>
      </c>
      <c r="V140" s="68" t="s">
        <v>82</v>
      </c>
      <c r="W140" s="68" t="s">
        <v>315</v>
      </c>
      <c r="X140" s="68" t="s">
        <v>213</v>
      </c>
      <c r="Y140" s="68" t="s">
        <v>88</v>
      </c>
      <c r="Z140" s="68" t="s">
        <v>316</v>
      </c>
      <c r="AA140" s="68" t="s">
        <v>85</v>
      </c>
      <c r="AB140" s="6"/>
      <c r="AC140" s="6"/>
      <c r="AD140" s="112">
        <v>0.0</v>
      </c>
      <c r="AE140" s="112">
        <v>1.0</v>
      </c>
      <c r="AF140" s="6"/>
      <c r="AG140" s="112">
        <v>31.861</v>
      </c>
      <c r="AH140" s="112">
        <v>1.0</v>
      </c>
      <c r="AI140" s="68" t="s">
        <v>64</v>
      </c>
      <c r="AJ140" s="112">
        <v>0.0</v>
      </c>
      <c r="AK140" s="6"/>
      <c r="AL140" s="6"/>
      <c r="AM140" s="112">
        <v>0.0</v>
      </c>
      <c r="AN140" s="112">
        <v>0.0</v>
      </c>
      <c r="AO140" s="112">
        <v>100.0</v>
      </c>
      <c r="AP140" s="112">
        <v>1.0</v>
      </c>
      <c r="AQ140" s="112">
        <v>0.74</v>
      </c>
      <c r="AR140" s="112">
        <v>12.61959</v>
      </c>
      <c r="AS140" s="112">
        <v>77.04442</v>
      </c>
      <c r="AT140" s="112">
        <v>2.829257</v>
      </c>
      <c r="AU140" s="112">
        <v>12.29835</v>
      </c>
      <c r="AV140" s="112">
        <v>7.614779</v>
      </c>
      <c r="AW140" s="112">
        <v>36.89504</v>
      </c>
      <c r="AX140" s="112">
        <v>0.0</v>
      </c>
      <c r="AY140" s="112">
        <v>0.6618785</v>
      </c>
      <c r="AZ140" s="112">
        <v>1.945686</v>
      </c>
    </row>
    <row r="141" hidden="1">
      <c r="A141">
        <f t="shared" si="2"/>
        <v>0</v>
      </c>
      <c r="B141" t="str">
        <f t="shared" si="3"/>
        <v/>
      </c>
      <c r="C141" t="str">
        <f>if(and(D$4&gt;1,E141=PROSES!$D$22),,D141)</f>
        <v/>
      </c>
      <c r="D141" s="1" t="str">
        <f>if(and(F$4&gt;1,F141=PROSES!$B$10),,F141)</f>
        <v/>
      </c>
      <c r="E141" t="str">
        <f t="shared" si="4"/>
        <v/>
      </c>
      <c r="F141" t="str">
        <f t="shared" si="5"/>
        <v/>
      </c>
      <c r="G141" s="1" t="str">
        <f>if(Z141=PROSES!$E$29,T141,)</f>
        <v/>
      </c>
      <c r="H141" t="str">
        <f>if(X141=PROSES!$E$29,T141,)</f>
        <v/>
      </c>
      <c r="I141" t="str">
        <f t="shared" si="6"/>
        <v/>
      </c>
      <c r="J141" t="str">
        <f>if(and($K$4&gt;1,R141=PROSES!$C$2),,K141)</f>
        <v/>
      </c>
      <c r="K141" s="1" t="str">
        <f>if(and($L$4&gt;1,L141=PROSES!$B$2),,L141)</f>
        <v/>
      </c>
      <c r="L141" t="str">
        <f t="shared" si="7"/>
        <v/>
      </c>
      <c r="M141" t="str">
        <f>if(Z141=PROSES!$B$3,T141,)</f>
        <v/>
      </c>
      <c r="N141" t="str">
        <f>if(X141=PROSES!$B$3,T141,)</f>
        <v/>
      </c>
      <c r="O141" t="str">
        <f t="shared" si="8"/>
        <v/>
      </c>
      <c r="P141" t="str">
        <f>if(Z141=PROSES!$B$1,T141,)</f>
        <v/>
      </c>
      <c r="Q141" t="str">
        <f>if(X141=PROSES!$B$1,T141,)</f>
        <v/>
      </c>
      <c r="R141" t="str">
        <f t="shared" si="9"/>
        <v>BANGIL4PANDAAN4</v>
      </c>
      <c r="S141" s="3"/>
      <c r="T141" s="68" t="s">
        <v>360</v>
      </c>
      <c r="U141" s="68" t="s">
        <v>82</v>
      </c>
      <c r="V141" s="68" t="s">
        <v>82</v>
      </c>
      <c r="W141" s="68" t="s">
        <v>122</v>
      </c>
      <c r="X141" s="68" t="s">
        <v>350</v>
      </c>
      <c r="Y141" s="68" t="s">
        <v>123</v>
      </c>
      <c r="Z141" s="68" t="s">
        <v>361</v>
      </c>
      <c r="AA141" s="68" t="s">
        <v>123</v>
      </c>
      <c r="AB141" s="6"/>
      <c r="AC141" s="6"/>
      <c r="AD141" s="112">
        <v>0.0</v>
      </c>
      <c r="AE141" s="112">
        <v>1.0</v>
      </c>
      <c r="AF141" s="6"/>
      <c r="AG141" s="112">
        <v>9.7</v>
      </c>
      <c r="AH141" s="112">
        <v>1.0</v>
      </c>
      <c r="AI141" s="68" t="s">
        <v>64</v>
      </c>
      <c r="AJ141" s="112">
        <v>0.0</v>
      </c>
      <c r="AK141" s="6"/>
      <c r="AL141" s="6"/>
      <c r="AM141" s="112">
        <v>0.0</v>
      </c>
      <c r="AN141" s="112">
        <v>0.0</v>
      </c>
      <c r="AO141" s="112">
        <v>100.0</v>
      </c>
      <c r="AP141" s="112">
        <v>1.0</v>
      </c>
      <c r="AQ141" s="112">
        <v>0.44</v>
      </c>
      <c r="AR141" s="112">
        <v>4.306982</v>
      </c>
      <c r="AS141" s="112">
        <v>60.66966</v>
      </c>
      <c r="AT141" s="112">
        <v>2.10975</v>
      </c>
      <c r="AU141" s="112">
        <v>3.75487</v>
      </c>
      <c r="AV141" s="112">
        <v>3.56475</v>
      </c>
      <c r="AW141" s="112">
        <v>11.26461</v>
      </c>
      <c r="AX141" s="112">
        <v>0.0</v>
      </c>
      <c r="AY141" s="112">
        <v>0.5920149</v>
      </c>
      <c r="AZ141" s="112">
        <v>18.36523</v>
      </c>
    </row>
    <row r="142" hidden="1">
      <c r="A142">
        <f t="shared" si="2"/>
        <v>0</v>
      </c>
      <c r="B142" t="str">
        <f t="shared" si="3"/>
        <v/>
      </c>
      <c r="C142" t="str">
        <f>if(and(D$4&gt;1,E142=PROSES!$D$22),,D142)</f>
        <v/>
      </c>
      <c r="D142" s="1" t="str">
        <f>if(and(F$4&gt;1,F142=PROSES!$B$10),,F142)</f>
        <v/>
      </c>
      <c r="E142" t="str">
        <f t="shared" si="4"/>
        <v/>
      </c>
      <c r="F142" t="str">
        <f t="shared" si="5"/>
        <v/>
      </c>
      <c r="G142" s="1" t="str">
        <f>if(Z142=PROSES!$E$29,T142,)</f>
        <v/>
      </c>
      <c r="H142" t="str">
        <f>if(X142=PROSES!$E$29,T142,)</f>
        <v/>
      </c>
      <c r="I142" t="str">
        <f t="shared" si="6"/>
        <v/>
      </c>
      <c r="J142" t="str">
        <f>if(and($K$4&gt;1,R142=PROSES!$C$2),,K142)</f>
        <v/>
      </c>
      <c r="K142" s="1" t="str">
        <f>if(and($L$4&gt;1,L142=PROSES!$B$2),,L142)</f>
        <v/>
      </c>
      <c r="L142" t="str">
        <f t="shared" si="7"/>
        <v/>
      </c>
      <c r="M142" t="str">
        <f>if(Z142=PROSES!$B$3,T142,)</f>
        <v/>
      </c>
      <c r="N142" t="str">
        <f>if(X142=PROSES!$B$3,T142,)</f>
        <v/>
      </c>
      <c r="O142" t="str">
        <f t="shared" si="8"/>
        <v/>
      </c>
      <c r="P142" t="str">
        <f>if(Z142=PROSES!$B$1,T142,)</f>
        <v/>
      </c>
      <c r="Q142" t="str">
        <f>if(X142=PROSES!$B$1,T142,)</f>
        <v/>
      </c>
      <c r="R142" t="str">
        <f t="shared" si="9"/>
        <v>BANGIL4PANDAAN4</v>
      </c>
      <c r="S142" s="3"/>
      <c r="T142" s="68" t="s">
        <v>362</v>
      </c>
      <c r="U142" s="68" t="s">
        <v>82</v>
      </c>
      <c r="V142" s="68" t="s">
        <v>82</v>
      </c>
      <c r="W142" s="68" t="s">
        <v>122</v>
      </c>
      <c r="X142" s="68" t="s">
        <v>350</v>
      </c>
      <c r="Y142" s="68" t="s">
        <v>123</v>
      </c>
      <c r="Z142" s="68" t="s">
        <v>361</v>
      </c>
      <c r="AA142" s="68" t="s">
        <v>118</v>
      </c>
      <c r="AB142" s="6"/>
      <c r="AC142" s="6"/>
      <c r="AD142" s="112">
        <v>0.0</v>
      </c>
      <c r="AE142" s="112">
        <v>1.0</v>
      </c>
      <c r="AF142" s="6"/>
      <c r="AG142" s="112">
        <v>9.7</v>
      </c>
      <c r="AH142" s="112">
        <v>1.0</v>
      </c>
      <c r="AI142" s="68" t="s">
        <v>64</v>
      </c>
      <c r="AJ142" s="112">
        <v>0.0</v>
      </c>
      <c r="AK142" s="6"/>
      <c r="AL142" s="6"/>
      <c r="AM142" s="112">
        <v>0.0</v>
      </c>
      <c r="AN142" s="112">
        <v>0.0</v>
      </c>
      <c r="AO142" s="112">
        <v>100.0</v>
      </c>
      <c r="AP142" s="112">
        <v>1.0</v>
      </c>
      <c r="AQ142" s="112">
        <v>0.44</v>
      </c>
      <c r="AR142" s="112">
        <v>4.306982</v>
      </c>
      <c r="AS142" s="112">
        <v>60.66966</v>
      </c>
      <c r="AT142" s="112">
        <v>2.10975</v>
      </c>
      <c r="AU142" s="112">
        <v>3.75487</v>
      </c>
      <c r="AV142" s="112">
        <v>3.56475</v>
      </c>
      <c r="AW142" s="112">
        <v>11.26461</v>
      </c>
      <c r="AX142" s="112">
        <v>0.0</v>
      </c>
      <c r="AY142" s="112">
        <v>0.5920149</v>
      </c>
      <c r="AZ142" s="112">
        <v>18.36523</v>
      </c>
    </row>
    <row r="143" hidden="1">
      <c r="A143">
        <f t="shared" si="2"/>
        <v>0</v>
      </c>
      <c r="B143" t="str">
        <f t="shared" si="3"/>
        <v/>
      </c>
      <c r="C143" t="str">
        <f>if(and(D$4&gt;1,E143=PROSES!$D$22),,D143)</f>
        <v/>
      </c>
      <c r="D143" s="1" t="str">
        <f>if(and(F$4&gt;1,F143=PROSES!$B$10),,F143)</f>
        <v/>
      </c>
      <c r="E143" t="str">
        <f t="shared" si="4"/>
        <v/>
      </c>
      <c r="F143" t="str">
        <f t="shared" si="5"/>
        <v/>
      </c>
      <c r="G143" s="1" t="str">
        <f>if(Z143=PROSES!$E$29,T143,)</f>
        <v/>
      </c>
      <c r="H143" t="str">
        <f>if(X143=PROSES!$E$29,T143,)</f>
        <v/>
      </c>
      <c r="I143" t="str">
        <f t="shared" si="6"/>
        <v/>
      </c>
      <c r="J143" t="str">
        <f>if(and($K$4&gt;1,R143=PROSES!$C$2),,K143)</f>
        <v/>
      </c>
      <c r="K143" s="1" t="str">
        <f>if(and($L$4&gt;1,L143=PROSES!$B$2),,L143)</f>
        <v/>
      </c>
      <c r="L143" t="str">
        <f t="shared" si="7"/>
        <v/>
      </c>
      <c r="M143" t="str">
        <f>if(Z143=PROSES!$B$3,T143,)</f>
        <v/>
      </c>
      <c r="N143" t="str">
        <f>if(X143=PROSES!$B$3,T143,)</f>
        <v/>
      </c>
      <c r="O143" t="str">
        <f t="shared" si="8"/>
        <v/>
      </c>
      <c r="P143" t="str">
        <f>if(Z143=PROSES!$B$1,T143,)</f>
        <v/>
      </c>
      <c r="Q143" t="str">
        <f>if(X143=PROSES!$B$1,T143,)</f>
        <v/>
      </c>
      <c r="R143" t="str">
        <f t="shared" si="9"/>
        <v>PORONG4BANGIL4</v>
      </c>
      <c r="S143" s="3"/>
      <c r="T143" s="68" t="s">
        <v>363</v>
      </c>
      <c r="U143" s="68" t="s">
        <v>82</v>
      </c>
      <c r="V143" s="68" t="s">
        <v>82</v>
      </c>
      <c r="W143" s="68" t="s">
        <v>215</v>
      </c>
      <c r="X143" s="68" t="s">
        <v>217</v>
      </c>
      <c r="Y143" s="68" t="s">
        <v>349</v>
      </c>
      <c r="Z143" s="68" t="s">
        <v>350</v>
      </c>
      <c r="AA143" s="68" t="s">
        <v>351</v>
      </c>
      <c r="AB143" s="6"/>
      <c r="AC143" s="6"/>
      <c r="AD143" s="112">
        <v>1.0</v>
      </c>
      <c r="AE143" s="112">
        <v>1.0</v>
      </c>
      <c r="AF143" s="6"/>
      <c r="AG143" s="112">
        <v>11.7</v>
      </c>
      <c r="AH143" s="112">
        <v>1.0</v>
      </c>
      <c r="AI143" s="68" t="s">
        <v>64</v>
      </c>
      <c r="AJ143" s="112">
        <v>0.0</v>
      </c>
      <c r="AK143" s="6"/>
      <c r="AL143" s="6"/>
      <c r="AM143" s="112">
        <v>0.0</v>
      </c>
      <c r="AN143" s="112">
        <v>0.0</v>
      </c>
      <c r="AO143" s="112">
        <v>100.0</v>
      </c>
      <c r="AP143" s="112">
        <v>1.0</v>
      </c>
      <c r="AQ143" s="112">
        <v>0.44</v>
      </c>
      <c r="AR143" s="112">
        <v>5.185658</v>
      </c>
      <c r="AS143" s="112">
        <v>60.53732</v>
      </c>
      <c r="AT143" s="112">
        <v>2.5506</v>
      </c>
      <c r="AU143" s="112">
        <v>4.51503</v>
      </c>
      <c r="AV143" s="112">
        <v>4.3056</v>
      </c>
      <c r="AW143" s="112">
        <v>13.54509</v>
      </c>
      <c r="AX143" s="112">
        <v>0.0</v>
      </c>
      <c r="AY143" s="112">
        <v>0.5913117</v>
      </c>
      <c r="AZ143" s="112">
        <v>18.4643</v>
      </c>
    </row>
    <row r="144" hidden="1">
      <c r="A144">
        <f t="shared" si="2"/>
        <v>0</v>
      </c>
      <c r="B144" t="str">
        <f t="shared" si="3"/>
        <v/>
      </c>
      <c r="C144" t="str">
        <f>if(and(D$4&gt;1,E144=PROSES!$D$22),,D144)</f>
        <v/>
      </c>
      <c r="D144" s="1" t="str">
        <f>if(and(F$4&gt;1,F144=PROSES!$B$10),,F144)</f>
        <v/>
      </c>
      <c r="E144" t="str">
        <f t="shared" si="4"/>
        <v/>
      </c>
      <c r="F144" t="str">
        <f t="shared" si="5"/>
        <v/>
      </c>
      <c r="G144" s="1" t="str">
        <f>if(Z144=PROSES!$E$29,T144,)</f>
        <v/>
      </c>
      <c r="H144" t="str">
        <f>if(X144=PROSES!$E$29,T144,)</f>
        <v/>
      </c>
      <c r="I144" t="str">
        <f t="shared" si="6"/>
        <v/>
      </c>
      <c r="J144" t="str">
        <f>if(and($K$4&gt;1,R144=PROSES!$C$2),,K144)</f>
        <v/>
      </c>
      <c r="K144" s="1" t="str">
        <f>if(and($L$4&gt;1,L144=PROSES!$B$2),,L144)</f>
        <v/>
      </c>
      <c r="L144" t="str">
        <f t="shared" si="7"/>
        <v/>
      </c>
      <c r="M144" t="str">
        <f>if(Z144=PROSES!$B$3,T144,)</f>
        <v/>
      </c>
      <c r="N144" t="str">
        <f>if(X144=PROSES!$B$3,T144,)</f>
        <v/>
      </c>
      <c r="O144" t="str">
        <f t="shared" si="8"/>
        <v/>
      </c>
      <c r="P144" t="str">
        <f>if(Z144=PROSES!$B$1,T144,)</f>
        <v/>
      </c>
      <c r="Q144" t="str">
        <f>if(X144=PROSES!$B$1,T144,)</f>
        <v/>
      </c>
      <c r="R144" t="str">
        <f t="shared" si="9"/>
        <v>BANGIL4SUKOREJO4</v>
      </c>
      <c r="S144" s="3"/>
      <c r="T144" s="68" t="s">
        <v>3729</v>
      </c>
      <c r="U144" s="68" t="s">
        <v>82</v>
      </c>
      <c r="V144" s="68" t="s">
        <v>82</v>
      </c>
      <c r="W144" s="68" t="s">
        <v>353</v>
      </c>
      <c r="X144" s="68" t="s">
        <v>350</v>
      </c>
      <c r="Y144" s="68" t="s">
        <v>349</v>
      </c>
      <c r="Z144" s="68" t="s">
        <v>365</v>
      </c>
      <c r="AA144" s="68" t="s">
        <v>123</v>
      </c>
      <c r="AB144" s="6"/>
      <c r="AC144" s="6"/>
      <c r="AD144" s="112">
        <v>0.0</v>
      </c>
      <c r="AE144" s="112">
        <v>1.0</v>
      </c>
      <c r="AF144" s="6"/>
      <c r="AG144" s="112">
        <v>16.0</v>
      </c>
      <c r="AH144" s="112">
        <v>0.95</v>
      </c>
      <c r="AI144" s="68" t="s">
        <v>64</v>
      </c>
      <c r="AJ144" s="112">
        <v>0.0</v>
      </c>
      <c r="AK144" s="6"/>
      <c r="AL144" s="6"/>
      <c r="AM144" s="112">
        <v>0.0</v>
      </c>
      <c r="AN144" s="112">
        <v>0.0</v>
      </c>
      <c r="AO144" s="112">
        <v>100.0</v>
      </c>
      <c r="AP144" s="112">
        <v>1.0</v>
      </c>
      <c r="AQ144" s="112">
        <v>0.2945</v>
      </c>
      <c r="AR144" s="112">
        <v>8.413027</v>
      </c>
      <c r="AS144" s="112">
        <v>42.67244</v>
      </c>
      <c r="AT144" s="112">
        <v>6.1856</v>
      </c>
      <c r="AU144" s="112">
        <v>5.7024</v>
      </c>
      <c r="AV144" s="112">
        <v>8.5856</v>
      </c>
      <c r="AW144" s="112">
        <v>17.1072</v>
      </c>
      <c r="AX144" s="112">
        <v>0.0</v>
      </c>
      <c r="AY144" s="112">
        <v>0.4617676</v>
      </c>
      <c r="AZ144" s="112">
        <v>35.44377</v>
      </c>
    </row>
    <row r="145" hidden="1">
      <c r="A145">
        <f t="shared" si="2"/>
        <v>0</v>
      </c>
      <c r="B145" t="str">
        <f t="shared" si="3"/>
        <v/>
      </c>
      <c r="C145" t="str">
        <f>if(and(D$4&gt;1,E145=PROSES!$D$22),,D145)</f>
        <v/>
      </c>
      <c r="D145" s="1" t="str">
        <f>if(and(F$4&gt;1,F145=PROSES!$B$10),,F145)</f>
        <v/>
      </c>
      <c r="E145" t="str">
        <f t="shared" si="4"/>
        <v/>
      </c>
      <c r="F145" t="str">
        <f t="shared" si="5"/>
        <v/>
      </c>
      <c r="G145" s="1" t="str">
        <f>if(Z145=PROSES!$E$29,T145,)</f>
        <v/>
      </c>
      <c r="H145" t="str">
        <f>if(X145=PROSES!$E$29,T145,)</f>
        <v/>
      </c>
      <c r="I145" t="str">
        <f t="shared" si="6"/>
        <v/>
      </c>
      <c r="J145" t="str">
        <f>if(and($K$4&gt;1,R145=PROSES!$C$2),,K145)</f>
        <v/>
      </c>
      <c r="K145" s="1" t="str">
        <f>if(and($L$4&gt;1,L145=PROSES!$B$2),,L145)</f>
        <v/>
      </c>
      <c r="L145" t="str">
        <f t="shared" si="7"/>
        <v/>
      </c>
      <c r="M145" t="str">
        <f>if(Z145=PROSES!$B$3,T145,)</f>
        <v/>
      </c>
      <c r="N145" t="str">
        <f>if(X145=PROSES!$B$3,T145,)</f>
        <v/>
      </c>
      <c r="O145" t="str">
        <f t="shared" si="8"/>
        <v/>
      </c>
      <c r="P145" t="str">
        <f>if(Z145=PROSES!$B$1,T145,)</f>
        <v/>
      </c>
      <c r="Q145" t="str">
        <f>if(X145=PROSES!$B$1,T145,)</f>
        <v/>
      </c>
      <c r="R145" t="str">
        <f t="shared" si="9"/>
        <v>BANGIL4SUKOREJO4</v>
      </c>
      <c r="S145" s="3"/>
      <c r="T145" s="68" t="s">
        <v>3730</v>
      </c>
      <c r="U145" s="68" t="s">
        <v>82</v>
      </c>
      <c r="V145" s="68" t="s">
        <v>82</v>
      </c>
      <c r="W145" s="68" t="s">
        <v>353</v>
      </c>
      <c r="X145" s="68" t="s">
        <v>350</v>
      </c>
      <c r="Y145" s="68" t="s">
        <v>118</v>
      </c>
      <c r="Z145" s="68" t="s">
        <v>365</v>
      </c>
      <c r="AA145" s="68" t="s">
        <v>123</v>
      </c>
      <c r="AB145" s="6"/>
      <c r="AC145" s="6"/>
      <c r="AD145" s="112">
        <v>0.0</v>
      </c>
      <c r="AE145" s="112">
        <v>1.0</v>
      </c>
      <c r="AF145" s="6"/>
      <c r="AG145" s="112">
        <v>19.6</v>
      </c>
      <c r="AH145" s="112">
        <v>0.95</v>
      </c>
      <c r="AI145" s="68" t="s">
        <v>64</v>
      </c>
      <c r="AJ145" s="112">
        <v>0.0</v>
      </c>
      <c r="AK145" s="6"/>
      <c r="AL145" s="6"/>
      <c r="AM145" s="112">
        <v>0.0</v>
      </c>
      <c r="AN145" s="112">
        <v>0.0</v>
      </c>
      <c r="AO145" s="112">
        <v>100.0</v>
      </c>
      <c r="AP145" s="112">
        <v>1.0</v>
      </c>
      <c r="AQ145" s="112">
        <v>0.2945</v>
      </c>
      <c r="AR145" s="112">
        <v>10.30596</v>
      </c>
      <c r="AS145" s="112">
        <v>42.67244</v>
      </c>
      <c r="AT145" s="112">
        <v>7.57736</v>
      </c>
      <c r="AU145" s="112">
        <v>6.98544</v>
      </c>
      <c r="AV145" s="112">
        <v>10.51736</v>
      </c>
      <c r="AW145" s="112">
        <v>20.95632</v>
      </c>
      <c r="AX145" s="112">
        <v>0.0</v>
      </c>
      <c r="AY145" s="112">
        <v>0.4617676</v>
      </c>
      <c r="AZ145" s="112">
        <v>35.44377</v>
      </c>
    </row>
    <row r="146" hidden="1">
      <c r="A146">
        <f t="shared" si="2"/>
        <v>0</v>
      </c>
      <c r="B146" t="str">
        <f t="shared" si="3"/>
        <v/>
      </c>
      <c r="C146" t="str">
        <f>if(and(D$4&gt;1,E146=PROSES!$D$22),,D146)</f>
        <v/>
      </c>
      <c r="D146" s="1" t="str">
        <f>if(and(F$4&gt;1,F146=PROSES!$B$10),,F146)</f>
        <v/>
      </c>
      <c r="E146" t="str">
        <f t="shared" si="4"/>
        <v/>
      </c>
      <c r="F146" t="str">
        <f t="shared" si="5"/>
        <v/>
      </c>
      <c r="G146" s="1" t="str">
        <f>if(Z146=PROSES!$E$29,T146,)</f>
        <v/>
      </c>
      <c r="H146" t="str">
        <f>if(X146=PROSES!$E$29,T146,)</f>
        <v/>
      </c>
      <c r="I146" t="str">
        <f t="shared" si="6"/>
        <v/>
      </c>
      <c r="J146" t="str">
        <f>if(and($K$4&gt;1,R146=PROSES!$C$2),,K146)</f>
        <v/>
      </c>
      <c r="K146" s="1" t="str">
        <f>if(and($L$4&gt;1,L146=PROSES!$B$2),,L146)</f>
        <v/>
      </c>
      <c r="L146" t="str">
        <f t="shared" si="7"/>
        <v/>
      </c>
      <c r="M146" t="str">
        <f>if(Z146=PROSES!$B$3,T146,)</f>
        <v/>
      </c>
      <c r="N146" t="str">
        <f>if(X146=PROSES!$B$3,T146,)</f>
        <v/>
      </c>
      <c r="O146" t="str">
        <f t="shared" si="8"/>
        <v/>
      </c>
      <c r="P146" t="str">
        <f>if(Z146=PROSES!$B$1,T146,)</f>
        <v/>
      </c>
      <c r="Q146" t="str">
        <f>if(X146=PROSES!$B$1,T146,)</f>
        <v/>
      </c>
      <c r="R146" t="str">
        <f t="shared" si="9"/>
        <v>BANJAR4PANGANDARAN4</v>
      </c>
      <c r="S146" s="3"/>
      <c r="T146" s="68" t="s">
        <v>366</v>
      </c>
      <c r="U146" s="68" t="s">
        <v>115</v>
      </c>
      <c r="V146" s="68" t="s">
        <v>115</v>
      </c>
      <c r="W146" s="68" t="s">
        <v>122</v>
      </c>
      <c r="X146" s="68" t="s">
        <v>367</v>
      </c>
      <c r="Y146" s="68" t="s">
        <v>123</v>
      </c>
      <c r="Z146" s="68" t="s">
        <v>368</v>
      </c>
      <c r="AA146" s="68" t="s">
        <v>369</v>
      </c>
      <c r="AB146" s="6"/>
      <c r="AC146" s="6"/>
      <c r="AD146" s="112">
        <v>0.0</v>
      </c>
      <c r="AE146" s="112">
        <v>1.0</v>
      </c>
      <c r="AF146" s="6"/>
      <c r="AG146" s="112">
        <v>44.15</v>
      </c>
      <c r="AH146" s="112">
        <v>1.0</v>
      </c>
      <c r="AI146" s="68" t="s">
        <v>64</v>
      </c>
      <c r="AJ146" s="112">
        <v>0.0</v>
      </c>
      <c r="AK146" s="6"/>
      <c r="AL146" s="6"/>
      <c r="AM146" s="112">
        <v>0.0</v>
      </c>
      <c r="AN146" s="112">
        <v>0.0</v>
      </c>
      <c r="AO146" s="112">
        <v>100.0</v>
      </c>
      <c r="AP146" s="112">
        <v>1.0</v>
      </c>
      <c r="AQ146" s="112">
        <v>0.44</v>
      </c>
      <c r="AR146" s="112">
        <v>19.60343</v>
      </c>
      <c r="AS146" s="112">
        <v>60.66966</v>
      </c>
      <c r="AT146" s="112">
        <v>9.602626</v>
      </c>
      <c r="AU146" s="112">
        <v>17.09047</v>
      </c>
      <c r="AV146" s="112">
        <v>16.22513</v>
      </c>
      <c r="AW146" s="112">
        <v>51.27139</v>
      </c>
      <c r="AX146" s="112">
        <v>0.0</v>
      </c>
      <c r="AY146" s="112">
        <v>0.5920149</v>
      </c>
      <c r="AZ146" s="112">
        <v>18.36523</v>
      </c>
    </row>
    <row r="147" hidden="1">
      <c r="A147">
        <f t="shared" si="2"/>
        <v>0</v>
      </c>
      <c r="B147" t="str">
        <f t="shared" si="3"/>
        <v/>
      </c>
      <c r="C147" t="str">
        <f>if(and(D$4&gt;1,E147=PROSES!$D$22),,D147)</f>
        <v/>
      </c>
      <c r="D147" s="1" t="str">
        <f>if(and(F$4&gt;1,F147=PROSES!$B$10),,F147)</f>
        <v/>
      </c>
      <c r="E147" t="str">
        <f t="shared" si="4"/>
        <v/>
      </c>
      <c r="F147" t="str">
        <f t="shared" si="5"/>
        <v/>
      </c>
      <c r="G147" s="1" t="str">
        <f>if(Z147=PROSES!$E$29,T147,)</f>
        <v/>
      </c>
      <c r="H147" t="str">
        <f>if(X147=PROSES!$E$29,T147,)</f>
        <v/>
      </c>
      <c r="I147" t="str">
        <f t="shared" si="6"/>
        <v/>
      </c>
      <c r="J147" t="str">
        <f>if(and($K$4&gt;1,R147=PROSES!$C$2),,K147)</f>
        <v/>
      </c>
      <c r="K147" s="1" t="str">
        <f>if(and($L$4&gt;1,L147=PROSES!$B$2),,L147)</f>
        <v/>
      </c>
      <c r="L147" t="str">
        <f t="shared" si="7"/>
        <v/>
      </c>
      <c r="M147" t="str">
        <f>if(Z147=PROSES!$B$3,T147,)</f>
        <v/>
      </c>
      <c r="N147" t="str">
        <f>if(X147=PROSES!$B$3,T147,)</f>
        <v/>
      </c>
      <c r="O147" t="str">
        <f t="shared" si="8"/>
        <v/>
      </c>
      <c r="P147" t="str">
        <f>if(Z147=PROSES!$B$1,T147,)</f>
        <v/>
      </c>
      <c r="Q147" t="str">
        <f>if(X147=PROSES!$B$1,T147,)</f>
        <v/>
      </c>
      <c r="R147" t="str">
        <f t="shared" si="9"/>
        <v>BANJAR4PANGANDARAN4</v>
      </c>
      <c r="S147" s="3"/>
      <c r="T147" s="68" t="s">
        <v>370</v>
      </c>
      <c r="U147" s="68" t="s">
        <v>115</v>
      </c>
      <c r="V147" s="68" t="s">
        <v>115</v>
      </c>
      <c r="W147" s="68" t="s">
        <v>122</v>
      </c>
      <c r="X147" s="68" t="s">
        <v>367</v>
      </c>
      <c r="Y147" s="112" t="s">
        <v>118</v>
      </c>
      <c r="Z147" s="68" t="s">
        <v>368</v>
      </c>
      <c r="AA147" s="68" t="s">
        <v>369</v>
      </c>
      <c r="AB147" s="6"/>
      <c r="AC147" s="6"/>
      <c r="AD147" s="112">
        <v>0.0</v>
      </c>
      <c r="AE147" s="112">
        <v>1.0</v>
      </c>
      <c r="AF147" s="6"/>
      <c r="AG147" s="112">
        <v>44.15</v>
      </c>
      <c r="AH147" s="112">
        <v>1.0</v>
      </c>
      <c r="AI147" s="68" t="s">
        <v>64</v>
      </c>
      <c r="AJ147" s="112">
        <v>0.0</v>
      </c>
      <c r="AK147" s="6"/>
      <c r="AL147" s="6"/>
      <c r="AM147" s="112">
        <v>0.0</v>
      </c>
      <c r="AN147" s="112">
        <v>0.0</v>
      </c>
      <c r="AO147" s="112">
        <v>100.0</v>
      </c>
      <c r="AP147" s="112">
        <v>1.0</v>
      </c>
      <c r="AQ147" s="112">
        <v>0.44</v>
      </c>
      <c r="AR147" s="112">
        <v>19.60343</v>
      </c>
      <c r="AS147" s="112">
        <v>60.66966</v>
      </c>
      <c r="AT147" s="112">
        <v>9.602626</v>
      </c>
      <c r="AU147" s="112">
        <v>17.09047</v>
      </c>
      <c r="AV147" s="112">
        <v>16.22513</v>
      </c>
      <c r="AW147" s="112">
        <v>51.27139</v>
      </c>
      <c r="AX147" s="112">
        <v>0.0</v>
      </c>
      <c r="AY147" s="112">
        <v>0.5920149</v>
      </c>
      <c r="AZ147" s="112">
        <v>18.36523</v>
      </c>
    </row>
    <row r="148" hidden="1">
      <c r="A148">
        <f t="shared" si="2"/>
        <v>0</v>
      </c>
      <c r="B148" t="str">
        <f t="shared" si="3"/>
        <v/>
      </c>
      <c r="C148" t="str">
        <f>if(and(D$4&gt;1,E148=PROSES!$D$22),,D148)</f>
        <v/>
      </c>
      <c r="D148" s="1" t="str">
        <f>if(and(F$4&gt;1,F148=PROSES!$B$10),,F148)</f>
        <v/>
      </c>
      <c r="E148" t="str">
        <f t="shared" si="4"/>
        <v/>
      </c>
      <c r="F148" t="str">
        <f t="shared" si="5"/>
        <v/>
      </c>
      <c r="G148" s="1" t="str">
        <f>if(Z148=PROSES!$E$29,T148,)</f>
        <v/>
      </c>
      <c r="H148" t="str">
        <f>if(X148=PROSES!$E$29,T148,)</f>
        <v/>
      </c>
      <c r="I148" t="str">
        <f t="shared" si="6"/>
        <v/>
      </c>
      <c r="J148" t="str">
        <f>if(and($K$4&gt;1,R148=PROSES!$C$2),,K148)</f>
        <v/>
      </c>
      <c r="K148" s="1" t="str">
        <f>if(and($L$4&gt;1,L148=PROSES!$B$2),,L148)</f>
        <v/>
      </c>
      <c r="L148" t="str">
        <f t="shared" si="7"/>
        <v/>
      </c>
      <c r="M148" t="str">
        <f>if(Z148=PROSES!$B$3,T148,)</f>
        <v/>
      </c>
      <c r="N148" t="str">
        <f>if(X148=PROSES!$B$3,T148,)</f>
        <v/>
      </c>
      <c r="O148" t="str">
        <f t="shared" si="8"/>
        <v/>
      </c>
      <c r="P148" t="str">
        <f>if(Z148=PROSES!$B$1,T148,)</f>
        <v/>
      </c>
      <c r="Q148" t="str">
        <f>if(X148=PROSES!$B$1,T148,)</f>
        <v/>
      </c>
      <c r="R148" t="str">
        <f t="shared" si="9"/>
        <v>BANARAN5</v>
      </c>
      <c r="S148" s="3"/>
      <c r="T148" s="68" t="s">
        <v>3731</v>
      </c>
      <c r="U148" s="68" t="s">
        <v>82</v>
      </c>
      <c r="V148" s="68" t="s">
        <v>82</v>
      </c>
      <c r="W148" s="68" t="s">
        <v>3726</v>
      </c>
      <c r="X148" s="68"/>
      <c r="Y148" s="112" t="s">
        <v>617</v>
      </c>
      <c r="Z148" s="68" t="s">
        <v>378</v>
      </c>
      <c r="AA148" s="68" t="s">
        <v>85</v>
      </c>
      <c r="AB148" s="6"/>
      <c r="AC148" s="6"/>
      <c r="AD148" s="112">
        <v>0.0</v>
      </c>
      <c r="AE148" s="112">
        <v>1.0</v>
      </c>
      <c r="AF148" s="6"/>
      <c r="AG148" s="112">
        <v>32.97259</v>
      </c>
      <c r="AH148" s="112">
        <v>1.0</v>
      </c>
      <c r="AI148" s="68" t="s">
        <v>64</v>
      </c>
      <c r="AJ148" s="112">
        <v>0.0</v>
      </c>
      <c r="AK148" s="6"/>
      <c r="AL148" s="6"/>
      <c r="AM148" s="112">
        <v>0.0</v>
      </c>
      <c r="AN148" s="112">
        <v>0.0</v>
      </c>
      <c r="AO148" s="112">
        <v>100.0</v>
      </c>
      <c r="AP148" s="112">
        <v>1.0</v>
      </c>
      <c r="AQ148" s="112">
        <v>1.19</v>
      </c>
      <c r="AR148" s="112">
        <v>12.33278</v>
      </c>
      <c r="AS148" s="112">
        <v>74.88998</v>
      </c>
      <c r="AT148" s="112">
        <v>3.214828</v>
      </c>
      <c r="AU148" s="112">
        <v>11.9064</v>
      </c>
      <c r="AV148" s="112">
        <v>8.177202</v>
      </c>
      <c r="AW148" s="112">
        <v>35.70932</v>
      </c>
      <c r="AX148" s="112">
        <v>0.0</v>
      </c>
      <c r="AY148" s="112">
        <v>0.6571829</v>
      </c>
      <c r="AZ148" s="112">
        <v>3.333806</v>
      </c>
    </row>
    <row r="149" hidden="1">
      <c r="A149">
        <f t="shared" si="2"/>
        <v>0</v>
      </c>
      <c r="B149" t="str">
        <f t="shared" si="3"/>
        <v/>
      </c>
      <c r="C149" t="str">
        <f>if(and(D$4&gt;1,E149=PROSES!$D$22),,D149)</f>
        <v/>
      </c>
      <c r="D149" s="1" t="str">
        <f>if(and(F$4&gt;1,F149=PROSES!$B$10),,F149)</f>
        <v/>
      </c>
      <c r="E149" t="str">
        <f t="shared" si="4"/>
        <v/>
      </c>
      <c r="F149" t="str">
        <f t="shared" si="5"/>
        <v/>
      </c>
      <c r="G149" s="1" t="str">
        <f>if(Z149=PROSES!$E$29,T149,)</f>
        <v/>
      </c>
      <c r="H149" t="str">
        <f>if(X149=PROSES!$E$29,T149,)</f>
        <v/>
      </c>
      <c r="I149" t="str">
        <f t="shared" si="6"/>
        <v/>
      </c>
      <c r="J149" t="str">
        <f>if(and($K$4&gt;1,R149=PROSES!$C$2),,K149)</f>
        <v/>
      </c>
      <c r="K149" s="1" t="str">
        <f>if(and($L$4&gt;1,L149=PROSES!$B$2),,L149)</f>
        <v/>
      </c>
      <c r="L149" t="str">
        <f t="shared" si="7"/>
        <v/>
      </c>
      <c r="M149" t="str">
        <f>if(Z149=PROSES!$B$3,T149,)</f>
        <v/>
      </c>
      <c r="N149" t="str">
        <f>if(X149=PROSES!$B$3,T149,)</f>
        <v/>
      </c>
      <c r="O149" t="str">
        <f t="shared" si="8"/>
        <v/>
      </c>
      <c r="P149" t="str">
        <f>if(Z149=PROSES!$B$1,T149,)</f>
        <v/>
      </c>
      <c r="Q149" t="str">
        <f>if(X149=PROSES!$B$1,T149,)</f>
        <v/>
      </c>
      <c r="R149" t="str">
        <f t="shared" si="9"/>
        <v>GUDANG GARAM5BANARAN4</v>
      </c>
      <c r="S149" s="3"/>
      <c r="T149" s="68" t="s">
        <v>371</v>
      </c>
      <c r="U149" s="68" t="s">
        <v>82</v>
      </c>
      <c r="V149" s="68" t="s">
        <v>82</v>
      </c>
      <c r="W149" s="68" t="s">
        <v>122</v>
      </c>
      <c r="X149" s="68" t="s">
        <v>372</v>
      </c>
      <c r="Y149" s="68" t="s">
        <v>123</v>
      </c>
      <c r="Z149" s="68" t="s">
        <v>373</v>
      </c>
      <c r="AA149" s="68" t="s">
        <v>123</v>
      </c>
      <c r="AB149" s="6"/>
      <c r="AC149" s="6"/>
      <c r="AD149" s="112">
        <v>0.0</v>
      </c>
      <c r="AE149" s="112">
        <v>1.0</v>
      </c>
      <c r="AF149" s="6"/>
      <c r="AG149" s="112">
        <v>4.95</v>
      </c>
      <c r="AH149" s="112">
        <v>0.97</v>
      </c>
      <c r="AI149" s="68" t="s">
        <v>64</v>
      </c>
      <c r="AJ149" s="112">
        <v>0.0</v>
      </c>
      <c r="AK149" s="6"/>
      <c r="AL149" s="6"/>
      <c r="AM149" s="112">
        <v>0.0</v>
      </c>
      <c r="AN149" s="112">
        <v>0.0</v>
      </c>
      <c r="AO149" s="112">
        <v>100.0</v>
      </c>
      <c r="AP149" s="112">
        <v>1.0</v>
      </c>
      <c r="AQ149" s="112">
        <v>0.4268</v>
      </c>
      <c r="AR149" s="112">
        <v>2.197893</v>
      </c>
      <c r="AS149" s="112">
        <v>60.66966</v>
      </c>
      <c r="AT149" s="112">
        <v>1.076625</v>
      </c>
      <c r="AU149" s="112">
        <v>1.916145</v>
      </c>
      <c r="AV149" s="112">
        <v>1.819125</v>
      </c>
      <c r="AW149" s="112">
        <v>5.748435</v>
      </c>
      <c r="AX149" s="112">
        <v>0.0</v>
      </c>
      <c r="AY149" s="112">
        <v>0.5920149</v>
      </c>
      <c r="AZ149" s="112">
        <v>18.36523</v>
      </c>
    </row>
    <row r="150" hidden="1">
      <c r="A150">
        <f t="shared" si="2"/>
        <v>0</v>
      </c>
      <c r="B150" t="str">
        <f t="shared" si="3"/>
        <v/>
      </c>
      <c r="C150" t="str">
        <f>if(and(D$4&gt;1,E150=PROSES!$D$22),,D150)</f>
        <v/>
      </c>
      <c r="D150" s="1" t="str">
        <f>if(and(F$4&gt;1,F150=PROSES!$B$10),,F150)</f>
        <v/>
      </c>
      <c r="E150" t="str">
        <f t="shared" si="4"/>
        <v/>
      </c>
      <c r="F150" t="str">
        <f t="shared" si="5"/>
        <v/>
      </c>
      <c r="G150" s="1" t="str">
        <f>if(Z150=PROSES!$E$29,T150,)</f>
        <v/>
      </c>
      <c r="H150" t="str">
        <f>if(X150=PROSES!$E$29,T150,)</f>
        <v/>
      </c>
      <c r="I150" t="str">
        <f t="shared" si="6"/>
        <v/>
      </c>
      <c r="J150" t="str">
        <f>if(and($K$4&gt;1,R150=PROSES!$C$2),,K150)</f>
        <v/>
      </c>
      <c r="K150" s="1" t="str">
        <f>if(and($L$4&gt;1,L150=PROSES!$B$2),,L150)</f>
        <v/>
      </c>
      <c r="L150" t="str">
        <f t="shared" si="7"/>
        <v/>
      </c>
      <c r="M150" t="str">
        <f>if(Z150=PROSES!$B$3,T150,)</f>
        <v/>
      </c>
      <c r="N150" t="str">
        <f>if(X150=PROSES!$B$3,T150,)</f>
        <v/>
      </c>
      <c r="O150" t="str">
        <f t="shared" si="8"/>
        <v/>
      </c>
      <c r="P150" t="str">
        <f>if(Z150=PROSES!$B$1,T150,)</f>
        <v/>
      </c>
      <c r="Q150" t="str">
        <f>if(X150=PROSES!$B$1,T150,)</f>
        <v/>
      </c>
      <c r="R150" t="str">
        <f t="shared" si="9"/>
        <v>GUDANG GARAM5BANARAN4</v>
      </c>
      <c r="S150" s="3"/>
      <c r="T150" s="68" t="s">
        <v>374</v>
      </c>
      <c r="U150" s="68" t="s">
        <v>82</v>
      </c>
      <c r="V150" s="68" t="s">
        <v>82</v>
      </c>
      <c r="W150" s="114" t="s">
        <v>122</v>
      </c>
      <c r="X150" s="68" t="s">
        <v>372</v>
      </c>
      <c r="Y150" s="68" t="s">
        <v>123</v>
      </c>
      <c r="Z150" s="68" t="s">
        <v>373</v>
      </c>
      <c r="AA150" s="68" t="s">
        <v>123</v>
      </c>
      <c r="AB150" s="6"/>
      <c r="AC150" s="6"/>
      <c r="AD150" s="112">
        <v>0.0</v>
      </c>
      <c r="AE150" s="112">
        <v>1.0</v>
      </c>
      <c r="AF150" s="6"/>
      <c r="AG150" s="112">
        <v>4.95</v>
      </c>
      <c r="AH150" s="112">
        <v>0.97</v>
      </c>
      <c r="AI150" s="68" t="s">
        <v>64</v>
      </c>
      <c r="AJ150" s="112">
        <v>0.0</v>
      </c>
      <c r="AK150" s="6"/>
      <c r="AL150" s="6"/>
      <c r="AM150" s="112">
        <v>0.0</v>
      </c>
      <c r="AN150" s="112">
        <v>0.0</v>
      </c>
      <c r="AO150" s="112">
        <v>100.0</v>
      </c>
      <c r="AP150" s="112">
        <v>1.0</v>
      </c>
      <c r="AQ150" s="112">
        <v>0.4268</v>
      </c>
      <c r="AR150" s="112">
        <v>2.197893</v>
      </c>
      <c r="AS150" s="112">
        <v>60.66966</v>
      </c>
      <c r="AT150" s="112">
        <v>1.076625</v>
      </c>
      <c r="AU150" s="112">
        <v>1.916145</v>
      </c>
      <c r="AV150" s="112">
        <v>1.819125</v>
      </c>
      <c r="AW150" s="112">
        <v>5.748435</v>
      </c>
      <c r="AX150" s="112">
        <v>0.0</v>
      </c>
      <c r="AY150" s="112">
        <v>0.5920149</v>
      </c>
      <c r="AZ150" s="112">
        <v>18.36523</v>
      </c>
    </row>
    <row r="151" hidden="1">
      <c r="A151">
        <f t="shared" si="2"/>
        <v>0</v>
      </c>
      <c r="B151" t="str">
        <f t="shared" si="3"/>
        <v/>
      </c>
      <c r="C151" t="str">
        <f>if(and(D$4&gt;1,E151=PROSES!$D$22),,D151)</f>
        <v/>
      </c>
      <c r="D151" s="1" t="str">
        <f>if(and(F$4&gt;1,F151=PROSES!$B$10),,F151)</f>
        <v/>
      </c>
      <c r="E151" t="str">
        <f t="shared" si="4"/>
        <v/>
      </c>
      <c r="F151" t="str">
        <f t="shared" si="5"/>
        <v/>
      </c>
      <c r="G151" s="1" t="str">
        <f>if(Z151=PROSES!$E$29,T151,)</f>
        <v/>
      </c>
      <c r="H151" t="str">
        <f>if(X151=PROSES!$E$29,T151,)</f>
        <v/>
      </c>
      <c r="I151" t="str">
        <f t="shared" si="6"/>
        <v/>
      </c>
      <c r="J151" t="str">
        <f>if(and($K$4&gt;1,R151=PROSES!$C$2),,K151)</f>
        <v/>
      </c>
      <c r="K151" s="1" t="str">
        <f>if(and($L$4&gt;1,L151=PROSES!$B$2),,L151)</f>
        <v/>
      </c>
      <c r="L151" t="str">
        <f t="shared" si="7"/>
        <v/>
      </c>
      <c r="M151" t="str">
        <f>if(Z151=PROSES!$B$3,T151,)</f>
        <v/>
      </c>
      <c r="N151" t="str">
        <f>if(X151=PROSES!$B$3,T151,)</f>
        <v/>
      </c>
      <c r="O151" t="str">
        <f t="shared" si="8"/>
        <v/>
      </c>
      <c r="P151" t="str">
        <f>if(Z151=PROSES!$B$1,T151,)</f>
        <v/>
      </c>
      <c r="Q151" t="str">
        <f>if(X151=PROSES!$B$1,T151,)</f>
        <v/>
      </c>
      <c r="R151" t="str">
        <f t="shared" si="9"/>
        <v>MANISREJO5BANARAN5</v>
      </c>
      <c r="S151" s="3"/>
      <c r="T151" s="68" t="s">
        <v>375</v>
      </c>
      <c r="U151" s="68" t="s">
        <v>82</v>
      </c>
      <c r="V151" s="68" t="s">
        <v>82</v>
      </c>
      <c r="W151" s="68" t="s">
        <v>376</v>
      </c>
      <c r="X151" s="68" t="s">
        <v>377</v>
      </c>
      <c r="Y151" s="68" t="s">
        <v>85</v>
      </c>
      <c r="Z151" s="68" t="s">
        <v>378</v>
      </c>
      <c r="AA151" s="68" t="s">
        <v>88</v>
      </c>
      <c r="AB151" s="6"/>
      <c r="AC151" s="6"/>
      <c r="AD151" s="112">
        <v>0.0</v>
      </c>
      <c r="AE151" s="112">
        <v>1.0</v>
      </c>
      <c r="AF151" s="6"/>
      <c r="AG151" s="112">
        <v>73.302</v>
      </c>
      <c r="AH151" s="112">
        <v>1.0</v>
      </c>
      <c r="AI151" s="68" t="s">
        <v>64</v>
      </c>
      <c r="AJ151" s="112">
        <v>0.0</v>
      </c>
      <c r="AK151" s="6"/>
      <c r="AL151" s="6"/>
      <c r="AM151" s="112">
        <v>0.0</v>
      </c>
      <c r="AN151" s="112">
        <v>0.0</v>
      </c>
      <c r="AO151" s="112">
        <v>100.0</v>
      </c>
      <c r="AP151" s="112">
        <v>1.0</v>
      </c>
      <c r="AQ151" s="112">
        <v>1.164</v>
      </c>
      <c r="AR151" s="112">
        <v>27.41725</v>
      </c>
      <c r="AS151" s="112">
        <v>74.88998</v>
      </c>
      <c r="AT151" s="112">
        <v>7.146945</v>
      </c>
      <c r="AU151" s="112">
        <v>26.46935</v>
      </c>
      <c r="AV151" s="112">
        <v>18.14444</v>
      </c>
      <c r="AW151" s="112">
        <v>79.40806</v>
      </c>
      <c r="AX151" s="112">
        <v>0.0</v>
      </c>
      <c r="AY151" s="112">
        <v>0.6573594</v>
      </c>
      <c r="AZ151" s="112">
        <v>3.374302</v>
      </c>
    </row>
    <row r="152" hidden="1">
      <c r="A152">
        <f t="shared" si="2"/>
        <v>0</v>
      </c>
      <c r="B152" t="str">
        <f t="shared" si="3"/>
        <v/>
      </c>
      <c r="C152" t="str">
        <f>if(and(D$4&gt;1,E152=PROSES!$D$22),,D152)</f>
        <v/>
      </c>
      <c r="D152" s="1" t="str">
        <f>if(and(F$4&gt;1,F152=PROSES!$B$10),,F152)</f>
        <v/>
      </c>
      <c r="E152" t="str">
        <f t="shared" si="4"/>
        <v/>
      </c>
      <c r="F152" t="str">
        <f t="shared" si="5"/>
        <v/>
      </c>
      <c r="G152" s="1" t="str">
        <f>if(Z152=PROSES!$E$29,T152,)</f>
        <v/>
      </c>
      <c r="H152" t="str">
        <f>if(X152=PROSES!$E$29,T152,)</f>
        <v/>
      </c>
      <c r="I152" t="str">
        <f t="shared" si="6"/>
        <v/>
      </c>
      <c r="J152" t="str">
        <f>if(and($K$4&gt;1,R152=PROSES!$C$2),,K152)</f>
        <v/>
      </c>
      <c r="K152" s="1" t="str">
        <f>if(and($L$4&gt;1,L152=PROSES!$B$2),,L152)</f>
        <v/>
      </c>
      <c r="L152" t="str">
        <f t="shared" si="7"/>
        <v/>
      </c>
      <c r="M152" t="str">
        <f>if(Z152=PROSES!$B$3,T152,)</f>
        <v/>
      </c>
      <c r="N152" t="str">
        <f>if(X152=PROSES!$B$3,T152,)</f>
        <v/>
      </c>
      <c r="O152" t="str">
        <f t="shared" si="8"/>
        <v/>
      </c>
      <c r="P152" t="str">
        <f>if(Z152=PROSES!$B$1,T152,)</f>
        <v/>
      </c>
      <c r="Q152" t="str">
        <f>if(X152=PROSES!$B$1,T152,)</f>
        <v/>
      </c>
      <c r="R152" t="str">
        <f t="shared" si="9"/>
        <v>PARE4BANARAN4</v>
      </c>
      <c r="S152" s="3"/>
      <c r="T152" s="68" t="s">
        <v>379</v>
      </c>
      <c r="U152" s="68" t="s">
        <v>82</v>
      </c>
      <c r="V152" s="68" t="s">
        <v>82</v>
      </c>
      <c r="W152" s="68" t="s">
        <v>353</v>
      </c>
      <c r="X152" s="68" t="s">
        <v>380</v>
      </c>
      <c r="Y152" s="68" t="s">
        <v>123</v>
      </c>
      <c r="Z152" s="68" t="s">
        <v>373</v>
      </c>
      <c r="AA152" s="112" t="s">
        <v>123</v>
      </c>
      <c r="AB152" s="6"/>
      <c r="AC152" s="6"/>
      <c r="AD152" s="112">
        <v>0.0</v>
      </c>
      <c r="AE152" s="112">
        <v>1.0</v>
      </c>
      <c r="AF152" s="6"/>
      <c r="AG152" s="112">
        <v>15.841</v>
      </c>
      <c r="AH152" s="112">
        <v>0.95</v>
      </c>
      <c r="AI152" s="68" t="s">
        <v>64</v>
      </c>
      <c r="AJ152" s="112">
        <v>0.0</v>
      </c>
      <c r="AK152" s="6"/>
      <c r="AL152" s="6"/>
      <c r="AM152" s="112">
        <v>0.0</v>
      </c>
      <c r="AN152" s="112">
        <v>0.0</v>
      </c>
      <c r="AO152" s="112">
        <v>100.0</v>
      </c>
      <c r="AP152" s="112">
        <v>1.0</v>
      </c>
      <c r="AQ152" s="112">
        <v>0.2945</v>
      </c>
      <c r="AR152" s="112">
        <v>8.329422</v>
      </c>
      <c r="AS152" s="112">
        <v>42.67244</v>
      </c>
      <c r="AT152" s="112">
        <v>6.12413</v>
      </c>
      <c r="AU152" s="112">
        <v>5.645732</v>
      </c>
      <c r="AV152" s="112">
        <v>8.50028</v>
      </c>
      <c r="AW152" s="112">
        <v>16.9372</v>
      </c>
      <c r="AX152" s="112">
        <v>0.0</v>
      </c>
      <c r="AY152" s="112">
        <v>0.4617676</v>
      </c>
      <c r="AZ152" s="112">
        <v>35.44377</v>
      </c>
    </row>
    <row r="153" hidden="1">
      <c r="A153">
        <f t="shared" si="2"/>
        <v>0</v>
      </c>
      <c r="B153" t="str">
        <f t="shared" si="3"/>
        <v/>
      </c>
      <c r="C153" t="str">
        <f>if(and(D$4&gt;1,E153=PROSES!$D$22),,D153)</f>
        <v/>
      </c>
      <c r="D153" s="1" t="str">
        <f>if(and(F$4&gt;1,F153=PROSES!$B$10),,F153)</f>
        <v/>
      </c>
      <c r="E153" t="str">
        <f t="shared" si="4"/>
        <v/>
      </c>
      <c r="F153" t="str">
        <f t="shared" si="5"/>
        <v/>
      </c>
      <c r="G153" s="1" t="str">
        <f>if(Z153=PROSES!$E$29,T153,)</f>
        <v/>
      </c>
      <c r="H153" t="str">
        <f>if(X153=PROSES!$E$29,T153,)</f>
        <v/>
      </c>
      <c r="I153" t="str">
        <f t="shared" si="6"/>
        <v/>
      </c>
      <c r="J153" t="str">
        <f>if(and($K$4&gt;1,R153=PROSES!$C$2),,K153)</f>
        <v/>
      </c>
      <c r="K153" s="1" t="str">
        <f>if(and($L$4&gt;1,L153=PROSES!$B$2),,L153)</f>
        <v/>
      </c>
      <c r="L153" t="str">
        <f t="shared" si="7"/>
        <v/>
      </c>
      <c r="M153" t="str">
        <f>if(Z153=PROSES!$B$3,T153,)</f>
        <v/>
      </c>
      <c r="N153" t="str">
        <f>if(X153=PROSES!$B$3,T153,)</f>
        <v/>
      </c>
      <c r="O153" t="str">
        <f t="shared" si="8"/>
        <v/>
      </c>
      <c r="P153" t="str">
        <f>if(Z153=PROSES!$B$1,T153,)</f>
        <v/>
      </c>
      <c r="Q153" t="str">
        <f>if(X153=PROSES!$B$1,T153,)</f>
        <v/>
      </c>
      <c r="R153" t="str">
        <f t="shared" si="9"/>
        <v>PARE4BANARAN4</v>
      </c>
      <c r="S153" s="3"/>
      <c r="T153" s="68" t="s">
        <v>381</v>
      </c>
      <c r="U153" s="68" t="s">
        <v>82</v>
      </c>
      <c r="V153" s="68" t="s">
        <v>82</v>
      </c>
      <c r="W153" s="68" t="s">
        <v>353</v>
      </c>
      <c r="X153" s="68" t="s">
        <v>380</v>
      </c>
      <c r="Y153" s="68" t="s">
        <v>123</v>
      </c>
      <c r="Z153" s="68" t="s">
        <v>373</v>
      </c>
      <c r="AA153" s="112" t="s">
        <v>123</v>
      </c>
      <c r="AB153" s="6"/>
      <c r="AC153" s="6"/>
      <c r="AD153" s="112">
        <v>0.0</v>
      </c>
      <c r="AE153" s="112">
        <v>1.0</v>
      </c>
      <c r="AF153" s="6"/>
      <c r="AG153" s="112">
        <v>15.841</v>
      </c>
      <c r="AH153" s="112">
        <v>0.95</v>
      </c>
      <c r="AI153" s="68" t="s">
        <v>64</v>
      </c>
      <c r="AJ153" s="112">
        <v>0.0</v>
      </c>
      <c r="AK153" s="6"/>
      <c r="AL153" s="6"/>
      <c r="AM153" s="112">
        <v>0.0</v>
      </c>
      <c r="AN153" s="112">
        <v>0.0</v>
      </c>
      <c r="AO153" s="112">
        <v>100.0</v>
      </c>
      <c r="AP153" s="112">
        <v>1.0</v>
      </c>
      <c r="AQ153" s="112">
        <v>0.2945</v>
      </c>
      <c r="AR153" s="112">
        <v>8.329422</v>
      </c>
      <c r="AS153" s="112">
        <v>42.67244</v>
      </c>
      <c r="AT153" s="112">
        <v>6.12413</v>
      </c>
      <c r="AU153" s="112">
        <v>5.645732</v>
      </c>
      <c r="AV153" s="112">
        <v>8.50028</v>
      </c>
      <c r="AW153" s="112">
        <v>16.9372</v>
      </c>
      <c r="AX153" s="112">
        <v>0.0</v>
      </c>
      <c r="AY153" s="112">
        <v>0.4617676</v>
      </c>
      <c r="AZ153" s="112">
        <v>35.44377</v>
      </c>
    </row>
    <row r="154" hidden="1">
      <c r="A154">
        <f t="shared" si="2"/>
        <v>0</v>
      </c>
      <c r="B154" t="str">
        <f t="shared" si="3"/>
        <v/>
      </c>
      <c r="C154" t="str">
        <f>if(and(D$4&gt;1,E154=PROSES!$D$22),,D154)</f>
        <v/>
      </c>
      <c r="D154" s="1" t="str">
        <f>if(and(F$4&gt;1,F154=PROSES!$B$10),,F154)</f>
        <v/>
      </c>
      <c r="E154" t="str">
        <f t="shared" si="4"/>
        <v/>
      </c>
      <c r="F154" t="str">
        <f t="shared" si="5"/>
        <v/>
      </c>
      <c r="G154" s="1" t="str">
        <f>if(Z154=PROSES!$E$29,T154,)</f>
        <v/>
      </c>
      <c r="H154" t="str">
        <f>if(X154=PROSES!$E$29,T154,)</f>
        <v/>
      </c>
      <c r="I154" t="str">
        <f t="shared" si="6"/>
        <v/>
      </c>
      <c r="J154" t="str">
        <f>if(and($K$4&gt;1,R154=PROSES!$C$2),,K154)</f>
        <v/>
      </c>
      <c r="K154" s="1" t="str">
        <f>if(and($L$4&gt;1,L154=PROSES!$B$2),,L154)</f>
        <v/>
      </c>
      <c r="L154" t="str">
        <f t="shared" si="7"/>
        <v/>
      </c>
      <c r="M154" t="str">
        <f>if(Z154=PROSES!$B$3,T154,)</f>
        <v/>
      </c>
      <c r="N154" t="str">
        <f>if(X154=PROSES!$B$3,T154,)</f>
        <v/>
      </c>
      <c r="O154" t="str">
        <f t="shared" si="8"/>
        <v/>
      </c>
      <c r="P154" t="str">
        <f>if(Z154=PROSES!$B$1,T154,)</f>
        <v/>
      </c>
      <c r="Q154" t="str">
        <f>if(X154=PROSES!$B$1,T154,)</f>
        <v/>
      </c>
      <c r="R154" t="str">
        <f t="shared" si="9"/>
        <v>SURYA ZAGZAG5BANARAN5</v>
      </c>
      <c r="S154" s="3"/>
      <c r="T154" s="68" t="s">
        <v>382</v>
      </c>
      <c r="U154" s="68" t="s">
        <v>82</v>
      </c>
      <c r="V154" s="68" t="s">
        <v>82</v>
      </c>
      <c r="W154" s="68" t="s">
        <v>376</v>
      </c>
      <c r="X154" s="68" t="s">
        <v>383</v>
      </c>
      <c r="Y154" s="112" t="s">
        <v>85</v>
      </c>
      <c r="Z154" s="68" t="s">
        <v>378</v>
      </c>
      <c r="AA154" s="112" t="s">
        <v>88</v>
      </c>
      <c r="AB154" s="6"/>
      <c r="AC154" s="6"/>
      <c r="AD154" s="112">
        <v>0.0</v>
      </c>
      <c r="AE154" s="112">
        <v>1.0</v>
      </c>
      <c r="AF154" s="6"/>
      <c r="AG154" s="112">
        <v>12.25</v>
      </c>
      <c r="AH154" s="112">
        <v>1.0</v>
      </c>
      <c r="AI154" s="68" t="s">
        <v>64</v>
      </c>
      <c r="AJ154" s="112">
        <v>0.0</v>
      </c>
      <c r="AK154" s="6"/>
      <c r="AL154" s="6"/>
      <c r="AM154" s="112">
        <v>0.0</v>
      </c>
      <c r="AN154" s="112">
        <v>0.0</v>
      </c>
      <c r="AO154" s="112">
        <v>100.0</v>
      </c>
      <c r="AP154" s="112">
        <v>1.0</v>
      </c>
      <c r="AQ154" s="112">
        <v>1.164</v>
      </c>
      <c r="AR154" s="112">
        <v>4.581884</v>
      </c>
      <c r="AS154" s="112">
        <v>74.88998</v>
      </c>
      <c r="AT154" s="112">
        <v>1.194375</v>
      </c>
      <c r="AU154" s="112">
        <v>4.423475</v>
      </c>
      <c r="AV154" s="112">
        <v>3.032243</v>
      </c>
      <c r="AW154" s="112">
        <v>13.27042</v>
      </c>
      <c r="AX154" s="112">
        <v>0.0</v>
      </c>
      <c r="AY154" s="112">
        <v>0.6573594</v>
      </c>
      <c r="AZ154" s="112">
        <v>3.374302</v>
      </c>
    </row>
    <row r="155" hidden="1">
      <c r="A155">
        <f t="shared" si="2"/>
        <v>0</v>
      </c>
      <c r="B155" t="str">
        <f t="shared" si="3"/>
        <v/>
      </c>
      <c r="C155" t="str">
        <f>if(and(D$4&gt;1,E155=PROSES!$D$22),,D155)</f>
        <v/>
      </c>
      <c r="D155" s="1" t="str">
        <f>if(and(F$4&gt;1,F155=PROSES!$B$10),,F155)</f>
        <v/>
      </c>
      <c r="E155" t="str">
        <f t="shared" si="4"/>
        <v/>
      </c>
      <c r="F155" t="str">
        <f t="shared" si="5"/>
        <v/>
      </c>
      <c r="G155" s="1" t="str">
        <f>if(Z155=PROSES!$E$29,T155,)</f>
        <v/>
      </c>
      <c r="H155" t="str">
        <f>if(X155=PROSES!$E$29,T155,)</f>
        <v/>
      </c>
      <c r="I155" t="str">
        <f t="shared" si="6"/>
        <v/>
      </c>
      <c r="J155" t="str">
        <f>if(and($K$4&gt;1,R155=PROSES!$C$2),,K155)</f>
        <v/>
      </c>
      <c r="K155" s="1" t="str">
        <f>if(and($L$4&gt;1,L155=PROSES!$B$2),,L155)</f>
        <v/>
      </c>
      <c r="L155" t="str">
        <f t="shared" si="7"/>
        <v/>
      </c>
      <c r="M155" t="str">
        <f>if(Z155=PROSES!$B$3,T155,)</f>
        <v/>
      </c>
      <c r="N155" t="str">
        <f>if(X155=PROSES!$B$3,T155,)</f>
        <v/>
      </c>
      <c r="O155" t="str">
        <f t="shared" si="8"/>
        <v/>
      </c>
      <c r="P155" t="str">
        <f>if(Z155=PROSES!$B$1,T155,)</f>
        <v/>
      </c>
      <c r="Q155" t="str">
        <f>if(X155=PROSES!$B$1,T155,)</f>
        <v/>
      </c>
      <c r="R155" t="str">
        <f t="shared" si="9"/>
        <v>BANARAN4TULUNGAGUNG4</v>
      </c>
      <c r="S155" s="3"/>
      <c r="T155" s="68" t="s">
        <v>384</v>
      </c>
      <c r="U155" s="68" t="s">
        <v>82</v>
      </c>
      <c r="V155" s="68" t="s">
        <v>82</v>
      </c>
      <c r="W155" s="68" t="s">
        <v>122</v>
      </c>
      <c r="X155" s="68" t="s">
        <v>373</v>
      </c>
      <c r="Y155" s="112" t="s">
        <v>118</v>
      </c>
      <c r="Z155" s="68" t="s">
        <v>385</v>
      </c>
      <c r="AA155" s="112" t="s">
        <v>118</v>
      </c>
      <c r="AB155" s="6"/>
      <c r="AC155" s="6"/>
      <c r="AD155" s="112">
        <v>0.0</v>
      </c>
      <c r="AE155" s="112">
        <v>1.0</v>
      </c>
      <c r="AF155" s="6"/>
      <c r="AG155" s="112">
        <v>29.2</v>
      </c>
      <c r="AH155" s="112">
        <v>0.97</v>
      </c>
      <c r="AI155" s="68" t="s">
        <v>64</v>
      </c>
      <c r="AJ155" s="112">
        <v>0.0</v>
      </c>
      <c r="AK155" s="6"/>
      <c r="AL155" s="6"/>
      <c r="AM155" s="112">
        <v>0.0</v>
      </c>
      <c r="AN155" s="112">
        <v>0.0</v>
      </c>
      <c r="AO155" s="112">
        <v>100.0</v>
      </c>
      <c r="AP155" s="112">
        <v>1.0</v>
      </c>
      <c r="AQ155" s="112">
        <v>0.4268</v>
      </c>
      <c r="AR155" s="112">
        <v>12.96535</v>
      </c>
      <c r="AS155" s="112">
        <v>60.66966</v>
      </c>
      <c r="AT155" s="112">
        <v>6.351</v>
      </c>
      <c r="AU155" s="112">
        <v>11.30332</v>
      </c>
      <c r="AV155" s="112">
        <v>10.731</v>
      </c>
      <c r="AW155" s="112">
        <v>33.90996</v>
      </c>
      <c r="AX155" s="112">
        <v>0.0</v>
      </c>
      <c r="AY155" s="112">
        <v>0.5920149</v>
      </c>
      <c r="AZ155" s="112">
        <v>18.36523</v>
      </c>
    </row>
    <row r="156" hidden="1">
      <c r="A156">
        <f t="shared" si="2"/>
        <v>0</v>
      </c>
      <c r="B156" t="str">
        <f t="shared" si="3"/>
        <v/>
      </c>
      <c r="C156" t="str">
        <f>if(and(D$4&gt;1,E156=PROSES!$D$22),,D156)</f>
        <v/>
      </c>
      <c r="D156" s="1" t="str">
        <f>if(and(F$4&gt;1,F156=PROSES!$B$10),,F156)</f>
        <v/>
      </c>
      <c r="E156" t="str">
        <f t="shared" si="4"/>
        <v/>
      </c>
      <c r="F156" t="str">
        <f t="shared" si="5"/>
        <v/>
      </c>
      <c r="G156" s="1" t="str">
        <f>if(Z156=PROSES!$E$29,T156,)</f>
        <v/>
      </c>
      <c r="H156" t="str">
        <f>if(X156=PROSES!$E$29,T156,)</f>
        <v/>
      </c>
      <c r="I156" t="str">
        <f t="shared" si="6"/>
        <v/>
      </c>
      <c r="J156" t="str">
        <f>if(and($K$4&gt;1,R156=PROSES!$C$2),,K156)</f>
        <v/>
      </c>
      <c r="K156" s="1" t="str">
        <f>if(and($L$4&gt;1,L156=PROSES!$B$2),,L156)</f>
        <v/>
      </c>
      <c r="L156" t="str">
        <f t="shared" si="7"/>
        <v/>
      </c>
      <c r="M156" t="str">
        <f>if(Z156=PROSES!$B$3,T156,)</f>
        <v/>
      </c>
      <c r="N156" t="str">
        <f>if(X156=PROSES!$B$3,T156,)</f>
        <v/>
      </c>
      <c r="O156" t="str">
        <f t="shared" si="8"/>
        <v/>
      </c>
      <c r="P156" t="str">
        <f>if(Z156=PROSES!$B$1,T156,)</f>
        <v/>
      </c>
      <c r="Q156" t="str">
        <f>if(X156=PROSES!$B$1,T156,)</f>
        <v/>
      </c>
      <c r="R156" t="str">
        <f t="shared" si="9"/>
        <v>BANARAN4TULUNGAGUNG4</v>
      </c>
      <c r="S156" s="3"/>
      <c r="T156" s="68" t="s">
        <v>386</v>
      </c>
      <c r="U156" s="68" t="s">
        <v>82</v>
      </c>
      <c r="V156" s="68" t="s">
        <v>82</v>
      </c>
      <c r="W156" s="68" t="s">
        <v>122</v>
      </c>
      <c r="X156" s="68" t="s">
        <v>373</v>
      </c>
      <c r="Y156" s="112" t="s">
        <v>118</v>
      </c>
      <c r="Z156" s="68" t="s">
        <v>385</v>
      </c>
      <c r="AA156" s="112" t="s">
        <v>118</v>
      </c>
      <c r="AB156" s="6"/>
      <c r="AC156" s="6"/>
      <c r="AD156" s="112">
        <v>0.0</v>
      </c>
      <c r="AE156" s="112">
        <v>1.0</v>
      </c>
      <c r="AF156" s="6"/>
      <c r="AG156" s="112">
        <v>29.2</v>
      </c>
      <c r="AH156" s="112">
        <v>0.97</v>
      </c>
      <c r="AI156" s="68" t="s">
        <v>64</v>
      </c>
      <c r="AJ156" s="112">
        <v>0.0</v>
      </c>
      <c r="AK156" s="6"/>
      <c r="AL156" s="6"/>
      <c r="AM156" s="112">
        <v>0.0</v>
      </c>
      <c r="AN156" s="112">
        <v>0.0</v>
      </c>
      <c r="AO156" s="112">
        <v>100.0</v>
      </c>
      <c r="AP156" s="112">
        <v>1.0</v>
      </c>
      <c r="AQ156" s="112">
        <v>0.4268</v>
      </c>
      <c r="AR156" s="112">
        <v>12.96535</v>
      </c>
      <c r="AS156" s="112">
        <v>60.66966</v>
      </c>
      <c r="AT156" s="112">
        <v>6.351</v>
      </c>
      <c r="AU156" s="112">
        <v>11.30332</v>
      </c>
      <c r="AV156" s="112">
        <v>10.731</v>
      </c>
      <c r="AW156" s="112">
        <v>33.90996</v>
      </c>
      <c r="AX156" s="112">
        <v>0.0</v>
      </c>
      <c r="AY156" s="112">
        <v>0.5920149</v>
      </c>
      <c r="AZ156" s="112">
        <v>18.36523</v>
      </c>
    </row>
    <row r="157" hidden="1">
      <c r="A157">
        <f t="shared" si="2"/>
        <v>0</v>
      </c>
      <c r="B157" t="str">
        <f t="shared" si="3"/>
        <v/>
      </c>
      <c r="C157" t="str">
        <f>if(and(D$4&gt;1,E157=PROSES!$D$22),,D157)</f>
        <v/>
      </c>
      <c r="D157" s="1" t="str">
        <f>if(and(F$4&gt;1,F157=PROSES!$B$10),,F157)</f>
        <v/>
      </c>
      <c r="E157" t="str">
        <f t="shared" si="4"/>
        <v/>
      </c>
      <c r="F157" t="str">
        <f t="shared" si="5"/>
        <v/>
      </c>
      <c r="G157" s="1" t="str">
        <f>if(Z157=PROSES!$E$29,T157,)</f>
        <v/>
      </c>
      <c r="H157" t="str">
        <f>if(X157=PROSES!$E$29,T157,)</f>
        <v/>
      </c>
      <c r="I157" t="str">
        <f t="shared" si="6"/>
        <v/>
      </c>
      <c r="J157" t="str">
        <f>if(and($K$4&gt;1,R157=PROSES!$C$2),,K157)</f>
        <v/>
      </c>
      <c r="K157" s="1" t="str">
        <f>if(and($L$4&gt;1,L157=PROSES!$B$2),,L157)</f>
        <v/>
      </c>
      <c r="L157" t="str">
        <f t="shared" si="7"/>
        <v/>
      </c>
      <c r="M157" t="str">
        <f>if(Z157=PROSES!$B$3,T157,)</f>
        <v/>
      </c>
      <c r="N157" t="str">
        <f>if(X157=PROSES!$B$3,T157,)</f>
        <v/>
      </c>
      <c r="O157" t="str">
        <f t="shared" si="8"/>
        <v/>
      </c>
      <c r="P157" t="str">
        <f>if(Z157=PROSES!$B$1,T157,)</f>
        <v/>
      </c>
      <c r="Q157" t="str">
        <f>if(X157=PROSES!$B$1,T157,)</f>
        <v/>
      </c>
      <c r="R157" t="str">
        <f t="shared" si="9"/>
        <v>BINTAROBINTARO2</v>
      </c>
      <c r="S157" s="3"/>
      <c r="T157" s="68" t="s">
        <v>387</v>
      </c>
      <c r="U157" s="68" t="s">
        <v>58</v>
      </c>
      <c r="V157" s="68" t="s">
        <v>58</v>
      </c>
      <c r="W157" s="68" t="s">
        <v>205</v>
      </c>
      <c r="X157" s="68" t="s">
        <v>388</v>
      </c>
      <c r="Y157" s="112" t="s">
        <v>61</v>
      </c>
      <c r="Z157" s="68" t="s">
        <v>389</v>
      </c>
      <c r="AA157" s="112" t="s">
        <v>61</v>
      </c>
      <c r="AB157" s="6"/>
      <c r="AC157" s="6"/>
      <c r="AD157" s="112">
        <v>0.0</v>
      </c>
      <c r="AE157" s="112">
        <v>1.0</v>
      </c>
      <c r="AF157" s="6"/>
      <c r="AG157" s="112">
        <v>4.4</v>
      </c>
      <c r="AH157" s="112">
        <v>1.0</v>
      </c>
      <c r="AI157" s="68" t="s">
        <v>64</v>
      </c>
      <c r="AJ157" s="112">
        <v>0.0</v>
      </c>
      <c r="AK157" s="6"/>
      <c r="AL157" s="6"/>
      <c r="AM157" s="112">
        <v>0.0</v>
      </c>
      <c r="AN157" s="112">
        <v>0.0</v>
      </c>
      <c r="AO157" s="112">
        <v>100.0</v>
      </c>
      <c r="AP157" s="112">
        <v>1.0</v>
      </c>
      <c r="AQ157" s="112">
        <v>0.92</v>
      </c>
      <c r="AR157" s="112">
        <v>0.5050719</v>
      </c>
      <c r="AS157" s="112">
        <v>72.87525</v>
      </c>
      <c r="AT157" s="112">
        <v>0.14872</v>
      </c>
      <c r="AU157" s="112">
        <v>0.48268</v>
      </c>
      <c r="AV157" s="112">
        <v>0.80872</v>
      </c>
      <c r="AW157" s="112">
        <v>1.44804</v>
      </c>
      <c r="AX157" s="112">
        <v>0.0</v>
      </c>
      <c r="AY157" s="112">
        <v>0.771778</v>
      </c>
      <c r="AZ157" s="112">
        <v>-17.23499</v>
      </c>
    </row>
    <row r="158" hidden="1">
      <c r="A158">
        <f t="shared" si="2"/>
        <v>0</v>
      </c>
      <c r="B158" t="str">
        <f t="shared" si="3"/>
        <v/>
      </c>
      <c r="C158" t="str">
        <f>if(and(D$4&gt;1,E158=PROSES!$D$22),,D158)</f>
        <v/>
      </c>
      <c r="D158" s="1" t="str">
        <f>if(and(F$4&gt;1,F158=PROSES!$B$10),,F158)</f>
        <v/>
      </c>
      <c r="E158" t="str">
        <f t="shared" si="4"/>
        <v/>
      </c>
      <c r="F158" t="str">
        <f t="shared" si="5"/>
        <v/>
      </c>
      <c r="G158" s="1" t="str">
        <f>if(Z158=PROSES!$E$29,T158,)</f>
        <v/>
      </c>
      <c r="H158" t="str">
        <f>if(X158=PROSES!$E$29,T158,)</f>
        <v/>
      </c>
      <c r="I158" t="str">
        <f t="shared" si="6"/>
        <v/>
      </c>
      <c r="J158" t="str">
        <f>if(and($K$4&gt;1,R158=PROSES!$C$2),,K158)</f>
        <v/>
      </c>
      <c r="K158" s="1" t="str">
        <f>if(and($L$4&gt;1,L158=PROSES!$B$2),,L158)</f>
        <v/>
      </c>
      <c r="L158" t="str">
        <f t="shared" si="7"/>
        <v/>
      </c>
      <c r="M158" t="str">
        <f>if(Z158=PROSES!$B$3,T158,)</f>
        <v/>
      </c>
      <c r="N158" t="str">
        <f>if(X158=PROSES!$B$3,T158,)</f>
        <v/>
      </c>
      <c r="O158" t="str">
        <f t="shared" si="8"/>
        <v/>
      </c>
      <c r="P158" t="str">
        <f>if(Z158=PROSES!$B$1,T158,)</f>
        <v/>
      </c>
      <c r="Q158" t="str">
        <f>if(X158=PROSES!$B$1,T158,)</f>
        <v/>
      </c>
      <c r="R158" t="str">
        <f t="shared" si="9"/>
        <v>BINTAROBINTARO2</v>
      </c>
      <c r="S158" s="3"/>
      <c r="T158" s="68" t="s">
        <v>390</v>
      </c>
      <c r="U158" s="68" t="s">
        <v>58</v>
      </c>
      <c r="V158" s="68" t="s">
        <v>58</v>
      </c>
      <c r="W158" s="68" t="s">
        <v>205</v>
      </c>
      <c r="X158" s="68" t="s">
        <v>388</v>
      </c>
      <c r="Y158" s="112" t="s">
        <v>61</v>
      </c>
      <c r="Z158" s="68" t="s">
        <v>389</v>
      </c>
      <c r="AA158" s="112" t="s">
        <v>61</v>
      </c>
      <c r="AB158" s="6"/>
      <c r="AC158" s="6"/>
      <c r="AD158" s="112">
        <v>0.0</v>
      </c>
      <c r="AE158" s="112">
        <v>1.0</v>
      </c>
      <c r="AF158" s="6"/>
      <c r="AG158" s="112">
        <v>4.4</v>
      </c>
      <c r="AH158" s="112">
        <v>1.0</v>
      </c>
      <c r="AI158" s="68" t="s">
        <v>64</v>
      </c>
      <c r="AJ158" s="112">
        <v>0.0</v>
      </c>
      <c r="AK158" s="6"/>
      <c r="AL158" s="6"/>
      <c r="AM158" s="112">
        <v>0.0</v>
      </c>
      <c r="AN158" s="112">
        <v>0.0</v>
      </c>
      <c r="AO158" s="112">
        <v>100.0</v>
      </c>
      <c r="AP158" s="112">
        <v>1.0</v>
      </c>
      <c r="AQ158" s="112">
        <v>0.92</v>
      </c>
      <c r="AR158" s="112">
        <v>0.5050719</v>
      </c>
      <c r="AS158" s="112">
        <v>72.87525</v>
      </c>
      <c r="AT158" s="112">
        <v>0.14872</v>
      </c>
      <c r="AU158" s="112">
        <v>0.48268</v>
      </c>
      <c r="AV158" s="112">
        <v>0.80872</v>
      </c>
      <c r="AW158" s="112">
        <v>1.44804</v>
      </c>
      <c r="AX158" s="112">
        <v>0.0</v>
      </c>
      <c r="AY158" s="112">
        <v>0.771778</v>
      </c>
      <c r="AZ158" s="112">
        <v>-17.23499</v>
      </c>
    </row>
    <row r="159">
      <c r="A159">
        <f t="shared" si="2"/>
        <v>0</v>
      </c>
      <c r="B159" t="str">
        <f t="shared" si="3"/>
        <v/>
      </c>
      <c r="C159" t="str">
        <f>if(and(D$4&gt;1,E159=PROSES!$D$22),,D159)</f>
        <v/>
      </c>
      <c r="D159" s="1" t="str">
        <f>if(and(F$4&gt;1,F159=PROSES!$B$10),,F159)</f>
        <v/>
      </c>
      <c r="E159" t="str">
        <f t="shared" si="4"/>
        <v/>
      </c>
      <c r="F159" t="str">
        <f t="shared" si="5"/>
        <v/>
      </c>
      <c r="G159" s="1" t="str">
        <f>if(Z159=PROSES!$E$29,T159,)</f>
        <v/>
      </c>
      <c r="H159" t="str">
        <f>if(X159=PROSES!$E$29,T159,)</f>
        <v/>
      </c>
      <c r="I159" t="str">
        <f t="shared" si="6"/>
        <v/>
      </c>
      <c r="J159" t="str">
        <f>if(and($K$4&gt;1,R159=PROSES!$C$2),,K159)</f>
        <v/>
      </c>
      <c r="K159" s="1" t="str">
        <f>if(and($L$4&gt;1,L159=PROSES!$B$2),,L159)</f>
        <v/>
      </c>
      <c r="L159" t="str">
        <f t="shared" si="7"/>
        <v/>
      </c>
      <c r="M159" t="str">
        <f>if(Z159=PROSES!$B$3,T159,)</f>
        <v/>
      </c>
      <c r="N159" t="str">
        <f>if(X159=PROSES!$B$3,T159,)</f>
        <v/>
      </c>
      <c r="O159" t="str">
        <f t="shared" si="8"/>
        <v/>
      </c>
      <c r="P159" t="str">
        <f>if(Z159=PROSES!$B$1,T159,)</f>
        <v/>
      </c>
      <c r="Q159" t="str">
        <f>if(X159=PROSES!$B$1,T159,)</f>
        <v/>
      </c>
      <c r="R159" t="str">
        <f t="shared" si="9"/>
        <v>SERPONGBINTARO</v>
      </c>
      <c r="S159" s="3"/>
      <c r="T159" s="68" t="s">
        <v>3732</v>
      </c>
      <c r="U159" s="68" t="s">
        <v>58</v>
      </c>
      <c r="V159" s="68" t="s">
        <v>58</v>
      </c>
      <c r="W159" s="68" t="s">
        <v>392</v>
      </c>
      <c r="X159" s="68" t="s">
        <v>393</v>
      </c>
      <c r="Y159" s="113">
        <v>44232.0</v>
      </c>
      <c r="Z159" s="68" t="s">
        <v>388</v>
      </c>
      <c r="AA159" s="112" t="s">
        <v>61</v>
      </c>
      <c r="AB159" s="6"/>
      <c r="AC159" s="6"/>
      <c r="AD159" s="112">
        <v>0.0</v>
      </c>
      <c r="AE159" s="112">
        <v>1.0</v>
      </c>
      <c r="AF159" s="6"/>
      <c r="AG159" s="112">
        <v>15.65</v>
      </c>
      <c r="AH159" s="112">
        <v>1.0</v>
      </c>
      <c r="AI159" s="68" t="s">
        <v>64</v>
      </c>
      <c r="AJ159" s="112">
        <v>0.0</v>
      </c>
      <c r="AK159" s="6"/>
      <c r="AL159" s="6"/>
      <c r="AM159" s="112">
        <v>0.0</v>
      </c>
      <c r="AN159" s="112">
        <v>0.0</v>
      </c>
      <c r="AO159" s="112">
        <v>100.0</v>
      </c>
      <c r="AP159" s="112">
        <v>1.0</v>
      </c>
      <c r="AQ159" s="112">
        <v>1.251</v>
      </c>
      <c r="AR159" s="112">
        <v>7.329314</v>
      </c>
      <c r="AS159" s="112">
        <v>78.5461</v>
      </c>
      <c r="AT159" s="112">
        <v>1.45545</v>
      </c>
      <c r="AU159" s="112">
        <v>7.18335</v>
      </c>
      <c r="AV159" s="112">
        <v>3.80295</v>
      </c>
      <c r="AW159" s="112">
        <v>21.55005</v>
      </c>
      <c r="AX159" s="112">
        <v>0.0</v>
      </c>
      <c r="AY159" s="112">
        <v>0.6620549</v>
      </c>
      <c r="AZ159" s="112">
        <v>2.173846</v>
      </c>
    </row>
    <row r="160">
      <c r="A160">
        <f t="shared" si="2"/>
        <v>0</v>
      </c>
      <c r="B160" t="str">
        <f t="shared" si="3"/>
        <v/>
      </c>
      <c r="C160" t="str">
        <f>if(and(D$4&gt;1,E160=PROSES!$D$22),,D160)</f>
        <v/>
      </c>
      <c r="D160" s="1" t="str">
        <f>if(and(F$4&gt;1,F160=PROSES!$B$10),,F160)</f>
        <v/>
      </c>
      <c r="E160" t="str">
        <f t="shared" si="4"/>
        <v/>
      </c>
      <c r="F160" t="str">
        <f t="shared" si="5"/>
        <v/>
      </c>
      <c r="G160" s="1" t="str">
        <f>if(Z160=PROSES!$E$29,T160,)</f>
        <v/>
      </c>
      <c r="H160" t="str">
        <f>if(X160=PROSES!$E$29,T160,)</f>
        <v/>
      </c>
      <c r="I160" t="str">
        <f t="shared" si="6"/>
        <v/>
      </c>
      <c r="J160" t="str">
        <f>if(and($K$4&gt;1,R160=PROSES!$C$2),,K160)</f>
        <v/>
      </c>
      <c r="K160" s="1" t="str">
        <f>if(and($L$4&gt;1,L160=PROSES!$B$2),,L160)</f>
        <v/>
      </c>
      <c r="L160" t="str">
        <f t="shared" si="7"/>
        <v/>
      </c>
      <c r="M160" t="str">
        <f>if(Z160=PROSES!$B$3,T160,)</f>
        <v/>
      </c>
      <c r="N160" t="str">
        <f>if(X160=PROSES!$B$3,T160,)</f>
        <v/>
      </c>
      <c r="O160" t="str">
        <f t="shared" si="8"/>
        <v/>
      </c>
      <c r="P160" t="str">
        <f>if(Z160=PROSES!$B$1,T160,)</f>
        <v/>
      </c>
      <c r="Q160" t="str">
        <f>if(X160=PROSES!$B$1,T160,)</f>
        <v/>
      </c>
      <c r="R160" t="str">
        <f t="shared" si="9"/>
        <v>SERPONGBINTARO</v>
      </c>
      <c r="S160" s="3"/>
      <c r="T160" s="68" t="s">
        <v>3733</v>
      </c>
      <c r="U160" s="68" t="s">
        <v>58</v>
      </c>
      <c r="V160" s="68" t="s">
        <v>58</v>
      </c>
      <c r="W160" s="68" t="s">
        <v>392</v>
      </c>
      <c r="X160" s="68" t="s">
        <v>393</v>
      </c>
      <c r="Y160" s="113">
        <v>44232.0</v>
      </c>
      <c r="Z160" s="68" t="s">
        <v>388</v>
      </c>
      <c r="AA160" s="112" t="s">
        <v>61</v>
      </c>
      <c r="AB160" s="6"/>
      <c r="AC160" s="6"/>
      <c r="AD160" s="112">
        <v>0.0</v>
      </c>
      <c r="AE160" s="112">
        <v>1.0</v>
      </c>
      <c r="AF160" s="6"/>
      <c r="AG160" s="112">
        <v>15.65</v>
      </c>
      <c r="AH160" s="112">
        <v>1.0</v>
      </c>
      <c r="AI160" s="68" t="s">
        <v>64</v>
      </c>
      <c r="AJ160" s="112">
        <v>0.0</v>
      </c>
      <c r="AK160" s="6"/>
      <c r="AL160" s="6"/>
      <c r="AM160" s="112">
        <v>0.0</v>
      </c>
      <c r="AN160" s="112">
        <v>0.0</v>
      </c>
      <c r="AO160" s="112">
        <v>100.0</v>
      </c>
      <c r="AP160" s="112">
        <v>1.0</v>
      </c>
      <c r="AQ160" s="112">
        <v>1.251</v>
      </c>
      <c r="AR160" s="112">
        <v>7.329314</v>
      </c>
      <c r="AS160" s="112">
        <v>78.5461</v>
      </c>
      <c r="AT160" s="112">
        <v>1.45545</v>
      </c>
      <c r="AU160" s="112">
        <v>7.18335</v>
      </c>
      <c r="AV160" s="112">
        <v>3.80295</v>
      </c>
      <c r="AW160" s="112">
        <v>21.55005</v>
      </c>
      <c r="AX160" s="112">
        <v>0.0</v>
      </c>
      <c r="AY160" s="112">
        <v>0.6620549</v>
      </c>
      <c r="AZ160" s="112">
        <v>2.173846</v>
      </c>
    </row>
    <row r="161" hidden="1">
      <c r="A161">
        <f t="shared" si="2"/>
        <v>0</v>
      </c>
      <c r="B161" t="str">
        <f t="shared" si="3"/>
        <v/>
      </c>
      <c r="C161" t="str">
        <f>if(and(D$4&gt;1,E161=PROSES!$D$22),,D161)</f>
        <v/>
      </c>
      <c r="D161" s="1" t="str">
        <f>if(and(F$4&gt;1,F161=PROSES!$B$10),,F161)</f>
        <v/>
      </c>
      <c r="E161" t="str">
        <f t="shared" si="4"/>
        <v/>
      </c>
      <c r="F161" t="str">
        <f t="shared" si="5"/>
        <v/>
      </c>
      <c r="G161" s="1" t="str">
        <f>if(Z161=PROSES!$E$29,T161,)</f>
        <v/>
      </c>
      <c r="H161" t="str">
        <f>if(X161=PROSES!$E$29,T161,)</f>
        <v/>
      </c>
      <c r="I161" t="str">
        <f t="shared" si="6"/>
        <v/>
      </c>
      <c r="J161" t="str">
        <f>if(and($K$4&gt;1,R161=PROSES!$C$2),,K161)</f>
        <v/>
      </c>
      <c r="K161" s="1" t="str">
        <f>if(and($L$4&gt;1,L161=PROSES!$B$2),,L161)</f>
        <v/>
      </c>
      <c r="L161" t="str">
        <f t="shared" si="7"/>
        <v/>
      </c>
      <c r="M161" t="str">
        <f>if(Z161=PROSES!$B$3,T161,)</f>
        <v/>
      </c>
      <c r="N161" t="str">
        <f>if(X161=PROSES!$B$3,T161,)</f>
        <v/>
      </c>
      <c r="O161" t="str">
        <f t="shared" si="8"/>
        <v/>
      </c>
      <c r="P161" t="str">
        <f>if(Z161=PROSES!$B$1,T161,)</f>
        <v/>
      </c>
      <c r="Q161" t="str">
        <f>if(X161=PROSES!$B$1,T161,)</f>
        <v/>
      </c>
      <c r="R161" t="str">
        <f t="shared" si="9"/>
        <v>BANYUWANGI5</v>
      </c>
      <c r="S161" s="3"/>
      <c r="T161" s="68" t="s">
        <v>394</v>
      </c>
      <c r="U161" s="68" t="s">
        <v>82</v>
      </c>
      <c r="V161" s="68" t="s">
        <v>82</v>
      </c>
      <c r="W161" s="68" t="s">
        <v>395</v>
      </c>
      <c r="X161" s="68" t="s">
        <v>396</v>
      </c>
      <c r="Y161" s="112" t="s">
        <v>88</v>
      </c>
      <c r="Z161" s="68"/>
      <c r="AA161" s="112" t="s">
        <v>397</v>
      </c>
      <c r="AB161" s="6"/>
      <c r="AC161" s="6"/>
      <c r="AD161" s="112">
        <v>0.0</v>
      </c>
      <c r="AE161" s="112">
        <v>1.0</v>
      </c>
      <c r="AF161" s="6"/>
      <c r="AG161" s="112">
        <v>6.9</v>
      </c>
      <c r="AH161" s="112">
        <v>1.0</v>
      </c>
      <c r="AI161" s="68" t="s">
        <v>64</v>
      </c>
      <c r="AJ161" s="112">
        <v>0.0</v>
      </c>
      <c r="AK161" s="6"/>
      <c r="AL161" s="6"/>
      <c r="AM161" s="112">
        <v>0.0</v>
      </c>
      <c r="AN161" s="112">
        <v>0.0</v>
      </c>
      <c r="AO161" s="112">
        <v>100.0</v>
      </c>
      <c r="AP161" s="112">
        <v>1.0</v>
      </c>
      <c r="AQ161" s="112">
        <v>1.3</v>
      </c>
      <c r="AR161" s="112">
        <v>2.814001</v>
      </c>
      <c r="AS161" s="112">
        <v>76.1682</v>
      </c>
      <c r="AT161" s="112">
        <v>0.67275</v>
      </c>
      <c r="AU161" s="112">
        <v>2.7324</v>
      </c>
      <c r="AV161" s="112">
        <v>1.70775</v>
      </c>
      <c r="AW161" s="112">
        <v>8.1972</v>
      </c>
      <c r="AX161" s="112">
        <v>0.0</v>
      </c>
      <c r="AY161" s="112">
        <v>0.6588421</v>
      </c>
      <c r="AZ161" s="112">
        <v>3.107349</v>
      </c>
    </row>
    <row r="162" hidden="1">
      <c r="A162">
        <f t="shared" si="2"/>
        <v>0</v>
      </c>
      <c r="B162" t="str">
        <f t="shared" si="3"/>
        <v/>
      </c>
      <c r="C162" t="str">
        <f>if(and(D$4&gt;1,E162=PROSES!$D$22),,D162)</f>
        <v/>
      </c>
      <c r="D162" s="1" t="str">
        <f>if(and(F$4&gt;1,F162=PROSES!$B$10),,F162)</f>
        <v/>
      </c>
      <c r="E162" t="str">
        <f t="shared" si="4"/>
        <v/>
      </c>
      <c r="F162" t="str">
        <f t="shared" si="5"/>
        <v/>
      </c>
      <c r="G162" s="1" t="str">
        <f>if(Z162=PROSES!$E$29,T162,)</f>
        <v/>
      </c>
      <c r="H162" t="str">
        <f>if(X162=PROSES!$E$29,T162,)</f>
        <v/>
      </c>
      <c r="I162" t="str">
        <f t="shared" si="6"/>
        <v/>
      </c>
      <c r="J162" t="str">
        <f>if(and($K$4&gt;1,R162=PROSES!$C$2),,K162)</f>
        <v/>
      </c>
      <c r="K162" s="1" t="str">
        <f>if(and($L$4&gt;1,L162=PROSES!$B$2),,L162)</f>
        <v/>
      </c>
      <c r="L162" t="str">
        <f t="shared" si="7"/>
        <v/>
      </c>
      <c r="M162" t="str">
        <f>if(Z162=PROSES!$B$3,T162,)</f>
        <v/>
      </c>
      <c r="N162" t="str">
        <f>if(X162=PROSES!$B$3,T162,)</f>
        <v/>
      </c>
      <c r="O162" t="str">
        <f t="shared" si="8"/>
        <v/>
      </c>
      <c r="P162" t="str">
        <f>if(Z162=PROSES!$B$1,T162,)</f>
        <v/>
      </c>
      <c r="Q162" t="str">
        <f>if(X162=PROSES!$B$1,T162,)</f>
        <v/>
      </c>
      <c r="R162" t="str">
        <f t="shared" si="9"/>
        <v/>
      </c>
      <c r="S162" s="3"/>
      <c r="T162" s="68" t="s">
        <v>398</v>
      </c>
      <c r="U162" s="68" t="s">
        <v>82</v>
      </c>
      <c r="V162" s="68" t="s">
        <v>82</v>
      </c>
      <c r="W162" s="68" t="s">
        <v>399</v>
      </c>
      <c r="X162" s="68"/>
      <c r="Y162" s="68" t="s">
        <v>397</v>
      </c>
      <c r="Z162" s="68"/>
      <c r="AA162" s="68" t="s">
        <v>400</v>
      </c>
      <c r="AB162" s="6"/>
      <c r="AC162" s="6"/>
      <c r="AD162" s="112">
        <v>0.0</v>
      </c>
      <c r="AE162" s="112">
        <v>1.0</v>
      </c>
      <c r="AF162" s="6"/>
      <c r="AG162" s="112">
        <v>3.9</v>
      </c>
      <c r="AH162" s="112">
        <v>1.0</v>
      </c>
      <c r="AI162" s="68" t="s">
        <v>64</v>
      </c>
      <c r="AJ162" s="112">
        <v>0.0</v>
      </c>
      <c r="AK162" s="6"/>
      <c r="AL162" s="6"/>
      <c r="AM162" s="112">
        <v>0.0</v>
      </c>
      <c r="AN162" s="112">
        <v>0.0</v>
      </c>
      <c r="AO162" s="112">
        <v>100.0</v>
      </c>
      <c r="AP162" s="112">
        <v>1.0</v>
      </c>
      <c r="AQ162" s="112">
        <v>0.973</v>
      </c>
      <c r="AR162" s="112">
        <v>1.590711</v>
      </c>
      <c r="AS162" s="112">
        <v>71.90399</v>
      </c>
      <c r="AT162" s="112">
        <v>0.494091</v>
      </c>
      <c r="AU162" s="112">
        <v>1.51203</v>
      </c>
      <c r="AV162" s="112">
        <v>1.209</v>
      </c>
      <c r="AW162" s="112">
        <v>2.79747</v>
      </c>
      <c r="AX162" s="112">
        <v>0.0</v>
      </c>
      <c r="AY162" s="112">
        <v>0.3082202</v>
      </c>
      <c r="AZ162" s="112">
        <v>-10.98501</v>
      </c>
    </row>
    <row r="163" hidden="1">
      <c r="A163">
        <f t="shared" si="2"/>
        <v>0</v>
      </c>
      <c r="B163" t="str">
        <f t="shared" si="3"/>
        <v/>
      </c>
      <c r="C163" t="str">
        <f>if(and(D$4&gt;1,E163=PROSES!$D$22),,D163)</f>
        <v/>
      </c>
      <c r="D163" s="1" t="str">
        <f>if(and(F$4&gt;1,F163=PROSES!$B$10),,F163)</f>
        <v/>
      </c>
      <c r="E163" t="str">
        <f t="shared" si="4"/>
        <v/>
      </c>
      <c r="F163" t="str">
        <f t="shared" si="5"/>
        <v/>
      </c>
      <c r="G163" s="1" t="str">
        <f>if(Z163=PROSES!$E$29,T163,)</f>
        <v/>
      </c>
      <c r="H163" t="str">
        <f>if(X163=PROSES!$E$29,T163,)</f>
        <v/>
      </c>
      <c r="I163" t="str">
        <f t="shared" si="6"/>
        <v/>
      </c>
      <c r="J163" t="str">
        <f>if(and($K$4&gt;1,R163=PROSES!$C$2),,K163)</f>
        <v/>
      </c>
      <c r="K163" s="1" t="str">
        <f>if(and($L$4&gt;1,L163=PROSES!$B$2),,L163)</f>
        <v/>
      </c>
      <c r="L163" t="str">
        <f t="shared" si="7"/>
        <v/>
      </c>
      <c r="M163" t="str">
        <f>if(Z163=PROSES!$B$3,T163,)</f>
        <v/>
      </c>
      <c r="N163" t="str">
        <f>if(X163=PROSES!$B$3,T163,)</f>
        <v/>
      </c>
      <c r="O163" t="str">
        <f t="shared" si="8"/>
        <v/>
      </c>
      <c r="P163" t="str">
        <f>if(Z163=PROSES!$B$1,T163,)</f>
        <v/>
      </c>
      <c r="Q163" t="str">
        <f>if(X163=PROSES!$B$1,T163,)</f>
        <v/>
      </c>
      <c r="R163" t="str">
        <f t="shared" si="9"/>
        <v>BANYUWANGI5</v>
      </c>
      <c r="S163" s="3"/>
      <c r="T163" s="68" t="s">
        <v>401</v>
      </c>
      <c r="U163" s="68" t="s">
        <v>82</v>
      </c>
      <c r="V163" s="68" t="s">
        <v>82</v>
      </c>
      <c r="W163" s="68" t="s">
        <v>399</v>
      </c>
      <c r="X163" s="68" t="s">
        <v>396</v>
      </c>
      <c r="Y163" s="68" t="s">
        <v>88</v>
      </c>
      <c r="Z163" s="68"/>
      <c r="AA163" s="68" t="s">
        <v>402</v>
      </c>
      <c r="AB163" s="6"/>
      <c r="AC163" s="6"/>
      <c r="AD163" s="112">
        <v>0.0</v>
      </c>
      <c r="AE163" s="112">
        <v>1.0</v>
      </c>
      <c r="AF163" s="6"/>
      <c r="AG163" s="112">
        <v>11.5</v>
      </c>
      <c r="AH163" s="112">
        <v>1.0</v>
      </c>
      <c r="AI163" s="68" t="s">
        <v>64</v>
      </c>
      <c r="AJ163" s="112">
        <v>0.0</v>
      </c>
      <c r="AK163" s="6"/>
      <c r="AL163" s="6"/>
      <c r="AM163" s="112">
        <v>0.0</v>
      </c>
      <c r="AN163" s="112">
        <v>0.0</v>
      </c>
      <c r="AO163" s="112">
        <v>100.0</v>
      </c>
      <c r="AP163" s="112">
        <v>1.0</v>
      </c>
      <c r="AQ163" s="112">
        <v>0.973</v>
      </c>
      <c r="AR163" s="112">
        <v>4.690557</v>
      </c>
      <c r="AS163" s="112">
        <v>71.90399</v>
      </c>
      <c r="AT163" s="112">
        <v>1.456935</v>
      </c>
      <c r="AU163" s="112">
        <v>4.45855</v>
      </c>
      <c r="AV163" s="112">
        <v>3.565</v>
      </c>
      <c r="AW163" s="112">
        <v>8.24895</v>
      </c>
      <c r="AX163" s="112">
        <v>0.0</v>
      </c>
      <c r="AY163" s="112">
        <v>0.3082202</v>
      </c>
      <c r="AZ163" s="112">
        <v>-10.98501</v>
      </c>
    </row>
    <row r="164" hidden="1">
      <c r="A164">
        <f t="shared" si="2"/>
        <v>0</v>
      </c>
      <c r="B164" t="str">
        <f t="shared" si="3"/>
        <v/>
      </c>
      <c r="C164" t="str">
        <f>if(and(D$4&gt;1,E164=PROSES!$D$22),,D164)</f>
        <v/>
      </c>
      <c r="D164" s="1" t="str">
        <f>if(and(F$4&gt;1,F164=PROSES!$B$10),,F164)</f>
        <v/>
      </c>
      <c r="E164" t="str">
        <f t="shared" si="4"/>
        <v/>
      </c>
      <c r="F164" t="str">
        <f t="shared" si="5"/>
        <v/>
      </c>
      <c r="G164" s="1" t="str">
        <f>if(Z164=PROSES!$E$29,T164,)</f>
        <v/>
      </c>
      <c r="H164" t="str">
        <f>if(X164=PROSES!$E$29,T164,)</f>
        <v/>
      </c>
      <c r="I164" t="str">
        <f t="shared" si="6"/>
        <v/>
      </c>
      <c r="J164" t="str">
        <f>if(and($K$4&gt;1,R164=PROSES!$C$2),,K164)</f>
        <v/>
      </c>
      <c r="K164" s="1" t="str">
        <f>if(and($L$4&gt;1,L164=PROSES!$B$2),,L164)</f>
        <v/>
      </c>
      <c r="L164" t="str">
        <f t="shared" si="7"/>
        <v/>
      </c>
      <c r="M164" t="str">
        <f>if(Z164=PROSES!$B$3,T164,)</f>
        <v/>
      </c>
      <c r="N164" t="str">
        <f>if(X164=PROSES!$B$3,T164,)</f>
        <v/>
      </c>
      <c r="O164" t="str">
        <f t="shared" si="8"/>
        <v/>
      </c>
      <c r="P164" t="str">
        <f>if(Z164=PROSES!$B$1,T164,)</f>
        <v/>
      </c>
      <c r="Q164" t="str">
        <f>if(X164=PROSES!$B$1,T164,)</f>
        <v/>
      </c>
      <c r="R164" t="str">
        <f t="shared" si="9"/>
        <v>KANCIBREBES</v>
      </c>
      <c r="S164" s="3"/>
      <c r="T164" s="68" t="s">
        <v>403</v>
      </c>
      <c r="U164" s="68" t="s">
        <v>75</v>
      </c>
      <c r="V164" s="68" t="s">
        <v>75</v>
      </c>
      <c r="W164" s="68" t="s">
        <v>153</v>
      </c>
      <c r="X164" s="68" t="s">
        <v>404</v>
      </c>
      <c r="Y164" s="68" t="s">
        <v>405</v>
      </c>
      <c r="Z164" s="68" t="s">
        <v>406</v>
      </c>
      <c r="AA164" s="68">
        <v>2.0</v>
      </c>
      <c r="AB164" s="6"/>
      <c r="AC164" s="6"/>
      <c r="AD164" s="112">
        <v>0.0</v>
      </c>
      <c r="AE164" s="112">
        <v>1.0</v>
      </c>
      <c r="AF164" s="6"/>
      <c r="AG164" s="112">
        <v>50.5</v>
      </c>
      <c r="AH164" s="112">
        <v>1.0</v>
      </c>
      <c r="AI164" s="68" t="s">
        <v>64</v>
      </c>
      <c r="AJ164" s="112">
        <v>0.0</v>
      </c>
      <c r="AK164" s="6"/>
      <c r="AL164" s="6"/>
      <c r="AM164" s="112">
        <v>0.0</v>
      </c>
      <c r="AN164" s="112">
        <v>0.0</v>
      </c>
      <c r="AO164" s="112">
        <v>100.0</v>
      </c>
      <c r="AP164" s="112">
        <v>1.0</v>
      </c>
      <c r="AQ164" s="112">
        <v>2.73</v>
      </c>
      <c r="AR164" s="112">
        <v>14.21958</v>
      </c>
      <c r="AS164" s="112">
        <v>82.244</v>
      </c>
      <c r="AT164" s="112">
        <v>1.919</v>
      </c>
      <c r="AU164" s="112">
        <v>14.0895</v>
      </c>
      <c r="AV164" s="112">
        <v>8.484</v>
      </c>
      <c r="AW164" s="112">
        <v>40.87975</v>
      </c>
      <c r="AX164" s="112">
        <v>0.0</v>
      </c>
      <c r="AY164" s="112">
        <v>0.6465942</v>
      </c>
      <c r="AZ164" s="112">
        <v>-6.013103</v>
      </c>
    </row>
    <row r="165" hidden="1">
      <c r="A165">
        <f t="shared" si="2"/>
        <v>0</v>
      </c>
      <c r="B165" t="str">
        <f t="shared" si="3"/>
        <v/>
      </c>
      <c r="C165" t="str">
        <f>if(and(D$4&gt;1,E165=PROSES!$D$22),,D165)</f>
        <v/>
      </c>
      <c r="D165" s="1" t="str">
        <f>if(and(F$4&gt;1,F165=PROSES!$B$10),,F165)</f>
        <v/>
      </c>
      <c r="E165" t="str">
        <f t="shared" si="4"/>
        <v/>
      </c>
      <c r="F165" t="str">
        <f t="shared" si="5"/>
        <v/>
      </c>
      <c r="G165" s="1" t="str">
        <f>if(Z165=PROSES!$E$29,T165,)</f>
        <v/>
      </c>
      <c r="H165" t="str">
        <f>if(X165=PROSES!$E$29,T165,)</f>
        <v/>
      </c>
      <c r="I165" t="str">
        <f t="shared" si="6"/>
        <v/>
      </c>
      <c r="J165" t="str">
        <f>if(and($K$4&gt;1,R165=PROSES!$C$2),,K165)</f>
        <v/>
      </c>
      <c r="K165" s="1" t="str">
        <f>if(and($L$4&gt;1,L165=PROSES!$B$2),,L165)</f>
        <v/>
      </c>
      <c r="L165" t="str">
        <f t="shared" si="7"/>
        <v/>
      </c>
      <c r="M165" t="str">
        <f>if(Z165=PROSES!$B$3,T165,)</f>
        <v/>
      </c>
      <c r="N165" t="str">
        <f>if(X165=PROSES!$B$3,T165,)</f>
        <v/>
      </c>
      <c r="O165" t="str">
        <f t="shared" si="8"/>
        <v/>
      </c>
      <c r="P165" t="str">
        <f>if(Z165=PROSES!$B$1,T165,)</f>
        <v/>
      </c>
      <c r="Q165" t="str">
        <f>if(X165=PROSES!$B$1,T165,)</f>
        <v/>
      </c>
      <c r="R165" t="str">
        <f t="shared" si="9"/>
        <v>KANCIBREBES</v>
      </c>
      <c r="S165" s="3"/>
      <c r="T165" s="68" t="s">
        <v>407</v>
      </c>
      <c r="U165" s="68" t="s">
        <v>75</v>
      </c>
      <c r="V165" s="68" t="s">
        <v>75</v>
      </c>
      <c r="W165" s="68" t="s">
        <v>153</v>
      </c>
      <c r="X165" s="68" t="s">
        <v>404</v>
      </c>
      <c r="Y165" s="112" t="s">
        <v>405</v>
      </c>
      <c r="Z165" s="68" t="s">
        <v>406</v>
      </c>
      <c r="AA165" s="112">
        <v>2.0</v>
      </c>
      <c r="AB165" s="6"/>
      <c r="AC165" s="6"/>
      <c r="AD165" s="112">
        <v>0.0</v>
      </c>
      <c r="AE165" s="112">
        <v>1.0</v>
      </c>
      <c r="AF165" s="6"/>
      <c r="AG165" s="112">
        <v>50.5</v>
      </c>
      <c r="AH165" s="112">
        <v>1.0</v>
      </c>
      <c r="AI165" s="68" t="s">
        <v>64</v>
      </c>
      <c r="AJ165" s="112">
        <v>0.0</v>
      </c>
      <c r="AK165" s="6"/>
      <c r="AL165" s="6"/>
      <c r="AM165" s="112">
        <v>0.0</v>
      </c>
      <c r="AN165" s="112">
        <v>0.0</v>
      </c>
      <c r="AO165" s="112">
        <v>100.0</v>
      </c>
      <c r="AP165" s="112">
        <v>1.0</v>
      </c>
      <c r="AQ165" s="112">
        <v>2.73</v>
      </c>
      <c r="AR165" s="112">
        <v>14.21958</v>
      </c>
      <c r="AS165" s="112">
        <v>82.244</v>
      </c>
      <c r="AT165" s="112">
        <v>1.919</v>
      </c>
      <c r="AU165" s="112">
        <v>14.0895</v>
      </c>
      <c r="AV165" s="112">
        <v>8.484</v>
      </c>
      <c r="AW165" s="112">
        <v>40.87975</v>
      </c>
      <c r="AX165" s="112">
        <v>0.0</v>
      </c>
      <c r="AY165" s="112">
        <v>0.6465942</v>
      </c>
      <c r="AZ165" s="112">
        <v>-6.013103</v>
      </c>
    </row>
    <row r="166">
      <c r="A166">
        <f t="shared" si="2"/>
        <v>0</v>
      </c>
      <c r="B166" t="str">
        <f t="shared" si="3"/>
        <v/>
      </c>
      <c r="C166" t="str">
        <f>if(and(D$4&gt;1,E166=PROSES!$D$22),,D166)</f>
        <v/>
      </c>
      <c r="D166" s="1" t="str">
        <f>if(and(F$4&gt;1,F166=PROSES!$B$10),,F166)</f>
        <v/>
      </c>
      <c r="E166" t="str">
        <f t="shared" si="4"/>
        <v/>
      </c>
      <c r="F166" t="str">
        <f t="shared" si="5"/>
        <v/>
      </c>
      <c r="G166" s="1" t="str">
        <f>if(Z166=PROSES!$E$29,T166,)</f>
        <v/>
      </c>
      <c r="H166" t="str">
        <f>if(X166=PROSES!$E$29,T166,)</f>
        <v/>
      </c>
      <c r="I166" t="str">
        <f t="shared" si="6"/>
        <v/>
      </c>
      <c r="J166" t="str">
        <f>if(and($K$4&gt;1,R166=PROSES!$C$2),,K166)</f>
        <v/>
      </c>
      <c r="K166" s="1" t="str">
        <f>if(and($L$4&gt;1,L166=PROSES!$B$2),,L166)</f>
        <v/>
      </c>
      <c r="L166" t="str">
        <f t="shared" si="7"/>
        <v/>
      </c>
      <c r="M166" t="str">
        <f>if(Z166=PROSES!$B$3,T166,)</f>
        <v/>
      </c>
      <c r="N166" t="str">
        <f>if(X166=PROSES!$B$3,T166,)</f>
        <v/>
      </c>
      <c r="O166" t="str">
        <f t="shared" si="8"/>
        <v/>
      </c>
      <c r="P166" t="str">
        <f>if(Z166=PROSES!$B$1,T166,)</f>
        <v/>
      </c>
      <c r="Q166" t="str">
        <f>if(X166=PROSES!$B$1,T166,)</f>
        <v/>
      </c>
      <c r="R166" t="str">
        <f t="shared" si="9"/>
        <v>BRINGINJELOK</v>
      </c>
      <c r="S166" s="3"/>
      <c r="T166" s="68" t="s">
        <v>408</v>
      </c>
      <c r="U166" s="68" t="s">
        <v>176</v>
      </c>
      <c r="V166" s="68" t="s">
        <v>176</v>
      </c>
      <c r="W166" s="68" t="s">
        <v>171</v>
      </c>
      <c r="X166" s="68" t="s">
        <v>409</v>
      </c>
      <c r="Y166" s="112">
        <v>1.0</v>
      </c>
      <c r="Z166" s="68" t="s">
        <v>410</v>
      </c>
      <c r="AA166" s="112">
        <v>1.0</v>
      </c>
      <c r="AB166" s="6"/>
      <c r="AC166" s="6"/>
      <c r="AD166" s="112">
        <v>0.0</v>
      </c>
      <c r="AE166" s="112">
        <v>1.0</v>
      </c>
      <c r="AF166" s="6"/>
      <c r="AG166" s="112">
        <v>8.378</v>
      </c>
      <c r="AH166" s="112">
        <v>1.0</v>
      </c>
      <c r="AI166" s="68" t="s">
        <v>64</v>
      </c>
      <c r="AJ166" s="112">
        <v>0.0</v>
      </c>
      <c r="AK166" s="6"/>
      <c r="AL166" s="6"/>
      <c r="AM166" s="112">
        <v>0.0</v>
      </c>
      <c r="AN166" s="112">
        <v>0.0</v>
      </c>
      <c r="AO166" s="112">
        <v>100.0</v>
      </c>
      <c r="AP166" s="112">
        <v>1.0</v>
      </c>
      <c r="AQ166" s="112">
        <v>0.58</v>
      </c>
      <c r="AR166" s="112">
        <v>3.515373</v>
      </c>
      <c r="AS166" s="112">
        <v>70.94324</v>
      </c>
      <c r="AT166" s="112">
        <v>1.147786</v>
      </c>
      <c r="AU166" s="112">
        <v>3.322715</v>
      </c>
      <c r="AV166" s="112">
        <v>2.404486</v>
      </c>
      <c r="AW166" s="112">
        <v>9.968145</v>
      </c>
      <c r="AX166" s="112">
        <v>0.0</v>
      </c>
      <c r="AY166" s="112">
        <v>0.6412987</v>
      </c>
      <c r="AZ166" s="112">
        <v>8.348166</v>
      </c>
    </row>
    <row r="167">
      <c r="A167">
        <f t="shared" si="2"/>
        <v>0</v>
      </c>
      <c r="B167" t="str">
        <f t="shared" si="3"/>
        <v/>
      </c>
      <c r="C167" t="str">
        <f>if(and(D$4&gt;1,E167=PROSES!$D$22),,D167)</f>
        <v/>
      </c>
      <c r="D167" s="1" t="str">
        <f>if(and(F$4&gt;1,F167=PROSES!$B$10),,F167)</f>
        <v/>
      </c>
      <c r="E167" t="str">
        <f t="shared" si="4"/>
        <v/>
      </c>
      <c r="F167" t="str">
        <f t="shared" si="5"/>
        <v/>
      </c>
      <c r="G167" s="1" t="str">
        <f>if(Z167=PROSES!$E$29,T167,)</f>
        <v/>
      </c>
      <c r="H167" t="str">
        <f>if(X167=PROSES!$E$29,T167,)</f>
        <v/>
      </c>
      <c r="I167" t="str">
        <f t="shared" si="6"/>
        <v/>
      </c>
      <c r="J167" t="str">
        <f>if(and($K$4&gt;1,R167=PROSES!$C$2),,K167)</f>
        <v/>
      </c>
      <c r="K167" s="1" t="str">
        <f>if(and($L$4&gt;1,L167=PROSES!$B$2),,L167)</f>
        <v/>
      </c>
      <c r="L167" t="str">
        <f t="shared" si="7"/>
        <v/>
      </c>
      <c r="M167" t="str">
        <f>if(Z167=PROSES!$B$3,T167,)</f>
        <v/>
      </c>
      <c r="N167" t="str">
        <f>if(X167=PROSES!$B$3,T167,)</f>
        <v/>
      </c>
      <c r="O167" t="str">
        <f t="shared" si="8"/>
        <v/>
      </c>
      <c r="P167" t="str">
        <f>if(Z167=PROSES!$B$1,T167,)</f>
        <v/>
      </c>
      <c r="Q167" t="str">
        <f>if(X167=PROSES!$B$1,T167,)</f>
        <v/>
      </c>
      <c r="R167" t="str">
        <f t="shared" si="9"/>
        <v>BRINGINJELOK</v>
      </c>
      <c r="S167" s="3"/>
      <c r="T167" s="68" t="s">
        <v>411</v>
      </c>
      <c r="U167" s="68" t="s">
        <v>176</v>
      </c>
      <c r="V167" s="68" t="s">
        <v>176</v>
      </c>
      <c r="W167" s="68" t="s">
        <v>171</v>
      </c>
      <c r="X167" s="68" t="s">
        <v>409</v>
      </c>
      <c r="Y167" s="112">
        <v>2.0</v>
      </c>
      <c r="Z167" s="68" t="s">
        <v>410</v>
      </c>
      <c r="AA167" s="112">
        <v>1.0</v>
      </c>
      <c r="AB167" s="6"/>
      <c r="AC167" s="6"/>
      <c r="AD167" s="112">
        <v>0.0</v>
      </c>
      <c r="AE167" s="112">
        <v>1.0</v>
      </c>
      <c r="AF167" s="6"/>
      <c r="AG167" s="112">
        <v>8.378</v>
      </c>
      <c r="AH167" s="112">
        <v>1.0</v>
      </c>
      <c r="AI167" s="68" t="s">
        <v>64</v>
      </c>
      <c r="AJ167" s="112">
        <v>0.0</v>
      </c>
      <c r="AK167" s="6"/>
      <c r="AL167" s="6"/>
      <c r="AM167" s="112">
        <v>0.0</v>
      </c>
      <c r="AN167" s="112">
        <v>0.0</v>
      </c>
      <c r="AO167" s="112">
        <v>100.0</v>
      </c>
      <c r="AP167" s="112">
        <v>1.0</v>
      </c>
      <c r="AQ167" s="112">
        <v>0.58</v>
      </c>
      <c r="AR167" s="112">
        <v>3.515373</v>
      </c>
      <c r="AS167" s="112">
        <v>70.94324</v>
      </c>
      <c r="AT167" s="112">
        <v>1.147786</v>
      </c>
      <c r="AU167" s="112">
        <v>3.322715</v>
      </c>
      <c r="AV167" s="112">
        <v>2.404486</v>
      </c>
      <c r="AW167" s="112">
        <v>9.968145</v>
      </c>
      <c r="AX167" s="112">
        <v>0.0</v>
      </c>
      <c r="AY167" s="112">
        <v>0.6412987</v>
      </c>
      <c r="AZ167" s="112">
        <v>8.348166</v>
      </c>
    </row>
    <row r="168">
      <c r="A168">
        <f t="shared" si="2"/>
        <v>0</v>
      </c>
      <c r="B168" t="str">
        <f t="shared" si="3"/>
        <v/>
      </c>
      <c r="C168" t="str">
        <f>if(and(D$4&gt;1,E168=PROSES!$D$22),,D168)</f>
        <v/>
      </c>
      <c r="D168" s="1" t="str">
        <f>if(and(F$4&gt;1,F168=PROSES!$B$10),,F168)</f>
        <v/>
      </c>
      <c r="E168" t="str">
        <f t="shared" si="4"/>
        <v/>
      </c>
      <c r="F168" t="str">
        <f t="shared" si="5"/>
        <v/>
      </c>
      <c r="G168" s="1" t="str">
        <f>if(Z168=PROSES!$E$29,T168,)</f>
        <v/>
      </c>
      <c r="H168" t="str">
        <f>if(X168=PROSES!$E$29,T168,)</f>
        <v/>
      </c>
      <c r="I168" t="str">
        <f t="shared" si="6"/>
        <v/>
      </c>
      <c r="J168" t="str">
        <f>if(and($K$4&gt;1,R168=PROSES!$C$2),,K168)</f>
        <v/>
      </c>
      <c r="K168" s="1" t="str">
        <f>if(and($L$4&gt;1,L168=PROSES!$B$2),,L168)</f>
        <v/>
      </c>
      <c r="L168" t="str">
        <f t="shared" si="7"/>
        <v/>
      </c>
      <c r="M168" t="str">
        <f>if(Z168=PROSES!$B$3,T168,)</f>
        <v/>
      </c>
      <c r="N168" t="str">
        <f>if(X168=PROSES!$B$3,T168,)</f>
        <v/>
      </c>
      <c r="O168" t="str">
        <f t="shared" si="8"/>
        <v/>
      </c>
      <c r="P168" t="str">
        <f>if(Z168=PROSES!$B$1,T168,)</f>
        <v/>
      </c>
      <c r="Q168" t="str">
        <f>if(X168=PROSES!$B$1,T168,)</f>
        <v/>
      </c>
      <c r="R168" t="str">
        <f t="shared" si="9"/>
        <v>BRINGINMOJOSONGO</v>
      </c>
      <c r="S168" s="3"/>
      <c r="T168" s="68" t="s">
        <v>412</v>
      </c>
      <c r="U168" s="68" t="s">
        <v>176</v>
      </c>
      <c r="V168" s="68" t="s">
        <v>176</v>
      </c>
      <c r="W168" s="68" t="s">
        <v>171</v>
      </c>
      <c r="X168" s="68" t="s">
        <v>409</v>
      </c>
      <c r="Y168" s="68">
        <v>1.0</v>
      </c>
      <c r="Z168" s="68" t="s">
        <v>413</v>
      </c>
      <c r="AA168" s="68">
        <v>1.0</v>
      </c>
      <c r="AB168" s="6"/>
      <c r="AC168" s="6"/>
      <c r="AD168" s="112">
        <v>0.0</v>
      </c>
      <c r="AE168" s="112">
        <v>1.0</v>
      </c>
      <c r="AF168" s="6"/>
      <c r="AG168" s="112">
        <v>29.69</v>
      </c>
      <c r="AH168" s="112">
        <v>1.0</v>
      </c>
      <c r="AI168" s="68" t="s">
        <v>64</v>
      </c>
      <c r="AJ168" s="112">
        <v>0.0</v>
      </c>
      <c r="AK168" s="6"/>
      <c r="AL168" s="6"/>
      <c r="AM168" s="112">
        <v>0.0</v>
      </c>
      <c r="AN168" s="112">
        <v>0.0</v>
      </c>
      <c r="AO168" s="112">
        <v>100.0</v>
      </c>
      <c r="AP168" s="112">
        <v>1.0</v>
      </c>
      <c r="AQ168" s="112">
        <v>0.58</v>
      </c>
      <c r="AR168" s="112">
        <v>12.4578</v>
      </c>
      <c r="AS168" s="112">
        <v>70.94324</v>
      </c>
      <c r="AT168" s="112">
        <v>4.06753</v>
      </c>
      <c r="AU168" s="112">
        <v>11.77505</v>
      </c>
      <c r="AV168" s="112">
        <v>8.52103</v>
      </c>
      <c r="AW168" s="112">
        <v>35.32516</v>
      </c>
      <c r="AX168" s="112">
        <v>0.0</v>
      </c>
      <c r="AY168" s="112">
        <v>0.6412987</v>
      </c>
      <c r="AZ168" s="112">
        <v>8.348166</v>
      </c>
    </row>
    <row r="169">
      <c r="A169">
        <f t="shared" si="2"/>
        <v>0</v>
      </c>
      <c r="B169" t="str">
        <f t="shared" si="3"/>
        <v/>
      </c>
      <c r="C169" t="str">
        <f>if(and(D$4&gt;1,E169=PROSES!$D$22),,D169)</f>
        <v/>
      </c>
      <c r="D169" s="1" t="str">
        <f>if(and(F$4&gt;1,F169=PROSES!$B$10),,F169)</f>
        <v/>
      </c>
      <c r="E169" t="str">
        <f t="shared" si="4"/>
        <v/>
      </c>
      <c r="F169" t="str">
        <f t="shared" si="5"/>
        <v/>
      </c>
      <c r="G169" s="1" t="str">
        <f>if(Z169=PROSES!$E$29,T169,)</f>
        <v/>
      </c>
      <c r="H169" t="str">
        <f>if(X169=PROSES!$E$29,T169,)</f>
        <v/>
      </c>
      <c r="I169" t="str">
        <f t="shared" si="6"/>
        <v/>
      </c>
      <c r="J169" t="str">
        <f>if(and($K$4&gt;1,R169=PROSES!$C$2),,K169)</f>
        <v/>
      </c>
      <c r="K169" s="1" t="str">
        <f>if(and($L$4&gt;1,L169=PROSES!$B$2),,L169)</f>
        <v/>
      </c>
      <c r="L169" t="str">
        <f t="shared" si="7"/>
        <v/>
      </c>
      <c r="M169" t="str">
        <f>if(Z169=PROSES!$B$3,T169,)</f>
        <v/>
      </c>
      <c r="N169" t="str">
        <f>if(X169=PROSES!$B$3,T169,)</f>
        <v/>
      </c>
      <c r="O169" t="str">
        <f t="shared" si="8"/>
        <v/>
      </c>
      <c r="P169" t="str">
        <f>if(Z169=PROSES!$B$1,T169,)</f>
        <v/>
      </c>
      <c r="Q169" t="str">
        <f>if(X169=PROSES!$B$1,T169,)</f>
        <v/>
      </c>
      <c r="R169" t="str">
        <f t="shared" si="9"/>
        <v>BRINGINMOJOSONGO</v>
      </c>
      <c r="S169" s="3"/>
      <c r="T169" s="68" t="s">
        <v>414</v>
      </c>
      <c r="U169" s="68" t="s">
        <v>176</v>
      </c>
      <c r="V169" s="68" t="s">
        <v>176</v>
      </c>
      <c r="W169" s="68" t="s">
        <v>171</v>
      </c>
      <c r="X169" s="68" t="s">
        <v>409</v>
      </c>
      <c r="Y169" s="68">
        <v>2.0</v>
      </c>
      <c r="Z169" s="68" t="s">
        <v>413</v>
      </c>
      <c r="AA169" s="68">
        <v>1.0</v>
      </c>
      <c r="AB169" s="6"/>
      <c r="AC169" s="6"/>
      <c r="AD169" s="112">
        <v>0.0</v>
      </c>
      <c r="AE169" s="112">
        <v>1.0</v>
      </c>
      <c r="AF169" s="6"/>
      <c r="AG169" s="112">
        <v>29.69</v>
      </c>
      <c r="AH169" s="112">
        <v>1.0</v>
      </c>
      <c r="AI169" s="68" t="s">
        <v>64</v>
      </c>
      <c r="AJ169" s="112">
        <v>0.0</v>
      </c>
      <c r="AK169" s="6"/>
      <c r="AL169" s="6"/>
      <c r="AM169" s="112">
        <v>0.0</v>
      </c>
      <c r="AN169" s="112">
        <v>0.0</v>
      </c>
      <c r="AO169" s="112">
        <v>100.0</v>
      </c>
      <c r="AP169" s="112">
        <v>1.0</v>
      </c>
      <c r="AQ169" s="112">
        <v>0.58</v>
      </c>
      <c r="AR169" s="112">
        <v>12.4578</v>
      </c>
      <c r="AS169" s="112">
        <v>70.94324</v>
      </c>
      <c r="AT169" s="112">
        <v>4.06753</v>
      </c>
      <c r="AU169" s="112">
        <v>11.77505</v>
      </c>
      <c r="AV169" s="112">
        <v>8.52103</v>
      </c>
      <c r="AW169" s="112">
        <v>35.32516</v>
      </c>
      <c r="AX169" s="112">
        <v>0.0</v>
      </c>
      <c r="AY169" s="112">
        <v>0.6412987</v>
      </c>
      <c r="AZ169" s="112">
        <v>8.348166</v>
      </c>
    </row>
    <row r="170" hidden="1">
      <c r="A170">
        <f t="shared" si="2"/>
        <v>0</v>
      </c>
      <c r="B170" t="str">
        <f t="shared" si="3"/>
        <v/>
      </c>
      <c r="C170" t="str">
        <f>if(and(D$4&gt;1,E170=PROSES!$D$22),,D170)</f>
        <v/>
      </c>
      <c r="D170" s="1" t="str">
        <f>if(and(F$4&gt;1,F170=PROSES!$B$10),,F170)</f>
        <v/>
      </c>
      <c r="E170" t="str">
        <f t="shared" si="4"/>
        <v/>
      </c>
      <c r="F170" t="str">
        <f t="shared" si="5"/>
        <v/>
      </c>
      <c r="G170" s="1" t="str">
        <f>if(Z170=PROSES!$E$29,T170,)</f>
        <v/>
      </c>
      <c r="H170" t="str">
        <f>if(X170=PROSES!$E$29,T170,)</f>
        <v/>
      </c>
      <c r="I170" t="str">
        <f t="shared" si="6"/>
        <v/>
      </c>
      <c r="J170" t="str">
        <f>if(and($K$4&gt;1,R170=PROSES!$C$2),,K170)</f>
        <v/>
      </c>
      <c r="K170" s="1" t="str">
        <f>if(and($L$4&gt;1,L170=PROSES!$B$2),,L170)</f>
        <v/>
      </c>
      <c r="L170" t="str">
        <f t="shared" si="7"/>
        <v/>
      </c>
      <c r="M170" t="str">
        <f>if(Z170=PROSES!$B$3,T170,)</f>
        <v/>
      </c>
      <c r="N170" t="str">
        <f>if(X170=PROSES!$B$3,T170,)</f>
        <v/>
      </c>
      <c r="O170" t="str">
        <f t="shared" si="8"/>
        <v/>
      </c>
      <c r="P170" t="str">
        <f>if(Z170=PROSES!$B$1,T170,)</f>
        <v/>
      </c>
      <c r="Q170" t="str">
        <f>if(X170=PROSES!$B$1,T170,)</f>
        <v/>
      </c>
      <c r="R170" t="str">
        <f t="shared" si="9"/>
        <v>KRAPYAKBUMI SEMARANG BARU</v>
      </c>
      <c r="S170" s="3"/>
      <c r="T170" s="68" t="s">
        <v>415</v>
      </c>
      <c r="U170" s="68" t="s">
        <v>176</v>
      </c>
      <c r="V170" s="68" t="s">
        <v>176</v>
      </c>
      <c r="W170" s="68" t="s">
        <v>291</v>
      </c>
      <c r="X170" s="68" t="s">
        <v>416</v>
      </c>
      <c r="Y170" s="68">
        <v>1.0</v>
      </c>
      <c r="Z170" s="68" t="s">
        <v>417</v>
      </c>
      <c r="AA170" s="68">
        <v>1.0</v>
      </c>
      <c r="AB170" s="6"/>
      <c r="AC170" s="6"/>
      <c r="AD170" s="112">
        <v>0.0</v>
      </c>
      <c r="AE170" s="112">
        <v>1.0</v>
      </c>
      <c r="AF170" s="6"/>
      <c r="AG170" s="112">
        <v>6.86</v>
      </c>
      <c r="AH170" s="112">
        <v>1.0</v>
      </c>
      <c r="AI170" s="68" t="s">
        <v>64</v>
      </c>
      <c r="AJ170" s="112">
        <v>0.0</v>
      </c>
      <c r="AK170" s="6"/>
      <c r="AL170" s="6"/>
      <c r="AM170" s="112">
        <v>0.0</v>
      </c>
      <c r="AN170" s="112">
        <v>0.0</v>
      </c>
      <c r="AO170" s="112">
        <v>100.0</v>
      </c>
      <c r="AP170" s="112">
        <v>1.0</v>
      </c>
      <c r="AQ170" s="112">
        <v>1.2</v>
      </c>
      <c r="AR170" s="112">
        <v>1.627194</v>
      </c>
      <c r="AS170" s="112">
        <v>75.84659</v>
      </c>
      <c r="AT170" s="112">
        <v>0.39788</v>
      </c>
      <c r="AU170" s="112">
        <v>1.5778</v>
      </c>
      <c r="AV170" s="112">
        <v>1.42688</v>
      </c>
      <c r="AW170" s="112">
        <v>4.7334</v>
      </c>
      <c r="AX170" s="112">
        <v>0.0</v>
      </c>
      <c r="AY170" s="112">
        <v>0.6799299</v>
      </c>
      <c r="AZ170" s="112">
        <v>-3.907061</v>
      </c>
    </row>
    <row r="171" hidden="1">
      <c r="A171">
        <f t="shared" si="2"/>
        <v>0</v>
      </c>
      <c r="B171" t="str">
        <f t="shared" si="3"/>
        <v/>
      </c>
      <c r="C171" t="str">
        <f>if(and(D$4&gt;1,E171=PROSES!$D$22),,D171)</f>
        <v/>
      </c>
      <c r="D171" s="1" t="str">
        <f>if(and(F$4&gt;1,F171=PROSES!$B$10),,F171)</f>
        <v/>
      </c>
      <c r="E171" t="str">
        <f t="shared" si="4"/>
        <v/>
      </c>
      <c r="F171" t="str">
        <f t="shared" si="5"/>
        <v/>
      </c>
      <c r="G171" s="1" t="str">
        <f>if(Z171=PROSES!$E$29,T171,)</f>
        <v/>
      </c>
      <c r="H171" t="str">
        <f>if(X171=PROSES!$E$29,T171,)</f>
        <v/>
      </c>
      <c r="I171" t="str">
        <f t="shared" si="6"/>
        <v/>
      </c>
      <c r="J171" t="str">
        <f>if(and($K$4&gt;1,R171=PROSES!$C$2),,K171)</f>
        <v/>
      </c>
      <c r="K171" s="1" t="str">
        <f>if(and($L$4&gt;1,L171=PROSES!$B$2),,L171)</f>
        <v/>
      </c>
      <c r="L171" t="str">
        <f t="shared" si="7"/>
        <v/>
      </c>
      <c r="M171" t="str">
        <f>if(Z171=PROSES!$B$3,T171,)</f>
        <v/>
      </c>
      <c r="N171" t="str">
        <f>if(X171=PROSES!$B$3,T171,)</f>
        <v/>
      </c>
      <c r="O171" t="str">
        <f t="shared" si="8"/>
        <v/>
      </c>
      <c r="P171" t="str">
        <f>if(Z171=PROSES!$B$1,T171,)</f>
        <v/>
      </c>
      <c r="Q171" t="str">
        <f>if(X171=PROSES!$B$1,T171,)</f>
        <v/>
      </c>
      <c r="R171" t="str">
        <f t="shared" si="9"/>
        <v>BUMI SEMARANG BARUKRAPYAK</v>
      </c>
      <c r="S171" s="3"/>
      <c r="T171" s="68" t="s">
        <v>418</v>
      </c>
      <c r="U171" s="68" t="s">
        <v>176</v>
      </c>
      <c r="V171" s="68" t="s">
        <v>176</v>
      </c>
      <c r="W171" s="68" t="s">
        <v>291</v>
      </c>
      <c r="X171" s="68" t="s">
        <v>417</v>
      </c>
      <c r="Y171" s="68">
        <v>2.0</v>
      </c>
      <c r="Z171" s="68" t="s">
        <v>416</v>
      </c>
      <c r="AA171" s="68">
        <v>1.0</v>
      </c>
      <c r="AB171" s="6"/>
      <c r="AC171" s="6"/>
      <c r="AD171" s="112">
        <v>0.0</v>
      </c>
      <c r="AE171" s="112">
        <v>1.0</v>
      </c>
      <c r="AF171" s="6"/>
      <c r="AG171" s="112">
        <v>6.86</v>
      </c>
      <c r="AH171" s="112">
        <v>1.0</v>
      </c>
      <c r="AI171" s="68" t="s">
        <v>64</v>
      </c>
      <c r="AJ171" s="112">
        <v>0.0</v>
      </c>
      <c r="AK171" s="6"/>
      <c r="AL171" s="6"/>
      <c r="AM171" s="112">
        <v>0.0</v>
      </c>
      <c r="AN171" s="112">
        <v>0.0</v>
      </c>
      <c r="AO171" s="112">
        <v>100.0</v>
      </c>
      <c r="AP171" s="112">
        <v>1.0</v>
      </c>
      <c r="AQ171" s="112">
        <v>1.2</v>
      </c>
      <c r="AR171" s="112">
        <v>1.627194</v>
      </c>
      <c r="AS171" s="112">
        <v>75.84659</v>
      </c>
      <c r="AT171" s="112">
        <v>0.39788</v>
      </c>
      <c r="AU171" s="112">
        <v>1.5778</v>
      </c>
      <c r="AV171" s="112">
        <v>1.42688</v>
      </c>
      <c r="AW171" s="112">
        <v>4.7334</v>
      </c>
      <c r="AX171" s="112">
        <v>0.0</v>
      </c>
      <c r="AY171" s="112">
        <v>0.6799299</v>
      </c>
      <c r="AZ171" s="112">
        <v>-3.907061</v>
      </c>
    </row>
    <row r="172" hidden="1">
      <c r="A172">
        <f t="shared" si="2"/>
        <v>0</v>
      </c>
      <c r="B172" t="str">
        <f t="shared" si="3"/>
        <v/>
      </c>
      <c r="C172" t="str">
        <f>if(and(D$4&gt;1,E172=PROSES!$D$22),,D172)</f>
        <v/>
      </c>
      <c r="D172" s="1" t="str">
        <f>if(and(F$4&gt;1,F172=PROSES!$B$10),,F172)</f>
        <v/>
      </c>
      <c r="E172" t="str">
        <f t="shared" si="4"/>
        <v/>
      </c>
      <c r="F172" t="str">
        <f t="shared" si="5"/>
        <v/>
      </c>
      <c r="G172" s="1" t="str">
        <f>if(Z172=PROSES!$E$29,T172,)</f>
        <v/>
      </c>
      <c r="H172" t="str">
        <f>if(X172=PROSES!$E$29,T172,)</f>
        <v/>
      </c>
      <c r="I172" t="str">
        <f t="shared" si="6"/>
        <v/>
      </c>
      <c r="J172" t="str">
        <f>if(and($K$4&gt;1,R172=PROSES!$C$2),,K172)</f>
        <v/>
      </c>
      <c r="K172" s="1" t="str">
        <f>if(and($L$4&gt;1,L172=PROSES!$B$2),,L172)</f>
        <v/>
      </c>
      <c r="L172" t="str">
        <f t="shared" si="7"/>
        <v/>
      </c>
      <c r="M172" t="str">
        <f>if(Z172=PROSES!$B$3,T172,)</f>
        <v/>
      </c>
      <c r="N172" t="str">
        <f>if(X172=PROSES!$B$3,T172,)</f>
        <v/>
      </c>
      <c r="O172" t="str">
        <f t="shared" si="8"/>
        <v/>
      </c>
      <c r="P172" t="str">
        <f>if(Z172=PROSES!$B$1,T172,)</f>
        <v/>
      </c>
      <c r="Q172" t="str">
        <f>if(X172=PROSES!$B$1,T172,)</f>
        <v/>
      </c>
      <c r="R172" t="str">
        <f t="shared" si="9"/>
        <v>LEGOKBSD</v>
      </c>
      <c r="S172" s="3"/>
      <c r="T172" s="68" t="s">
        <v>419</v>
      </c>
      <c r="U172" s="68" t="s">
        <v>58</v>
      </c>
      <c r="V172" s="68" t="s">
        <v>58</v>
      </c>
      <c r="W172" s="68" t="s">
        <v>90</v>
      </c>
      <c r="X172" s="68" t="s">
        <v>420</v>
      </c>
      <c r="Y172" s="115">
        <v>44201.0</v>
      </c>
      <c r="Z172" s="68" t="s">
        <v>2666</v>
      </c>
      <c r="AA172" s="115">
        <v>44201.0</v>
      </c>
      <c r="AB172" s="6"/>
      <c r="AC172" s="6"/>
      <c r="AD172" s="112">
        <v>0.0</v>
      </c>
      <c r="AE172" s="112">
        <v>1.0</v>
      </c>
      <c r="AF172" s="6"/>
      <c r="AG172" s="112">
        <v>4.42</v>
      </c>
      <c r="AH172" s="112">
        <v>1.0</v>
      </c>
      <c r="AI172" s="68" t="s">
        <v>64</v>
      </c>
      <c r="AJ172" s="112">
        <v>0.0</v>
      </c>
      <c r="AK172" s="6"/>
      <c r="AL172" s="6"/>
      <c r="AM172" s="112">
        <v>0.0</v>
      </c>
      <c r="AN172" s="112">
        <v>0.0</v>
      </c>
      <c r="AO172" s="112">
        <v>100.0</v>
      </c>
      <c r="AP172" s="112">
        <v>1.0</v>
      </c>
      <c r="AQ172" s="112">
        <v>1.62</v>
      </c>
      <c r="AR172" s="112">
        <v>1.25243</v>
      </c>
      <c r="AS172" s="112">
        <v>82.15014</v>
      </c>
      <c r="AT172" s="112">
        <v>0.171054</v>
      </c>
      <c r="AU172" s="112">
        <v>1.240694</v>
      </c>
      <c r="AV172" s="112">
        <v>0.8340541</v>
      </c>
      <c r="AW172" s="112">
        <v>3.722082</v>
      </c>
      <c r="AX172" s="112">
        <v>0.0</v>
      </c>
      <c r="AY172" s="112">
        <v>0.683587</v>
      </c>
      <c r="AZ172" s="112">
        <v>-7.109503</v>
      </c>
    </row>
    <row r="173" hidden="1">
      <c r="A173">
        <f t="shared" si="2"/>
        <v>0</v>
      </c>
      <c r="B173" t="str">
        <f t="shared" si="3"/>
        <v/>
      </c>
      <c r="C173" t="str">
        <f>if(and(D$4&gt;1,E173=PROSES!$D$22),,D173)</f>
        <v/>
      </c>
      <c r="D173" s="1" t="str">
        <f>if(and(F$4&gt;1,F173=PROSES!$B$10),,F173)</f>
        <v/>
      </c>
      <c r="E173" t="str">
        <f t="shared" si="4"/>
        <v/>
      </c>
      <c r="F173" t="str">
        <f t="shared" si="5"/>
        <v/>
      </c>
      <c r="G173" s="1" t="str">
        <f>if(Z173=PROSES!$E$29,T173,)</f>
        <v/>
      </c>
      <c r="H173" t="str">
        <f>if(X173=PROSES!$E$29,T173,)</f>
        <v/>
      </c>
      <c r="I173" t="str">
        <f t="shared" si="6"/>
        <v/>
      </c>
      <c r="J173" t="str">
        <f>if(and($K$4&gt;1,R173=PROSES!$C$2),,K173)</f>
        <v/>
      </c>
      <c r="K173" s="1" t="str">
        <f>if(and($L$4&gt;1,L173=PROSES!$B$2),,L173)</f>
        <v/>
      </c>
      <c r="L173" t="str">
        <f t="shared" si="7"/>
        <v/>
      </c>
      <c r="M173" t="str">
        <f>if(Z173=PROSES!$B$3,T173,)</f>
        <v/>
      </c>
      <c r="N173" t="str">
        <f>if(X173=PROSES!$B$3,T173,)</f>
        <v/>
      </c>
      <c r="O173" t="str">
        <f t="shared" si="8"/>
        <v/>
      </c>
      <c r="P173" t="str">
        <f>if(Z173=PROSES!$B$1,T173,)</f>
        <v/>
      </c>
      <c r="Q173" t="str">
        <f>if(X173=PROSES!$B$1,T173,)</f>
        <v/>
      </c>
      <c r="R173" t="str">
        <f t="shared" si="9"/>
        <v>LEGOKBSD</v>
      </c>
      <c r="S173" s="3"/>
      <c r="T173" s="68" t="s">
        <v>422</v>
      </c>
      <c r="U173" s="68" t="s">
        <v>58</v>
      </c>
      <c r="V173" s="68" t="s">
        <v>58</v>
      </c>
      <c r="W173" s="68" t="s">
        <v>90</v>
      </c>
      <c r="X173" s="68" t="s">
        <v>420</v>
      </c>
      <c r="Y173" s="115">
        <v>44232.0</v>
      </c>
      <c r="Z173" s="68" t="s">
        <v>2666</v>
      </c>
      <c r="AA173" s="115">
        <v>44201.0</v>
      </c>
      <c r="AB173" s="6"/>
      <c r="AC173" s="6"/>
      <c r="AD173" s="112">
        <v>0.0</v>
      </c>
      <c r="AE173" s="112">
        <v>1.0</v>
      </c>
      <c r="AF173" s="6"/>
      <c r="AG173" s="112">
        <v>4.42</v>
      </c>
      <c r="AH173" s="112">
        <v>1.0</v>
      </c>
      <c r="AI173" s="68" t="s">
        <v>64</v>
      </c>
      <c r="AJ173" s="112">
        <v>0.0</v>
      </c>
      <c r="AK173" s="6"/>
      <c r="AL173" s="6"/>
      <c r="AM173" s="112">
        <v>0.0</v>
      </c>
      <c r="AN173" s="112">
        <v>0.0</v>
      </c>
      <c r="AO173" s="112">
        <v>100.0</v>
      </c>
      <c r="AP173" s="112">
        <v>1.0</v>
      </c>
      <c r="AQ173" s="112">
        <v>1.62</v>
      </c>
      <c r="AR173" s="112">
        <v>1.25243</v>
      </c>
      <c r="AS173" s="112">
        <v>82.15014</v>
      </c>
      <c r="AT173" s="112">
        <v>0.171054</v>
      </c>
      <c r="AU173" s="112">
        <v>1.240694</v>
      </c>
      <c r="AV173" s="112">
        <v>0.8340541</v>
      </c>
      <c r="AW173" s="112">
        <v>3.722082</v>
      </c>
      <c r="AX173" s="112">
        <v>0.0</v>
      </c>
      <c r="AY173" s="112">
        <v>0.683587</v>
      </c>
      <c r="AZ173" s="112">
        <v>-7.109503</v>
      </c>
    </row>
    <row r="174" hidden="1">
      <c r="A174">
        <f t="shared" si="2"/>
        <v>0</v>
      </c>
      <c r="B174" t="str">
        <f t="shared" si="3"/>
        <v/>
      </c>
      <c r="C174" t="str">
        <f>if(and(D$4&gt;1,E174=PROSES!$D$22),,D174)</f>
        <v/>
      </c>
      <c r="D174" s="1" t="str">
        <f>if(and(F$4&gt;1,F174=PROSES!$B$10),,F174)</f>
        <v/>
      </c>
      <c r="E174" t="str">
        <f t="shared" si="4"/>
        <v/>
      </c>
      <c r="F174" t="str">
        <f t="shared" si="5"/>
        <v/>
      </c>
      <c r="G174" s="1" t="str">
        <f>if(Z174=PROSES!$E$29,T174,)</f>
        <v/>
      </c>
      <c r="H174" t="str">
        <f>if(X174=PROSES!$E$29,T174,)</f>
        <v/>
      </c>
      <c r="I174" t="str">
        <f t="shared" si="6"/>
        <v/>
      </c>
      <c r="J174" t="str">
        <f>if(and($K$4&gt;1,R174=PROSES!$C$2),,K174)</f>
        <v/>
      </c>
      <c r="K174" s="1" t="str">
        <f>if(and($L$4&gt;1,L174=PROSES!$B$2),,L174)</f>
        <v/>
      </c>
      <c r="L174" t="str">
        <f t="shared" si="7"/>
        <v/>
      </c>
      <c r="M174" t="str">
        <f>if(Z174=PROSES!$B$3,T174,)</f>
        <v/>
      </c>
      <c r="N174" t="str">
        <f>if(X174=PROSES!$B$3,T174,)</f>
        <v/>
      </c>
      <c r="O174" t="str">
        <f t="shared" si="8"/>
        <v/>
      </c>
      <c r="P174" t="str">
        <f>if(Z174=PROSES!$B$1,T174,)</f>
        <v/>
      </c>
      <c r="Q174" t="str">
        <f>if(X174=PROSES!$B$1,T174,)</f>
        <v/>
      </c>
      <c r="R174" t="str">
        <f t="shared" si="9"/>
        <v>BATANG7PEMALANG7</v>
      </c>
      <c r="S174" s="3"/>
      <c r="T174" s="68" t="s">
        <v>423</v>
      </c>
      <c r="U174" s="68" t="s">
        <v>176</v>
      </c>
      <c r="V174" s="68" t="s">
        <v>176</v>
      </c>
      <c r="W174" s="114" t="s">
        <v>425</v>
      </c>
      <c r="X174" s="68" t="s">
        <v>426</v>
      </c>
      <c r="Y174" s="68" t="s">
        <v>324</v>
      </c>
      <c r="Z174" s="68" t="s">
        <v>427</v>
      </c>
      <c r="AA174" s="68" t="s">
        <v>56</v>
      </c>
      <c r="AB174" s="6"/>
      <c r="AC174" s="6"/>
      <c r="AD174" s="112">
        <v>0.0</v>
      </c>
      <c r="AE174" s="112">
        <v>1.0</v>
      </c>
      <c r="AF174" s="6"/>
      <c r="AG174" s="112">
        <v>4.11</v>
      </c>
      <c r="AH174" s="112">
        <v>1.0</v>
      </c>
      <c r="AI174" s="68" t="s">
        <v>64</v>
      </c>
      <c r="AJ174" s="112">
        <v>0.0</v>
      </c>
      <c r="AK174" s="6"/>
      <c r="AL174" s="6"/>
      <c r="AM174" s="112">
        <v>0.0</v>
      </c>
      <c r="AN174" s="112">
        <v>0.0</v>
      </c>
      <c r="AO174" s="112">
        <v>100.0</v>
      </c>
      <c r="AP174" s="112">
        <v>1.0</v>
      </c>
      <c r="AQ174" s="112">
        <v>3.24</v>
      </c>
      <c r="AR174" s="112">
        <v>1.010559</v>
      </c>
      <c r="AS174" s="112">
        <v>86.07044</v>
      </c>
      <c r="AT174" s="112">
        <v>0.0692535</v>
      </c>
      <c r="AU174" s="112">
        <v>1.008183</v>
      </c>
      <c r="AV174" s="112">
        <v>0.6775335</v>
      </c>
      <c r="AW174" s="112">
        <v>4.538262</v>
      </c>
      <c r="AX174" s="112">
        <v>0.0</v>
      </c>
      <c r="AY174" s="112">
        <v>1.181559</v>
      </c>
      <c r="AZ174" s="112">
        <v>-5.847267</v>
      </c>
    </row>
    <row r="175" hidden="1">
      <c r="A175">
        <f t="shared" si="2"/>
        <v>0</v>
      </c>
      <c r="B175" t="str">
        <f t="shared" si="3"/>
        <v/>
      </c>
      <c r="C175" t="str">
        <f>if(and(D$4&gt;1,E175=PROSES!$D$22),,D175)</f>
        <v/>
      </c>
      <c r="D175" s="1" t="str">
        <f>if(and(F$4&gt;1,F175=PROSES!$B$10),,F175)</f>
        <v/>
      </c>
      <c r="E175" t="str">
        <f t="shared" si="4"/>
        <v/>
      </c>
      <c r="F175" t="str">
        <f t="shared" si="5"/>
        <v/>
      </c>
      <c r="G175" s="1" t="str">
        <f>if(Z175=PROSES!$E$29,T175,)</f>
        <v/>
      </c>
      <c r="H175" t="str">
        <f>if(X175=PROSES!$E$29,T175,)</f>
        <v/>
      </c>
      <c r="I175" t="str">
        <f t="shared" si="6"/>
        <v/>
      </c>
      <c r="J175" t="str">
        <f>if(and($K$4&gt;1,R175=PROSES!$C$2),,K175)</f>
        <v/>
      </c>
      <c r="K175" s="1" t="str">
        <f>if(and($L$4&gt;1,L175=PROSES!$B$2),,L175)</f>
        <v/>
      </c>
      <c r="L175" t="str">
        <f t="shared" si="7"/>
        <v/>
      </c>
      <c r="M175" t="str">
        <f>if(Z175=PROSES!$B$3,T175,)</f>
        <v/>
      </c>
      <c r="N175" t="str">
        <f>if(X175=PROSES!$B$3,T175,)</f>
        <v/>
      </c>
      <c r="O175" t="str">
        <f t="shared" si="8"/>
        <v/>
      </c>
      <c r="P175" t="str">
        <f>if(Z175=PROSES!$B$1,T175,)</f>
        <v/>
      </c>
      <c r="Q175" t="str">
        <f>if(X175=PROSES!$B$1,T175,)</f>
        <v/>
      </c>
      <c r="R175" t="str">
        <f t="shared" si="9"/>
        <v>BATANG7PEMALANG7</v>
      </c>
      <c r="S175" s="3"/>
      <c r="T175" s="68" t="s">
        <v>428</v>
      </c>
      <c r="U175" s="68" t="s">
        <v>176</v>
      </c>
      <c r="V175" s="68" t="s">
        <v>176</v>
      </c>
      <c r="W175" s="68" t="s">
        <v>425</v>
      </c>
      <c r="X175" s="68" t="s">
        <v>426</v>
      </c>
      <c r="Y175" s="68" t="s">
        <v>324</v>
      </c>
      <c r="Z175" s="68" t="s">
        <v>427</v>
      </c>
      <c r="AA175" s="68" t="s">
        <v>56</v>
      </c>
      <c r="AB175" s="6"/>
      <c r="AC175" s="6"/>
      <c r="AD175" s="112">
        <v>0.0</v>
      </c>
      <c r="AE175" s="112">
        <v>1.0</v>
      </c>
      <c r="AF175" s="6"/>
      <c r="AG175" s="112">
        <v>4.11</v>
      </c>
      <c r="AH175" s="112">
        <v>1.0</v>
      </c>
      <c r="AI175" s="68" t="s">
        <v>64</v>
      </c>
      <c r="AJ175" s="112">
        <v>0.0</v>
      </c>
      <c r="AK175" s="6"/>
      <c r="AL175" s="6"/>
      <c r="AM175" s="112">
        <v>0.0</v>
      </c>
      <c r="AN175" s="112">
        <v>0.0</v>
      </c>
      <c r="AO175" s="112">
        <v>100.0</v>
      </c>
      <c r="AP175" s="112">
        <v>1.0</v>
      </c>
      <c r="AQ175" s="112">
        <v>3.24</v>
      </c>
      <c r="AR175" s="112">
        <v>1.010559</v>
      </c>
      <c r="AS175" s="112">
        <v>86.07044</v>
      </c>
      <c r="AT175" s="112">
        <v>0.0692535</v>
      </c>
      <c r="AU175" s="112">
        <v>1.008183</v>
      </c>
      <c r="AV175" s="112">
        <v>0.6775335</v>
      </c>
      <c r="AW175" s="112">
        <v>4.538262</v>
      </c>
      <c r="AX175" s="112">
        <v>0.0</v>
      </c>
      <c r="AY175" s="112">
        <v>1.181559</v>
      </c>
      <c r="AZ175" s="112">
        <v>-5.847267</v>
      </c>
    </row>
    <row r="176" hidden="1">
      <c r="A176">
        <f t="shared" si="2"/>
        <v>0</v>
      </c>
      <c r="B176" t="str">
        <f t="shared" si="3"/>
        <v/>
      </c>
      <c r="C176" t="str">
        <f>if(and(D$4&gt;1,E176=PROSES!$D$22),,D176)</f>
        <v/>
      </c>
      <c r="D176" s="1" t="str">
        <f>if(and(F$4&gt;1,F176=PROSES!$B$10),,F176)</f>
        <v/>
      </c>
      <c r="E176" t="str">
        <f t="shared" si="4"/>
        <v/>
      </c>
      <c r="F176" t="str">
        <f t="shared" si="5"/>
        <v/>
      </c>
      <c r="G176" s="1" t="str">
        <f>if(Z176=PROSES!$E$29,T176,)</f>
        <v/>
      </c>
      <c r="H176" t="str">
        <f>if(X176=PROSES!$E$29,T176,)</f>
        <v/>
      </c>
      <c r="I176" t="str">
        <f t="shared" si="6"/>
        <v/>
      </c>
      <c r="J176" t="str">
        <f>if(and($K$4&gt;1,R176=PROSES!$C$2),,K176)</f>
        <v/>
      </c>
      <c r="K176" s="1" t="str">
        <f>if(and($L$4&gt;1,L176=PROSES!$B$2),,L176)</f>
        <v/>
      </c>
      <c r="L176" t="str">
        <f t="shared" si="7"/>
        <v/>
      </c>
      <c r="M176" t="str">
        <f>if(Z176=PROSES!$B$3,T176,)</f>
        <v/>
      </c>
      <c r="N176" t="str">
        <f>if(X176=PROSES!$B$3,T176,)</f>
        <v/>
      </c>
      <c r="O176" t="str">
        <f t="shared" si="8"/>
        <v/>
      </c>
      <c r="P176" t="str">
        <f>if(Z176=PROSES!$B$1,T176,)</f>
        <v/>
      </c>
      <c r="Q176" t="str">
        <f>if(X176=PROSES!$B$1,T176,)</f>
        <v/>
      </c>
      <c r="R176" t="str">
        <f t="shared" si="9"/>
        <v>BATURITIPAYANGAN</v>
      </c>
      <c r="S176" s="3"/>
      <c r="T176" s="68" t="s">
        <v>429</v>
      </c>
      <c r="U176" s="68" t="s">
        <v>140</v>
      </c>
      <c r="V176" s="68" t="s">
        <v>140</v>
      </c>
      <c r="W176" s="68" t="s">
        <v>430</v>
      </c>
      <c r="X176" s="68" t="s">
        <v>431</v>
      </c>
      <c r="Y176" s="68" t="s">
        <v>85</v>
      </c>
      <c r="Z176" s="68" t="s">
        <v>432</v>
      </c>
      <c r="AA176" s="68" t="s">
        <v>85</v>
      </c>
      <c r="AB176" s="6"/>
      <c r="AC176" s="6"/>
      <c r="AD176" s="112">
        <v>0.0</v>
      </c>
      <c r="AE176" s="112">
        <v>1.0</v>
      </c>
      <c r="AF176" s="6"/>
      <c r="AG176" s="112">
        <v>21.92</v>
      </c>
      <c r="AH176" s="112">
        <v>1.0</v>
      </c>
      <c r="AI176" s="68" t="s">
        <v>64</v>
      </c>
      <c r="AJ176" s="112">
        <v>0.0</v>
      </c>
      <c r="AK176" s="6"/>
      <c r="AL176" s="6"/>
      <c r="AM176" s="112">
        <v>0.0</v>
      </c>
      <c r="AN176" s="112">
        <v>0.0</v>
      </c>
      <c r="AO176" s="112">
        <v>100.0</v>
      </c>
      <c r="AP176" s="112">
        <v>1.0</v>
      </c>
      <c r="AQ176" s="112">
        <v>0.78</v>
      </c>
      <c r="AR176" s="112">
        <v>10.09891</v>
      </c>
      <c r="AS176" s="112">
        <v>62.32255</v>
      </c>
      <c r="AT176" s="112">
        <v>4.69088</v>
      </c>
      <c r="AU176" s="112">
        <v>8.94336</v>
      </c>
      <c r="AV176" s="112">
        <v>7.97888</v>
      </c>
      <c r="AW176" s="112">
        <v>26.83008</v>
      </c>
      <c r="AX176" s="112">
        <v>0.0</v>
      </c>
      <c r="AY176" s="112">
        <v>0.6002764</v>
      </c>
      <c r="AZ176" s="112">
        <v>17.26142</v>
      </c>
    </row>
    <row r="177">
      <c r="A177">
        <f t="shared" si="2"/>
        <v>0</v>
      </c>
      <c r="B177" t="str">
        <f t="shared" si="3"/>
        <v/>
      </c>
      <c r="C177" t="str">
        <f>if(and(D$4&gt;1,E177=PROSES!$D$22),,D177)</f>
        <v/>
      </c>
      <c r="D177" s="1" t="str">
        <f>if(and(F$4&gt;1,F177=PROSES!$B$10),,F177)</f>
        <v/>
      </c>
      <c r="E177" t="str">
        <f t="shared" si="4"/>
        <v/>
      </c>
      <c r="F177" t="str">
        <f t="shared" si="5"/>
        <v/>
      </c>
      <c r="G177" s="1" t="str">
        <f>if(Z177=PROSES!$E$29,T177,)</f>
        <v/>
      </c>
      <c r="H177" t="str">
        <f>if(X177=PROSES!$E$29,T177,)</f>
        <v/>
      </c>
      <c r="I177" t="str">
        <f t="shared" si="6"/>
        <v/>
      </c>
      <c r="J177" t="str">
        <f>if(and($K$4&gt;1,R177=PROSES!$C$2),,K177)</f>
        <v/>
      </c>
      <c r="K177" s="1" t="str">
        <f>if(and($L$4&gt;1,L177=PROSES!$B$2),,L177)</f>
        <v/>
      </c>
      <c r="L177" t="str">
        <f t="shared" si="7"/>
        <v/>
      </c>
      <c r="M177" t="str">
        <f>if(Z177=PROSES!$B$3,T177,)</f>
        <v/>
      </c>
      <c r="N177" t="str">
        <f>if(X177=PROSES!$B$3,T177,)</f>
        <v/>
      </c>
      <c r="O177" t="str">
        <f t="shared" si="8"/>
        <v/>
      </c>
      <c r="P177" t="str">
        <f>if(Z177=PROSES!$B$1,T177,)</f>
        <v/>
      </c>
      <c r="Q177" t="str">
        <f>if(X177=PROSES!$B$1,T177,)</f>
        <v/>
      </c>
      <c r="R177" t="str">
        <f t="shared" si="9"/>
        <v>BALAPULANGBUMIAYU</v>
      </c>
      <c r="S177" s="3"/>
      <c r="T177" s="68" t="s">
        <v>433</v>
      </c>
      <c r="U177" s="68" t="s">
        <v>176</v>
      </c>
      <c r="V177" s="68" t="s">
        <v>176</v>
      </c>
      <c r="W177" s="68" t="s">
        <v>171</v>
      </c>
      <c r="X177" s="68" t="s">
        <v>434</v>
      </c>
      <c r="Y177" s="68">
        <v>2.0</v>
      </c>
      <c r="Z177" s="68" t="s">
        <v>435</v>
      </c>
      <c r="AA177" s="68">
        <v>2.0</v>
      </c>
      <c r="AB177" s="6"/>
      <c r="AC177" s="6"/>
      <c r="AD177" s="112">
        <v>0.0</v>
      </c>
      <c r="AE177" s="112">
        <v>1.0</v>
      </c>
      <c r="AF177" s="6"/>
      <c r="AG177" s="112">
        <v>24.476</v>
      </c>
      <c r="AH177" s="112">
        <v>1.0</v>
      </c>
      <c r="AI177" s="68" t="s">
        <v>64</v>
      </c>
      <c r="AJ177" s="112">
        <v>0.0</v>
      </c>
      <c r="AK177" s="6"/>
      <c r="AL177" s="6"/>
      <c r="AM177" s="112">
        <v>0.0</v>
      </c>
      <c r="AN177" s="112">
        <v>0.0</v>
      </c>
      <c r="AO177" s="112">
        <v>100.0</v>
      </c>
      <c r="AP177" s="112">
        <v>1.0</v>
      </c>
      <c r="AQ177" s="112">
        <v>0.58</v>
      </c>
      <c r="AR177" s="112">
        <v>10.27002</v>
      </c>
      <c r="AS177" s="112">
        <v>70.94324</v>
      </c>
      <c r="AT177" s="112">
        <v>3.353212</v>
      </c>
      <c r="AU177" s="112">
        <v>9.707182</v>
      </c>
      <c r="AV177" s="112">
        <v>7.024612</v>
      </c>
      <c r="AW177" s="112">
        <v>29.12155</v>
      </c>
      <c r="AX177" s="112">
        <v>0.0</v>
      </c>
      <c r="AY177" s="112">
        <v>0.6412987</v>
      </c>
      <c r="AZ177" s="112">
        <v>8.348166</v>
      </c>
    </row>
    <row r="178">
      <c r="A178">
        <f t="shared" si="2"/>
        <v>0</v>
      </c>
      <c r="B178" t="str">
        <f t="shared" si="3"/>
        <v/>
      </c>
      <c r="C178" t="str">
        <f>if(and(D$4&gt;1,E178=PROSES!$D$22),,D178)</f>
        <v/>
      </c>
      <c r="D178" s="1" t="str">
        <f>if(and(F$4&gt;1,F178=PROSES!$B$10),,F178)</f>
        <v/>
      </c>
      <c r="E178" t="str">
        <f t="shared" si="4"/>
        <v/>
      </c>
      <c r="F178" t="str">
        <f t="shared" si="5"/>
        <v/>
      </c>
      <c r="G178" s="1" t="str">
        <f>if(Z178=PROSES!$E$29,T178,)</f>
        <v/>
      </c>
      <c r="H178" t="str">
        <f>if(X178=PROSES!$E$29,T178,)</f>
        <v/>
      </c>
      <c r="I178" t="str">
        <f t="shared" si="6"/>
        <v/>
      </c>
      <c r="J178" t="str">
        <f>if(and($K$4&gt;1,R178=PROSES!$C$2),,K178)</f>
        <v/>
      </c>
      <c r="K178" s="1" t="str">
        <f>if(and($L$4&gt;1,L178=PROSES!$B$2),,L178)</f>
        <v/>
      </c>
      <c r="L178" t="str">
        <f t="shared" si="7"/>
        <v/>
      </c>
      <c r="M178" t="str">
        <f>if(Z178=PROSES!$B$3,T178,)</f>
        <v/>
      </c>
      <c r="N178" t="str">
        <f>if(X178=PROSES!$B$3,T178,)</f>
        <v/>
      </c>
      <c r="O178" t="str">
        <f t="shared" si="8"/>
        <v/>
      </c>
      <c r="P178" t="str">
        <f>if(Z178=PROSES!$B$1,T178,)</f>
        <v/>
      </c>
      <c r="Q178" t="str">
        <f>if(X178=PROSES!$B$1,T178,)</f>
        <v/>
      </c>
      <c r="R178" t="str">
        <f t="shared" si="9"/>
        <v>BALAPULANGBUMIAYU</v>
      </c>
      <c r="S178" s="3"/>
      <c r="T178" s="68" t="s">
        <v>3734</v>
      </c>
      <c r="U178" s="68" t="s">
        <v>176</v>
      </c>
      <c r="V178" s="68" t="s">
        <v>176</v>
      </c>
      <c r="W178" s="68" t="s">
        <v>171</v>
      </c>
      <c r="X178" s="68" t="s">
        <v>434</v>
      </c>
      <c r="Y178" s="68">
        <v>1.0</v>
      </c>
      <c r="Z178" s="68" t="s">
        <v>435</v>
      </c>
      <c r="AA178" s="68">
        <v>1.0</v>
      </c>
      <c r="AB178" s="6"/>
      <c r="AC178" s="6"/>
      <c r="AD178" s="112">
        <v>0.0</v>
      </c>
      <c r="AE178" s="112">
        <v>1.0</v>
      </c>
      <c r="AF178" s="6"/>
      <c r="AG178" s="112">
        <v>24.476</v>
      </c>
      <c r="AH178" s="112">
        <v>1.0</v>
      </c>
      <c r="AI178" s="68" t="s">
        <v>64</v>
      </c>
      <c r="AJ178" s="112">
        <v>0.0</v>
      </c>
      <c r="AK178" s="6"/>
      <c r="AL178" s="6"/>
      <c r="AM178" s="112">
        <v>0.0</v>
      </c>
      <c r="AN178" s="112">
        <v>0.0</v>
      </c>
      <c r="AO178" s="112">
        <v>100.0</v>
      </c>
      <c r="AP178" s="112">
        <v>1.0</v>
      </c>
      <c r="AQ178" s="112">
        <v>0.58</v>
      </c>
      <c r="AR178" s="112">
        <v>10.27002</v>
      </c>
      <c r="AS178" s="112">
        <v>70.94324</v>
      </c>
      <c r="AT178" s="112">
        <v>3.353212</v>
      </c>
      <c r="AU178" s="112">
        <v>9.707182</v>
      </c>
      <c r="AV178" s="112">
        <v>7.024612</v>
      </c>
      <c r="AW178" s="112">
        <v>29.12155</v>
      </c>
      <c r="AX178" s="112">
        <v>0.0</v>
      </c>
      <c r="AY178" s="112">
        <v>0.6412987</v>
      </c>
      <c r="AZ178" s="112">
        <v>8.348166</v>
      </c>
    </row>
    <row r="179">
      <c r="A179">
        <f t="shared" si="2"/>
        <v>0</v>
      </c>
      <c r="B179" t="str">
        <f t="shared" si="3"/>
        <v/>
      </c>
      <c r="C179" t="str">
        <f>if(and(D$4&gt;1,E179=PROSES!$D$22),,D179)</f>
        <v/>
      </c>
      <c r="D179" s="1" t="str">
        <f>if(and(F$4&gt;1,F179=PROSES!$B$10),,F179)</f>
        <v/>
      </c>
      <c r="E179" t="str">
        <f t="shared" si="4"/>
        <v/>
      </c>
      <c r="F179" t="str">
        <f t="shared" si="5"/>
        <v/>
      </c>
      <c r="G179" s="1" t="str">
        <f>if(Z179=PROSES!$E$29,T179,)</f>
        <v/>
      </c>
      <c r="H179" t="str">
        <f>if(X179=PROSES!$E$29,T179,)</f>
        <v/>
      </c>
      <c r="I179" t="str">
        <f t="shared" si="6"/>
        <v/>
      </c>
      <c r="J179" t="str">
        <f>if(and($K$4&gt;1,R179=PROSES!$C$2),,K179)</f>
        <v/>
      </c>
      <c r="K179" s="1" t="str">
        <f>if(and($L$4&gt;1,L179=PROSES!$B$2),,L179)</f>
        <v/>
      </c>
      <c r="L179" t="str">
        <f t="shared" si="7"/>
        <v/>
      </c>
      <c r="M179" t="str">
        <f>if(Z179=PROSES!$B$3,T179,)</f>
        <v/>
      </c>
      <c r="N179" t="str">
        <f>if(X179=PROSES!$B$3,T179,)</f>
        <v/>
      </c>
      <c r="O179" t="str">
        <f t="shared" si="8"/>
        <v/>
      </c>
      <c r="P179" t="str">
        <f>if(Z179=PROSES!$B$1,T179,)</f>
        <v/>
      </c>
      <c r="Q179" t="str">
        <f>if(X179=PROSES!$B$1,T179,)</f>
        <v/>
      </c>
      <c r="R179" t="str">
        <f t="shared" si="9"/>
        <v>BUMIAYUKALIBAKAL</v>
      </c>
      <c r="S179" s="3"/>
      <c r="T179" s="68" t="s">
        <v>436</v>
      </c>
      <c r="U179" s="68" t="s">
        <v>176</v>
      </c>
      <c r="V179" s="68" t="s">
        <v>176</v>
      </c>
      <c r="W179" s="68" t="s">
        <v>171</v>
      </c>
      <c r="X179" s="68" t="s">
        <v>435</v>
      </c>
      <c r="Y179" s="68">
        <v>1.0</v>
      </c>
      <c r="Z179" s="68" t="s">
        <v>437</v>
      </c>
      <c r="AA179" s="68">
        <v>1.0</v>
      </c>
      <c r="AB179" s="6"/>
      <c r="AC179" s="6"/>
      <c r="AD179" s="112">
        <v>0.0</v>
      </c>
      <c r="AE179" s="112">
        <v>1.0</v>
      </c>
      <c r="AF179" s="6"/>
      <c r="AG179" s="112">
        <v>33.932</v>
      </c>
      <c r="AH179" s="112">
        <v>1.0</v>
      </c>
      <c r="AI179" s="68" t="s">
        <v>64</v>
      </c>
      <c r="AJ179" s="112">
        <v>0.0</v>
      </c>
      <c r="AK179" s="6"/>
      <c r="AL179" s="6"/>
      <c r="AM179" s="112">
        <v>0.0</v>
      </c>
      <c r="AN179" s="112">
        <v>0.0</v>
      </c>
      <c r="AO179" s="112">
        <v>100.0</v>
      </c>
      <c r="AP179" s="112">
        <v>1.0</v>
      </c>
      <c r="AQ179" s="112">
        <v>0.58</v>
      </c>
      <c r="AR179" s="112">
        <v>14.23772</v>
      </c>
      <c r="AS179" s="112">
        <v>70.94324</v>
      </c>
      <c r="AT179" s="112">
        <v>4.648684</v>
      </c>
      <c r="AU179" s="112">
        <v>13.45743</v>
      </c>
      <c r="AV179" s="112">
        <v>9.738483</v>
      </c>
      <c r="AW179" s="112">
        <v>40.37229</v>
      </c>
      <c r="AX179" s="112">
        <v>0.0</v>
      </c>
      <c r="AY179" s="112">
        <v>0.6412987</v>
      </c>
      <c r="AZ179" s="112">
        <v>8.348166</v>
      </c>
    </row>
    <row r="180">
      <c r="A180">
        <f t="shared" si="2"/>
        <v>0</v>
      </c>
      <c r="B180" t="str">
        <f t="shared" si="3"/>
        <v/>
      </c>
      <c r="C180" t="str">
        <f>if(and(D$4&gt;1,E180=PROSES!$D$22),,D180)</f>
        <v/>
      </c>
      <c r="D180" s="1" t="str">
        <f>if(and(F$4&gt;1,F180=PROSES!$B$10),,F180)</f>
        <v/>
      </c>
      <c r="E180" t="str">
        <f t="shared" si="4"/>
        <v/>
      </c>
      <c r="F180" t="str">
        <f t="shared" si="5"/>
        <v/>
      </c>
      <c r="G180" s="1" t="str">
        <f>if(Z180=PROSES!$E$29,T180,)</f>
        <v/>
      </c>
      <c r="H180" t="str">
        <f>if(X180=PROSES!$E$29,T180,)</f>
        <v/>
      </c>
      <c r="I180" t="str">
        <f t="shared" si="6"/>
        <v/>
      </c>
      <c r="J180" t="str">
        <f>if(and($K$4&gt;1,R180=PROSES!$C$2),,K180)</f>
        <v/>
      </c>
      <c r="K180" s="1" t="str">
        <f>if(and($L$4&gt;1,L180=PROSES!$B$2),,L180)</f>
        <v/>
      </c>
      <c r="L180" t="str">
        <f t="shared" si="7"/>
        <v/>
      </c>
      <c r="M180" t="str">
        <f>if(Z180=PROSES!$B$3,T180,)</f>
        <v/>
      </c>
      <c r="N180" t="str">
        <f>if(X180=PROSES!$B$3,T180,)</f>
        <v/>
      </c>
      <c r="O180" t="str">
        <f t="shared" si="8"/>
        <v/>
      </c>
      <c r="P180" t="str">
        <f>if(Z180=PROSES!$B$1,T180,)</f>
        <v/>
      </c>
      <c r="Q180" t="str">
        <f>if(X180=PROSES!$B$1,T180,)</f>
        <v/>
      </c>
      <c r="R180" t="str">
        <f t="shared" si="9"/>
        <v>BUMIAYUKALIBAKAL</v>
      </c>
      <c r="S180" s="3"/>
      <c r="T180" s="68" t="s">
        <v>438</v>
      </c>
      <c r="U180" s="68" t="s">
        <v>176</v>
      </c>
      <c r="V180" s="68" t="s">
        <v>176</v>
      </c>
      <c r="W180" s="68" t="s">
        <v>171</v>
      </c>
      <c r="X180" s="68" t="s">
        <v>435</v>
      </c>
      <c r="Y180" s="68">
        <v>2.0</v>
      </c>
      <c r="Z180" s="68" t="s">
        <v>437</v>
      </c>
      <c r="AA180" s="68">
        <v>2.0</v>
      </c>
      <c r="AB180" s="6"/>
      <c r="AC180" s="6"/>
      <c r="AD180" s="112">
        <v>0.0</v>
      </c>
      <c r="AE180" s="112">
        <v>1.0</v>
      </c>
      <c r="AF180" s="6"/>
      <c r="AG180" s="112">
        <v>33.932</v>
      </c>
      <c r="AH180" s="112">
        <v>1.0</v>
      </c>
      <c r="AI180" s="68" t="s">
        <v>64</v>
      </c>
      <c r="AJ180" s="112">
        <v>0.0</v>
      </c>
      <c r="AK180" s="6"/>
      <c r="AL180" s="6"/>
      <c r="AM180" s="112">
        <v>0.0</v>
      </c>
      <c r="AN180" s="112">
        <v>0.0</v>
      </c>
      <c r="AO180" s="112">
        <v>100.0</v>
      </c>
      <c r="AP180" s="112">
        <v>1.0</v>
      </c>
      <c r="AQ180" s="112">
        <v>0.58</v>
      </c>
      <c r="AR180" s="112">
        <v>14.23772</v>
      </c>
      <c r="AS180" s="112">
        <v>70.94324</v>
      </c>
      <c r="AT180" s="112">
        <v>4.648684</v>
      </c>
      <c r="AU180" s="112">
        <v>13.45743</v>
      </c>
      <c r="AV180" s="112">
        <v>9.738483</v>
      </c>
      <c r="AW180" s="112">
        <v>40.37229</v>
      </c>
      <c r="AX180" s="112">
        <v>0.0</v>
      </c>
      <c r="AY180" s="112">
        <v>0.6412987</v>
      </c>
      <c r="AZ180" s="112">
        <v>8.348166</v>
      </c>
    </row>
    <row r="181" hidden="1">
      <c r="A181">
        <f t="shared" si="2"/>
        <v>0</v>
      </c>
      <c r="B181" t="str">
        <f t="shared" si="3"/>
        <v/>
      </c>
      <c r="C181" t="str">
        <f>if(and(D$4&gt;1,E181=PROSES!$D$22),,D181)</f>
        <v/>
      </c>
      <c r="D181" s="1" t="str">
        <f>if(and(F$4&gt;1,F181=PROSES!$B$10),,F181)</f>
        <v/>
      </c>
      <c r="E181" t="str">
        <f t="shared" si="4"/>
        <v/>
      </c>
      <c r="F181" t="str">
        <f t="shared" si="5"/>
        <v/>
      </c>
      <c r="G181" s="1" t="str">
        <f>if(Z181=PROSES!$E$29,T181,)</f>
        <v/>
      </c>
      <c r="H181" t="str">
        <f>if(X181=PROSES!$E$29,T181,)</f>
        <v/>
      </c>
      <c r="I181" t="str">
        <f t="shared" si="6"/>
        <v/>
      </c>
      <c r="J181" t="str">
        <f>if(and($K$4&gt;1,R181=PROSES!$C$2),,K181)</f>
        <v/>
      </c>
      <c r="K181" s="1" t="str">
        <f>if(and($L$4&gt;1,L181=PROSES!$B$2),,L181)</f>
        <v/>
      </c>
      <c r="L181" t="str">
        <f t="shared" si="7"/>
        <v/>
      </c>
      <c r="M181" t="str">
        <f>if(Z181=PROSES!$B$3,T181,)</f>
        <v/>
      </c>
      <c r="N181" t="str">
        <f>if(X181=PROSES!$B$3,T181,)</f>
        <v/>
      </c>
      <c r="O181" t="str">
        <f t="shared" si="8"/>
        <v/>
      </c>
      <c r="P181" t="str">
        <f>if(Z181=PROSES!$B$1,T181,)</f>
        <v/>
      </c>
      <c r="Q181" t="str">
        <f>if(X181=PROSES!$B$1,T181,)</f>
        <v/>
      </c>
      <c r="R181" t="str">
        <f t="shared" si="9"/>
        <v>BUNARKRACAK</v>
      </c>
      <c r="S181" s="3"/>
      <c r="T181" s="68" t="s">
        <v>439</v>
      </c>
      <c r="U181" s="68" t="s">
        <v>58</v>
      </c>
      <c r="V181" s="68" t="s">
        <v>58</v>
      </c>
      <c r="W181" s="68" t="s">
        <v>440</v>
      </c>
      <c r="X181" s="68" t="s">
        <v>441</v>
      </c>
      <c r="Y181" s="68" t="s">
        <v>252</v>
      </c>
      <c r="Z181" s="68" t="s">
        <v>442</v>
      </c>
      <c r="AA181" s="68" t="s">
        <v>249</v>
      </c>
      <c r="AB181" s="6"/>
      <c r="AC181" s="6"/>
      <c r="AD181" s="112">
        <v>0.0</v>
      </c>
      <c r="AE181" s="112">
        <v>1.0</v>
      </c>
      <c r="AF181" s="6"/>
      <c r="AG181" s="112">
        <v>21.1</v>
      </c>
      <c r="AH181" s="112">
        <v>1.0</v>
      </c>
      <c r="AI181" s="68" t="s">
        <v>64</v>
      </c>
      <c r="AJ181" s="112">
        <v>0.0</v>
      </c>
      <c r="AK181" s="6"/>
      <c r="AL181" s="6"/>
      <c r="AM181" s="112">
        <v>0.0</v>
      </c>
      <c r="AN181" s="112">
        <v>0.0</v>
      </c>
      <c r="AO181" s="112">
        <v>100.0</v>
      </c>
      <c r="AP181" s="112">
        <v>1.0</v>
      </c>
      <c r="AQ181" s="112">
        <v>0.23</v>
      </c>
      <c r="AR181" s="112">
        <v>9.355048</v>
      </c>
      <c r="AS181" s="112">
        <v>53.89206</v>
      </c>
      <c r="AT181" s="112">
        <v>5.513008</v>
      </c>
      <c r="AU181" s="112">
        <v>7.558021</v>
      </c>
      <c r="AV181" s="112">
        <v>8.678008</v>
      </c>
      <c r="AW181" s="112">
        <v>22.67406</v>
      </c>
      <c r="AX181" s="112">
        <v>0.0</v>
      </c>
      <c r="AY181" s="112">
        <v>0.550285</v>
      </c>
      <c r="AZ181" s="112">
        <v>24.28218</v>
      </c>
    </row>
    <row r="182" hidden="1">
      <c r="A182">
        <f t="shared" si="2"/>
        <v>0</v>
      </c>
      <c r="B182" t="str">
        <f t="shared" si="3"/>
        <v/>
      </c>
      <c r="C182" t="str">
        <f>if(and(D$4&gt;1,E182=PROSES!$D$22),,D182)</f>
        <v/>
      </c>
      <c r="D182" s="1" t="str">
        <f>if(and(F$4&gt;1,F182=PROSES!$B$10),,F182)</f>
        <v/>
      </c>
      <c r="E182" t="str">
        <f t="shared" si="4"/>
        <v/>
      </c>
      <c r="F182" t="str">
        <f t="shared" si="5"/>
        <v/>
      </c>
      <c r="G182" s="1" t="str">
        <f>if(Z182=PROSES!$E$29,T182,)</f>
        <v/>
      </c>
      <c r="H182" t="str">
        <f>if(X182=PROSES!$E$29,T182,)</f>
        <v/>
      </c>
      <c r="I182" t="str">
        <f t="shared" si="6"/>
        <v/>
      </c>
      <c r="J182" t="str">
        <f>if(and($K$4&gt;1,R182=PROSES!$C$2),,K182)</f>
        <v/>
      </c>
      <c r="K182" s="1" t="str">
        <f>if(and($L$4&gt;1,L182=PROSES!$B$2),,L182)</f>
        <v/>
      </c>
      <c r="L182" t="str">
        <f t="shared" si="7"/>
        <v/>
      </c>
      <c r="M182" t="str">
        <f>if(Z182=PROSES!$B$3,T182,)</f>
        <v/>
      </c>
      <c r="N182" t="str">
        <f>if(X182=PROSES!$B$3,T182,)</f>
        <v/>
      </c>
      <c r="O182" t="str">
        <f t="shared" si="8"/>
        <v/>
      </c>
      <c r="P182" t="str">
        <f>if(Z182=PROSES!$B$1,T182,)</f>
        <v/>
      </c>
      <c r="Q182" t="str">
        <f>if(X182=PROSES!$B$1,T182,)</f>
        <v/>
      </c>
      <c r="R182" t="str">
        <f t="shared" si="9"/>
        <v>BUNARKRACAK</v>
      </c>
      <c r="S182" s="3"/>
      <c r="T182" s="68" t="s">
        <v>443</v>
      </c>
      <c r="U182" s="68" t="s">
        <v>58</v>
      </c>
      <c r="V182" s="68" t="s">
        <v>58</v>
      </c>
      <c r="W182" s="68" t="s">
        <v>440</v>
      </c>
      <c r="X182" s="68" t="s">
        <v>441</v>
      </c>
      <c r="Y182" s="68" t="s">
        <v>252</v>
      </c>
      <c r="Z182" s="68" t="s">
        <v>442</v>
      </c>
      <c r="AA182" s="68" t="s">
        <v>249</v>
      </c>
      <c r="AB182" s="6"/>
      <c r="AC182" s="6"/>
      <c r="AD182" s="112">
        <v>0.0</v>
      </c>
      <c r="AE182" s="112">
        <v>1.0</v>
      </c>
      <c r="AF182" s="6"/>
      <c r="AG182" s="112">
        <v>21.1</v>
      </c>
      <c r="AH182" s="112">
        <v>1.0</v>
      </c>
      <c r="AI182" s="68" t="s">
        <v>64</v>
      </c>
      <c r="AJ182" s="112">
        <v>0.0</v>
      </c>
      <c r="AK182" s="6"/>
      <c r="AL182" s="6"/>
      <c r="AM182" s="112">
        <v>0.0</v>
      </c>
      <c r="AN182" s="112">
        <v>0.0</v>
      </c>
      <c r="AO182" s="112">
        <v>100.0</v>
      </c>
      <c r="AP182" s="112">
        <v>1.0</v>
      </c>
      <c r="AQ182" s="112">
        <v>0.23</v>
      </c>
      <c r="AR182" s="112">
        <v>9.355048</v>
      </c>
      <c r="AS182" s="112">
        <v>53.89206</v>
      </c>
      <c r="AT182" s="112">
        <v>5.513008</v>
      </c>
      <c r="AU182" s="112">
        <v>7.558021</v>
      </c>
      <c r="AV182" s="112">
        <v>8.678008</v>
      </c>
      <c r="AW182" s="112">
        <v>22.67406</v>
      </c>
      <c r="AX182" s="112">
        <v>0.0</v>
      </c>
      <c r="AY182" s="112">
        <v>0.550285</v>
      </c>
      <c r="AZ182" s="112">
        <v>24.28218</v>
      </c>
    </row>
    <row r="183" hidden="1">
      <c r="A183">
        <f t="shared" si="2"/>
        <v>0</v>
      </c>
      <c r="B183" t="str">
        <f t="shared" si="3"/>
        <v/>
      </c>
      <c r="C183" t="str">
        <f>if(and(D$4&gt;1,E183=PROSES!$D$22),,D183)</f>
        <v/>
      </c>
      <c r="D183" s="1" t="str">
        <f>if(and(F$4&gt;1,F183=PROSES!$B$10),,F183)</f>
        <v/>
      </c>
      <c r="E183" t="str">
        <f t="shared" si="4"/>
        <v/>
      </c>
      <c r="F183" t="str">
        <f t="shared" si="5"/>
        <v/>
      </c>
      <c r="G183" s="1" t="str">
        <f>if(Z183=PROSES!$E$29,T183,)</f>
        <v/>
      </c>
      <c r="H183" t="str">
        <f>if(X183=PROSES!$E$29,T183,)</f>
        <v/>
      </c>
      <c r="I183" t="str">
        <f t="shared" si="6"/>
        <v/>
      </c>
      <c r="J183" t="str">
        <f>if(and($K$4&gt;1,R183=PROSES!$C$2),,K183)</f>
        <v/>
      </c>
      <c r="K183" s="1" t="str">
        <f>if(and($L$4&gt;1,L183=PROSES!$B$2),,L183)</f>
        <v/>
      </c>
      <c r="L183" t="str">
        <f t="shared" si="7"/>
        <v/>
      </c>
      <c r="M183" t="str">
        <f>if(Z183=PROSES!$B$3,T183,)</f>
        <v/>
      </c>
      <c r="N183" t="str">
        <f>if(X183=PROSES!$B$3,T183,)</f>
        <v/>
      </c>
      <c r="O183" t="str">
        <f t="shared" si="8"/>
        <v/>
      </c>
      <c r="P183" t="str">
        <f>if(Z183=PROSES!$B$1,T183,)</f>
        <v/>
      </c>
      <c r="Q183" t="str">
        <f>if(X183=PROSES!$B$1,T183,)</f>
        <v/>
      </c>
      <c r="R183" t="str">
        <f t="shared" si="9"/>
        <v>RANGKAS BITUNGBUNAR</v>
      </c>
      <c r="S183" s="3"/>
      <c r="T183" s="68" t="s">
        <v>444</v>
      </c>
      <c r="U183" s="68" t="s">
        <v>58</v>
      </c>
      <c r="V183" s="68" t="s">
        <v>58</v>
      </c>
      <c r="W183" s="68" t="s">
        <v>440</v>
      </c>
      <c r="X183" s="68" t="s">
        <v>445</v>
      </c>
      <c r="Y183" s="68" t="s">
        <v>249</v>
      </c>
      <c r="Z183" s="68" t="s">
        <v>441</v>
      </c>
      <c r="AA183" s="68" t="s">
        <v>249</v>
      </c>
      <c r="AB183" s="6"/>
      <c r="AC183" s="6"/>
      <c r="AD183" s="112">
        <v>0.0</v>
      </c>
      <c r="AE183" s="112">
        <v>1.0</v>
      </c>
      <c r="AF183" s="6"/>
      <c r="AG183" s="112">
        <v>35.7</v>
      </c>
      <c r="AH183" s="112">
        <v>1.0</v>
      </c>
      <c r="AI183" s="68" t="s">
        <v>64</v>
      </c>
      <c r="AJ183" s="112">
        <v>0.0</v>
      </c>
      <c r="AK183" s="6"/>
      <c r="AL183" s="6"/>
      <c r="AM183" s="112">
        <v>0.0</v>
      </c>
      <c r="AN183" s="112">
        <v>0.0</v>
      </c>
      <c r="AO183" s="112">
        <v>100.0</v>
      </c>
      <c r="AP183" s="112">
        <v>1.0</v>
      </c>
      <c r="AQ183" s="112">
        <v>0.23</v>
      </c>
      <c r="AR183" s="112">
        <v>15.82821</v>
      </c>
      <c r="AS183" s="112">
        <v>53.89206</v>
      </c>
      <c r="AT183" s="112">
        <v>9.327696</v>
      </c>
      <c r="AU183" s="112">
        <v>12.78774</v>
      </c>
      <c r="AV183" s="112">
        <v>14.6827</v>
      </c>
      <c r="AW183" s="112">
        <v>38.36322</v>
      </c>
      <c r="AX183" s="112">
        <v>0.0</v>
      </c>
      <c r="AY183" s="112">
        <v>0.550285</v>
      </c>
      <c r="AZ183" s="112">
        <v>24.28218</v>
      </c>
    </row>
    <row r="184" hidden="1">
      <c r="A184">
        <f t="shared" si="2"/>
        <v>0</v>
      </c>
      <c r="B184" t="str">
        <f t="shared" si="3"/>
        <v/>
      </c>
      <c r="C184" t="str">
        <f>if(and(D$4&gt;1,E184=PROSES!$D$22),,D184)</f>
        <v/>
      </c>
      <c r="D184" s="1" t="str">
        <f>if(and(F$4&gt;1,F184=PROSES!$B$10),,F184)</f>
        <v/>
      </c>
      <c r="E184" t="str">
        <f t="shared" si="4"/>
        <v/>
      </c>
      <c r="F184" t="str">
        <f t="shared" si="5"/>
        <v/>
      </c>
      <c r="G184" s="1" t="str">
        <f>if(Z184=PROSES!$E$29,T184,)</f>
        <v/>
      </c>
      <c r="H184" t="str">
        <f>if(X184=PROSES!$E$29,T184,)</f>
        <v/>
      </c>
      <c r="I184" t="str">
        <f t="shared" si="6"/>
        <v/>
      </c>
      <c r="J184" t="str">
        <f>if(and($K$4&gt;1,R184=PROSES!$C$2),,K184)</f>
        <v/>
      </c>
      <c r="K184" s="1" t="str">
        <f>if(and($L$4&gt;1,L184=PROSES!$B$2),,L184)</f>
        <v/>
      </c>
      <c r="L184" t="str">
        <f t="shared" si="7"/>
        <v/>
      </c>
      <c r="M184" t="str">
        <f>if(Z184=PROSES!$B$3,T184,)</f>
        <v/>
      </c>
      <c r="N184" t="str">
        <f>if(X184=PROSES!$B$3,T184,)</f>
        <v/>
      </c>
      <c r="O184" t="str">
        <f t="shared" si="8"/>
        <v/>
      </c>
      <c r="P184" t="str">
        <f>if(Z184=PROSES!$B$1,T184,)</f>
        <v/>
      </c>
      <c r="Q184" t="str">
        <f>if(X184=PROSES!$B$1,T184,)</f>
        <v/>
      </c>
      <c r="R184" t="str">
        <f t="shared" si="9"/>
        <v>RANGKAS BITUNGBUNAR</v>
      </c>
      <c r="S184" s="3"/>
      <c r="T184" s="68" t="s">
        <v>446</v>
      </c>
      <c r="U184" s="68" t="s">
        <v>58</v>
      </c>
      <c r="V184" s="68" t="s">
        <v>58</v>
      </c>
      <c r="W184" s="68" t="s">
        <v>440</v>
      </c>
      <c r="X184" s="68" t="s">
        <v>445</v>
      </c>
      <c r="Y184" s="68" t="s">
        <v>252</v>
      </c>
      <c r="Z184" s="68" t="s">
        <v>441</v>
      </c>
      <c r="AA184" s="68" t="s">
        <v>249</v>
      </c>
      <c r="AB184" s="6"/>
      <c r="AC184" s="6"/>
      <c r="AD184" s="112">
        <v>0.0</v>
      </c>
      <c r="AE184" s="112">
        <v>1.0</v>
      </c>
      <c r="AF184" s="6"/>
      <c r="AG184" s="112">
        <v>35.7</v>
      </c>
      <c r="AH184" s="112">
        <v>1.0</v>
      </c>
      <c r="AI184" s="68" t="s">
        <v>64</v>
      </c>
      <c r="AJ184" s="112">
        <v>0.0</v>
      </c>
      <c r="AK184" s="6"/>
      <c r="AL184" s="6"/>
      <c r="AM184" s="112">
        <v>0.0</v>
      </c>
      <c r="AN184" s="112">
        <v>0.0</v>
      </c>
      <c r="AO184" s="112">
        <v>100.0</v>
      </c>
      <c r="AP184" s="112">
        <v>1.0</v>
      </c>
      <c r="AQ184" s="112">
        <v>0.23</v>
      </c>
      <c r="AR184" s="112">
        <v>15.82821</v>
      </c>
      <c r="AS184" s="112">
        <v>53.89206</v>
      </c>
      <c r="AT184" s="112">
        <v>9.327696</v>
      </c>
      <c r="AU184" s="112">
        <v>12.78774</v>
      </c>
      <c r="AV184" s="112">
        <v>14.6827</v>
      </c>
      <c r="AW184" s="112">
        <v>38.36322</v>
      </c>
      <c r="AX184" s="112">
        <v>0.0</v>
      </c>
      <c r="AY184" s="112">
        <v>0.550285</v>
      </c>
      <c r="AZ184" s="112">
        <v>24.28218</v>
      </c>
    </row>
    <row r="185">
      <c r="A185">
        <f t="shared" si="2"/>
        <v>0</v>
      </c>
      <c r="B185" t="str">
        <f t="shared" si="3"/>
        <v/>
      </c>
      <c r="C185" t="str">
        <f>if(and(D$4&gt;1,E185=PROSES!$D$22),,D185)</f>
        <v/>
      </c>
      <c r="D185" s="1" t="str">
        <f>if(and(F$4&gt;1,F185=PROSES!$B$10),,F185)</f>
        <v/>
      </c>
      <c r="E185" t="str">
        <f t="shared" si="4"/>
        <v/>
      </c>
      <c r="F185" t="str">
        <f t="shared" si="5"/>
        <v/>
      </c>
      <c r="G185" s="1" t="str">
        <f>if(Z185=PROSES!$E$29,T185,)</f>
        <v/>
      </c>
      <c r="H185" t="str">
        <f>if(X185=PROSES!$E$29,T185,)</f>
        <v/>
      </c>
      <c r="I185" t="str">
        <f t="shared" si="6"/>
        <v/>
      </c>
      <c r="J185" t="str">
        <f>if(and($K$4&gt;1,R185=PROSES!$C$2),,K185)</f>
        <v/>
      </c>
      <c r="K185" s="1" t="str">
        <f>if(and($L$4&gt;1,L185=PROSES!$B$2),,L185)</f>
        <v/>
      </c>
      <c r="L185" t="str">
        <f t="shared" si="7"/>
        <v/>
      </c>
      <c r="M185" t="str">
        <f>if(Z185=PROSES!$B$3,T185,)</f>
        <v/>
      </c>
      <c r="N185" t="str">
        <f>if(X185=PROSES!$B$3,T185,)</f>
        <v/>
      </c>
      <c r="O185" t="str">
        <f t="shared" si="8"/>
        <v/>
      </c>
      <c r="P185" t="str">
        <f>if(Z185=PROSES!$B$1,T185,)</f>
        <v/>
      </c>
      <c r="Q185" t="str">
        <f>if(X185=PROSES!$B$1,T185,)</f>
        <v/>
      </c>
      <c r="R185" t="str">
        <f t="shared" si="9"/>
        <v>BANYUWANGI5</v>
      </c>
      <c r="S185" s="3"/>
      <c r="T185" s="68" t="s">
        <v>447</v>
      </c>
      <c r="U185" s="68" t="s">
        <v>448</v>
      </c>
      <c r="V185" s="68" t="s">
        <v>82</v>
      </c>
      <c r="W185" s="68" t="s">
        <v>171</v>
      </c>
      <c r="X185" s="68" t="s">
        <v>396</v>
      </c>
      <c r="Y185" s="68" t="s">
        <v>85</v>
      </c>
      <c r="Z185" s="68"/>
      <c r="AA185" s="68" t="s">
        <v>449</v>
      </c>
      <c r="AB185" s="6"/>
      <c r="AC185" s="6"/>
      <c r="AD185" s="112">
        <v>0.0</v>
      </c>
      <c r="AE185" s="112">
        <v>1.0</v>
      </c>
      <c r="AF185" s="6"/>
      <c r="AG185" s="112">
        <v>7.99</v>
      </c>
      <c r="AH185" s="112">
        <v>1.0</v>
      </c>
      <c r="AI185" s="68" t="s">
        <v>64</v>
      </c>
      <c r="AJ185" s="112">
        <v>0.0</v>
      </c>
      <c r="AK185" s="6"/>
      <c r="AL185" s="6"/>
      <c r="AM185" s="112">
        <v>0.0</v>
      </c>
      <c r="AN185" s="112">
        <v>0.0</v>
      </c>
      <c r="AO185" s="112">
        <v>100.0</v>
      </c>
      <c r="AP185" s="112">
        <v>1.0</v>
      </c>
      <c r="AQ185" s="112">
        <v>0.58</v>
      </c>
      <c r="AR185" s="112">
        <v>3.35257</v>
      </c>
      <c r="AS185" s="112">
        <v>70.94324</v>
      </c>
      <c r="AT185" s="112">
        <v>1.09463</v>
      </c>
      <c r="AU185" s="112">
        <v>3.168834</v>
      </c>
      <c r="AV185" s="112">
        <v>2.29313</v>
      </c>
      <c r="AW185" s="112">
        <v>9.506502</v>
      </c>
      <c r="AX185" s="112">
        <v>0.0</v>
      </c>
      <c r="AY185" s="112">
        <v>0.6412987</v>
      </c>
      <c r="AZ185" s="112">
        <v>8.348166</v>
      </c>
    </row>
    <row r="186">
      <c r="A186">
        <f t="shared" si="2"/>
        <v>0</v>
      </c>
      <c r="B186" t="str">
        <f t="shared" si="3"/>
        <v/>
      </c>
      <c r="C186" t="str">
        <f>if(and(D$4&gt;1,E186=PROSES!$D$22),,D186)</f>
        <v/>
      </c>
      <c r="D186" s="1" t="str">
        <f>if(and(F$4&gt;1,F186=PROSES!$B$10),,F186)</f>
        <v/>
      </c>
      <c r="E186" t="str">
        <f t="shared" si="4"/>
        <v/>
      </c>
      <c r="F186" t="str">
        <f t="shared" si="5"/>
        <v/>
      </c>
      <c r="G186" s="1" t="str">
        <f>if(Z186=PROSES!$E$29,T186,)</f>
        <v/>
      </c>
      <c r="H186" t="str">
        <f>if(X186=PROSES!$E$29,T186,)</f>
        <v/>
      </c>
      <c r="I186" t="str">
        <f t="shared" si="6"/>
        <v/>
      </c>
      <c r="J186" t="str">
        <f>if(and($K$4&gt;1,R186=PROSES!$C$2),,K186)</f>
        <v/>
      </c>
      <c r="K186" s="1" t="str">
        <f>if(and($L$4&gt;1,L186=PROSES!$B$2),,L186)</f>
        <v/>
      </c>
      <c r="L186" t="str">
        <f t="shared" si="7"/>
        <v/>
      </c>
      <c r="M186" t="str">
        <f>if(Z186=PROSES!$B$3,T186,)</f>
        <v/>
      </c>
      <c r="N186" t="str">
        <f>if(X186=PROSES!$B$3,T186,)</f>
        <v/>
      </c>
      <c r="O186" t="str">
        <f t="shared" si="8"/>
        <v/>
      </c>
      <c r="P186" t="str">
        <f>if(Z186=PROSES!$B$1,T186,)</f>
        <v/>
      </c>
      <c r="Q186" t="str">
        <f>if(X186=PROSES!$B$1,T186,)</f>
        <v/>
      </c>
      <c r="R186" t="str">
        <f t="shared" si="9"/>
        <v>BANYUWANGI5</v>
      </c>
      <c r="S186" s="3"/>
      <c r="T186" s="68" t="s">
        <v>450</v>
      </c>
      <c r="U186" s="68" t="s">
        <v>451</v>
      </c>
      <c r="V186" s="68" t="s">
        <v>82</v>
      </c>
      <c r="W186" s="68" t="s">
        <v>171</v>
      </c>
      <c r="X186" s="68" t="s">
        <v>396</v>
      </c>
      <c r="Y186" s="68" t="s">
        <v>88</v>
      </c>
      <c r="Z186" s="68"/>
      <c r="AA186" s="68" t="s">
        <v>452</v>
      </c>
      <c r="AB186" s="6"/>
      <c r="AC186" s="6"/>
      <c r="AD186" s="112">
        <v>0.0</v>
      </c>
      <c r="AE186" s="112">
        <v>1.0</v>
      </c>
      <c r="AF186" s="6"/>
      <c r="AG186" s="112">
        <v>7.99</v>
      </c>
      <c r="AH186" s="112">
        <v>1.0</v>
      </c>
      <c r="AI186" s="68" t="s">
        <v>64</v>
      </c>
      <c r="AJ186" s="112">
        <v>0.0</v>
      </c>
      <c r="AK186" s="6"/>
      <c r="AL186" s="6"/>
      <c r="AM186" s="112">
        <v>0.0</v>
      </c>
      <c r="AN186" s="112">
        <v>0.0</v>
      </c>
      <c r="AO186" s="112">
        <v>100.0</v>
      </c>
      <c r="AP186" s="112">
        <v>1.0</v>
      </c>
      <c r="AQ186" s="112">
        <v>0.58</v>
      </c>
      <c r="AR186" s="112">
        <v>3.35257</v>
      </c>
      <c r="AS186" s="112">
        <v>70.94324</v>
      </c>
      <c r="AT186" s="112">
        <v>1.09463</v>
      </c>
      <c r="AU186" s="112">
        <v>3.168834</v>
      </c>
      <c r="AV186" s="112">
        <v>2.29313</v>
      </c>
      <c r="AW186" s="112">
        <v>9.506502</v>
      </c>
      <c r="AX186" s="112">
        <v>0.0</v>
      </c>
      <c r="AY186" s="112">
        <v>0.6412987</v>
      </c>
      <c r="AZ186" s="112">
        <v>8.348166</v>
      </c>
    </row>
    <row r="187" hidden="1">
      <c r="A187">
        <f t="shared" si="2"/>
        <v>0</v>
      </c>
      <c r="B187" t="str">
        <f t="shared" si="3"/>
        <v/>
      </c>
      <c r="C187" t="str">
        <f>if(and(D$4&gt;1,E187=PROSES!$D$22),,D187)</f>
        <v/>
      </c>
      <c r="D187" s="1" t="str">
        <f>if(and(F$4&gt;1,F187=PROSES!$B$10),,F187)</f>
        <v/>
      </c>
      <c r="E187" t="str">
        <f t="shared" si="4"/>
        <v/>
      </c>
      <c r="F187" t="str">
        <f t="shared" si="5"/>
        <v/>
      </c>
      <c r="G187" s="1" t="str">
        <f>if(Z187=PROSES!$E$29,T187,)</f>
        <v/>
      </c>
      <c r="H187" t="str">
        <f>if(X187=PROSES!$E$29,T187,)</f>
        <v/>
      </c>
      <c r="I187" t="str">
        <f t="shared" si="6"/>
        <v/>
      </c>
      <c r="J187" t="str">
        <f>if(and($K$4&gt;1,R187=PROSES!$C$2),,K187)</f>
        <v/>
      </c>
      <c r="K187" s="1" t="str">
        <f>if(and($L$4&gt;1,L187=PROSES!$B$2),,L187)</f>
        <v/>
      </c>
      <c r="L187" t="str">
        <f t="shared" si="7"/>
        <v/>
      </c>
      <c r="M187" t="str">
        <f>if(Z187=PROSES!$B$3,T187,)</f>
        <v/>
      </c>
      <c r="N187" t="str">
        <f>if(X187=PROSES!$B$3,T187,)</f>
        <v/>
      </c>
      <c r="O187" t="str">
        <f t="shared" si="8"/>
        <v/>
      </c>
      <c r="P187" t="str">
        <f>if(Z187=PROSES!$B$1,T187,)</f>
        <v/>
      </c>
      <c r="Q187" t="str">
        <f>if(X187=PROSES!$B$1,T187,)</f>
        <v/>
      </c>
      <c r="R187" t="str">
        <f t="shared" si="9"/>
        <v>GILIMANUK5</v>
      </c>
      <c r="S187" s="3"/>
      <c r="T187" s="68" t="s">
        <v>453</v>
      </c>
      <c r="U187" s="68" t="s">
        <v>451</v>
      </c>
      <c r="V187" s="68" t="s">
        <v>82</v>
      </c>
      <c r="W187" s="68" t="s">
        <v>454</v>
      </c>
      <c r="X187" s="68"/>
      <c r="Y187" s="68" t="s">
        <v>455</v>
      </c>
      <c r="Z187" s="68" t="s">
        <v>456</v>
      </c>
      <c r="AA187" s="68" t="s">
        <v>88</v>
      </c>
      <c r="AB187" s="6"/>
      <c r="AC187" s="6"/>
      <c r="AD187" s="112">
        <v>0.0</v>
      </c>
      <c r="AE187" s="112">
        <v>1.0</v>
      </c>
      <c r="AF187" s="6"/>
      <c r="AG187" s="112">
        <v>1.72</v>
      </c>
      <c r="AH187" s="112">
        <v>1.0</v>
      </c>
      <c r="AI187" s="68" t="s">
        <v>64</v>
      </c>
      <c r="AJ187" s="112">
        <v>0.0</v>
      </c>
      <c r="AK187" s="6"/>
      <c r="AL187" s="6"/>
      <c r="AM187" s="112">
        <v>0.0</v>
      </c>
      <c r="AN187" s="112">
        <v>0.0</v>
      </c>
      <c r="AO187" s="112">
        <v>100.0</v>
      </c>
      <c r="AP187" s="112">
        <v>1.0</v>
      </c>
      <c r="AQ187" s="112">
        <v>0.78</v>
      </c>
      <c r="AR187" s="112">
        <v>0.7217047</v>
      </c>
      <c r="AS187" s="112">
        <v>70.94324</v>
      </c>
      <c r="AT187" s="112">
        <v>0.23564</v>
      </c>
      <c r="AU187" s="112">
        <v>0.682152</v>
      </c>
      <c r="AV187" s="112">
        <v>0.49364</v>
      </c>
      <c r="AW187" s="112">
        <v>2.046456</v>
      </c>
      <c r="AX187" s="112">
        <v>0.0</v>
      </c>
      <c r="AY187" s="112">
        <v>0.6412987</v>
      </c>
      <c r="AZ187" s="112">
        <v>8.348166</v>
      </c>
    </row>
    <row r="188">
      <c r="A188">
        <f t="shared" si="2"/>
        <v>0</v>
      </c>
      <c r="B188" t="str">
        <f t="shared" si="3"/>
        <v/>
      </c>
      <c r="C188" t="str">
        <f>if(and(D$4&gt;1,E188=PROSES!$D$22),,D188)</f>
        <v/>
      </c>
      <c r="D188" s="1" t="str">
        <f>if(and(F$4&gt;1,F188=PROSES!$B$10),,F188)</f>
        <v/>
      </c>
      <c r="E188" t="str">
        <f t="shared" si="4"/>
        <v/>
      </c>
      <c r="F188" t="str">
        <f t="shared" si="5"/>
        <v/>
      </c>
      <c r="G188" s="1" t="str">
        <f>if(Z188=PROSES!$E$29,T188,)</f>
        <v/>
      </c>
      <c r="H188" t="str">
        <f>if(X188=PROSES!$E$29,T188,)</f>
        <v/>
      </c>
      <c r="I188" t="str">
        <f t="shared" si="6"/>
        <v/>
      </c>
      <c r="J188" t="str">
        <f>if(and($K$4&gt;1,R188=PROSES!$C$2),,K188)</f>
        <v/>
      </c>
      <c r="K188" s="1" t="str">
        <f>if(and($L$4&gt;1,L188=PROSES!$B$2),,L188)</f>
        <v/>
      </c>
      <c r="L188" t="str">
        <f t="shared" si="7"/>
        <v/>
      </c>
      <c r="M188" t="str">
        <f>if(Z188=PROSES!$B$3,T188,)</f>
        <v/>
      </c>
      <c r="N188" t="str">
        <f>if(X188=PROSES!$B$3,T188,)</f>
        <v/>
      </c>
      <c r="O188" t="str">
        <f t="shared" si="8"/>
        <v/>
      </c>
      <c r="P188" t="str">
        <f>if(Z188=PROSES!$B$1,T188,)</f>
        <v/>
      </c>
      <c r="Q188" t="str">
        <f>if(X188=PROSES!$B$1,T188,)</f>
        <v/>
      </c>
      <c r="R188" t="str">
        <f t="shared" si="9"/>
        <v>CIAMIS5BANJAR5</v>
      </c>
      <c r="S188" s="3"/>
      <c r="T188" s="68" t="s">
        <v>457</v>
      </c>
      <c r="U188" s="68" t="s">
        <v>115</v>
      </c>
      <c r="V188" s="68" t="s">
        <v>115</v>
      </c>
      <c r="W188" s="68" t="s">
        <v>171</v>
      </c>
      <c r="X188" s="68" t="s">
        <v>458</v>
      </c>
      <c r="Y188" s="68" t="s">
        <v>85</v>
      </c>
      <c r="Z188" s="68" t="s">
        <v>172</v>
      </c>
      <c r="AA188" s="68" t="s">
        <v>85</v>
      </c>
      <c r="AB188" s="6"/>
      <c r="AC188" s="6"/>
      <c r="AD188" s="112">
        <v>0.0</v>
      </c>
      <c r="AE188" s="112">
        <v>1.0</v>
      </c>
      <c r="AF188" s="6"/>
      <c r="AG188" s="112">
        <v>27.0</v>
      </c>
      <c r="AH188" s="112">
        <v>1.0</v>
      </c>
      <c r="AI188" s="68" t="s">
        <v>64</v>
      </c>
      <c r="AJ188" s="112">
        <v>0.0</v>
      </c>
      <c r="AK188" s="6"/>
      <c r="AL188" s="6"/>
      <c r="AM188" s="112">
        <v>0.0</v>
      </c>
      <c r="AN188" s="112">
        <v>0.0</v>
      </c>
      <c r="AO188" s="112">
        <v>100.0</v>
      </c>
      <c r="AP188" s="112">
        <v>1.0</v>
      </c>
      <c r="AQ188" s="112">
        <v>0.58</v>
      </c>
      <c r="AR188" s="112">
        <v>11.32908</v>
      </c>
      <c r="AS188" s="112">
        <v>70.94324</v>
      </c>
      <c r="AT188" s="112">
        <v>3.699</v>
      </c>
      <c r="AU188" s="112">
        <v>10.7082</v>
      </c>
      <c r="AV188" s="112">
        <v>7.749</v>
      </c>
      <c r="AW188" s="112">
        <v>32.1246</v>
      </c>
      <c r="AX188" s="112">
        <v>0.0</v>
      </c>
      <c r="AY188" s="112">
        <v>0.6412987</v>
      </c>
      <c r="AZ188" s="112">
        <v>8.348166</v>
      </c>
    </row>
    <row r="189">
      <c r="A189">
        <f t="shared" si="2"/>
        <v>0</v>
      </c>
      <c r="B189" t="str">
        <f t="shared" si="3"/>
        <v/>
      </c>
      <c r="C189" t="str">
        <f>if(and(D$4&gt;1,E189=PROSES!$D$22),,D189)</f>
        <v/>
      </c>
      <c r="D189" s="1" t="str">
        <f>if(and(F$4&gt;1,F189=PROSES!$B$10),,F189)</f>
        <v/>
      </c>
      <c r="E189" t="str">
        <f t="shared" si="4"/>
        <v/>
      </c>
      <c r="F189" t="str">
        <f t="shared" si="5"/>
        <v/>
      </c>
      <c r="G189" s="1" t="str">
        <f>if(Z189=PROSES!$E$29,T189,)</f>
        <v/>
      </c>
      <c r="H189" t="str">
        <f>if(X189=PROSES!$E$29,T189,)</f>
        <v/>
      </c>
      <c r="I189" t="str">
        <f t="shared" si="6"/>
        <v/>
      </c>
      <c r="J189" t="str">
        <f>if(and($K$4&gt;1,R189=PROSES!$C$2),,K189)</f>
        <v/>
      </c>
      <c r="K189" s="1" t="str">
        <f>if(and($L$4&gt;1,L189=PROSES!$B$2),,L189)</f>
        <v/>
      </c>
      <c r="L189" t="str">
        <f t="shared" si="7"/>
        <v/>
      </c>
      <c r="M189" t="str">
        <f>if(Z189=PROSES!$B$3,T189,)</f>
        <v/>
      </c>
      <c r="N189" t="str">
        <f>if(X189=PROSES!$B$3,T189,)</f>
        <v/>
      </c>
      <c r="O189" t="str">
        <f t="shared" si="8"/>
        <v/>
      </c>
      <c r="P189" t="str">
        <f>if(Z189=PROSES!$B$1,T189,)</f>
        <v/>
      </c>
      <c r="Q189" t="str">
        <f>if(X189=PROSES!$B$1,T189,)</f>
        <v/>
      </c>
      <c r="R189" t="str">
        <f t="shared" si="9"/>
        <v>CIAMIS5BANJAR5</v>
      </c>
      <c r="S189" s="3"/>
      <c r="T189" s="68" t="s">
        <v>459</v>
      </c>
      <c r="U189" s="68" t="s">
        <v>115</v>
      </c>
      <c r="V189" s="68" t="s">
        <v>115</v>
      </c>
      <c r="W189" s="68" t="s">
        <v>171</v>
      </c>
      <c r="X189" s="68" t="s">
        <v>458</v>
      </c>
      <c r="Y189" s="68" t="s">
        <v>88</v>
      </c>
      <c r="Z189" s="68" t="s">
        <v>172</v>
      </c>
      <c r="AA189" s="68" t="s">
        <v>88</v>
      </c>
      <c r="AB189" s="6"/>
      <c r="AC189" s="6"/>
      <c r="AD189" s="112">
        <v>0.0</v>
      </c>
      <c r="AE189" s="112">
        <v>1.0</v>
      </c>
      <c r="AF189" s="6"/>
      <c r="AG189" s="112">
        <v>27.0</v>
      </c>
      <c r="AH189" s="112">
        <v>1.0</v>
      </c>
      <c r="AI189" s="68" t="s">
        <v>64</v>
      </c>
      <c r="AJ189" s="112">
        <v>0.0</v>
      </c>
      <c r="AK189" s="6"/>
      <c r="AL189" s="6"/>
      <c r="AM189" s="112">
        <v>0.0</v>
      </c>
      <c r="AN189" s="112">
        <v>0.0</v>
      </c>
      <c r="AO189" s="112">
        <v>100.0</v>
      </c>
      <c r="AP189" s="112">
        <v>1.0</v>
      </c>
      <c r="AQ189" s="112">
        <v>0.58</v>
      </c>
      <c r="AR189" s="112">
        <v>11.32908</v>
      </c>
      <c r="AS189" s="112">
        <v>70.94324</v>
      </c>
      <c r="AT189" s="112">
        <v>3.699</v>
      </c>
      <c r="AU189" s="112">
        <v>10.7082</v>
      </c>
      <c r="AV189" s="112">
        <v>7.749</v>
      </c>
      <c r="AW189" s="112">
        <v>32.1246</v>
      </c>
      <c r="AX189" s="112">
        <v>0.0</v>
      </c>
      <c r="AY189" s="112">
        <v>0.6412987</v>
      </c>
      <c r="AZ189" s="112">
        <v>8.348166</v>
      </c>
    </row>
    <row r="190" hidden="1">
      <c r="A190">
        <f t="shared" si="2"/>
        <v>0</v>
      </c>
      <c r="B190" t="str">
        <f t="shared" si="3"/>
        <v/>
      </c>
      <c r="C190" t="str">
        <f>if(and(D$4&gt;1,E190=PROSES!$D$22),,D190)</f>
        <v/>
      </c>
      <c r="D190" s="1" t="str">
        <f>if(and(F$4&gt;1,F190=PROSES!$B$10),,F190)</f>
        <v/>
      </c>
      <c r="E190" t="str">
        <f t="shared" si="4"/>
        <v/>
      </c>
      <c r="F190" t="str">
        <f t="shared" si="5"/>
        <v/>
      </c>
      <c r="G190" s="1" t="str">
        <f>if(Z190=PROSES!$E$29,T190,)</f>
        <v/>
      </c>
      <c r="H190" t="str">
        <f>if(X190=PROSES!$E$29,T190,)</f>
        <v/>
      </c>
      <c r="I190" t="str">
        <f t="shared" si="6"/>
        <v/>
      </c>
      <c r="J190" t="str">
        <f>if(and($K$4&gt;1,R190=PROSES!$C$2),,K190)</f>
        <v/>
      </c>
      <c r="K190" s="1" t="str">
        <f>if(and($L$4&gt;1,L190=PROSES!$B$2),,L190)</f>
        <v/>
      </c>
      <c r="L190" t="str">
        <f t="shared" si="7"/>
        <v/>
      </c>
      <c r="M190" t="str">
        <f>if(Z190=PROSES!$B$3,T190,)</f>
        <v/>
      </c>
      <c r="N190" t="str">
        <f>if(X190=PROSES!$B$3,T190,)</f>
        <v/>
      </c>
      <c r="O190" t="str">
        <f t="shared" si="8"/>
        <v/>
      </c>
      <c r="P190" t="str">
        <f>if(Z190=PROSES!$B$1,T190,)</f>
        <v/>
      </c>
      <c r="Q190" t="str">
        <f>if(X190=PROSES!$B$1,T190,)</f>
        <v/>
      </c>
      <c r="R190" t="str">
        <f t="shared" si="9"/>
        <v>CIBATU5CILEUNGSI5</v>
      </c>
      <c r="S190" s="3"/>
      <c r="T190" s="68" t="s">
        <v>463</v>
      </c>
      <c r="U190" s="68" t="s">
        <v>115</v>
      </c>
      <c r="V190" s="68" t="s">
        <v>115</v>
      </c>
      <c r="W190" s="68" t="s">
        <v>90</v>
      </c>
      <c r="X190" s="68" t="s">
        <v>462</v>
      </c>
      <c r="Y190" s="68" t="s">
        <v>464</v>
      </c>
      <c r="Z190" s="68" t="s">
        <v>465</v>
      </c>
      <c r="AA190" s="68" t="s">
        <v>85</v>
      </c>
      <c r="AB190" s="6"/>
      <c r="AC190" s="6"/>
      <c r="AD190" s="112">
        <v>0.0</v>
      </c>
      <c r="AE190" s="112">
        <v>1.0</v>
      </c>
      <c r="AF190" s="6"/>
      <c r="AG190" s="112">
        <v>16.24</v>
      </c>
      <c r="AH190" s="112">
        <v>1.0</v>
      </c>
      <c r="AI190" s="68" t="s">
        <v>64</v>
      </c>
      <c r="AJ190" s="112">
        <v>0.0</v>
      </c>
      <c r="AK190" s="6"/>
      <c r="AL190" s="6"/>
      <c r="AM190" s="112">
        <v>0.0</v>
      </c>
      <c r="AN190" s="112">
        <v>0.0</v>
      </c>
      <c r="AO190" s="112">
        <v>100.0</v>
      </c>
      <c r="AP190" s="112">
        <v>1.0</v>
      </c>
      <c r="AQ190" s="112">
        <v>1.62</v>
      </c>
      <c r="AR190" s="112">
        <v>4.601689</v>
      </c>
      <c r="AS190" s="112">
        <v>82.15014</v>
      </c>
      <c r="AT190" s="112">
        <v>0.628488</v>
      </c>
      <c r="AU190" s="112">
        <v>4.558568</v>
      </c>
      <c r="AV190" s="112">
        <v>3.064488</v>
      </c>
      <c r="AW190" s="112">
        <v>13.6757</v>
      </c>
      <c r="AX190" s="112">
        <v>0.0</v>
      </c>
      <c r="AY190" s="112">
        <v>0.683587</v>
      </c>
      <c r="AZ190" s="112">
        <v>-7.109503</v>
      </c>
    </row>
    <row r="191" hidden="1">
      <c r="A191">
        <f t="shared" si="2"/>
        <v>0</v>
      </c>
      <c r="B191" t="str">
        <f t="shared" si="3"/>
        <v/>
      </c>
      <c r="C191" t="str">
        <f>if(and(D$4&gt;1,E191=PROSES!$D$22),,D191)</f>
        <v/>
      </c>
      <c r="D191" s="1" t="str">
        <f>if(and(F$4&gt;1,F191=PROSES!$B$10),,F191)</f>
        <v/>
      </c>
      <c r="E191" t="str">
        <f t="shared" si="4"/>
        <v/>
      </c>
      <c r="F191" t="str">
        <f t="shared" si="5"/>
        <v/>
      </c>
      <c r="G191" s="1" t="str">
        <f>if(Z191=PROSES!$E$29,T191,)</f>
        <v/>
      </c>
      <c r="H191" t="str">
        <f>if(X191=PROSES!$E$29,T191,)</f>
        <v/>
      </c>
      <c r="I191" t="str">
        <f t="shared" si="6"/>
        <v/>
      </c>
      <c r="J191" t="str">
        <f>if(and($K$4&gt;1,R191=PROSES!$C$2),,K191)</f>
        <v/>
      </c>
      <c r="K191" s="1" t="str">
        <f>if(and($L$4&gt;1,L191=PROSES!$B$2),,L191)</f>
        <v/>
      </c>
      <c r="L191" t="str">
        <f t="shared" si="7"/>
        <v/>
      </c>
      <c r="M191" t="str">
        <f>if(Z191=PROSES!$B$3,T191,)</f>
        <v/>
      </c>
      <c r="N191" t="str">
        <f>if(X191=PROSES!$B$3,T191,)</f>
        <v/>
      </c>
      <c r="O191" t="str">
        <f t="shared" si="8"/>
        <v/>
      </c>
      <c r="P191" t="str">
        <f>if(Z191=PROSES!$B$1,T191,)</f>
        <v/>
      </c>
      <c r="Q191" t="str">
        <f>if(X191=PROSES!$B$1,T191,)</f>
        <v/>
      </c>
      <c r="R191" t="str">
        <f t="shared" si="9"/>
        <v>CIBATU7DELTA MAS7</v>
      </c>
      <c r="S191" s="3"/>
      <c r="T191" s="68" t="s">
        <v>466</v>
      </c>
      <c r="U191" s="68" t="s">
        <v>75</v>
      </c>
      <c r="V191" s="68" t="s">
        <v>75</v>
      </c>
      <c r="W191" s="68" t="s">
        <v>233</v>
      </c>
      <c r="X191" s="68" t="s">
        <v>467</v>
      </c>
      <c r="Y191" s="68" t="s">
        <v>324</v>
      </c>
      <c r="Z191" s="68" t="s">
        <v>468</v>
      </c>
      <c r="AA191" s="68" t="s">
        <v>324</v>
      </c>
      <c r="AB191" s="6"/>
      <c r="AC191" s="6"/>
      <c r="AD191" s="112">
        <v>0.0</v>
      </c>
      <c r="AE191" s="112">
        <v>1.0</v>
      </c>
      <c r="AF191" s="6"/>
      <c r="AG191" s="112">
        <v>2.5</v>
      </c>
      <c r="AH191" s="112">
        <v>1.0</v>
      </c>
      <c r="AI191" s="68" t="s">
        <v>64</v>
      </c>
      <c r="AJ191" s="112">
        <v>0.0</v>
      </c>
      <c r="AK191" s="6"/>
      <c r="AL191" s="6"/>
      <c r="AM191" s="112">
        <v>0.0</v>
      </c>
      <c r="AN191" s="112">
        <v>0.0</v>
      </c>
      <c r="AO191" s="112">
        <v>100.0</v>
      </c>
      <c r="AP191" s="112">
        <v>1.0</v>
      </c>
      <c r="AQ191" s="112">
        <v>1.98</v>
      </c>
      <c r="AR191" s="112">
        <v>0.7075519</v>
      </c>
      <c r="AS191" s="112">
        <v>84.05775</v>
      </c>
      <c r="AT191" s="112">
        <v>0.07325</v>
      </c>
      <c r="AU191" s="112">
        <v>0.70375</v>
      </c>
      <c r="AV191" s="112">
        <v>0.44825</v>
      </c>
      <c r="AW191" s="112">
        <v>2.11125</v>
      </c>
      <c r="AX191" s="112">
        <v>0.0</v>
      </c>
      <c r="AY191" s="112">
        <v>0.6862155</v>
      </c>
      <c r="AZ191" s="112">
        <v>-8.9765</v>
      </c>
    </row>
    <row r="192" hidden="1">
      <c r="A192">
        <f t="shared" si="2"/>
        <v>0</v>
      </c>
      <c r="B192" t="str">
        <f t="shared" si="3"/>
        <v/>
      </c>
      <c r="C192" t="str">
        <f>if(and(D$4&gt;1,E192=PROSES!$D$22),,D192)</f>
        <v/>
      </c>
      <c r="D192" s="1" t="str">
        <f>if(and(F$4&gt;1,F192=PROSES!$B$10),,F192)</f>
        <v/>
      </c>
      <c r="E192" t="str">
        <f t="shared" si="4"/>
        <v/>
      </c>
      <c r="F192" t="str">
        <f t="shared" si="5"/>
        <v/>
      </c>
      <c r="G192" s="1" t="str">
        <f>if(Z192=PROSES!$E$29,T192,)</f>
        <v/>
      </c>
      <c r="H192" t="str">
        <f>if(X192=PROSES!$E$29,T192,)</f>
        <v/>
      </c>
      <c r="I192" t="str">
        <f t="shared" si="6"/>
        <v/>
      </c>
      <c r="J192" t="str">
        <f>if(and($K$4&gt;1,R192=PROSES!$C$2),,K192)</f>
        <v/>
      </c>
      <c r="K192" s="1" t="str">
        <f>if(and($L$4&gt;1,L192=PROSES!$B$2),,L192)</f>
        <v/>
      </c>
      <c r="L192" t="str">
        <f t="shared" si="7"/>
        <v/>
      </c>
      <c r="M192" t="str">
        <f>if(Z192=PROSES!$B$3,T192,)</f>
        <v/>
      </c>
      <c r="N192" t="str">
        <f>if(X192=PROSES!$B$3,T192,)</f>
        <v/>
      </c>
      <c r="O192" t="str">
        <f t="shared" si="8"/>
        <v/>
      </c>
      <c r="P192" t="str">
        <f>if(Z192=PROSES!$B$1,T192,)</f>
        <v/>
      </c>
      <c r="Q192" t="str">
        <f>if(X192=PROSES!$B$1,T192,)</f>
        <v/>
      </c>
      <c r="R192" t="str">
        <f t="shared" si="9"/>
        <v>CIBATU7DELTA MAS7</v>
      </c>
      <c r="S192" s="3"/>
      <c r="T192" s="68" t="s">
        <v>469</v>
      </c>
      <c r="U192" s="68" t="s">
        <v>75</v>
      </c>
      <c r="V192" s="68" t="s">
        <v>75</v>
      </c>
      <c r="W192" s="68" t="s">
        <v>233</v>
      </c>
      <c r="X192" s="68" t="s">
        <v>467</v>
      </c>
      <c r="Y192" s="68" t="s">
        <v>324</v>
      </c>
      <c r="Z192" s="68" t="s">
        <v>468</v>
      </c>
      <c r="AA192" s="68" t="s">
        <v>324</v>
      </c>
      <c r="AB192" s="6"/>
      <c r="AC192" s="6"/>
      <c r="AD192" s="112">
        <v>0.0</v>
      </c>
      <c r="AE192" s="112">
        <v>1.0</v>
      </c>
      <c r="AF192" s="6"/>
      <c r="AG192" s="112">
        <v>2.5</v>
      </c>
      <c r="AH192" s="112">
        <v>1.0</v>
      </c>
      <c r="AI192" s="68" t="s">
        <v>64</v>
      </c>
      <c r="AJ192" s="112">
        <v>0.0</v>
      </c>
      <c r="AK192" s="6"/>
      <c r="AL192" s="6"/>
      <c r="AM192" s="112">
        <v>0.0</v>
      </c>
      <c r="AN192" s="112">
        <v>0.0</v>
      </c>
      <c r="AO192" s="112">
        <v>100.0</v>
      </c>
      <c r="AP192" s="112">
        <v>1.0</v>
      </c>
      <c r="AQ192" s="112">
        <v>1.98</v>
      </c>
      <c r="AR192" s="112">
        <v>0.7075519</v>
      </c>
      <c r="AS192" s="112">
        <v>84.05775</v>
      </c>
      <c r="AT192" s="112">
        <v>0.07325</v>
      </c>
      <c r="AU192" s="112">
        <v>0.70375</v>
      </c>
      <c r="AV192" s="112">
        <v>0.44825</v>
      </c>
      <c r="AW192" s="112">
        <v>2.11125</v>
      </c>
      <c r="AX192" s="112">
        <v>0.0</v>
      </c>
      <c r="AY192" s="112">
        <v>0.6862155</v>
      </c>
      <c r="AZ192" s="112">
        <v>-8.9765</v>
      </c>
    </row>
    <row r="193" hidden="1">
      <c r="A193">
        <f t="shared" si="2"/>
        <v>0</v>
      </c>
      <c r="B193" t="str">
        <f t="shared" si="3"/>
        <v/>
      </c>
      <c r="C193" t="str">
        <f>if(and(D$4&gt;1,E193=PROSES!$D$22),,D193)</f>
        <v/>
      </c>
      <c r="D193" s="1" t="str">
        <f>if(and(F$4&gt;1,F193=PROSES!$B$10),,F193)</f>
        <v/>
      </c>
      <c r="E193" t="str">
        <f t="shared" si="4"/>
        <v/>
      </c>
      <c r="F193" t="str">
        <f t="shared" si="5"/>
        <v/>
      </c>
      <c r="G193" s="1" t="str">
        <f>if(Z193=PROSES!$E$29,T193,)</f>
        <v/>
      </c>
      <c r="H193" t="str">
        <f>if(X193=PROSES!$E$29,T193,)</f>
        <v/>
      </c>
      <c r="I193" t="str">
        <f t="shared" si="6"/>
        <v/>
      </c>
      <c r="J193" t="str">
        <f>if(and($K$4&gt;1,R193=PROSES!$C$2),,K193)</f>
        <v/>
      </c>
      <c r="K193" s="1" t="str">
        <f>if(and($L$4&gt;1,L193=PROSES!$B$2),,L193)</f>
        <v/>
      </c>
      <c r="L193" t="str">
        <f t="shared" si="7"/>
        <v/>
      </c>
      <c r="M193" t="str">
        <f>if(Z193=PROSES!$B$3,T193,)</f>
        <v/>
      </c>
      <c r="N193" t="str">
        <f>if(X193=PROSES!$B$3,T193,)</f>
        <v/>
      </c>
      <c r="O193" t="str">
        <f t="shared" si="8"/>
        <v/>
      </c>
      <c r="P193" t="str">
        <f>if(Z193=PROSES!$B$1,T193,)</f>
        <v/>
      </c>
      <c r="Q193" t="str">
        <f>if(X193=PROSES!$B$1,T193,)</f>
        <v/>
      </c>
      <c r="R193" t="str">
        <f t="shared" si="9"/>
        <v>CIBATU5HANKOOK5</v>
      </c>
      <c r="S193" s="3"/>
      <c r="T193" s="68" t="s">
        <v>472</v>
      </c>
      <c r="U193" s="68" t="s">
        <v>75</v>
      </c>
      <c r="V193" s="68" t="s">
        <v>75</v>
      </c>
      <c r="W193" s="68" t="s">
        <v>90</v>
      </c>
      <c r="X193" s="68" t="s">
        <v>462</v>
      </c>
      <c r="Y193" s="68" t="s">
        <v>464</v>
      </c>
      <c r="Z193" s="68" t="s">
        <v>474</v>
      </c>
      <c r="AA193" s="68" t="s">
        <v>85</v>
      </c>
      <c r="AB193" s="6"/>
      <c r="AC193" s="6"/>
      <c r="AD193" s="112">
        <v>0.0</v>
      </c>
      <c r="AE193" s="112">
        <v>1.0</v>
      </c>
      <c r="AF193" s="6"/>
      <c r="AG193" s="112">
        <v>1.5</v>
      </c>
      <c r="AH193" s="112">
        <v>1.0</v>
      </c>
      <c r="AI193" s="68" t="s">
        <v>64</v>
      </c>
      <c r="AJ193" s="112">
        <v>0.0</v>
      </c>
      <c r="AK193" s="6"/>
      <c r="AL193" s="6"/>
      <c r="AM193" s="112">
        <v>0.0</v>
      </c>
      <c r="AN193" s="112">
        <v>0.0</v>
      </c>
      <c r="AO193" s="112">
        <v>100.0</v>
      </c>
      <c r="AP193" s="112">
        <v>1.0</v>
      </c>
      <c r="AQ193" s="112">
        <v>1.62</v>
      </c>
      <c r="AR193" s="112">
        <v>0.4250328</v>
      </c>
      <c r="AS193" s="112">
        <v>82.15014</v>
      </c>
      <c r="AT193" s="112">
        <v>0.05805</v>
      </c>
      <c r="AU193" s="112">
        <v>0.42105</v>
      </c>
      <c r="AV193" s="112">
        <v>0.28305</v>
      </c>
      <c r="AW193" s="112">
        <v>1.26315</v>
      </c>
      <c r="AX193" s="112">
        <v>0.0</v>
      </c>
      <c r="AY193" s="112">
        <v>0.683587</v>
      </c>
      <c r="AZ193" s="112">
        <v>-7.109503</v>
      </c>
    </row>
    <row r="194" hidden="1">
      <c r="A194">
        <f t="shared" si="2"/>
        <v>0</v>
      </c>
      <c r="B194" t="str">
        <f t="shared" si="3"/>
        <v/>
      </c>
      <c r="C194" t="str">
        <f>if(and(D$4&gt;1,E194=PROSES!$D$22),,D194)</f>
        <v/>
      </c>
      <c r="D194" s="1" t="str">
        <f>if(and(F$4&gt;1,F194=PROSES!$B$10),,F194)</f>
        <v/>
      </c>
      <c r="E194" t="str">
        <f t="shared" si="4"/>
        <v/>
      </c>
      <c r="F194" t="str">
        <f t="shared" si="5"/>
        <v/>
      </c>
      <c r="G194" s="1" t="str">
        <f>if(Z194=PROSES!$E$29,T194,)</f>
        <v/>
      </c>
      <c r="H194" t="str">
        <f>if(X194=PROSES!$E$29,T194,)</f>
        <v/>
      </c>
      <c r="I194" t="str">
        <f t="shared" si="6"/>
        <v/>
      </c>
      <c r="J194" t="str">
        <f>if(and($K$4&gt;1,R194=PROSES!$C$2),,K194)</f>
        <v/>
      </c>
      <c r="K194" s="1" t="str">
        <f>if(and($L$4&gt;1,L194=PROSES!$B$2),,L194)</f>
        <v/>
      </c>
      <c r="L194" t="str">
        <f t="shared" si="7"/>
        <v/>
      </c>
      <c r="M194" t="str">
        <f>if(Z194=PROSES!$B$3,T194,)</f>
        <v/>
      </c>
      <c r="N194" t="str">
        <f>if(X194=PROSES!$B$3,T194,)</f>
        <v/>
      </c>
      <c r="O194" t="str">
        <f t="shared" si="8"/>
        <v/>
      </c>
      <c r="P194" t="str">
        <f>if(Z194=PROSES!$B$1,T194,)</f>
        <v/>
      </c>
      <c r="Q194" t="str">
        <f>if(X194=PROSES!$B$1,T194,)</f>
        <v/>
      </c>
      <c r="R194" t="str">
        <f t="shared" si="9"/>
        <v>CIBATU5HANKOOK5</v>
      </c>
      <c r="S194" s="3"/>
      <c r="T194" s="68" t="s">
        <v>475</v>
      </c>
      <c r="U194" s="68" t="s">
        <v>75</v>
      </c>
      <c r="V194" s="68" t="s">
        <v>75</v>
      </c>
      <c r="W194" s="68" t="s">
        <v>90</v>
      </c>
      <c r="X194" s="68" t="s">
        <v>462</v>
      </c>
      <c r="Y194" s="68" t="s">
        <v>473</v>
      </c>
      <c r="Z194" s="68" t="s">
        <v>474</v>
      </c>
      <c r="AA194" s="68" t="s">
        <v>88</v>
      </c>
      <c r="AB194" s="6"/>
      <c r="AC194" s="6"/>
      <c r="AD194" s="112">
        <v>0.0</v>
      </c>
      <c r="AE194" s="112">
        <v>1.0</v>
      </c>
      <c r="AF194" s="6"/>
      <c r="AG194" s="112">
        <v>1.5</v>
      </c>
      <c r="AH194" s="112">
        <v>1.0</v>
      </c>
      <c r="AI194" s="68" t="s">
        <v>64</v>
      </c>
      <c r="AJ194" s="112">
        <v>0.0</v>
      </c>
      <c r="AK194" s="6"/>
      <c r="AL194" s="6"/>
      <c r="AM194" s="112">
        <v>0.0</v>
      </c>
      <c r="AN194" s="112">
        <v>0.0</v>
      </c>
      <c r="AO194" s="112">
        <v>100.0</v>
      </c>
      <c r="AP194" s="112">
        <v>1.0</v>
      </c>
      <c r="AQ194" s="112">
        <v>1.62</v>
      </c>
      <c r="AR194" s="112">
        <v>0.4250328</v>
      </c>
      <c r="AS194" s="112">
        <v>82.15014</v>
      </c>
      <c r="AT194" s="112">
        <v>0.05805</v>
      </c>
      <c r="AU194" s="112">
        <v>0.42105</v>
      </c>
      <c r="AV194" s="112">
        <v>0.28305</v>
      </c>
      <c r="AW194" s="112">
        <v>1.26315</v>
      </c>
      <c r="AX194" s="112">
        <v>0.0</v>
      </c>
      <c r="AY194" s="112">
        <v>0.683587</v>
      </c>
      <c r="AZ194" s="112">
        <v>-7.109503</v>
      </c>
    </row>
    <row r="195" hidden="1">
      <c r="A195">
        <f t="shared" si="2"/>
        <v>0</v>
      </c>
      <c r="B195" t="str">
        <f t="shared" si="3"/>
        <v/>
      </c>
      <c r="C195" t="str">
        <f>if(and(D$4&gt;1,E195=PROSES!$D$22),,D195)</f>
        <v/>
      </c>
      <c r="D195" s="1" t="str">
        <f>if(and(F$4&gt;1,F195=PROSES!$B$10),,F195)</f>
        <v/>
      </c>
      <c r="E195" t="str">
        <f t="shared" si="4"/>
        <v/>
      </c>
      <c r="F195" t="str">
        <f t="shared" si="5"/>
        <v/>
      </c>
      <c r="G195" s="1" t="str">
        <f>if(Z195=PROSES!$E$29,T195,)</f>
        <v/>
      </c>
      <c r="H195" t="str">
        <f>if(X195=PROSES!$E$29,T195,)</f>
        <v/>
      </c>
      <c r="I195" t="str">
        <f t="shared" si="6"/>
        <v/>
      </c>
      <c r="J195" t="str">
        <f>if(and($K$4&gt;1,R195=PROSES!$C$2),,K195)</f>
        <v/>
      </c>
      <c r="K195" s="1" t="str">
        <f>if(and($L$4&gt;1,L195=PROSES!$B$2),,L195)</f>
        <v/>
      </c>
      <c r="L195" t="str">
        <f t="shared" si="7"/>
        <v/>
      </c>
      <c r="M195" t="str">
        <f>if(Z195=PROSES!$B$3,T195,)</f>
        <v/>
      </c>
      <c r="N195" t="str">
        <f>if(X195=PROSES!$B$3,T195,)</f>
        <v/>
      </c>
      <c r="O195" t="str">
        <f t="shared" si="8"/>
        <v/>
      </c>
      <c r="P195" t="str">
        <f>if(Z195=PROSES!$B$1,T195,)</f>
        <v/>
      </c>
      <c r="Q195" t="str">
        <f>if(X195=PROSES!$B$1,T195,)</f>
        <v/>
      </c>
      <c r="R195" t="str">
        <f t="shared" si="9"/>
        <v>CIBATU5JABABEKA</v>
      </c>
      <c r="S195" s="3"/>
      <c r="T195" s="68" t="s">
        <v>476</v>
      </c>
      <c r="U195" s="68" t="s">
        <v>75</v>
      </c>
      <c r="V195" s="68" t="s">
        <v>75</v>
      </c>
      <c r="W195" s="68" t="s">
        <v>90</v>
      </c>
      <c r="X195" s="68" t="s">
        <v>462</v>
      </c>
      <c r="Y195" s="68" t="s">
        <v>88</v>
      </c>
      <c r="Z195" s="68" t="s">
        <v>311</v>
      </c>
      <c r="AA195" s="68" t="s">
        <v>66</v>
      </c>
      <c r="AB195" s="6"/>
      <c r="AC195" s="6"/>
      <c r="AD195" s="112">
        <v>0.0</v>
      </c>
      <c r="AE195" s="112">
        <v>1.0</v>
      </c>
      <c r="AF195" s="6"/>
      <c r="AG195" s="112">
        <v>14.6</v>
      </c>
      <c r="AH195" s="112">
        <v>1.0</v>
      </c>
      <c r="AI195" s="68" t="s">
        <v>64</v>
      </c>
      <c r="AJ195" s="112">
        <v>0.0</v>
      </c>
      <c r="AK195" s="6"/>
      <c r="AL195" s="6"/>
      <c r="AM195" s="112">
        <v>0.0</v>
      </c>
      <c r="AN195" s="112">
        <v>0.0</v>
      </c>
      <c r="AO195" s="112">
        <v>100.0</v>
      </c>
      <c r="AP195" s="112">
        <v>1.0</v>
      </c>
      <c r="AQ195" s="112">
        <v>1.62</v>
      </c>
      <c r="AR195" s="112">
        <v>4.136986</v>
      </c>
      <c r="AS195" s="112">
        <v>82.15014</v>
      </c>
      <c r="AT195" s="112">
        <v>0.56502</v>
      </c>
      <c r="AU195" s="112">
        <v>4.09822</v>
      </c>
      <c r="AV195" s="112">
        <v>2.75502</v>
      </c>
      <c r="AW195" s="112">
        <v>12.29466</v>
      </c>
      <c r="AX195" s="112">
        <v>0.0</v>
      </c>
      <c r="AY195" s="112">
        <v>0.683587</v>
      </c>
      <c r="AZ195" s="112">
        <v>-7.109503</v>
      </c>
    </row>
    <row r="196" hidden="1">
      <c r="A196">
        <f t="shared" si="2"/>
        <v>0</v>
      </c>
      <c r="B196" t="str">
        <f t="shared" si="3"/>
        <v/>
      </c>
      <c r="C196" t="str">
        <f>if(and(D$4&gt;1,E196=PROSES!$D$22),,D196)</f>
        <v/>
      </c>
      <c r="D196" s="1" t="str">
        <f>if(and(F$4&gt;1,F196=PROSES!$B$10),,F196)</f>
        <v/>
      </c>
      <c r="E196" t="str">
        <f t="shared" si="4"/>
        <v/>
      </c>
      <c r="F196" t="str">
        <f t="shared" si="5"/>
        <v/>
      </c>
      <c r="G196" s="1" t="str">
        <f>if(Z196=PROSES!$E$29,T196,)</f>
        <v/>
      </c>
      <c r="H196" t="str">
        <f>if(X196=PROSES!$E$29,T196,)</f>
        <v/>
      </c>
      <c r="I196" t="str">
        <f t="shared" si="6"/>
        <v/>
      </c>
      <c r="J196" t="str">
        <f>if(and($K$4&gt;1,R196=PROSES!$C$2),,K196)</f>
        <v/>
      </c>
      <c r="K196" s="1" t="str">
        <f>if(and($L$4&gt;1,L196=PROSES!$B$2),,L196)</f>
        <v/>
      </c>
      <c r="L196" t="str">
        <f t="shared" si="7"/>
        <v/>
      </c>
      <c r="M196" t="str">
        <f>if(Z196=PROSES!$B$3,T196,)</f>
        <v/>
      </c>
      <c r="N196" t="str">
        <f>if(X196=PROSES!$B$3,T196,)</f>
        <v/>
      </c>
      <c r="O196" t="str">
        <f t="shared" si="8"/>
        <v/>
      </c>
      <c r="P196" t="str">
        <f>if(Z196=PROSES!$B$1,T196,)</f>
        <v/>
      </c>
      <c r="Q196" t="str">
        <f>if(X196=PROSES!$B$1,T196,)</f>
        <v/>
      </c>
      <c r="R196" t="str">
        <f t="shared" si="9"/>
        <v>CIBATU5JUI SHIN</v>
      </c>
      <c r="S196" s="3"/>
      <c r="T196" s="68" t="s">
        <v>477</v>
      </c>
      <c r="U196" s="68" t="s">
        <v>115</v>
      </c>
      <c r="V196" s="68" t="s">
        <v>115</v>
      </c>
      <c r="W196" s="68" t="s">
        <v>478</v>
      </c>
      <c r="X196" s="68" t="s">
        <v>462</v>
      </c>
      <c r="Y196" s="68" t="s">
        <v>464</v>
      </c>
      <c r="Z196" s="68" t="s">
        <v>479</v>
      </c>
      <c r="AA196" s="68" t="s">
        <v>85</v>
      </c>
      <c r="AB196" s="6"/>
      <c r="AC196" s="6"/>
      <c r="AD196" s="112">
        <v>0.0</v>
      </c>
      <c r="AE196" s="112">
        <v>1.0</v>
      </c>
      <c r="AF196" s="6"/>
      <c r="AG196" s="112">
        <v>16.0</v>
      </c>
      <c r="AH196" s="112">
        <v>1.0</v>
      </c>
      <c r="AI196" s="68" t="s">
        <v>64</v>
      </c>
      <c r="AJ196" s="112">
        <v>0.0</v>
      </c>
      <c r="AK196" s="6"/>
      <c r="AL196" s="6"/>
      <c r="AM196" s="112">
        <v>0.0</v>
      </c>
      <c r="AN196" s="112">
        <v>0.0</v>
      </c>
      <c r="AO196" s="112">
        <v>100.0</v>
      </c>
      <c r="AP196" s="112">
        <v>1.0</v>
      </c>
      <c r="AQ196" s="112">
        <v>0.81</v>
      </c>
      <c r="AR196" s="112">
        <v>6.538834</v>
      </c>
      <c r="AS196" s="112">
        <v>79.097</v>
      </c>
      <c r="AT196" s="112">
        <v>1.2368</v>
      </c>
      <c r="AU196" s="112">
        <v>6.4208</v>
      </c>
      <c r="AV196" s="112">
        <v>3.6368</v>
      </c>
      <c r="AW196" s="112">
        <v>19.2624</v>
      </c>
      <c r="AX196" s="112">
        <v>0.0</v>
      </c>
      <c r="AY196" s="112">
        <v>0.6659672</v>
      </c>
      <c r="AZ196" s="112">
        <v>0.3169677</v>
      </c>
    </row>
    <row r="197" hidden="1">
      <c r="A197">
        <f t="shared" si="2"/>
        <v>0</v>
      </c>
      <c r="B197" t="str">
        <f t="shared" si="3"/>
        <v/>
      </c>
      <c r="C197" t="str">
        <f>if(and(D$4&gt;1,E197=PROSES!$D$22),,D197)</f>
        <v/>
      </c>
      <c r="D197" s="1" t="str">
        <f>if(and(F$4&gt;1,F197=PROSES!$B$10),,F197)</f>
        <v/>
      </c>
      <c r="E197" t="str">
        <f t="shared" si="4"/>
        <v/>
      </c>
      <c r="F197" t="str">
        <f t="shared" si="5"/>
        <v/>
      </c>
      <c r="G197" s="1" t="str">
        <f>if(Z197=PROSES!$E$29,T197,)</f>
        <v/>
      </c>
      <c r="H197" t="str">
        <f>if(X197=PROSES!$E$29,T197,)</f>
        <v/>
      </c>
      <c r="I197" t="str">
        <f t="shared" si="6"/>
        <v/>
      </c>
      <c r="J197" t="str">
        <f>if(and($K$4&gt;1,R197=PROSES!$C$2),,K197)</f>
        <v/>
      </c>
      <c r="K197" s="1" t="str">
        <f>if(and($L$4&gt;1,L197=PROSES!$B$2),,L197)</f>
        <v/>
      </c>
      <c r="L197" t="str">
        <f t="shared" si="7"/>
        <v/>
      </c>
      <c r="M197" t="str">
        <f>if(Z197=PROSES!$B$3,T197,)</f>
        <v/>
      </c>
      <c r="N197" t="str">
        <f>if(X197=PROSES!$B$3,T197,)</f>
        <v/>
      </c>
      <c r="O197" t="str">
        <f t="shared" si="8"/>
        <v/>
      </c>
      <c r="P197" t="str">
        <f>if(Z197=PROSES!$B$1,T197,)</f>
        <v/>
      </c>
      <c r="Q197" t="str">
        <f>if(X197=PROSES!$B$1,T197,)</f>
        <v/>
      </c>
      <c r="R197" t="str">
        <f t="shared" si="9"/>
        <v>CIBATU5MEKARSARI5</v>
      </c>
      <c r="S197" s="3"/>
      <c r="T197" s="68" t="s">
        <v>480</v>
      </c>
      <c r="U197" s="68" t="s">
        <v>115</v>
      </c>
      <c r="V197" s="68" t="s">
        <v>115</v>
      </c>
      <c r="W197" s="68" t="s">
        <v>90</v>
      </c>
      <c r="X197" s="68" t="s">
        <v>462</v>
      </c>
      <c r="Y197" s="68" t="s">
        <v>473</v>
      </c>
      <c r="Z197" s="68" t="s">
        <v>481</v>
      </c>
      <c r="AA197" s="68" t="s">
        <v>85</v>
      </c>
      <c r="AB197" s="6"/>
      <c r="AC197" s="6"/>
      <c r="AD197" s="112">
        <v>0.0</v>
      </c>
      <c r="AE197" s="112">
        <v>1.0</v>
      </c>
      <c r="AF197" s="6"/>
      <c r="AG197" s="112">
        <v>9.05</v>
      </c>
      <c r="AH197" s="112">
        <v>1.0</v>
      </c>
      <c r="AI197" s="68" t="s">
        <v>64</v>
      </c>
      <c r="AJ197" s="112">
        <v>0.0</v>
      </c>
      <c r="AK197" s="6"/>
      <c r="AL197" s="6"/>
      <c r="AM197" s="112">
        <v>0.0</v>
      </c>
      <c r="AN197" s="112">
        <v>0.0</v>
      </c>
      <c r="AO197" s="112">
        <v>100.0</v>
      </c>
      <c r="AP197" s="112">
        <v>1.0</v>
      </c>
      <c r="AQ197" s="112">
        <v>1.62</v>
      </c>
      <c r="AR197" s="112">
        <v>2.564365</v>
      </c>
      <c r="AS197" s="112">
        <v>82.15014</v>
      </c>
      <c r="AT197" s="112">
        <v>0.350235</v>
      </c>
      <c r="AU197" s="112">
        <v>2.540335</v>
      </c>
      <c r="AV197" s="112">
        <v>1.707735</v>
      </c>
      <c r="AW197" s="112">
        <v>7.621006</v>
      </c>
      <c r="AX197" s="112">
        <v>0.0</v>
      </c>
      <c r="AY197" s="112">
        <v>0.683587</v>
      </c>
      <c r="AZ197" s="112">
        <v>-7.109503</v>
      </c>
    </row>
    <row r="198" hidden="1">
      <c r="A198">
        <f t="shared" si="2"/>
        <v>0</v>
      </c>
      <c r="B198" t="str">
        <f t="shared" si="3"/>
        <v/>
      </c>
      <c r="C198" t="str">
        <f>if(and(D$4&gt;1,E198=PROSES!$D$22),,D198)</f>
        <v/>
      </c>
      <c r="D198" s="1" t="str">
        <f>if(and(F$4&gt;1,F198=PROSES!$B$10),,F198)</f>
        <v/>
      </c>
      <c r="E198" t="str">
        <f t="shared" si="4"/>
        <v/>
      </c>
      <c r="F198" t="str">
        <f t="shared" si="5"/>
        <v/>
      </c>
      <c r="G198" s="1" t="str">
        <f>if(Z198=PROSES!$E$29,T198,)</f>
        <v/>
      </c>
      <c r="H198" t="str">
        <f>if(X198=PROSES!$E$29,T198,)</f>
        <v/>
      </c>
      <c r="I198" t="str">
        <f t="shared" si="6"/>
        <v/>
      </c>
      <c r="J198" t="str">
        <f>if(and($K$4&gt;1,R198=PROSES!$C$2),,K198)</f>
        <v/>
      </c>
      <c r="K198" s="1" t="str">
        <f>if(and($L$4&gt;1,L198=PROSES!$B$2),,L198)</f>
        <v/>
      </c>
      <c r="L198" t="str">
        <f t="shared" si="7"/>
        <v/>
      </c>
      <c r="M198" t="str">
        <f>if(Z198=PROSES!$B$3,T198,)</f>
        <v/>
      </c>
      <c r="N198" t="str">
        <f>if(X198=PROSES!$B$3,T198,)</f>
        <v/>
      </c>
      <c r="O198" t="str">
        <f t="shared" si="8"/>
        <v/>
      </c>
      <c r="P198" t="str">
        <f>if(Z198=PROSES!$B$1,T198,)</f>
        <v/>
      </c>
      <c r="Q198" t="str">
        <f>if(X198=PROSES!$B$1,T198,)</f>
        <v/>
      </c>
      <c r="R198" t="str">
        <f t="shared" si="9"/>
        <v>CIBATU5MEKARSARI5</v>
      </c>
      <c r="S198" s="3"/>
      <c r="T198" s="68" t="s">
        <v>482</v>
      </c>
      <c r="U198" s="68" t="s">
        <v>115</v>
      </c>
      <c r="V198" s="68" t="s">
        <v>115</v>
      </c>
      <c r="W198" s="68" t="s">
        <v>90</v>
      </c>
      <c r="X198" s="68" t="s">
        <v>462</v>
      </c>
      <c r="Y198" s="68" t="s">
        <v>473</v>
      </c>
      <c r="Z198" s="68" t="s">
        <v>481</v>
      </c>
      <c r="AA198" s="68" t="s">
        <v>88</v>
      </c>
      <c r="AB198" s="6"/>
      <c r="AC198" s="6"/>
      <c r="AD198" s="112">
        <v>0.0</v>
      </c>
      <c r="AE198" s="112">
        <v>1.0</v>
      </c>
      <c r="AF198" s="6"/>
      <c r="AG198" s="112">
        <v>9.05</v>
      </c>
      <c r="AH198" s="112">
        <v>1.0</v>
      </c>
      <c r="AI198" s="68" t="s">
        <v>64</v>
      </c>
      <c r="AJ198" s="112">
        <v>0.0</v>
      </c>
      <c r="AK198" s="6"/>
      <c r="AL198" s="6"/>
      <c r="AM198" s="112">
        <v>0.0</v>
      </c>
      <c r="AN198" s="112">
        <v>0.0</v>
      </c>
      <c r="AO198" s="112">
        <v>100.0</v>
      </c>
      <c r="AP198" s="112">
        <v>1.0</v>
      </c>
      <c r="AQ198" s="112">
        <v>1.62</v>
      </c>
      <c r="AR198" s="112">
        <v>2.564365</v>
      </c>
      <c r="AS198" s="112">
        <v>82.15014</v>
      </c>
      <c r="AT198" s="112">
        <v>0.350235</v>
      </c>
      <c r="AU198" s="112">
        <v>2.540335</v>
      </c>
      <c r="AV198" s="112">
        <v>1.707735</v>
      </c>
      <c r="AW198" s="112">
        <v>7.621006</v>
      </c>
      <c r="AX198" s="112">
        <v>0.0</v>
      </c>
      <c r="AY198" s="112">
        <v>0.683587</v>
      </c>
      <c r="AZ198" s="112">
        <v>-7.109503</v>
      </c>
    </row>
    <row r="199" hidden="1">
      <c r="A199">
        <f t="shared" si="2"/>
        <v>0</v>
      </c>
      <c r="B199" t="str">
        <f t="shared" si="3"/>
        <v/>
      </c>
      <c r="C199" t="str">
        <f>if(and(D$4&gt;1,E199=PROSES!$D$22),,D199)</f>
        <v/>
      </c>
      <c r="D199" s="1" t="str">
        <f>if(and(F$4&gt;1,F199=PROSES!$B$10),,F199)</f>
        <v/>
      </c>
      <c r="E199" t="str">
        <f t="shared" si="4"/>
        <v/>
      </c>
      <c r="F199" t="str">
        <f t="shared" si="5"/>
        <v/>
      </c>
      <c r="G199" s="1" t="str">
        <f>if(Z199=PROSES!$E$29,T199,)</f>
        <v/>
      </c>
      <c r="H199" t="str">
        <f>if(X199=PROSES!$E$29,T199,)</f>
        <v/>
      </c>
      <c r="I199" t="str">
        <f t="shared" si="6"/>
        <v/>
      </c>
      <c r="J199" t="str">
        <f>if(and($K$4&gt;1,R199=PROSES!$C$2),,K199)</f>
        <v/>
      </c>
      <c r="K199" s="1" t="str">
        <f>if(and($L$4&gt;1,L199=PROSES!$B$2),,L199)</f>
        <v/>
      </c>
      <c r="L199" t="str">
        <f t="shared" si="7"/>
        <v/>
      </c>
      <c r="M199" t="str">
        <f>if(Z199=PROSES!$B$3,T199,)</f>
        <v/>
      </c>
      <c r="N199" t="str">
        <f>if(X199=PROSES!$B$3,T199,)</f>
        <v/>
      </c>
      <c r="O199" t="str">
        <f t="shared" si="8"/>
        <v/>
      </c>
      <c r="P199" t="str">
        <f>if(Z199=PROSES!$B$1,T199,)</f>
        <v/>
      </c>
      <c r="Q199" t="str">
        <f>if(X199=PROSES!$B$1,T199,)</f>
        <v/>
      </c>
      <c r="R199" t="str">
        <f t="shared" si="9"/>
        <v>CIBATU7SKTNI7</v>
      </c>
      <c r="S199" s="3"/>
      <c r="T199" s="68" t="s">
        <v>3735</v>
      </c>
      <c r="U199" s="68" t="s">
        <v>75</v>
      </c>
      <c r="V199" s="68" t="s">
        <v>75</v>
      </c>
      <c r="W199" s="68" t="s">
        <v>233</v>
      </c>
      <c r="X199" s="68" t="s">
        <v>467</v>
      </c>
      <c r="Y199" s="68" t="s">
        <v>236</v>
      </c>
      <c r="Z199" s="68" t="s">
        <v>3736</v>
      </c>
      <c r="AA199" s="68" t="s">
        <v>78</v>
      </c>
      <c r="AB199" s="6"/>
      <c r="AC199" s="6"/>
      <c r="AD199" s="112">
        <v>0.0</v>
      </c>
      <c r="AE199" s="112">
        <v>1.0</v>
      </c>
      <c r="AF199" s="6"/>
      <c r="AG199" s="112">
        <v>16.158</v>
      </c>
      <c r="AH199" s="112">
        <v>1.0</v>
      </c>
      <c r="AI199" s="68" t="s">
        <v>64</v>
      </c>
      <c r="AJ199" s="112">
        <v>0.0</v>
      </c>
      <c r="AK199" s="6"/>
      <c r="AL199" s="6"/>
      <c r="AM199" s="112">
        <v>0.0</v>
      </c>
      <c r="AN199" s="112">
        <v>0.0</v>
      </c>
      <c r="AO199" s="112">
        <v>100.0</v>
      </c>
      <c r="AP199" s="112">
        <v>1.0</v>
      </c>
      <c r="AQ199" s="112">
        <v>1.98</v>
      </c>
      <c r="AR199" s="112">
        <v>4.57305</v>
      </c>
      <c r="AS199" s="112">
        <v>84.05775</v>
      </c>
      <c r="AT199" s="112">
        <v>0.4734294</v>
      </c>
      <c r="AU199" s="112">
        <v>4.548478</v>
      </c>
      <c r="AV199" s="112">
        <v>2.89713</v>
      </c>
      <c r="AW199" s="112">
        <v>13.64543</v>
      </c>
      <c r="AX199" s="112">
        <v>0.0</v>
      </c>
      <c r="AY199" s="112">
        <v>0.6862155</v>
      </c>
      <c r="AZ199" s="112">
        <v>-8.9765</v>
      </c>
    </row>
    <row r="200" hidden="1">
      <c r="A200">
        <f t="shared" si="2"/>
        <v>0</v>
      </c>
      <c r="B200" t="str">
        <f t="shared" si="3"/>
        <v/>
      </c>
      <c r="C200" t="str">
        <f>if(and(D$4&gt;1,E200=PROSES!$D$22),,D200)</f>
        <v/>
      </c>
      <c r="D200" s="1" t="str">
        <f>if(and(F$4&gt;1,F200=PROSES!$B$10),,F200)</f>
        <v/>
      </c>
      <c r="E200" t="str">
        <f t="shared" si="4"/>
        <v/>
      </c>
      <c r="F200" t="str">
        <f t="shared" si="5"/>
        <v/>
      </c>
      <c r="G200" s="1" t="str">
        <f>if(Z200=PROSES!$E$29,T200,)</f>
        <v/>
      </c>
      <c r="H200" t="str">
        <f>if(X200=PROSES!$E$29,T200,)</f>
        <v/>
      </c>
      <c r="I200" t="str">
        <f t="shared" si="6"/>
        <v/>
      </c>
      <c r="J200" t="str">
        <f>if(and($K$4&gt;1,R200=PROSES!$C$2),,K200)</f>
        <v/>
      </c>
      <c r="K200" s="1" t="str">
        <f>if(and($L$4&gt;1,L200=PROSES!$B$2),,L200)</f>
        <v/>
      </c>
      <c r="L200" t="str">
        <f t="shared" si="7"/>
        <v/>
      </c>
      <c r="M200" t="str">
        <f>if(Z200=PROSES!$B$3,T200,)</f>
        <v/>
      </c>
      <c r="N200" t="str">
        <f>if(X200=PROSES!$B$3,T200,)</f>
        <v/>
      </c>
      <c r="O200" t="str">
        <f t="shared" si="8"/>
        <v/>
      </c>
      <c r="P200" t="str">
        <f>if(Z200=PROSES!$B$1,T200,)</f>
        <v/>
      </c>
      <c r="Q200" t="str">
        <f>if(X200=PROSES!$B$1,T200,)</f>
        <v/>
      </c>
      <c r="R200" t="str">
        <f t="shared" si="9"/>
        <v>CIBATU7SKTNI7</v>
      </c>
      <c r="S200" s="3"/>
      <c r="T200" s="68" t="s">
        <v>3737</v>
      </c>
      <c r="U200" s="68" t="s">
        <v>75</v>
      </c>
      <c r="V200" s="68" t="s">
        <v>75</v>
      </c>
      <c r="W200" s="68" t="s">
        <v>233</v>
      </c>
      <c r="X200" s="68" t="s">
        <v>467</v>
      </c>
      <c r="Y200" s="68" t="s">
        <v>236</v>
      </c>
      <c r="Z200" s="68" t="s">
        <v>3736</v>
      </c>
      <c r="AA200" s="68" t="s">
        <v>78</v>
      </c>
      <c r="AB200" s="6"/>
      <c r="AC200" s="6"/>
      <c r="AD200" s="112">
        <v>0.0</v>
      </c>
      <c r="AE200" s="112">
        <v>1.0</v>
      </c>
      <c r="AF200" s="6"/>
      <c r="AG200" s="112">
        <v>16.158</v>
      </c>
      <c r="AH200" s="112">
        <v>1.0</v>
      </c>
      <c r="AI200" s="68" t="s">
        <v>64</v>
      </c>
      <c r="AJ200" s="112">
        <v>0.0</v>
      </c>
      <c r="AK200" s="6"/>
      <c r="AL200" s="6"/>
      <c r="AM200" s="112">
        <v>0.0</v>
      </c>
      <c r="AN200" s="112">
        <v>0.0</v>
      </c>
      <c r="AO200" s="112">
        <v>100.0</v>
      </c>
      <c r="AP200" s="112">
        <v>1.0</v>
      </c>
      <c r="AQ200" s="112">
        <v>1.98</v>
      </c>
      <c r="AR200" s="112">
        <v>4.57305</v>
      </c>
      <c r="AS200" s="112">
        <v>84.05775</v>
      </c>
      <c r="AT200" s="112">
        <v>0.4734294</v>
      </c>
      <c r="AU200" s="112">
        <v>4.548478</v>
      </c>
      <c r="AV200" s="112">
        <v>2.89713</v>
      </c>
      <c r="AW200" s="112">
        <v>13.64543</v>
      </c>
      <c r="AX200" s="112">
        <v>0.0</v>
      </c>
      <c r="AY200" s="112">
        <v>0.6862155</v>
      </c>
      <c r="AZ200" s="112">
        <v>-8.9765</v>
      </c>
    </row>
    <row r="201" hidden="1">
      <c r="A201">
        <f t="shared" si="2"/>
        <v>0</v>
      </c>
      <c r="B201" t="str">
        <f t="shared" si="3"/>
        <v/>
      </c>
      <c r="C201" t="str">
        <f>if(and(D$4&gt;1,E201=PROSES!$D$22),,D201)</f>
        <v/>
      </c>
      <c r="D201" s="1" t="str">
        <f>if(and(F$4&gt;1,F201=PROSES!$B$10),,F201)</f>
        <v/>
      </c>
      <c r="E201" t="str">
        <f t="shared" si="4"/>
        <v/>
      </c>
      <c r="F201" t="str">
        <f t="shared" si="5"/>
        <v/>
      </c>
      <c r="G201" s="1" t="str">
        <f>if(Z201=PROSES!$E$29,T201,)</f>
        <v/>
      </c>
      <c r="H201" t="str">
        <f>if(X201=PROSES!$E$29,T201,)</f>
        <v/>
      </c>
      <c r="I201" t="str">
        <f t="shared" si="6"/>
        <v/>
      </c>
      <c r="J201" t="str">
        <f>if(and($K$4&gt;1,R201=PROSES!$C$2),,K201)</f>
        <v/>
      </c>
      <c r="K201" s="1" t="str">
        <f>if(and($L$4&gt;1,L201=PROSES!$B$2),,L201)</f>
        <v/>
      </c>
      <c r="L201" t="str">
        <f t="shared" si="7"/>
        <v/>
      </c>
      <c r="M201" t="str">
        <f>if(Z201=PROSES!$B$3,T201,)</f>
        <v/>
      </c>
      <c r="N201" t="str">
        <f>if(X201=PROSES!$B$3,T201,)</f>
        <v/>
      </c>
      <c r="O201" t="str">
        <f t="shared" si="8"/>
        <v/>
      </c>
      <c r="P201" t="str">
        <f>if(Z201=PROSES!$B$1,T201,)</f>
        <v/>
      </c>
      <c r="Q201" t="str">
        <f>if(X201=PROSES!$B$1,T201,)</f>
        <v/>
      </c>
      <c r="R201" t="str">
        <f t="shared" si="9"/>
        <v>SUZUKICIBATU5</v>
      </c>
      <c r="S201" s="3"/>
      <c r="T201" s="68" t="s">
        <v>486</v>
      </c>
      <c r="U201" s="68" t="s">
        <v>115</v>
      </c>
      <c r="V201" s="68" t="s">
        <v>115</v>
      </c>
      <c r="W201" s="68" t="s">
        <v>336</v>
      </c>
      <c r="X201" s="68" t="s">
        <v>487</v>
      </c>
      <c r="Y201" s="68" t="s">
        <v>88</v>
      </c>
      <c r="Z201" s="68" t="s">
        <v>462</v>
      </c>
      <c r="AA201" s="68" t="s">
        <v>464</v>
      </c>
      <c r="AB201" s="6"/>
      <c r="AC201" s="6"/>
      <c r="AD201" s="112">
        <v>0.0</v>
      </c>
      <c r="AE201" s="112">
        <v>1.0</v>
      </c>
      <c r="AF201" s="6"/>
      <c r="AG201" s="112">
        <v>2.6</v>
      </c>
      <c r="AH201" s="112">
        <v>1.0</v>
      </c>
      <c r="AI201" s="68" t="s">
        <v>64</v>
      </c>
      <c r="AJ201" s="112">
        <v>0.0</v>
      </c>
      <c r="AK201" s="6"/>
      <c r="AL201" s="6"/>
      <c r="AM201" s="112">
        <v>0.0</v>
      </c>
      <c r="AN201" s="112">
        <v>0.0</v>
      </c>
      <c r="AO201" s="112">
        <v>100.0</v>
      </c>
      <c r="AP201" s="112">
        <v>1.0</v>
      </c>
      <c r="AQ201" s="112">
        <v>1.15</v>
      </c>
      <c r="AR201" s="112">
        <v>0.2766009</v>
      </c>
      <c r="AS201" s="112">
        <v>77.84506</v>
      </c>
      <c r="AT201" s="112">
        <v>0.05824</v>
      </c>
      <c r="AU201" s="112">
        <v>0.2704</v>
      </c>
      <c r="AV201" s="112">
        <v>0.44824</v>
      </c>
      <c r="AW201" s="112">
        <v>0.8112</v>
      </c>
      <c r="AX201" s="112">
        <v>0.0</v>
      </c>
      <c r="AY201" s="112">
        <v>0.8035125</v>
      </c>
      <c r="AZ201" s="112">
        <v>-23.64246</v>
      </c>
    </row>
    <row r="202" hidden="1">
      <c r="A202">
        <f t="shared" si="2"/>
        <v>0</v>
      </c>
      <c r="B202" t="str">
        <f t="shared" si="3"/>
        <v/>
      </c>
      <c r="C202" t="str">
        <f>if(and(D$4&gt;1,E202=PROSES!$D$22),,D202)</f>
        <v/>
      </c>
      <c r="D202" s="1" t="str">
        <f>if(and(F$4&gt;1,F202=PROSES!$B$10),,F202)</f>
        <v/>
      </c>
      <c r="E202" t="str">
        <f t="shared" si="4"/>
        <v/>
      </c>
      <c r="F202" t="str">
        <f t="shared" si="5"/>
        <v/>
      </c>
      <c r="G202" s="1" t="str">
        <f>if(Z202=PROSES!$E$29,T202,)</f>
        <v/>
      </c>
      <c r="H202" t="str">
        <f>if(X202=PROSES!$E$29,T202,)</f>
        <v/>
      </c>
      <c r="I202" t="str">
        <f t="shared" si="6"/>
        <v/>
      </c>
      <c r="J202" t="str">
        <f>if(and($K$4&gt;1,R202=PROSES!$C$2),,K202)</f>
        <v/>
      </c>
      <c r="K202" s="1" t="str">
        <f>if(and($L$4&gt;1,L202=PROSES!$B$2),,L202)</f>
        <v/>
      </c>
      <c r="L202" t="str">
        <f t="shared" si="7"/>
        <v/>
      </c>
      <c r="M202" t="str">
        <f>if(Z202=PROSES!$B$3,T202,)</f>
        <v/>
      </c>
      <c r="N202" t="str">
        <f>if(X202=PROSES!$B$3,T202,)</f>
        <v/>
      </c>
      <c r="O202" t="str">
        <f t="shared" si="8"/>
        <v/>
      </c>
      <c r="P202" t="str">
        <f>if(Z202=PROSES!$B$1,T202,)</f>
        <v/>
      </c>
      <c r="Q202" t="str">
        <f>if(X202=PROSES!$B$1,T202,)</f>
        <v/>
      </c>
      <c r="R202" t="str">
        <f t="shared" si="9"/>
        <v>SUZUKICIBATU5</v>
      </c>
      <c r="S202" s="3"/>
      <c r="T202" s="68" t="s">
        <v>488</v>
      </c>
      <c r="U202" s="68" t="s">
        <v>115</v>
      </c>
      <c r="V202" s="68" t="s">
        <v>115</v>
      </c>
      <c r="W202" s="68" t="s">
        <v>336</v>
      </c>
      <c r="X202" s="68" t="s">
        <v>487</v>
      </c>
      <c r="Y202" s="68" t="s">
        <v>85</v>
      </c>
      <c r="Z202" s="68" t="s">
        <v>462</v>
      </c>
      <c r="AA202" s="68" t="s">
        <v>473</v>
      </c>
      <c r="AB202" s="6"/>
      <c r="AC202" s="6"/>
      <c r="AD202" s="112">
        <v>0.0</v>
      </c>
      <c r="AE202" s="112">
        <v>1.0</v>
      </c>
      <c r="AF202" s="6"/>
      <c r="AG202" s="112">
        <v>2.6</v>
      </c>
      <c r="AH202" s="112">
        <v>1.0</v>
      </c>
      <c r="AI202" s="68" t="s">
        <v>64</v>
      </c>
      <c r="AJ202" s="112">
        <v>0.0</v>
      </c>
      <c r="AK202" s="6"/>
      <c r="AL202" s="6"/>
      <c r="AM202" s="112">
        <v>0.0</v>
      </c>
      <c r="AN202" s="112">
        <v>0.0</v>
      </c>
      <c r="AO202" s="112">
        <v>100.0</v>
      </c>
      <c r="AP202" s="112">
        <v>1.0</v>
      </c>
      <c r="AQ202" s="112">
        <v>1.15</v>
      </c>
      <c r="AR202" s="112">
        <v>0.2766009</v>
      </c>
      <c r="AS202" s="112">
        <v>77.84506</v>
      </c>
      <c r="AT202" s="112">
        <v>0.05824</v>
      </c>
      <c r="AU202" s="112">
        <v>0.2704</v>
      </c>
      <c r="AV202" s="112">
        <v>0.44824</v>
      </c>
      <c r="AW202" s="112">
        <v>0.8112</v>
      </c>
      <c r="AX202" s="112">
        <v>0.0</v>
      </c>
      <c r="AY202" s="112">
        <v>0.8035125</v>
      </c>
      <c r="AZ202" s="112">
        <v>-23.64246</v>
      </c>
    </row>
    <row r="203" hidden="1">
      <c r="A203">
        <f t="shared" si="2"/>
        <v>0</v>
      </c>
      <c r="B203" t="str">
        <f t="shared" si="3"/>
        <v/>
      </c>
      <c r="C203" t="str">
        <f>if(and(D$4&gt;1,E203=PROSES!$D$22),,D203)</f>
        <v/>
      </c>
      <c r="D203" s="1" t="str">
        <f>if(and(F$4&gt;1,F203=PROSES!$B$10),,F203)</f>
        <v/>
      </c>
      <c r="E203" t="str">
        <f t="shared" si="4"/>
        <v/>
      </c>
      <c r="F203" t="str">
        <f t="shared" si="5"/>
        <v/>
      </c>
      <c r="G203" s="1" t="str">
        <f>if(Z203=PROSES!$E$29,T203,)</f>
        <v/>
      </c>
      <c r="H203" t="str">
        <f>if(X203=PROSES!$E$29,T203,)</f>
        <v/>
      </c>
      <c r="I203" t="str">
        <f t="shared" si="6"/>
        <v/>
      </c>
      <c r="J203" t="str">
        <f>if(and($K$4&gt;1,R203=PROSES!$C$2),,K203)</f>
        <v/>
      </c>
      <c r="K203" s="1" t="str">
        <f>if(and($L$4&gt;1,L203=PROSES!$B$2),,L203)</f>
        <v/>
      </c>
      <c r="L203" t="str">
        <f t="shared" si="7"/>
        <v/>
      </c>
      <c r="M203" t="str">
        <f>if(Z203=PROSES!$B$3,T203,)</f>
        <v/>
      </c>
      <c r="N203" t="str">
        <f>if(X203=PROSES!$B$3,T203,)</f>
        <v/>
      </c>
      <c r="O203" t="str">
        <f t="shared" si="8"/>
        <v/>
      </c>
      <c r="P203" t="str">
        <f>if(Z203=PROSES!$B$1,T203,)</f>
        <v/>
      </c>
      <c r="Q203" t="str">
        <f>if(X203=PROSES!$B$1,T203,)</f>
        <v/>
      </c>
      <c r="R203" t="str">
        <f t="shared" si="9"/>
        <v>CIBABAT5CIBABAT BARU5</v>
      </c>
      <c r="S203" s="3"/>
      <c r="T203" s="68" t="s">
        <v>489</v>
      </c>
      <c r="U203" s="68" t="s">
        <v>115</v>
      </c>
      <c r="V203" s="68" t="s">
        <v>115</v>
      </c>
      <c r="W203" s="68" t="s">
        <v>134</v>
      </c>
      <c r="X203" s="68" t="s">
        <v>490</v>
      </c>
      <c r="Y203" s="68" t="s">
        <v>88</v>
      </c>
      <c r="Z203" s="68" t="s">
        <v>491</v>
      </c>
      <c r="AA203" s="68" t="s">
        <v>85</v>
      </c>
      <c r="AB203" s="6"/>
      <c r="AC203" s="6"/>
      <c r="AD203" s="112">
        <v>0.0</v>
      </c>
      <c r="AE203" s="112">
        <v>1.0</v>
      </c>
      <c r="AF203" s="6"/>
      <c r="AG203" s="112">
        <v>4.05</v>
      </c>
      <c r="AH203" s="112">
        <v>1.0</v>
      </c>
      <c r="AI203" s="68" t="s">
        <v>64</v>
      </c>
      <c r="AJ203" s="112">
        <v>0.0</v>
      </c>
      <c r="AK203" s="6"/>
      <c r="AL203" s="6"/>
      <c r="AM203" s="112">
        <v>0.0</v>
      </c>
      <c r="AN203" s="112">
        <v>0.0</v>
      </c>
      <c r="AO203" s="112">
        <v>100.0</v>
      </c>
      <c r="AP203" s="112">
        <v>1.0</v>
      </c>
      <c r="AQ203" s="112">
        <v>1.2</v>
      </c>
      <c r="AR203" s="112">
        <v>1.147868</v>
      </c>
      <c r="AS203" s="112">
        <v>78.06761</v>
      </c>
      <c r="AT203" s="112">
        <v>0.23733</v>
      </c>
      <c r="AU203" s="112">
        <v>1.123065</v>
      </c>
      <c r="AV203" s="112">
        <v>0.84483</v>
      </c>
      <c r="AW203" s="112">
        <v>3.369195</v>
      </c>
      <c r="AX203" s="112">
        <v>0.0</v>
      </c>
      <c r="AY203" s="112">
        <v>0.6756974</v>
      </c>
      <c r="AZ203" s="112">
        <v>-3.202028</v>
      </c>
    </row>
    <row r="204" hidden="1">
      <c r="A204">
        <f t="shared" si="2"/>
        <v>0</v>
      </c>
      <c r="B204" t="str">
        <f t="shared" si="3"/>
        <v/>
      </c>
      <c r="C204" t="str">
        <f>if(and(D$4&gt;1,E204=PROSES!$D$22),,D204)</f>
        <v/>
      </c>
      <c r="D204" s="1" t="str">
        <f>if(and(F$4&gt;1,F204=PROSES!$B$10),,F204)</f>
        <v/>
      </c>
      <c r="E204" t="str">
        <f t="shared" si="4"/>
        <v/>
      </c>
      <c r="F204" t="str">
        <f t="shared" si="5"/>
        <v/>
      </c>
      <c r="G204" s="1" t="str">
        <f>if(Z204=PROSES!$E$29,T204,)</f>
        <v/>
      </c>
      <c r="H204" t="str">
        <f>if(X204=PROSES!$E$29,T204,)</f>
        <v/>
      </c>
      <c r="I204" t="str">
        <f t="shared" si="6"/>
        <v/>
      </c>
      <c r="J204" t="str">
        <f>if(and($K$4&gt;1,R204=PROSES!$C$2),,K204)</f>
        <v/>
      </c>
      <c r="K204" s="1" t="str">
        <f>if(and($L$4&gt;1,L204=PROSES!$B$2),,L204)</f>
        <v/>
      </c>
      <c r="L204" t="str">
        <f t="shared" si="7"/>
        <v/>
      </c>
      <c r="M204" t="str">
        <f>if(Z204=PROSES!$B$3,T204,)</f>
        <v/>
      </c>
      <c r="N204" t="str">
        <f>if(X204=PROSES!$B$3,T204,)</f>
        <v/>
      </c>
      <c r="O204" t="str">
        <f t="shared" si="8"/>
        <v/>
      </c>
      <c r="P204" t="str">
        <f>if(Z204=PROSES!$B$1,T204,)</f>
        <v/>
      </c>
      <c r="Q204" t="str">
        <f>if(X204=PROSES!$B$1,T204,)</f>
        <v/>
      </c>
      <c r="R204" t="str">
        <f t="shared" si="9"/>
        <v>CIBINONG4GANDARIA</v>
      </c>
      <c r="S204" s="3"/>
      <c r="T204" s="68" t="s">
        <v>492</v>
      </c>
      <c r="U204" s="68" t="s">
        <v>58</v>
      </c>
      <c r="V204" s="68" t="s">
        <v>58</v>
      </c>
      <c r="W204" s="68" t="s">
        <v>122</v>
      </c>
      <c r="X204" s="68" t="s">
        <v>493</v>
      </c>
      <c r="Y204" s="68" t="s">
        <v>249</v>
      </c>
      <c r="Z204" s="68" t="s">
        <v>494</v>
      </c>
      <c r="AA204" s="68" t="s">
        <v>252</v>
      </c>
      <c r="AB204" s="6"/>
      <c r="AC204" s="6"/>
      <c r="AD204" s="112">
        <v>0.0</v>
      </c>
      <c r="AE204" s="112">
        <v>1.0</v>
      </c>
      <c r="AF204" s="6"/>
      <c r="AG204" s="112">
        <v>11.8</v>
      </c>
      <c r="AH204" s="112">
        <v>1.0</v>
      </c>
      <c r="AI204" s="68" t="s">
        <v>64</v>
      </c>
      <c r="AJ204" s="112">
        <v>0.0</v>
      </c>
      <c r="AK204" s="6"/>
      <c r="AL204" s="6"/>
      <c r="AM204" s="112">
        <v>0.0</v>
      </c>
      <c r="AN204" s="112">
        <v>0.0</v>
      </c>
      <c r="AO204" s="112">
        <v>100.0</v>
      </c>
      <c r="AP204" s="112">
        <v>1.0</v>
      </c>
      <c r="AQ204" s="112">
        <v>0.44</v>
      </c>
      <c r="AR204" s="112">
        <v>5.239421</v>
      </c>
      <c r="AS204" s="112">
        <v>60.66966</v>
      </c>
      <c r="AT204" s="112">
        <v>2.5665</v>
      </c>
      <c r="AU204" s="112">
        <v>4.56778</v>
      </c>
      <c r="AV204" s="112">
        <v>4.3365</v>
      </c>
      <c r="AW204" s="112">
        <v>13.70334</v>
      </c>
      <c r="AX204" s="112">
        <v>0.0</v>
      </c>
      <c r="AY204" s="112">
        <v>0.5920149</v>
      </c>
      <c r="AZ204" s="112">
        <v>18.36523</v>
      </c>
    </row>
    <row r="205" hidden="1">
      <c r="A205">
        <f t="shared" si="2"/>
        <v>0</v>
      </c>
      <c r="B205" t="str">
        <f t="shared" si="3"/>
        <v/>
      </c>
      <c r="C205" t="str">
        <f>if(and(D$4&gt;1,E205=PROSES!$D$22),,D205)</f>
        <v/>
      </c>
      <c r="D205" s="1" t="str">
        <f>if(and(F$4&gt;1,F205=PROSES!$B$10),,F205)</f>
        <v/>
      </c>
      <c r="E205" t="str">
        <f t="shared" si="4"/>
        <v/>
      </c>
      <c r="F205" t="str">
        <f t="shared" si="5"/>
        <v/>
      </c>
      <c r="G205" s="1" t="str">
        <f>if(Z205=PROSES!$E$29,T205,)</f>
        <v/>
      </c>
      <c r="H205" t="str">
        <f>if(X205=PROSES!$E$29,T205,)</f>
        <v/>
      </c>
      <c r="I205" t="str">
        <f t="shared" si="6"/>
        <v/>
      </c>
      <c r="J205" t="str">
        <f>if(and($K$4&gt;1,R205=PROSES!$C$2),,K205)</f>
        <v/>
      </c>
      <c r="K205" s="1" t="str">
        <f>if(and($L$4&gt;1,L205=PROSES!$B$2),,L205)</f>
        <v/>
      </c>
      <c r="L205" t="str">
        <f t="shared" si="7"/>
        <v/>
      </c>
      <c r="M205" t="str">
        <f>if(Z205=PROSES!$B$3,T205,)</f>
        <v/>
      </c>
      <c r="N205" t="str">
        <f>if(X205=PROSES!$B$3,T205,)</f>
        <v/>
      </c>
      <c r="O205" t="str">
        <f t="shared" si="8"/>
        <v/>
      </c>
      <c r="P205" t="str">
        <f>if(Z205=PROSES!$B$1,T205,)</f>
        <v/>
      </c>
      <c r="Q205" t="str">
        <f>if(X205=PROSES!$B$1,T205,)</f>
        <v/>
      </c>
      <c r="R205" t="str">
        <f t="shared" si="9"/>
        <v>CIBINONG4GANDARIA</v>
      </c>
      <c r="S205" s="3"/>
      <c r="T205" s="68" t="s">
        <v>495</v>
      </c>
      <c r="U205" s="68" t="s">
        <v>58</v>
      </c>
      <c r="V205" s="68" t="s">
        <v>58</v>
      </c>
      <c r="W205" s="68" t="s">
        <v>122</v>
      </c>
      <c r="X205" s="68" t="s">
        <v>493</v>
      </c>
      <c r="Y205" s="68" t="s">
        <v>249</v>
      </c>
      <c r="Z205" s="68" t="s">
        <v>494</v>
      </c>
      <c r="AA205" s="68" t="s">
        <v>252</v>
      </c>
      <c r="AB205" s="6"/>
      <c r="AC205" s="6"/>
      <c r="AD205" s="112">
        <v>0.0</v>
      </c>
      <c r="AE205" s="112">
        <v>1.0</v>
      </c>
      <c r="AF205" s="6"/>
      <c r="AG205" s="112">
        <v>11.8</v>
      </c>
      <c r="AH205" s="112">
        <v>1.0</v>
      </c>
      <c r="AI205" s="68" t="s">
        <v>64</v>
      </c>
      <c r="AJ205" s="112">
        <v>0.0</v>
      </c>
      <c r="AK205" s="6"/>
      <c r="AL205" s="6"/>
      <c r="AM205" s="112">
        <v>0.0</v>
      </c>
      <c r="AN205" s="112">
        <v>0.0</v>
      </c>
      <c r="AO205" s="112">
        <v>100.0</v>
      </c>
      <c r="AP205" s="112">
        <v>1.0</v>
      </c>
      <c r="AQ205" s="112">
        <v>0.44</v>
      </c>
      <c r="AR205" s="112">
        <v>5.239421</v>
      </c>
      <c r="AS205" s="112">
        <v>60.66966</v>
      </c>
      <c r="AT205" s="112">
        <v>2.5665</v>
      </c>
      <c r="AU205" s="112">
        <v>4.56778</v>
      </c>
      <c r="AV205" s="112">
        <v>4.3365</v>
      </c>
      <c r="AW205" s="112">
        <v>13.70334</v>
      </c>
      <c r="AX205" s="112">
        <v>0.0</v>
      </c>
      <c r="AY205" s="112">
        <v>0.5920149</v>
      </c>
      <c r="AZ205" s="112">
        <v>18.36523</v>
      </c>
    </row>
    <row r="206" hidden="1">
      <c r="A206">
        <f t="shared" si="2"/>
        <v>0</v>
      </c>
      <c r="B206" t="str">
        <f t="shared" si="3"/>
        <v/>
      </c>
      <c r="C206" t="str">
        <f>if(and(D$4&gt;1,E206=PROSES!$D$22),,D206)</f>
        <v/>
      </c>
      <c r="D206" s="1" t="str">
        <f>if(and(F$4&gt;1,F206=PROSES!$B$10),,F206)</f>
        <v/>
      </c>
      <c r="E206" t="str">
        <f t="shared" si="4"/>
        <v/>
      </c>
      <c r="F206" t="str">
        <f t="shared" si="5"/>
        <v/>
      </c>
      <c r="G206" s="1" t="str">
        <f>if(Z206=PROSES!$E$29,T206,)</f>
        <v/>
      </c>
      <c r="H206" t="str">
        <f>if(X206=PROSES!$E$29,T206,)</f>
        <v/>
      </c>
      <c r="I206" t="str">
        <f t="shared" si="6"/>
        <v/>
      </c>
      <c r="J206" t="str">
        <f>if(and($K$4&gt;1,R206=PROSES!$C$2),,K206)</f>
        <v/>
      </c>
      <c r="K206" s="1" t="str">
        <f>if(and($L$4&gt;1,L206=PROSES!$B$2),,L206)</f>
        <v/>
      </c>
      <c r="L206" t="str">
        <f t="shared" si="7"/>
        <v/>
      </c>
      <c r="M206" t="str">
        <f>if(Z206=PROSES!$B$3,T206,)</f>
        <v/>
      </c>
      <c r="N206" t="str">
        <f>if(X206=PROSES!$B$3,T206,)</f>
        <v/>
      </c>
      <c r="O206" t="str">
        <f t="shared" si="8"/>
        <v/>
      </c>
      <c r="P206" t="str">
        <f>if(Z206=PROSES!$B$1,T206,)</f>
        <v/>
      </c>
      <c r="Q206" t="str">
        <f>if(X206=PROSES!$B$1,T206,)</f>
        <v/>
      </c>
      <c r="R206" t="str">
        <f t="shared" si="9"/>
        <v>CIBINONG7TAMBUN7</v>
      </c>
      <c r="S206" s="3"/>
      <c r="T206" s="68" t="s">
        <v>3738</v>
      </c>
      <c r="U206" s="68" t="s">
        <v>58</v>
      </c>
      <c r="V206" s="68" t="s">
        <v>58</v>
      </c>
      <c r="W206" s="68" t="s">
        <v>233</v>
      </c>
      <c r="X206" s="68" t="s">
        <v>277</v>
      </c>
      <c r="Y206" s="68" t="s">
        <v>280</v>
      </c>
      <c r="Z206" s="68" t="s">
        <v>2671</v>
      </c>
      <c r="AA206" s="68" t="s">
        <v>236</v>
      </c>
      <c r="AB206" s="6"/>
      <c r="AC206" s="6"/>
      <c r="AD206" s="112">
        <v>0.0</v>
      </c>
      <c r="AE206" s="112">
        <v>1.0</v>
      </c>
      <c r="AF206" s="6"/>
      <c r="AG206" s="112">
        <v>20.0</v>
      </c>
      <c r="AH206" s="112">
        <v>1.0</v>
      </c>
      <c r="AI206" s="68" t="s">
        <v>64</v>
      </c>
      <c r="AJ206" s="112">
        <v>0.0</v>
      </c>
      <c r="AK206" s="6"/>
      <c r="AL206" s="6"/>
      <c r="AM206" s="112">
        <v>0.0</v>
      </c>
      <c r="AN206" s="112">
        <v>0.0</v>
      </c>
      <c r="AO206" s="112">
        <v>100.0</v>
      </c>
      <c r="AP206" s="112">
        <v>1.0</v>
      </c>
      <c r="AQ206" s="112">
        <v>1.98</v>
      </c>
      <c r="AR206" s="112">
        <v>5.660415</v>
      </c>
      <c r="AS206" s="112">
        <v>84.05775</v>
      </c>
      <c r="AT206" s="112">
        <v>0.586</v>
      </c>
      <c r="AU206" s="112">
        <v>5.63</v>
      </c>
      <c r="AV206" s="112">
        <v>3.586</v>
      </c>
      <c r="AW206" s="112">
        <v>16.89</v>
      </c>
      <c r="AX206" s="112">
        <v>0.0</v>
      </c>
      <c r="AY206" s="112">
        <v>0.6862155</v>
      </c>
      <c r="AZ206" s="112">
        <v>-8.9765</v>
      </c>
    </row>
    <row r="207" hidden="1">
      <c r="A207">
        <f t="shared" si="2"/>
        <v>0</v>
      </c>
      <c r="B207" t="str">
        <f t="shared" si="3"/>
        <v/>
      </c>
      <c r="C207" t="str">
        <f>if(and(D$4&gt;1,E207=PROSES!$D$22),,D207)</f>
        <v/>
      </c>
      <c r="D207" s="1" t="str">
        <f>if(and(F$4&gt;1,F207=PROSES!$B$10),,F207)</f>
        <v/>
      </c>
      <c r="E207" t="str">
        <f t="shared" si="4"/>
        <v/>
      </c>
      <c r="F207" t="str">
        <f t="shared" si="5"/>
        <v/>
      </c>
      <c r="G207" s="1" t="str">
        <f>if(Z207=PROSES!$E$29,T207,)</f>
        <v/>
      </c>
      <c r="H207" t="str">
        <f>if(X207=PROSES!$E$29,T207,)</f>
        <v/>
      </c>
      <c r="I207" t="str">
        <f t="shared" si="6"/>
        <v/>
      </c>
      <c r="J207" t="str">
        <f>if(and($K$4&gt;1,R207=PROSES!$C$2),,K207)</f>
        <v/>
      </c>
      <c r="K207" s="1" t="str">
        <f>if(and($L$4&gt;1,L207=PROSES!$B$2),,L207)</f>
        <v/>
      </c>
      <c r="L207" t="str">
        <f t="shared" si="7"/>
        <v/>
      </c>
      <c r="M207" t="str">
        <f>if(Z207=PROSES!$B$3,T207,)</f>
        <v/>
      </c>
      <c r="N207" t="str">
        <f>if(X207=PROSES!$B$3,T207,)</f>
        <v/>
      </c>
      <c r="O207" t="str">
        <f t="shared" si="8"/>
        <v/>
      </c>
      <c r="P207" t="str">
        <f>if(Z207=PROSES!$B$1,T207,)</f>
        <v/>
      </c>
      <c r="Q207" t="str">
        <f>if(X207=PROSES!$B$1,T207,)</f>
        <v/>
      </c>
      <c r="R207" t="str">
        <f t="shared" si="9"/>
        <v>PLTU CELUKAN BAWANGKAPAL5</v>
      </c>
      <c r="S207" s="3"/>
      <c r="T207" s="68" t="s">
        <v>496</v>
      </c>
      <c r="U207" s="68" t="s">
        <v>140</v>
      </c>
      <c r="V207" s="68" t="s">
        <v>140</v>
      </c>
      <c r="W207" s="68" t="s">
        <v>59</v>
      </c>
      <c r="X207" s="68" t="s">
        <v>497</v>
      </c>
      <c r="Y207" s="68" t="s">
        <v>78</v>
      </c>
      <c r="Z207" s="68" t="s">
        <v>143</v>
      </c>
      <c r="AA207" s="68" t="s">
        <v>85</v>
      </c>
      <c r="AB207" s="6"/>
      <c r="AC207" s="6"/>
      <c r="AD207" s="112">
        <v>0.0</v>
      </c>
      <c r="AE207" s="112">
        <v>1.0</v>
      </c>
      <c r="AF207" s="6"/>
      <c r="AG207" s="112">
        <v>70.4</v>
      </c>
      <c r="AH207" s="112">
        <v>1.0</v>
      </c>
      <c r="AI207" s="68" t="s">
        <v>64</v>
      </c>
      <c r="AJ207" s="112">
        <v>0.0</v>
      </c>
      <c r="AK207" s="6"/>
      <c r="AL207" s="6"/>
      <c r="AM207" s="112">
        <v>0.0</v>
      </c>
      <c r="AN207" s="112">
        <v>0.0</v>
      </c>
      <c r="AO207" s="112">
        <v>100.0</v>
      </c>
      <c r="AP207" s="112">
        <v>1.0</v>
      </c>
      <c r="AQ207" s="112">
        <v>2.73</v>
      </c>
      <c r="AR207" s="112">
        <v>18.70873</v>
      </c>
      <c r="AS207" s="112">
        <v>76.21999</v>
      </c>
      <c r="AT207" s="112">
        <v>4.45632</v>
      </c>
      <c r="AU207" s="112">
        <v>18.17024</v>
      </c>
      <c r="AV207" s="112">
        <v>15.01632</v>
      </c>
      <c r="AW207" s="112">
        <v>54.51072</v>
      </c>
      <c r="AX207" s="112">
        <v>0.0</v>
      </c>
      <c r="AY207" s="112">
        <v>0.6742607</v>
      </c>
      <c r="AZ207" s="112">
        <v>-2.423059</v>
      </c>
    </row>
    <row r="208" hidden="1">
      <c r="A208">
        <f t="shared" si="2"/>
        <v>0</v>
      </c>
      <c r="B208" t="str">
        <f t="shared" si="3"/>
        <v/>
      </c>
      <c r="C208" t="str">
        <f>if(and(D$4&gt;1,E208=PROSES!$D$22),,D208)</f>
        <v/>
      </c>
      <c r="D208" s="1" t="str">
        <f>if(and(F$4&gt;1,F208=PROSES!$B$10),,F208)</f>
        <v/>
      </c>
      <c r="E208" t="str">
        <f t="shared" si="4"/>
        <v/>
      </c>
      <c r="F208" t="str">
        <f t="shared" si="5"/>
        <v/>
      </c>
      <c r="G208" s="1" t="str">
        <f>if(Z208=PROSES!$E$29,T208,)</f>
        <v/>
      </c>
      <c r="H208" t="str">
        <f>if(X208=PROSES!$E$29,T208,)</f>
        <v/>
      </c>
      <c r="I208" t="str">
        <f t="shared" si="6"/>
        <v/>
      </c>
      <c r="J208" t="str">
        <f>if(and($K$4&gt;1,R208=PROSES!$C$2),,K208)</f>
        <v/>
      </c>
      <c r="K208" s="1" t="str">
        <f>if(and($L$4&gt;1,L208=PROSES!$B$2),,L208)</f>
        <v/>
      </c>
      <c r="L208" t="str">
        <f t="shared" si="7"/>
        <v/>
      </c>
      <c r="M208" t="str">
        <f>if(Z208=PROSES!$B$3,T208,)</f>
        <v/>
      </c>
      <c r="N208" t="str">
        <f>if(X208=PROSES!$B$3,T208,)</f>
        <v/>
      </c>
      <c r="O208" t="str">
        <f t="shared" si="8"/>
        <v/>
      </c>
      <c r="P208" t="str">
        <f>if(Z208=PROSES!$B$1,T208,)</f>
        <v/>
      </c>
      <c r="Q208" t="str">
        <f>if(X208=PROSES!$B$1,T208,)</f>
        <v/>
      </c>
      <c r="R208" t="str">
        <f t="shared" si="9"/>
        <v>PLTU CELUKAN BAWANGKAPAL5</v>
      </c>
      <c r="S208" s="3"/>
      <c r="T208" s="68" t="s">
        <v>498</v>
      </c>
      <c r="U208" s="68" t="s">
        <v>140</v>
      </c>
      <c r="V208" s="68" t="s">
        <v>140</v>
      </c>
      <c r="W208" s="68" t="s">
        <v>59</v>
      </c>
      <c r="X208" s="68" t="s">
        <v>497</v>
      </c>
      <c r="Y208" s="68" t="s">
        <v>78</v>
      </c>
      <c r="Z208" s="68" t="s">
        <v>143</v>
      </c>
      <c r="AA208" s="68" t="s">
        <v>85</v>
      </c>
      <c r="AB208" s="6"/>
      <c r="AC208" s="6"/>
      <c r="AD208" s="112">
        <v>0.0</v>
      </c>
      <c r="AE208" s="112">
        <v>1.0</v>
      </c>
      <c r="AF208" s="6"/>
      <c r="AG208" s="112">
        <v>70.4</v>
      </c>
      <c r="AH208" s="112">
        <v>1.0</v>
      </c>
      <c r="AI208" s="68" t="s">
        <v>64</v>
      </c>
      <c r="AJ208" s="112">
        <v>0.0</v>
      </c>
      <c r="AK208" s="6"/>
      <c r="AL208" s="6"/>
      <c r="AM208" s="112">
        <v>0.0</v>
      </c>
      <c r="AN208" s="112">
        <v>0.0</v>
      </c>
      <c r="AO208" s="112">
        <v>100.0</v>
      </c>
      <c r="AP208" s="112">
        <v>1.0</v>
      </c>
      <c r="AQ208" s="112">
        <v>2.73</v>
      </c>
      <c r="AR208" s="112">
        <v>18.70873</v>
      </c>
      <c r="AS208" s="112">
        <v>76.21999</v>
      </c>
      <c r="AT208" s="112">
        <v>4.45632</v>
      </c>
      <c r="AU208" s="112">
        <v>18.17024</v>
      </c>
      <c r="AV208" s="112">
        <v>15.01632</v>
      </c>
      <c r="AW208" s="112">
        <v>54.51072</v>
      </c>
      <c r="AX208" s="112">
        <v>0.0</v>
      </c>
      <c r="AY208" s="112">
        <v>0.6742607</v>
      </c>
      <c r="AZ208" s="112">
        <v>-2.423059</v>
      </c>
    </row>
    <row r="209" hidden="1">
      <c r="A209">
        <f t="shared" si="2"/>
        <v>0</v>
      </c>
      <c r="B209" t="str">
        <f t="shared" si="3"/>
        <v/>
      </c>
      <c r="C209" t="str">
        <f>if(and(D$4&gt;1,E209=PROSES!$D$22),,D209)</f>
        <v/>
      </c>
      <c r="D209" s="1" t="str">
        <f>if(and(F$4&gt;1,F209=PROSES!$B$10),,F209)</f>
        <v/>
      </c>
      <c r="E209" t="str">
        <f t="shared" si="4"/>
        <v/>
      </c>
      <c r="F209" t="str">
        <f t="shared" si="5"/>
        <v/>
      </c>
      <c r="G209" s="1" t="str">
        <f>if(Z209=PROSES!$E$29,T209,)</f>
        <v/>
      </c>
      <c r="H209" t="str">
        <f>if(X209=PROSES!$E$29,T209,)</f>
        <v/>
      </c>
      <c r="I209" t="str">
        <f t="shared" si="6"/>
        <v/>
      </c>
      <c r="J209" t="str">
        <f>if(and($K$4&gt;1,R209=PROSES!$C$2),,K209)</f>
        <v/>
      </c>
      <c r="K209" s="1" t="str">
        <f>if(and($L$4&gt;1,L209=PROSES!$B$2),,L209)</f>
        <v/>
      </c>
      <c r="L209" t="str">
        <f t="shared" si="7"/>
        <v/>
      </c>
      <c r="M209" t="str">
        <f>if(Z209=PROSES!$B$3,T209,)</f>
        <v/>
      </c>
      <c r="N209" t="str">
        <f>if(X209=PROSES!$B$3,T209,)</f>
        <v/>
      </c>
      <c r="O209" t="str">
        <f t="shared" si="8"/>
        <v/>
      </c>
      <c r="P209" t="str">
        <f>if(Z209=PROSES!$B$1,T209,)</f>
        <v/>
      </c>
      <c r="Q209" t="str">
        <f>if(X209=PROSES!$B$1,T209,)</f>
        <v/>
      </c>
      <c r="R209" t="str">
        <f t="shared" si="9"/>
        <v>CERME5</v>
      </c>
      <c r="S209" s="3"/>
      <c r="T209" s="68" t="s">
        <v>3739</v>
      </c>
      <c r="U209" s="68" t="s">
        <v>82</v>
      </c>
      <c r="V209" s="68" t="s">
        <v>82</v>
      </c>
      <c r="W209" s="68" t="s">
        <v>99</v>
      </c>
      <c r="X209" s="68" t="s">
        <v>501</v>
      </c>
      <c r="Y209" s="68" t="s">
        <v>88</v>
      </c>
      <c r="Z209" s="68"/>
      <c r="AA209" s="68" t="s">
        <v>325</v>
      </c>
      <c r="AB209" s="6"/>
      <c r="AC209" s="6"/>
      <c r="AD209" s="112">
        <v>0.0</v>
      </c>
      <c r="AE209" s="112">
        <v>1.0</v>
      </c>
      <c r="AF209" s="6"/>
      <c r="AG209" s="112">
        <v>0.235</v>
      </c>
      <c r="AH209" s="112">
        <v>1.0</v>
      </c>
      <c r="AI209" s="68" t="s">
        <v>64</v>
      </c>
      <c r="AJ209" s="112">
        <v>0.0</v>
      </c>
      <c r="AK209" s="6"/>
      <c r="AL209" s="6"/>
      <c r="AM209" s="112">
        <v>0.0</v>
      </c>
      <c r="AN209" s="112">
        <v>0.0</v>
      </c>
      <c r="AO209" s="112">
        <v>100.0</v>
      </c>
      <c r="AP209" s="112">
        <v>1.0</v>
      </c>
      <c r="AQ209" s="112">
        <v>1.2</v>
      </c>
      <c r="AR209" s="112">
        <v>0.05068188</v>
      </c>
      <c r="AS209" s="112">
        <v>71.48104</v>
      </c>
      <c r="AT209" s="112">
        <v>0.0160975</v>
      </c>
      <c r="AU209" s="112">
        <v>0.0480575</v>
      </c>
      <c r="AV209" s="112">
        <v>0.0513475</v>
      </c>
      <c r="AW209" s="112">
        <v>0.1441725</v>
      </c>
      <c r="AX209" s="112">
        <v>0.0</v>
      </c>
      <c r="AY209" s="112">
        <v>0.673318</v>
      </c>
      <c r="AZ209" s="112">
        <v>-1.621461</v>
      </c>
    </row>
    <row r="210" hidden="1">
      <c r="A210">
        <f t="shared" si="2"/>
        <v>0</v>
      </c>
      <c r="B210" t="str">
        <f t="shared" si="3"/>
        <v/>
      </c>
      <c r="C210" t="str">
        <f>if(and(D$4&gt;1,E210=PROSES!$D$22),,D210)</f>
        <v/>
      </c>
      <c r="D210" s="1" t="str">
        <f>if(and(F$4&gt;1,F210=PROSES!$B$10),,F210)</f>
        <v/>
      </c>
      <c r="E210" t="str">
        <f t="shared" si="4"/>
        <v/>
      </c>
      <c r="F210" t="str">
        <f t="shared" si="5"/>
        <v/>
      </c>
      <c r="G210" s="1" t="str">
        <f>if(Z210=PROSES!$E$29,T210,)</f>
        <v/>
      </c>
      <c r="H210" t="str">
        <f>if(X210=PROSES!$E$29,T210,)</f>
        <v/>
      </c>
      <c r="I210" t="str">
        <f t="shared" si="6"/>
        <v/>
      </c>
      <c r="J210" t="str">
        <f>if(and($K$4&gt;1,R210=PROSES!$C$2),,K210)</f>
        <v/>
      </c>
      <c r="K210" s="1" t="str">
        <f>if(and($L$4&gt;1,L210=PROSES!$B$2),,L210)</f>
        <v/>
      </c>
      <c r="L210" t="str">
        <f t="shared" si="7"/>
        <v/>
      </c>
      <c r="M210" t="str">
        <f>if(Z210=PROSES!$B$3,T210,)</f>
        <v/>
      </c>
      <c r="N210" t="str">
        <f>if(X210=PROSES!$B$3,T210,)</f>
        <v/>
      </c>
      <c r="O210" t="str">
        <f t="shared" si="8"/>
        <v/>
      </c>
      <c r="P210" t="str">
        <f>if(Z210=PROSES!$B$1,T210,)</f>
        <v/>
      </c>
      <c r="Q210" t="str">
        <f>if(X210=PROSES!$B$1,T210,)</f>
        <v/>
      </c>
      <c r="R210" t="str">
        <f t="shared" si="9"/>
        <v>CERME5</v>
      </c>
      <c r="S210" s="3"/>
      <c r="T210" s="68" t="s">
        <v>3740</v>
      </c>
      <c r="U210" s="68" t="s">
        <v>82</v>
      </c>
      <c r="V210" s="68" t="s">
        <v>82</v>
      </c>
      <c r="W210" s="68" t="s">
        <v>99</v>
      </c>
      <c r="X210" s="68" t="s">
        <v>501</v>
      </c>
      <c r="Y210" s="68" t="s">
        <v>88</v>
      </c>
      <c r="Z210" s="68"/>
      <c r="AA210" s="68" t="s">
        <v>1305</v>
      </c>
      <c r="AB210" s="6"/>
      <c r="AC210" s="6"/>
      <c r="AD210" s="112">
        <v>0.0</v>
      </c>
      <c r="AE210" s="112">
        <v>1.0</v>
      </c>
      <c r="AF210" s="6"/>
      <c r="AG210" s="112">
        <v>0.235</v>
      </c>
      <c r="AH210" s="112">
        <v>1.0</v>
      </c>
      <c r="AI210" s="68" t="s">
        <v>64</v>
      </c>
      <c r="AJ210" s="112">
        <v>0.0</v>
      </c>
      <c r="AK210" s="6"/>
      <c r="AL210" s="6"/>
      <c r="AM210" s="112">
        <v>0.0</v>
      </c>
      <c r="AN210" s="112">
        <v>0.0</v>
      </c>
      <c r="AO210" s="112">
        <v>100.0</v>
      </c>
      <c r="AP210" s="112">
        <v>1.0</v>
      </c>
      <c r="AQ210" s="112">
        <v>1.2</v>
      </c>
      <c r="AR210" s="112">
        <v>0.05068188</v>
      </c>
      <c r="AS210" s="112">
        <v>71.48104</v>
      </c>
      <c r="AT210" s="112">
        <v>0.0160975</v>
      </c>
      <c r="AU210" s="112">
        <v>0.0480575</v>
      </c>
      <c r="AV210" s="112">
        <v>0.0513475</v>
      </c>
      <c r="AW210" s="112">
        <v>0.1441725</v>
      </c>
      <c r="AX210" s="112">
        <v>0.0</v>
      </c>
      <c r="AY210" s="112">
        <v>0.673318</v>
      </c>
      <c r="AZ210" s="112">
        <v>-1.621461</v>
      </c>
    </row>
    <row r="211" hidden="1">
      <c r="A211">
        <f t="shared" si="2"/>
        <v>0</v>
      </c>
      <c r="B211" t="str">
        <f t="shared" si="3"/>
        <v/>
      </c>
      <c r="C211" t="str">
        <f>if(and(D$4&gt;1,E211=PROSES!$D$22),,D211)</f>
        <v/>
      </c>
      <c r="D211" s="1" t="str">
        <f>if(and(F$4&gt;1,F211=PROSES!$B$10),,F211)</f>
        <v/>
      </c>
      <c r="E211" t="str">
        <f t="shared" si="4"/>
        <v/>
      </c>
      <c r="F211" t="str">
        <f t="shared" si="5"/>
        <v/>
      </c>
      <c r="G211" s="1" t="str">
        <f>if(Z211=PROSES!$E$29,T211,)</f>
        <v/>
      </c>
      <c r="H211" t="str">
        <f>if(X211=PROSES!$E$29,T211,)</f>
        <v/>
      </c>
      <c r="I211" t="str">
        <f t="shared" si="6"/>
        <v/>
      </c>
      <c r="J211" t="str">
        <f>if(and($K$4&gt;1,R211=PROSES!$C$2),,K211)</f>
        <v/>
      </c>
      <c r="K211" s="1" t="str">
        <f>if(and($L$4&gt;1,L211=PROSES!$B$2),,L211)</f>
        <v/>
      </c>
      <c r="L211" t="str">
        <f t="shared" si="7"/>
        <v/>
      </c>
      <c r="M211" t="str">
        <f>if(Z211=PROSES!$B$3,T211,)</f>
        <v/>
      </c>
      <c r="N211" t="str">
        <f>if(X211=PROSES!$B$3,T211,)</f>
        <v/>
      </c>
      <c r="O211" t="str">
        <f t="shared" si="8"/>
        <v/>
      </c>
      <c r="P211" t="str">
        <f>if(Z211=PROSES!$B$1,T211,)</f>
        <v/>
      </c>
      <c r="Q211" t="str">
        <f>if(X211=PROSES!$B$1,T211,)</f>
        <v/>
      </c>
      <c r="R211" t="str">
        <f t="shared" si="9"/>
        <v>MANYAR5CERME5</v>
      </c>
      <c r="S211" s="3"/>
      <c r="T211" s="68" t="s">
        <v>499</v>
      </c>
      <c r="U211" s="68" t="s">
        <v>82</v>
      </c>
      <c r="V211" s="68" t="s">
        <v>82</v>
      </c>
      <c r="W211" s="68" t="s">
        <v>83</v>
      </c>
      <c r="X211" s="68" t="s">
        <v>500</v>
      </c>
      <c r="Y211" s="68" t="s">
        <v>88</v>
      </c>
      <c r="Z211" s="68" t="s">
        <v>501</v>
      </c>
      <c r="AA211" s="68" t="s">
        <v>88</v>
      </c>
      <c r="AB211" s="6"/>
      <c r="AC211" s="6"/>
      <c r="AD211" s="112">
        <v>0.0</v>
      </c>
      <c r="AE211" s="112">
        <v>1.0</v>
      </c>
      <c r="AF211" s="6"/>
      <c r="AG211" s="112">
        <v>7.64</v>
      </c>
      <c r="AH211" s="112">
        <v>1.0</v>
      </c>
      <c r="AI211" s="68" t="s">
        <v>64</v>
      </c>
      <c r="AJ211" s="112">
        <v>0.0</v>
      </c>
      <c r="AK211" s="6"/>
      <c r="AL211" s="6"/>
      <c r="AM211" s="112">
        <v>0.0</v>
      </c>
      <c r="AN211" s="112">
        <v>0.0</v>
      </c>
      <c r="AO211" s="112">
        <v>100.0</v>
      </c>
      <c r="AP211" s="112">
        <v>1.0</v>
      </c>
      <c r="AQ211" s="112">
        <v>1.48</v>
      </c>
      <c r="AR211" s="112">
        <v>1.505565</v>
      </c>
      <c r="AS211" s="112">
        <v>75.63232</v>
      </c>
      <c r="AT211" s="112">
        <v>0.373596</v>
      </c>
      <c r="AU211" s="112">
        <v>1.458476</v>
      </c>
      <c r="AV211" s="112">
        <v>1.281992</v>
      </c>
      <c r="AW211" s="112">
        <v>4.694398</v>
      </c>
      <c r="AX211" s="112">
        <v>0.0</v>
      </c>
      <c r="AY211" s="112">
        <v>0.7441298</v>
      </c>
      <c r="AZ211" s="112">
        <v>-1.31295</v>
      </c>
    </row>
    <row r="212" hidden="1">
      <c r="A212">
        <f t="shared" si="2"/>
        <v>0</v>
      </c>
      <c r="B212" t="str">
        <f t="shared" si="3"/>
        <v/>
      </c>
      <c r="C212" t="str">
        <f>if(and(D$4&gt;1,E212=PROSES!$D$22),,D212)</f>
        <v/>
      </c>
      <c r="D212" s="1" t="str">
        <f>if(and(F$4&gt;1,F212=PROSES!$B$10),,F212)</f>
        <v/>
      </c>
      <c r="E212" t="str">
        <f t="shared" si="4"/>
        <v/>
      </c>
      <c r="F212" t="str">
        <f t="shared" si="5"/>
        <v/>
      </c>
      <c r="G212" s="1" t="str">
        <f>if(Z212=PROSES!$E$29,T212,)</f>
        <v/>
      </c>
      <c r="H212" t="str">
        <f>if(X212=PROSES!$E$29,T212,)</f>
        <v/>
      </c>
      <c r="I212" t="str">
        <f t="shared" si="6"/>
        <v/>
      </c>
      <c r="J212" t="str">
        <f>if(and($K$4&gt;1,R212=PROSES!$C$2),,K212)</f>
        <v/>
      </c>
      <c r="K212" s="1" t="str">
        <f>if(and($L$4&gt;1,L212=PROSES!$B$2),,L212)</f>
        <v/>
      </c>
      <c r="L212" t="str">
        <f t="shared" si="7"/>
        <v/>
      </c>
      <c r="M212" t="str">
        <f>if(Z212=PROSES!$B$3,T212,)</f>
        <v/>
      </c>
      <c r="N212" t="str">
        <f>if(X212=PROSES!$B$3,T212,)</f>
        <v/>
      </c>
      <c r="O212" t="str">
        <f t="shared" si="8"/>
        <v/>
      </c>
      <c r="P212" t="str">
        <f>if(Z212=PROSES!$B$1,T212,)</f>
        <v/>
      </c>
      <c r="Q212" t="str">
        <f>if(X212=PROSES!$B$1,T212,)</f>
        <v/>
      </c>
      <c r="R212" t="str">
        <f t="shared" si="9"/>
        <v>CERME5</v>
      </c>
      <c r="S212" s="3"/>
      <c r="T212" s="68" t="s">
        <v>3741</v>
      </c>
      <c r="U212" s="68" t="s">
        <v>82</v>
      </c>
      <c r="V212" s="68" t="s">
        <v>82</v>
      </c>
      <c r="W212" s="68" t="s">
        <v>99</v>
      </c>
      <c r="X212" s="68" t="s">
        <v>501</v>
      </c>
      <c r="Y212" s="68" t="s">
        <v>88</v>
      </c>
      <c r="Z212" s="68"/>
      <c r="AA212" s="68" t="s">
        <v>1140</v>
      </c>
      <c r="AB212" s="6"/>
      <c r="AC212" s="6"/>
      <c r="AD212" s="112">
        <v>0.0</v>
      </c>
      <c r="AE212" s="112">
        <v>1.0</v>
      </c>
      <c r="AF212" s="6"/>
      <c r="AG212" s="112">
        <v>0.235</v>
      </c>
      <c r="AH212" s="112">
        <v>1.0</v>
      </c>
      <c r="AI212" s="68" t="s">
        <v>64</v>
      </c>
      <c r="AJ212" s="112">
        <v>0.0</v>
      </c>
      <c r="AK212" s="6"/>
      <c r="AL212" s="6"/>
      <c r="AM212" s="112">
        <v>0.0</v>
      </c>
      <c r="AN212" s="112">
        <v>0.0</v>
      </c>
      <c r="AO212" s="112">
        <v>100.0</v>
      </c>
      <c r="AP212" s="112">
        <v>1.0</v>
      </c>
      <c r="AQ212" s="112">
        <v>1.2</v>
      </c>
      <c r="AR212" s="112">
        <v>0.05068188</v>
      </c>
      <c r="AS212" s="112">
        <v>71.48104</v>
      </c>
      <c r="AT212" s="112">
        <v>0.0160975</v>
      </c>
      <c r="AU212" s="112">
        <v>0.0480575</v>
      </c>
      <c r="AV212" s="112">
        <v>0.0513475</v>
      </c>
      <c r="AW212" s="112">
        <v>0.1441725</v>
      </c>
      <c r="AX212" s="112">
        <v>0.0</v>
      </c>
      <c r="AY212" s="112">
        <v>0.673318</v>
      </c>
      <c r="AZ212" s="112">
        <v>-1.621461</v>
      </c>
    </row>
    <row r="213" hidden="1">
      <c r="A213">
        <f t="shared" si="2"/>
        <v>0</v>
      </c>
      <c r="B213" t="str">
        <f t="shared" si="3"/>
        <v/>
      </c>
      <c r="C213" t="str">
        <f>if(and(D$4&gt;1,E213=PROSES!$D$22),,D213)</f>
        <v/>
      </c>
      <c r="D213" s="1" t="str">
        <f>if(and(F$4&gt;1,F213=PROSES!$B$10),,F213)</f>
        <v/>
      </c>
      <c r="E213" t="str">
        <f t="shared" si="4"/>
        <v/>
      </c>
      <c r="F213" t="str">
        <f t="shared" si="5"/>
        <v/>
      </c>
      <c r="G213" s="1" t="str">
        <f>if(Z213=PROSES!$E$29,T213,)</f>
        <v/>
      </c>
      <c r="H213" t="str">
        <f>if(X213=PROSES!$E$29,T213,)</f>
        <v/>
      </c>
      <c r="I213" t="str">
        <f t="shared" si="6"/>
        <v/>
      </c>
      <c r="J213" t="str">
        <f>if(and($K$4&gt;1,R213=PROSES!$C$2),,K213)</f>
        <v/>
      </c>
      <c r="K213" s="1" t="str">
        <f>if(and($L$4&gt;1,L213=PROSES!$B$2),,L213)</f>
        <v/>
      </c>
      <c r="L213" t="str">
        <f t="shared" si="7"/>
        <v/>
      </c>
      <c r="M213" t="str">
        <f>if(Z213=PROSES!$B$3,T213,)</f>
        <v/>
      </c>
      <c r="N213" t="str">
        <f>if(X213=PROSES!$B$3,T213,)</f>
        <v/>
      </c>
      <c r="O213" t="str">
        <f t="shared" si="8"/>
        <v/>
      </c>
      <c r="P213" t="str">
        <f>if(Z213=PROSES!$B$1,T213,)</f>
        <v/>
      </c>
      <c r="Q213" t="str">
        <f>if(X213=PROSES!$B$1,T213,)</f>
        <v/>
      </c>
      <c r="R213" t="str">
        <f t="shared" si="9"/>
        <v>CERME5</v>
      </c>
      <c r="S213" s="3"/>
      <c r="T213" s="68" t="s">
        <v>3742</v>
      </c>
      <c r="U213" s="68" t="s">
        <v>82</v>
      </c>
      <c r="V213" s="68" t="s">
        <v>82</v>
      </c>
      <c r="W213" s="68" t="s">
        <v>99</v>
      </c>
      <c r="X213" s="68" t="s">
        <v>501</v>
      </c>
      <c r="Y213" s="68" t="s">
        <v>88</v>
      </c>
      <c r="Z213" s="68"/>
      <c r="AA213" s="68" t="s">
        <v>330</v>
      </c>
      <c r="AB213" s="6"/>
      <c r="AC213" s="6"/>
      <c r="AD213" s="112">
        <v>0.0</v>
      </c>
      <c r="AE213" s="112">
        <v>1.0</v>
      </c>
      <c r="AF213" s="6"/>
      <c r="AG213" s="112">
        <v>0.235</v>
      </c>
      <c r="AH213" s="112">
        <v>1.0</v>
      </c>
      <c r="AI213" s="68" t="s">
        <v>64</v>
      </c>
      <c r="AJ213" s="112">
        <v>0.0</v>
      </c>
      <c r="AK213" s="6"/>
      <c r="AL213" s="6"/>
      <c r="AM213" s="112">
        <v>0.0</v>
      </c>
      <c r="AN213" s="112">
        <v>0.0</v>
      </c>
      <c r="AO213" s="112">
        <v>100.0</v>
      </c>
      <c r="AP213" s="112">
        <v>1.0</v>
      </c>
      <c r="AQ213" s="112">
        <v>1.2</v>
      </c>
      <c r="AR213" s="112">
        <v>0.05068188</v>
      </c>
      <c r="AS213" s="112">
        <v>71.48104</v>
      </c>
      <c r="AT213" s="112">
        <v>0.0160975</v>
      </c>
      <c r="AU213" s="112">
        <v>0.0480575</v>
      </c>
      <c r="AV213" s="112">
        <v>0.0513475</v>
      </c>
      <c r="AW213" s="112">
        <v>0.1441725</v>
      </c>
      <c r="AX213" s="112">
        <v>0.0</v>
      </c>
      <c r="AY213" s="112">
        <v>0.673318</v>
      </c>
      <c r="AZ213" s="112">
        <v>-1.621461</v>
      </c>
    </row>
    <row r="214" hidden="1">
      <c r="A214">
        <f t="shared" si="2"/>
        <v>0</v>
      </c>
      <c r="B214" t="str">
        <f t="shared" si="3"/>
        <v/>
      </c>
      <c r="C214" t="str">
        <f>if(and(D$4&gt;1,E214=PROSES!$D$22),,D214)</f>
        <v/>
      </c>
      <c r="D214" s="1" t="str">
        <f>if(and(F$4&gt;1,F214=PROSES!$B$10),,F214)</f>
        <v/>
      </c>
      <c r="E214" t="str">
        <f t="shared" si="4"/>
        <v/>
      </c>
      <c r="F214" t="str">
        <f t="shared" si="5"/>
        <v/>
      </c>
      <c r="G214" s="1" t="str">
        <f>if(Z214=PROSES!$E$29,T214,)</f>
        <v/>
      </c>
      <c r="H214" t="str">
        <f>if(X214=PROSES!$E$29,T214,)</f>
        <v/>
      </c>
      <c r="I214" t="str">
        <f t="shared" si="6"/>
        <v/>
      </c>
      <c r="J214" t="str">
        <f>if(and($K$4&gt;1,R214=PROSES!$C$2),,K214)</f>
        <v/>
      </c>
      <c r="K214" s="1" t="str">
        <f>if(and($L$4&gt;1,L214=PROSES!$B$2),,L214)</f>
        <v/>
      </c>
      <c r="L214" t="str">
        <f t="shared" si="7"/>
        <v/>
      </c>
      <c r="M214" t="str">
        <f>if(Z214=PROSES!$B$3,T214,)</f>
        <v/>
      </c>
      <c r="N214" t="str">
        <f>if(X214=PROSES!$B$3,T214,)</f>
        <v/>
      </c>
      <c r="O214" t="str">
        <f t="shared" si="8"/>
        <v/>
      </c>
      <c r="P214" t="str">
        <f>if(Z214=PROSES!$B$1,T214,)</f>
        <v/>
      </c>
      <c r="Q214" t="str">
        <f>if(X214=PROSES!$B$1,T214,)</f>
        <v/>
      </c>
      <c r="R214" t="str">
        <f t="shared" si="9"/>
        <v>MANYAR5CERME5</v>
      </c>
      <c r="S214" s="3"/>
      <c r="T214" s="68" t="s">
        <v>502</v>
      </c>
      <c r="U214" s="68" t="s">
        <v>82</v>
      </c>
      <c r="V214" s="68" t="s">
        <v>82</v>
      </c>
      <c r="W214" s="114" t="s">
        <v>83</v>
      </c>
      <c r="X214" s="116" t="s">
        <v>500</v>
      </c>
      <c r="Y214" s="68" t="s">
        <v>85</v>
      </c>
      <c r="Z214" s="68" t="s">
        <v>501</v>
      </c>
      <c r="AA214" s="68" t="s">
        <v>85</v>
      </c>
      <c r="AB214" s="6"/>
      <c r="AC214" s="6"/>
      <c r="AD214" s="112">
        <v>0.0</v>
      </c>
      <c r="AE214" s="112">
        <v>1.0</v>
      </c>
      <c r="AF214" s="6"/>
      <c r="AG214" s="112">
        <v>7.64</v>
      </c>
      <c r="AH214" s="112">
        <v>1.0</v>
      </c>
      <c r="AI214" s="68" t="s">
        <v>64</v>
      </c>
      <c r="AJ214" s="112">
        <v>0.0</v>
      </c>
      <c r="AK214" s="6"/>
      <c r="AL214" s="6"/>
      <c r="AM214" s="112">
        <v>0.0</v>
      </c>
      <c r="AN214" s="112">
        <v>0.0</v>
      </c>
      <c r="AO214" s="112">
        <v>100.0</v>
      </c>
      <c r="AP214" s="112">
        <v>1.0</v>
      </c>
      <c r="AQ214" s="112">
        <v>1.48</v>
      </c>
      <c r="AR214" s="112">
        <v>1.505565</v>
      </c>
      <c r="AS214" s="112">
        <v>75.63232</v>
      </c>
      <c r="AT214" s="112">
        <v>0.373596</v>
      </c>
      <c r="AU214" s="112">
        <v>1.458476</v>
      </c>
      <c r="AV214" s="112">
        <v>1.281992</v>
      </c>
      <c r="AW214" s="112">
        <v>4.694398</v>
      </c>
      <c r="AX214" s="112">
        <v>0.0</v>
      </c>
      <c r="AY214" s="112">
        <v>0.7441298</v>
      </c>
      <c r="AZ214" s="112">
        <v>-1.31295</v>
      </c>
    </row>
    <row r="215" hidden="1">
      <c r="A215">
        <f t="shared" si="2"/>
        <v>0</v>
      </c>
      <c r="B215" t="str">
        <f t="shared" si="3"/>
        <v/>
      </c>
      <c r="C215" t="str">
        <f>if(and(D$4&gt;1,E215=PROSES!$D$22),,D215)</f>
        <v/>
      </c>
      <c r="D215" s="1" t="str">
        <f>if(and(F$4&gt;1,F215=PROSES!$B$10),,F215)</f>
        <v/>
      </c>
      <c r="E215" t="str">
        <f t="shared" si="4"/>
        <v/>
      </c>
      <c r="F215" t="str">
        <f t="shared" si="5"/>
        <v/>
      </c>
      <c r="G215" s="1" t="str">
        <f>if(Z215=PROSES!$E$29,T215,)</f>
        <v/>
      </c>
      <c r="H215" t="str">
        <f>if(X215=PROSES!$E$29,T215,)</f>
        <v/>
      </c>
      <c r="I215" t="str">
        <f t="shared" si="6"/>
        <v/>
      </c>
      <c r="J215" t="str">
        <f>if(and($K$4&gt;1,R215=PROSES!$C$2),,K215)</f>
        <v/>
      </c>
      <c r="K215" s="1" t="str">
        <f>if(and($L$4&gt;1,L215=PROSES!$B$2),,L215)</f>
        <v/>
      </c>
      <c r="L215" t="str">
        <f t="shared" si="7"/>
        <v/>
      </c>
      <c r="M215" t="str">
        <f>if(Z215=PROSES!$B$3,T215,)</f>
        <v/>
      </c>
      <c r="N215" t="str">
        <f>if(X215=PROSES!$B$3,T215,)</f>
        <v/>
      </c>
      <c r="O215" t="str">
        <f t="shared" si="8"/>
        <v/>
      </c>
      <c r="P215" t="str">
        <f>if(Z215=PROSES!$B$1,T215,)</f>
        <v/>
      </c>
      <c r="Q215" t="str">
        <f>if(X215=PROSES!$B$1,T215,)</f>
        <v/>
      </c>
      <c r="R215" t="str">
        <f t="shared" si="9"/>
        <v>CIGERELENG5BANDUNG SELATAN5</v>
      </c>
      <c r="S215" s="3"/>
      <c r="T215" s="68" t="s">
        <v>503</v>
      </c>
      <c r="U215" s="68" t="s">
        <v>115</v>
      </c>
      <c r="V215" s="68" t="s">
        <v>115</v>
      </c>
      <c r="W215" s="68" t="s">
        <v>504</v>
      </c>
      <c r="X215" s="68" t="s">
        <v>505</v>
      </c>
      <c r="Y215" s="68" t="s">
        <v>88</v>
      </c>
      <c r="Z215" s="68" t="s">
        <v>221</v>
      </c>
      <c r="AA215" s="68" t="s">
        <v>85</v>
      </c>
      <c r="AB215" s="6"/>
      <c r="AC215" s="6"/>
      <c r="AD215" s="112">
        <v>0.0</v>
      </c>
      <c r="AE215" s="112">
        <v>1.0</v>
      </c>
      <c r="AF215" s="6"/>
      <c r="AG215" s="112">
        <v>13.2</v>
      </c>
      <c r="AH215" s="112">
        <v>1.0</v>
      </c>
      <c r="AI215" s="68" t="s">
        <v>64</v>
      </c>
      <c r="AJ215" s="112">
        <v>0.0</v>
      </c>
      <c r="AK215" s="6"/>
      <c r="AL215" s="6"/>
      <c r="AM215" s="112">
        <v>0.0</v>
      </c>
      <c r="AN215" s="112">
        <v>0.0</v>
      </c>
      <c r="AO215" s="112">
        <v>100.0</v>
      </c>
      <c r="AP215" s="112">
        <v>1.0</v>
      </c>
      <c r="AQ215" s="112">
        <v>2.662</v>
      </c>
      <c r="AR215" s="112">
        <v>6.070869</v>
      </c>
      <c r="AS215" s="112">
        <v>82.99366</v>
      </c>
      <c r="AT215" s="112">
        <v>0.74052</v>
      </c>
      <c r="AU215" s="112">
        <v>6.025536</v>
      </c>
      <c r="AV215" s="112">
        <v>2.72052</v>
      </c>
      <c r="AW215" s="112">
        <v>18.07661</v>
      </c>
      <c r="AX215" s="112">
        <v>0.0</v>
      </c>
      <c r="AY215" s="112">
        <v>0.67056</v>
      </c>
      <c r="AZ215" s="112">
        <v>-2.324034</v>
      </c>
    </row>
    <row r="216" hidden="1">
      <c r="A216">
        <f t="shared" si="2"/>
        <v>0</v>
      </c>
      <c r="B216" t="str">
        <f t="shared" si="3"/>
        <v/>
      </c>
      <c r="C216" t="str">
        <f>if(and(D$4&gt;1,E216=PROSES!$D$22),,D216)</f>
        <v/>
      </c>
      <c r="D216" s="1" t="str">
        <f>if(and(F$4&gt;1,F216=PROSES!$B$10),,F216)</f>
        <v/>
      </c>
      <c r="E216" t="str">
        <f t="shared" si="4"/>
        <v/>
      </c>
      <c r="F216" t="str">
        <f t="shared" si="5"/>
        <v/>
      </c>
      <c r="G216" s="1" t="str">
        <f>if(Z216=PROSES!$E$29,T216,)</f>
        <v/>
      </c>
      <c r="H216" t="str">
        <f>if(X216=PROSES!$E$29,T216,)</f>
        <v/>
      </c>
      <c r="I216" t="str">
        <f t="shared" si="6"/>
        <v/>
      </c>
      <c r="J216" t="str">
        <f>if(and($K$4&gt;1,R216=PROSES!$C$2),,K216)</f>
        <v/>
      </c>
      <c r="K216" s="1" t="str">
        <f>if(and($L$4&gt;1,L216=PROSES!$B$2),,L216)</f>
        <v/>
      </c>
      <c r="L216" t="str">
        <f t="shared" si="7"/>
        <v/>
      </c>
      <c r="M216" t="str">
        <f>if(Z216=PROSES!$B$3,T216,)</f>
        <v/>
      </c>
      <c r="N216" t="str">
        <f>if(X216=PROSES!$B$3,T216,)</f>
        <v/>
      </c>
      <c r="O216" t="str">
        <f t="shared" si="8"/>
        <v/>
      </c>
      <c r="P216" t="str">
        <f>if(Z216=PROSES!$B$1,T216,)</f>
        <v/>
      </c>
      <c r="Q216" t="str">
        <f>if(X216=PROSES!$B$1,T216,)</f>
        <v/>
      </c>
      <c r="R216" t="str">
        <f t="shared" si="9"/>
        <v>CIGERELENG5BANDUNG SELATAN5</v>
      </c>
      <c r="S216" s="3"/>
      <c r="T216" s="68" t="s">
        <v>506</v>
      </c>
      <c r="U216" s="68" t="s">
        <v>115</v>
      </c>
      <c r="V216" s="68" t="s">
        <v>115</v>
      </c>
      <c r="W216" s="68" t="s">
        <v>504</v>
      </c>
      <c r="X216" s="68" t="s">
        <v>505</v>
      </c>
      <c r="Y216" s="68" t="s">
        <v>88</v>
      </c>
      <c r="Z216" s="68" t="s">
        <v>221</v>
      </c>
      <c r="AA216" s="68" t="s">
        <v>88</v>
      </c>
      <c r="AB216" s="6"/>
      <c r="AC216" s="6"/>
      <c r="AD216" s="112">
        <v>0.0</v>
      </c>
      <c r="AE216" s="112">
        <v>1.0</v>
      </c>
      <c r="AF216" s="6"/>
      <c r="AG216" s="112">
        <v>13.2</v>
      </c>
      <c r="AH216" s="112">
        <v>1.0</v>
      </c>
      <c r="AI216" s="68" t="s">
        <v>64</v>
      </c>
      <c r="AJ216" s="112">
        <v>0.0</v>
      </c>
      <c r="AK216" s="6"/>
      <c r="AL216" s="6"/>
      <c r="AM216" s="112">
        <v>0.0</v>
      </c>
      <c r="AN216" s="112">
        <v>0.0</v>
      </c>
      <c r="AO216" s="112">
        <v>100.0</v>
      </c>
      <c r="AP216" s="112">
        <v>1.0</v>
      </c>
      <c r="AQ216" s="112">
        <v>2.662</v>
      </c>
      <c r="AR216" s="112">
        <v>6.070869</v>
      </c>
      <c r="AS216" s="112">
        <v>82.99366</v>
      </c>
      <c r="AT216" s="112">
        <v>0.74052</v>
      </c>
      <c r="AU216" s="112">
        <v>6.025536</v>
      </c>
      <c r="AV216" s="112">
        <v>2.72052</v>
      </c>
      <c r="AW216" s="112">
        <v>18.07661</v>
      </c>
      <c r="AX216" s="112">
        <v>0.0</v>
      </c>
      <c r="AY216" s="112">
        <v>0.67056</v>
      </c>
      <c r="AZ216" s="112">
        <v>-2.324034</v>
      </c>
    </row>
    <row r="217" hidden="1">
      <c r="A217">
        <f t="shared" si="2"/>
        <v>0</v>
      </c>
      <c r="B217" t="str">
        <f t="shared" si="3"/>
        <v/>
      </c>
      <c r="C217" t="str">
        <f>if(and(D$4&gt;1,E217=PROSES!$D$22),,D217)</f>
        <v/>
      </c>
      <c r="D217" s="1" t="str">
        <f>if(and(F$4&gt;1,F217=PROSES!$B$10),,F217)</f>
        <v/>
      </c>
      <c r="E217" t="str">
        <f t="shared" si="4"/>
        <v/>
      </c>
      <c r="F217" t="str">
        <f t="shared" si="5"/>
        <v/>
      </c>
      <c r="G217" s="1" t="str">
        <f>if(Z217=PROSES!$E$29,T217,)</f>
        <v/>
      </c>
      <c r="H217" t="str">
        <f>if(X217=PROSES!$E$29,T217,)</f>
        <v/>
      </c>
      <c r="I217" t="str">
        <f t="shared" si="6"/>
        <v/>
      </c>
      <c r="J217" t="str">
        <f>if(and($K$4&gt;1,R217=PROSES!$C$2),,K217)</f>
        <v/>
      </c>
      <c r="K217" s="1" t="str">
        <f>if(and($L$4&gt;1,L217=PROSES!$B$2),,L217)</f>
        <v/>
      </c>
      <c r="L217" t="str">
        <f t="shared" si="7"/>
        <v/>
      </c>
      <c r="M217" t="str">
        <f>if(Z217=PROSES!$B$3,T217,)</f>
        <v/>
      </c>
      <c r="N217" t="str">
        <f>if(X217=PROSES!$B$3,T217,)</f>
        <v/>
      </c>
      <c r="O217" t="str">
        <f t="shared" si="8"/>
        <v/>
      </c>
      <c r="P217" t="str">
        <f>if(Z217=PROSES!$B$1,T217,)</f>
        <v/>
      </c>
      <c r="Q217" t="str">
        <f>if(X217=PROSES!$B$1,T217,)</f>
        <v/>
      </c>
      <c r="R217" t="str">
        <f t="shared" si="9"/>
        <v>CIGERELENG4BANDUNG TIMUR4</v>
      </c>
      <c r="S217" s="3"/>
      <c r="T217" s="68" t="s">
        <v>507</v>
      </c>
      <c r="U217" s="68" t="s">
        <v>115</v>
      </c>
      <c r="V217" s="68" t="s">
        <v>115</v>
      </c>
      <c r="W217" s="68" t="s">
        <v>508</v>
      </c>
      <c r="X217" s="68" t="s">
        <v>509</v>
      </c>
      <c r="Y217" s="68" t="s">
        <v>123</v>
      </c>
      <c r="Z217" s="68" t="s">
        <v>510</v>
      </c>
      <c r="AA217" s="68" t="s">
        <v>511</v>
      </c>
      <c r="AB217" s="6"/>
      <c r="AC217" s="6"/>
      <c r="AD217" s="112">
        <v>0.0</v>
      </c>
      <c r="AE217" s="112">
        <v>1.0</v>
      </c>
      <c r="AF217" s="6"/>
      <c r="AG217" s="112">
        <v>10.4</v>
      </c>
      <c r="AH217" s="112">
        <v>1.0</v>
      </c>
      <c r="AI217" s="68" t="s">
        <v>64</v>
      </c>
      <c r="AJ217" s="112">
        <v>0.0</v>
      </c>
      <c r="AK217" s="6"/>
      <c r="AL217" s="6"/>
      <c r="AM217" s="112">
        <v>0.0</v>
      </c>
      <c r="AN217" s="112">
        <v>0.0</v>
      </c>
      <c r="AO217" s="112">
        <v>100.0</v>
      </c>
      <c r="AP217" s="112">
        <v>1.0</v>
      </c>
      <c r="AQ217" s="112">
        <v>0.47</v>
      </c>
      <c r="AR217" s="112">
        <v>4.522171</v>
      </c>
      <c r="AS217" s="112">
        <v>62.02053</v>
      </c>
      <c r="AT217" s="112">
        <v>2.1216</v>
      </c>
      <c r="AU217" s="112">
        <v>3.9936</v>
      </c>
      <c r="AV217" s="112">
        <v>3.6816</v>
      </c>
      <c r="AW217" s="112">
        <v>11.9808</v>
      </c>
      <c r="AX217" s="112">
        <v>0.0</v>
      </c>
      <c r="AY217" s="112">
        <v>0.5998681</v>
      </c>
      <c r="AZ217" s="112">
        <v>16.92801</v>
      </c>
    </row>
    <row r="218" hidden="1">
      <c r="A218">
        <f t="shared" si="2"/>
        <v>0</v>
      </c>
      <c r="B218" t="str">
        <f t="shared" si="3"/>
        <v/>
      </c>
      <c r="C218" t="str">
        <f>if(and(D$4&gt;1,E218=PROSES!$D$22),,D218)</f>
        <v/>
      </c>
      <c r="D218" s="1" t="str">
        <f>if(and(F$4&gt;1,F218=PROSES!$B$10),,F218)</f>
        <v/>
      </c>
      <c r="E218" t="str">
        <f t="shared" si="4"/>
        <v/>
      </c>
      <c r="F218" t="str">
        <f t="shared" si="5"/>
        <v/>
      </c>
      <c r="G218" s="1" t="str">
        <f>if(Z218=PROSES!$E$29,T218,)</f>
        <v/>
      </c>
      <c r="H218" t="str">
        <f>if(X218=PROSES!$E$29,T218,)</f>
        <v/>
      </c>
      <c r="I218" t="str">
        <f t="shared" si="6"/>
        <v/>
      </c>
      <c r="J218" t="str">
        <f>if(and($K$4&gt;1,R218=PROSES!$C$2),,K218)</f>
        <v/>
      </c>
      <c r="K218" s="1" t="str">
        <f>if(and($L$4&gt;1,L218=PROSES!$B$2),,L218)</f>
        <v/>
      </c>
      <c r="L218" t="str">
        <f t="shared" si="7"/>
        <v/>
      </c>
      <c r="M218" t="str">
        <f>if(Z218=PROSES!$B$3,T218,)</f>
        <v/>
      </c>
      <c r="N218" t="str">
        <f>if(X218=PROSES!$B$3,T218,)</f>
        <v/>
      </c>
      <c r="O218" t="str">
        <f t="shared" si="8"/>
        <v/>
      </c>
      <c r="P218" t="str">
        <f>if(Z218=PROSES!$B$1,T218,)</f>
        <v/>
      </c>
      <c r="Q218" t="str">
        <f>if(X218=PROSES!$B$1,T218,)</f>
        <v/>
      </c>
      <c r="R218" t="str">
        <f t="shared" si="9"/>
        <v>BANDUNG TIMUR4CIGERELENG4</v>
      </c>
      <c r="S218" s="3"/>
      <c r="T218" s="68" t="s">
        <v>512</v>
      </c>
      <c r="U218" s="68" t="s">
        <v>115</v>
      </c>
      <c r="V218" s="68" t="s">
        <v>115</v>
      </c>
      <c r="W218" s="68" t="s">
        <v>508</v>
      </c>
      <c r="X218" s="68" t="s">
        <v>510</v>
      </c>
      <c r="Y218" s="68" t="s">
        <v>511</v>
      </c>
      <c r="Z218" s="68" t="s">
        <v>509</v>
      </c>
      <c r="AA218" s="68" t="s">
        <v>123</v>
      </c>
      <c r="AB218" s="6"/>
      <c r="AC218" s="6"/>
      <c r="AD218" s="112">
        <v>0.0</v>
      </c>
      <c r="AE218" s="112">
        <v>1.0</v>
      </c>
      <c r="AF218" s="6"/>
      <c r="AG218" s="112">
        <v>10.4</v>
      </c>
      <c r="AH218" s="112">
        <v>1.0</v>
      </c>
      <c r="AI218" s="68" t="s">
        <v>64</v>
      </c>
      <c r="AJ218" s="112">
        <v>0.0</v>
      </c>
      <c r="AK218" s="6"/>
      <c r="AL218" s="6"/>
      <c r="AM218" s="112">
        <v>0.0</v>
      </c>
      <c r="AN218" s="112">
        <v>0.0</v>
      </c>
      <c r="AO218" s="112">
        <v>100.0</v>
      </c>
      <c r="AP218" s="112">
        <v>1.0</v>
      </c>
      <c r="AQ218" s="112">
        <v>0.47</v>
      </c>
      <c r="AR218" s="112">
        <v>4.522171</v>
      </c>
      <c r="AS218" s="112">
        <v>62.02053</v>
      </c>
      <c r="AT218" s="112">
        <v>2.1216</v>
      </c>
      <c r="AU218" s="112">
        <v>3.9936</v>
      </c>
      <c r="AV218" s="112">
        <v>3.6816</v>
      </c>
      <c r="AW218" s="112">
        <v>11.9808</v>
      </c>
      <c r="AX218" s="112">
        <v>0.0</v>
      </c>
      <c r="AY218" s="112">
        <v>0.5998681</v>
      </c>
      <c r="AZ218" s="112">
        <v>16.92801</v>
      </c>
    </row>
    <row r="219" hidden="1">
      <c r="A219">
        <f t="shared" si="2"/>
        <v>0</v>
      </c>
      <c r="B219" t="str">
        <f t="shared" si="3"/>
        <v/>
      </c>
      <c r="C219" t="str">
        <f>if(and(D$4&gt;1,E219=PROSES!$D$22),,D219)</f>
        <v/>
      </c>
      <c r="D219" s="1" t="str">
        <f>if(and(F$4&gt;1,F219=PROSES!$B$10),,F219)</f>
        <v/>
      </c>
      <c r="E219" t="str">
        <f t="shared" si="4"/>
        <v/>
      </c>
      <c r="F219" t="str">
        <f t="shared" si="5"/>
        <v/>
      </c>
      <c r="G219" s="1" t="str">
        <f>if(Z219=PROSES!$E$29,T219,)</f>
        <v/>
      </c>
      <c r="H219" t="str">
        <f>if(X219=PROSES!$E$29,T219,)</f>
        <v/>
      </c>
      <c r="I219" t="str">
        <f t="shared" si="6"/>
        <v/>
      </c>
      <c r="J219" t="str">
        <f>if(and($K$4&gt;1,R219=PROSES!$C$2),,K219)</f>
        <v/>
      </c>
      <c r="K219" s="1" t="str">
        <f>if(and($L$4&gt;1,L219=PROSES!$B$2),,L219)</f>
        <v/>
      </c>
      <c r="L219" t="str">
        <f t="shared" si="7"/>
        <v/>
      </c>
      <c r="M219" t="str">
        <f>if(Z219=PROSES!$B$3,T219,)</f>
        <v/>
      </c>
      <c r="N219" t="str">
        <f>if(X219=PROSES!$B$3,T219,)</f>
        <v/>
      </c>
      <c r="O219" t="str">
        <f t="shared" si="8"/>
        <v/>
      </c>
      <c r="P219" t="str">
        <f>if(Z219=PROSES!$B$1,T219,)</f>
        <v/>
      </c>
      <c r="Q219" t="str">
        <f>if(X219=PROSES!$B$1,T219,)</f>
        <v/>
      </c>
      <c r="R219" t="str">
        <f t="shared" si="9"/>
        <v>CIGERELENG5BRAGA5</v>
      </c>
      <c r="S219" s="3"/>
      <c r="T219" s="68" t="s">
        <v>513</v>
      </c>
      <c r="U219" s="68" t="s">
        <v>115</v>
      </c>
      <c r="V219" s="68" t="s">
        <v>115</v>
      </c>
      <c r="W219" s="68" t="s">
        <v>514</v>
      </c>
      <c r="X219" s="68" t="s">
        <v>505</v>
      </c>
      <c r="Y219" s="68" t="s">
        <v>85</v>
      </c>
      <c r="Z219" s="68" t="s">
        <v>515</v>
      </c>
      <c r="AA219" s="68" t="s">
        <v>85</v>
      </c>
      <c r="AB219" s="6"/>
      <c r="AC219" s="6"/>
      <c r="AD219" s="112">
        <v>0.0</v>
      </c>
      <c r="AE219" s="112">
        <v>1.0</v>
      </c>
      <c r="AF219" s="6"/>
      <c r="AG219" s="112">
        <v>8.0</v>
      </c>
      <c r="AH219" s="112">
        <v>1.0</v>
      </c>
      <c r="AI219" s="68" t="s">
        <v>64</v>
      </c>
      <c r="AJ219" s="112">
        <v>0.0</v>
      </c>
      <c r="AK219" s="6"/>
      <c r="AL219" s="6"/>
      <c r="AM219" s="112">
        <v>0.0</v>
      </c>
      <c r="AN219" s="112">
        <v>0.0</v>
      </c>
      <c r="AO219" s="112">
        <v>100.0</v>
      </c>
      <c r="AP219" s="112">
        <v>1.0</v>
      </c>
      <c r="AQ219" s="112">
        <v>0.8</v>
      </c>
      <c r="AR219" s="112">
        <v>0.936</v>
      </c>
      <c r="AS219" s="112">
        <v>67.38013</v>
      </c>
      <c r="AT219" s="112">
        <v>0.36</v>
      </c>
      <c r="AU219" s="112">
        <v>0.864</v>
      </c>
      <c r="AV219" s="112">
        <v>1.56</v>
      </c>
      <c r="AW219" s="112">
        <v>2.592</v>
      </c>
      <c r="AX219" s="112">
        <v>0.0</v>
      </c>
      <c r="AY219" s="112">
        <v>0.7492173</v>
      </c>
      <c r="AZ219" s="112">
        <v>-12.15796</v>
      </c>
    </row>
    <row r="220" hidden="1">
      <c r="A220">
        <f t="shared" si="2"/>
        <v>0</v>
      </c>
      <c r="B220" t="str">
        <f t="shared" si="3"/>
        <v/>
      </c>
      <c r="C220" t="str">
        <f>if(and(D$4&gt;1,E220=PROSES!$D$22),,D220)</f>
        <v/>
      </c>
      <c r="D220" s="1" t="str">
        <f>if(and(F$4&gt;1,F220=PROSES!$B$10),,F220)</f>
        <v/>
      </c>
      <c r="E220" t="str">
        <f t="shared" si="4"/>
        <v/>
      </c>
      <c r="F220" t="str">
        <f t="shared" si="5"/>
        <v/>
      </c>
      <c r="G220" s="1" t="str">
        <f>if(Z220=PROSES!$E$29,T220,)</f>
        <v/>
      </c>
      <c r="H220" t="str">
        <f>if(X220=PROSES!$E$29,T220,)</f>
        <v/>
      </c>
      <c r="I220" t="str">
        <f t="shared" si="6"/>
        <v/>
      </c>
      <c r="J220" t="str">
        <f>if(and($K$4&gt;1,R220=PROSES!$C$2),,K220)</f>
        <v/>
      </c>
      <c r="K220" s="1" t="str">
        <f>if(and($L$4&gt;1,L220=PROSES!$B$2),,L220)</f>
        <v/>
      </c>
      <c r="L220" t="str">
        <f t="shared" si="7"/>
        <v/>
      </c>
      <c r="M220" t="str">
        <f>if(Z220=PROSES!$B$3,T220,)</f>
        <v/>
      </c>
      <c r="N220" t="str">
        <f>if(X220=PROSES!$B$3,T220,)</f>
        <v/>
      </c>
      <c r="O220" t="str">
        <f t="shared" si="8"/>
        <v/>
      </c>
      <c r="P220" t="str">
        <f>if(Z220=PROSES!$B$1,T220,)</f>
        <v/>
      </c>
      <c r="Q220" t="str">
        <f>if(X220=PROSES!$B$1,T220,)</f>
        <v/>
      </c>
      <c r="R220" t="str">
        <f t="shared" si="9"/>
        <v>CIBEUREUM5CIGERELENG5</v>
      </c>
      <c r="S220" s="3"/>
      <c r="T220" s="68" t="s">
        <v>516</v>
      </c>
      <c r="U220" s="68" t="s">
        <v>115</v>
      </c>
      <c r="V220" s="68" t="s">
        <v>115</v>
      </c>
      <c r="W220" s="68" t="s">
        <v>90</v>
      </c>
      <c r="X220" s="68" t="s">
        <v>517</v>
      </c>
      <c r="Y220" s="68" t="s">
        <v>85</v>
      </c>
      <c r="Z220" s="68" t="s">
        <v>505</v>
      </c>
      <c r="AA220" s="68" t="s">
        <v>88</v>
      </c>
      <c r="AB220" s="6"/>
      <c r="AC220" s="6"/>
      <c r="AD220" s="112">
        <v>0.0</v>
      </c>
      <c r="AE220" s="112">
        <v>1.0</v>
      </c>
      <c r="AF220" s="6"/>
      <c r="AG220" s="112">
        <v>8.75</v>
      </c>
      <c r="AH220" s="112">
        <v>1.0</v>
      </c>
      <c r="AI220" s="68" t="s">
        <v>64</v>
      </c>
      <c r="AJ220" s="112">
        <v>0.0</v>
      </c>
      <c r="AK220" s="6"/>
      <c r="AL220" s="6"/>
      <c r="AM220" s="112">
        <v>0.0</v>
      </c>
      <c r="AN220" s="112">
        <v>0.0</v>
      </c>
      <c r="AO220" s="112">
        <v>100.0</v>
      </c>
      <c r="AP220" s="112">
        <v>1.0</v>
      </c>
      <c r="AQ220" s="112">
        <v>1.62</v>
      </c>
      <c r="AR220" s="112">
        <v>2.479358</v>
      </c>
      <c r="AS220" s="112">
        <v>82.15014</v>
      </c>
      <c r="AT220" s="112">
        <v>0.338625</v>
      </c>
      <c r="AU220" s="112">
        <v>2.456125</v>
      </c>
      <c r="AV220" s="112">
        <v>1.651125</v>
      </c>
      <c r="AW220" s="112">
        <v>7.368375</v>
      </c>
      <c r="AX220" s="112">
        <v>0.0</v>
      </c>
      <c r="AY220" s="112">
        <v>0.683587</v>
      </c>
      <c r="AZ220" s="112">
        <v>-7.109503</v>
      </c>
    </row>
    <row r="221" hidden="1">
      <c r="A221">
        <f t="shared" si="2"/>
        <v>0</v>
      </c>
      <c r="B221" t="str">
        <f t="shared" si="3"/>
        <v/>
      </c>
      <c r="C221" t="str">
        <f>if(and(D$4&gt;1,E221=PROSES!$D$22),,D221)</f>
        <v/>
      </c>
      <c r="D221" s="1" t="str">
        <f>if(and(F$4&gt;1,F221=PROSES!$B$10),,F221)</f>
        <v/>
      </c>
      <c r="E221" t="str">
        <f t="shared" si="4"/>
        <v/>
      </c>
      <c r="F221" t="str">
        <f t="shared" si="5"/>
        <v/>
      </c>
      <c r="G221" s="1" t="str">
        <f>if(Z221=PROSES!$E$29,T221,)</f>
        <v/>
      </c>
      <c r="H221" t="str">
        <f>if(X221=PROSES!$E$29,T221,)</f>
        <v/>
      </c>
      <c r="I221" t="str">
        <f t="shared" si="6"/>
        <v/>
      </c>
      <c r="J221" t="str">
        <f>if(and($K$4&gt;1,R221=PROSES!$C$2),,K221)</f>
        <v/>
      </c>
      <c r="K221" s="1" t="str">
        <f>if(and($L$4&gt;1,L221=PROSES!$B$2),,L221)</f>
        <v/>
      </c>
      <c r="L221" t="str">
        <f t="shared" si="7"/>
        <v/>
      </c>
      <c r="M221" t="str">
        <f>if(Z221=PROSES!$B$3,T221,)</f>
        <v/>
      </c>
      <c r="N221" t="str">
        <f>if(X221=PROSES!$B$3,T221,)</f>
        <v/>
      </c>
      <c r="O221" t="str">
        <f t="shared" si="8"/>
        <v/>
      </c>
      <c r="P221" t="str">
        <f>if(Z221=PROSES!$B$1,T221,)</f>
        <v/>
      </c>
      <c r="Q221" t="str">
        <f>if(X221=PROSES!$B$1,T221,)</f>
        <v/>
      </c>
      <c r="R221" t="str">
        <f t="shared" si="9"/>
        <v>CIBEUREUM5CIGERELENG5</v>
      </c>
      <c r="S221" s="3"/>
      <c r="T221" s="68" t="s">
        <v>518</v>
      </c>
      <c r="U221" s="68" t="s">
        <v>115</v>
      </c>
      <c r="V221" s="68" t="s">
        <v>115</v>
      </c>
      <c r="W221" s="114" t="s">
        <v>90</v>
      </c>
      <c r="X221" s="68" t="s">
        <v>517</v>
      </c>
      <c r="Y221" s="68" t="s">
        <v>88</v>
      </c>
      <c r="Z221" s="68" t="s">
        <v>505</v>
      </c>
      <c r="AA221" s="68" t="s">
        <v>88</v>
      </c>
      <c r="AB221" s="6"/>
      <c r="AC221" s="6"/>
      <c r="AD221" s="112">
        <v>0.0</v>
      </c>
      <c r="AE221" s="112">
        <v>1.0</v>
      </c>
      <c r="AF221" s="6"/>
      <c r="AG221" s="112">
        <v>8.75</v>
      </c>
      <c r="AH221" s="112">
        <v>1.0</v>
      </c>
      <c r="AI221" s="68" t="s">
        <v>64</v>
      </c>
      <c r="AJ221" s="112">
        <v>0.0</v>
      </c>
      <c r="AK221" s="6"/>
      <c r="AL221" s="6"/>
      <c r="AM221" s="112">
        <v>0.0</v>
      </c>
      <c r="AN221" s="112">
        <v>0.0</v>
      </c>
      <c r="AO221" s="112">
        <v>100.0</v>
      </c>
      <c r="AP221" s="112">
        <v>1.0</v>
      </c>
      <c r="AQ221" s="112">
        <v>1.62</v>
      </c>
      <c r="AR221" s="112">
        <v>2.479358</v>
      </c>
      <c r="AS221" s="112">
        <v>82.15014</v>
      </c>
      <c r="AT221" s="112">
        <v>0.338625</v>
      </c>
      <c r="AU221" s="112">
        <v>2.456125</v>
      </c>
      <c r="AV221" s="112">
        <v>1.651125</v>
      </c>
      <c r="AW221" s="112">
        <v>7.368375</v>
      </c>
      <c r="AX221" s="112">
        <v>0.0</v>
      </c>
      <c r="AY221" s="112">
        <v>0.683587</v>
      </c>
      <c r="AZ221" s="112">
        <v>-7.109503</v>
      </c>
    </row>
    <row r="222" hidden="1">
      <c r="A222">
        <f t="shared" si="2"/>
        <v>0</v>
      </c>
      <c r="B222" t="str">
        <f t="shared" si="3"/>
        <v/>
      </c>
      <c r="C222" t="str">
        <f>if(and(D$4&gt;1,E222=PROSES!$D$22),,D222)</f>
        <v/>
      </c>
      <c r="D222" s="1" t="str">
        <f>if(and(F$4&gt;1,F222=PROSES!$B$10),,F222)</f>
        <v/>
      </c>
      <c r="E222" t="str">
        <f t="shared" si="4"/>
        <v/>
      </c>
      <c r="F222" t="str">
        <f t="shared" si="5"/>
        <v/>
      </c>
      <c r="G222" s="1" t="str">
        <f>if(Z222=PROSES!$E$29,T222,)</f>
        <v/>
      </c>
      <c r="H222" t="str">
        <f>if(X222=PROSES!$E$29,T222,)</f>
        <v/>
      </c>
      <c r="I222" t="str">
        <f t="shared" si="6"/>
        <v/>
      </c>
      <c r="J222" t="str">
        <f>if(and($K$4&gt;1,R222=PROSES!$C$2),,K222)</f>
        <v/>
      </c>
      <c r="K222" s="1" t="str">
        <f>if(and($L$4&gt;1,L222=PROSES!$B$2),,L222)</f>
        <v/>
      </c>
      <c r="L222" t="str">
        <f t="shared" si="7"/>
        <v/>
      </c>
      <c r="M222" t="str">
        <f>if(Z222=PROSES!$B$3,T222,)</f>
        <v/>
      </c>
      <c r="N222" t="str">
        <f>if(X222=PROSES!$B$3,T222,)</f>
        <v/>
      </c>
      <c r="O222" t="str">
        <f t="shared" si="8"/>
        <v/>
      </c>
      <c r="P222" t="str">
        <f>if(Z222=PROSES!$B$1,T222,)</f>
        <v/>
      </c>
      <c r="Q222" t="str">
        <f>if(X222=PROSES!$B$1,T222,)</f>
        <v/>
      </c>
      <c r="R222" t="str">
        <f t="shared" si="9"/>
        <v>CIGERELENG4CIKALONG4</v>
      </c>
      <c r="S222" s="3"/>
      <c r="T222" s="68" t="s">
        <v>519</v>
      </c>
      <c r="U222" s="68" t="s">
        <v>115</v>
      </c>
      <c r="V222" s="68" t="s">
        <v>115</v>
      </c>
      <c r="W222" s="68" t="s">
        <v>215</v>
      </c>
      <c r="X222" s="68" t="s">
        <v>509</v>
      </c>
      <c r="Y222" s="68" t="s">
        <v>118</v>
      </c>
      <c r="Z222" s="68" t="s">
        <v>520</v>
      </c>
      <c r="AA222" s="68" t="s">
        <v>118</v>
      </c>
      <c r="AB222" s="6"/>
      <c r="AC222" s="6"/>
      <c r="AD222" s="112">
        <v>0.0</v>
      </c>
      <c r="AE222" s="112">
        <v>1.0</v>
      </c>
      <c r="AF222" s="6"/>
      <c r="AG222" s="112">
        <v>29.7</v>
      </c>
      <c r="AH222" s="112">
        <v>1.0</v>
      </c>
      <c r="AI222" s="68" t="s">
        <v>64</v>
      </c>
      <c r="AJ222" s="112">
        <v>0.0</v>
      </c>
      <c r="AK222" s="6"/>
      <c r="AL222" s="6"/>
      <c r="AM222" s="112">
        <v>0.0</v>
      </c>
      <c r="AN222" s="112">
        <v>0.0</v>
      </c>
      <c r="AO222" s="112">
        <v>100.0</v>
      </c>
      <c r="AP222" s="112">
        <v>1.0</v>
      </c>
      <c r="AQ222" s="112">
        <v>0.44</v>
      </c>
      <c r="AR222" s="112">
        <v>13.1636</v>
      </c>
      <c r="AS222" s="112">
        <v>60.53732</v>
      </c>
      <c r="AT222" s="112">
        <v>6.4746</v>
      </c>
      <c r="AU222" s="112">
        <v>11.46123</v>
      </c>
      <c r="AV222" s="112">
        <v>10.9296</v>
      </c>
      <c r="AW222" s="112">
        <v>34.38369</v>
      </c>
      <c r="AX222" s="112">
        <v>0.0</v>
      </c>
      <c r="AY222" s="112">
        <v>0.5913117</v>
      </c>
      <c r="AZ222" s="112">
        <v>18.4643</v>
      </c>
    </row>
    <row r="223" hidden="1">
      <c r="A223">
        <f t="shared" si="2"/>
        <v>0</v>
      </c>
      <c r="B223" t="str">
        <f t="shared" si="3"/>
        <v/>
      </c>
      <c r="C223" t="str">
        <f>if(and(D$4&gt;1,E223=PROSES!$D$22),,D223)</f>
        <v/>
      </c>
      <c r="D223" s="1" t="str">
        <f>if(and(F$4&gt;1,F223=PROSES!$B$10),,F223)</f>
        <v/>
      </c>
      <c r="E223" t="str">
        <f t="shared" si="4"/>
        <v/>
      </c>
      <c r="F223" t="str">
        <f t="shared" si="5"/>
        <v/>
      </c>
      <c r="G223" s="1" t="str">
        <f>if(Z223=PROSES!$E$29,T223,)</f>
        <v/>
      </c>
      <c r="H223" t="str">
        <f>if(X223=PROSES!$E$29,T223,)</f>
        <v/>
      </c>
      <c r="I223" t="str">
        <f t="shared" si="6"/>
        <v/>
      </c>
      <c r="J223" t="str">
        <f>if(and($K$4&gt;1,R223=PROSES!$C$2),,K223)</f>
        <v/>
      </c>
      <c r="K223" s="1" t="str">
        <f>if(and($L$4&gt;1,L223=PROSES!$B$2),,L223)</f>
        <v/>
      </c>
      <c r="L223" t="str">
        <f t="shared" si="7"/>
        <v/>
      </c>
      <c r="M223" t="str">
        <f>if(Z223=PROSES!$B$3,T223,)</f>
        <v/>
      </c>
      <c r="N223" t="str">
        <f>if(X223=PROSES!$B$3,T223,)</f>
        <v/>
      </c>
      <c r="O223" t="str">
        <f t="shared" si="8"/>
        <v/>
      </c>
      <c r="P223" t="str">
        <f>if(Z223=PROSES!$B$1,T223,)</f>
        <v/>
      </c>
      <c r="Q223" t="str">
        <f>if(X223=PROSES!$B$1,T223,)</f>
        <v/>
      </c>
      <c r="R223" t="str">
        <f t="shared" si="9"/>
        <v>CIGERELENG4CIKALONG4</v>
      </c>
      <c r="S223" s="3"/>
      <c r="T223" s="68" t="s">
        <v>521</v>
      </c>
      <c r="U223" s="68" t="s">
        <v>115</v>
      </c>
      <c r="V223" s="68" t="s">
        <v>115</v>
      </c>
      <c r="W223" s="68" t="s">
        <v>215</v>
      </c>
      <c r="X223" s="68" t="s">
        <v>509</v>
      </c>
      <c r="Y223" s="68" t="s">
        <v>118</v>
      </c>
      <c r="Z223" s="68" t="s">
        <v>520</v>
      </c>
      <c r="AA223" s="68" t="s">
        <v>118</v>
      </c>
      <c r="AB223" s="6"/>
      <c r="AC223" s="6"/>
      <c r="AD223" s="112">
        <v>0.0</v>
      </c>
      <c r="AE223" s="112">
        <v>1.0</v>
      </c>
      <c r="AF223" s="6"/>
      <c r="AG223" s="112">
        <v>29.7</v>
      </c>
      <c r="AH223" s="112">
        <v>1.0</v>
      </c>
      <c r="AI223" s="68" t="s">
        <v>64</v>
      </c>
      <c r="AJ223" s="112">
        <v>0.0</v>
      </c>
      <c r="AK223" s="6"/>
      <c r="AL223" s="6"/>
      <c r="AM223" s="112">
        <v>0.0</v>
      </c>
      <c r="AN223" s="112">
        <v>0.0</v>
      </c>
      <c r="AO223" s="112">
        <v>100.0</v>
      </c>
      <c r="AP223" s="112">
        <v>1.0</v>
      </c>
      <c r="AQ223" s="112">
        <v>0.44</v>
      </c>
      <c r="AR223" s="112">
        <v>13.1636</v>
      </c>
      <c r="AS223" s="112">
        <v>60.53732</v>
      </c>
      <c r="AT223" s="112">
        <v>6.4746</v>
      </c>
      <c r="AU223" s="112">
        <v>11.46123</v>
      </c>
      <c r="AV223" s="112">
        <v>10.9296</v>
      </c>
      <c r="AW223" s="112">
        <v>34.38369</v>
      </c>
      <c r="AX223" s="112">
        <v>0.0</v>
      </c>
      <c r="AY223" s="112">
        <v>0.5913117</v>
      </c>
      <c r="AZ223" s="112">
        <v>18.4643</v>
      </c>
    </row>
    <row r="224" hidden="1">
      <c r="A224">
        <f t="shared" si="2"/>
        <v>0</v>
      </c>
      <c r="B224" t="str">
        <f t="shared" si="3"/>
        <v/>
      </c>
      <c r="C224" t="str">
        <f>if(and(D$4&gt;1,E224=PROSES!$D$22),,D224)</f>
        <v/>
      </c>
      <c r="D224" s="1" t="str">
        <f>if(and(F$4&gt;1,F224=PROSES!$B$10),,F224)</f>
        <v/>
      </c>
      <c r="E224" t="str">
        <f t="shared" si="4"/>
        <v/>
      </c>
      <c r="F224" t="str">
        <f t="shared" si="5"/>
        <v/>
      </c>
      <c r="G224" s="1" t="str">
        <f>if(Z224=PROSES!$E$29,T224,)</f>
        <v/>
      </c>
      <c r="H224" t="str">
        <f>if(X224=PROSES!$E$29,T224,)</f>
        <v/>
      </c>
      <c r="I224" t="str">
        <f t="shared" si="6"/>
        <v/>
      </c>
      <c r="J224" t="str">
        <f>if(and($K$4&gt;1,R224=PROSES!$C$2),,K224)</f>
        <v/>
      </c>
      <c r="K224" s="1" t="str">
        <f>if(and($L$4&gt;1,L224=PROSES!$B$2),,L224)</f>
        <v/>
      </c>
      <c r="L224" t="str">
        <f t="shared" si="7"/>
        <v/>
      </c>
      <c r="M224" t="str">
        <f>if(Z224=PROSES!$B$3,T224,)</f>
        <v/>
      </c>
      <c r="N224" t="str">
        <f>if(X224=PROSES!$B$3,T224,)</f>
        <v/>
      </c>
      <c r="O224" t="str">
        <f t="shared" si="8"/>
        <v/>
      </c>
      <c r="P224" t="str">
        <f>if(Z224=PROSES!$B$1,T224,)</f>
        <v/>
      </c>
      <c r="Q224" t="str">
        <f>if(X224=PROSES!$B$1,T224,)</f>
        <v/>
      </c>
      <c r="R224" t="str">
        <f t="shared" si="9"/>
        <v>CIGERELENG5CIANJUR5</v>
      </c>
      <c r="S224" s="3"/>
      <c r="T224" s="68" t="s">
        <v>522</v>
      </c>
      <c r="U224" s="68" t="s">
        <v>115</v>
      </c>
      <c r="V224" s="68" t="s">
        <v>115</v>
      </c>
      <c r="W224" s="68" t="s">
        <v>210</v>
      </c>
      <c r="X224" s="68" t="s">
        <v>505</v>
      </c>
      <c r="Y224" s="68" t="s">
        <v>523</v>
      </c>
      <c r="Z224" s="68" t="s">
        <v>258</v>
      </c>
      <c r="AA224" s="68" t="s">
        <v>85</v>
      </c>
      <c r="AB224" s="6"/>
      <c r="AC224" s="6"/>
      <c r="AD224" s="112">
        <v>0.0</v>
      </c>
      <c r="AE224" s="112">
        <v>1.0</v>
      </c>
      <c r="AF224" s="6"/>
      <c r="AG224" s="112">
        <v>69.1</v>
      </c>
      <c r="AH224" s="112">
        <v>1.0</v>
      </c>
      <c r="AI224" s="68" t="s">
        <v>64</v>
      </c>
      <c r="AJ224" s="112">
        <v>0.0</v>
      </c>
      <c r="AK224" s="6"/>
      <c r="AL224" s="6"/>
      <c r="AM224" s="112">
        <v>0.0</v>
      </c>
      <c r="AN224" s="112">
        <v>0.0</v>
      </c>
      <c r="AO224" s="112">
        <v>100.0</v>
      </c>
      <c r="AP224" s="112">
        <v>1.0</v>
      </c>
      <c r="AQ224" s="112">
        <v>0.6</v>
      </c>
      <c r="AR224" s="112">
        <v>28.8219</v>
      </c>
      <c r="AS224" s="112">
        <v>73.681</v>
      </c>
      <c r="AT224" s="112">
        <v>8.09852</v>
      </c>
      <c r="AU224" s="112">
        <v>27.66073</v>
      </c>
      <c r="AV224" s="112">
        <v>18.46352</v>
      </c>
      <c r="AW224" s="112">
        <v>82.98219</v>
      </c>
      <c r="AX224" s="112">
        <v>0.0</v>
      </c>
      <c r="AY224" s="112">
        <v>0.650941</v>
      </c>
      <c r="AZ224" s="112">
        <v>5.70712</v>
      </c>
    </row>
    <row r="225" hidden="1">
      <c r="A225">
        <f t="shared" si="2"/>
        <v>0</v>
      </c>
      <c r="B225" t="str">
        <f t="shared" si="3"/>
        <v/>
      </c>
      <c r="C225" t="str">
        <f>if(and(D$4&gt;1,E225=PROSES!$D$22),,D225)</f>
        <v/>
      </c>
      <c r="D225" s="1" t="str">
        <f>if(and(F$4&gt;1,F225=PROSES!$B$10),,F225)</f>
        <v/>
      </c>
      <c r="E225" t="str">
        <f t="shared" si="4"/>
        <v/>
      </c>
      <c r="F225" t="str">
        <f t="shared" si="5"/>
        <v/>
      </c>
      <c r="G225" s="1" t="str">
        <f>if(Z225=PROSES!$E$29,T225,)</f>
        <v/>
      </c>
      <c r="H225" t="str">
        <f>if(X225=PROSES!$E$29,T225,)</f>
        <v/>
      </c>
      <c r="I225" t="str">
        <f t="shared" si="6"/>
        <v/>
      </c>
      <c r="J225" t="str">
        <f>if(and($K$4&gt;1,R225=PROSES!$C$2),,K225)</f>
        <v/>
      </c>
      <c r="K225" s="1" t="str">
        <f>if(and($L$4&gt;1,L225=PROSES!$B$2),,L225)</f>
        <v/>
      </c>
      <c r="L225" t="str">
        <f t="shared" si="7"/>
        <v/>
      </c>
      <c r="M225" t="str">
        <f>if(Z225=PROSES!$B$3,T225,)</f>
        <v/>
      </c>
      <c r="N225" t="str">
        <f>if(X225=PROSES!$B$3,T225,)</f>
        <v/>
      </c>
      <c r="O225" t="str">
        <f t="shared" si="8"/>
        <v/>
      </c>
      <c r="P225" t="str">
        <f>if(Z225=PROSES!$B$1,T225,)</f>
        <v/>
      </c>
      <c r="Q225" t="str">
        <f>if(X225=PROSES!$B$1,T225,)</f>
        <v/>
      </c>
      <c r="R225" t="str">
        <f t="shared" si="9"/>
        <v/>
      </c>
      <c r="S225" s="3"/>
      <c r="T225" s="68" t="s">
        <v>522</v>
      </c>
      <c r="U225" s="68" t="s">
        <v>58</v>
      </c>
      <c r="V225" s="68" t="s">
        <v>58</v>
      </c>
      <c r="W225" s="68" t="s">
        <v>210</v>
      </c>
      <c r="X225" s="68"/>
      <c r="Y225" s="68"/>
      <c r="Z225" s="68"/>
      <c r="AA225" s="68"/>
      <c r="AB225" s="6"/>
      <c r="AC225" s="6"/>
      <c r="AD225" s="112">
        <v>1.0</v>
      </c>
      <c r="AE225" s="112">
        <v>1.0</v>
      </c>
      <c r="AF225" s="6"/>
      <c r="AG225" s="112">
        <v>69.1</v>
      </c>
      <c r="AH225" s="112">
        <v>1.0</v>
      </c>
      <c r="AI225" s="68" t="s">
        <v>64</v>
      </c>
      <c r="AJ225" s="112">
        <v>0.0</v>
      </c>
      <c r="AK225" s="6"/>
      <c r="AL225" s="6"/>
      <c r="AM225" s="112">
        <v>0.0</v>
      </c>
      <c r="AN225" s="112">
        <v>0.0</v>
      </c>
      <c r="AO225" s="112">
        <v>100.0</v>
      </c>
      <c r="AP225" s="112">
        <v>1.0</v>
      </c>
      <c r="AQ225" s="112">
        <v>0.6</v>
      </c>
      <c r="AR225" s="112">
        <v>28.8219</v>
      </c>
      <c r="AS225" s="112">
        <v>73.681</v>
      </c>
      <c r="AT225" s="112">
        <v>8.09852</v>
      </c>
      <c r="AU225" s="112">
        <v>27.66073</v>
      </c>
      <c r="AV225" s="112">
        <v>18.46352</v>
      </c>
      <c r="AW225" s="112">
        <v>82.98219</v>
      </c>
      <c r="AX225" s="112">
        <v>0.0</v>
      </c>
      <c r="AY225" s="112">
        <v>0.650941</v>
      </c>
      <c r="AZ225" s="112">
        <v>5.70712</v>
      </c>
    </row>
    <row r="226" hidden="1">
      <c r="A226">
        <f t="shared" si="2"/>
        <v>0</v>
      </c>
      <c r="B226" t="str">
        <f t="shared" si="3"/>
        <v/>
      </c>
      <c r="C226" t="str">
        <f>if(and(D$4&gt;1,E226=PROSES!$D$22),,D226)</f>
        <v/>
      </c>
      <c r="D226" s="1" t="str">
        <f>if(and(F$4&gt;1,F226=PROSES!$B$10),,F226)</f>
        <v/>
      </c>
      <c r="E226" t="str">
        <f t="shared" si="4"/>
        <v/>
      </c>
      <c r="F226" t="str">
        <f t="shared" si="5"/>
        <v/>
      </c>
      <c r="G226" s="1" t="str">
        <f>if(Z226=PROSES!$E$29,T226,)</f>
        <v/>
      </c>
      <c r="H226" t="str">
        <f>if(X226=PROSES!$E$29,T226,)</f>
        <v/>
      </c>
      <c r="I226" t="str">
        <f t="shared" si="6"/>
        <v/>
      </c>
      <c r="J226" t="str">
        <f>if(and($K$4&gt;1,R226=PROSES!$C$2),,K226)</f>
        <v/>
      </c>
      <c r="K226" s="1" t="str">
        <f>if(and($L$4&gt;1,L226=PROSES!$B$2),,L226)</f>
        <v/>
      </c>
      <c r="L226" t="str">
        <f t="shared" si="7"/>
        <v/>
      </c>
      <c r="M226" t="str">
        <f>if(Z226=PROSES!$B$3,T226,)</f>
        <v/>
      </c>
      <c r="N226" t="str">
        <f>if(X226=PROSES!$B$3,T226,)</f>
        <v/>
      </c>
      <c r="O226" t="str">
        <f t="shared" si="8"/>
        <v/>
      </c>
      <c r="P226" t="str">
        <f>if(Z226=PROSES!$B$1,T226,)</f>
        <v/>
      </c>
      <c r="Q226" t="str">
        <f>if(X226=PROSES!$B$1,T226,)</f>
        <v/>
      </c>
      <c r="R226" t="str">
        <f t="shared" si="9"/>
        <v>CIGERELENG5CIANJUR5</v>
      </c>
      <c r="S226" s="3"/>
      <c r="T226" s="68" t="s">
        <v>524</v>
      </c>
      <c r="U226" s="68" t="s">
        <v>115</v>
      </c>
      <c r="V226" s="68" t="s">
        <v>115</v>
      </c>
      <c r="W226" s="68" t="s">
        <v>210</v>
      </c>
      <c r="X226" s="68" t="s">
        <v>505</v>
      </c>
      <c r="Y226" s="68" t="s">
        <v>523</v>
      </c>
      <c r="Z226" s="68" t="s">
        <v>258</v>
      </c>
      <c r="AA226" s="68" t="s">
        <v>85</v>
      </c>
      <c r="AB226" s="6"/>
      <c r="AC226" s="6"/>
      <c r="AD226" s="112">
        <v>0.0</v>
      </c>
      <c r="AE226" s="112">
        <v>1.0</v>
      </c>
      <c r="AF226" s="6"/>
      <c r="AG226" s="112">
        <v>69.1</v>
      </c>
      <c r="AH226" s="112">
        <v>1.0</v>
      </c>
      <c r="AI226" s="68" t="s">
        <v>64</v>
      </c>
      <c r="AJ226" s="112">
        <v>0.0</v>
      </c>
      <c r="AK226" s="6"/>
      <c r="AL226" s="6"/>
      <c r="AM226" s="112">
        <v>0.0</v>
      </c>
      <c r="AN226" s="112">
        <v>0.0</v>
      </c>
      <c r="AO226" s="112">
        <v>100.0</v>
      </c>
      <c r="AP226" s="112">
        <v>1.0</v>
      </c>
      <c r="AQ226" s="112">
        <v>0.6</v>
      </c>
      <c r="AR226" s="112">
        <v>28.8219</v>
      </c>
      <c r="AS226" s="112">
        <v>73.681</v>
      </c>
      <c r="AT226" s="112">
        <v>8.09852</v>
      </c>
      <c r="AU226" s="112">
        <v>27.66073</v>
      </c>
      <c r="AV226" s="112">
        <v>18.46352</v>
      </c>
      <c r="AW226" s="112">
        <v>82.98219</v>
      </c>
      <c r="AX226" s="112">
        <v>0.0</v>
      </c>
      <c r="AY226" s="112">
        <v>0.650941</v>
      </c>
      <c r="AZ226" s="112">
        <v>5.70712</v>
      </c>
    </row>
    <row r="227" hidden="1">
      <c r="A227">
        <f t="shared" si="2"/>
        <v>0</v>
      </c>
      <c r="B227" t="str">
        <f t="shared" si="3"/>
        <v/>
      </c>
      <c r="C227" t="str">
        <f>if(and(D$4&gt;1,E227=PROSES!$D$22),,D227)</f>
        <v/>
      </c>
      <c r="D227" s="1" t="str">
        <f>if(and(F$4&gt;1,F227=PROSES!$B$10),,F227)</f>
        <v/>
      </c>
      <c r="E227" t="str">
        <f t="shared" si="4"/>
        <v/>
      </c>
      <c r="F227" t="str">
        <f t="shared" si="5"/>
        <v/>
      </c>
      <c r="G227" s="1" t="str">
        <f>if(Z227=PROSES!$E$29,T227,)</f>
        <v/>
      </c>
      <c r="H227" t="str">
        <f>if(X227=PROSES!$E$29,T227,)</f>
        <v/>
      </c>
      <c r="I227" t="str">
        <f t="shared" si="6"/>
        <v/>
      </c>
      <c r="J227" t="str">
        <f>if(and($K$4&gt;1,R227=PROSES!$C$2),,K227)</f>
        <v/>
      </c>
      <c r="K227" s="1" t="str">
        <f>if(and($L$4&gt;1,L227=PROSES!$B$2),,L227)</f>
        <v/>
      </c>
      <c r="L227" t="str">
        <f t="shared" si="7"/>
        <v/>
      </c>
      <c r="M227" t="str">
        <f>if(Z227=PROSES!$B$3,T227,)</f>
        <v/>
      </c>
      <c r="N227" t="str">
        <f>if(X227=PROSES!$B$3,T227,)</f>
        <v/>
      </c>
      <c r="O227" t="str">
        <f t="shared" si="8"/>
        <v/>
      </c>
      <c r="P227" t="str">
        <f>if(Z227=PROSES!$B$1,T227,)</f>
        <v/>
      </c>
      <c r="Q227" t="str">
        <f>if(X227=PROSES!$B$1,T227,)</f>
        <v/>
      </c>
      <c r="R227" t="str">
        <f t="shared" si="9"/>
        <v>LAGADAR5CIGERELENG5</v>
      </c>
      <c r="S227" s="3"/>
      <c r="T227" s="68" t="s">
        <v>525</v>
      </c>
      <c r="U227" s="68" t="s">
        <v>115</v>
      </c>
      <c r="V227" s="68" t="s">
        <v>115</v>
      </c>
      <c r="W227" s="68" t="s">
        <v>304</v>
      </c>
      <c r="X227" s="68" t="s">
        <v>526</v>
      </c>
      <c r="Y227" s="68" t="s">
        <v>85</v>
      </c>
      <c r="Z227" s="68" t="s">
        <v>505</v>
      </c>
      <c r="AA227" s="68" t="s">
        <v>85</v>
      </c>
      <c r="AB227" s="6"/>
      <c r="AC227" s="6"/>
      <c r="AD227" s="112">
        <v>0.0</v>
      </c>
      <c r="AE227" s="112">
        <v>1.0</v>
      </c>
      <c r="AF227" s="6"/>
      <c r="AG227" s="112">
        <v>16.38</v>
      </c>
      <c r="AH227" s="112">
        <v>1.0</v>
      </c>
      <c r="AI227" s="68" t="s">
        <v>64</v>
      </c>
      <c r="AJ227" s="112">
        <v>0.0</v>
      </c>
      <c r="AK227" s="6"/>
      <c r="AL227" s="6"/>
      <c r="AM227" s="112">
        <v>0.0</v>
      </c>
      <c r="AN227" s="112">
        <v>0.0</v>
      </c>
      <c r="AO227" s="112">
        <v>100.0</v>
      </c>
      <c r="AP227" s="112">
        <v>1.0</v>
      </c>
      <c r="AQ227" s="112">
        <v>0.58</v>
      </c>
      <c r="AR227" s="112">
        <v>7.124312</v>
      </c>
      <c r="AS227" s="112">
        <v>71.59837</v>
      </c>
      <c r="AT227" s="112">
        <v>2.248974</v>
      </c>
      <c r="AU227" s="112">
        <v>6.760026</v>
      </c>
      <c r="AV227" s="112">
        <v>4.705974</v>
      </c>
      <c r="AW227" s="112">
        <v>20.28008</v>
      </c>
      <c r="AX227" s="112">
        <v>0.0</v>
      </c>
      <c r="AY227" s="112">
        <v>0.642939</v>
      </c>
      <c r="AZ227" s="112">
        <v>8.101665</v>
      </c>
    </row>
    <row r="228" hidden="1">
      <c r="A228">
        <f t="shared" si="2"/>
        <v>0</v>
      </c>
      <c r="B228" t="str">
        <f t="shared" si="3"/>
        <v/>
      </c>
      <c r="C228" t="str">
        <f>if(and(D$4&gt;1,E228=PROSES!$D$22),,D228)</f>
        <v/>
      </c>
      <c r="D228" s="1" t="str">
        <f>if(and(F$4&gt;1,F228=PROSES!$B$10),,F228)</f>
        <v/>
      </c>
      <c r="E228" t="str">
        <f t="shared" si="4"/>
        <v/>
      </c>
      <c r="F228" t="str">
        <f t="shared" si="5"/>
        <v/>
      </c>
      <c r="G228" s="1" t="str">
        <f>if(Z228=PROSES!$E$29,T228,)</f>
        <v/>
      </c>
      <c r="H228" t="str">
        <f>if(X228=PROSES!$E$29,T228,)</f>
        <v/>
      </c>
      <c r="I228" t="str">
        <f t="shared" si="6"/>
        <v/>
      </c>
      <c r="J228" t="str">
        <f>if(and($K$4&gt;1,R228=PROSES!$C$2),,K228)</f>
        <v/>
      </c>
      <c r="K228" s="1" t="str">
        <f>if(and($L$4&gt;1,L228=PROSES!$B$2),,L228)</f>
        <v/>
      </c>
      <c r="L228" t="str">
        <f t="shared" si="7"/>
        <v/>
      </c>
      <c r="M228" t="str">
        <f>if(Z228=PROSES!$B$3,T228,)</f>
        <v/>
      </c>
      <c r="N228" t="str">
        <f>if(X228=PROSES!$B$3,T228,)</f>
        <v/>
      </c>
      <c r="O228" t="str">
        <f t="shared" si="8"/>
        <v/>
      </c>
      <c r="P228" t="str">
        <f>if(Z228=PROSES!$B$1,T228,)</f>
        <v/>
      </c>
      <c r="Q228" t="str">
        <f>if(X228=PROSES!$B$1,T228,)</f>
        <v/>
      </c>
      <c r="R228" t="str">
        <f t="shared" si="9"/>
        <v>LAGADAR5CIGERELENG5</v>
      </c>
      <c r="S228" s="3"/>
      <c r="T228" s="68" t="s">
        <v>527</v>
      </c>
      <c r="U228" s="68" t="s">
        <v>115</v>
      </c>
      <c r="V228" s="68" t="s">
        <v>115</v>
      </c>
      <c r="W228" s="68" t="s">
        <v>304</v>
      </c>
      <c r="X228" s="68" t="s">
        <v>526</v>
      </c>
      <c r="Y228" s="68" t="s">
        <v>88</v>
      </c>
      <c r="Z228" s="68" t="s">
        <v>505</v>
      </c>
      <c r="AA228" s="68" t="s">
        <v>85</v>
      </c>
      <c r="AB228" s="6"/>
      <c r="AC228" s="6"/>
      <c r="AD228" s="112">
        <v>0.0</v>
      </c>
      <c r="AE228" s="112">
        <v>1.0</v>
      </c>
      <c r="AF228" s="6"/>
      <c r="AG228" s="112">
        <v>16.38</v>
      </c>
      <c r="AH228" s="112">
        <v>1.0</v>
      </c>
      <c r="AI228" s="68" t="s">
        <v>64</v>
      </c>
      <c r="AJ228" s="112">
        <v>0.0</v>
      </c>
      <c r="AK228" s="6"/>
      <c r="AL228" s="6"/>
      <c r="AM228" s="112">
        <v>0.0</v>
      </c>
      <c r="AN228" s="112">
        <v>0.0</v>
      </c>
      <c r="AO228" s="112">
        <v>100.0</v>
      </c>
      <c r="AP228" s="112">
        <v>1.0</v>
      </c>
      <c r="AQ228" s="112">
        <v>0.58</v>
      </c>
      <c r="AR228" s="112">
        <v>7.124312</v>
      </c>
      <c r="AS228" s="112">
        <v>71.59837</v>
      </c>
      <c r="AT228" s="112">
        <v>2.248974</v>
      </c>
      <c r="AU228" s="112">
        <v>6.760026</v>
      </c>
      <c r="AV228" s="112">
        <v>4.705974</v>
      </c>
      <c r="AW228" s="112">
        <v>20.28008</v>
      </c>
      <c r="AX228" s="112">
        <v>0.0</v>
      </c>
      <c r="AY228" s="112">
        <v>0.642939</v>
      </c>
      <c r="AZ228" s="112">
        <v>8.101665</v>
      </c>
    </row>
    <row r="229" hidden="1">
      <c r="A229">
        <f t="shared" si="2"/>
        <v>0</v>
      </c>
      <c r="B229" t="str">
        <f t="shared" si="3"/>
        <v/>
      </c>
      <c r="C229" t="str">
        <f>if(and(D$4&gt;1,E229=PROSES!$D$22),,D229)</f>
        <v/>
      </c>
      <c r="D229" s="1" t="str">
        <f>if(and(F$4&gt;1,F229=PROSES!$B$10),,F229)</f>
        <v/>
      </c>
      <c r="E229" t="str">
        <f t="shared" si="4"/>
        <v/>
      </c>
      <c r="F229" t="str">
        <f t="shared" si="5"/>
        <v/>
      </c>
      <c r="G229" s="1" t="str">
        <f>if(Z229=PROSES!$E$29,T229,)</f>
        <v/>
      </c>
      <c r="H229" t="str">
        <f>if(X229=PROSES!$E$29,T229,)</f>
        <v/>
      </c>
      <c r="I229" t="str">
        <f t="shared" si="6"/>
        <v/>
      </c>
      <c r="J229" t="str">
        <f>if(and($K$4&gt;1,R229=PROSES!$C$2),,K229)</f>
        <v/>
      </c>
      <c r="K229" s="1" t="str">
        <f>if(and($L$4&gt;1,L229=PROSES!$B$2),,L229)</f>
        <v/>
      </c>
      <c r="L229" t="str">
        <f t="shared" si="7"/>
        <v/>
      </c>
      <c r="M229" t="str">
        <f>if(Z229=PROSES!$B$3,T229,)</f>
        <v/>
      </c>
      <c r="N229" t="str">
        <f>if(X229=PROSES!$B$3,T229,)</f>
        <v/>
      </c>
      <c r="O229" t="str">
        <f t="shared" si="8"/>
        <v/>
      </c>
      <c r="P229" t="str">
        <f>if(Z229=PROSES!$B$1,T229,)</f>
        <v/>
      </c>
      <c r="Q229" t="str">
        <f>if(X229=PROSES!$B$1,T229,)</f>
        <v/>
      </c>
      <c r="R229" t="str">
        <f t="shared" si="9"/>
        <v>CIGERELENG4MAJALAYA4</v>
      </c>
      <c r="S229" s="3"/>
      <c r="T229" s="68" t="s">
        <v>528</v>
      </c>
      <c r="U229" s="68" t="s">
        <v>115</v>
      </c>
      <c r="V229" s="68" t="s">
        <v>115</v>
      </c>
      <c r="W229" s="68" t="s">
        <v>508</v>
      </c>
      <c r="X229" s="68" t="s">
        <v>509</v>
      </c>
      <c r="Y229" s="68" t="s">
        <v>123</v>
      </c>
      <c r="Z229" s="68" t="s">
        <v>529</v>
      </c>
      <c r="AA229" s="68" t="s">
        <v>369</v>
      </c>
      <c r="AB229" s="6"/>
      <c r="AC229" s="6"/>
      <c r="AD229" s="112">
        <v>0.0</v>
      </c>
      <c r="AE229" s="112">
        <v>1.0</v>
      </c>
      <c r="AF229" s="6"/>
      <c r="AG229" s="112">
        <v>16.0</v>
      </c>
      <c r="AH229" s="112">
        <v>1.0</v>
      </c>
      <c r="AI229" s="68" t="s">
        <v>64</v>
      </c>
      <c r="AJ229" s="112">
        <v>0.0</v>
      </c>
      <c r="AK229" s="6"/>
      <c r="AL229" s="6"/>
      <c r="AM229" s="112">
        <v>0.0</v>
      </c>
      <c r="AN229" s="112">
        <v>0.0</v>
      </c>
      <c r="AO229" s="112">
        <v>100.0</v>
      </c>
      <c r="AP229" s="112">
        <v>1.0</v>
      </c>
      <c r="AQ229" s="112">
        <v>0.47</v>
      </c>
      <c r="AR229" s="112">
        <v>6.957186</v>
      </c>
      <c r="AS229" s="112">
        <v>62.02053</v>
      </c>
      <c r="AT229" s="112">
        <v>3.264</v>
      </c>
      <c r="AU229" s="112">
        <v>6.144</v>
      </c>
      <c r="AV229" s="112">
        <v>5.664</v>
      </c>
      <c r="AW229" s="112">
        <v>18.432</v>
      </c>
      <c r="AX229" s="112">
        <v>0.0</v>
      </c>
      <c r="AY229" s="112">
        <v>0.5998681</v>
      </c>
      <c r="AZ229" s="112">
        <v>16.92801</v>
      </c>
    </row>
    <row r="230" hidden="1">
      <c r="A230">
        <f t="shared" si="2"/>
        <v>0</v>
      </c>
      <c r="B230" t="str">
        <f t="shared" si="3"/>
        <v/>
      </c>
      <c r="C230" t="str">
        <f>if(and(D$4&gt;1,E230=PROSES!$D$22),,D230)</f>
        <v/>
      </c>
      <c r="D230" s="1" t="str">
        <f>if(and(F$4&gt;1,F230=PROSES!$B$10),,F230)</f>
        <v/>
      </c>
      <c r="E230" t="str">
        <f t="shared" si="4"/>
        <v/>
      </c>
      <c r="F230" t="str">
        <f t="shared" si="5"/>
        <v/>
      </c>
      <c r="G230" s="1" t="str">
        <f>if(Z230=PROSES!$E$29,T230,)</f>
        <v/>
      </c>
      <c r="H230" t="str">
        <f>if(X230=PROSES!$E$29,T230,)</f>
        <v/>
      </c>
      <c r="I230" t="str">
        <f t="shared" si="6"/>
        <v/>
      </c>
      <c r="J230" t="str">
        <f>if(and($K$4&gt;1,R230=PROSES!$C$2),,K230)</f>
        <v/>
      </c>
      <c r="K230" s="1" t="str">
        <f>if(and($L$4&gt;1,L230=PROSES!$B$2),,L230)</f>
        <v/>
      </c>
      <c r="L230" t="str">
        <f t="shared" si="7"/>
        <v/>
      </c>
      <c r="M230" t="str">
        <f>if(Z230=PROSES!$B$3,T230,)</f>
        <v/>
      </c>
      <c r="N230" t="str">
        <f>if(X230=PROSES!$B$3,T230,)</f>
        <v/>
      </c>
      <c r="O230" t="str">
        <f t="shared" si="8"/>
        <v/>
      </c>
      <c r="P230" t="str">
        <f>if(Z230=PROSES!$B$1,T230,)</f>
        <v/>
      </c>
      <c r="Q230" t="str">
        <f>if(X230=PROSES!$B$1,T230,)</f>
        <v/>
      </c>
      <c r="R230" t="str">
        <f t="shared" si="9"/>
        <v>CIGERELENG4MAJALAYA4</v>
      </c>
      <c r="S230" s="3"/>
      <c r="T230" s="68" t="s">
        <v>530</v>
      </c>
      <c r="U230" s="68" t="s">
        <v>115</v>
      </c>
      <c r="V230" s="68" t="s">
        <v>115</v>
      </c>
      <c r="W230" s="114" t="s">
        <v>508</v>
      </c>
      <c r="X230" s="116" t="s">
        <v>509</v>
      </c>
      <c r="Y230" s="68" t="s">
        <v>123</v>
      </c>
      <c r="Z230" s="68" t="s">
        <v>529</v>
      </c>
      <c r="AA230" s="68" t="s">
        <v>369</v>
      </c>
      <c r="AB230" s="6"/>
      <c r="AC230" s="6"/>
      <c r="AD230" s="112">
        <v>0.0</v>
      </c>
      <c r="AE230" s="112">
        <v>1.0</v>
      </c>
      <c r="AF230" s="6"/>
      <c r="AG230" s="112">
        <v>16.0</v>
      </c>
      <c r="AH230" s="112">
        <v>1.0</v>
      </c>
      <c r="AI230" s="68" t="s">
        <v>64</v>
      </c>
      <c r="AJ230" s="112">
        <v>0.0</v>
      </c>
      <c r="AK230" s="6"/>
      <c r="AL230" s="6"/>
      <c r="AM230" s="112">
        <v>0.0</v>
      </c>
      <c r="AN230" s="112">
        <v>0.0</v>
      </c>
      <c r="AO230" s="112">
        <v>100.0</v>
      </c>
      <c r="AP230" s="112">
        <v>1.0</v>
      </c>
      <c r="AQ230" s="112">
        <v>0.47</v>
      </c>
      <c r="AR230" s="112">
        <v>6.957186</v>
      </c>
      <c r="AS230" s="112">
        <v>62.02053</v>
      </c>
      <c r="AT230" s="112">
        <v>3.264</v>
      </c>
      <c r="AU230" s="112">
        <v>6.144</v>
      </c>
      <c r="AV230" s="112">
        <v>5.664</v>
      </c>
      <c r="AW230" s="112">
        <v>18.432</v>
      </c>
      <c r="AX230" s="112">
        <v>0.0</v>
      </c>
      <c r="AY230" s="112">
        <v>0.5998681</v>
      </c>
      <c r="AZ230" s="112">
        <v>16.92801</v>
      </c>
    </row>
    <row r="231" hidden="1">
      <c r="A231">
        <f t="shared" si="2"/>
        <v>0</v>
      </c>
      <c r="B231" t="str">
        <f t="shared" si="3"/>
        <v/>
      </c>
      <c r="C231" t="str">
        <f>if(and(D$4&gt;1,E231=PROSES!$D$22),,D231)</f>
        <v/>
      </c>
      <c r="D231" s="1" t="str">
        <f>if(and(F$4&gt;1,F231=PROSES!$B$10),,F231)</f>
        <v/>
      </c>
      <c r="E231" t="str">
        <f t="shared" si="4"/>
        <v/>
      </c>
      <c r="F231" t="str">
        <f t="shared" si="5"/>
        <v/>
      </c>
      <c r="G231" s="1" t="str">
        <f>if(Z231=PROSES!$E$29,T231,)</f>
        <v/>
      </c>
      <c r="H231" t="str">
        <f>if(X231=PROSES!$E$29,T231,)</f>
        <v/>
      </c>
      <c r="I231" t="str">
        <f t="shared" si="6"/>
        <v/>
      </c>
      <c r="J231" t="str">
        <f>if(and($K$4&gt;1,R231=PROSES!$C$2),,K231)</f>
        <v/>
      </c>
      <c r="K231" s="1" t="str">
        <f>if(and($L$4&gt;1,L231=PROSES!$B$2),,L231)</f>
        <v/>
      </c>
      <c r="L231" t="str">
        <f t="shared" si="7"/>
        <v/>
      </c>
      <c r="M231" t="str">
        <f>if(Z231=PROSES!$B$3,T231,)</f>
        <v/>
      </c>
      <c r="N231" t="str">
        <f>if(X231=PROSES!$B$3,T231,)</f>
        <v/>
      </c>
      <c r="O231" t="str">
        <f t="shared" si="8"/>
        <v/>
      </c>
      <c r="P231" t="str">
        <f>if(Z231=PROSES!$B$1,T231,)</f>
        <v/>
      </c>
      <c r="Q231" t="str">
        <f>if(X231=PROSES!$B$1,T231,)</f>
        <v/>
      </c>
      <c r="R231" t="str">
        <f t="shared" si="9"/>
        <v>CIGERELENG5</v>
      </c>
      <c r="S231" s="3"/>
      <c r="T231" s="68" t="s">
        <v>531</v>
      </c>
      <c r="U231" s="68" t="s">
        <v>58</v>
      </c>
      <c r="V231" s="68" t="s">
        <v>58</v>
      </c>
      <c r="W231" s="114" t="s">
        <v>210</v>
      </c>
      <c r="X231" s="116" t="s">
        <v>505</v>
      </c>
      <c r="Y231" s="68" t="s">
        <v>85</v>
      </c>
      <c r="Z231" s="68"/>
      <c r="AA231" s="68" t="s">
        <v>532</v>
      </c>
      <c r="AB231" s="6"/>
      <c r="AC231" s="6"/>
      <c r="AD231" s="112">
        <v>0.0</v>
      </c>
      <c r="AE231" s="112">
        <v>1.0</v>
      </c>
      <c r="AF231" s="6"/>
      <c r="AG231" s="112">
        <v>46.77</v>
      </c>
      <c r="AH231" s="112">
        <v>1.0</v>
      </c>
      <c r="AI231" s="68" t="s">
        <v>64</v>
      </c>
      <c r="AJ231" s="112">
        <v>0.0</v>
      </c>
      <c r="AK231" s="6"/>
      <c r="AL231" s="6"/>
      <c r="AM231" s="112">
        <v>0.0</v>
      </c>
      <c r="AN231" s="112">
        <v>0.0</v>
      </c>
      <c r="AO231" s="112">
        <v>100.0</v>
      </c>
      <c r="AP231" s="112">
        <v>1.0</v>
      </c>
      <c r="AQ231" s="112">
        <v>0.6</v>
      </c>
      <c r="AR231" s="112">
        <v>19.50797</v>
      </c>
      <c r="AS231" s="112">
        <v>73.681</v>
      </c>
      <c r="AT231" s="112">
        <v>5.481444</v>
      </c>
      <c r="AU231" s="112">
        <v>18.72203</v>
      </c>
      <c r="AV231" s="112">
        <v>12.49694</v>
      </c>
      <c r="AW231" s="112">
        <v>56.16609</v>
      </c>
      <c r="AX231" s="112">
        <v>0.0</v>
      </c>
      <c r="AY231" s="112">
        <v>0.650941</v>
      </c>
      <c r="AZ231" s="112">
        <v>5.70712</v>
      </c>
    </row>
    <row r="232" hidden="1">
      <c r="A232">
        <f t="shared" si="2"/>
        <v>0</v>
      </c>
      <c r="B232" t="str">
        <f t="shared" si="3"/>
        <v/>
      </c>
      <c r="C232" t="str">
        <f>if(and(D$4&gt;1,E232=PROSES!$D$22),,D232)</f>
        <v/>
      </c>
      <c r="D232" s="1" t="str">
        <f>if(and(F$4&gt;1,F232=PROSES!$B$10),,F232)</f>
        <v/>
      </c>
      <c r="E232" t="str">
        <f t="shared" si="4"/>
        <v/>
      </c>
      <c r="F232" t="str">
        <f t="shared" si="5"/>
        <v/>
      </c>
      <c r="G232" s="1" t="str">
        <f>if(Z232=PROSES!$E$29,T232,)</f>
        <v/>
      </c>
      <c r="H232" t="str">
        <f>if(X232=PROSES!$E$29,T232,)</f>
        <v/>
      </c>
      <c r="I232" t="str">
        <f t="shared" si="6"/>
        <v/>
      </c>
      <c r="J232" t="str">
        <f>if(and($K$4&gt;1,R232=PROSES!$C$2),,K232)</f>
        <v/>
      </c>
      <c r="K232" s="1" t="str">
        <f>if(and($L$4&gt;1,L232=PROSES!$B$2),,L232)</f>
        <v/>
      </c>
      <c r="L232" t="str">
        <f t="shared" si="7"/>
        <v/>
      </c>
      <c r="M232" t="str">
        <f>if(Z232=PROSES!$B$3,T232,)</f>
        <v/>
      </c>
      <c r="N232" t="str">
        <f>if(X232=PROSES!$B$3,T232,)</f>
        <v/>
      </c>
      <c r="O232" t="str">
        <f t="shared" si="8"/>
        <v/>
      </c>
      <c r="P232" t="str">
        <f>if(Z232=PROSES!$B$1,T232,)</f>
        <v/>
      </c>
      <c r="Q232" t="str">
        <f>if(X232=PROSES!$B$1,T232,)</f>
        <v/>
      </c>
      <c r="R232" t="str">
        <f t="shared" si="9"/>
        <v>RAJAMANDALA</v>
      </c>
      <c r="S232" s="3"/>
      <c r="T232" s="68" t="s">
        <v>533</v>
      </c>
      <c r="U232" s="68" t="s">
        <v>58</v>
      </c>
      <c r="V232" s="68" t="s">
        <v>58</v>
      </c>
      <c r="W232" s="68" t="s">
        <v>534</v>
      </c>
      <c r="X232" s="68"/>
      <c r="Y232" s="68" t="s">
        <v>532</v>
      </c>
      <c r="Z232" s="68" t="s">
        <v>535</v>
      </c>
      <c r="AA232" s="68" t="s">
        <v>88</v>
      </c>
      <c r="AB232" s="6"/>
      <c r="AC232" s="6"/>
      <c r="AD232" s="112">
        <v>0.0</v>
      </c>
      <c r="AE232" s="112">
        <v>1.0</v>
      </c>
      <c r="AF232" s="6"/>
      <c r="AG232" s="112">
        <v>8.0</v>
      </c>
      <c r="AH232" s="112">
        <v>1.0</v>
      </c>
      <c r="AI232" s="68" t="s">
        <v>64</v>
      </c>
      <c r="AJ232" s="112">
        <v>0.0</v>
      </c>
      <c r="AK232" s="6"/>
      <c r="AL232" s="6"/>
      <c r="AM232" s="112">
        <v>0.0</v>
      </c>
      <c r="AN232" s="112">
        <v>0.0</v>
      </c>
      <c r="AO232" s="112">
        <v>100.0</v>
      </c>
      <c r="AP232" s="112">
        <v>1.0</v>
      </c>
      <c r="AQ232" s="112">
        <v>1.62</v>
      </c>
      <c r="AR232" s="112">
        <v>2.266842</v>
      </c>
      <c r="AS232" s="112">
        <v>82.15014</v>
      </c>
      <c r="AT232" s="112">
        <v>0.3096</v>
      </c>
      <c r="AU232" s="112">
        <v>2.2456</v>
      </c>
      <c r="AV232" s="112">
        <v>1.5096</v>
      </c>
      <c r="AW232" s="112">
        <v>6.7368</v>
      </c>
      <c r="AX232" s="112">
        <v>0.0</v>
      </c>
      <c r="AY232" s="112">
        <v>0.683587</v>
      </c>
      <c r="AZ232" s="112">
        <v>-7.109503</v>
      </c>
    </row>
    <row r="233" hidden="1">
      <c r="A233">
        <f t="shared" si="2"/>
        <v>0</v>
      </c>
      <c r="B233" t="str">
        <f t="shared" si="3"/>
        <v/>
      </c>
      <c r="C233" t="str">
        <f>if(and(D$4&gt;1,E233=PROSES!$D$22),,D233)</f>
        <v/>
      </c>
      <c r="D233" s="1" t="str">
        <f>if(and(F$4&gt;1,F233=PROSES!$B$10),,F233)</f>
        <v/>
      </c>
      <c r="E233" t="str">
        <f t="shared" si="4"/>
        <v/>
      </c>
      <c r="F233" t="str">
        <f t="shared" si="5"/>
        <v/>
      </c>
      <c r="G233" s="1" t="str">
        <f>if(Z233=PROSES!$E$29,T233,)</f>
        <v/>
      </c>
      <c r="H233" t="str">
        <f>if(X233=PROSES!$E$29,T233,)</f>
        <v/>
      </c>
      <c r="I233" t="str">
        <f t="shared" si="6"/>
        <v/>
      </c>
      <c r="J233" t="str">
        <f>if(and($K$4&gt;1,R233=PROSES!$C$2),,K233)</f>
        <v/>
      </c>
      <c r="K233" s="1" t="str">
        <f>if(and($L$4&gt;1,L233=PROSES!$B$2),,L233)</f>
        <v/>
      </c>
      <c r="L233" t="str">
        <f t="shared" si="7"/>
        <v/>
      </c>
      <c r="M233" t="str">
        <f>if(Z233=PROSES!$B$3,T233,)</f>
        <v/>
      </c>
      <c r="N233" t="str">
        <f>if(X233=PROSES!$B$3,T233,)</f>
        <v/>
      </c>
      <c r="O233" t="str">
        <f t="shared" si="8"/>
        <v/>
      </c>
      <c r="P233" t="str">
        <f>if(Z233=PROSES!$B$1,T233,)</f>
        <v/>
      </c>
      <c r="Q233" t="str">
        <f>if(X233=PROSES!$B$1,T233,)</f>
        <v/>
      </c>
      <c r="R233" t="str">
        <f t="shared" si="9"/>
        <v>CIBADAK4CIAWI4</v>
      </c>
      <c r="S233" s="3"/>
      <c r="T233" s="68" t="s">
        <v>536</v>
      </c>
      <c r="U233" s="68" t="s">
        <v>58</v>
      </c>
      <c r="V233" s="68" t="s">
        <v>58</v>
      </c>
      <c r="W233" s="68" t="s">
        <v>122</v>
      </c>
      <c r="X233" s="68" t="s">
        <v>537</v>
      </c>
      <c r="Y233" s="68" t="s">
        <v>538</v>
      </c>
      <c r="Z233" s="68" t="s">
        <v>248</v>
      </c>
      <c r="AA233" s="68" t="s">
        <v>249</v>
      </c>
      <c r="AB233" s="6"/>
      <c r="AC233" s="6"/>
      <c r="AD233" s="112">
        <v>0.0</v>
      </c>
      <c r="AE233" s="112">
        <v>1.0</v>
      </c>
      <c r="AF233" s="6"/>
      <c r="AG233" s="112">
        <v>25.7</v>
      </c>
      <c r="AH233" s="112">
        <v>1.0</v>
      </c>
      <c r="AI233" s="68" t="s">
        <v>64</v>
      </c>
      <c r="AJ233" s="112">
        <v>0.0</v>
      </c>
      <c r="AK233" s="6"/>
      <c r="AL233" s="6"/>
      <c r="AM233" s="112">
        <v>0.0</v>
      </c>
      <c r="AN233" s="112">
        <v>0.0</v>
      </c>
      <c r="AO233" s="112">
        <v>100.0</v>
      </c>
      <c r="AP233" s="112">
        <v>1.0</v>
      </c>
      <c r="AQ233" s="112">
        <v>0.44</v>
      </c>
      <c r="AR233" s="112">
        <v>11.41128</v>
      </c>
      <c r="AS233" s="112">
        <v>60.66966</v>
      </c>
      <c r="AT233" s="112">
        <v>5.58975</v>
      </c>
      <c r="AU233" s="112">
        <v>9.94847</v>
      </c>
      <c r="AV233" s="112">
        <v>9.444751</v>
      </c>
      <c r="AW233" s="112">
        <v>29.84541</v>
      </c>
      <c r="AX233" s="112">
        <v>0.0</v>
      </c>
      <c r="AY233" s="112">
        <v>0.5920149</v>
      </c>
      <c r="AZ233" s="112">
        <v>18.36523</v>
      </c>
    </row>
    <row r="234" hidden="1">
      <c r="A234">
        <f t="shared" si="2"/>
        <v>0</v>
      </c>
      <c r="B234" t="str">
        <f t="shared" si="3"/>
        <v/>
      </c>
      <c r="C234" t="str">
        <f>if(and(D$4&gt;1,E234=PROSES!$D$22),,D234)</f>
        <v/>
      </c>
      <c r="D234" s="1" t="str">
        <f>if(and(F$4&gt;1,F234=PROSES!$B$10),,F234)</f>
        <v/>
      </c>
      <c r="E234" t="str">
        <f t="shared" si="4"/>
        <v/>
      </c>
      <c r="F234" t="str">
        <f t="shared" si="5"/>
        <v/>
      </c>
      <c r="G234" s="1" t="str">
        <f>if(Z234=PROSES!$E$29,T234,)</f>
        <v/>
      </c>
      <c r="H234" t="str">
        <f>if(X234=PROSES!$E$29,T234,)</f>
        <v/>
      </c>
      <c r="I234" t="str">
        <f t="shared" si="6"/>
        <v/>
      </c>
      <c r="J234" t="str">
        <f>if(and($K$4&gt;1,R234=PROSES!$C$2),,K234)</f>
        <v/>
      </c>
      <c r="K234" s="1" t="str">
        <f>if(and($L$4&gt;1,L234=PROSES!$B$2),,L234)</f>
        <v/>
      </c>
      <c r="L234" t="str">
        <f t="shared" si="7"/>
        <v/>
      </c>
      <c r="M234" t="str">
        <f>if(Z234=PROSES!$B$3,T234,)</f>
        <v/>
      </c>
      <c r="N234" t="str">
        <f>if(X234=PROSES!$B$3,T234,)</f>
        <v/>
      </c>
      <c r="O234" t="str">
        <f t="shared" si="8"/>
        <v/>
      </c>
      <c r="P234" t="str">
        <f>if(Z234=PROSES!$B$1,T234,)</f>
        <v/>
      </c>
      <c r="Q234" t="str">
        <f>if(X234=PROSES!$B$1,T234,)</f>
        <v/>
      </c>
      <c r="R234" t="str">
        <f t="shared" si="9"/>
        <v>CIBADAK4CIAWI4</v>
      </c>
      <c r="S234" s="3"/>
      <c r="T234" s="68" t="s">
        <v>539</v>
      </c>
      <c r="U234" s="68" t="s">
        <v>58</v>
      </c>
      <c r="V234" s="68" t="s">
        <v>58</v>
      </c>
      <c r="W234" s="68" t="s">
        <v>122</v>
      </c>
      <c r="X234" s="68" t="s">
        <v>537</v>
      </c>
      <c r="Y234" s="68" t="s">
        <v>540</v>
      </c>
      <c r="Z234" s="68" t="s">
        <v>248</v>
      </c>
      <c r="AA234" s="68" t="s">
        <v>252</v>
      </c>
      <c r="AB234" s="6"/>
      <c r="AC234" s="6"/>
      <c r="AD234" s="112">
        <v>0.0</v>
      </c>
      <c r="AE234" s="112">
        <v>1.0</v>
      </c>
      <c r="AF234" s="6"/>
      <c r="AG234" s="112">
        <v>25.7</v>
      </c>
      <c r="AH234" s="112">
        <v>1.0</v>
      </c>
      <c r="AI234" s="68" t="s">
        <v>64</v>
      </c>
      <c r="AJ234" s="112">
        <v>0.0</v>
      </c>
      <c r="AK234" s="6"/>
      <c r="AL234" s="6"/>
      <c r="AM234" s="112">
        <v>0.0</v>
      </c>
      <c r="AN234" s="112">
        <v>0.0</v>
      </c>
      <c r="AO234" s="112">
        <v>100.0</v>
      </c>
      <c r="AP234" s="112">
        <v>1.0</v>
      </c>
      <c r="AQ234" s="112">
        <v>0.44</v>
      </c>
      <c r="AR234" s="112">
        <v>11.41128</v>
      </c>
      <c r="AS234" s="112">
        <v>60.66966</v>
      </c>
      <c r="AT234" s="112">
        <v>5.58975</v>
      </c>
      <c r="AU234" s="112">
        <v>9.94847</v>
      </c>
      <c r="AV234" s="112">
        <v>9.444751</v>
      </c>
      <c r="AW234" s="112">
        <v>29.84541</v>
      </c>
      <c r="AX234" s="112">
        <v>0.0</v>
      </c>
      <c r="AY234" s="112">
        <v>0.5920149</v>
      </c>
      <c r="AZ234" s="112">
        <v>18.36523</v>
      </c>
    </row>
    <row r="235" hidden="1">
      <c r="A235">
        <f t="shared" si="2"/>
        <v>0</v>
      </c>
      <c r="B235" t="str">
        <f t="shared" si="3"/>
        <v/>
      </c>
      <c r="C235" t="str">
        <f>if(and(D$4&gt;1,E235=PROSES!$D$22),,D235)</f>
        <v/>
      </c>
      <c r="D235" s="1" t="str">
        <f>if(and(F$4&gt;1,F235=PROSES!$B$10),,F235)</f>
        <v/>
      </c>
      <c r="E235" t="str">
        <f t="shared" si="4"/>
        <v/>
      </c>
      <c r="F235" t="str">
        <f t="shared" si="5"/>
        <v/>
      </c>
      <c r="G235" s="1" t="str">
        <f>if(Z235=PROSES!$E$29,T235,)</f>
        <v/>
      </c>
      <c r="H235" t="str">
        <f>if(X235=PROSES!$E$29,T235,)</f>
        <v/>
      </c>
      <c r="I235" t="str">
        <f t="shared" si="6"/>
        <v/>
      </c>
      <c r="J235" t="str">
        <f>if(and($K$4&gt;1,R235=PROSES!$C$2),,K235)</f>
        <v/>
      </c>
      <c r="K235" s="1" t="str">
        <f>if(and($L$4&gt;1,L235=PROSES!$B$2),,L235)</f>
        <v/>
      </c>
      <c r="L235" t="str">
        <f t="shared" si="7"/>
        <v/>
      </c>
      <c r="M235" t="str">
        <f>if(Z235=PROSES!$B$3,T235,)</f>
        <v/>
      </c>
      <c r="N235" t="str">
        <f>if(X235=PROSES!$B$3,T235,)</f>
        <v/>
      </c>
      <c r="O235" t="str">
        <f t="shared" si="8"/>
        <v/>
      </c>
      <c r="P235" t="str">
        <f>if(Z235=PROSES!$B$1,T235,)</f>
        <v/>
      </c>
      <c r="Q235" t="str">
        <f>if(X235=PROSES!$B$1,T235,)</f>
        <v/>
      </c>
      <c r="R235" t="str">
        <f t="shared" si="9"/>
        <v>CIBADAK4UBRUG</v>
      </c>
      <c r="S235" s="3"/>
      <c r="T235" s="68" t="s">
        <v>541</v>
      </c>
      <c r="U235" s="68" t="s">
        <v>58</v>
      </c>
      <c r="V235" s="68" t="s">
        <v>58</v>
      </c>
      <c r="W235" s="68" t="s">
        <v>122</v>
      </c>
      <c r="X235" s="68" t="s">
        <v>537</v>
      </c>
      <c r="Y235" s="68" t="s">
        <v>249</v>
      </c>
      <c r="Z235" s="68" t="s">
        <v>542</v>
      </c>
      <c r="AA235" s="68" t="s">
        <v>249</v>
      </c>
      <c r="AB235" s="6"/>
      <c r="AC235" s="6"/>
      <c r="AD235" s="112">
        <v>0.0</v>
      </c>
      <c r="AE235" s="112">
        <v>1.0</v>
      </c>
      <c r="AF235" s="6"/>
      <c r="AG235" s="112">
        <v>9.9</v>
      </c>
      <c r="AH235" s="112">
        <v>1.0</v>
      </c>
      <c r="AI235" s="68" t="s">
        <v>64</v>
      </c>
      <c r="AJ235" s="112">
        <v>0.0</v>
      </c>
      <c r="AK235" s="6"/>
      <c r="AL235" s="6"/>
      <c r="AM235" s="112">
        <v>0.0</v>
      </c>
      <c r="AN235" s="112">
        <v>0.0</v>
      </c>
      <c r="AO235" s="112">
        <v>100.0</v>
      </c>
      <c r="AP235" s="112">
        <v>1.0</v>
      </c>
      <c r="AQ235" s="112">
        <v>0.44</v>
      </c>
      <c r="AR235" s="112">
        <v>4.395786</v>
      </c>
      <c r="AS235" s="112">
        <v>60.66966</v>
      </c>
      <c r="AT235" s="112">
        <v>2.15325</v>
      </c>
      <c r="AU235" s="112">
        <v>3.83229</v>
      </c>
      <c r="AV235" s="112">
        <v>3.63825</v>
      </c>
      <c r="AW235" s="112">
        <v>11.49687</v>
      </c>
      <c r="AX235" s="112">
        <v>0.0</v>
      </c>
      <c r="AY235" s="112">
        <v>0.5920149</v>
      </c>
      <c r="AZ235" s="112">
        <v>18.36523</v>
      </c>
    </row>
    <row r="236" hidden="1">
      <c r="A236">
        <f t="shared" si="2"/>
        <v>0</v>
      </c>
      <c r="B236" t="str">
        <f t="shared" si="3"/>
        <v/>
      </c>
      <c r="C236" t="str">
        <f>if(and(D$4&gt;1,E236=PROSES!$D$22),,D236)</f>
        <v/>
      </c>
      <c r="D236" s="1" t="str">
        <f>if(and(F$4&gt;1,F236=PROSES!$B$10),,F236)</f>
        <v/>
      </c>
      <c r="E236" t="str">
        <f t="shared" si="4"/>
        <v/>
      </c>
      <c r="F236" t="str">
        <f t="shared" si="5"/>
        <v/>
      </c>
      <c r="G236" s="1" t="str">
        <f>if(Z236=PROSES!$E$29,T236,)</f>
        <v/>
      </c>
      <c r="H236" t="str">
        <f>if(X236=PROSES!$E$29,T236,)</f>
        <v/>
      </c>
      <c r="I236" t="str">
        <f t="shared" si="6"/>
        <v/>
      </c>
      <c r="J236" t="str">
        <f>if(and($K$4&gt;1,R236=PROSES!$C$2),,K236)</f>
        <v/>
      </c>
      <c r="K236" s="1" t="str">
        <f>if(and($L$4&gt;1,L236=PROSES!$B$2),,L236)</f>
        <v/>
      </c>
      <c r="L236" t="str">
        <f t="shared" si="7"/>
        <v/>
      </c>
      <c r="M236" t="str">
        <f>if(Z236=PROSES!$B$3,T236,)</f>
        <v/>
      </c>
      <c r="N236" t="str">
        <f>if(X236=PROSES!$B$3,T236,)</f>
        <v/>
      </c>
      <c r="O236" t="str">
        <f t="shared" si="8"/>
        <v/>
      </c>
      <c r="P236" t="str">
        <f>if(Z236=PROSES!$B$1,T236,)</f>
        <v/>
      </c>
      <c r="Q236" t="str">
        <f>if(X236=PROSES!$B$1,T236,)</f>
        <v/>
      </c>
      <c r="R236" t="str">
        <f t="shared" si="9"/>
        <v>UBRUGCIBADAK4</v>
      </c>
      <c r="S236" s="3"/>
      <c r="T236" s="68" t="s">
        <v>543</v>
      </c>
      <c r="U236" s="68" t="s">
        <v>58</v>
      </c>
      <c r="V236" s="68" t="s">
        <v>58</v>
      </c>
      <c r="W236" s="68" t="s">
        <v>122</v>
      </c>
      <c r="X236" s="68" t="s">
        <v>542</v>
      </c>
      <c r="Y236" s="68" t="s">
        <v>252</v>
      </c>
      <c r="Z236" s="68" t="s">
        <v>537</v>
      </c>
      <c r="AA236" s="68" t="s">
        <v>252</v>
      </c>
      <c r="AB236" s="6"/>
      <c r="AC236" s="6"/>
      <c r="AD236" s="112">
        <v>0.0</v>
      </c>
      <c r="AE236" s="112">
        <v>1.0</v>
      </c>
      <c r="AF236" s="6"/>
      <c r="AG236" s="112">
        <v>9.9</v>
      </c>
      <c r="AH236" s="112">
        <v>1.0</v>
      </c>
      <c r="AI236" s="68" t="s">
        <v>64</v>
      </c>
      <c r="AJ236" s="112">
        <v>0.0</v>
      </c>
      <c r="AK236" s="6"/>
      <c r="AL236" s="6"/>
      <c r="AM236" s="112">
        <v>0.0</v>
      </c>
      <c r="AN236" s="112">
        <v>0.0</v>
      </c>
      <c r="AO236" s="112">
        <v>100.0</v>
      </c>
      <c r="AP236" s="112">
        <v>1.0</v>
      </c>
      <c r="AQ236" s="112">
        <v>0.44</v>
      </c>
      <c r="AR236" s="112">
        <v>4.395786</v>
      </c>
      <c r="AS236" s="112">
        <v>60.66966</v>
      </c>
      <c r="AT236" s="112">
        <v>2.15325</v>
      </c>
      <c r="AU236" s="112">
        <v>3.83229</v>
      </c>
      <c r="AV236" s="112">
        <v>3.63825</v>
      </c>
      <c r="AW236" s="112">
        <v>11.49687</v>
      </c>
      <c r="AX236" s="112">
        <v>0.0</v>
      </c>
      <c r="AY236" s="112">
        <v>0.5920149</v>
      </c>
      <c r="AZ236" s="112">
        <v>18.36523</v>
      </c>
    </row>
    <row r="237" hidden="1">
      <c r="A237">
        <f t="shared" si="2"/>
        <v>0</v>
      </c>
      <c r="B237" t="str">
        <f t="shared" si="3"/>
        <v/>
      </c>
      <c r="C237" t="str">
        <f>if(and(D$4&gt;1,E237=PROSES!$D$22),,D237)</f>
        <v/>
      </c>
      <c r="D237" s="1" t="str">
        <f>if(and(F$4&gt;1,F237=PROSES!$B$10),,F237)</f>
        <v/>
      </c>
      <c r="E237" t="str">
        <f t="shared" si="4"/>
        <v/>
      </c>
      <c r="F237" t="str">
        <f t="shared" si="5"/>
        <v/>
      </c>
      <c r="G237" s="1" t="str">
        <f>if(Z237=PROSES!$E$29,T237,)</f>
        <v/>
      </c>
      <c r="H237" t="str">
        <f>if(X237=PROSES!$E$29,T237,)</f>
        <v/>
      </c>
      <c r="I237" t="str">
        <f t="shared" si="6"/>
        <v/>
      </c>
      <c r="J237" t="str">
        <f>if(and($K$4&gt;1,R237=PROSES!$C$2),,K237)</f>
        <v/>
      </c>
      <c r="K237" s="1" t="str">
        <f>if(and($L$4&gt;1,L237=PROSES!$B$2),,L237)</f>
        <v/>
      </c>
      <c r="L237" t="str">
        <f t="shared" si="7"/>
        <v/>
      </c>
      <c r="M237" t="str">
        <f>if(Z237=PROSES!$B$3,T237,)</f>
        <v/>
      </c>
      <c r="N237" t="str">
        <f>if(X237=PROSES!$B$3,T237,)</f>
        <v/>
      </c>
      <c r="O237" t="str">
        <f t="shared" si="8"/>
        <v/>
      </c>
      <c r="P237" t="str">
        <f>if(Z237=PROSES!$B$1,T237,)</f>
        <v/>
      </c>
      <c r="Q237" t="str">
        <f>if(X237=PROSES!$B$1,T237,)</f>
        <v/>
      </c>
      <c r="R237" t="str">
        <f t="shared" si="9"/>
        <v>CIBINONG4CILEUNGSI</v>
      </c>
      <c r="S237" s="3"/>
      <c r="T237" s="68" t="s">
        <v>544</v>
      </c>
      <c r="U237" s="68" t="s">
        <v>58</v>
      </c>
      <c r="V237" s="68" t="s">
        <v>58</v>
      </c>
      <c r="W237" s="68" t="s">
        <v>545</v>
      </c>
      <c r="X237" s="68" t="s">
        <v>493</v>
      </c>
      <c r="Y237" s="112" t="s">
        <v>252</v>
      </c>
      <c r="Z237" s="68" t="s">
        <v>546</v>
      </c>
      <c r="AA237" s="112" t="s">
        <v>249</v>
      </c>
      <c r="AB237" s="6"/>
      <c r="AC237" s="6"/>
      <c r="AD237" s="112">
        <v>0.0</v>
      </c>
      <c r="AE237" s="112">
        <v>1.0</v>
      </c>
      <c r="AF237" s="6"/>
      <c r="AG237" s="112">
        <v>5.7</v>
      </c>
      <c r="AH237" s="112">
        <v>1.0</v>
      </c>
      <c r="AI237" s="68" t="s">
        <v>64</v>
      </c>
      <c r="AJ237" s="112">
        <v>0.0</v>
      </c>
      <c r="AK237" s="6"/>
      <c r="AL237" s="6"/>
      <c r="AM237" s="112">
        <v>0.0</v>
      </c>
      <c r="AN237" s="112">
        <v>0.0</v>
      </c>
      <c r="AO237" s="112">
        <v>100.0</v>
      </c>
      <c r="AP237" s="112">
        <v>1.0</v>
      </c>
      <c r="AQ237" s="112">
        <v>0.74</v>
      </c>
      <c r="AR237" s="112">
        <v>2.626086</v>
      </c>
      <c r="AS237" s="112">
        <v>62.32255</v>
      </c>
      <c r="AT237" s="112">
        <v>1.2198</v>
      </c>
      <c r="AU237" s="112">
        <v>2.3256</v>
      </c>
      <c r="AV237" s="112">
        <v>2.0748</v>
      </c>
      <c r="AW237" s="112">
        <v>6.976799</v>
      </c>
      <c r="AX237" s="112">
        <v>0.0</v>
      </c>
      <c r="AY237" s="112">
        <v>0.6002764</v>
      </c>
      <c r="AZ237" s="112">
        <v>17.26142</v>
      </c>
    </row>
    <row r="238" hidden="1">
      <c r="A238">
        <f t="shared" si="2"/>
        <v>0</v>
      </c>
      <c r="B238" t="str">
        <f t="shared" si="3"/>
        <v/>
      </c>
      <c r="C238" t="str">
        <f>if(and(D$4&gt;1,E238=PROSES!$D$22),,D238)</f>
        <v/>
      </c>
      <c r="D238" s="1" t="str">
        <f>if(and(F$4&gt;1,F238=PROSES!$B$10),,F238)</f>
        <v/>
      </c>
      <c r="E238" t="str">
        <f t="shared" si="4"/>
        <v/>
      </c>
      <c r="F238" t="str">
        <f t="shared" si="5"/>
        <v/>
      </c>
      <c r="G238" s="1" t="str">
        <f>if(Z238=PROSES!$E$29,T238,)</f>
        <v/>
      </c>
      <c r="H238" t="str">
        <f>if(X238=PROSES!$E$29,T238,)</f>
        <v/>
      </c>
      <c r="I238" t="str">
        <f t="shared" si="6"/>
        <v/>
      </c>
      <c r="J238" t="str">
        <f>if(and($K$4&gt;1,R238=PROSES!$C$2),,K238)</f>
        <v/>
      </c>
      <c r="K238" s="1" t="str">
        <f>if(and($L$4&gt;1,L238=PROSES!$B$2),,L238)</f>
        <v/>
      </c>
      <c r="L238" t="str">
        <f t="shared" si="7"/>
        <v/>
      </c>
      <c r="M238" t="str">
        <f>if(Z238=PROSES!$B$3,T238,)</f>
        <v/>
      </c>
      <c r="N238" t="str">
        <f>if(X238=PROSES!$B$3,T238,)</f>
        <v/>
      </c>
      <c r="O238" t="str">
        <f t="shared" si="8"/>
        <v/>
      </c>
      <c r="P238" t="str">
        <f>if(Z238=PROSES!$B$1,T238,)</f>
        <v/>
      </c>
      <c r="Q238" t="str">
        <f>if(X238=PROSES!$B$1,T238,)</f>
        <v/>
      </c>
      <c r="R238" t="str">
        <f t="shared" si="9"/>
        <v>CIBINONG4CILEUNGSI</v>
      </c>
      <c r="S238" s="3"/>
      <c r="T238" s="68" t="s">
        <v>547</v>
      </c>
      <c r="U238" s="68" t="s">
        <v>58</v>
      </c>
      <c r="V238" s="68" t="s">
        <v>58</v>
      </c>
      <c r="W238" s="68" t="s">
        <v>545</v>
      </c>
      <c r="X238" s="68" t="s">
        <v>493</v>
      </c>
      <c r="Y238" s="112" t="s">
        <v>252</v>
      </c>
      <c r="Z238" s="68" t="s">
        <v>546</v>
      </c>
      <c r="AA238" s="112" t="s">
        <v>252</v>
      </c>
      <c r="AB238" s="6"/>
      <c r="AC238" s="6"/>
      <c r="AD238" s="112">
        <v>0.0</v>
      </c>
      <c r="AE238" s="112">
        <v>1.0</v>
      </c>
      <c r="AF238" s="6"/>
      <c r="AG238" s="112">
        <v>5.7</v>
      </c>
      <c r="AH238" s="112">
        <v>1.0</v>
      </c>
      <c r="AI238" s="68" t="s">
        <v>64</v>
      </c>
      <c r="AJ238" s="112">
        <v>0.0</v>
      </c>
      <c r="AK238" s="6"/>
      <c r="AL238" s="6"/>
      <c r="AM238" s="112">
        <v>0.0</v>
      </c>
      <c r="AN238" s="112">
        <v>0.0</v>
      </c>
      <c r="AO238" s="112">
        <v>100.0</v>
      </c>
      <c r="AP238" s="112">
        <v>1.0</v>
      </c>
      <c r="AQ238" s="112">
        <v>0.74</v>
      </c>
      <c r="AR238" s="112">
        <v>2.626086</v>
      </c>
      <c r="AS238" s="112">
        <v>62.32255</v>
      </c>
      <c r="AT238" s="112">
        <v>1.2198</v>
      </c>
      <c r="AU238" s="112">
        <v>2.3256</v>
      </c>
      <c r="AV238" s="112">
        <v>2.0748</v>
      </c>
      <c r="AW238" s="112">
        <v>6.976799</v>
      </c>
      <c r="AX238" s="112">
        <v>0.0</v>
      </c>
      <c r="AY238" s="112">
        <v>0.6002764</v>
      </c>
      <c r="AZ238" s="112">
        <v>17.26142</v>
      </c>
    </row>
    <row r="239" hidden="1">
      <c r="A239">
        <f t="shared" si="2"/>
        <v>0</v>
      </c>
      <c r="B239" t="str">
        <f t="shared" si="3"/>
        <v/>
      </c>
      <c r="C239" t="str">
        <f>if(and(D$4&gt;1,E239=PROSES!$D$22),,D239)</f>
        <v/>
      </c>
      <c r="D239" s="1" t="str">
        <f>if(and(F$4&gt;1,F239=PROSES!$B$10),,F239)</f>
        <v/>
      </c>
      <c r="E239" t="str">
        <f t="shared" si="4"/>
        <v/>
      </c>
      <c r="F239" t="str">
        <f t="shared" si="5"/>
        <v/>
      </c>
      <c r="G239" s="1" t="str">
        <f>if(Z239=PROSES!$E$29,T239,)</f>
        <v/>
      </c>
      <c r="H239" t="str">
        <f>if(X239=PROSES!$E$29,T239,)</f>
        <v/>
      </c>
      <c r="I239" t="str">
        <f t="shared" si="6"/>
        <v/>
      </c>
      <c r="J239" t="str">
        <f>if(and($K$4&gt;1,R239=PROSES!$C$2),,K239)</f>
        <v/>
      </c>
      <c r="K239" s="1" t="str">
        <f>if(and($L$4&gt;1,L239=PROSES!$B$2),,L239)</f>
        <v/>
      </c>
      <c r="L239" t="str">
        <f t="shared" si="7"/>
        <v/>
      </c>
      <c r="M239" t="str">
        <f>if(Z239=PROSES!$B$3,T239,)</f>
        <v/>
      </c>
      <c r="N239" t="str">
        <f>if(X239=PROSES!$B$3,T239,)</f>
        <v/>
      </c>
      <c r="O239" t="str">
        <f t="shared" si="8"/>
        <v/>
      </c>
      <c r="P239" t="str">
        <f>if(Z239=PROSES!$B$1,T239,)</f>
        <v/>
      </c>
      <c r="Q239" t="str">
        <f>if(X239=PROSES!$B$1,T239,)</f>
        <v/>
      </c>
      <c r="R239" t="str">
        <f t="shared" si="9"/>
        <v>CIBINONG5CIMANGGIS</v>
      </c>
      <c r="S239" s="3"/>
      <c r="T239" s="68" t="s">
        <v>548</v>
      </c>
      <c r="U239" s="68" t="s">
        <v>58</v>
      </c>
      <c r="V239" s="68" t="s">
        <v>58</v>
      </c>
      <c r="W239" s="68" t="s">
        <v>134</v>
      </c>
      <c r="X239" s="68" t="s">
        <v>549</v>
      </c>
      <c r="Y239" s="68" t="s">
        <v>66</v>
      </c>
      <c r="Z239" s="68" t="s">
        <v>550</v>
      </c>
      <c r="AA239" s="68" t="s">
        <v>66</v>
      </c>
      <c r="AB239" s="6"/>
      <c r="AC239" s="6"/>
      <c r="AD239" s="112">
        <v>0.0</v>
      </c>
      <c r="AE239" s="112">
        <v>1.0</v>
      </c>
      <c r="AF239" s="6"/>
      <c r="AG239" s="112">
        <v>6.6</v>
      </c>
      <c r="AH239" s="112">
        <v>1.0</v>
      </c>
      <c r="AI239" s="68" t="s">
        <v>64</v>
      </c>
      <c r="AJ239" s="112">
        <v>0.0</v>
      </c>
      <c r="AK239" s="6"/>
      <c r="AL239" s="6"/>
      <c r="AM239" s="112">
        <v>0.0</v>
      </c>
      <c r="AN239" s="112">
        <v>0.0</v>
      </c>
      <c r="AO239" s="112">
        <v>100.0</v>
      </c>
      <c r="AP239" s="112">
        <v>1.0</v>
      </c>
      <c r="AQ239" s="112">
        <v>1.2</v>
      </c>
      <c r="AR239" s="112">
        <v>1.870599</v>
      </c>
      <c r="AS239" s="112">
        <v>78.06761</v>
      </c>
      <c r="AT239" s="112">
        <v>0.38676</v>
      </c>
      <c r="AU239" s="112">
        <v>1.83018</v>
      </c>
      <c r="AV239" s="112">
        <v>1.37676</v>
      </c>
      <c r="AW239" s="112">
        <v>5.49054</v>
      </c>
      <c r="AX239" s="112">
        <v>0.0</v>
      </c>
      <c r="AY239" s="112">
        <v>0.6756974</v>
      </c>
      <c r="AZ239" s="112">
        <v>-3.202028</v>
      </c>
    </row>
    <row r="240" hidden="1">
      <c r="A240">
        <f t="shared" si="2"/>
        <v>0</v>
      </c>
      <c r="B240" t="str">
        <f t="shared" si="3"/>
        <v/>
      </c>
      <c r="C240" t="str">
        <f>if(and(D$4&gt;1,E240=PROSES!$D$22),,D240)</f>
        <v/>
      </c>
      <c r="D240" s="1" t="str">
        <f>if(and(F$4&gt;1,F240=PROSES!$B$10),,F240)</f>
        <v/>
      </c>
      <c r="E240" t="str">
        <f t="shared" si="4"/>
        <v/>
      </c>
      <c r="F240" t="str">
        <f t="shared" si="5"/>
        <v/>
      </c>
      <c r="G240" s="1" t="str">
        <f>if(Z240=PROSES!$E$29,T240,)</f>
        <v/>
      </c>
      <c r="H240" t="str">
        <f>if(X240=PROSES!$E$29,T240,)</f>
        <v/>
      </c>
      <c r="I240" t="str">
        <f t="shared" si="6"/>
        <v/>
      </c>
      <c r="J240" t="str">
        <f>if(and($K$4&gt;1,R240=PROSES!$C$2),,K240)</f>
        <v/>
      </c>
      <c r="K240" s="1" t="str">
        <f>if(and($L$4&gt;1,L240=PROSES!$B$2),,L240)</f>
        <v/>
      </c>
      <c r="L240" t="str">
        <f t="shared" si="7"/>
        <v/>
      </c>
      <c r="M240" t="str">
        <f>if(Z240=PROSES!$B$3,T240,)</f>
        <v/>
      </c>
      <c r="N240" t="str">
        <f>if(X240=PROSES!$B$3,T240,)</f>
        <v/>
      </c>
      <c r="O240" t="str">
        <f t="shared" si="8"/>
        <v/>
      </c>
      <c r="P240" t="str">
        <f>if(Z240=PROSES!$B$1,T240,)</f>
        <v/>
      </c>
      <c r="Q240" t="str">
        <f>if(X240=PROSES!$B$1,T240,)</f>
        <v/>
      </c>
      <c r="R240" t="str">
        <f t="shared" si="9"/>
        <v>CIBINONG5CIMANGGIS</v>
      </c>
      <c r="S240" s="3"/>
      <c r="T240" s="68" t="s">
        <v>551</v>
      </c>
      <c r="U240" s="68" t="s">
        <v>58</v>
      </c>
      <c r="V240" s="68" t="s">
        <v>58</v>
      </c>
      <c r="W240" s="68" t="s">
        <v>134</v>
      </c>
      <c r="X240" s="68" t="s">
        <v>549</v>
      </c>
      <c r="Y240" s="68" t="s">
        <v>66</v>
      </c>
      <c r="Z240" s="68" t="s">
        <v>550</v>
      </c>
      <c r="AA240" s="68" t="s">
        <v>61</v>
      </c>
      <c r="AB240" s="6"/>
      <c r="AC240" s="6"/>
      <c r="AD240" s="112">
        <v>0.0</v>
      </c>
      <c r="AE240" s="112">
        <v>1.0</v>
      </c>
      <c r="AF240" s="6"/>
      <c r="AG240" s="112">
        <v>6.6</v>
      </c>
      <c r="AH240" s="112">
        <v>1.0</v>
      </c>
      <c r="AI240" s="68" t="s">
        <v>64</v>
      </c>
      <c r="AJ240" s="112">
        <v>0.0</v>
      </c>
      <c r="AK240" s="6"/>
      <c r="AL240" s="6"/>
      <c r="AM240" s="112">
        <v>0.0</v>
      </c>
      <c r="AN240" s="112">
        <v>0.0</v>
      </c>
      <c r="AO240" s="112">
        <v>100.0</v>
      </c>
      <c r="AP240" s="112">
        <v>1.0</v>
      </c>
      <c r="AQ240" s="112">
        <v>1.2</v>
      </c>
      <c r="AR240" s="112">
        <v>1.870599</v>
      </c>
      <c r="AS240" s="112">
        <v>78.06761</v>
      </c>
      <c r="AT240" s="112">
        <v>0.38676</v>
      </c>
      <c r="AU240" s="112">
        <v>1.83018</v>
      </c>
      <c r="AV240" s="112">
        <v>1.37676</v>
      </c>
      <c r="AW240" s="112">
        <v>5.49054</v>
      </c>
      <c r="AX240" s="112">
        <v>0.0</v>
      </c>
      <c r="AY240" s="112">
        <v>0.6756974</v>
      </c>
      <c r="AZ240" s="112">
        <v>-3.202028</v>
      </c>
    </row>
    <row r="241" hidden="1">
      <c r="A241">
        <f t="shared" si="2"/>
        <v>0</v>
      </c>
      <c r="B241" t="str">
        <f t="shared" si="3"/>
        <v/>
      </c>
      <c r="C241" t="str">
        <f>if(and(D$4&gt;1,E241=PROSES!$D$22),,D241)</f>
        <v/>
      </c>
      <c r="D241" s="1" t="str">
        <f>if(and(F$4&gt;1,F241=PROSES!$B$10),,F241)</f>
        <v/>
      </c>
      <c r="E241" t="str">
        <f t="shared" si="4"/>
        <v/>
      </c>
      <c r="F241" t="str">
        <f t="shared" si="5"/>
        <v/>
      </c>
      <c r="G241" s="1" t="str">
        <f>if(Z241=PROSES!$E$29,T241,)</f>
        <v/>
      </c>
      <c r="H241" t="str">
        <f>if(X241=PROSES!$E$29,T241,)</f>
        <v/>
      </c>
      <c r="I241" t="str">
        <f t="shared" si="6"/>
        <v/>
      </c>
      <c r="J241" t="str">
        <f>if(and($K$4&gt;1,R241=PROSES!$C$2),,K241)</f>
        <v/>
      </c>
      <c r="K241" s="1" t="str">
        <f>if(and($L$4&gt;1,L241=PROSES!$B$2),,L241)</f>
        <v/>
      </c>
      <c r="L241" t="str">
        <f t="shared" si="7"/>
        <v/>
      </c>
      <c r="M241" t="str">
        <f>if(Z241=PROSES!$B$3,T241,)</f>
        <v/>
      </c>
      <c r="N241" t="str">
        <f>if(X241=PROSES!$B$3,T241,)</f>
        <v/>
      </c>
      <c r="O241" t="str">
        <f t="shared" si="8"/>
        <v/>
      </c>
      <c r="P241" t="str">
        <f>if(Z241=PROSES!$B$1,T241,)</f>
        <v/>
      </c>
      <c r="Q241" t="str">
        <f>if(X241=PROSES!$B$1,T241,)</f>
        <v/>
      </c>
      <c r="R241" t="str">
        <f t="shared" si="9"/>
        <v/>
      </c>
      <c r="S241" s="3"/>
      <c r="T241" s="68" t="s">
        <v>552</v>
      </c>
      <c r="U241" s="68" t="s">
        <v>58</v>
      </c>
      <c r="V241" s="68" t="s">
        <v>58</v>
      </c>
      <c r="W241" s="68" t="s">
        <v>282</v>
      </c>
      <c r="X241" s="68"/>
      <c r="Y241" s="68"/>
      <c r="Z241" s="68"/>
      <c r="AA241" s="68"/>
      <c r="AB241" s="6"/>
      <c r="AC241" s="6"/>
      <c r="AD241" s="112">
        <v>0.0</v>
      </c>
      <c r="AE241" s="112">
        <v>1.0</v>
      </c>
      <c r="AF241" s="6"/>
      <c r="AG241" s="112">
        <v>19.5</v>
      </c>
      <c r="AH241" s="112">
        <v>1.0</v>
      </c>
      <c r="AI241" s="68" t="s">
        <v>64</v>
      </c>
      <c r="AJ241" s="112">
        <v>0.0</v>
      </c>
      <c r="AK241" s="6"/>
      <c r="AL241" s="6"/>
      <c r="AM241" s="112">
        <v>0.0</v>
      </c>
      <c r="AN241" s="112">
        <v>0.0</v>
      </c>
      <c r="AO241" s="112">
        <v>100.0</v>
      </c>
      <c r="AP241" s="112">
        <v>1.0</v>
      </c>
      <c r="AQ241" s="112">
        <v>1.56</v>
      </c>
      <c r="AR241" s="112">
        <v>5.54166</v>
      </c>
      <c r="AS241" s="112">
        <v>81.68457</v>
      </c>
      <c r="AT241" s="112">
        <v>0.80145</v>
      </c>
      <c r="AU241" s="112">
        <v>5.4834</v>
      </c>
      <c r="AV241" s="112">
        <v>3.72645</v>
      </c>
      <c r="AW241" s="112">
        <v>16.4502</v>
      </c>
      <c r="AX241" s="112">
        <v>0.0</v>
      </c>
      <c r="AY241" s="112">
        <v>0.6827177</v>
      </c>
      <c r="AZ241" s="112">
        <v>-6.618521</v>
      </c>
    </row>
    <row r="242" hidden="1">
      <c r="A242">
        <f t="shared" si="2"/>
        <v>0</v>
      </c>
      <c r="B242" t="str">
        <f t="shared" si="3"/>
        <v/>
      </c>
      <c r="C242" t="str">
        <f>if(and(D$4&gt;1,E242=PROSES!$D$22),,D242)</f>
        <v/>
      </c>
      <c r="D242" s="1" t="str">
        <f>if(and(F$4&gt;1,F242=PROSES!$B$10),,F242)</f>
        <v/>
      </c>
      <c r="E242" t="str">
        <f t="shared" si="4"/>
        <v/>
      </c>
      <c r="F242" t="str">
        <f t="shared" si="5"/>
        <v/>
      </c>
      <c r="G242" s="1" t="str">
        <f>if(Z242=PROSES!$E$29,T242,)</f>
        <v/>
      </c>
      <c r="H242" t="str">
        <f>if(X242=PROSES!$E$29,T242,)</f>
        <v/>
      </c>
      <c r="I242" t="str">
        <f t="shared" si="6"/>
        <v/>
      </c>
      <c r="J242" t="str">
        <f>if(and($K$4&gt;1,R242=PROSES!$C$2),,K242)</f>
        <v/>
      </c>
      <c r="K242" s="1" t="str">
        <f>if(and($L$4&gt;1,L242=PROSES!$B$2),,L242)</f>
        <v/>
      </c>
      <c r="L242" t="str">
        <f t="shared" si="7"/>
        <v/>
      </c>
      <c r="M242" t="str">
        <f>if(Z242=PROSES!$B$3,T242,)</f>
        <v/>
      </c>
      <c r="N242" t="str">
        <f>if(X242=PROSES!$B$3,T242,)</f>
        <v/>
      </c>
      <c r="O242" t="str">
        <f t="shared" si="8"/>
        <v/>
      </c>
      <c r="P242" t="str">
        <f>if(Z242=PROSES!$B$1,T242,)</f>
        <v/>
      </c>
      <c r="Q242" t="str">
        <f>if(X242=PROSES!$B$1,T242,)</f>
        <v/>
      </c>
      <c r="R242" t="str">
        <f t="shared" si="9"/>
        <v/>
      </c>
      <c r="S242" s="3"/>
      <c r="T242" s="68" t="s">
        <v>556</v>
      </c>
      <c r="U242" s="68" t="s">
        <v>58</v>
      </c>
      <c r="V242" s="68" t="s">
        <v>58</v>
      </c>
      <c r="W242" s="68" t="s">
        <v>282</v>
      </c>
      <c r="X242" s="68"/>
      <c r="Y242" s="112"/>
      <c r="Z242" s="68"/>
      <c r="AA242" s="112"/>
      <c r="AB242" s="6"/>
      <c r="AC242" s="6"/>
      <c r="AD242" s="112">
        <v>0.0</v>
      </c>
      <c r="AE242" s="112">
        <v>1.0</v>
      </c>
      <c r="AF242" s="6"/>
      <c r="AG242" s="112">
        <v>19.5</v>
      </c>
      <c r="AH242" s="112">
        <v>1.0</v>
      </c>
      <c r="AI242" s="68" t="s">
        <v>64</v>
      </c>
      <c r="AJ242" s="112">
        <v>0.0</v>
      </c>
      <c r="AK242" s="6"/>
      <c r="AL242" s="6"/>
      <c r="AM242" s="112">
        <v>0.0</v>
      </c>
      <c r="AN242" s="112">
        <v>0.0</v>
      </c>
      <c r="AO242" s="112">
        <v>100.0</v>
      </c>
      <c r="AP242" s="112">
        <v>1.0</v>
      </c>
      <c r="AQ242" s="112">
        <v>1.56</v>
      </c>
      <c r="AR242" s="112">
        <v>5.54166</v>
      </c>
      <c r="AS242" s="112">
        <v>81.68457</v>
      </c>
      <c r="AT242" s="112">
        <v>0.80145</v>
      </c>
      <c r="AU242" s="112">
        <v>5.4834</v>
      </c>
      <c r="AV242" s="112">
        <v>3.72645</v>
      </c>
      <c r="AW242" s="112">
        <v>16.4502</v>
      </c>
      <c r="AX242" s="112">
        <v>0.0</v>
      </c>
      <c r="AY242" s="112">
        <v>0.6827177</v>
      </c>
      <c r="AZ242" s="112">
        <v>-6.618521</v>
      </c>
    </row>
    <row r="243" hidden="1">
      <c r="A243">
        <f t="shared" si="2"/>
        <v>0</v>
      </c>
      <c r="B243" t="str">
        <f t="shared" si="3"/>
        <v/>
      </c>
      <c r="C243" t="str">
        <f>if(and(D$4&gt;1,E243=PROSES!$D$22),,D243)</f>
        <v/>
      </c>
      <c r="D243" s="1" t="str">
        <f>if(and(F$4&gt;1,F243=PROSES!$B$10),,F243)</f>
        <v/>
      </c>
      <c r="E243" t="str">
        <f t="shared" si="4"/>
        <v/>
      </c>
      <c r="F243" t="str">
        <f t="shared" si="5"/>
        <v/>
      </c>
      <c r="G243" s="1" t="str">
        <f>if(Z243=PROSES!$E$29,T243,)</f>
        <v/>
      </c>
      <c r="H243" t="str">
        <f>if(X243=PROSES!$E$29,T243,)</f>
        <v/>
      </c>
      <c r="I243" t="str">
        <f t="shared" si="6"/>
        <v/>
      </c>
      <c r="J243" t="str">
        <f>if(and($K$4&gt;1,R243=PROSES!$C$2),,K243)</f>
        <v/>
      </c>
      <c r="K243" s="1" t="str">
        <f>if(and($L$4&gt;1,L243=PROSES!$B$2),,L243)</f>
        <v/>
      </c>
      <c r="L243" t="str">
        <f t="shared" si="7"/>
        <v/>
      </c>
      <c r="M243" t="str">
        <f>if(Z243=PROSES!$B$3,T243,)</f>
        <v/>
      </c>
      <c r="N243" t="str">
        <f>if(X243=PROSES!$B$3,T243,)</f>
        <v/>
      </c>
      <c r="O243" t="str">
        <f t="shared" si="8"/>
        <v/>
      </c>
      <c r="P243" t="str">
        <f>if(Z243=PROSES!$B$1,T243,)</f>
        <v/>
      </c>
      <c r="Q243" t="str">
        <f>if(X243=PROSES!$B$1,T243,)</f>
        <v/>
      </c>
      <c r="R243" t="str">
        <f t="shared" si="9"/>
        <v>SEMEN5CIBINONG5</v>
      </c>
      <c r="S243" s="3"/>
      <c r="T243" s="68" t="s">
        <v>558</v>
      </c>
      <c r="U243" s="68" t="s">
        <v>58</v>
      </c>
      <c r="V243" s="68" t="s">
        <v>58</v>
      </c>
      <c r="W243" s="68" t="s">
        <v>90</v>
      </c>
      <c r="X243" s="68" t="s">
        <v>559</v>
      </c>
      <c r="Y243" s="112" t="s">
        <v>61</v>
      </c>
      <c r="Z243" s="68" t="s">
        <v>549</v>
      </c>
      <c r="AA243" s="112" t="s">
        <v>61</v>
      </c>
      <c r="AB243" s="6"/>
      <c r="AC243" s="6"/>
      <c r="AD243" s="112">
        <v>0.0</v>
      </c>
      <c r="AE243" s="112">
        <v>1.0</v>
      </c>
      <c r="AF243" s="6"/>
      <c r="AG243" s="112">
        <v>4.1</v>
      </c>
      <c r="AH243" s="112">
        <v>1.0</v>
      </c>
      <c r="AI243" s="68" t="s">
        <v>64</v>
      </c>
      <c r="AJ243" s="112">
        <v>0.0</v>
      </c>
      <c r="AK243" s="6"/>
      <c r="AL243" s="6"/>
      <c r="AM243" s="112">
        <v>0.0</v>
      </c>
      <c r="AN243" s="112">
        <v>0.0</v>
      </c>
      <c r="AO243" s="112">
        <v>100.0</v>
      </c>
      <c r="AP243" s="112">
        <v>1.0</v>
      </c>
      <c r="AQ243" s="112">
        <v>1.62</v>
      </c>
      <c r="AR243" s="112">
        <v>1.161756</v>
      </c>
      <c r="AS243" s="112">
        <v>82.15014</v>
      </c>
      <c r="AT243" s="112">
        <v>0.15867</v>
      </c>
      <c r="AU243" s="112">
        <v>1.15087</v>
      </c>
      <c r="AV243" s="112">
        <v>0.77367</v>
      </c>
      <c r="AW243" s="112">
        <v>3.45261</v>
      </c>
      <c r="AX243" s="112">
        <v>0.0</v>
      </c>
      <c r="AY243" s="112">
        <v>0.683587</v>
      </c>
      <c r="AZ243" s="112">
        <v>-7.109503</v>
      </c>
    </row>
    <row r="244" hidden="1">
      <c r="A244">
        <f t="shared" si="2"/>
        <v>0</v>
      </c>
      <c r="B244" t="str">
        <f t="shared" si="3"/>
        <v/>
      </c>
      <c r="C244" t="str">
        <f>if(and(D$4&gt;1,E244=PROSES!$D$22),,D244)</f>
        <v/>
      </c>
      <c r="D244" s="1" t="str">
        <f>if(and(F$4&gt;1,F244=PROSES!$B$10),,F244)</f>
        <v/>
      </c>
      <c r="E244" t="str">
        <f t="shared" si="4"/>
        <v/>
      </c>
      <c r="F244" t="str">
        <f t="shared" si="5"/>
        <v/>
      </c>
      <c r="G244" s="1" t="str">
        <f>if(Z244=PROSES!$E$29,T244,)</f>
        <v/>
      </c>
      <c r="H244" t="str">
        <f>if(X244=PROSES!$E$29,T244,)</f>
        <v/>
      </c>
      <c r="I244" t="str">
        <f t="shared" si="6"/>
        <v/>
      </c>
      <c r="J244" t="str">
        <f>if(and($K$4&gt;1,R244=PROSES!$C$2),,K244)</f>
        <v/>
      </c>
      <c r="K244" s="1" t="str">
        <f>if(and($L$4&gt;1,L244=PROSES!$B$2),,L244)</f>
        <v/>
      </c>
      <c r="L244" t="str">
        <f t="shared" si="7"/>
        <v/>
      </c>
      <c r="M244" t="str">
        <f>if(Z244=PROSES!$B$3,T244,)</f>
        <v/>
      </c>
      <c r="N244" t="str">
        <f>if(X244=PROSES!$B$3,T244,)</f>
        <v/>
      </c>
      <c r="O244" t="str">
        <f t="shared" si="8"/>
        <v/>
      </c>
      <c r="P244" t="str">
        <f>if(Z244=PROSES!$B$1,T244,)</f>
        <v/>
      </c>
      <c r="Q244" t="str">
        <f>if(X244=PROSES!$B$1,T244,)</f>
        <v/>
      </c>
      <c r="R244" t="str">
        <f t="shared" si="9"/>
        <v>SEMEN5CIBINONG5</v>
      </c>
      <c r="S244" s="3"/>
      <c r="T244" s="68" t="s">
        <v>560</v>
      </c>
      <c r="U244" s="68" t="s">
        <v>58</v>
      </c>
      <c r="V244" s="68" t="s">
        <v>58</v>
      </c>
      <c r="W244" s="68" t="s">
        <v>90</v>
      </c>
      <c r="X244" s="68" t="s">
        <v>559</v>
      </c>
      <c r="Y244" s="112" t="s">
        <v>66</v>
      </c>
      <c r="Z244" s="68" t="s">
        <v>549</v>
      </c>
      <c r="AA244" s="112" t="s">
        <v>61</v>
      </c>
      <c r="AB244" s="6"/>
      <c r="AC244" s="6"/>
      <c r="AD244" s="112">
        <v>0.0</v>
      </c>
      <c r="AE244" s="112">
        <v>1.0</v>
      </c>
      <c r="AF244" s="6"/>
      <c r="AG244" s="112">
        <v>4.1</v>
      </c>
      <c r="AH244" s="112">
        <v>1.0</v>
      </c>
      <c r="AI244" s="68" t="s">
        <v>64</v>
      </c>
      <c r="AJ244" s="112">
        <v>0.0</v>
      </c>
      <c r="AK244" s="6"/>
      <c r="AL244" s="6"/>
      <c r="AM244" s="112">
        <v>0.0</v>
      </c>
      <c r="AN244" s="112">
        <v>0.0</v>
      </c>
      <c r="AO244" s="112">
        <v>100.0</v>
      </c>
      <c r="AP244" s="112">
        <v>1.0</v>
      </c>
      <c r="AQ244" s="112">
        <v>1.62</v>
      </c>
      <c r="AR244" s="112">
        <v>1.161756</v>
      </c>
      <c r="AS244" s="112">
        <v>82.15014</v>
      </c>
      <c r="AT244" s="112">
        <v>0.15867</v>
      </c>
      <c r="AU244" s="112">
        <v>1.15087</v>
      </c>
      <c r="AV244" s="112">
        <v>0.77367</v>
      </c>
      <c r="AW244" s="112">
        <v>3.45261</v>
      </c>
      <c r="AX244" s="112">
        <v>0.0</v>
      </c>
      <c r="AY244" s="112">
        <v>0.683587</v>
      </c>
      <c r="AZ244" s="112">
        <v>-7.109503</v>
      </c>
    </row>
    <row r="245" hidden="1">
      <c r="A245">
        <f t="shared" si="2"/>
        <v>0</v>
      </c>
      <c r="B245" t="str">
        <f t="shared" si="3"/>
        <v/>
      </c>
      <c r="C245" t="str">
        <f>if(and(D$4&gt;1,E245=PROSES!$D$22),,D245)</f>
        <v/>
      </c>
      <c r="D245" s="1" t="str">
        <f>if(and(F$4&gt;1,F245=PROSES!$B$10),,F245)</f>
        <v/>
      </c>
      <c r="E245" t="str">
        <f t="shared" si="4"/>
        <v/>
      </c>
      <c r="F245" t="str">
        <f t="shared" si="5"/>
        <v/>
      </c>
      <c r="G245" s="1" t="str">
        <f>if(Z245=PROSES!$E$29,T245,)</f>
        <v/>
      </c>
      <c r="H245" t="str">
        <f>if(X245=PROSES!$E$29,T245,)</f>
        <v/>
      </c>
      <c r="I245" t="str">
        <f t="shared" si="6"/>
        <v/>
      </c>
      <c r="J245" t="str">
        <f>if(and($K$4&gt;1,R245=PROSES!$C$2),,K245)</f>
        <v/>
      </c>
      <c r="K245" s="1" t="str">
        <f>if(and($L$4&gt;1,L245=PROSES!$B$2),,L245)</f>
        <v/>
      </c>
      <c r="L245" t="str">
        <f t="shared" si="7"/>
        <v/>
      </c>
      <c r="M245" t="str">
        <f>if(Z245=PROSES!$B$3,T245,)</f>
        <v/>
      </c>
      <c r="N245" t="str">
        <f>if(X245=PROSES!$B$3,T245,)</f>
        <v/>
      </c>
      <c r="O245" t="str">
        <f t="shared" si="8"/>
        <v/>
      </c>
      <c r="P245" t="str">
        <f>if(Z245=PROSES!$B$1,T245,)</f>
        <v/>
      </c>
      <c r="Q245" t="str">
        <f>if(X245=PROSES!$B$1,T245,)</f>
        <v/>
      </c>
      <c r="R245" t="str">
        <f t="shared" si="9"/>
        <v>CIBINONG7SAGULING7</v>
      </c>
      <c r="S245" s="3"/>
      <c r="T245" s="68" t="s">
        <v>561</v>
      </c>
      <c r="U245" s="68" t="s">
        <v>75</v>
      </c>
      <c r="V245" s="68" t="s">
        <v>75</v>
      </c>
      <c r="W245" s="68" t="s">
        <v>562</v>
      </c>
      <c r="X245" s="68" t="s">
        <v>277</v>
      </c>
      <c r="Y245" s="112" t="s">
        <v>280</v>
      </c>
      <c r="Z245" s="68" t="s">
        <v>563</v>
      </c>
      <c r="AA245" s="112" t="s">
        <v>236</v>
      </c>
      <c r="AB245" s="6"/>
      <c r="AC245" s="6"/>
      <c r="AD245" s="112">
        <v>0.0</v>
      </c>
      <c r="AE245" s="112">
        <v>1.0</v>
      </c>
      <c r="AF245" s="6"/>
      <c r="AG245" s="112">
        <v>81.9</v>
      </c>
      <c r="AH245" s="112">
        <v>1.0</v>
      </c>
      <c r="AI245" s="68" t="s">
        <v>64</v>
      </c>
      <c r="AJ245" s="112">
        <v>0.0</v>
      </c>
      <c r="AK245" s="6"/>
      <c r="AL245" s="6"/>
      <c r="AM245" s="112">
        <v>0.0</v>
      </c>
      <c r="AN245" s="112">
        <v>0.0</v>
      </c>
      <c r="AO245" s="112">
        <v>100.0</v>
      </c>
      <c r="AP245" s="112">
        <v>1.0</v>
      </c>
      <c r="AQ245" s="112">
        <v>2.4</v>
      </c>
      <c r="AR245" s="112">
        <v>23.08922</v>
      </c>
      <c r="AS245" s="112">
        <v>84.89205</v>
      </c>
      <c r="AT245" s="112">
        <v>2.05569</v>
      </c>
      <c r="AU245" s="112">
        <v>22.99752</v>
      </c>
      <c r="AV245" s="112">
        <v>14.34069</v>
      </c>
      <c r="AW245" s="112">
        <v>68.99256</v>
      </c>
      <c r="AX245" s="112">
        <v>0.0</v>
      </c>
      <c r="AY245" s="112">
        <v>0.6872964</v>
      </c>
      <c r="AZ245" s="112">
        <v>-9.846326</v>
      </c>
    </row>
    <row r="246" hidden="1">
      <c r="A246">
        <f t="shared" si="2"/>
        <v>0</v>
      </c>
      <c r="B246" t="str">
        <f t="shared" si="3"/>
        <v/>
      </c>
      <c r="C246" t="str">
        <f>if(and(D$4&gt;1,E246=PROSES!$D$22),,D246)</f>
        <v/>
      </c>
      <c r="D246" s="1" t="str">
        <f>if(and(F$4&gt;1,F246=PROSES!$B$10),,F246)</f>
        <v/>
      </c>
      <c r="E246" t="str">
        <f t="shared" si="4"/>
        <v/>
      </c>
      <c r="F246" t="str">
        <f t="shared" si="5"/>
        <v/>
      </c>
      <c r="G246" s="1" t="str">
        <f>if(Z246=PROSES!$E$29,T246,)</f>
        <v/>
      </c>
      <c r="H246" t="str">
        <f>if(X246=PROSES!$E$29,T246,)</f>
        <v/>
      </c>
      <c r="I246" t="str">
        <f t="shared" si="6"/>
        <v/>
      </c>
      <c r="J246" t="str">
        <f>if(and($K$4&gt;1,R246=PROSES!$C$2),,K246)</f>
        <v/>
      </c>
      <c r="K246" s="1" t="str">
        <f>if(and($L$4&gt;1,L246=PROSES!$B$2),,L246)</f>
        <v/>
      </c>
      <c r="L246" t="str">
        <f t="shared" si="7"/>
        <v/>
      </c>
      <c r="M246" t="str">
        <f>if(Z246=PROSES!$B$3,T246,)</f>
        <v/>
      </c>
      <c r="N246" t="str">
        <f>if(X246=PROSES!$B$3,T246,)</f>
        <v/>
      </c>
      <c r="O246" t="str">
        <f t="shared" si="8"/>
        <v/>
      </c>
      <c r="P246" t="str">
        <f>if(Z246=PROSES!$B$1,T246,)</f>
        <v/>
      </c>
      <c r="Q246" t="str">
        <f>if(X246=PROSES!$B$1,T246,)</f>
        <v/>
      </c>
      <c r="R246" t="str">
        <f t="shared" si="9"/>
        <v>CIBINONG7SAGULING7</v>
      </c>
      <c r="S246" s="3"/>
      <c r="T246" s="68" t="s">
        <v>564</v>
      </c>
      <c r="U246" s="68" t="s">
        <v>75</v>
      </c>
      <c r="V246" s="68" t="s">
        <v>75</v>
      </c>
      <c r="W246" s="68" t="s">
        <v>562</v>
      </c>
      <c r="X246" s="68" t="s">
        <v>277</v>
      </c>
      <c r="Y246" s="112" t="s">
        <v>280</v>
      </c>
      <c r="Z246" s="68" t="s">
        <v>563</v>
      </c>
      <c r="AA246" s="112" t="s">
        <v>236</v>
      </c>
      <c r="AB246" s="6"/>
      <c r="AC246" s="6"/>
      <c r="AD246" s="112">
        <v>0.0</v>
      </c>
      <c r="AE246" s="112">
        <v>1.0</v>
      </c>
      <c r="AF246" s="6"/>
      <c r="AG246" s="112">
        <v>81.9</v>
      </c>
      <c r="AH246" s="112">
        <v>1.0</v>
      </c>
      <c r="AI246" s="68" t="s">
        <v>64</v>
      </c>
      <c r="AJ246" s="112">
        <v>0.0</v>
      </c>
      <c r="AK246" s="6"/>
      <c r="AL246" s="6"/>
      <c r="AM246" s="112">
        <v>0.0</v>
      </c>
      <c r="AN246" s="112">
        <v>0.0</v>
      </c>
      <c r="AO246" s="112">
        <v>100.0</v>
      </c>
      <c r="AP246" s="112">
        <v>1.0</v>
      </c>
      <c r="AQ246" s="112">
        <v>2.4</v>
      </c>
      <c r="AR246" s="112">
        <v>23.08922</v>
      </c>
      <c r="AS246" s="112">
        <v>84.89205</v>
      </c>
      <c r="AT246" s="112">
        <v>2.05569</v>
      </c>
      <c r="AU246" s="112">
        <v>22.99752</v>
      </c>
      <c r="AV246" s="112">
        <v>14.34069</v>
      </c>
      <c r="AW246" s="112">
        <v>68.99256</v>
      </c>
      <c r="AX246" s="112">
        <v>0.0</v>
      </c>
      <c r="AY246" s="112">
        <v>0.6872964</v>
      </c>
      <c r="AZ246" s="112">
        <v>-9.846326</v>
      </c>
    </row>
    <row r="247" hidden="1">
      <c r="A247">
        <f t="shared" si="2"/>
        <v>0</v>
      </c>
      <c r="B247" t="str">
        <f t="shared" si="3"/>
        <v/>
      </c>
      <c r="C247" t="str">
        <f>if(and(D$4&gt;1,E247=PROSES!$D$22),,D247)</f>
        <v/>
      </c>
      <c r="D247" s="1" t="str">
        <f>if(and(F$4&gt;1,F247=PROSES!$B$10),,F247)</f>
        <v/>
      </c>
      <c r="E247" t="str">
        <f t="shared" si="4"/>
        <v/>
      </c>
      <c r="F247" t="str">
        <f t="shared" si="5"/>
        <v/>
      </c>
      <c r="G247" s="1" t="str">
        <f>if(Z247=PROSES!$E$29,T247,)</f>
        <v/>
      </c>
      <c r="H247" t="str">
        <f>if(X247=PROSES!$E$29,T247,)</f>
        <v/>
      </c>
      <c r="I247" t="str">
        <f t="shared" si="6"/>
        <v/>
      </c>
      <c r="J247" t="str">
        <f>if(and($K$4&gt;1,R247=PROSES!$C$2),,K247)</f>
        <v/>
      </c>
      <c r="K247" s="1" t="str">
        <f>if(and($L$4&gt;1,L247=PROSES!$B$2),,L247)</f>
        <v/>
      </c>
      <c r="L247" t="str">
        <f t="shared" si="7"/>
        <v/>
      </c>
      <c r="M247" t="str">
        <f>if(Z247=PROSES!$B$3,T247,)</f>
        <v/>
      </c>
      <c r="N247" t="str">
        <f>if(X247=PROSES!$B$3,T247,)</f>
        <v/>
      </c>
      <c r="O247" t="str">
        <f t="shared" si="8"/>
        <v/>
      </c>
      <c r="P247" t="str">
        <f>if(Z247=PROSES!$B$1,T247,)</f>
        <v/>
      </c>
      <c r="Q247" t="str">
        <f>if(X247=PROSES!$B$1,T247,)</f>
        <v/>
      </c>
      <c r="R247" t="str">
        <f t="shared" si="9"/>
        <v>CIGERELENG5BRAGA5</v>
      </c>
      <c r="S247" s="3"/>
      <c r="T247" s="68" t="s">
        <v>565</v>
      </c>
      <c r="U247" s="68" t="s">
        <v>115</v>
      </c>
      <c r="V247" s="68" t="s">
        <v>115</v>
      </c>
      <c r="W247" s="68" t="s">
        <v>514</v>
      </c>
      <c r="X247" s="68" t="s">
        <v>505</v>
      </c>
      <c r="Y247" s="112" t="s">
        <v>88</v>
      </c>
      <c r="Z247" s="68" t="s">
        <v>515</v>
      </c>
      <c r="AA247" s="112" t="s">
        <v>88</v>
      </c>
      <c r="AB247" s="6"/>
      <c r="AC247" s="6"/>
      <c r="AD247" s="112">
        <v>0.0</v>
      </c>
      <c r="AE247" s="112">
        <v>1.0</v>
      </c>
      <c r="AF247" s="6"/>
      <c r="AG247" s="112">
        <v>8.0</v>
      </c>
      <c r="AH247" s="112">
        <v>1.0</v>
      </c>
      <c r="AI247" s="68" t="s">
        <v>64</v>
      </c>
      <c r="AJ247" s="112">
        <v>0.0</v>
      </c>
      <c r="AK247" s="6"/>
      <c r="AL247" s="6"/>
      <c r="AM247" s="112">
        <v>0.0</v>
      </c>
      <c r="AN247" s="112">
        <v>0.0</v>
      </c>
      <c r="AO247" s="112">
        <v>100.0</v>
      </c>
      <c r="AP247" s="112">
        <v>1.0</v>
      </c>
      <c r="AQ247" s="112">
        <v>0.8</v>
      </c>
      <c r="AR247" s="112">
        <v>0.936</v>
      </c>
      <c r="AS247" s="112">
        <v>67.38013</v>
      </c>
      <c r="AT247" s="112">
        <v>0.36</v>
      </c>
      <c r="AU247" s="112">
        <v>0.864</v>
      </c>
      <c r="AV247" s="112">
        <v>1.56</v>
      </c>
      <c r="AW247" s="112">
        <v>2.592</v>
      </c>
      <c r="AX247" s="112">
        <v>0.0</v>
      </c>
      <c r="AY247" s="112">
        <v>0.7492173</v>
      </c>
      <c r="AZ247" s="112">
        <v>-12.15796</v>
      </c>
    </row>
    <row r="248" hidden="1">
      <c r="A248">
        <f t="shared" si="2"/>
        <v>0</v>
      </c>
      <c r="B248" t="str">
        <f t="shared" si="3"/>
        <v/>
      </c>
      <c r="C248" t="str">
        <f>if(and(D$4&gt;1,E248=PROSES!$D$22),,D248)</f>
        <v/>
      </c>
      <c r="D248" s="1" t="str">
        <f>if(and(F$4&gt;1,F248=PROSES!$B$10),,F248)</f>
        <v/>
      </c>
      <c r="E248" t="str">
        <f t="shared" si="4"/>
        <v/>
      </c>
      <c r="F248" t="str">
        <f t="shared" si="5"/>
        <v/>
      </c>
      <c r="G248" s="1" t="str">
        <f>if(Z248=PROSES!$E$29,T248,)</f>
        <v/>
      </c>
      <c r="H248" t="str">
        <f>if(X248=PROSES!$E$29,T248,)</f>
        <v/>
      </c>
      <c r="I248" t="str">
        <f t="shared" si="6"/>
        <v/>
      </c>
      <c r="J248" t="str">
        <f>if(and($K$4&gt;1,R248=PROSES!$C$2),,K248)</f>
        <v/>
      </c>
      <c r="K248" s="1" t="str">
        <f>if(and($L$4&gt;1,L248=PROSES!$B$2),,L248)</f>
        <v/>
      </c>
      <c r="L248" t="str">
        <f t="shared" si="7"/>
        <v/>
      </c>
      <c r="M248" t="str">
        <f>if(Z248=PROSES!$B$3,T248,)</f>
        <v/>
      </c>
      <c r="N248" t="str">
        <f>if(X248=PROSES!$B$3,T248,)</f>
        <v/>
      </c>
      <c r="O248" t="str">
        <f t="shared" si="8"/>
        <v/>
      </c>
      <c r="P248" t="str">
        <f>if(Z248=PROSES!$B$1,T248,)</f>
        <v/>
      </c>
      <c r="Q248" t="str">
        <f>if(X248=PROSES!$B$1,T248,)</f>
        <v/>
      </c>
      <c r="R248" t="str">
        <f t="shared" si="9"/>
        <v>CIKUPASUVARNA SUTERA</v>
      </c>
      <c r="S248" s="3"/>
      <c r="T248" s="68" t="s">
        <v>566</v>
      </c>
      <c r="U248" s="68" t="s">
        <v>58</v>
      </c>
      <c r="V248" s="68" t="s">
        <v>58</v>
      </c>
      <c r="W248" s="68" t="s">
        <v>807</v>
      </c>
      <c r="X248" s="68" t="s">
        <v>567</v>
      </c>
      <c r="Y248" s="113">
        <v>44201.0</v>
      </c>
      <c r="Z248" s="68" t="s">
        <v>163</v>
      </c>
      <c r="AA248" s="115">
        <v>44201.0</v>
      </c>
      <c r="AB248" s="6"/>
      <c r="AC248" s="6"/>
      <c r="AD248" s="112">
        <v>0.0</v>
      </c>
      <c r="AE248" s="112">
        <v>1.0</v>
      </c>
      <c r="AF248" s="6"/>
      <c r="AG248" s="112">
        <v>5.9</v>
      </c>
      <c r="AH248" s="112">
        <v>1.0</v>
      </c>
      <c r="AI248" s="68" t="s">
        <v>64</v>
      </c>
      <c r="AJ248" s="112">
        <v>0.0</v>
      </c>
      <c r="AK248" s="6"/>
      <c r="AL248" s="6"/>
      <c r="AM248" s="112">
        <v>0.0</v>
      </c>
      <c r="AN248" s="112">
        <v>0.0</v>
      </c>
      <c r="AO248" s="112">
        <v>100.0</v>
      </c>
      <c r="AP248" s="112">
        <v>1.0</v>
      </c>
      <c r="AQ248" s="112">
        <v>2.73</v>
      </c>
      <c r="AR248" s="112">
        <v>1.677303</v>
      </c>
      <c r="AS248" s="112">
        <v>82.725</v>
      </c>
      <c r="AT248" s="112">
        <v>0.2124</v>
      </c>
      <c r="AU248" s="112">
        <v>1.6638</v>
      </c>
      <c r="AV248" s="112">
        <v>0.9381</v>
      </c>
      <c r="AW248" s="112">
        <v>4.838</v>
      </c>
      <c r="AX248" s="112">
        <v>0.0</v>
      </c>
      <c r="AY248" s="112">
        <v>0.6470905</v>
      </c>
      <c r="AZ248" s="112">
        <v>-5.602889</v>
      </c>
    </row>
    <row r="249" hidden="1">
      <c r="A249">
        <f t="shared" si="2"/>
        <v>0</v>
      </c>
      <c r="B249" t="str">
        <f t="shared" si="3"/>
        <v/>
      </c>
      <c r="C249" t="str">
        <f>if(and(D$4&gt;1,E249=PROSES!$D$22),,D249)</f>
        <v/>
      </c>
      <c r="D249" s="1" t="str">
        <f>if(and(F$4&gt;1,F249=PROSES!$B$10),,F249)</f>
        <v/>
      </c>
      <c r="E249" t="str">
        <f t="shared" si="4"/>
        <v/>
      </c>
      <c r="F249" t="str">
        <f t="shared" si="5"/>
        <v/>
      </c>
      <c r="G249" s="1" t="str">
        <f>if(Z249=PROSES!$E$29,T249,)</f>
        <v/>
      </c>
      <c r="H249" t="str">
        <f>if(X249=PROSES!$E$29,T249,)</f>
        <v/>
      </c>
      <c r="I249" t="str">
        <f t="shared" si="6"/>
        <v/>
      </c>
      <c r="J249" t="str">
        <f>if(and($K$4&gt;1,R249=PROSES!$C$2),,K249)</f>
        <v/>
      </c>
      <c r="K249" s="1" t="str">
        <f>if(and($L$4&gt;1,L249=PROSES!$B$2),,L249)</f>
        <v/>
      </c>
      <c r="L249" t="str">
        <f t="shared" si="7"/>
        <v/>
      </c>
      <c r="M249" t="str">
        <f>if(Z249=PROSES!$B$3,T249,)</f>
        <v/>
      </c>
      <c r="N249" t="str">
        <f>if(X249=PROSES!$B$3,T249,)</f>
        <v/>
      </c>
      <c r="O249" t="str">
        <f t="shared" si="8"/>
        <v/>
      </c>
      <c r="P249" t="str">
        <f>if(Z249=PROSES!$B$1,T249,)</f>
        <v/>
      </c>
      <c r="Q249" t="str">
        <f>if(X249=PROSES!$B$1,T249,)</f>
        <v/>
      </c>
      <c r="R249" t="str">
        <f t="shared" si="9"/>
        <v>CIKUPASUVARNA SUTERA</v>
      </c>
      <c r="S249" s="3"/>
      <c r="T249" s="68" t="s">
        <v>568</v>
      </c>
      <c r="U249" s="68" t="s">
        <v>58</v>
      </c>
      <c r="V249" s="68" t="s">
        <v>58</v>
      </c>
      <c r="W249" s="68" t="s">
        <v>807</v>
      </c>
      <c r="X249" s="68" t="s">
        <v>567</v>
      </c>
      <c r="Y249" s="113">
        <v>44232.0</v>
      </c>
      <c r="Z249" s="68" t="s">
        <v>163</v>
      </c>
      <c r="AA249" s="115">
        <v>44232.0</v>
      </c>
      <c r="AB249" s="6"/>
      <c r="AC249" s="6"/>
      <c r="AD249" s="112">
        <v>0.0</v>
      </c>
      <c r="AE249" s="112">
        <v>1.0</v>
      </c>
      <c r="AF249" s="6"/>
      <c r="AG249" s="112">
        <v>5.9</v>
      </c>
      <c r="AH249" s="112">
        <v>1.0</v>
      </c>
      <c r="AI249" s="68" t="s">
        <v>64</v>
      </c>
      <c r="AJ249" s="112">
        <v>0.0</v>
      </c>
      <c r="AK249" s="6"/>
      <c r="AL249" s="6"/>
      <c r="AM249" s="112">
        <v>0.0</v>
      </c>
      <c r="AN249" s="112">
        <v>0.0</v>
      </c>
      <c r="AO249" s="112">
        <v>100.0</v>
      </c>
      <c r="AP249" s="112">
        <v>1.0</v>
      </c>
      <c r="AQ249" s="112">
        <v>2.73</v>
      </c>
      <c r="AR249" s="112">
        <v>1.677303</v>
      </c>
      <c r="AS249" s="112">
        <v>82.725</v>
      </c>
      <c r="AT249" s="112">
        <v>0.2124</v>
      </c>
      <c r="AU249" s="112">
        <v>1.6638</v>
      </c>
      <c r="AV249" s="112">
        <v>0.9381</v>
      </c>
      <c r="AW249" s="112">
        <v>4.838</v>
      </c>
      <c r="AX249" s="112">
        <v>0.0</v>
      </c>
      <c r="AY249" s="112">
        <v>0.6470905</v>
      </c>
      <c r="AZ249" s="112">
        <v>-5.602889</v>
      </c>
    </row>
    <row r="250" hidden="1">
      <c r="A250">
        <f t="shared" si="2"/>
        <v>0</v>
      </c>
      <c r="B250" t="str">
        <f t="shared" si="3"/>
        <v/>
      </c>
      <c r="C250" t="str">
        <f>if(and(D$4&gt;1,E250=PROSES!$D$22),,D250)</f>
        <v/>
      </c>
      <c r="D250" s="1" t="str">
        <f>if(and(F$4&gt;1,F250=PROSES!$B$10),,F250)</f>
        <v/>
      </c>
      <c r="E250" t="str">
        <f t="shared" si="4"/>
        <v/>
      </c>
      <c r="F250" t="str">
        <f t="shared" si="5"/>
        <v/>
      </c>
      <c r="G250" s="1" t="str">
        <f>if(Z250=PROSES!$E$29,T250,)</f>
        <v/>
      </c>
      <c r="H250" t="str">
        <f>if(X250=PROSES!$E$29,T250,)</f>
        <v/>
      </c>
      <c r="I250" t="str">
        <f t="shared" si="6"/>
        <v/>
      </c>
      <c r="J250" t="str">
        <f>if(and($K$4&gt;1,R250=PROSES!$C$2),,K250)</f>
        <v/>
      </c>
      <c r="K250" s="1" t="str">
        <f>if(and($L$4&gt;1,L250=PROSES!$B$2),,L250)</f>
        <v/>
      </c>
      <c r="L250" t="str">
        <f t="shared" si="7"/>
        <v/>
      </c>
      <c r="M250" t="str">
        <f>if(Z250=PROSES!$B$3,T250,)</f>
        <v/>
      </c>
      <c r="N250" t="str">
        <f>if(X250=PROSES!$B$3,T250,)</f>
        <v/>
      </c>
      <c r="O250" t="str">
        <f t="shared" si="8"/>
        <v/>
      </c>
      <c r="P250" t="str">
        <f>if(Z250=PROSES!$B$1,T250,)</f>
        <v/>
      </c>
      <c r="Q250" t="str">
        <f>if(X250=PROSES!$B$1,T250,)</f>
        <v/>
      </c>
      <c r="R250" t="str">
        <f t="shared" si="9"/>
        <v>POLYPRIMACILEGONBARU</v>
      </c>
      <c r="S250" s="3"/>
      <c r="T250" s="68" t="s">
        <v>569</v>
      </c>
      <c r="U250" s="68" t="s">
        <v>58</v>
      </c>
      <c r="V250" s="68" t="s">
        <v>58</v>
      </c>
      <c r="W250" s="68" t="s">
        <v>90</v>
      </c>
      <c r="X250" s="68" t="s">
        <v>135</v>
      </c>
      <c r="Y250" s="68" t="s">
        <v>61</v>
      </c>
      <c r="Z250" s="68" t="s">
        <v>570</v>
      </c>
      <c r="AA250" s="68" t="s">
        <v>61</v>
      </c>
      <c r="AB250" s="6"/>
      <c r="AC250" s="6"/>
      <c r="AD250" s="112">
        <v>0.0</v>
      </c>
      <c r="AE250" s="112">
        <v>1.0</v>
      </c>
      <c r="AF250" s="6"/>
      <c r="AG250" s="112">
        <v>12.964</v>
      </c>
      <c r="AH250" s="112">
        <v>1.0</v>
      </c>
      <c r="AI250" s="68" t="s">
        <v>64</v>
      </c>
      <c r="AJ250" s="112">
        <v>0.0</v>
      </c>
      <c r="AK250" s="6"/>
      <c r="AL250" s="6"/>
      <c r="AM250" s="112">
        <v>0.0</v>
      </c>
      <c r="AN250" s="112">
        <v>0.0</v>
      </c>
      <c r="AO250" s="112">
        <v>100.0</v>
      </c>
      <c r="AP250" s="112">
        <v>1.0</v>
      </c>
      <c r="AQ250" s="112">
        <v>1.62</v>
      </c>
      <c r="AR250" s="112">
        <v>3.673417</v>
      </c>
      <c r="AS250" s="112">
        <v>82.15014</v>
      </c>
      <c r="AT250" s="112">
        <v>0.5017068</v>
      </c>
      <c r="AU250" s="112">
        <v>3.638995</v>
      </c>
      <c r="AV250" s="112">
        <v>2.446307</v>
      </c>
      <c r="AW250" s="112">
        <v>10.91698</v>
      </c>
      <c r="AX250" s="112">
        <v>0.0</v>
      </c>
      <c r="AY250" s="112">
        <v>0.683587</v>
      </c>
      <c r="AZ250" s="112">
        <v>-7.109503</v>
      </c>
    </row>
    <row r="251" hidden="1">
      <c r="A251">
        <f t="shared" si="2"/>
        <v>0</v>
      </c>
      <c r="B251" t="str">
        <f t="shared" si="3"/>
        <v/>
      </c>
      <c r="C251" t="str">
        <f>if(and(D$4&gt;1,E251=PROSES!$D$22),,D251)</f>
        <v/>
      </c>
      <c r="D251" s="1" t="str">
        <f>if(and(F$4&gt;1,F251=PROSES!$B$10),,F251)</f>
        <v/>
      </c>
      <c r="E251" t="str">
        <f t="shared" si="4"/>
        <v/>
      </c>
      <c r="F251" t="str">
        <f t="shared" si="5"/>
        <v/>
      </c>
      <c r="G251" s="1" t="str">
        <f>if(Z251=PROSES!$E$29,T251,)</f>
        <v/>
      </c>
      <c r="H251" t="str">
        <f>if(X251=PROSES!$E$29,T251,)</f>
        <v/>
      </c>
      <c r="I251" t="str">
        <f t="shared" si="6"/>
        <v/>
      </c>
      <c r="J251" t="str">
        <f>if(and($K$4&gt;1,R251=PROSES!$C$2),,K251)</f>
        <v/>
      </c>
      <c r="K251" s="1" t="str">
        <f>if(and($L$4&gt;1,L251=PROSES!$B$2),,L251)</f>
        <v/>
      </c>
      <c r="L251" t="str">
        <f t="shared" si="7"/>
        <v/>
      </c>
      <c r="M251" t="str">
        <f>if(Z251=PROSES!$B$3,T251,)</f>
        <v/>
      </c>
      <c r="N251" t="str">
        <f>if(X251=PROSES!$B$3,T251,)</f>
        <v/>
      </c>
      <c r="O251" t="str">
        <f t="shared" si="8"/>
        <v/>
      </c>
      <c r="P251" t="str">
        <f>if(Z251=PROSES!$B$1,T251,)</f>
        <v/>
      </c>
      <c r="Q251" t="str">
        <f>if(X251=PROSES!$B$1,T251,)</f>
        <v/>
      </c>
      <c r="R251" t="str">
        <f t="shared" si="9"/>
        <v>CIPINANGPULOMAS</v>
      </c>
      <c r="S251" s="3"/>
      <c r="T251" s="68" t="s">
        <v>571</v>
      </c>
      <c r="U251" s="68" t="s">
        <v>58</v>
      </c>
      <c r="V251" s="68" t="s">
        <v>58</v>
      </c>
      <c r="W251" s="68" t="s">
        <v>572</v>
      </c>
      <c r="X251" s="68" t="s">
        <v>573</v>
      </c>
      <c r="Y251" s="68" t="s">
        <v>61</v>
      </c>
      <c r="Z251" s="68" t="s">
        <v>574</v>
      </c>
      <c r="AA251" s="68" t="s">
        <v>66</v>
      </c>
      <c r="AB251" s="6"/>
      <c r="AC251" s="6"/>
      <c r="AD251" s="112">
        <v>0.0</v>
      </c>
      <c r="AE251" s="112">
        <v>1.0</v>
      </c>
      <c r="AF251" s="6"/>
      <c r="AG251" s="112">
        <v>3.5</v>
      </c>
      <c r="AH251" s="112">
        <v>1.0</v>
      </c>
      <c r="AI251" s="68" t="s">
        <v>64</v>
      </c>
      <c r="AJ251" s="112">
        <v>0.0</v>
      </c>
      <c r="AK251" s="6"/>
      <c r="AL251" s="6"/>
      <c r="AM251" s="112">
        <v>0.0</v>
      </c>
      <c r="AN251" s="112">
        <v>0.0</v>
      </c>
      <c r="AO251" s="112">
        <v>100.0</v>
      </c>
      <c r="AP251" s="112">
        <v>1.0</v>
      </c>
      <c r="AQ251" s="112">
        <v>1.5</v>
      </c>
      <c r="AR251" s="112">
        <v>0.9620869</v>
      </c>
      <c r="AS251" s="112">
        <v>81.69598</v>
      </c>
      <c r="AT251" s="112">
        <v>0.13895</v>
      </c>
      <c r="AU251" s="112">
        <v>0.952</v>
      </c>
      <c r="AV251" s="112">
        <v>0.66395</v>
      </c>
      <c r="AW251" s="112">
        <v>2.856</v>
      </c>
      <c r="AX251" s="112">
        <v>0.0</v>
      </c>
      <c r="AY251" s="112">
        <v>0.6842953</v>
      </c>
      <c r="AZ251" s="112">
        <v>-7.111392</v>
      </c>
    </row>
    <row r="252" hidden="1">
      <c r="A252">
        <f t="shared" si="2"/>
        <v>0</v>
      </c>
      <c r="B252" t="str">
        <f t="shared" si="3"/>
        <v/>
      </c>
      <c r="C252" t="str">
        <f>if(and(D$4&gt;1,E252=PROSES!$D$22),,D252)</f>
        <v/>
      </c>
      <c r="D252" s="1" t="str">
        <f>if(and(F$4&gt;1,F252=PROSES!$B$10),,F252)</f>
        <v/>
      </c>
      <c r="E252" t="str">
        <f t="shared" si="4"/>
        <v/>
      </c>
      <c r="F252" t="str">
        <f t="shared" si="5"/>
        <v/>
      </c>
      <c r="G252" s="1" t="str">
        <f>if(Z252=PROSES!$E$29,T252,)</f>
        <v/>
      </c>
      <c r="H252" t="str">
        <f>if(X252=PROSES!$E$29,T252,)</f>
        <v/>
      </c>
      <c r="I252" t="str">
        <f t="shared" si="6"/>
        <v/>
      </c>
      <c r="J252" t="str">
        <f>if(and($K$4&gt;1,R252=PROSES!$C$2),,K252)</f>
        <v/>
      </c>
      <c r="K252" s="1" t="str">
        <f>if(and($L$4&gt;1,L252=PROSES!$B$2),,L252)</f>
        <v/>
      </c>
      <c r="L252" t="str">
        <f t="shared" si="7"/>
        <v/>
      </c>
      <c r="M252" t="str">
        <f>if(Z252=PROSES!$B$3,T252,)</f>
        <v/>
      </c>
      <c r="N252" t="str">
        <f>if(X252=PROSES!$B$3,T252,)</f>
        <v/>
      </c>
      <c r="O252" t="str">
        <f t="shared" si="8"/>
        <v/>
      </c>
      <c r="P252" t="str">
        <f>if(Z252=PROSES!$B$1,T252,)</f>
        <v/>
      </c>
      <c r="Q252" t="str">
        <f>if(X252=PROSES!$B$1,T252,)</f>
        <v/>
      </c>
      <c r="R252" t="str">
        <f t="shared" si="9"/>
        <v>CIPINANGPULOMAS</v>
      </c>
      <c r="S252" s="3"/>
      <c r="T252" s="68" t="s">
        <v>575</v>
      </c>
      <c r="U252" s="68" t="s">
        <v>58</v>
      </c>
      <c r="V252" s="68" t="s">
        <v>58</v>
      </c>
      <c r="W252" s="68" t="s">
        <v>572</v>
      </c>
      <c r="X252" s="68" t="s">
        <v>573</v>
      </c>
      <c r="Y252" s="68" t="s">
        <v>61</v>
      </c>
      <c r="Z252" s="68" t="s">
        <v>574</v>
      </c>
      <c r="AA252" s="68" t="s">
        <v>66</v>
      </c>
      <c r="AB252" s="6"/>
      <c r="AC252" s="6"/>
      <c r="AD252" s="112">
        <v>0.0</v>
      </c>
      <c r="AE252" s="112">
        <v>1.0</v>
      </c>
      <c r="AF252" s="6"/>
      <c r="AG252" s="112">
        <v>3.5</v>
      </c>
      <c r="AH252" s="112">
        <v>1.0</v>
      </c>
      <c r="AI252" s="68" t="s">
        <v>64</v>
      </c>
      <c r="AJ252" s="112">
        <v>0.0</v>
      </c>
      <c r="AK252" s="6"/>
      <c r="AL252" s="6"/>
      <c r="AM252" s="112">
        <v>0.0</v>
      </c>
      <c r="AN252" s="112">
        <v>0.0</v>
      </c>
      <c r="AO252" s="112">
        <v>100.0</v>
      </c>
      <c r="AP252" s="112">
        <v>1.0</v>
      </c>
      <c r="AQ252" s="112">
        <v>1.5</v>
      </c>
      <c r="AR252" s="112">
        <v>0.9620869</v>
      </c>
      <c r="AS252" s="112">
        <v>81.69598</v>
      </c>
      <c r="AT252" s="112">
        <v>0.13895</v>
      </c>
      <c r="AU252" s="112">
        <v>0.952</v>
      </c>
      <c r="AV252" s="112">
        <v>0.66395</v>
      </c>
      <c r="AW252" s="112">
        <v>2.856</v>
      </c>
      <c r="AX252" s="112">
        <v>0.0</v>
      </c>
      <c r="AY252" s="112">
        <v>0.6842953</v>
      </c>
      <c r="AZ252" s="112">
        <v>-7.111392</v>
      </c>
    </row>
    <row r="253" hidden="1">
      <c r="A253">
        <f t="shared" si="2"/>
        <v>0</v>
      </c>
      <c r="B253" t="str">
        <f t="shared" si="3"/>
        <v/>
      </c>
      <c r="C253" t="str">
        <f>if(and(D$4&gt;1,E253=PROSES!$D$22),,D253)</f>
        <v/>
      </c>
      <c r="D253" s="1" t="str">
        <f>if(and(F$4&gt;1,F253=PROSES!$B$10),,F253)</f>
        <v/>
      </c>
      <c r="E253" t="str">
        <f t="shared" si="4"/>
        <v/>
      </c>
      <c r="F253" t="str">
        <f t="shared" si="5"/>
        <v/>
      </c>
      <c r="G253" s="1" t="str">
        <f>if(Z253=PROSES!$E$29,T253,)</f>
        <v/>
      </c>
      <c r="H253" t="str">
        <f>if(X253=PROSES!$E$29,T253,)</f>
        <v/>
      </c>
      <c r="I253" t="str">
        <f t="shared" si="6"/>
        <v/>
      </c>
      <c r="J253" t="str">
        <f>if(and($K$4&gt;1,R253=PROSES!$C$2),,K253)</f>
        <v/>
      </c>
      <c r="K253" s="1" t="str">
        <f>if(and($L$4&gt;1,L253=PROSES!$B$2),,L253)</f>
        <v/>
      </c>
      <c r="L253" t="str">
        <f t="shared" si="7"/>
        <v/>
      </c>
      <c r="M253" t="str">
        <f>if(Z253=PROSES!$B$3,T253,)</f>
        <v/>
      </c>
      <c r="N253" t="str">
        <f>if(X253=PROSES!$B$3,T253,)</f>
        <v/>
      </c>
      <c r="O253" t="str">
        <f t="shared" si="8"/>
        <v/>
      </c>
      <c r="P253" t="str">
        <f>if(Z253=PROSES!$B$1,T253,)</f>
        <v/>
      </c>
      <c r="Q253" t="str">
        <f>if(X253=PROSES!$B$1,T253,)</f>
        <v/>
      </c>
      <c r="R253" t="str">
        <f t="shared" si="9"/>
        <v>CITRA HABITATLEGOK</v>
      </c>
      <c r="S253" s="3"/>
      <c r="T253" s="68" t="s">
        <v>576</v>
      </c>
      <c r="U253" s="68" t="s">
        <v>58</v>
      </c>
      <c r="V253" s="68" t="s">
        <v>58</v>
      </c>
      <c r="W253" s="68" t="s">
        <v>90</v>
      </c>
      <c r="X253" s="68" t="s">
        <v>577</v>
      </c>
      <c r="Y253" s="115">
        <v>44201.0</v>
      </c>
      <c r="Z253" s="68" t="s">
        <v>420</v>
      </c>
      <c r="AA253" s="115">
        <v>44201.0</v>
      </c>
      <c r="AB253" s="6"/>
      <c r="AC253" s="6"/>
      <c r="AD253" s="112">
        <v>0.0</v>
      </c>
      <c r="AE253" s="112">
        <v>1.0</v>
      </c>
      <c r="AF253" s="6"/>
      <c r="AG253" s="112">
        <v>15.8</v>
      </c>
      <c r="AH253" s="112">
        <v>1.0</v>
      </c>
      <c r="AI253" s="68" t="s">
        <v>64</v>
      </c>
      <c r="AJ253" s="112">
        <v>0.0</v>
      </c>
      <c r="AK253" s="6"/>
      <c r="AL253" s="6"/>
      <c r="AM253" s="112">
        <v>0.0</v>
      </c>
      <c r="AN253" s="112">
        <v>0.0</v>
      </c>
      <c r="AO253" s="112">
        <v>100.0</v>
      </c>
      <c r="AP253" s="112">
        <v>1.0</v>
      </c>
      <c r="AQ253" s="112">
        <v>1.62</v>
      </c>
      <c r="AR253" s="112">
        <v>4.477013</v>
      </c>
      <c r="AS253" s="112">
        <v>82.15014</v>
      </c>
      <c r="AT253" s="112">
        <v>0.61146</v>
      </c>
      <c r="AU253" s="112">
        <v>4.43506</v>
      </c>
      <c r="AV253" s="112">
        <v>2.98146</v>
      </c>
      <c r="AW253" s="112">
        <v>13.30518</v>
      </c>
      <c r="AX253" s="112">
        <v>0.0</v>
      </c>
      <c r="AY253" s="112">
        <v>0.683587</v>
      </c>
      <c r="AZ253" s="112">
        <v>-7.109503</v>
      </c>
    </row>
    <row r="254" hidden="1">
      <c r="A254">
        <f t="shared" si="2"/>
        <v>0</v>
      </c>
      <c r="B254" t="str">
        <f t="shared" si="3"/>
        <v/>
      </c>
      <c r="C254" t="str">
        <f>if(and(D$4&gt;1,E254=PROSES!$D$22),,D254)</f>
        <v/>
      </c>
      <c r="D254" s="1" t="str">
        <f>if(and(F$4&gt;1,F254=PROSES!$B$10),,F254)</f>
        <v/>
      </c>
      <c r="E254" t="str">
        <f t="shared" si="4"/>
        <v/>
      </c>
      <c r="F254" t="str">
        <f t="shared" si="5"/>
        <v/>
      </c>
      <c r="G254" s="1" t="str">
        <f>if(Z254=PROSES!$E$29,T254,)</f>
        <v/>
      </c>
      <c r="H254" t="str">
        <f>if(X254=PROSES!$E$29,T254,)</f>
        <v/>
      </c>
      <c r="I254" t="str">
        <f t="shared" si="6"/>
        <v/>
      </c>
      <c r="J254" t="str">
        <f>if(and($K$4&gt;1,R254=PROSES!$C$2),,K254)</f>
        <v/>
      </c>
      <c r="K254" s="1" t="str">
        <f>if(and($L$4&gt;1,L254=PROSES!$B$2),,L254)</f>
        <v/>
      </c>
      <c r="L254" t="str">
        <f t="shared" si="7"/>
        <v/>
      </c>
      <c r="M254" t="str">
        <f>if(Z254=PROSES!$B$3,T254,)</f>
        <v/>
      </c>
      <c r="N254" t="str">
        <f>if(X254=PROSES!$B$3,T254,)</f>
        <v/>
      </c>
      <c r="O254" t="str">
        <f t="shared" si="8"/>
        <v/>
      </c>
      <c r="P254" t="str">
        <f>if(Z254=PROSES!$B$1,T254,)</f>
        <v/>
      </c>
      <c r="Q254" t="str">
        <f>if(X254=PROSES!$B$1,T254,)</f>
        <v/>
      </c>
      <c r="R254" t="str">
        <f t="shared" si="9"/>
        <v>CITRA HABITATLEGOK</v>
      </c>
      <c r="S254" s="3"/>
      <c r="T254" s="68" t="s">
        <v>578</v>
      </c>
      <c r="U254" s="68" t="s">
        <v>58</v>
      </c>
      <c r="V254" s="68" t="s">
        <v>58</v>
      </c>
      <c r="W254" s="68" t="s">
        <v>90</v>
      </c>
      <c r="X254" s="68" t="s">
        <v>577</v>
      </c>
      <c r="Y254" s="115">
        <v>44232.0</v>
      </c>
      <c r="Z254" s="68" t="s">
        <v>420</v>
      </c>
      <c r="AA254" s="115">
        <v>44232.0</v>
      </c>
      <c r="AB254" s="6"/>
      <c r="AC254" s="6"/>
      <c r="AD254" s="112">
        <v>0.0</v>
      </c>
      <c r="AE254" s="112">
        <v>1.0</v>
      </c>
      <c r="AF254" s="6"/>
      <c r="AG254" s="112">
        <v>15.8</v>
      </c>
      <c r="AH254" s="112">
        <v>1.0</v>
      </c>
      <c r="AI254" s="68" t="s">
        <v>64</v>
      </c>
      <c r="AJ254" s="112">
        <v>0.0</v>
      </c>
      <c r="AK254" s="6"/>
      <c r="AL254" s="6"/>
      <c r="AM254" s="112">
        <v>0.0</v>
      </c>
      <c r="AN254" s="112">
        <v>0.0</v>
      </c>
      <c r="AO254" s="112">
        <v>100.0</v>
      </c>
      <c r="AP254" s="112">
        <v>1.0</v>
      </c>
      <c r="AQ254" s="112">
        <v>1.62</v>
      </c>
      <c r="AR254" s="112">
        <v>4.477013</v>
      </c>
      <c r="AS254" s="112">
        <v>82.15014</v>
      </c>
      <c r="AT254" s="112">
        <v>0.61146</v>
      </c>
      <c r="AU254" s="112">
        <v>4.43506</v>
      </c>
      <c r="AV254" s="112">
        <v>2.98146</v>
      </c>
      <c r="AW254" s="112">
        <v>13.30518</v>
      </c>
      <c r="AX254" s="112">
        <v>0.0</v>
      </c>
      <c r="AY254" s="112">
        <v>0.683587</v>
      </c>
      <c r="AZ254" s="112">
        <v>-7.109503</v>
      </c>
    </row>
    <row r="255" hidden="1">
      <c r="A255">
        <f t="shared" si="2"/>
        <v>0</v>
      </c>
      <c r="B255" t="str">
        <f t="shared" si="3"/>
        <v/>
      </c>
      <c r="C255" t="str">
        <f>if(and(D$4&gt;1,E255=PROSES!$D$22),,D255)</f>
        <v/>
      </c>
      <c r="D255" s="1" t="str">
        <f>if(and(F$4&gt;1,F255=PROSES!$B$10),,F255)</f>
        <v/>
      </c>
      <c r="E255" t="str">
        <f t="shared" si="4"/>
        <v/>
      </c>
      <c r="F255" t="str">
        <f t="shared" si="5"/>
        <v/>
      </c>
      <c r="G255" s="1" t="str">
        <f>if(Z255=PROSES!$E$29,T255,)</f>
        <v/>
      </c>
      <c r="H255" t="str">
        <f>if(X255=PROSES!$E$29,T255,)</f>
        <v/>
      </c>
      <c r="I255" t="str">
        <f t="shared" si="6"/>
        <v/>
      </c>
      <c r="J255" t="str">
        <f>if(and($K$4&gt;1,R255=PROSES!$C$2),,K255)</f>
        <v/>
      </c>
      <c r="K255" s="1" t="str">
        <f>if(and($L$4&gt;1,L255=PROSES!$B$2),,L255)</f>
        <v/>
      </c>
      <c r="L255" t="str">
        <f t="shared" si="7"/>
        <v/>
      </c>
      <c r="M255" t="str">
        <f>if(Z255=PROSES!$B$3,T255,)</f>
        <v/>
      </c>
      <c r="N255" t="str">
        <f>if(X255=PROSES!$B$3,T255,)</f>
        <v/>
      </c>
      <c r="O255" t="str">
        <f t="shared" si="8"/>
        <v/>
      </c>
      <c r="P255" t="str">
        <f>if(Z255=PROSES!$B$1,T255,)</f>
        <v/>
      </c>
      <c r="Q255" t="str">
        <f>if(X255=PROSES!$B$1,T255,)</f>
        <v/>
      </c>
      <c r="R255" t="str">
        <f t="shared" si="9"/>
        <v>CITRA HABITATMILLENIUM</v>
      </c>
      <c r="S255" s="3"/>
      <c r="T255" s="68" t="s">
        <v>579</v>
      </c>
      <c r="U255" s="68" t="s">
        <v>58</v>
      </c>
      <c r="V255" s="68" t="s">
        <v>58</v>
      </c>
      <c r="W255" s="68" t="s">
        <v>153</v>
      </c>
      <c r="X255" s="68" t="s">
        <v>577</v>
      </c>
      <c r="Y255" s="115">
        <v>44201.0</v>
      </c>
      <c r="Z255" s="68" t="s">
        <v>580</v>
      </c>
      <c r="AA255" s="115">
        <v>44201.0</v>
      </c>
      <c r="AB255" s="6"/>
      <c r="AC255" s="6"/>
      <c r="AD255" s="112">
        <v>0.0</v>
      </c>
      <c r="AE255" s="112">
        <v>1.0</v>
      </c>
      <c r="AF255" s="6"/>
      <c r="AG255" s="112">
        <v>2.29</v>
      </c>
      <c r="AH255" s="112">
        <v>1.0</v>
      </c>
      <c r="AI255" s="68" t="s">
        <v>64</v>
      </c>
      <c r="AJ255" s="112">
        <v>0.0</v>
      </c>
      <c r="AK255" s="6"/>
      <c r="AL255" s="6"/>
      <c r="AM255" s="112">
        <v>0.0</v>
      </c>
      <c r="AN255" s="112">
        <v>0.0</v>
      </c>
      <c r="AO255" s="112">
        <v>100.0</v>
      </c>
      <c r="AP255" s="112">
        <v>1.0</v>
      </c>
      <c r="AQ255" s="112">
        <v>2.73</v>
      </c>
      <c r="AR255" s="112">
        <v>0.6448089</v>
      </c>
      <c r="AS255" s="112">
        <v>82.244</v>
      </c>
      <c r="AT255" s="112">
        <v>0.08701999</v>
      </c>
      <c r="AU255" s="112">
        <v>0.63891</v>
      </c>
      <c r="AV255" s="112">
        <v>0.38472</v>
      </c>
      <c r="AW255" s="112">
        <v>1.853755</v>
      </c>
      <c r="AX255" s="112">
        <v>0.0</v>
      </c>
      <c r="AY255" s="112">
        <v>0.6465942</v>
      </c>
      <c r="AZ255" s="112">
        <v>-6.013103</v>
      </c>
    </row>
    <row r="256" hidden="1">
      <c r="A256">
        <f t="shared" si="2"/>
        <v>0</v>
      </c>
      <c r="B256" t="str">
        <f t="shared" si="3"/>
        <v/>
      </c>
      <c r="C256" t="str">
        <f>if(and(D$4&gt;1,E256=PROSES!$D$22),,D256)</f>
        <v/>
      </c>
      <c r="D256" s="1" t="str">
        <f>if(and(F$4&gt;1,F256=PROSES!$B$10),,F256)</f>
        <v/>
      </c>
      <c r="E256" t="str">
        <f t="shared" si="4"/>
        <v/>
      </c>
      <c r="F256" t="str">
        <f t="shared" si="5"/>
        <v/>
      </c>
      <c r="G256" s="1" t="str">
        <f>if(Z256=PROSES!$E$29,T256,)</f>
        <v/>
      </c>
      <c r="H256" t="str">
        <f>if(X256=PROSES!$E$29,T256,)</f>
        <v/>
      </c>
      <c r="I256" t="str">
        <f t="shared" si="6"/>
        <v/>
      </c>
      <c r="J256" t="str">
        <f>if(and($K$4&gt;1,R256=PROSES!$C$2),,K256)</f>
        <v/>
      </c>
      <c r="K256" s="1" t="str">
        <f>if(and($L$4&gt;1,L256=PROSES!$B$2),,L256)</f>
        <v/>
      </c>
      <c r="L256" t="str">
        <f t="shared" si="7"/>
        <v/>
      </c>
      <c r="M256" t="str">
        <f>if(Z256=PROSES!$B$3,T256,)</f>
        <v/>
      </c>
      <c r="N256" t="str">
        <f>if(X256=PROSES!$B$3,T256,)</f>
        <v/>
      </c>
      <c r="O256" t="str">
        <f t="shared" si="8"/>
        <v/>
      </c>
      <c r="P256" t="str">
        <f>if(Z256=PROSES!$B$1,T256,)</f>
        <v/>
      </c>
      <c r="Q256" t="str">
        <f>if(X256=PROSES!$B$1,T256,)</f>
        <v/>
      </c>
      <c r="R256" t="str">
        <f t="shared" si="9"/>
        <v>CITRA HABITATMILLENIUM</v>
      </c>
      <c r="S256" s="3"/>
      <c r="T256" s="68" t="s">
        <v>581</v>
      </c>
      <c r="U256" s="68" t="s">
        <v>58</v>
      </c>
      <c r="V256" s="68" t="s">
        <v>58</v>
      </c>
      <c r="W256" s="68" t="s">
        <v>153</v>
      </c>
      <c r="X256" s="68" t="s">
        <v>577</v>
      </c>
      <c r="Y256" s="115">
        <v>44201.0</v>
      </c>
      <c r="Z256" s="68" t="s">
        <v>580</v>
      </c>
      <c r="AA256" s="115">
        <v>44232.0</v>
      </c>
      <c r="AB256" s="6"/>
      <c r="AC256" s="6"/>
      <c r="AD256" s="112">
        <v>0.0</v>
      </c>
      <c r="AE256" s="112">
        <v>1.0</v>
      </c>
      <c r="AF256" s="6"/>
      <c r="AG256" s="112">
        <v>2.29</v>
      </c>
      <c r="AH256" s="112">
        <v>1.0</v>
      </c>
      <c r="AI256" s="68" t="s">
        <v>64</v>
      </c>
      <c r="AJ256" s="112">
        <v>0.0</v>
      </c>
      <c r="AK256" s="6"/>
      <c r="AL256" s="6"/>
      <c r="AM256" s="112">
        <v>0.0</v>
      </c>
      <c r="AN256" s="112">
        <v>0.0</v>
      </c>
      <c r="AO256" s="112">
        <v>100.0</v>
      </c>
      <c r="AP256" s="112">
        <v>1.0</v>
      </c>
      <c r="AQ256" s="112">
        <v>2.73</v>
      </c>
      <c r="AR256" s="112">
        <v>0.6448089</v>
      </c>
      <c r="AS256" s="112">
        <v>82.244</v>
      </c>
      <c r="AT256" s="112">
        <v>0.08701999</v>
      </c>
      <c r="AU256" s="112">
        <v>0.63891</v>
      </c>
      <c r="AV256" s="112">
        <v>0.38472</v>
      </c>
      <c r="AW256" s="112">
        <v>1.853755</v>
      </c>
      <c r="AX256" s="112">
        <v>0.0</v>
      </c>
      <c r="AY256" s="112">
        <v>0.6465942</v>
      </c>
      <c r="AZ256" s="112">
        <v>-6.013103</v>
      </c>
    </row>
    <row r="257" hidden="1">
      <c r="A257">
        <f t="shared" si="2"/>
        <v>0</v>
      </c>
      <c r="B257" t="str">
        <f t="shared" si="3"/>
        <v/>
      </c>
      <c r="C257" t="str">
        <f>if(and(D$4&gt;1,E257=PROSES!$D$22),,D257)</f>
        <v/>
      </c>
      <c r="D257" s="1" t="str">
        <f>if(and(F$4&gt;1,F257=PROSES!$B$10),,F257)</f>
        <v/>
      </c>
      <c r="E257" t="str">
        <f t="shared" si="4"/>
        <v/>
      </c>
      <c r="F257" t="str">
        <f t="shared" si="5"/>
        <v/>
      </c>
      <c r="G257" s="1" t="str">
        <f>if(Z257=PROSES!$E$29,T257,)</f>
        <v/>
      </c>
      <c r="H257" t="str">
        <f>if(X257=PROSES!$E$29,T257,)</f>
        <v/>
      </c>
      <c r="I257" t="str">
        <f t="shared" si="6"/>
        <v/>
      </c>
      <c r="J257" t="str">
        <f>if(and($K$4&gt;1,R257=PROSES!$C$2),,K257)</f>
        <v/>
      </c>
      <c r="K257" s="1" t="str">
        <f>if(and($L$4&gt;1,L257=PROSES!$B$2),,L257)</f>
        <v/>
      </c>
      <c r="L257" t="str">
        <f t="shared" si="7"/>
        <v/>
      </c>
      <c r="M257" t="str">
        <f>if(Z257=PROSES!$B$3,T257,)</f>
        <v/>
      </c>
      <c r="N257" t="str">
        <f>if(X257=PROSES!$B$3,T257,)</f>
        <v/>
      </c>
      <c r="O257" t="str">
        <f t="shared" si="8"/>
        <v/>
      </c>
      <c r="P257" t="str">
        <f>if(Z257=PROSES!$B$1,T257,)</f>
        <v/>
      </c>
      <c r="Q257" t="str">
        <f>if(X257=PROSES!$B$1,T257,)</f>
        <v/>
      </c>
      <c r="R257" t="str">
        <f t="shared" si="9"/>
        <v>SINAR SAHABATCITRA HABITAT</v>
      </c>
      <c r="S257" s="3"/>
      <c r="T257" s="68" t="s">
        <v>582</v>
      </c>
      <c r="U257" s="68" t="s">
        <v>58</v>
      </c>
      <c r="V257" s="68" t="s">
        <v>58</v>
      </c>
      <c r="W257" s="68" t="s">
        <v>90</v>
      </c>
      <c r="X257" s="68" t="s">
        <v>583</v>
      </c>
      <c r="Y257" s="115">
        <v>44201.0</v>
      </c>
      <c r="Z257" s="68" t="s">
        <v>577</v>
      </c>
      <c r="AA257" s="115">
        <v>44232.0</v>
      </c>
      <c r="AB257" s="6"/>
      <c r="AC257" s="6"/>
      <c r="AD257" s="112">
        <v>1.0</v>
      </c>
      <c r="AE257" s="112">
        <v>1.0</v>
      </c>
      <c r="AF257" s="6"/>
      <c r="AG257" s="112">
        <v>8.0</v>
      </c>
      <c r="AH257" s="112">
        <v>1.0</v>
      </c>
      <c r="AI257" s="68" t="s">
        <v>64</v>
      </c>
      <c r="AJ257" s="112">
        <v>0.0</v>
      </c>
      <c r="AK257" s="6"/>
      <c r="AL257" s="6"/>
      <c r="AM257" s="112">
        <v>0.0</v>
      </c>
      <c r="AN257" s="112">
        <v>0.0</v>
      </c>
      <c r="AO257" s="112">
        <v>100.0</v>
      </c>
      <c r="AP257" s="112">
        <v>1.0</v>
      </c>
      <c r="AQ257" s="112">
        <v>1.62</v>
      </c>
      <c r="AR257" s="112">
        <v>2.266842</v>
      </c>
      <c r="AS257" s="112">
        <v>82.15014</v>
      </c>
      <c r="AT257" s="112">
        <v>0.3096</v>
      </c>
      <c r="AU257" s="112">
        <v>2.2456</v>
      </c>
      <c r="AV257" s="112">
        <v>1.5096</v>
      </c>
      <c r="AW257" s="112">
        <v>6.7368</v>
      </c>
      <c r="AX257" s="112">
        <v>0.0</v>
      </c>
      <c r="AY257" s="112">
        <v>0.683587</v>
      </c>
      <c r="AZ257" s="112">
        <v>-7.109503</v>
      </c>
    </row>
    <row r="258" hidden="1">
      <c r="A258">
        <f t="shared" si="2"/>
        <v>0</v>
      </c>
      <c r="B258" t="str">
        <f t="shared" si="3"/>
        <v/>
      </c>
      <c r="C258" t="str">
        <f>if(and(D$4&gt;1,E258=PROSES!$D$22),,D258)</f>
        <v/>
      </c>
      <c r="D258" s="1" t="str">
        <f>if(and(F$4&gt;1,F258=PROSES!$B$10),,F258)</f>
        <v/>
      </c>
      <c r="E258" t="str">
        <f t="shared" si="4"/>
        <v/>
      </c>
      <c r="F258" t="str">
        <f t="shared" si="5"/>
        <v/>
      </c>
      <c r="G258" s="1" t="str">
        <f>if(Z258=PROSES!$E$29,T258,)</f>
        <v/>
      </c>
      <c r="H258" t="str">
        <f>if(X258=PROSES!$E$29,T258,)</f>
        <v/>
      </c>
      <c r="I258" t="str">
        <f t="shared" si="6"/>
        <v/>
      </c>
      <c r="J258" t="str">
        <f>if(and($K$4&gt;1,R258=PROSES!$C$2),,K258)</f>
        <v/>
      </c>
      <c r="K258" s="1" t="str">
        <f>if(and($L$4&gt;1,L258=PROSES!$B$2),,L258)</f>
        <v/>
      </c>
      <c r="L258" t="str">
        <f t="shared" si="7"/>
        <v/>
      </c>
      <c r="M258" t="str">
        <f>if(Z258=PROSES!$B$3,T258,)</f>
        <v/>
      </c>
      <c r="N258" t="str">
        <f>if(X258=PROSES!$B$3,T258,)</f>
        <v/>
      </c>
      <c r="O258" t="str">
        <f t="shared" si="8"/>
        <v/>
      </c>
      <c r="P258" t="str">
        <f>if(Z258=PROSES!$B$1,T258,)</f>
        <v/>
      </c>
      <c r="Q258" t="str">
        <f>if(X258=PROSES!$B$1,T258,)</f>
        <v/>
      </c>
      <c r="R258" t="str">
        <f t="shared" si="9"/>
        <v>SINAR SAHABATCITRA HABITAT</v>
      </c>
      <c r="S258" s="3"/>
      <c r="T258" s="68" t="s">
        <v>584</v>
      </c>
      <c r="U258" s="68" t="s">
        <v>58</v>
      </c>
      <c r="V258" s="68" t="s">
        <v>58</v>
      </c>
      <c r="W258" s="68" t="s">
        <v>90</v>
      </c>
      <c r="X258" s="68" t="s">
        <v>583</v>
      </c>
      <c r="Y258" s="115">
        <v>44232.0</v>
      </c>
      <c r="Z258" s="68" t="s">
        <v>577</v>
      </c>
      <c r="AA258" s="115">
        <v>44232.0</v>
      </c>
      <c r="AB258" s="6"/>
      <c r="AC258" s="6"/>
      <c r="AD258" s="112">
        <v>1.0</v>
      </c>
      <c r="AE258" s="112">
        <v>1.0</v>
      </c>
      <c r="AF258" s="6"/>
      <c r="AG258" s="112">
        <v>8.0</v>
      </c>
      <c r="AH258" s="112">
        <v>1.0</v>
      </c>
      <c r="AI258" s="68" t="s">
        <v>64</v>
      </c>
      <c r="AJ258" s="112">
        <v>0.0</v>
      </c>
      <c r="AK258" s="6"/>
      <c r="AL258" s="6"/>
      <c r="AM258" s="112">
        <v>0.0</v>
      </c>
      <c r="AN258" s="112">
        <v>0.0</v>
      </c>
      <c r="AO258" s="112">
        <v>100.0</v>
      </c>
      <c r="AP258" s="112">
        <v>1.0</v>
      </c>
      <c r="AQ258" s="112">
        <v>1.62</v>
      </c>
      <c r="AR258" s="112">
        <v>2.266842</v>
      </c>
      <c r="AS258" s="112">
        <v>82.15014</v>
      </c>
      <c r="AT258" s="112">
        <v>0.3096</v>
      </c>
      <c r="AU258" s="112">
        <v>2.2456</v>
      </c>
      <c r="AV258" s="112">
        <v>1.5096</v>
      </c>
      <c r="AW258" s="112">
        <v>6.7368</v>
      </c>
      <c r="AX258" s="112">
        <v>0.0</v>
      </c>
      <c r="AY258" s="112">
        <v>0.683587</v>
      </c>
      <c r="AZ258" s="112">
        <v>-7.109503</v>
      </c>
    </row>
    <row r="259" hidden="1">
      <c r="A259">
        <f t="shared" si="2"/>
        <v>0</v>
      </c>
      <c r="B259" t="str">
        <f t="shared" si="3"/>
        <v/>
      </c>
      <c r="C259" t="str">
        <f>if(and(D$4&gt;1,E259=PROSES!$D$22),,D259)</f>
        <v/>
      </c>
      <c r="D259" s="1" t="str">
        <f>if(and(F$4&gt;1,F259=PROSES!$B$10),,F259)</f>
        <v/>
      </c>
      <c r="E259" t="str">
        <f t="shared" si="4"/>
        <v/>
      </c>
      <c r="F259" t="str">
        <f t="shared" si="5"/>
        <v/>
      </c>
      <c r="G259" s="1" t="str">
        <f>if(Z259=PROSES!$E$29,T259,)</f>
        <v/>
      </c>
      <c r="H259" t="str">
        <f>if(X259=PROSES!$E$29,T259,)</f>
        <v/>
      </c>
      <c r="I259" t="str">
        <f t="shared" si="6"/>
        <v/>
      </c>
      <c r="J259" t="str">
        <f>if(and($K$4&gt;1,R259=PROSES!$C$2),,K259)</f>
        <v/>
      </c>
      <c r="K259" s="1" t="str">
        <f>if(and($L$4&gt;1,L259=PROSES!$B$2),,L259)</f>
        <v/>
      </c>
      <c r="L259" t="str">
        <f t="shared" si="7"/>
        <v/>
      </c>
      <c r="M259" t="str">
        <f>if(Z259=PROSES!$B$3,T259,)</f>
        <v/>
      </c>
      <c r="N259" t="str">
        <f>if(X259=PROSES!$B$3,T259,)</f>
        <v/>
      </c>
      <c r="O259" t="str">
        <f t="shared" si="8"/>
        <v/>
      </c>
      <c r="P259" t="str">
        <f>if(Z259=PROSES!$B$1,T259,)</f>
        <v/>
      </c>
      <c r="Q259" t="str">
        <f>if(X259=PROSES!$B$1,T259,)</f>
        <v/>
      </c>
      <c r="R259" t="str">
        <f t="shared" si="9"/>
        <v>CITRA HABITATTIGARAKSA</v>
      </c>
      <c r="S259" s="3"/>
      <c r="T259" s="68" t="s">
        <v>585</v>
      </c>
      <c r="U259" s="68" t="s">
        <v>58</v>
      </c>
      <c r="V259" s="68" t="s">
        <v>58</v>
      </c>
      <c r="W259" s="68" t="s">
        <v>90</v>
      </c>
      <c r="X259" s="68" t="s">
        <v>577</v>
      </c>
      <c r="Y259" s="115">
        <v>44232.0</v>
      </c>
      <c r="Z259" s="68" t="s">
        <v>586</v>
      </c>
      <c r="AA259" s="68" t="s">
        <v>66</v>
      </c>
      <c r="AB259" s="6"/>
      <c r="AC259" s="6"/>
      <c r="AD259" s="112">
        <v>0.0</v>
      </c>
      <c r="AE259" s="112">
        <v>1.0</v>
      </c>
      <c r="AF259" s="6"/>
      <c r="AG259" s="112">
        <v>5.74</v>
      </c>
      <c r="AH259" s="112">
        <v>1.0</v>
      </c>
      <c r="AI259" s="68" t="s">
        <v>64</v>
      </c>
      <c r="AJ259" s="112">
        <v>0.0</v>
      </c>
      <c r="AK259" s="6"/>
      <c r="AL259" s="6"/>
      <c r="AM259" s="112">
        <v>0.0</v>
      </c>
      <c r="AN259" s="112">
        <v>0.0</v>
      </c>
      <c r="AO259" s="112">
        <v>100.0</v>
      </c>
      <c r="AP259" s="112">
        <v>1.0</v>
      </c>
      <c r="AQ259" s="112">
        <v>1.62</v>
      </c>
      <c r="AR259" s="112">
        <v>1.626459</v>
      </c>
      <c r="AS259" s="112">
        <v>82.15014</v>
      </c>
      <c r="AT259" s="112">
        <v>0.222138</v>
      </c>
      <c r="AU259" s="112">
        <v>1.611218</v>
      </c>
      <c r="AV259" s="112">
        <v>1.083138</v>
      </c>
      <c r="AW259" s="112">
        <v>4.833654</v>
      </c>
      <c r="AX259" s="112">
        <v>0.0</v>
      </c>
      <c r="AY259" s="112">
        <v>0.683587</v>
      </c>
      <c r="AZ259" s="112">
        <v>-7.109503</v>
      </c>
    </row>
    <row r="260" hidden="1">
      <c r="A260">
        <f t="shared" si="2"/>
        <v>0</v>
      </c>
      <c r="B260" t="str">
        <f t="shared" si="3"/>
        <v/>
      </c>
      <c r="C260" t="str">
        <f>if(and(D$4&gt;1,E260=PROSES!$D$22),,D260)</f>
        <v/>
      </c>
      <c r="D260" s="1" t="str">
        <f>if(and(F$4&gt;1,F260=PROSES!$B$10),,F260)</f>
        <v/>
      </c>
      <c r="E260" t="str">
        <f t="shared" si="4"/>
        <v/>
      </c>
      <c r="F260" t="str">
        <f t="shared" si="5"/>
        <v/>
      </c>
      <c r="G260" s="1" t="str">
        <f>if(Z260=PROSES!$E$29,T260,)</f>
        <v/>
      </c>
      <c r="H260" t="str">
        <f>if(X260=PROSES!$E$29,T260,)</f>
        <v/>
      </c>
      <c r="I260" t="str">
        <f t="shared" si="6"/>
        <v/>
      </c>
      <c r="J260" t="str">
        <f>if(and($K$4&gt;1,R260=PROSES!$C$2),,K260)</f>
        <v/>
      </c>
      <c r="K260" s="1" t="str">
        <f>if(and($L$4&gt;1,L260=PROSES!$B$2),,L260)</f>
        <v/>
      </c>
      <c r="L260" t="str">
        <f t="shared" si="7"/>
        <v/>
      </c>
      <c r="M260" t="str">
        <f>if(Z260=PROSES!$B$3,T260,)</f>
        <v/>
      </c>
      <c r="N260" t="str">
        <f>if(X260=PROSES!$B$3,T260,)</f>
        <v/>
      </c>
      <c r="O260" t="str">
        <f t="shared" si="8"/>
        <v/>
      </c>
      <c r="P260" t="str">
        <f>if(Z260=PROSES!$B$1,T260,)</f>
        <v/>
      </c>
      <c r="Q260" t="str">
        <f>if(X260=PROSES!$B$1,T260,)</f>
        <v/>
      </c>
      <c r="R260" t="str">
        <f t="shared" si="9"/>
        <v>CITRA HABITATTIGARAKSA</v>
      </c>
      <c r="S260" s="3"/>
      <c r="T260" s="68" t="s">
        <v>587</v>
      </c>
      <c r="U260" s="68" t="s">
        <v>58</v>
      </c>
      <c r="V260" s="68" t="s">
        <v>58</v>
      </c>
      <c r="W260" s="68" t="s">
        <v>90</v>
      </c>
      <c r="X260" s="68" t="s">
        <v>577</v>
      </c>
      <c r="Y260" s="113">
        <v>44201.0</v>
      </c>
      <c r="Z260" s="68" t="s">
        <v>586</v>
      </c>
      <c r="AA260" s="112" t="s">
        <v>61</v>
      </c>
      <c r="AB260" s="6"/>
      <c r="AC260" s="6"/>
      <c r="AD260" s="112">
        <v>0.0</v>
      </c>
      <c r="AE260" s="112">
        <v>1.0</v>
      </c>
      <c r="AF260" s="6"/>
      <c r="AG260" s="112">
        <v>5.74</v>
      </c>
      <c r="AH260" s="112">
        <v>1.0</v>
      </c>
      <c r="AI260" s="68" t="s">
        <v>64</v>
      </c>
      <c r="AJ260" s="112">
        <v>0.0</v>
      </c>
      <c r="AK260" s="6"/>
      <c r="AL260" s="6"/>
      <c r="AM260" s="112">
        <v>0.0</v>
      </c>
      <c r="AN260" s="112">
        <v>0.0</v>
      </c>
      <c r="AO260" s="112">
        <v>100.0</v>
      </c>
      <c r="AP260" s="112">
        <v>1.0</v>
      </c>
      <c r="AQ260" s="112">
        <v>1.62</v>
      </c>
      <c r="AR260" s="112">
        <v>1.626459</v>
      </c>
      <c r="AS260" s="112">
        <v>82.15014</v>
      </c>
      <c r="AT260" s="112">
        <v>0.222138</v>
      </c>
      <c r="AU260" s="112">
        <v>1.611218</v>
      </c>
      <c r="AV260" s="112">
        <v>1.083138</v>
      </c>
      <c r="AW260" s="112">
        <v>4.833654</v>
      </c>
      <c r="AX260" s="112">
        <v>0.0</v>
      </c>
      <c r="AY260" s="112">
        <v>0.683587</v>
      </c>
      <c r="AZ260" s="112">
        <v>-7.109503</v>
      </c>
    </row>
    <row r="261" hidden="1">
      <c r="A261">
        <f t="shared" si="2"/>
        <v>0</v>
      </c>
      <c r="B261" t="str">
        <f t="shared" si="3"/>
        <v/>
      </c>
      <c r="C261" t="str">
        <f>if(and(D$4&gt;1,E261=PROSES!$D$22),,D261)</f>
        <v/>
      </c>
      <c r="D261" s="1" t="str">
        <f>if(and(F$4&gt;1,F261=PROSES!$B$10),,F261)</f>
        <v/>
      </c>
      <c r="E261" t="str">
        <f t="shared" si="4"/>
        <v/>
      </c>
      <c r="F261" t="str">
        <f t="shared" si="5"/>
        <v/>
      </c>
      <c r="G261" s="1" t="str">
        <f>if(Z261=PROSES!$E$29,T261,)</f>
        <v/>
      </c>
      <c r="H261" t="str">
        <f>if(X261=PROSES!$E$29,T261,)</f>
        <v/>
      </c>
      <c r="I261" t="str">
        <f t="shared" si="6"/>
        <v/>
      </c>
      <c r="J261" t="str">
        <f>if(and($K$4&gt;1,R261=PROSES!$C$2),,K261)</f>
        <v/>
      </c>
      <c r="K261" s="1" t="str">
        <f>if(and($L$4&gt;1,L261=PROSES!$B$2),,L261)</f>
        <v/>
      </c>
      <c r="L261" t="str">
        <f t="shared" si="7"/>
        <v/>
      </c>
      <c r="M261" t="str">
        <f>if(Z261=PROSES!$B$3,T261,)</f>
        <v/>
      </c>
      <c r="N261" t="str">
        <f>if(X261=PROSES!$B$3,T261,)</f>
        <v/>
      </c>
      <c r="O261" t="str">
        <f t="shared" si="8"/>
        <v/>
      </c>
      <c r="P261" t="str">
        <f>if(Z261=PROSES!$B$1,T261,)</f>
        <v/>
      </c>
      <c r="Q261" t="str">
        <f>if(X261=PROSES!$B$1,T261,)</f>
        <v/>
      </c>
      <c r="R261" t="str">
        <f t="shared" si="9"/>
        <v>CIAWI BARUCIBADAK BARU5</v>
      </c>
      <c r="S261" s="3"/>
      <c r="T261" s="68" t="s">
        <v>588</v>
      </c>
      <c r="U261" s="68" t="s">
        <v>58</v>
      </c>
      <c r="V261" s="68" t="s">
        <v>58</v>
      </c>
      <c r="W261" s="68" t="s">
        <v>254</v>
      </c>
      <c r="X261" s="68" t="s">
        <v>255</v>
      </c>
      <c r="Y261" s="112" t="s">
        <v>61</v>
      </c>
      <c r="Z261" s="68" t="s">
        <v>245</v>
      </c>
      <c r="AA261" s="112" t="s">
        <v>61</v>
      </c>
      <c r="AB261" s="6"/>
      <c r="AC261" s="6"/>
      <c r="AD261" s="112">
        <v>0.0</v>
      </c>
      <c r="AE261" s="112">
        <v>1.0</v>
      </c>
      <c r="AF261" s="6"/>
      <c r="AG261" s="112">
        <v>25.7</v>
      </c>
      <c r="AH261" s="112">
        <v>1.0</v>
      </c>
      <c r="AI261" s="68" t="s">
        <v>64</v>
      </c>
      <c r="AJ261" s="112">
        <v>0.0</v>
      </c>
      <c r="AK261" s="6"/>
      <c r="AL261" s="6"/>
      <c r="AM261" s="112">
        <v>0.0</v>
      </c>
      <c r="AN261" s="112">
        <v>0.0</v>
      </c>
      <c r="AO261" s="112">
        <v>100.0</v>
      </c>
      <c r="AP261" s="112">
        <v>1.0</v>
      </c>
      <c r="AQ261" s="112">
        <v>3.05</v>
      </c>
      <c r="AR261" s="112">
        <v>5.161145</v>
      </c>
      <c r="AS261" s="112">
        <v>81.09116</v>
      </c>
      <c r="AT261" s="112">
        <v>0.79927</v>
      </c>
      <c r="AU261" s="112">
        <v>5.09888</v>
      </c>
      <c r="AV261" s="112">
        <v>4.6517</v>
      </c>
      <c r="AW261" s="112">
        <v>15.2915</v>
      </c>
      <c r="AX261" s="112">
        <v>0.0</v>
      </c>
      <c r="AY261" s="112">
        <v>0.7037433</v>
      </c>
      <c r="AZ261" s="112">
        <v>-11.79587</v>
      </c>
    </row>
    <row r="262" hidden="1">
      <c r="A262">
        <f t="shared" si="2"/>
        <v>0</v>
      </c>
      <c r="B262" t="str">
        <f t="shared" si="3"/>
        <v/>
      </c>
      <c r="C262" t="str">
        <f>if(and(D$4&gt;1,E262=PROSES!$D$22),,D262)</f>
        <v/>
      </c>
      <c r="D262" s="1" t="str">
        <f>if(and(F$4&gt;1,F262=PROSES!$B$10),,F262)</f>
        <v/>
      </c>
      <c r="E262" t="str">
        <f t="shared" si="4"/>
        <v/>
      </c>
      <c r="F262" t="str">
        <f t="shared" si="5"/>
        <v/>
      </c>
      <c r="G262" s="1" t="str">
        <f>if(Z262=PROSES!$E$29,T262,)</f>
        <v/>
      </c>
      <c r="H262" t="str">
        <f>if(X262=PROSES!$E$29,T262,)</f>
        <v/>
      </c>
      <c r="I262" t="str">
        <f t="shared" si="6"/>
        <v/>
      </c>
      <c r="J262" t="str">
        <f>if(and($K$4&gt;1,R262=PROSES!$C$2),,K262)</f>
        <v/>
      </c>
      <c r="K262" s="1" t="str">
        <f>if(and($L$4&gt;1,L262=PROSES!$B$2),,L262)</f>
        <v/>
      </c>
      <c r="L262" t="str">
        <f t="shared" si="7"/>
        <v/>
      </c>
      <c r="M262" t="str">
        <f>if(Z262=PROSES!$B$3,T262,)</f>
        <v/>
      </c>
      <c r="N262" t="str">
        <f>if(X262=PROSES!$B$3,T262,)</f>
        <v/>
      </c>
      <c r="O262" t="str">
        <f t="shared" si="8"/>
        <v/>
      </c>
      <c r="P262" t="str">
        <f>if(Z262=PROSES!$B$1,T262,)</f>
        <v/>
      </c>
      <c r="Q262" t="str">
        <f>if(X262=PROSES!$B$1,T262,)</f>
        <v/>
      </c>
      <c r="R262" t="str">
        <f t="shared" si="9"/>
        <v>CIAWI BARUCIBADAK BARU5</v>
      </c>
      <c r="S262" s="3"/>
      <c r="T262" s="68" t="s">
        <v>589</v>
      </c>
      <c r="U262" s="68" t="s">
        <v>58</v>
      </c>
      <c r="V262" s="68" t="s">
        <v>58</v>
      </c>
      <c r="W262" s="114" t="s">
        <v>254</v>
      </c>
      <c r="X262" s="68" t="s">
        <v>255</v>
      </c>
      <c r="Y262" s="68" t="s">
        <v>66</v>
      </c>
      <c r="Z262" s="68" t="s">
        <v>245</v>
      </c>
      <c r="AA262" s="112" t="s">
        <v>66</v>
      </c>
      <c r="AB262" s="6"/>
      <c r="AC262" s="6"/>
      <c r="AD262" s="112">
        <v>0.0</v>
      </c>
      <c r="AE262" s="112">
        <v>1.0</v>
      </c>
      <c r="AF262" s="6"/>
      <c r="AG262" s="112">
        <v>25.7</v>
      </c>
      <c r="AH262" s="112">
        <v>1.0</v>
      </c>
      <c r="AI262" s="68" t="s">
        <v>64</v>
      </c>
      <c r="AJ262" s="112">
        <v>0.0</v>
      </c>
      <c r="AK262" s="6"/>
      <c r="AL262" s="6"/>
      <c r="AM262" s="112">
        <v>0.0</v>
      </c>
      <c r="AN262" s="112">
        <v>0.0</v>
      </c>
      <c r="AO262" s="112">
        <v>100.0</v>
      </c>
      <c r="AP262" s="112">
        <v>1.0</v>
      </c>
      <c r="AQ262" s="112">
        <v>3.05</v>
      </c>
      <c r="AR262" s="112">
        <v>5.161145</v>
      </c>
      <c r="AS262" s="112">
        <v>81.09116</v>
      </c>
      <c r="AT262" s="112">
        <v>0.79927</v>
      </c>
      <c r="AU262" s="112">
        <v>5.09888</v>
      </c>
      <c r="AV262" s="112">
        <v>4.6517</v>
      </c>
      <c r="AW262" s="112">
        <v>15.2915</v>
      </c>
      <c r="AX262" s="112">
        <v>0.0</v>
      </c>
      <c r="AY262" s="112">
        <v>0.7037433</v>
      </c>
      <c r="AZ262" s="112">
        <v>-11.79587</v>
      </c>
    </row>
    <row r="263" hidden="1">
      <c r="A263">
        <f t="shared" si="2"/>
        <v>0</v>
      </c>
      <c r="B263" t="str">
        <f t="shared" si="3"/>
        <v/>
      </c>
      <c r="C263" t="str">
        <f>if(and(D$4&gt;1,E263=PROSES!$D$22),,D263)</f>
        <v/>
      </c>
      <c r="D263" s="1" t="str">
        <f>if(and(F$4&gt;1,F263=PROSES!$B$10),,F263)</f>
        <v/>
      </c>
      <c r="E263" t="str">
        <f t="shared" si="4"/>
        <v/>
      </c>
      <c r="F263" t="str">
        <f t="shared" si="5"/>
        <v/>
      </c>
      <c r="G263" s="1" t="str">
        <f>if(Z263=PROSES!$E$29,T263,)</f>
        <v/>
      </c>
      <c r="H263" t="str">
        <f>if(X263=PROSES!$E$29,T263,)</f>
        <v/>
      </c>
      <c r="I263" t="str">
        <f t="shared" si="6"/>
        <v/>
      </c>
      <c r="J263" t="str">
        <f>if(and($K$4&gt;1,R263=PROSES!$C$2),,K263)</f>
        <v/>
      </c>
      <c r="K263" s="1" t="str">
        <f>if(and($L$4&gt;1,L263=PROSES!$B$2),,L263)</f>
        <v/>
      </c>
      <c r="L263" t="str">
        <f t="shared" si="7"/>
        <v/>
      </c>
      <c r="M263" t="str">
        <f>if(Z263=PROSES!$B$3,T263,)</f>
        <v/>
      </c>
      <c r="N263" t="str">
        <f>if(X263=PROSES!$B$3,T263,)</f>
        <v/>
      </c>
      <c r="O263" t="str">
        <f t="shared" si="8"/>
        <v/>
      </c>
      <c r="P263" t="str">
        <f>if(Z263=PROSES!$B$1,T263,)</f>
        <v/>
      </c>
      <c r="Q263" t="str">
        <f>if(X263=PROSES!$B$1,T263,)</f>
        <v/>
      </c>
      <c r="R263" t="str">
        <f t="shared" si="9"/>
        <v>CIKEDUNG5HAURGEULIS5</v>
      </c>
      <c r="S263" s="3"/>
      <c r="T263" s="68" t="s">
        <v>590</v>
      </c>
      <c r="U263" s="68" t="s">
        <v>115</v>
      </c>
      <c r="V263" s="68" t="s">
        <v>115</v>
      </c>
      <c r="W263" s="68" t="s">
        <v>90</v>
      </c>
      <c r="X263" s="68" t="s">
        <v>591</v>
      </c>
      <c r="Y263" s="68" t="s">
        <v>85</v>
      </c>
      <c r="Z263" s="68" t="s">
        <v>592</v>
      </c>
      <c r="AA263" s="68" t="s">
        <v>88</v>
      </c>
      <c r="AB263" s="6"/>
      <c r="AC263" s="6"/>
      <c r="AD263" s="112">
        <v>0.0</v>
      </c>
      <c r="AE263" s="112">
        <v>1.0</v>
      </c>
      <c r="AF263" s="6"/>
      <c r="AG263" s="112">
        <v>23.44</v>
      </c>
      <c r="AH263" s="112">
        <v>1.0</v>
      </c>
      <c r="AI263" s="68" t="s">
        <v>64</v>
      </c>
      <c r="AJ263" s="112">
        <v>0.0</v>
      </c>
      <c r="AK263" s="6"/>
      <c r="AL263" s="6"/>
      <c r="AM263" s="112">
        <v>0.0</v>
      </c>
      <c r="AN263" s="112">
        <v>0.0</v>
      </c>
      <c r="AO263" s="112">
        <v>100.0</v>
      </c>
      <c r="AP263" s="112">
        <v>1.0</v>
      </c>
      <c r="AQ263" s="112">
        <v>1.62</v>
      </c>
      <c r="AR263" s="112">
        <v>6.641847</v>
      </c>
      <c r="AS263" s="112">
        <v>82.15014</v>
      </c>
      <c r="AT263" s="112">
        <v>0.907128</v>
      </c>
      <c r="AU263" s="112">
        <v>6.579608</v>
      </c>
      <c r="AV263" s="112">
        <v>4.423128</v>
      </c>
      <c r="AW263" s="112">
        <v>19.73882</v>
      </c>
      <c r="AX263" s="112">
        <v>0.0</v>
      </c>
      <c r="AY263" s="112">
        <v>0.683587</v>
      </c>
      <c r="AZ263" s="112">
        <v>-7.109503</v>
      </c>
    </row>
    <row r="264" hidden="1">
      <c r="A264">
        <f t="shared" si="2"/>
        <v>0</v>
      </c>
      <c r="B264" t="str">
        <f t="shared" si="3"/>
        <v/>
      </c>
      <c r="C264" t="str">
        <f>if(and(D$4&gt;1,E264=PROSES!$D$22),,D264)</f>
        <v/>
      </c>
      <c r="D264" s="1" t="str">
        <f>if(and(F$4&gt;1,F264=PROSES!$B$10),,F264)</f>
        <v/>
      </c>
      <c r="E264" t="str">
        <f t="shared" si="4"/>
        <v/>
      </c>
      <c r="F264" t="str">
        <f t="shared" si="5"/>
        <v/>
      </c>
      <c r="G264" s="1" t="str">
        <f>if(Z264=PROSES!$E$29,T264,)</f>
        <v/>
      </c>
      <c r="H264" t="str">
        <f>if(X264=PROSES!$E$29,T264,)</f>
        <v/>
      </c>
      <c r="I264" t="str">
        <f t="shared" si="6"/>
        <v/>
      </c>
      <c r="J264" t="str">
        <f>if(and($K$4&gt;1,R264=PROSES!$C$2),,K264)</f>
        <v/>
      </c>
      <c r="K264" s="1" t="str">
        <f>if(and($L$4&gt;1,L264=PROSES!$B$2),,L264)</f>
        <v/>
      </c>
      <c r="L264" t="str">
        <f t="shared" si="7"/>
        <v/>
      </c>
      <c r="M264" t="str">
        <f>if(Z264=PROSES!$B$3,T264,)</f>
        <v/>
      </c>
      <c r="N264" t="str">
        <f>if(X264=PROSES!$B$3,T264,)</f>
        <v/>
      </c>
      <c r="O264" t="str">
        <f t="shared" si="8"/>
        <v/>
      </c>
      <c r="P264" t="str">
        <f>if(Z264=PROSES!$B$1,T264,)</f>
        <v/>
      </c>
      <c r="Q264" t="str">
        <f>if(X264=PROSES!$B$1,T264,)</f>
        <v/>
      </c>
      <c r="R264" t="str">
        <f t="shared" si="9"/>
        <v>CIKUMPAY5PABUARAN5</v>
      </c>
      <c r="S264" s="3"/>
      <c r="T264" s="68" t="s">
        <v>593</v>
      </c>
      <c r="U264" s="68" t="s">
        <v>115</v>
      </c>
      <c r="V264" s="68" t="s">
        <v>115</v>
      </c>
      <c r="W264" s="114" t="s">
        <v>90</v>
      </c>
      <c r="X264" s="68" t="s">
        <v>594</v>
      </c>
      <c r="Y264" s="68" t="s">
        <v>88</v>
      </c>
      <c r="Z264" s="68" t="s">
        <v>595</v>
      </c>
      <c r="AA264" s="112" t="s">
        <v>88</v>
      </c>
      <c r="AB264" s="6"/>
      <c r="AC264" s="6"/>
      <c r="AD264" s="112">
        <v>0.0</v>
      </c>
      <c r="AE264" s="112">
        <v>1.0</v>
      </c>
      <c r="AF264" s="6"/>
      <c r="AG264" s="112">
        <v>8.75</v>
      </c>
      <c r="AH264" s="112">
        <v>1.0</v>
      </c>
      <c r="AI264" s="68" t="s">
        <v>64</v>
      </c>
      <c r="AJ264" s="112">
        <v>0.0</v>
      </c>
      <c r="AK264" s="6"/>
      <c r="AL264" s="6"/>
      <c r="AM264" s="112">
        <v>0.0</v>
      </c>
      <c r="AN264" s="112">
        <v>0.0</v>
      </c>
      <c r="AO264" s="112">
        <v>100.0</v>
      </c>
      <c r="AP264" s="112">
        <v>1.0</v>
      </c>
      <c r="AQ264" s="112">
        <v>1.62</v>
      </c>
      <c r="AR264" s="112">
        <v>2.479358</v>
      </c>
      <c r="AS264" s="112">
        <v>82.15014</v>
      </c>
      <c r="AT264" s="112">
        <v>0.338625</v>
      </c>
      <c r="AU264" s="112">
        <v>2.456125</v>
      </c>
      <c r="AV264" s="112">
        <v>1.651125</v>
      </c>
      <c r="AW264" s="112">
        <v>7.368375</v>
      </c>
      <c r="AX264" s="112">
        <v>0.0</v>
      </c>
      <c r="AY264" s="112">
        <v>0.683587</v>
      </c>
      <c r="AZ264" s="112">
        <v>-7.109503</v>
      </c>
    </row>
    <row r="265" hidden="1">
      <c r="A265">
        <f t="shared" si="2"/>
        <v>0</v>
      </c>
      <c r="B265" t="str">
        <f t="shared" si="3"/>
        <v/>
      </c>
      <c r="C265" t="str">
        <f>if(and(D$4&gt;1,E265=PROSES!$D$22),,D265)</f>
        <v/>
      </c>
      <c r="D265" s="1" t="str">
        <f>if(and(F$4&gt;1,F265=PROSES!$B$10),,F265)</f>
        <v/>
      </c>
      <c r="E265" t="str">
        <f t="shared" si="4"/>
        <v/>
      </c>
      <c r="F265" t="str">
        <f t="shared" si="5"/>
        <v/>
      </c>
      <c r="G265" s="1" t="str">
        <f>if(Z265=PROSES!$E$29,T265,)</f>
        <v/>
      </c>
      <c r="H265" t="str">
        <f>if(X265=PROSES!$E$29,T265,)</f>
        <v/>
      </c>
      <c r="I265" t="str">
        <f t="shared" si="6"/>
        <v/>
      </c>
      <c r="J265" t="str">
        <f>if(and($K$4&gt;1,R265=PROSES!$C$2),,K265)</f>
        <v/>
      </c>
      <c r="K265" s="1" t="str">
        <f>if(and($L$4&gt;1,L265=PROSES!$B$2),,L265)</f>
        <v/>
      </c>
      <c r="L265" t="str">
        <f t="shared" si="7"/>
        <v/>
      </c>
      <c r="M265" t="str">
        <f>if(Z265=PROSES!$B$3,T265,)</f>
        <v/>
      </c>
      <c r="N265" t="str">
        <f>if(X265=PROSES!$B$3,T265,)</f>
        <v/>
      </c>
      <c r="O265" t="str">
        <f t="shared" si="8"/>
        <v/>
      </c>
      <c r="P265" t="str">
        <f>if(Z265=PROSES!$B$1,T265,)</f>
        <v/>
      </c>
      <c r="Q265" t="str">
        <f>if(X265=PROSES!$B$1,T265,)</f>
        <v/>
      </c>
      <c r="R265" t="str">
        <f t="shared" si="9"/>
        <v>CIKANDEBALARAJA</v>
      </c>
      <c r="S265" s="3"/>
      <c r="T265" s="68" t="s">
        <v>596</v>
      </c>
      <c r="U265" s="68" t="s">
        <v>58</v>
      </c>
      <c r="V265" s="68" t="s">
        <v>58</v>
      </c>
      <c r="W265" s="68" t="s">
        <v>90</v>
      </c>
      <c r="X265" s="68" t="s">
        <v>597</v>
      </c>
      <c r="Y265" s="68" t="s">
        <v>61</v>
      </c>
      <c r="Z265" s="68" t="s">
        <v>162</v>
      </c>
      <c r="AA265" s="68" t="s">
        <v>66</v>
      </c>
      <c r="AB265" s="6"/>
      <c r="AC265" s="6"/>
      <c r="AD265" s="112">
        <v>0.0</v>
      </c>
      <c r="AE265" s="112">
        <v>1.0</v>
      </c>
      <c r="AF265" s="6"/>
      <c r="AG265" s="112">
        <v>11.34</v>
      </c>
      <c r="AH265" s="112">
        <v>1.0</v>
      </c>
      <c r="AI265" s="68" t="s">
        <v>64</v>
      </c>
      <c r="AJ265" s="112">
        <v>0.0</v>
      </c>
      <c r="AK265" s="6"/>
      <c r="AL265" s="6"/>
      <c r="AM265" s="112">
        <v>0.0</v>
      </c>
      <c r="AN265" s="112">
        <v>0.0</v>
      </c>
      <c r="AO265" s="112">
        <v>100.0</v>
      </c>
      <c r="AP265" s="112">
        <v>1.0</v>
      </c>
      <c r="AQ265" s="112">
        <v>1.62</v>
      </c>
      <c r="AR265" s="112">
        <v>3.213248</v>
      </c>
      <c r="AS265" s="112">
        <v>82.15014</v>
      </c>
      <c r="AT265" s="112">
        <v>0.438858</v>
      </c>
      <c r="AU265" s="112">
        <v>3.183138</v>
      </c>
      <c r="AV265" s="112">
        <v>2.139858</v>
      </c>
      <c r="AW265" s="112">
        <v>9.549415</v>
      </c>
      <c r="AX265" s="112">
        <v>0.0</v>
      </c>
      <c r="AY265" s="112">
        <v>0.683587</v>
      </c>
      <c r="AZ265" s="112">
        <v>-7.109503</v>
      </c>
    </row>
    <row r="266" hidden="1">
      <c r="A266">
        <f t="shared" si="2"/>
        <v>0</v>
      </c>
      <c r="B266" t="str">
        <f t="shared" si="3"/>
        <v/>
      </c>
      <c r="C266" t="str">
        <f>if(and(D$4&gt;1,E266=PROSES!$D$22),,D266)</f>
        <v/>
      </c>
      <c r="D266" s="1" t="str">
        <f>if(and(F$4&gt;1,F266=PROSES!$B$10),,F266)</f>
        <v/>
      </c>
      <c r="E266" t="str">
        <f t="shared" si="4"/>
        <v/>
      </c>
      <c r="F266" t="str">
        <f t="shared" si="5"/>
        <v/>
      </c>
      <c r="G266" s="1" t="str">
        <f>if(Z266=PROSES!$E$29,T266,)</f>
        <v/>
      </c>
      <c r="H266" t="str">
        <f>if(X266=PROSES!$E$29,T266,)</f>
        <v/>
      </c>
      <c r="I266" t="str">
        <f t="shared" si="6"/>
        <v/>
      </c>
      <c r="J266" t="str">
        <f>if(and($K$4&gt;1,R266=PROSES!$C$2),,K266)</f>
        <v/>
      </c>
      <c r="K266" s="1" t="str">
        <f>if(and($L$4&gt;1,L266=PROSES!$B$2),,L266)</f>
        <v/>
      </c>
      <c r="L266" t="str">
        <f t="shared" si="7"/>
        <v/>
      </c>
      <c r="M266" t="str">
        <f>if(Z266=PROSES!$B$3,T266,)</f>
        <v/>
      </c>
      <c r="N266" t="str">
        <f>if(X266=PROSES!$B$3,T266,)</f>
        <v/>
      </c>
      <c r="O266" t="str">
        <f t="shared" si="8"/>
        <v/>
      </c>
      <c r="P266" t="str">
        <f>if(Z266=PROSES!$B$1,T266,)</f>
        <v/>
      </c>
      <c r="Q266" t="str">
        <f>if(X266=PROSES!$B$1,T266,)</f>
        <v/>
      </c>
      <c r="R266" t="str">
        <f t="shared" si="9"/>
        <v>CIKANDEBALARAJA</v>
      </c>
      <c r="S266" s="3"/>
      <c r="T266" s="68" t="s">
        <v>598</v>
      </c>
      <c r="U266" s="68" t="s">
        <v>58</v>
      </c>
      <c r="V266" s="68" t="s">
        <v>58</v>
      </c>
      <c r="W266" s="68" t="s">
        <v>90</v>
      </c>
      <c r="X266" s="68" t="s">
        <v>597</v>
      </c>
      <c r="Y266" s="68" t="s">
        <v>66</v>
      </c>
      <c r="Z266" s="68" t="s">
        <v>162</v>
      </c>
      <c r="AA266" s="68" t="s">
        <v>66</v>
      </c>
      <c r="AB266" s="6"/>
      <c r="AC266" s="6"/>
      <c r="AD266" s="112">
        <v>0.0</v>
      </c>
      <c r="AE266" s="112">
        <v>1.0</v>
      </c>
      <c r="AF266" s="6"/>
      <c r="AG266" s="112">
        <v>11.34</v>
      </c>
      <c r="AH266" s="112">
        <v>1.0</v>
      </c>
      <c r="AI266" s="68" t="s">
        <v>64</v>
      </c>
      <c r="AJ266" s="112">
        <v>0.0</v>
      </c>
      <c r="AK266" s="6"/>
      <c r="AL266" s="6"/>
      <c r="AM266" s="112">
        <v>0.0</v>
      </c>
      <c r="AN266" s="112">
        <v>0.0</v>
      </c>
      <c r="AO266" s="112">
        <v>100.0</v>
      </c>
      <c r="AP266" s="112">
        <v>1.0</v>
      </c>
      <c r="AQ266" s="112">
        <v>1.62</v>
      </c>
      <c r="AR266" s="112">
        <v>3.213248</v>
      </c>
      <c r="AS266" s="112">
        <v>82.15014</v>
      </c>
      <c r="AT266" s="112">
        <v>0.438858</v>
      </c>
      <c r="AU266" s="112">
        <v>3.183138</v>
      </c>
      <c r="AV266" s="112">
        <v>2.139858</v>
      </c>
      <c r="AW266" s="112">
        <v>9.549415</v>
      </c>
      <c r="AX266" s="112">
        <v>0.0</v>
      </c>
      <c r="AY266" s="112">
        <v>0.683587</v>
      </c>
      <c r="AZ266" s="112">
        <v>-7.109503</v>
      </c>
    </row>
    <row r="267" hidden="1">
      <c r="A267">
        <f t="shared" si="2"/>
        <v>0</v>
      </c>
      <c r="B267" t="str">
        <f t="shared" si="3"/>
        <v/>
      </c>
      <c r="C267" t="str">
        <f>if(and(D$4&gt;1,E267=PROSES!$D$22),,D267)</f>
        <v/>
      </c>
      <c r="D267" s="1" t="str">
        <f>if(and(F$4&gt;1,F267=PROSES!$B$10),,F267)</f>
        <v/>
      </c>
      <c r="E267" t="str">
        <f t="shared" si="4"/>
        <v/>
      </c>
      <c r="F267" t="str">
        <f t="shared" si="5"/>
        <v/>
      </c>
      <c r="G267" s="1" t="str">
        <f>if(Z267=PROSES!$E$29,T267,)</f>
        <v/>
      </c>
      <c r="H267" t="str">
        <f>if(X267=PROSES!$E$29,T267,)</f>
        <v/>
      </c>
      <c r="I267" t="str">
        <f t="shared" si="6"/>
        <v/>
      </c>
      <c r="J267" t="str">
        <f>if(and($K$4&gt;1,R267=PROSES!$C$2),,K267)</f>
        <v/>
      </c>
      <c r="K267" s="1" t="str">
        <f>if(and($L$4&gt;1,L267=PROSES!$B$2),,L267)</f>
        <v/>
      </c>
      <c r="L267" t="str">
        <f t="shared" si="7"/>
        <v/>
      </c>
      <c r="M267" t="str">
        <f>if(Z267=PROSES!$B$3,T267,)</f>
        <v/>
      </c>
      <c r="N267" t="str">
        <f>if(X267=PROSES!$B$3,T267,)</f>
        <v/>
      </c>
      <c r="O267" t="str">
        <f t="shared" si="8"/>
        <v/>
      </c>
      <c r="P267" t="str">
        <f>if(Z267=PROSES!$B$1,T267,)</f>
        <v/>
      </c>
      <c r="Q267" t="str">
        <f>if(X267=PROSES!$B$1,T267,)</f>
        <v/>
      </c>
      <c r="R267" t="str">
        <f t="shared" si="9"/>
        <v>CIKANDEINDAH KIAT 5</v>
      </c>
      <c r="S267" s="3"/>
      <c r="T267" s="68" t="s">
        <v>599</v>
      </c>
      <c r="U267" s="68" t="s">
        <v>58</v>
      </c>
      <c r="V267" s="68" t="s">
        <v>58</v>
      </c>
      <c r="W267" s="68" t="s">
        <v>90</v>
      </c>
      <c r="X267" s="68" t="s">
        <v>597</v>
      </c>
      <c r="Y267" s="68" t="s">
        <v>66</v>
      </c>
      <c r="Z267" s="68" t="s">
        <v>600</v>
      </c>
      <c r="AA267" s="68" t="s">
        <v>66</v>
      </c>
      <c r="AB267" s="6"/>
      <c r="AC267" s="6"/>
      <c r="AD267" s="112">
        <v>0.0</v>
      </c>
      <c r="AE267" s="112">
        <v>1.0</v>
      </c>
      <c r="AF267" s="6"/>
      <c r="AG267" s="112">
        <v>10.0</v>
      </c>
      <c r="AH267" s="112">
        <v>1.0</v>
      </c>
      <c r="AI267" s="68" t="s">
        <v>64</v>
      </c>
      <c r="AJ267" s="112">
        <v>0.0</v>
      </c>
      <c r="AK267" s="6"/>
      <c r="AL267" s="6"/>
      <c r="AM267" s="112">
        <v>0.0</v>
      </c>
      <c r="AN267" s="112">
        <v>0.0</v>
      </c>
      <c r="AO267" s="112">
        <v>100.0</v>
      </c>
      <c r="AP267" s="112">
        <v>1.0</v>
      </c>
      <c r="AQ267" s="112">
        <v>1.62</v>
      </c>
      <c r="AR267" s="112">
        <v>2.833552</v>
      </c>
      <c r="AS267" s="112">
        <v>82.15014</v>
      </c>
      <c r="AT267" s="112">
        <v>0.387</v>
      </c>
      <c r="AU267" s="112">
        <v>2.807</v>
      </c>
      <c r="AV267" s="112">
        <v>1.887</v>
      </c>
      <c r="AW267" s="112">
        <v>8.421</v>
      </c>
      <c r="AX267" s="112">
        <v>0.0</v>
      </c>
      <c r="AY267" s="112">
        <v>0.683587</v>
      </c>
      <c r="AZ267" s="112">
        <v>-7.109503</v>
      </c>
    </row>
    <row r="268" hidden="1">
      <c r="A268">
        <f t="shared" si="2"/>
        <v>0</v>
      </c>
      <c r="B268" t="str">
        <f t="shared" si="3"/>
        <v/>
      </c>
      <c r="C268" t="str">
        <f>if(and(D$4&gt;1,E268=PROSES!$D$22),,D268)</f>
        <v/>
      </c>
      <c r="D268" s="1" t="str">
        <f>if(and(F$4&gt;1,F268=PROSES!$B$10),,F268)</f>
        <v/>
      </c>
      <c r="E268" t="str">
        <f t="shared" si="4"/>
        <v/>
      </c>
      <c r="F268" t="str">
        <f t="shared" si="5"/>
        <v/>
      </c>
      <c r="G268" s="1" t="str">
        <f>if(Z268=PROSES!$E$29,T268,)</f>
        <v/>
      </c>
      <c r="H268" t="str">
        <f>if(X268=PROSES!$E$29,T268,)</f>
        <v/>
      </c>
      <c r="I268" t="str">
        <f t="shared" si="6"/>
        <v/>
      </c>
      <c r="J268" t="str">
        <f>if(and($K$4&gt;1,R268=PROSES!$C$2),,K268)</f>
        <v/>
      </c>
      <c r="K268" s="1" t="str">
        <f>if(and($L$4&gt;1,L268=PROSES!$B$2),,L268)</f>
        <v/>
      </c>
      <c r="L268" t="str">
        <f t="shared" si="7"/>
        <v/>
      </c>
      <c r="M268" t="str">
        <f>if(Z268=PROSES!$B$3,T268,)</f>
        <v/>
      </c>
      <c r="N268" t="str">
        <f>if(X268=PROSES!$B$3,T268,)</f>
        <v/>
      </c>
      <c r="O268" t="str">
        <f t="shared" si="8"/>
        <v/>
      </c>
      <c r="P268" t="str">
        <f>if(Z268=PROSES!$B$1,T268,)</f>
        <v/>
      </c>
      <c r="Q268" t="str">
        <f>if(X268=PROSES!$B$1,T268,)</f>
        <v/>
      </c>
      <c r="R268" t="str">
        <f t="shared" si="9"/>
        <v>CIKANDEPUNCAK AM</v>
      </c>
      <c r="S268" s="3"/>
      <c r="T268" s="68" t="s">
        <v>601</v>
      </c>
      <c r="U268" s="68" t="s">
        <v>58</v>
      </c>
      <c r="V268" s="68" t="s">
        <v>58</v>
      </c>
      <c r="W268" s="68" t="s">
        <v>90</v>
      </c>
      <c r="X268" s="68" t="s">
        <v>597</v>
      </c>
      <c r="Y268" s="68" t="s">
        <v>61</v>
      </c>
      <c r="Z268" s="68" t="s">
        <v>602</v>
      </c>
      <c r="AA268" s="68" t="s">
        <v>61</v>
      </c>
      <c r="AB268" s="6"/>
      <c r="AC268" s="6"/>
      <c r="AD268" s="112">
        <v>0.0</v>
      </c>
      <c r="AE268" s="112">
        <v>1.0</v>
      </c>
      <c r="AF268" s="6"/>
      <c r="AG268" s="112">
        <v>3.2</v>
      </c>
      <c r="AH268" s="112">
        <v>1.0</v>
      </c>
      <c r="AI268" s="68" t="s">
        <v>64</v>
      </c>
      <c r="AJ268" s="112">
        <v>0.0</v>
      </c>
      <c r="AK268" s="6"/>
      <c r="AL268" s="6"/>
      <c r="AM268" s="112">
        <v>0.0</v>
      </c>
      <c r="AN268" s="112">
        <v>0.0</v>
      </c>
      <c r="AO268" s="112">
        <v>100.0</v>
      </c>
      <c r="AP268" s="112">
        <v>1.0</v>
      </c>
      <c r="AQ268" s="112">
        <v>1.62</v>
      </c>
      <c r="AR268" s="112">
        <v>0.9067367</v>
      </c>
      <c r="AS268" s="112">
        <v>82.15014</v>
      </c>
      <c r="AT268" s="112">
        <v>0.12384</v>
      </c>
      <c r="AU268" s="112">
        <v>0.89824</v>
      </c>
      <c r="AV268" s="112">
        <v>0.6038401</v>
      </c>
      <c r="AW268" s="112">
        <v>2.69472</v>
      </c>
      <c r="AX268" s="112">
        <v>0.0</v>
      </c>
      <c r="AY268" s="112">
        <v>0.683587</v>
      </c>
      <c r="AZ268" s="112">
        <v>-7.109503</v>
      </c>
    </row>
    <row r="269" hidden="1">
      <c r="A269">
        <f t="shared" si="2"/>
        <v>0</v>
      </c>
      <c r="B269" t="str">
        <f t="shared" si="3"/>
        <v/>
      </c>
      <c r="C269" t="str">
        <f>if(and(D$4&gt;1,E269=PROSES!$D$22),,D269)</f>
        <v/>
      </c>
      <c r="D269" s="1" t="str">
        <f>if(and(F$4&gt;1,F269=PROSES!$B$10),,F269)</f>
        <v/>
      </c>
      <c r="E269" t="str">
        <f t="shared" si="4"/>
        <v/>
      </c>
      <c r="F269" t="str">
        <f t="shared" si="5"/>
        <v/>
      </c>
      <c r="G269" s="1" t="str">
        <f>if(Z269=PROSES!$E$29,T269,)</f>
        <v/>
      </c>
      <c r="H269" t="str">
        <f>if(X269=PROSES!$E$29,T269,)</f>
        <v/>
      </c>
      <c r="I269" t="str">
        <f t="shared" si="6"/>
        <v/>
      </c>
      <c r="J269" t="str">
        <f>if(and($K$4&gt;1,R269=PROSES!$C$2),,K269)</f>
        <v/>
      </c>
      <c r="K269" s="1" t="str">
        <f>if(and($L$4&gt;1,L269=PROSES!$B$2),,L269)</f>
        <v/>
      </c>
      <c r="L269" t="str">
        <f t="shared" si="7"/>
        <v/>
      </c>
      <c r="M269" t="str">
        <f>if(Z269=PROSES!$B$3,T269,)</f>
        <v/>
      </c>
      <c r="N269" t="str">
        <f>if(X269=PROSES!$B$3,T269,)</f>
        <v/>
      </c>
      <c r="O269" t="str">
        <f t="shared" si="8"/>
        <v/>
      </c>
      <c r="P269" t="str">
        <f>if(Z269=PROSES!$B$1,T269,)</f>
        <v/>
      </c>
      <c r="Q269" t="str">
        <f>if(X269=PROSES!$B$1,T269,)</f>
        <v/>
      </c>
      <c r="R269" t="str">
        <f t="shared" si="9"/>
        <v>CIKANDEPUNCAK AM</v>
      </c>
      <c r="S269" s="3"/>
      <c r="T269" s="68" t="s">
        <v>603</v>
      </c>
      <c r="U269" s="68" t="s">
        <v>58</v>
      </c>
      <c r="V269" s="68" t="s">
        <v>58</v>
      </c>
      <c r="W269" s="68" t="s">
        <v>90</v>
      </c>
      <c r="X269" s="68" t="s">
        <v>597</v>
      </c>
      <c r="Y269" s="112" t="s">
        <v>66</v>
      </c>
      <c r="Z269" s="68" t="s">
        <v>602</v>
      </c>
      <c r="AA269" s="68" t="s">
        <v>66</v>
      </c>
      <c r="AB269" s="6"/>
      <c r="AC269" s="6"/>
      <c r="AD269" s="112">
        <v>0.0</v>
      </c>
      <c r="AE269" s="112">
        <v>1.0</v>
      </c>
      <c r="AF269" s="6"/>
      <c r="AG269" s="112">
        <v>3.2</v>
      </c>
      <c r="AH269" s="112">
        <v>1.0</v>
      </c>
      <c r="AI269" s="68" t="s">
        <v>64</v>
      </c>
      <c r="AJ269" s="112">
        <v>0.0</v>
      </c>
      <c r="AK269" s="6"/>
      <c r="AL269" s="6"/>
      <c r="AM269" s="112">
        <v>0.0</v>
      </c>
      <c r="AN269" s="112">
        <v>0.0</v>
      </c>
      <c r="AO269" s="112">
        <v>100.0</v>
      </c>
      <c r="AP269" s="112">
        <v>1.0</v>
      </c>
      <c r="AQ269" s="112">
        <v>1.62</v>
      </c>
      <c r="AR269" s="112">
        <v>0.9067367</v>
      </c>
      <c r="AS269" s="112">
        <v>82.15014</v>
      </c>
      <c r="AT269" s="112">
        <v>0.12384</v>
      </c>
      <c r="AU269" s="112">
        <v>0.89824</v>
      </c>
      <c r="AV269" s="112">
        <v>0.6038401</v>
      </c>
      <c r="AW269" s="112">
        <v>2.69472</v>
      </c>
      <c r="AX269" s="112">
        <v>0.0</v>
      </c>
      <c r="AY269" s="112">
        <v>0.683587</v>
      </c>
      <c r="AZ269" s="112">
        <v>-7.109503</v>
      </c>
    </row>
    <row r="270" hidden="1">
      <c r="A270">
        <f t="shared" si="2"/>
        <v>0</v>
      </c>
      <c r="B270" t="str">
        <f t="shared" si="3"/>
        <v/>
      </c>
      <c r="C270" t="str">
        <f>if(and(D$4&gt;1,E270=PROSES!$D$22),,D270)</f>
        <v/>
      </c>
      <c r="D270" s="1" t="str">
        <f>if(and(F$4&gt;1,F270=PROSES!$B$10),,F270)</f>
        <v/>
      </c>
      <c r="E270" t="str">
        <f t="shared" si="4"/>
        <v/>
      </c>
      <c r="F270" t="str">
        <f t="shared" si="5"/>
        <v/>
      </c>
      <c r="G270" s="1" t="str">
        <f>if(Z270=PROSES!$E$29,T270,)</f>
        <v/>
      </c>
      <c r="H270" t="str">
        <f>if(X270=PROSES!$E$29,T270,)</f>
        <v/>
      </c>
      <c r="I270" t="str">
        <f t="shared" si="6"/>
        <v/>
      </c>
      <c r="J270" t="str">
        <f>if(and($K$4&gt;1,R270=PROSES!$C$2),,K270)</f>
        <v/>
      </c>
      <c r="K270" s="1" t="str">
        <f>if(and($L$4&gt;1,L270=PROSES!$B$2),,L270)</f>
        <v/>
      </c>
      <c r="L270" t="str">
        <f t="shared" si="7"/>
        <v/>
      </c>
      <c r="M270" t="str">
        <f>if(Z270=PROSES!$B$3,T270,)</f>
        <v/>
      </c>
      <c r="N270" t="str">
        <f>if(X270=PROSES!$B$3,T270,)</f>
        <v/>
      </c>
      <c r="O270" t="str">
        <f t="shared" si="8"/>
        <v/>
      </c>
      <c r="P270" t="str">
        <f>if(Z270=PROSES!$B$1,T270,)</f>
        <v/>
      </c>
      <c r="Q270" t="str">
        <f>if(X270=PROSES!$B$1,T270,)</f>
        <v/>
      </c>
      <c r="R270" t="str">
        <f t="shared" si="9"/>
        <v>PABUARAN5CIKUMPAY5</v>
      </c>
      <c r="S270" s="3"/>
      <c r="T270" s="68" t="s">
        <v>604</v>
      </c>
      <c r="U270" s="68" t="s">
        <v>115</v>
      </c>
      <c r="V270" s="68" t="s">
        <v>115</v>
      </c>
      <c r="W270" s="68" t="s">
        <v>90</v>
      </c>
      <c r="X270" s="68" t="s">
        <v>595</v>
      </c>
      <c r="Y270" s="112" t="s">
        <v>85</v>
      </c>
      <c r="Z270" s="68" t="s">
        <v>594</v>
      </c>
      <c r="AA270" s="68" t="s">
        <v>85</v>
      </c>
      <c r="AB270" s="6"/>
      <c r="AC270" s="6"/>
      <c r="AD270" s="112">
        <v>0.0</v>
      </c>
      <c r="AE270" s="112">
        <v>1.0</v>
      </c>
      <c r="AF270" s="6"/>
      <c r="AG270" s="112">
        <v>8.75</v>
      </c>
      <c r="AH270" s="112">
        <v>1.0</v>
      </c>
      <c r="AI270" s="68" t="s">
        <v>64</v>
      </c>
      <c r="AJ270" s="112">
        <v>0.0</v>
      </c>
      <c r="AK270" s="6"/>
      <c r="AL270" s="6"/>
      <c r="AM270" s="112">
        <v>0.0</v>
      </c>
      <c r="AN270" s="112">
        <v>0.0</v>
      </c>
      <c r="AO270" s="112">
        <v>100.0</v>
      </c>
      <c r="AP270" s="112">
        <v>1.0</v>
      </c>
      <c r="AQ270" s="112">
        <v>1.62</v>
      </c>
      <c r="AR270" s="112">
        <v>2.479358</v>
      </c>
      <c r="AS270" s="112">
        <v>82.15014</v>
      </c>
      <c r="AT270" s="112">
        <v>0.338625</v>
      </c>
      <c r="AU270" s="112">
        <v>2.456125</v>
      </c>
      <c r="AV270" s="112">
        <v>1.651125</v>
      </c>
      <c r="AW270" s="112">
        <v>7.368375</v>
      </c>
      <c r="AX270" s="112">
        <v>0.0</v>
      </c>
      <c r="AY270" s="112">
        <v>0.683587</v>
      </c>
      <c r="AZ270" s="112">
        <v>-7.109503</v>
      </c>
    </row>
    <row r="271" hidden="1">
      <c r="A271">
        <f t="shared" si="2"/>
        <v>0</v>
      </c>
      <c r="B271" t="str">
        <f t="shared" si="3"/>
        <v/>
      </c>
      <c r="C271" t="str">
        <f>if(and(D$4&gt;1,E271=PROSES!$D$22),,D271)</f>
        <v/>
      </c>
      <c r="D271" s="1" t="str">
        <f>if(and(F$4&gt;1,F271=PROSES!$B$10),,F271)</f>
        <v/>
      </c>
      <c r="E271" t="str">
        <f t="shared" si="4"/>
        <v/>
      </c>
      <c r="F271" t="str">
        <f t="shared" si="5"/>
        <v/>
      </c>
      <c r="G271" s="1" t="str">
        <f>if(Z271=PROSES!$E$29,T271,)</f>
        <v/>
      </c>
      <c r="H271" t="str">
        <f>if(X271=PROSES!$E$29,T271,)</f>
        <v/>
      </c>
      <c r="I271" t="str">
        <f t="shared" si="6"/>
        <v/>
      </c>
      <c r="J271" t="str">
        <f>if(and($K$4&gt;1,R271=PROSES!$C$2),,K271)</f>
        <v/>
      </c>
      <c r="K271" s="1" t="str">
        <f>if(and($L$4&gt;1,L271=PROSES!$B$2),,L271)</f>
        <v/>
      </c>
      <c r="L271" t="str">
        <f t="shared" si="7"/>
        <v/>
      </c>
      <c r="M271" t="str">
        <f>if(Z271=PROSES!$B$3,T271,)</f>
        <v/>
      </c>
      <c r="N271" t="str">
        <f>if(X271=PROSES!$B$3,T271,)</f>
        <v/>
      </c>
      <c r="O271" t="str">
        <f t="shared" si="8"/>
        <v/>
      </c>
      <c r="P271" t="str">
        <f>if(Z271=PROSES!$B$1,T271,)</f>
        <v/>
      </c>
      <c r="Q271" t="str">
        <f>if(X271=PROSES!$B$1,T271,)</f>
        <v/>
      </c>
      <c r="R271" t="str">
        <f t="shared" si="9"/>
        <v>CENGKARENG BARUBNDRA</v>
      </c>
      <c r="S271" s="3"/>
      <c r="T271" s="68" t="s">
        <v>605</v>
      </c>
      <c r="U271" s="68" t="s">
        <v>58</v>
      </c>
      <c r="V271" s="68" t="s">
        <v>58</v>
      </c>
      <c r="W271" s="68" t="s">
        <v>606</v>
      </c>
      <c r="X271" s="68" t="s">
        <v>2694</v>
      </c>
      <c r="Y271" s="115">
        <v>44201.0</v>
      </c>
      <c r="Z271" s="68" t="s">
        <v>608</v>
      </c>
      <c r="AA271" s="115">
        <v>44201.0</v>
      </c>
      <c r="AB271" s="6"/>
      <c r="AC271" s="6"/>
      <c r="AD271" s="112">
        <v>0.0</v>
      </c>
      <c r="AE271" s="112">
        <v>1.0</v>
      </c>
      <c r="AF271" s="6"/>
      <c r="AG271" s="112">
        <v>6.7</v>
      </c>
      <c r="AH271" s="112">
        <v>1.0</v>
      </c>
      <c r="AI271" s="68" t="s">
        <v>64</v>
      </c>
      <c r="AJ271" s="112">
        <v>0.0</v>
      </c>
      <c r="AK271" s="6"/>
      <c r="AL271" s="6"/>
      <c r="AM271" s="112">
        <v>0.0</v>
      </c>
      <c r="AN271" s="112">
        <v>0.0</v>
      </c>
      <c r="AO271" s="112">
        <v>100.0</v>
      </c>
      <c r="AP271" s="112">
        <v>1.0</v>
      </c>
      <c r="AQ271" s="112">
        <v>0.58</v>
      </c>
      <c r="AR271" s="112">
        <v>1.077367</v>
      </c>
      <c r="AS271" s="112">
        <v>81.41638</v>
      </c>
      <c r="AT271" s="112">
        <v>0.1608</v>
      </c>
      <c r="AU271" s="112">
        <v>1.0653</v>
      </c>
      <c r="AV271" s="112">
        <v>1.1658</v>
      </c>
      <c r="AW271" s="112">
        <v>3.1959</v>
      </c>
      <c r="AX271" s="112">
        <v>0.0</v>
      </c>
      <c r="AY271" s="112">
        <v>0.7288549</v>
      </c>
      <c r="AZ271" s="112">
        <v>-16.66954</v>
      </c>
    </row>
    <row r="272" hidden="1">
      <c r="A272">
        <f t="shared" si="2"/>
        <v>0</v>
      </c>
      <c r="B272" t="str">
        <f t="shared" si="3"/>
        <v/>
      </c>
      <c r="C272" t="str">
        <f>if(and(D$4&gt;1,E272=PROSES!$D$22),,D272)</f>
        <v/>
      </c>
      <c r="D272" s="1" t="str">
        <f>if(and(F$4&gt;1,F272=PROSES!$B$10),,F272)</f>
        <v/>
      </c>
      <c r="E272" t="str">
        <f t="shared" si="4"/>
        <v/>
      </c>
      <c r="F272" t="str">
        <f t="shared" si="5"/>
        <v/>
      </c>
      <c r="G272" s="1" t="str">
        <f>if(Z272=PROSES!$E$29,T272,)</f>
        <v/>
      </c>
      <c r="H272" t="str">
        <f>if(X272=PROSES!$E$29,T272,)</f>
        <v/>
      </c>
      <c r="I272" t="str">
        <f t="shared" si="6"/>
        <v/>
      </c>
      <c r="J272" t="str">
        <f>if(and($K$4&gt;1,R272=PROSES!$C$2),,K272)</f>
        <v/>
      </c>
      <c r="K272" s="1" t="str">
        <f>if(and($L$4&gt;1,L272=PROSES!$B$2),,L272)</f>
        <v/>
      </c>
      <c r="L272" t="str">
        <f t="shared" si="7"/>
        <v/>
      </c>
      <c r="M272" t="str">
        <f>if(Z272=PROSES!$B$3,T272,)</f>
        <v/>
      </c>
      <c r="N272" t="str">
        <f>if(X272=PROSES!$B$3,T272,)</f>
        <v/>
      </c>
      <c r="O272" t="str">
        <f t="shared" si="8"/>
        <v/>
      </c>
      <c r="P272" t="str">
        <f>if(Z272=PROSES!$B$1,T272,)</f>
        <v/>
      </c>
      <c r="Q272" t="str">
        <f>if(X272=PROSES!$B$1,T272,)</f>
        <v/>
      </c>
      <c r="R272" t="str">
        <f t="shared" si="9"/>
        <v>CENGKARENG BARUBNDRA</v>
      </c>
      <c r="S272" s="3"/>
      <c r="T272" s="68" t="s">
        <v>609</v>
      </c>
      <c r="U272" s="68" t="s">
        <v>58</v>
      </c>
      <c r="V272" s="68" t="s">
        <v>58</v>
      </c>
      <c r="W272" s="68" t="s">
        <v>606</v>
      </c>
      <c r="X272" s="68" t="s">
        <v>2694</v>
      </c>
      <c r="Y272" s="115">
        <v>44201.0</v>
      </c>
      <c r="Z272" s="68" t="s">
        <v>608</v>
      </c>
      <c r="AA272" s="115">
        <v>44201.0</v>
      </c>
      <c r="AB272" s="6"/>
      <c r="AC272" s="6"/>
      <c r="AD272" s="112">
        <v>0.0</v>
      </c>
      <c r="AE272" s="112">
        <v>1.0</v>
      </c>
      <c r="AF272" s="6"/>
      <c r="AG272" s="112">
        <v>6.7</v>
      </c>
      <c r="AH272" s="112">
        <v>1.0</v>
      </c>
      <c r="AI272" s="68" t="s">
        <v>64</v>
      </c>
      <c r="AJ272" s="112">
        <v>0.0</v>
      </c>
      <c r="AK272" s="6"/>
      <c r="AL272" s="6"/>
      <c r="AM272" s="112">
        <v>0.0</v>
      </c>
      <c r="AN272" s="112">
        <v>0.0</v>
      </c>
      <c r="AO272" s="112">
        <v>100.0</v>
      </c>
      <c r="AP272" s="112">
        <v>1.0</v>
      </c>
      <c r="AQ272" s="112">
        <v>0.58</v>
      </c>
      <c r="AR272" s="112">
        <v>1.077367</v>
      </c>
      <c r="AS272" s="112">
        <v>81.41638</v>
      </c>
      <c r="AT272" s="112">
        <v>0.1608</v>
      </c>
      <c r="AU272" s="112">
        <v>1.0653</v>
      </c>
      <c r="AV272" s="112">
        <v>1.1658</v>
      </c>
      <c r="AW272" s="112">
        <v>3.1959</v>
      </c>
      <c r="AX272" s="112">
        <v>0.0</v>
      </c>
      <c r="AY272" s="112">
        <v>0.7288549</v>
      </c>
      <c r="AZ272" s="112">
        <v>-16.66954</v>
      </c>
    </row>
    <row r="273" hidden="1">
      <c r="A273">
        <f t="shared" si="2"/>
        <v>0</v>
      </c>
      <c r="B273" t="str">
        <f t="shared" si="3"/>
        <v/>
      </c>
      <c r="C273" t="str">
        <f>if(and(D$4&gt;1,E273=PROSES!$D$22),,D273)</f>
        <v/>
      </c>
      <c r="D273" s="1" t="str">
        <f>if(and(F$4&gt;1,F273=PROSES!$B$10),,F273)</f>
        <v/>
      </c>
      <c r="E273" t="str">
        <f t="shared" si="4"/>
        <v/>
      </c>
      <c r="F273" t="str">
        <f t="shared" si="5"/>
        <v/>
      </c>
      <c r="G273" s="1" t="str">
        <f>if(Z273=PROSES!$E$29,T273,)</f>
        <v/>
      </c>
      <c r="H273" t="str">
        <f>if(X273=PROSES!$E$29,T273,)</f>
        <v/>
      </c>
      <c r="I273" t="str">
        <f t="shared" si="6"/>
        <v/>
      </c>
      <c r="J273" t="str">
        <f>if(and($K$4&gt;1,R273=PROSES!$C$2),,K273)</f>
        <v/>
      </c>
      <c r="K273" s="1" t="str">
        <f>if(and($L$4&gt;1,L273=PROSES!$B$2),,L273)</f>
        <v/>
      </c>
      <c r="L273" t="str">
        <f t="shared" si="7"/>
        <v/>
      </c>
      <c r="M273" t="str">
        <f>if(Z273=PROSES!$B$3,T273,)</f>
        <v/>
      </c>
      <c r="N273" t="str">
        <f>if(X273=PROSES!$B$3,T273,)</f>
        <v/>
      </c>
      <c r="O273" t="str">
        <f t="shared" si="8"/>
        <v/>
      </c>
      <c r="P273" t="str">
        <f>if(Z273=PROSES!$B$1,T273,)</f>
        <v/>
      </c>
      <c r="Q273" t="str">
        <f>if(X273=PROSES!$B$1,T273,)</f>
        <v/>
      </c>
      <c r="R273" t="str">
        <f t="shared" si="9"/>
        <v>CENGKARENG BARU</v>
      </c>
      <c r="S273" s="3"/>
      <c r="T273" s="68" t="s">
        <v>610</v>
      </c>
      <c r="U273" s="68" t="s">
        <v>58</v>
      </c>
      <c r="V273" s="68" t="s">
        <v>58</v>
      </c>
      <c r="W273" s="68" t="s">
        <v>611</v>
      </c>
      <c r="X273" s="68"/>
      <c r="Y273" s="68" t="s">
        <v>612</v>
      </c>
      <c r="Z273" s="68" t="s">
        <v>2694</v>
      </c>
      <c r="AA273" s="115">
        <v>44201.0</v>
      </c>
      <c r="AB273" s="6"/>
      <c r="AC273" s="6"/>
      <c r="AD273" s="112">
        <v>0.0</v>
      </c>
      <c r="AE273" s="112">
        <v>1.0</v>
      </c>
      <c r="AF273" s="6"/>
      <c r="AG273" s="112">
        <v>0.232</v>
      </c>
      <c r="AH273" s="112">
        <v>1.0</v>
      </c>
      <c r="AI273" s="68" t="s">
        <v>64</v>
      </c>
      <c r="AJ273" s="112">
        <v>0.0</v>
      </c>
      <c r="AK273" s="6"/>
      <c r="AL273" s="6"/>
      <c r="AM273" s="112">
        <v>0.0</v>
      </c>
      <c r="AN273" s="112">
        <v>0.0</v>
      </c>
      <c r="AO273" s="112">
        <v>100.0</v>
      </c>
      <c r="AP273" s="112">
        <v>1.0</v>
      </c>
      <c r="AQ273" s="112">
        <v>3.168</v>
      </c>
      <c r="AR273" s="112">
        <v>0.07239995</v>
      </c>
      <c r="AS273" s="112">
        <v>88.79733</v>
      </c>
      <c r="AT273" s="112">
        <v>0.0015196</v>
      </c>
      <c r="AU273" s="112">
        <v>0.072384</v>
      </c>
      <c r="AV273" s="112">
        <v>0.0363196</v>
      </c>
      <c r="AW273" s="112">
        <v>0.217152</v>
      </c>
      <c r="AX273" s="112">
        <v>0.0</v>
      </c>
      <c r="AY273" s="112">
        <v>0.6855067</v>
      </c>
      <c r="AZ273" s="112">
        <v>-12.3139</v>
      </c>
    </row>
    <row r="274" hidden="1">
      <c r="A274">
        <f t="shared" si="2"/>
        <v>0</v>
      </c>
      <c r="B274" t="str">
        <f t="shared" si="3"/>
        <v/>
      </c>
      <c r="C274" t="str">
        <f>if(and(D$4&gt;1,E274=PROSES!$D$22),,D274)</f>
        <v/>
      </c>
      <c r="D274" s="1" t="str">
        <f>if(and(F$4&gt;1,F274=PROSES!$B$10),,F274)</f>
        <v/>
      </c>
      <c r="E274" t="str">
        <f t="shared" si="4"/>
        <v/>
      </c>
      <c r="F274" t="str">
        <f t="shared" si="5"/>
        <v/>
      </c>
      <c r="G274" s="1" t="str">
        <f>if(Z274=PROSES!$E$29,T274,)</f>
        <v/>
      </c>
      <c r="H274" t="str">
        <f>if(X274=PROSES!$E$29,T274,)</f>
        <v/>
      </c>
      <c r="I274" t="str">
        <f t="shared" si="6"/>
        <v/>
      </c>
      <c r="J274" t="str">
        <f>if(and($K$4&gt;1,R274=PROSES!$C$2),,K274)</f>
        <v/>
      </c>
      <c r="K274" s="1" t="str">
        <f>if(and($L$4&gt;1,L274=PROSES!$B$2),,L274)</f>
        <v/>
      </c>
      <c r="L274" t="str">
        <f t="shared" si="7"/>
        <v/>
      </c>
      <c r="M274" t="str">
        <f>if(Z274=PROSES!$B$3,T274,)</f>
        <v/>
      </c>
      <c r="N274" t="str">
        <f>if(X274=PROSES!$B$3,T274,)</f>
        <v/>
      </c>
      <c r="O274" t="str">
        <f t="shared" si="8"/>
        <v/>
      </c>
      <c r="P274" t="str">
        <f>if(Z274=PROSES!$B$1,T274,)</f>
        <v/>
      </c>
      <c r="Q274" t="str">
        <f>if(X274=PROSES!$B$1,T274,)</f>
        <v/>
      </c>
      <c r="R274" t="str">
        <f t="shared" si="9"/>
        <v>TANGERANG BARU</v>
      </c>
      <c r="S274" s="3"/>
      <c r="T274" s="68" t="s">
        <v>613</v>
      </c>
      <c r="U274" s="68" t="s">
        <v>58</v>
      </c>
      <c r="V274" s="68" t="s">
        <v>58</v>
      </c>
      <c r="W274" s="68" t="s">
        <v>614</v>
      </c>
      <c r="X274" s="68" t="s">
        <v>615</v>
      </c>
      <c r="Y274" s="68" t="s">
        <v>66</v>
      </c>
      <c r="Z274" s="68"/>
      <c r="AA274" s="68" t="s">
        <v>612</v>
      </c>
      <c r="AB274" s="6"/>
      <c r="AC274" s="6"/>
      <c r="AD274" s="112">
        <v>0.0</v>
      </c>
      <c r="AE274" s="112">
        <v>1.0</v>
      </c>
      <c r="AF274" s="6"/>
      <c r="AG274" s="112">
        <v>6.3</v>
      </c>
      <c r="AH274" s="112">
        <v>1.0</v>
      </c>
      <c r="AI274" s="68" t="s">
        <v>64</v>
      </c>
      <c r="AJ274" s="112">
        <v>0.0</v>
      </c>
      <c r="AK274" s="6"/>
      <c r="AL274" s="6"/>
      <c r="AM274" s="112">
        <v>0.0</v>
      </c>
      <c r="AN274" s="112">
        <v>0.0</v>
      </c>
      <c r="AO274" s="112">
        <v>100.0</v>
      </c>
      <c r="AP274" s="112">
        <v>1.0</v>
      </c>
      <c r="AQ274" s="112">
        <v>3.746</v>
      </c>
      <c r="AR274" s="112">
        <v>4.051388</v>
      </c>
      <c r="AS274" s="112">
        <v>87.29314</v>
      </c>
      <c r="AT274" s="112">
        <v>0.191331</v>
      </c>
      <c r="AU274" s="112">
        <v>4.046868</v>
      </c>
      <c r="AV274" s="112">
        <v>1.136331</v>
      </c>
      <c r="AW274" s="112">
        <v>12.1406</v>
      </c>
      <c r="AX274" s="112">
        <v>0.0</v>
      </c>
      <c r="AY274" s="112">
        <v>0.6704465</v>
      </c>
      <c r="AZ274" s="112">
        <v>-3.952669</v>
      </c>
    </row>
    <row r="275" hidden="1">
      <c r="A275">
        <f t="shared" si="2"/>
        <v>0</v>
      </c>
      <c r="B275" t="str">
        <f t="shared" si="3"/>
        <v/>
      </c>
      <c r="C275" t="str">
        <f>if(and(D$4&gt;1,E275=PROSES!$D$22),,D275)</f>
        <v/>
      </c>
      <c r="D275" s="1" t="str">
        <f>if(and(F$4&gt;1,F275=PROSES!$B$10),,F275)</f>
        <v/>
      </c>
      <c r="E275" t="str">
        <f t="shared" si="4"/>
        <v/>
      </c>
      <c r="F275" t="str">
        <f t="shared" si="5"/>
        <v/>
      </c>
      <c r="G275" s="1" t="str">
        <f>if(Z275=PROSES!$E$29,T275,)</f>
        <v/>
      </c>
      <c r="H275" t="str">
        <f>if(X275=PROSES!$E$29,T275,)</f>
        <v/>
      </c>
      <c r="I275" t="str">
        <f t="shared" si="6"/>
        <v/>
      </c>
      <c r="J275" t="str">
        <f>if(and($K$4&gt;1,R275=PROSES!$C$2),,K275)</f>
        <v/>
      </c>
      <c r="K275" s="1" t="str">
        <f>if(and($L$4&gt;1,L275=PROSES!$B$2),,L275)</f>
        <v/>
      </c>
      <c r="L275" t="str">
        <f t="shared" si="7"/>
        <v/>
      </c>
      <c r="M275" t="str">
        <f>if(Z275=PROSES!$B$3,T275,)</f>
        <v/>
      </c>
      <c r="N275" t="str">
        <f>if(X275=PROSES!$B$3,T275,)</f>
        <v/>
      </c>
      <c r="O275" t="str">
        <f t="shared" si="8"/>
        <v/>
      </c>
      <c r="P275" t="str">
        <f>if(Z275=PROSES!$B$1,T275,)</f>
        <v/>
      </c>
      <c r="Q275" t="str">
        <f>if(X275=PROSES!$B$1,T275,)</f>
        <v/>
      </c>
      <c r="R275" t="str">
        <f t="shared" si="9"/>
        <v>CENGKARENG BARU</v>
      </c>
      <c r="S275" s="3"/>
      <c r="T275" s="68" t="s">
        <v>616</v>
      </c>
      <c r="U275" s="68" t="s">
        <v>58</v>
      </c>
      <c r="V275" s="68" t="s">
        <v>58</v>
      </c>
      <c r="W275" s="68" t="s">
        <v>611</v>
      </c>
      <c r="X275" s="68"/>
      <c r="Y275" s="68" t="s">
        <v>617</v>
      </c>
      <c r="Z275" s="68" t="s">
        <v>2694</v>
      </c>
      <c r="AA275" s="115">
        <v>44201.0</v>
      </c>
      <c r="AB275" s="6"/>
      <c r="AC275" s="6"/>
      <c r="AD275" s="112">
        <v>0.0</v>
      </c>
      <c r="AE275" s="112">
        <v>1.0</v>
      </c>
      <c r="AF275" s="6"/>
      <c r="AG275" s="112">
        <v>0.232</v>
      </c>
      <c r="AH275" s="112">
        <v>1.0</v>
      </c>
      <c r="AI275" s="68" t="s">
        <v>64</v>
      </c>
      <c r="AJ275" s="112">
        <v>0.0</v>
      </c>
      <c r="AK275" s="6"/>
      <c r="AL275" s="6"/>
      <c r="AM275" s="112">
        <v>0.0</v>
      </c>
      <c r="AN275" s="112">
        <v>0.0</v>
      </c>
      <c r="AO275" s="112">
        <v>100.0</v>
      </c>
      <c r="AP275" s="112">
        <v>1.0</v>
      </c>
      <c r="AQ275" s="112">
        <v>3.168</v>
      </c>
      <c r="AR275" s="112">
        <v>0.07239995</v>
      </c>
      <c r="AS275" s="112">
        <v>88.79733</v>
      </c>
      <c r="AT275" s="112">
        <v>0.0015196</v>
      </c>
      <c r="AU275" s="112">
        <v>0.072384</v>
      </c>
      <c r="AV275" s="112">
        <v>0.0363196</v>
      </c>
      <c r="AW275" s="112">
        <v>0.217152</v>
      </c>
      <c r="AX275" s="112">
        <v>0.0</v>
      </c>
      <c r="AY275" s="112">
        <v>0.6855067</v>
      </c>
      <c r="AZ275" s="112">
        <v>-12.3139</v>
      </c>
    </row>
    <row r="276" hidden="1">
      <c r="A276">
        <f t="shared" si="2"/>
        <v>0</v>
      </c>
      <c r="B276" t="str">
        <f t="shared" si="3"/>
        <v/>
      </c>
      <c r="C276" t="str">
        <f>if(and(D$4&gt;1,E276=PROSES!$D$22),,D276)</f>
        <v/>
      </c>
      <c r="D276" s="1" t="str">
        <f>if(and(F$4&gt;1,F276=PROSES!$B$10),,F276)</f>
        <v/>
      </c>
      <c r="E276" t="str">
        <f t="shared" si="4"/>
        <v/>
      </c>
      <c r="F276" t="str">
        <f t="shared" si="5"/>
        <v/>
      </c>
      <c r="G276" s="1" t="str">
        <f>if(Z276=PROSES!$E$29,T276,)</f>
        <v/>
      </c>
      <c r="H276" t="str">
        <f>if(X276=PROSES!$E$29,T276,)</f>
        <v/>
      </c>
      <c r="I276" t="str">
        <f t="shared" si="6"/>
        <v/>
      </c>
      <c r="J276" t="str">
        <f>if(and($K$4&gt;1,R276=PROSES!$C$2),,K276)</f>
        <v/>
      </c>
      <c r="K276" s="1" t="str">
        <f>if(and($L$4&gt;1,L276=PROSES!$B$2),,L276)</f>
        <v/>
      </c>
      <c r="L276" t="str">
        <f t="shared" si="7"/>
        <v/>
      </c>
      <c r="M276" t="str">
        <f>if(Z276=PROSES!$B$3,T276,)</f>
        <v/>
      </c>
      <c r="N276" t="str">
        <f>if(X276=PROSES!$B$3,T276,)</f>
        <v/>
      </c>
      <c r="O276" t="str">
        <f t="shared" si="8"/>
        <v/>
      </c>
      <c r="P276" t="str">
        <f>if(Z276=PROSES!$B$1,T276,)</f>
        <v/>
      </c>
      <c r="Q276" t="str">
        <f>if(X276=PROSES!$B$1,T276,)</f>
        <v/>
      </c>
      <c r="R276" t="str">
        <f t="shared" si="9"/>
        <v>TANGERANG BARU</v>
      </c>
      <c r="S276" s="3"/>
      <c r="T276" s="68" t="s">
        <v>618</v>
      </c>
      <c r="U276" s="68" t="s">
        <v>58</v>
      </c>
      <c r="V276" s="68" t="s">
        <v>58</v>
      </c>
      <c r="W276" s="68" t="s">
        <v>614</v>
      </c>
      <c r="X276" s="68" t="s">
        <v>615</v>
      </c>
      <c r="Y276" s="68" t="s">
        <v>66</v>
      </c>
      <c r="Z276" s="68"/>
      <c r="AA276" s="68" t="s">
        <v>617</v>
      </c>
      <c r="AB276" s="6"/>
      <c r="AC276" s="6"/>
      <c r="AD276" s="112">
        <v>0.0</v>
      </c>
      <c r="AE276" s="112">
        <v>1.0</v>
      </c>
      <c r="AF276" s="6"/>
      <c r="AG276" s="112">
        <v>6.3</v>
      </c>
      <c r="AH276" s="112">
        <v>1.0</v>
      </c>
      <c r="AI276" s="68" t="s">
        <v>64</v>
      </c>
      <c r="AJ276" s="112">
        <v>0.0</v>
      </c>
      <c r="AK276" s="6"/>
      <c r="AL276" s="6"/>
      <c r="AM276" s="112">
        <v>0.0</v>
      </c>
      <c r="AN276" s="112">
        <v>0.0</v>
      </c>
      <c r="AO276" s="112">
        <v>100.0</v>
      </c>
      <c r="AP276" s="112">
        <v>1.0</v>
      </c>
      <c r="AQ276" s="112">
        <v>3.746</v>
      </c>
      <c r="AR276" s="112">
        <v>4.051388</v>
      </c>
      <c r="AS276" s="112">
        <v>87.29314</v>
      </c>
      <c r="AT276" s="112">
        <v>0.191331</v>
      </c>
      <c r="AU276" s="112">
        <v>4.046868</v>
      </c>
      <c r="AV276" s="112">
        <v>1.136331</v>
      </c>
      <c r="AW276" s="112">
        <v>12.1406</v>
      </c>
      <c r="AX276" s="112">
        <v>0.0</v>
      </c>
      <c r="AY276" s="112">
        <v>0.6704465</v>
      </c>
      <c r="AZ276" s="112">
        <v>-3.952669</v>
      </c>
    </row>
    <row r="277" hidden="1">
      <c r="A277">
        <f t="shared" si="2"/>
        <v>0</v>
      </c>
      <c r="B277" t="str">
        <f t="shared" si="3"/>
        <v/>
      </c>
      <c r="C277" t="str">
        <f>if(and(D$4&gt;1,E277=PROSES!$D$22),,D277)</f>
        <v/>
      </c>
      <c r="D277" s="1" t="str">
        <f>if(and(F$4&gt;1,F277=PROSES!$B$10),,F277)</f>
        <v/>
      </c>
      <c r="E277" t="str">
        <f t="shared" si="4"/>
        <v/>
      </c>
      <c r="F277" t="str">
        <f t="shared" si="5"/>
        <v/>
      </c>
      <c r="G277" s="1" t="str">
        <f>if(Z277=PROSES!$E$29,T277,)</f>
        <v/>
      </c>
      <c r="H277" t="str">
        <f>if(X277=PROSES!$E$29,T277,)</f>
        <v/>
      </c>
      <c r="I277" t="str">
        <f t="shared" si="6"/>
        <v/>
      </c>
      <c r="J277" t="str">
        <f>if(and($K$4&gt;1,R277=PROSES!$C$2),,K277)</f>
        <v/>
      </c>
      <c r="K277" s="1" t="str">
        <f>if(and($L$4&gt;1,L277=PROSES!$B$2),,L277)</f>
        <v/>
      </c>
      <c r="L277" t="str">
        <f t="shared" si="7"/>
        <v/>
      </c>
      <c r="M277" t="str">
        <f>if(Z277=PROSES!$B$3,T277,)</f>
        <v/>
      </c>
      <c r="N277" t="str">
        <f>if(X277=PROSES!$B$3,T277,)</f>
        <v/>
      </c>
      <c r="O277" t="str">
        <f t="shared" si="8"/>
        <v/>
      </c>
      <c r="P277" t="str">
        <f>if(Z277=PROSES!$B$1,T277,)</f>
        <v/>
      </c>
      <c r="Q277" t="str">
        <f>if(X277=PROSES!$B$1,T277,)</f>
        <v/>
      </c>
      <c r="R277" t="str">
        <f t="shared" si="9"/>
        <v>CIKARANG LIPPOGANDAMEKAR</v>
      </c>
      <c r="S277" s="3"/>
      <c r="T277" s="68" t="s">
        <v>3743</v>
      </c>
      <c r="U277" s="68" t="s">
        <v>58</v>
      </c>
      <c r="V277" s="68" t="s">
        <v>58</v>
      </c>
      <c r="W277" s="68" t="s">
        <v>90</v>
      </c>
      <c r="X277" s="68" t="s">
        <v>461</v>
      </c>
      <c r="Y277" s="68" t="s">
        <v>61</v>
      </c>
      <c r="Z277" s="68" t="s">
        <v>471</v>
      </c>
      <c r="AA277" s="68" t="s">
        <v>61</v>
      </c>
      <c r="AB277" s="6"/>
      <c r="AC277" s="6"/>
      <c r="AD277" s="112">
        <v>0.0</v>
      </c>
      <c r="AE277" s="112">
        <v>1.0</v>
      </c>
      <c r="AF277" s="6"/>
      <c r="AG277" s="112">
        <v>8.9</v>
      </c>
      <c r="AH277" s="112">
        <v>1.0</v>
      </c>
      <c r="AI277" s="68" t="s">
        <v>64</v>
      </c>
      <c r="AJ277" s="112">
        <v>0.0</v>
      </c>
      <c r="AK277" s="6"/>
      <c r="AL277" s="6"/>
      <c r="AM277" s="112">
        <v>0.0</v>
      </c>
      <c r="AN277" s="112">
        <v>0.0</v>
      </c>
      <c r="AO277" s="112">
        <v>100.0</v>
      </c>
      <c r="AP277" s="112">
        <v>1.0</v>
      </c>
      <c r="AQ277" s="112">
        <v>1.62</v>
      </c>
      <c r="AR277" s="112">
        <v>2.521861</v>
      </c>
      <c r="AS277" s="112">
        <v>82.15014</v>
      </c>
      <c r="AT277" s="112">
        <v>0.34443</v>
      </c>
      <c r="AU277" s="112">
        <v>2.49823</v>
      </c>
      <c r="AV277" s="112">
        <v>1.67943</v>
      </c>
      <c r="AW277" s="112">
        <v>7.49469</v>
      </c>
      <c r="AX277" s="112">
        <v>0.0</v>
      </c>
      <c r="AY277" s="112">
        <v>0.683587</v>
      </c>
      <c r="AZ277" s="112">
        <v>-7.109503</v>
      </c>
    </row>
    <row r="278" hidden="1">
      <c r="A278">
        <f t="shared" si="2"/>
        <v>0</v>
      </c>
      <c r="B278" t="str">
        <f t="shared" si="3"/>
        <v/>
      </c>
      <c r="C278" t="str">
        <f>if(and(D$4&gt;1,E278=PROSES!$D$22),,D278)</f>
        <v/>
      </c>
      <c r="D278" s="1" t="str">
        <f>if(and(F$4&gt;1,F278=PROSES!$B$10),,F278)</f>
        <v/>
      </c>
      <c r="E278" t="str">
        <f t="shared" si="4"/>
        <v/>
      </c>
      <c r="F278" t="str">
        <f t="shared" si="5"/>
        <v/>
      </c>
      <c r="G278" s="1" t="str">
        <f>if(Z278=PROSES!$E$29,T278,)</f>
        <v/>
      </c>
      <c r="H278" t="str">
        <f>if(X278=PROSES!$E$29,T278,)</f>
        <v/>
      </c>
      <c r="I278" t="str">
        <f t="shared" si="6"/>
        <v/>
      </c>
      <c r="J278" t="str">
        <f>if(and($K$4&gt;1,R278=PROSES!$C$2),,K278)</f>
        <v/>
      </c>
      <c r="K278" s="1" t="str">
        <f>if(and($L$4&gt;1,L278=PROSES!$B$2),,L278)</f>
        <v/>
      </c>
      <c r="L278" t="str">
        <f t="shared" si="7"/>
        <v/>
      </c>
      <c r="M278" t="str">
        <f>if(Z278=PROSES!$B$3,T278,)</f>
        <v/>
      </c>
      <c r="N278" t="str">
        <f>if(X278=PROSES!$B$3,T278,)</f>
        <v/>
      </c>
      <c r="O278" t="str">
        <f t="shared" si="8"/>
        <v/>
      </c>
      <c r="P278" t="str">
        <f>if(Z278=PROSES!$B$1,T278,)</f>
        <v/>
      </c>
      <c r="Q278" t="str">
        <f>if(X278=PROSES!$B$1,T278,)</f>
        <v/>
      </c>
      <c r="R278" t="str">
        <f t="shared" si="9"/>
        <v>GANDAMEKARCIKARANG LIPPO</v>
      </c>
      <c r="S278" s="3"/>
      <c r="T278" s="68" t="s">
        <v>3744</v>
      </c>
      <c r="U278" s="68" t="s">
        <v>58</v>
      </c>
      <c r="V278" s="68" t="s">
        <v>58</v>
      </c>
      <c r="W278" s="68" t="s">
        <v>90</v>
      </c>
      <c r="X278" s="68" t="s">
        <v>471</v>
      </c>
      <c r="Y278" s="68" t="s">
        <v>66</v>
      </c>
      <c r="Z278" s="68" t="s">
        <v>461</v>
      </c>
      <c r="AA278" s="68" t="s">
        <v>66</v>
      </c>
      <c r="AB278" s="6"/>
      <c r="AC278" s="6"/>
      <c r="AD278" s="112">
        <v>0.0</v>
      </c>
      <c r="AE278" s="112">
        <v>1.0</v>
      </c>
      <c r="AF278" s="6"/>
      <c r="AG278" s="112">
        <v>8.9</v>
      </c>
      <c r="AH278" s="112">
        <v>1.0</v>
      </c>
      <c r="AI278" s="68" t="s">
        <v>64</v>
      </c>
      <c r="AJ278" s="112">
        <v>0.0</v>
      </c>
      <c r="AK278" s="6"/>
      <c r="AL278" s="6"/>
      <c r="AM278" s="112">
        <v>0.0</v>
      </c>
      <c r="AN278" s="112">
        <v>0.0</v>
      </c>
      <c r="AO278" s="112">
        <v>100.0</v>
      </c>
      <c r="AP278" s="112">
        <v>1.0</v>
      </c>
      <c r="AQ278" s="112">
        <v>1.62</v>
      </c>
      <c r="AR278" s="112">
        <v>2.521861</v>
      </c>
      <c r="AS278" s="112">
        <v>82.15014</v>
      </c>
      <c r="AT278" s="112">
        <v>0.34443</v>
      </c>
      <c r="AU278" s="112">
        <v>2.49823</v>
      </c>
      <c r="AV278" s="112">
        <v>1.67943</v>
      </c>
      <c r="AW278" s="112">
        <v>7.49469</v>
      </c>
      <c r="AX278" s="112">
        <v>0.0</v>
      </c>
      <c r="AY278" s="112">
        <v>0.683587</v>
      </c>
      <c r="AZ278" s="112">
        <v>-7.109503</v>
      </c>
    </row>
    <row r="279" hidden="1">
      <c r="A279">
        <f t="shared" si="2"/>
        <v>0</v>
      </c>
      <c r="B279" t="str">
        <f t="shared" si="3"/>
        <v/>
      </c>
      <c r="C279" t="str">
        <f>if(and(D$4&gt;1,E279=PROSES!$D$22),,D279)</f>
        <v/>
      </c>
      <c r="D279" s="1" t="str">
        <f>if(and(F$4&gt;1,F279=PROSES!$B$10),,F279)</f>
        <v/>
      </c>
      <c r="E279" t="str">
        <f t="shared" si="4"/>
        <v/>
      </c>
      <c r="F279" t="str">
        <f t="shared" si="5"/>
        <v/>
      </c>
      <c r="G279" s="1" t="str">
        <f>if(Z279=PROSES!$E$29,T279,)</f>
        <v/>
      </c>
      <c r="H279" t="str">
        <f>if(X279=PROSES!$E$29,T279,)</f>
        <v/>
      </c>
      <c r="I279" t="str">
        <f t="shared" si="6"/>
        <v/>
      </c>
      <c r="J279" t="str">
        <f>if(and($K$4&gt;1,R279=PROSES!$C$2),,K279)</f>
        <v/>
      </c>
      <c r="K279" s="1" t="str">
        <f>if(and($L$4&gt;1,L279=PROSES!$B$2),,L279)</f>
        <v/>
      </c>
      <c r="L279" t="str">
        <f t="shared" si="7"/>
        <v/>
      </c>
      <c r="M279" t="str">
        <f>if(Z279=PROSES!$B$3,T279,)</f>
        <v/>
      </c>
      <c r="N279" t="str">
        <f>if(X279=PROSES!$B$3,T279,)</f>
        <v/>
      </c>
      <c r="O279" t="str">
        <f t="shared" si="8"/>
        <v/>
      </c>
      <c r="P279" t="str">
        <f>if(Z279=PROSES!$B$1,T279,)</f>
        <v/>
      </c>
      <c r="Q279" t="str">
        <f>if(X279=PROSES!$B$1,T279,)</f>
        <v/>
      </c>
      <c r="R279" t="str">
        <f t="shared" si="9"/>
        <v>C.LISTRINDOCIKARANG</v>
      </c>
      <c r="S279" s="3"/>
      <c r="T279" s="68" t="s">
        <v>620</v>
      </c>
      <c r="U279" s="68" t="s">
        <v>115</v>
      </c>
      <c r="V279" s="68" t="s">
        <v>115</v>
      </c>
      <c r="W279" s="68" t="s">
        <v>90</v>
      </c>
      <c r="X279" s="68" t="s">
        <v>621</v>
      </c>
      <c r="Y279" s="112" t="s">
        <v>61</v>
      </c>
      <c r="Z279" s="68" t="s">
        <v>622</v>
      </c>
      <c r="AA279" s="112" t="s">
        <v>61</v>
      </c>
      <c r="AB279" s="6"/>
      <c r="AC279" s="6"/>
      <c r="AD279" s="112">
        <v>0.0</v>
      </c>
      <c r="AE279" s="112">
        <v>1.0</v>
      </c>
      <c r="AF279" s="6"/>
      <c r="AG279" s="112">
        <v>0.1</v>
      </c>
      <c r="AH279" s="112">
        <v>1.0</v>
      </c>
      <c r="AI279" s="68" t="s">
        <v>64</v>
      </c>
      <c r="AJ279" s="112">
        <v>0.0</v>
      </c>
      <c r="AK279" s="6"/>
      <c r="AL279" s="6"/>
      <c r="AM279" s="112">
        <v>0.0</v>
      </c>
      <c r="AN279" s="112">
        <v>0.0</v>
      </c>
      <c r="AO279" s="112">
        <v>100.0</v>
      </c>
      <c r="AP279" s="112">
        <v>1.0</v>
      </c>
      <c r="AQ279" s="112">
        <v>1.62</v>
      </c>
      <c r="AR279" s="112">
        <v>0.02833552</v>
      </c>
      <c r="AS279" s="112">
        <v>82.15014</v>
      </c>
      <c r="AT279" s="112">
        <v>0.00387</v>
      </c>
      <c r="AU279" s="112">
        <v>0.02807</v>
      </c>
      <c r="AV279" s="112">
        <v>0.01887</v>
      </c>
      <c r="AW279" s="112">
        <v>0.08421</v>
      </c>
      <c r="AX279" s="112">
        <v>0.0</v>
      </c>
      <c r="AY279" s="112">
        <v>0.683587</v>
      </c>
      <c r="AZ279" s="112">
        <v>-7.109503</v>
      </c>
    </row>
    <row r="280" hidden="1">
      <c r="A280">
        <f t="shared" si="2"/>
        <v>0</v>
      </c>
      <c r="B280" t="str">
        <f t="shared" si="3"/>
        <v/>
      </c>
      <c r="C280" t="str">
        <f>if(and(D$4&gt;1,E280=PROSES!$D$22),,D280)</f>
        <v/>
      </c>
      <c r="D280" s="1" t="str">
        <f>if(and(F$4&gt;1,F280=PROSES!$B$10),,F280)</f>
        <v/>
      </c>
      <c r="E280" t="str">
        <f t="shared" si="4"/>
        <v/>
      </c>
      <c r="F280" t="str">
        <f t="shared" si="5"/>
        <v/>
      </c>
      <c r="G280" s="1" t="str">
        <f>if(Z280=PROSES!$E$29,T280,)</f>
        <v/>
      </c>
      <c r="H280" t="str">
        <f>if(X280=PROSES!$E$29,T280,)</f>
        <v/>
      </c>
      <c r="I280" t="str">
        <f t="shared" si="6"/>
        <v/>
      </c>
      <c r="J280" t="str">
        <f>if(and($K$4&gt;1,R280=PROSES!$C$2),,K280)</f>
        <v/>
      </c>
      <c r="K280" s="1" t="str">
        <f>if(and($L$4&gt;1,L280=PROSES!$B$2),,L280)</f>
        <v/>
      </c>
      <c r="L280" t="str">
        <f t="shared" si="7"/>
        <v/>
      </c>
      <c r="M280" t="str">
        <f>if(Z280=PROSES!$B$3,T280,)</f>
        <v/>
      </c>
      <c r="N280" t="str">
        <f>if(X280=PROSES!$B$3,T280,)</f>
        <v/>
      </c>
      <c r="O280" t="str">
        <f t="shared" si="8"/>
        <v/>
      </c>
      <c r="P280" t="str">
        <f>if(Z280=PROSES!$B$1,T280,)</f>
        <v/>
      </c>
      <c r="Q280" t="str">
        <f>if(X280=PROSES!$B$1,T280,)</f>
        <v/>
      </c>
      <c r="R280" t="str">
        <f t="shared" si="9"/>
        <v>C.LISTRINDOCIKARANG</v>
      </c>
      <c r="S280" s="3"/>
      <c r="T280" s="68" t="s">
        <v>623</v>
      </c>
      <c r="U280" s="68" t="s">
        <v>115</v>
      </c>
      <c r="V280" s="68" t="s">
        <v>115</v>
      </c>
      <c r="W280" s="114" t="s">
        <v>90</v>
      </c>
      <c r="X280" s="116" t="s">
        <v>621</v>
      </c>
      <c r="Y280" s="68" t="s">
        <v>66</v>
      </c>
      <c r="Z280" s="68" t="s">
        <v>622</v>
      </c>
      <c r="AA280" s="68" t="s">
        <v>61</v>
      </c>
      <c r="AB280" s="6"/>
      <c r="AC280" s="6"/>
      <c r="AD280" s="112">
        <v>0.0</v>
      </c>
      <c r="AE280" s="112">
        <v>1.0</v>
      </c>
      <c r="AF280" s="6"/>
      <c r="AG280" s="112">
        <v>0.1</v>
      </c>
      <c r="AH280" s="112">
        <v>1.0</v>
      </c>
      <c r="AI280" s="68" t="s">
        <v>64</v>
      </c>
      <c r="AJ280" s="112">
        <v>0.0</v>
      </c>
      <c r="AK280" s="6"/>
      <c r="AL280" s="6"/>
      <c r="AM280" s="112">
        <v>0.0</v>
      </c>
      <c r="AN280" s="112">
        <v>0.0</v>
      </c>
      <c r="AO280" s="112">
        <v>100.0</v>
      </c>
      <c r="AP280" s="112">
        <v>1.0</v>
      </c>
      <c r="AQ280" s="112">
        <v>1.62</v>
      </c>
      <c r="AR280" s="112">
        <v>0.02833552</v>
      </c>
      <c r="AS280" s="112">
        <v>82.15014</v>
      </c>
      <c r="AT280" s="112">
        <v>0.00387</v>
      </c>
      <c r="AU280" s="112">
        <v>0.02807</v>
      </c>
      <c r="AV280" s="112">
        <v>0.01887</v>
      </c>
      <c r="AW280" s="112">
        <v>0.08421</v>
      </c>
      <c r="AX280" s="112">
        <v>0.0</v>
      </c>
      <c r="AY280" s="112">
        <v>0.683587</v>
      </c>
      <c r="AZ280" s="112">
        <v>-7.109503</v>
      </c>
    </row>
    <row r="281" hidden="1">
      <c r="A281">
        <f t="shared" si="2"/>
        <v>0</v>
      </c>
      <c r="B281" t="str">
        <f t="shared" si="3"/>
        <v/>
      </c>
      <c r="C281" t="str">
        <f>if(and(D$4&gt;1,E281=PROSES!$D$22),,D281)</f>
        <v/>
      </c>
      <c r="D281" s="1" t="str">
        <f>if(and(F$4&gt;1,F281=PROSES!$B$10),,F281)</f>
        <v/>
      </c>
      <c r="E281" t="str">
        <f t="shared" si="4"/>
        <v/>
      </c>
      <c r="F281" t="str">
        <f t="shared" si="5"/>
        <v/>
      </c>
      <c r="G281" s="1" t="str">
        <f>if(Z281=PROSES!$E$29,T281,)</f>
        <v/>
      </c>
      <c r="H281" t="str">
        <f>if(X281=PROSES!$E$29,T281,)</f>
        <v/>
      </c>
      <c r="I281" t="str">
        <f t="shared" si="6"/>
        <v/>
      </c>
      <c r="J281" t="str">
        <f>if(and($K$4&gt;1,R281=PROSES!$C$2),,K281)</f>
        <v/>
      </c>
      <c r="K281" s="1" t="str">
        <f>if(and($L$4&gt;1,L281=PROSES!$B$2),,L281)</f>
        <v/>
      </c>
      <c r="L281" t="str">
        <f t="shared" si="7"/>
        <v/>
      </c>
      <c r="M281" t="str">
        <f>if(Z281=PROSES!$B$3,T281,)</f>
        <v/>
      </c>
      <c r="N281" t="str">
        <f>if(X281=PROSES!$B$3,T281,)</f>
        <v/>
      </c>
      <c r="O281" t="str">
        <f t="shared" si="8"/>
        <v/>
      </c>
      <c r="P281" t="str">
        <f>if(Z281=PROSES!$B$1,T281,)</f>
        <v/>
      </c>
      <c r="Q281" t="str">
        <f>if(X281=PROSES!$B$1,T281,)</f>
        <v/>
      </c>
      <c r="R281" t="str">
        <f t="shared" si="9"/>
        <v>CENGKARENG BARUCENGKARENG</v>
      </c>
      <c r="S281" s="3"/>
      <c r="T281" s="68" t="s">
        <v>624</v>
      </c>
      <c r="U281" s="68" t="s">
        <v>58</v>
      </c>
      <c r="V281" s="68" t="s">
        <v>58</v>
      </c>
      <c r="W281" s="68" t="s">
        <v>611</v>
      </c>
      <c r="X281" s="68" t="s">
        <v>2694</v>
      </c>
      <c r="Y281" s="113">
        <v>44232.0</v>
      </c>
      <c r="Z281" s="68" t="s">
        <v>625</v>
      </c>
      <c r="AA281" s="112" t="s">
        <v>61</v>
      </c>
      <c r="AB281" s="6"/>
      <c r="AC281" s="6"/>
      <c r="AD281" s="112">
        <v>0.0</v>
      </c>
      <c r="AE281" s="112">
        <v>1.0</v>
      </c>
      <c r="AF281" s="6"/>
      <c r="AG281" s="112">
        <v>0.397</v>
      </c>
      <c r="AH281" s="112">
        <v>1.0</v>
      </c>
      <c r="AI281" s="68" t="s">
        <v>64</v>
      </c>
      <c r="AJ281" s="112">
        <v>0.0</v>
      </c>
      <c r="AK281" s="6"/>
      <c r="AL281" s="6"/>
      <c r="AM281" s="112">
        <v>0.0</v>
      </c>
      <c r="AN281" s="112">
        <v>0.0</v>
      </c>
      <c r="AO281" s="112">
        <v>100.0</v>
      </c>
      <c r="AP281" s="112">
        <v>1.0</v>
      </c>
      <c r="AQ281" s="112">
        <v>3.168</v>
      </c>
      <c r="AR281" s="112">
        <v>0.1238913</v>
      </c>
      <c r="AS281" s="112">
        <v>88.79733</v>
      </c>
      <c r="AT281" s="112">
        <v>0.00260035</v>
      </c>
      <c r="AU281" s="112">
        <v>0.123864</v>
      </c>
      <c r="AV281" s="112">
        <v>0.06215036</v>
      </c>
      <c r="AW281" s="112">
        <v>0.371592</v>
      </c>
      <c r="AX281" s="112">
        <v>0.0</v>
      </c>
      <c r="AY281" s="112">
        <v>0.6855067</v>
      </c>
      <c r="AZ281" s="112">
        <v>-12.3139</v>
      </c>
    </row>
    <row r="282" hidden="1">
      <c r="A282">
        <f t="shared" si="2"/>
        <v>0</v>
      </c>
      <c r="B282" t="str">
        <f t="shared" si="3"/>
        <v/>
      </c>
      <c r="C282" t="str">
        <f>if(and(D$4&gt;1,E282=PROSES!$D$22),,D282)</f>
        <v/>
      </c>
      <c r="D282" s="1" t="str">
        <f>if(and(F$4&gt;1,F282=PROSES!$B$10),,F282)</f>
        <v/>
      </c>
      <c r="E282" t="str">
        <f t="shared" si="4"/>
        <v/>
      </c>
      <c r="F282" t="str">
        <f t="shared" si="5"/>
        <v/>
      </c>
      <c r="G282" s="1" t="str">
        <f>if(Z282=PROSES!$E$29,T282,)</f>
        <v/>
      </c>
      <c r="H282" t="str">
        <f>if(X282=PROSES!$E$29,T282,)</f>
        <v/>
      </c>
      <c r="I282" t="str">
        <f t="shared" si="6"/>
        <v/>
      </c>
      <c r="J282" t="str">
        <f>if(and($K$4&gt;1,R282=PROSES!$C$2),,K282)</f>
        <v/>
      </c>
      <c r="K282" s="1" t="str">
        <f>if(and($L$4&gt;1,L282=PROSES!$B$2),,L282)</f>
        <v/>
      </c>
      <c r="L282" t="str">
        <f t="shared" si="7"/>
        <v/>
      </c>
      <c r="M282" t="str">
        <f>if(Z282=PROSES!$B$3,T282,)</f>
        <v/>
      </c>
      <c r="N282" t="str">
        <f>if(X282=PROSES!$B$3,T282,)</f>
        <v/>
      </c>
      <c r="O282" t="str">
        <f t="shared" si="8"/>
        <v/>
      </c>
      <c r="P282" t="str">
        <f>if(Z282=PROSES!$B$1,T282,)</f>
        <v/>
      </c>
      <c r="Q282" t="str">
        <f>if(X282=PROSES!$B$1,T282,)</f>
        <v/>
      </c>
      <c r="R282" t="str">
        <f t="shared" si="9"/>
        <v>CENGKARENG BARUCENGKARENG</v>
      </c>
      <c r="S282" s="3"/>
      <c r="T282" s="68" t="s">
        <v>626</v>
      </c>
      <c r="U282" s="68" t="s">
        <v>58</v>
      </c>
      <c r="V282" s="68" t="s">
        <v>58</v>
      </c>
      <c r="W282" s="68" t="s">
        <v>611</v>
      </c>
      <c r="X282" s="68" t="s">
        <v>2694</v>
      </c>
      <c r="Y282" s="113">
        <v>44232.0</v>
      </c>
      <c r="Z282" s="68" t="s">
        <v>625</v>
      </c>
      <c r="AA282" s="112" t="s">
        <v>61</v>
      </c>
      <c r="AB282" s="6"/>
      <c r="AC282" s="6"/>
      <c r="AD282" s="112">
        <v>0.0</v>
      </c>
      <c r="AE282" s="112">
        <v>1.0</v>
      </c>
      <c r="AF282" s="6"/>
      <c r="AG282" s="112">
        <v>0.397</v>
      </c>
      <c r="AH282" s="112">
        <v>1.0</v>
      </c>
      <c r="AI282" s="68" t="s">
        <v>64</v>
      </c>
      <c r="AJ282" s="112">
        <v>0.0</v>
      </c>
      <c r="AK282" s="6"/>
      <c r="AL282" s="6"/>
      <c r="AM282" s="112">
        <v>0.0</v>
      </c>
      <c r="AN282" s="112">
        <v>0.0</v>
      </c>
      <c r="AO282" s="112">
        <v>100.0</v>
      </c>
      <c r="AP282" s="112">
        <v>1.0</v>
      </c>
      <c r="AQ282" s="112">
        <v>3.168</v>
      </c>
      <c r="AR282" s="112">
        <v>0.1238913</v>
      </c>
      <c r="AS282" s="112">
        <v>88.79733</v>
      </c>
      <c r="AT282" s="112">
        <v>0.00260035</v>
      </c>
      <c r="AU282" s="112">
        <v>0.123864</v>
      </c>
      <c r="AV282" s="112">
        <v>0.06215036</v>
      </c>
      <c r="AW282" s="112">
        <v>0.371592</v>
      </c>
      <c r="AX282" s="112">
        <v>0.0</v>
      </c>
      <c r="AY282" s="112">
        <v>0.6855067</v>
      </c>
      <c r="AZ282" s="112">
        <v>-12.3139</v>
      </c>
    </row>
    <row r="283" hidden="1">
      <c r="A283">
        <f t="shared" si="2"/>
        <v>0</v>
      </c>
      <c r="B283" t="str">
        <f t="shared" si="3"/>
        <v/>
      </c>
      <c r="C283" t="str">
        <f>if(and(D$4&gt;1,E283=PROSES!$D$22),,D283)</f>
        <v/>
      </c>
      <c r="D283" s="1" t="str">
        <f>if(and(F$4&gt;1,F283=PROSES!$B$10),,F283)</f>
        <v/>
      </c>
      <c r="E283" t="str">
        <f t="shared" si="4"/>
        <v/>
      </c>
      <c r="F283" t="str">
        <f t="shared" si="5"/>
        <v/>
      </c>
      <c r="G283" s="1" t="str">
        <f>if(Z283=PROSES!$E$29,T283,)</f>
        <v/>
      </c>
      <c r="H283" t="str">
        <f>if(X283=PROSES!$E$29,T283,)</f>
        <v/>
      </c>
      <c r="I283" t="str">
        <f t="shared" si="6"/>
        <v/>
      </c>
      <c r="J283" t="str">
        <f>if(and($K$4&gt;1,R283=PROSES!$C$2),,K283)</f>
        <v/>
      </c>
      <c r="K283" s="1" t="str">
        <f>if(and($L$4&gt;1,L283=PROSES!$B$2),,L283)</f>
        <v/>
      </c>
      <c r="L283" t="str">
        <f t="shared" si="7"/>
        <v/>
      </c>
      <c r="M283" t="str">
        <f>if(Z283=PROSES!$B$3,T283,)</f>
        <v/>
      </c>
      <c r="N283" t="str">
        <f>if(X283=PROSES!$B$3,T283,)</f>
        <v/>
      </c>
      <c r="O283" t="str">
        <f t="shared" si="8"/>
        <v/>
      </c>
      <c r="P283" t="str">
        <f>if(Z283=PROSES!$B$1,T283,)</f>
        <v/>
      </c>
      <c r="Q283" t="str">
        <f>if(X283=PROSES!$B$1,T283,)</f>
        <v/>
      </c>
      <c r="R283" t="str">
        <f t="shared" si="9"/>
        <v>FAJAR SWCIKARANG</v>
      </c>
      <c r="S283" s="3"/>
      <c r="T283" s="68" t="s">
        <v>627</v>
      </c>
      <c r="U283" s="68" t="s">
        <v>115</v>
      </c>
      <c r="V283" s="68" t="s">
        <v>115</v>
      </c>
      <c r="W283" s="68" t="s">
        <v>304</v>
      </c>
      <c r="X283" s="68" t="s">
        <v>628</v>
      </c>
      <c r="Y283" s="112" t="s">
        <v>61</v>
      </c>
      <c r="Z283" s="68" t="s">
        <v>622</v>
      </c>
      <c r="AA283" s="112" t="s">
        <v>66</v>
      </c>
      <c r="AB283" s="6"/>
      <c r="AC283" s="6"/>
      <c r="AD283" s="112">
        <v>0.0</v>
      </c>
      <c r="AE283" s="112">
        <v>1.0</v>
      </c>
      <c r="AF283" s="6"/>
      <c r="AG283" s="112">
        <v>6.029</v>
      </c>
      <c r="AH283" s="112">
        <v>1.0</v>
      </c>
      <c r="AI283" s="68" t="s">
        <v>64</v>
      </c>
      <c r="AJ283" s="112">
        <v>0.0</v>
      </c>
      <c r="AK283" s="6"/>
      <c r="AL283" s="6"/>
      <c r="AM283" s="112">
        <v>0.0</v>
      </c>
      <c r="AN283" s="112">
        <v>0.0</v>
      </c>
      <c r="AO283" s="112">
        <v>100.0</v>
      </c>
      <c r="AP283" s="112">
        <v>1.0</v>
      </c>
      <c r="AQ283" s="112">
        <v>0.58</v>
      </c>
      <c r="AR283" s="112">
        <v>2.622252</v>
      </c>
      <c r="AS283" s="112">
        <v>71.59837</v>
      </c>
      <c r="AT283" s="112">
        <v>0.8277817</v>
      </c>
      <c r="AU283" s="112">
        <v>2.488168</v>
      </c>
      <c r="AV283" s="112">
        <v>1.732132</v>
      </c>
      <c r="AW283" s="112">
        <v>7.464505</v>
      </c>
      <c r="AX283" s="112">
        <v>0.0</v>
      </c>
      <c r="AY283" s="112">
        <v>0.642939</v>
      </c>
      <c r="AZ283" s="112">
        <v>8.101665</v>
      </c>
    </row>
    <row r="284" hidden="1">
      <c r="A284">
        <f t="shared" si="2"/>
        <v>0</v>
      </c>
      <c r="B284" t="str">
        <f t="shared" si="3"/>
        <v/>
      </c>
      <c r="C284" t="str">
        <f>if(and(D$4&gt;1,E284=PROSES!$D$22),,D284)</f>
        <v/>
      </c>
      <c r="D284" s="1" t="str">
        <f>if(and(F$4&gt;1,F284=PROSES!$B$10),,F284)</f>
        <v/>
      </c>
      <c r="E284" t="str">
        <f t="shared" si="4"/>
        <v/>
      </c>
      <c r="F284" t="str">
        <f t="shared" si="5"/>
        <v/>
      </c>
      <c r="G284" s="1" t="str">
        <f>if(Z284=PROSES!$E$29,T284,)</f>
        <v/>
      </c>
      <c r="H284" t="str">
        <f>if(X284=PROSES!$E$29,T284,)</f>
        <v/>
      </c>
      <c r="I284" t="str">
        <f t="shared" si="6"/>
        <v/>
      </c>
      <c r="J284" t="str">
        <f>if(and($K$4&gt;1,R284=PROSES!$C$2),,K284)</f>
        <v/>
      </c>
      <c r="K284" s="1" t="str">
        <f>if(and($L$4&gt;1,L284=PROSES!$B$2),,L284)</f>
        <v/>
      </c>
      <c r="L284" t="str">
        <f t="shared" si="7"/>
        <v/>
      </c>
      <c r="M284" t="str">
        <f>if(Z284=PROSES!$B$3,T284,)</f>
        <v/>
      </c>
      <c r="N284" t="str">
        <f>if(X284=PROSES!$B$3,T284,)</f>
        <v/>
      </c>
      <c r="O284" t="str">
        <f t="shared" si="8"/>
        <v/>
      </c>
      <c r="P284" t="str">
        <f>if(Z284=PROSES!$B$1,T284,)</f>
        <v/>
      </c>
      <c r="Q284" t="str">
        <f>if(X284=PROSES!$B$1,T284,)</f>
        <v/>
      </c>
      <c r="R284" t="str">
        <f t="shared" si="9"/>
        <v>FAJAR SWCIKARANG</v>
      </c>
      <c r="S284" s="3"/>
      <c r="T284" s="68" t="s">
        <v>629</v>
      </c>
      <c r="U284" s="68" t="s">
        <v>115</v>
      </c>
      <c r="V284" s="68" t="s">
        <v>115</v>
      </c>
      <c r="W284" s="68" t="s">
        <v>304</v>
      </c>
      <c r="X284" s="68" t="s">
        <v>628</v>
      </c>
      <c r="Y284" s="112" t="s">
        <v>66</v>
      </c>
      <c r="Z284" s="68" t="s">
        <v>622</v>
      </c>
      <c r="AA284" s="112" t="s">
        <v>66</v>
      </c>
      <c r="AB284" s="6"/>
      <c r="AC284" s="6"/>
      <c r="AD284" s="112">
        <v>0.0</v>
      </c>
      <c r="AE284" s="112">
        <v>1.0</v>
      </c>
      <c r="AF284" s="6"/>
      <c r="AG284" s="112">
        <v>6.029</v>
      </c>
      <c r="AH284" s="112">
        <v>1.0</v>
      </c>
      <c r="AI284" s="68" t="s">
        <v>64</v>
      </c>
      <c r="AJ284" s="112">
        <v>0.0</v>
      </c>
      <c r="AK284" s="6"/>
      <c r="AL284" s="6"/>
      <c r="AM284" s="112">
        <v>0.0</v>
      </c>
      <c r="AN284" s="112">
        <v>0.0</v>
      </c>
      <c r="AO284" s="112">
        <v>100.0</v>
      </c>
      <c r="AP284" s="112">
        <v>1.0</v>
      </c>
      <c r="AQ284" s="112">
        <v>0.58</v>
      </c>
      <c r="AR284" s="112">
        <v>2.622252</v>
      </c>
      <c r="AS284" s="112">
        <v>71.59837</v>
      </c>
      <c r="AT284" s="112">
        <v>0.8277817</v>
      </c>
      <c r="AU284" s="112">
        <v>2.488168</v>
      </c>
      <c r="AV284" s="112">
        <v>1.732132</v>
      </c>
      <c r="AW284" s="112">
        <v>7.464505</v>
      </c>
      <c r="AX284" s="112">
        <v>0.0</v>
      </c>
      <c r="AY284" s="112">
        <v>0.642939</v>
      </c>
      <c r="AZ284" s="112">
        <v>8.101665</v>
      </c>
    </row>
    <row r="285" hidden="1">
      <c r="A285">
        <f t="shared" si="2"/>
        <v>0</v>
      </c>
      <c r="B285" t="str">
        <f t="shared" si="3"/>
        <v/>
      </c>
      <c r="C285" t="str">
        <f>if(and(D$4&gt;1,E285=PROSES!$D$22),,D285)</f>
        <v/>
      </c>
      <c r="D285" s="1" t="str">
        <f>if(and(F$4&gt;1,F285=PROSES!$B$10),,F285)</f>
        <v/>
      </c>
      <c r="E285" t="str">
        <f t="shared" si="4"/>
        <v/>
      </c>
      <c r="F285" t="str">
        <f t="shared" si="5"/>
        <v/>
      </c>
      <c r="G285" s="1" t="str">
        <f>if(Z285=PROSES!$E$29,T285,)</f>
        <v/>
      </c>
      <c r="H285" t="str">
        <f>if(X285=PROSES!$E$29,T285,)</f>
        <v/>
      </c>
      <c r="I285" t="str">
        <f t="shared" si="6"/>
        <v/>
      </c>
      <c r="J285" t="str">
        <f>if(and($K$4&gt;1,R285=PROSES!$C$2),,K285)</f>
        <v/>
      </c>
      <c r="K285" s="1" t="str">
        <f>if(and($L$4&gt;1,L285=PROSES!$B$2),,L285)</f>
        <v/>
      </c>
      <c r="L285" t="str">
        <f t="shared" si="7"/>
        <v/>
      </c>
      <c r="M285" t="str">
        <f>if(Z285=PROSES!$B$3,T285,)</f>
        <v/>
      </c>
      <c r="N285" t="str">
        <f>if(X285=PROSES!$B$3,T285,)</f>
        <v/>
      </c>
      <c r="O285" t="str">
        <f t="shared" si="8"/>
        <v/>
      </c>
      <c r="P285" t="str">
        <f>if(Z285=PROSES!$B$1,T285,)</f>
        <v/>
      </c>
      <c r="Q285" t="str">
        <f>if(X285=PROSES!$B$1,T285,)</f>
        <v/>
      </c>
      <c r="R285" t="str">
        <f t="shared" si="9"/>
        <v>CIKARANGJABABEKA</v>
      </c>
      <c r="S285" s="3"/>
      <c r="T285" s="68" t="s">
        <v>630</v>
      </c>
      <c r="U285" s="68" t="s">
        <v>115</v>
      </c>
      <c r="V285" s="68" t="s">
        <v>115</v>
      </c>
      <c r="W285" s="68" t="s">
        <v>90</v>
      </c>
      <c r="X285" s="68" t="s">
        <v>622</v>
      </c>
      <c r="Y285" s="68" t="s">
        <v>66</v>
      </c>
      <c r="Z285" s="68" t="s">
        <v>311</v>
      </c>
      <c r="AA285" s="68" t="s">
        <v>61</v>
      </c>
      <c r="AB285" s="6"/>
      <c r="AC285" s="6"/>
      <c r="AD285" s="112">
        <v>0.0</v>
      </c>
      <c r="AE285" s="112">
        <v>1.0</v>
      </c>
      <c r="AF285" s="6"/>
      <c r="AG285" s="112">
        <v>6.5</v>
      </c>
      <c r="AH285" s="112">
        <v>1.0</v>
      </c>
      <c r="AI285" s="68" t="s">
        <v>64</v>
      </c>
      <c r="AJ285" s="112">
        <v>0.0</v>
      </c>
      <c r="AK285" s="6"/>
      <c r="AL285" s="6"/>
      <c r="AM285" s="112">
        <v>0.0</v>
      </c>
      <c r="AN285" s="112">
        <v>0.0</v>
      </c>
      <c r="AO285" s="112">
        <v>100.0</v>
      </c>
      <c r="AP285" s="112">
        <v>1.0</v>
      </c>
      <c r="AQ285" s="112">
        <v>1.62</v>
      </c>
      <c r="AR285" s="112">
        <v>1.841809</v>
      </c>
      <c r="AS285" s="112">
        <v>82.15014</v>
      </c>
      <c r="AT285" s="112">
        <v>0.25155</v>
      </c>
      <c r="AU285" s="112">
        <v>1.82455</v>
      </c>
      <c r="AV285" s="112">
        <v>1.22655</v>
      </c>
      <c r="AW285" s="112">
        <v>5.47365</v>
      </c>
      <c r="AX285" s="112">
        <v>0.0</v>
      </c>
      <c r="AY285" s="112">
        <v>0.683587</v>
      </c>
      <c r="AZ285" s="112">
        <v>-7.109503</v>
      </c>
    </row>
    <row r="286" hidden="1">
      <c r="A286">
        <f t="shared" si="2"/>
        <v>0</v>
      </c>
      <c r="B286" t="str">
        <f t="shared" si="3"/>
        <v/>
      </c>
      <c r="C286" t="str">
        <f>if(and(D$4&gt;1,E286=PROSES!$D$22),,D286)</f>
        <v/>
      </c>
      <c r="D286" s="1" t="str">
        <f>if(and(F$4&gt;1,F286=PROSES!$B$10),,F286)</f>
        <v/>
      </c>
      <c r="E286" t="str">
        <f t="shared" si="4"/>
        <v/>
      </c>
      <c r="F286" t="str">
        <f t="shared" si="5"/>
        <v/>
      </c>
      <c r="G286" s="1" t="str">
        <f>if(Z286=PROSES!$E$29,T286,)</f>
        <v/>
      </c>
      <c r="H286" t="str">
        <f>if(X286=PROSES!$E$29,T286,)</f>
        <v/>
      </c>
      <c r="I286" t="str">
        <f t="shared" si="6"/>
        <v/>
      </c>
      <c r="J286" t="str">
        <f>if(and($K$4&gt;1,R286=PROSES!$C$2),,K286)</f>
        <v/>
      </c>
      <c r="K286" s="1" t="str">
        <f>if(and($L$4&gt;1,L286=PROSES!$B$2),,L286)</f>
        <v/>
      </c>
      <c r="L286" t="str">
        <f t="shared" si="7"/>
        <v/>
      </c>
      <c r="M286" t="str">
        <f>if(Z286=PROSES!$B$3,T286,)</f>
        <v/>
      </c>
      <c r="N286" t="str">
        <f>if(X286=PROSES!$B$3,T286,)</f>
        <v/>
      </c>
      <c r="O286" t="str">
        <f t="shared" si="8"/>
        <v/>
      </c>
      <c r="P286" t="str">
        <f>if(Z286=PROSES!$B$1,T286,)</f>
        <v/>
      </c>
      <c r="Q286" t="str">
        <f>if(X286=PROSES!$B$1,T286,)</f>
        <v/>
      </c>
      <c r="R286" t="str">
        <f t="shared" si="9"/>
        <v>CIKARANGJABABEKA</v>
      </c>
      <c r="S286" s="3"/>
      <c r="T286" s="68" t="s">
        <v>631</v>
      </c>
      <c r="U286" s="68" t="s">
        <v>115</v>
      </c>
      <c r="V286" s="68" t="s">
        <v>115</v>
      </c>
      <c r="W286" s="68" t="s">
        <v>90</v>
      </c>
      <c r="X286" s="68" t="s">
        <v>622</v>
      </c>
      <c r="Y286" s="68" t="s">
        <v>66</v>
      </c>
      <c r="Z286" s="68" t="s">
        <v>311</v>
      </c>
      <c r="AA286" s="68" t="s">
        <v>66</v>
      </c>
      <c r="AB286" s="6"/>
      <c r="AC286" s="6"/>
      <c r="AD286" s="112">
        <v>0.0</v>
      </c>
      <c r="AE286" s="112">
        <v>1.0</v>
      </c>
      <c r="AF286" s="6"/>
      <c r="AG286" s="112">
        <v>6.5</v>
      </c>
      <c r="AH286" s="112">
        <v>1.0</v>
      </c>
      <c r="AI286" s="68" t="s">
        <v>64</v>
      </c>
      <c r="AJ286" s="112">
        <v>0.0</v>
      </c>
      <c r="AK286" s="6"/>
      <c r="AL286" s="6"/>
      <c r="AM286" s="112">
        <v>0.0</v>
      </c>
      <c r="AN286" s="112">
        <v>0.0</v>
      </c>
      <c r="AO286" s="112">
        <v>100.0</v>
      </c>
      <c r="AP286" s="112">
        <v>1.0</v>
      </c>
      <c r="AQ286" s="112">
        <v>1.62</v>
      </c>
      <c r="AR286" s="112">
        <v>1.841809</v>
      </c>
      <c r="AS286" s="112">
        <v>82.15014</v>
      </c>
      <c r="AT286" s="112">
        <v>0.25155</v>
      </c>
      <c r="AU286" s="112">
        <v>1.82455</v>
      </c>
      <c r="AV286" s="112">
        <v>1.22655</v>
      </c>
      <c r="AW286" s="112">
        <v>5.47365</v>
      </c>
      <c r="AX286" s="112">
        <v>0.0</v>
      </c>
      <c r="AY286" s="112">
        <v>0.683587</v>
      </c>
      <c r="AZ286" s="112">
        <v>-7.109503</v>
      </c>
    </row>
    <row r="287" hidden="1">
      <c r="A287">
        <f t="shared" si="2"/>
        <v>0</v>
      </c>
      <c r="B287" t="str">
        <f t="shared" si="3"/>
        <v/>
      </c>
      <c r="C287" t="str">
        <f>if(and(D$4&gt;1,E287=PROSES!$D$22),,D287)</f>
        <v/>
      </c>
      <c r="D287" s="1" t="str">
        <f>if(and(F$4&gt;1,F287=PROSES!$B$10),,F287)</f>
        <v/>
      </c>
      <c r="E287" t="str">
        <f t="shared" si="4"/>
        <v/>
      </c>
      <c r="F287" t="str">
        <f t="shared" si="5"/>
        <v/>
      </c>
      <c r="G287" s="1" t="str">
        <f>if(Z287=PROSES!$E$29,T287,)</f>
        <v/>
      </c>
      <c r="H287" t="str">
        <f>if(X287=PROSES!$E$29,T287,)</f>
        <v/>
      </c>
      <c r="I287" t="str">
        <f t="shared" si="6"/>
        <v/>
      </c>
      <c r="J287" t="str">
        <f>if(and($K$4&gt;1,R287=PROSES!$C$2),,K287)</f>
        <v/>
      </c>
      <c r="K287" s="1" t="str">
        <f>if(and($L$4&gt;1,L287=PROSES!$B$2),,L287)</f>
        <v/>
      </c>
      <c r="L287" t="str">
        <f t="shared" si="7"/>
        <v/>
      </c>
      <c r="M287" t="str">
        <f>if(Z287=PROSES!$B$3,T287,)</f>
        <v/>
      </c>
      <c r="N287" t="str">
        <f>if(X287=PROSES!$B$3,T287,)</f>
        <v/>
      </c>
      <c r="O287" t="str">
        <f t="shared" si="8"/>
        <v/>
      </c>
      <c r="P287" t="str">
        <f>if(Z287=PROSES!$B$1,T287,)</f>
        <v/>
      </c>
      <c r="Q287" t="str">
        <f>if(X287=PROSES!$B$1,T287,)</f>
        <v/>
      </c>
      <c r="R287" t="str">
        <f t="shared" si="9"/>
        <v>CIKARANGRAJAPAKSI</v>
      </c>
      <c r="S287" s="3"/>
      <c r="T287" s="68" t="s">
        <v>632</v>
      </c>
      <c r="U287" s="68" t="s">
        <v>115</v>
      </c>
      <c r="V287" s="68" t="s">
        <v>115</v>
      </c>
      <c r="W287" s="68" t="s">
        <v>633</v>
      </c>
      <c r="X287" s="68" t="s">
        <v>622</v>
      </c>
      <c r="Y287" s="68" t="s">
        <v>61</v>
      </c>
      <c r="Z287" s="68" t="s">
        <v>634</v>
      </c>
      <c r="AA287" s="68" t="s">
        <v>61</v>
      </c>
      <c r="AB287" s="6"/>
      <c r="AC287" s="6"/>
      <c r="AD287" s="112">
        <v>0.0</v>
      </c>
      <c r="AE287" s="112">
        <v>1.0</v>
      </c>
      <c r="AF287" s="6"/>
      <c r="AG287" s="112">
        <v>2.617</v>
      </c>
      <c r="AH287" s="112">
        <v>1.0</v>
      </c>
      <c r="AI287" s="68" t="s">
        <v>64</v>
      </c>
      <c r="AJ287" s="112">
        <v>0.0</v>
      </c>
      <c r="AK287" s="6"/>
      <c r="AL287" s="6"/>
      <c r="AM287" s="112">
        <v>0.0</v>
      </c>
      <c r="AN287" s="112">
        <v>0.0</v>
      </c>
      <c r="AO287" s="112">
        <v>100.0</v>
      </c>
      <c r="AP287" s="112">
        <v>1.0</v>
      </c>
      <c r="AQ287" s="112">
        <v>1.043</v>
      </c>
      <c r="AR287" s="112">
        <v>0.2639021</v>
      </c>
      <c r="AS287" s="112">
        <v>82.59309</v>
      </c>
      <c r="AT287" s="112">
        <v>0.034021</v>
      </c>
      <c r="AU287" s="112">
        <v>0.2617</v>
      </c>
      <c r="AV287" s="112">
        <v>0.426571</v>
      </c>
      <c r="AW287" s="112">
        <v>0.7851</v>
      </c>
      <c r="AX287" s="112">
        <v>0.0</v>
      </c>
      <c r="AY287" s="112">
        <v>0.8263797</v>
      </c>
      <c r="AZ287" s="112">
        <v>-29.46298</v>
      </c>
    </row>
    <row r="288" hidden="1">
      <c r="A288">
        <f t="shared" si="2"/>
        <v>0</v>
      </c>
      <c r="B288" t="str">
        <f t="shared" si="3"/>
        <v/>
      </c>
      <c r="C288" t="str">
        <f>if(and(D$4&gt;1,E288=PROSES!$D$22),,D288)</f>
        <v/>
      </c>
      <c r="D288" s="1" t="str">
        <f>if(and(F$4&gt;1,F288=PROSES!$B$10),,F288)</f>
        <v/>
      </c>
      <c r="E288" t="str">
        <f t="shared" si="4"/>
        <v/>
      </c>
      <c r="F288" t="str">
        <f t="shared" si="5"/>
        <v/>
      </c>
      <c r="G288" s="1" t="str">
        <f>if(Z288=PROSES!$E$29,T288,)</f>
        <v/>
      </c>
      <c r="H288" t="str">
        <f>if(X288=PROSES!$E$29,T288,)</f>
        <v/>
      </c>
      <c r="I288" t="str">
        <f t="shared" si="6"/>
        <v/>
      </c>
      <c r="J288" t="str">
        <f>if(and($K$4&gt;1,R288=PROSES!$C$2),,K288)</f>
        <v/>
      </c>
      <c r="K288" s="1" t="str">
        <f>if(and($L$4&gt;1,L288=PROSES!$B$2),,L288)</f>
        <v/>
      </c>
      <c r="L288" t="str">
        <f t="shared" si="7"/>
        <v/>
      </c>
      <c r="M288" t="str">
        <f>if(Z288=PROSES!$B$3,T288,)</f>
        <v/>
      </c>
      <c r="N288" t="str">
        <f>if(X288=PROSES!$B$3,T288,)</f>
        <v/>
      </c>
      <c r="O288" t="str">
        <f t="shared" si="8"/>
        <v/>
      </c>
      <c r="P288" t="str">
        <f>if(Z288=PROSES!$B$1,T288,)</f>
        <v/>
      </c>
      <c r="Q288" t="str">
        <f>if(X288=PROSES!$B$1,T288,)</f>
        <v/>
      </c>
      <c r="R288" t="str">
        <f t="shared" si="9"/>
        <v>CIKARANGRAJAPAKSI</v>
      </c>
      <c r="S288" s="3"/>
      <c r="T288" s="68" t="s">
        <v>635</v>
      </c>
      <c r="U288" s="68" t="s">
        <v>115</v>
      </c>
      <c r="V288" s="68" t="s">
        <v>115</v>
      </c>
      <c r="W288" s="68" t="s">
        <v>633</v>
      </c>
      <c r="X288" s="68" t="s">
        <v>622</v>
      </c>
      <c r="Y288" s="68" t="s">
        <v>61</v>
      </c>
      <c r="Z288" s="68" t="s">
        <v>634</v>
      </c>
      <c r="AA288" s="68" t="s">
        <v>61</v>
      </c>
      <c r="AB288" s="6"/>
      <c r="AC288" s="6"/>
      <c r="AD288" s="112">
        <v>0.0</v>
      </c>
      <c r="AE288" s="112">
        <v>1.0</v>
      </c>
      <c r="AF288" s="6"/>
      <c r="AG288" s="112">
        <v>2.617</v>
      </c>
      <c r="AH288" s="112">
        <v>1.0</v>
      </c>
      <c r="AI288" s="68" t="s">
        <v>64</v>
      </c>
      <c r="AJ288" s="112">
        <v>0.0</v>
      </c>
      <c r="AK288" s="6"/>
      <c r="AL288" s="6"/>
      <c r="AM288" s="112">
        <v>0.0</v>
      </c>
      <c r="AN288" s="112">
        <v>0.0</v>
      </c>
      <c r="AO288" s="112">
        <v>100.0</v>
      </c>
      <c r="AP288" s="112">
        <v>1.0</v>
      </c>
      <c r="AQ288" s="112">
        <v>1.043</v>
      </c>
      <c r="AR288" s="112">
        <v>0.2639021</v>
      </c>
      <c r="AS288" s="112">
        <v>82.59309</v>
      </c>
      <c r="AT288" s="112">
        <v>0.034021</v>
      </c>
      <c r="AU288" s="112">
        <v>0.2617</v>
      </c>
      <c r="AV288" s="112">
        <v>0.426571</v>
      </c>
      <c r="AW288" s="112">
        <v>0.7851</v>
      </c>
      <c r="AX288" s="112">
        <v>0.0</v>
      </c>
      <c r="AY288" s="112">
        <v>0.8263797</v>
      </c>
      <c r="AZ288" s="112">
        <v>-29.46298</v>
      </c>
    </row>
    <row r="289" hidden="1">
      <c r="A289">
        <f t="shared" si="2"/>
        <v>0</v>
      </c>
      <c r="B289" t="str">
        <f t="shared" si="3"/>
        <v/>
      </c>
      <c r="C289" t="str">
        <f>if(and(D$4&gt;1,E289=PROSES!$D$22),,D289)</f>
        <v/>
      </c>
      <c r="D289" s="1" t="str">
        <f>if(and(F$4&gt;1,F289=PROSES!$B$10),,F289)</f>
        <v/>
      </c>
      <c r="E289" t="str">
        <f t="shared" si="4"/>
        <v/>
      </c>
      <c r="F289" t="str">
        <f t="shared" si="5"/>
        <v/>
      </c>
      <c r="G289" s="1" t="str">
        <f>if(Z289=PROSES!$E$29,T289,)</f>
        <v/>
      </c>
      <c r="H289" t="str">
        <f>if(X289=PROSES!$E$29,T289,)</f>
        <v/>
      </c>
      <c r="I289" t="str">
        <f t="shared" si="6"/>
        <v/>
      </c>
      <c r="J289" t="str">
        <f>if(and($K$4&gt;1,R289=PROSES!$C$2),,K289)</f>
        <v/>
      </c>
      <c r="K289" s="1" t="str">
        <f>if(and($L$4&gt;1,L289=PROSES!$B$2),,L289)</f>
        <v/>
      </c>
      <c r="L289" t="str">
        <f t="shared" si="7"/>
        <v/>
      </c>
      <c r="M289" t="str">
        <f>if(Z289=PROSES!$B$3,T289,)</f>
        <v/>
      </c>
      <c r="N289" t="str">
        <f>if(X289=PROSES!$B$3,T289,)</f>
        <v/>
      </c>
      <c r="O289" t="str">
        <f t="shared" si="8"/>
        <v/>
      </c>
      <c r="P289" t="str">
        <f>if(Z289=PROSES!$B$1,T289,)</f>
        <v/>
      </c>
      <c r="Q289" t="str">
        <f>if(X289=PROSES!$B$1,T289,)</f>
        <v/>
      </c>
      <c r="R289" t="str">
        <f t="shared" si="9"/>
        <v>RANCAKASUMBA5CIKASUNGKA5</v>
      </c>
      <c r="S289" s="3"/>
      <c r="T289" s="68" t="s">
        <v>636</v>
      </c>
      <c r="U289" s="68" t="s">
        <v>115</v>
      </c>
      <c r="V289" s="68" t="s">
        <v>115</v>
      </c>
      <c r="W289" s="68" t="s">
        <v>90</v>
      </c>
      <c r="X289" s="68" t="s">
        <v>637</v>
      </c>
      <c r="Y289" s="68" t="s">
        <v>88</v>
      </c>
      <c r="Z289" s="68" t="s">
        <v>638</v>
      </c>
      <c r="AA289" s="68" t="s">
        <v>88</v>
      </c>
      <c r="AB289" s="6"/>
      <c r="AC289" s="6"/>
      <c r="AD289" s="112">
        <v>0.0</v>
      </c>
      <c r="AE289" s="112">
        <v>1.0</v>
      </c>
      <c r="AF289" s="6"/>
      <c r="AG289" s="112">
        <v>6.37</v>
      </c>
      <c r="AH289" s="112">
        <v>1.0</v>
      </c>
      <c r="AI289" s="68" t="s">
        <v>64</v>
      </c>
      <c r="AJ289" s="112">
        <v>0.0</v>
      </c>
      <c r="AK289" s="6"/>
      <c r="AL289" s="6"/>
      <c r="AM289" s="112">
        <v>0.0</v>
      </c>
      <c r="AN289" s="112">
        <v>0.0</v>
      </c>
      <c r="AO289" s="112">
        <v>100.0</v>
      </c>
      <c r="AP289" s="112">
        <v>1.0</v>
      </c>
      <c r="AQ289" s="112">
        <v>1.62</v>
      </c>
      <c r="AR289" s="112">
        <v>1.804973</v>
      </c>
      <c r="AS289" s="112">
        <v>82.15014</v>
      </c>
      <c r="AT289" s="112">
        <v>0.246519</v>
      </c>
      <c r="AU289" s="112">
        <v>1.788059</v>
      </c>
      <c r="AV289" s="112">
        <v>1.202019</v>
      </c>
      <c r="AW289" s="112">
        <v>5.364177</v>
      </c>
      <c r="AX289" s="112">
        <v>0.0</v>
      </c>
      <c r="AY289" s="112">
        <v>0.683587</v>
      </c>
      <c r="AZ289" s="112">
        <v>-7.109503</v>
      </c>
    </row>
    <row r="290" hidden="1">
      <c r="A290">
        <f t="shared" si="2"/>
        <v>0</v>
      </c>
      <c r="B290" t="str">
        <f t="shared" si="3"/>
        <v/>
      </c>
      <c r="C290" t="str">
        <f>if(and(D$4&gt;1,E290=PROSES!$D$22),,D290)</f>
        <v/>
      </c>
      <c r="D290" s="1" t="str">
        <f>if(and(F$4&gt;1,F290=PROSES!$B$10),,F290)</f>
        <v/>
      </c>
      <c r="E290" t="str">
        <f t="shared" si="4"/>
        <v/>
      </c>
      <c r="F290" t="str">
        <f t="shared" si="5"/>
        <v/>
      </c>
      <c r="G290" s="1" t="str">
        <f>if(Z290=PROSES!$E$29,T290,)</f>
        <v/>
      </c>
      <c r="H290" t="str">
        <f>if(X290=PROSES!$E$29,T290,)</f>
        <v/>
      </c>
      <c r="I290" t="str">
        <f t="shared" si="6"/>
        <v/>
      </c>
      <c r="J290" t="str">
        <f>if(and($K$4&gt;1,R290=PROSES!$C$2),,K290)</f>
        <v/>
      </c>
      <c r="K290" s="1" t="str">
        <f>if(and($L$4&gt;1,L290=PROSES!$B$2),,L290)</f>
        <v/>
      </c>
      <c r="L290" t="str">
        <f t="shared" si="7"/>
        <v/>
      </c>
      <c r="M290" t="str">
        <f>if(Z290=PROSES!$B$3,T290,)</f>
        <v/>
      </c>
      <c r="N290" t="str">
        <f>if(X290=PROSES!$B$3,T290,)</f>
        <v/>
      </c>
      <c r="O290" t="str">
        <f t="shared" si="8"/>
        <v/>
      </c>
      <c r="P290" t="str">
        <f>if(Z290=PROSES!$B$1,T290,)</f>
        <v/>
      </c>
      <c r="Q290" t="str">
        <f>if(X290=PROSES!$B$1,T290,)</f>
        <v/>
      </c>
      <c r="R290" t="str">
        <f t="shared" si="9"/>
        <v>RANCAKASUMBA5CIKASUNGKA5</v>
      </c>
      <c r="S290" s="3"/>
      <c r="T290" s="68" t="s">
        <v>639</v>
      </c>
      <c r="U290" s="68" t="s">
        <v>115</v>
      </c>
      <c r="V290" s="68" t="s">
        <v>115</v>
      </c>
      <c r="W290" s="68" t="s">
        <v>90</v>
      </c>
      <c r="X290" s="68" t="s">
        <v>637</v>
      </c>
      <c r="Y290" s="68" t="s">
        <v>85</v>
      </c>
      <c r="Z290" s="68" t="s">
        <v>638</v>
      </c>
      <c r="AA290" s="68" t="s">
        <v>85</v>
      </c>
      <c r="AB290" s="6"/>
      <c r="AC290" s="6"/>
      <c r="AD290" s="112">
        <v>0.0</v>
      </c>
      <c r="AE290" s="112">
        <v>1.0</v>
      </c>
      <c r="AF290" s="6"/>
      <c r="AG290" s="112">
        <v>6.37</v>
      </c>
      <c r="AH290" s="112">
        <v>1.0</v>
      </c>
      <c r="AI290" s="68" t="s">
        <v>64</v>
      </c>
      <c r="AJ290" s="112">
        <v>0.0</v>
      </c>
      <c r="AK290" s="6"/>
      <c r="AL290" s="6"/>
      <c r="AM290" s="112">
        <v>0.0</v>
      </c>
      <c r="AN290" s="112">
        <v>0.0</v>
      </c>
      <c r="AO290" s="112">
        <v>100.0</v>
      </c>
      <c r="AP290" s="112">
        <v>1.0</v>
      </c>
      <c r="AQ290" s="112">
        <v>1.62</v>
      </c>
      <c r="AR290" s="112">
        <v>1.804973</v>
      </c>
      <c r="AS290" s="112">
        <v>82.15014</v>
      </c>
      <c r="AT290" s="112">
        <v>0.246519</v>
      </c>
      <c r="AU290" s="112">
        <v>1.788059</v>
      </c>
      <c r="AV290" s="112">
        <v>1.202019</v>
      </c>
      <c r="AW290" s="112">
        <v>5.364177</v>
      </c>
      <c r="AX290" s="112">
        <v>0.0</v>
      </c>
      <c r="AY290" s="112">
        <v>0.683587</v>
      </c>
      <c r="AZ290" s="112">
        <v>-7.109503</v>
      </c>
    </row>
    <row r="291" hidden="1">
      <c r="A291">
        <f t="shared" si="2"/>
        <v>0</v>
      </c>
      <c r="B291" t="str">
        <f t="shared" si="3"/>
        <v/>
      </c>
      <c r="C291" t="str">
        <f>if(and(D$4&gt;1,E291=PROSES!$D$22),,D291)</f>
        <v/>
      </c>
      <c r="D291" s="1" t="str">
        <f>if(and(F$4&gt;1,F291=PROSES!$B$10),,F291)</f>
        <v/>
      </c>
      <c r="E291" t="str">
        <f t="shared" si="4"/>
        <v/>
      </c>
      <c r="F291" t="str">
        <f t="shared" si="5"/>
        <v/>
      </c>
      <c r="G291" s="1" t="str">
        <f>if(Z291=PROSES!$E$29,T291,)</f>
        <v/>
      </c>
      <c r="H291" t="str">
        <f>if(X291=PROSES!$E$29,T291,)</f>
        <v/>
      </c>
      <c r="I291" t="str">
        <f t="shared" si="6"/>
        <v/>
      </c>
      <c r="J291" t="str">
        <f>if(and($K$4&gt;1,R291=PROSES!$C$2),,K291)</f>
        <v/>
      </c>
      <c r="K291" s="1" t="str">
        <f>if(and($L$4&gt;1,L291=PROSES!$B$2),,L291)</f>
        <v/>
      </c>
      <c r="L291" t="str">
        <f t="shared" si="7"/>
        <v/>
      </c>
      <c r="M291" t="str">
        <f>if(Z291=PROSES!$B$3,T291,)</f>
        <v/>
      </c>
      <c r="N291" t="str">
        <f>if(X291=PROSES!$B$3,T291,)</f>
        <v/>
      </c>
      <c r="O291" t="str">
        <f t="shared" si="8"/>
        <v/>
      </c>
      <c r="P291" t="str">
        <f>if(Z291=PROSES!$B$1,T291,)</f>
        <v/>
      </c>
      <c r="Q291" t="str">
        <f>if(X291=PROSES!$B$1,T291,)</f>
        <v/>
      </c>
      <c r="R291" t="str">
        <f t="shared" si="9"/>
        <v>JATAKECIKUPA</v>
      </c>
      <c r="S291" s="3"/>
      <c r="T291" s="68" t="s">
        <v>643</v>
      </c>
      <c r="U291" s="68" t="s">
        <v>58</v>
      </c>
      <c r="V291" s="68" t="s">
        <v>58</v>
      </c>
      <c r="W291" s="68" t="s">
        <v>282</v>
      </c>
      <c r="X291" s="68" t="s">
        <v>644</v>
      </c>
      <c r="Y291" s="115">
        <v>44232.0</v>
      </c>
      <c r="Z291" s="68" t="s">
        <v>567</v>
      </c>
      <c r="AA291" s="115">
        <v>44232.0</v>
      </c>
      <c r="AB291" s="6"/>
      <c r="AC291" s="6"/>
      <c r="AD291" s="112">
        <v>0.0</v>
      </c>
      <c r="AE291" s="112">
        <v>1.0</v>
      </c>
      <c r="AF291" s="6"/>
      <c r="AG291" s="112">
        <v>7.2</v>
      </c>
      <c r="AH291" s="112">
        <v>1.0</v>
      </c>
      <c r="AI291" s="68" t="s">
        <v>64</v>
      </c>
      <c r="AJ291" s="112">
        <v>0.0</v>
      </c>
      <c r="AK291" s="6"/>
      <c r="AL291" s="6"/>
      <c r="AM291" s="112">
        <v>0.0</v>
      </c>
      <c r="AN291" s="112">
        <v>0.0</v>
      </c>
      <c r="AO291" s="112">
        <v>100.0</v>
      </c>
      <c r="AP291" s="112">
        <v>1.0</v>
      </c>
      <c r="AQ291" s="112">
        <v>1.56</v>
      </c>
      <c r="AR291" s="112">
        <v>2.046151</v>
      </c>
      <c r="AS291" s="112">
        <v>81.68457</v>
      </c>
      <c r="AT291" s="112">
        <v>0.29592</v>
      </c>
      <c r="AU291" s="112">
        <v>2.02464</v>
      </c>
      <c r="AV291" s="112">
        <v>1.37592</v>
      </c>
      <c r="AW291" s="112">
        <v>6.07392</v>
      </c>
      <c r="AX291" s="112">
        <v>0.0</v>
      </c>
      <c r="AY291" s="112">
        <v>0.6827177</v>
      </c>
      <c r="AZ291" s="112">
        <v>-6.618521</v>
      </c>
    </row>
    <row r="292" hidden="1">
      <c r="A292">
        <f t="shared" si="2"/>
        <v>0</v>
      </c>
      <c r="B292" t="str">
        <f t="shared" si="3"/>
        <v/>
      </c>
      <c r="C292" t="str">
        <f>if(and(D$4&gt;1,E292=PROSES!$D$22),,D292)</f>
        <v/>
      </c>
      <c r="D292" s="1" t="str">
        <f>if(and(F$4&gt;1,F292=PROSES!$B$10),,F292)</f>
        <v/>
      </c>
      <c r="E292" t="str">
        <f t="shared" si="4"/>
        <v/>
      </c>
      <c r="F292" t="str">
        <f t="shared" si="5"/>
        <v/>
      </c>
      <c r="G292" s="1" t="str">
        <f>if(Z292=PROSES!$E$29,T292,)</f>
        <v/>
      </c>
      <c r="H292" t="str">
        <f>if(X292=PROSES!$E$29,T292,)</f>
        <v/>
      </c>
      <c r="I292" t="str">
        <f t="shared" si="6"/>
        <v/>
      </c>
      <c r="J292" t="str">
        <f>if(and($K$4&gt;1,R292=PROSES!$C$2),,K292)</f>
        <v/>
      </c>
      <c r="K292" s="1" t="str">
        <f>if(and($L$4&gt;1,L292=PROSES!$B$2),,L292)</f>
        <v/>
      </c>
      <c r="L292" t="str">
        <f t="shared" si="7"/>
        <v/>
      </c>
      <c r="M292" t="str">
        <f>if(Z292=PROSES!$B$3,T292,)</f>
        <v/>
      </c>
      <c r="N292" t="str">
        <f>if(X292=PROSES!$B$3,T292,)</f>
        <v/>
      </c>
      <c r="O292" t="str">
        <f t="shared" si="8"/>
        <v/>
      </c>
      <c r="P292" t="str">
        <f>if(Z292=PROSES!$B$1,T292,)</f>
        <v/>
      </c>
      <c r="Q292" t="str">
        <f>if(X292=PROSES!$B$1,T292,)</f>
        <v/>
      </c>
      <c r="R292" t="str">
        <f t="shared" si="9"/>
        <v>JATAKECIKUPA</v>
      </c>
      <c r="S292" s="3"/>
      <c r="T292" s="68" t="s">
        <v>645</v>
      </c>
      <c r="U292" s="68" t="s">
        <v>58</v>
      </c>
      <c r="V292" s="68" t="s">
        <v>58</v>
      </c>
      <c r="W292" s="68" t="s">
        <v>282</v>
      </c>
      <c r="X292" s="68" t="s">
        <v>644</v>
      </c>
      <c r="Y292" s="115">
        <v>44232.0</v>
      </c>
      <c r="Z292" s="68" t="s">
        <v>567</v>
      </c>
      <c r="AA292" s="115">
        <v>44232.0</v>
      </c>
      <c r="AB292" s="6"/>
      <c r="AC292" s="6"/>
      <c r="AD292" s="112">
        <v>0.0</v>
      </c>
      <c r="AE292" s="112">
        <v>1.0</v>
      </c>
      <c r="AF292" s="6"/>
      <c r="AG292" s="112">
        <v>7.2</v>
      </c>
      <c r="AH292" s="112">
        <v>1.0</v>
      </c>
      <c r="AI292" s="68" t="s">
        <v>64</v>
      </c>
      <c r="AJ292" s="112">
        <v>0.0</v>
      </c>
      <c r="AK292" s="6"/>
      <c r="AL292" s="6"/>
      <c r="AM292" s="112">
        <v>0.0</v>
      </c>
      <c r="AN292" s="112">
        <v>0.0</v>
      </c>
      <c r="AO292" s="112">
        <v>100.0</v>
      </c>
      <c r="AP292" s="112">
        <v>1.0</v>
      </c>
      <c r="AQ292" s="112">
        <v>1.56</v>
      </c>
      <c r="AR292" s="112">
        <v>2.046151</v>
      </c>
      <c r="AS292" s="112">
        <v>81.68457</v>
      </c>
      <c r="AT292" s="112">
        <v>0.29592</v>
      </c>
      <c r="AU292" s="112">
        <v>2.02464</v>
      </c>
      <c r="AV292" s="112">
        <v>1.37592</v>
      </c>
      <c r="AW292" s="112">
        <v>6.07392</v>
      </c>
      <c r="AX292" s="112">
        <v>0.0</v>
      </c>
      <c r="AY292" s="112">
        <v>0.6827177</v>
      </c>
      <c r="AZ292" s="112">
        <v>-6.618521</v>
      </c>
    </row>
    <row r="293" hidden="1">
      <c r="A293">
        <f t="shared" si="2"/>
        <v>0</v>
      </c>
      <c r="B293" t="str">
        <f t="shared" si="3"/>
        <v/>
      </c>
      <c r="C293" t="str">
        <f>if(and(D$4&gt;1,E293=PROSES!$D$22),,D293)</f>
        <v/>
      </c>
      <c r="D293" s="1" t="str">
        <f>if(and(F$4&gt;1,F293=PROSES!$B$10),,F293)</f>
        <v/>
      </c>
      <c r="E293" t="str">
        <f t="shared" si="4"/>
        <v/>
      </c>
      <c r="F293" t="str">
        <f t="shared" si="5"/>
        <v/>
      </c>
      <c r="G293" s="1" t="str">
        <f>if(Z293=PROSES!$E$29,T293,)</f>
        <v/>
      </c>
      <c r="H293" t="str">
        <f>if(X293=PROSES!$E$29,T293,)</f>
        <v/>
      </c>
      <c r="I293" t="str">
        <f t="shared" si="6"/>
        <v/>
      </c>
      <c r="J293" t="str">
        <f>if(and($K$4&gt;1,R293=PROSES!$C$2),,K293)</f>
        <v/>
      </c>
      <c r="K293" s="1" t="str">
        <f>if(and($L$4&gt;1,L293=PROSES!$B$2),,L293)</f>
        <v/>
      </c>
      <c r="L293" t="str">
        <f t="shared" si="7"/>
        <v/>
      </c>
      <c r="M293" t="str">
        <f>if(Z293=PROSES!$B$3,T293,)</f>
        <v/>
      </c>
      <c r="N293" t="str">
        <f>if(X293=PROSES!$B$3,T293,)</f>
        <v/>
      </c>
      <c r="O293" t="str">
        <f t="shared" si="8"/>
        <v/>
      </c>
      <c r="P293" t="str">
        <f>if(Z293=PROSES!$B$1,T293,)</f>
        <v/>
      </c>
      <c r="Q293" t="str">
        <f>if(X293=PROSES!$B$1,T293,)</f>
        <v/>
      </c>
      <c r="R293" t="str">
        <f t="shared" si="9"/>
        <v>CIKUPAPASAR KEMIS</v>
      </c>
      <c r="S293" s="3"/>
      <c r="T293" s="68" t="s">
        <v>646</v>
      </c>
      <c r="U293" s="68" t="s">
        <v>58</v>
      </c>
      <c r="V293" s="68" t="s">
        <v>58</v>
      </c>
      <c r="W293" s="68" t="s">
        <v>90</v>
      </c>
      <c r="X293" s="68" t="s">
        <v>567</v>
      </c>
      <c r="Y293" s="115">
        <v>44201.0</v>
      </c>
      <c r="Z293" s="68" t="s">
        <v>647</v>
      </c>
      <c r="AA293" s="115">
        <v>44232.0</v>
      </c>
      <c r="AB293" s="6"/>
      <c r="AC293" s="6"/>
      <c r="AD293" s="112">
        <v>0.0</v>
      </c>
      <c r="AE293" s="112">
        <v>1.0</v>
      </c>
      <c r="AF293" s="6"/>
      <c r="AG293" s="112">
        <v>5.7</v>
      </c>
      <c r="AH293" s="112">
        <v>1.0</v>
      </c>
      <c r="AI293" s="68" t="s">
        <v>64</v>
      </c>
      <c r="AJ293" s="112">
        <v>0.0</v>
      </c>
      <c r="AK293" s="6"/>
      <c r="AL293" s="6"/>
      <c r="AM293" s="112">
        <v>0.0</v>
      </c>
      <c r="AN293" s="112">
        <v>0.0</v>
      </c>
      <c r="AO293" s="112">
        <v>100.0</v>
      </c>
      <c r="AP293" s="112">
        <v>1.0</v>
      </c>
      <c r="AQ293" s="112">
        <v>1.62</v>
      </c>
      <c r="AR293" s="112">
        <v>1.615125</v>
      </c>
      <c r="AS293" s="112">
        <v>82.15014</v>
      </c>
      <c r="AT293" s="112">
        <v>0.22059</v>
      </c>
      <c r="AU293" s="112">
        <v>1.59999</v>
      </c>
      <c r="AV293" s="112">
        <v>1.07559</v>
      </c>
      <c r="AW293" s="112">
        <v>4.79997</v>
      </c>
      <c r="AX293" s="112">
        <v>0.0</v>
      </c>
      <c r="AY293" s="112">
        <v>0.683587</v>
      </c>
      <c r="AZ293" s="112">
        <v>-7.109503</v>
      </c>
    </row>
    <row r="294" hidden="1">
      <c r="A294">
        <f t="shared" si="2"/>
        <v>0</v>
      </c>
      <c r="B294" t="str">
        <f t="shared" si="3"/>
        <v/>
      </c>
      <c r="C294" t="str">
        <f>if(and(D$4&gt;1,E294=PROSES!$D$22),,D294)</f>
        <v/>
      </c>
      <c r="D294" s="1" t="str">
        <f>if(and(F$4&gt;1,F294=PROSES!$B$10),,F294)</f>
        <v/>
      </c>
      <c r="E294" t="str">
        <f t="shared" si="4"/>
        <v/>
      </c>
      <c r="F294" t="str">
        <f t="shared" si="5"/>
        <v/>
      </c>
      <c r="G294" s="1" t="str">
        <f>if(Z294=PROSES!$E$29,T294,)</f>
        <v/>
      </c>
      <c r="H294" t="str">
        <f>if(X294=PROSES!$E$29,T294,)</f>
        <v/>
      </c>
      <c r="I294" t="str">
        <f t="shared" si="6"/>
        <v/>
      </c>
      <c r="J294" t="str">
        <f>if(and($K$4&gt;1,R294=PROSES!$C$2),,K294)</f>
        <v/>
      </c>
      <c r="K294" s="1" t="str">
        <f>if(and($L$4&gt;1,L294=PROSES!$B$2),,L294)</f>
        <v/>
      </c>
      <c r="L294" t="str">
        <f t="shared" si="7"/>
        <v/>
      </c>
      <c r="M294" t="str">
        <f>if(Z294=PROSES!$B$3,T294,)</f>
        <v/>
      </c>
      <c r="N294" t="str">
        <f>if(X294=PROSES!$B$3,T294,)</f>
        <v/>
      </c>
      <c r="O294" t="str">
        <f t="shared" si="8"/>
        <v/>
      </c>
      <c r="P294" t="str">
        <f>if(Z294=PROSES!$B$1,T294,)</f>
        <v/>
      </c>
      <c r="Q294" t="str">
        <f>if(X294=PROSES!$B$1,T294,)</f>
        <v/>
      </c>
      <c r="R294" t="str">
        <f t="shared" si="9"/>
        <v>CIKUPAPASAR KEMIS</v>
      </c>
      <c r="S294" s="3"/>
      <c r="T294" s="68" t="s">
        <v>648</v>
      </c>
      <c r="U294" s="68" t="s">
        <v>58</v>
      </c>
      <c r="V294" s="68" t="s">
        <v>58</v>
      </c>
      <c r="W294" s="68" t="s">
        <v>90</v>
      </c>
      <c r="X294" s="68" t="s">
        <v>567</v>
      </c>
      <c r="Y294" s="115">
        <v>44201.0</v>
      </c>
      <c r="Z294" s="68" t="s">
        <v>647</v>
      </c>
      <c r="AA294" s="115">
        <v>44232.0</v>
      </c>
      <c r="AB294" s="6"/>
      <c r="AC294" s="6"/>
      <c r="AD294" s="112">
        <v>0.0</v>
      </c>
      <c r="AE294" s="112">
        <v>1.0</v>
      </c>
      <c r="AF294" s="6"/>
      <c r="AG294" s="112">
        <v>5.7</v>
      </c>
      <c r="AH294" s="112">
        <v>1.0</v>
      </c>
      <c r="AI294" s="68" t="s">
        <v>64</v>
      </c>
      <c r="AJ294" s="112">
        <v>0.0</v>
      </c>
      <c r="AK294" s="6"/>
      <c r="AL294" s="6"/>
      <c r="AM294" s="112">
        <v>0.0</v>
      </c>
      <c r="AN294" s="112">
        <v>0.0</v>
      </c>
      <c r="AO294" s="112">
        <v>100.0</v>
      </c>
      <c r="AP294" s="112">
        <v>1.0</v>
      </c>
      <c r="AQ294" s="112">
        <v>1.62</v>
      </c>
      <c r="AR294" s="112">
        <v>1.615125</v>
      </c>
      <c r="AS294" s="112">
        <v>82.15014</v>
      </c>
      <c r="AT294" s="112">
        <v>0.22059</v>
      </c>
      <c r="AU294" s="112">
        <v>1.59999</v>
      </c>
      <c r="AV294" s="112">
        <v>1.07559</v>
      </c>
      <c r="AW294" s="112">
        <v>4.79997</v>
      </c>
      <c r="AX294" s="112">
        <v>0.0</v>
      </c>
      <c r="AY294" s="112">
        <v>0.683587</v>
      </c>
      <c r="AZ294" s="112">
        <v>-7.109503</v>
      </c>
    </row>
    <row r="295" hidden="1">
      <c r="A295">
        <f t="shared" si="2"/>
        <v>0</v>
      </c>
      <c r="B295" t="str">
        <f t="shared" si="3"/>
        <v/>
      </c>
      <c r="C295" t="str">
        <f>if(and(D$4&gt;1,E295=PROSES!$D$22),,D295)</f>
        <v/>
      </c>
      <c r="D295" s="1" t="str">
        <f>if(and(F$4&gt;1,F295=PROSES!$B$10),,F295)</f>
        <v/>
      </c>
      <c r="E295" t="str">
        <f t="shared" si="4"/>
        <v/>
      </c>
      <c r="F295" t="str">
        <f t="shared" si="5"/>
        <v/>
      </c>
      <c r="G295" s="1" t="str">
        <f>if(Z295=PROSES!$E$29,T295,)</f>
        <v/>
      </c>
      <c r="H295" t="str">
        <f>if(X295=PROSES!$E$29,T295,)</f>
        <v/>
      </c>
      <c r="I295" t="str">
        <f t="shared" si="6"/>
        <v/>
      </c>
      <c r="J295" t="str">
        <f>if(and($K$4&gt;1,R295=PROSES!$C$2),,K295)</f>
        <v/>
      </c>
      <c r="K295" s="1" t="str">
        <f>if(and($L$4&gt;1,L295=PROSES!$B$2),,L295)</f>
        <v/>
      </c>
      <c r="L295" t="str">
        <f t="shared" si="7"/>
        <v/>
      </c>
      <c r="M295" t="str">
        <f>if(Z295=PROSES!$B$3,T295,)</f>
        <v/>
      </c>
      <c r="N295" t="str">
        <f>if(X295=PROSES!$B$3,T295,)</f>
        <v/>
      </c>
      <c r="O295" t="str">
        <f t="shared" si="8"/>
        <v/>
      </c>
      <c r="P295" t="str">
        <f>if(Z295=PROSES!$B$1,T295,)</f>
        <v/>
      </c>
      <c r="Q295" t="str">
        <f>if(X295=PROSES!$B$1,T295,)</f>
        <v/>
      </c>
      <c r="R295" t="str">
        <f t="shared" si="9"/>
        <v>CILEGONBARUALINDO</v>
      </c>
      <c r="S295" s="3"/>
      <c r="T295" s="68" t="s">
        <v>3745</v>
      </c>
      <c r="U295" s="68" t="s">
        <v>58</v>
      </c>
      <c r="V295" s="68" t="s">
        <v>58</v>
      </c>
      <c r="W295" s="68" t="s">
        <v>650</v>
      </c>
      <c r="X295" s="68" t="s">
        <v>570</v>
      </c>
      <c r="Y295" s="68" t="s">
        <v>66</v>
      </c>
      <c r="Z295" s="68" t="s">
        <v>651</v>
      </c>
      <c r="AA295" s="68" t="s">
        <v>61</v>
      </c>
      <c r="AB295" s="6"/>
      <c r="AC295" s="6"/>
      <c r="AD295" s="112">
        <v>0.0</v>
      </c>
      <c r="AE295" s="112">
        <v>1.0</v>
      </c>
      <c r="AF295" s="6"/>
      <c r="AG295" s="112">
        <v>3.0</v>
      </c>
      <c r="AH295" s="112">
        <v>1.0</v>
      </c>
      <c r="AI295" s="68" t="s">
        <v>64</v>
      </c>
      <c r="AJ295" s="112">
        <v>0.0</v>
      </c>
      <c r="AK295" s="6"/>
      <c r="AL295" s="6"/>
      <c r="AM295" s="112">
        <v>0.0</v>
      </c>
      <c r="AN295" s="112">
        <v>0.0</v>
      </c>
      <c r="AO295" s="112">
        <v>100.0</v>
      </c>
      <c r="AP295" s="112">
        <v>1.0</v>
      </c>
      <c r="AQ295" s="112">
        <v>0.6</v>
      </c>
      <c r="AR295" s="112">
        <v>0.3776725</v>
      </c>
      <c r="AS295" s="112">
        <v>63.33318</v>
      </c>
      <c r="AT295" s="112">
        <v>0.1695</v>
      </c>
      <c r="AU295" s="112">
        <v>0.3375</v>
      </c>
      <c r="AV295" s="112">
        <v>0.6195</v>
      </c>
      <c r="AW295" s="112">
        <v>1.0125</v>
      </c>
      <c r="AX295" s="112">
        <v>0.0</v>
      </c>
      <c r="AY295" s="112">
        <v>0.7160076</v>
      </c>
      <c r="AZ295" s="112">
        <v>-7.023246</v>
      </c>
    </row>
    <row r="296" hidden="1">
      <c r="A296">
        <f t="shared" si="2"/>
        <v>0</v>
      </c>
      <c r="B296" t="str">
        <f t="shared" si="3"/>
        <v/>
      </c>
      <c r="C296" t="str">
        <f>if(and(D$4&gt;1,E296=PROSES!$D$22),,D296)</f>
        <v/>
      </c>
      <c r="D296" s="1" t="str">
        <f>if(and(F$4&gt;1,F296=PROSES!$B$10),,F296)</f>
        <v/>
      </c>
      <c r="E296" t="str">
        <f t="shared" si="4"/>
        <v/>
      </c>
      <c r="F296" t="str">
        <f t="shared" si="5"/>
        <v/>
      </c>
      <c r="G296" s="1" t="str">
        <f>if(Z296=PROSES!$E$29,T296,)</f>
        <v/>
      </c>
      <c r="H296" t="str">
        <f>if(X296=PROSES!$E$29,T296,)</f>
        <v/>
      </c>
      <c r="I296" t="str">
        <f t="shared" si="6"/>
        <v/>
      </c>
      <c r="J296" t="str">
        <f>if(and($K$4&gt;1,R296=PROSES!$C$2),,K296)</f>
        <v/>
      </c>
      <c r="K296" s="1" t="str">
        <f>if(and($L$4&gt;1,L296=PROSES!$B$2),,L296)</f>
        <v/>
      </c>
      <c r="L296" t="str">
        <f t="shared" si="7"/>
        <v/>
      </c>
      <c r="M296" t="str">
        <f>if(Z296=PROSES!$B$3,T296,)</f>
        <v/>
      </c>
      <c r="N296" t="str">
        <f>if(X296=PROSES!$B$3,T296,)</f>
        <v/>
      </c>
      <c r="O296" t="str">
        <f t="shared" si="8"/>
        <v/>
      </c>
      <c r="P296" t="str">
        <f>if(Z296=PROSES!$B$1,T296,)</f>
        <v/>
      </c>
      <c r="Q296" t="str">
        <f>if(X296=PROSES!$B$1,T296,)</f>
        <v/>
      </c>
      <c r="R296" t="str">
        <f t="shared" si="9"/>
        <v>CILEGONBARUALINDO</v>
      </c>
      <c r="S296" s="3"/>
      <c r="T296" s="68" t="s">
        <v>3746</v>
      </c>
      <c r="U296" s="68" t="s">
        <v>58</v>
      </c>
      <c r="V296" s="68" t="s">
        <v>58</v>
      </c>
      <c r="W296" s="68" t="s">
        <v>650</v>
      </c>
      <c r="X296" s="68" t="s">
        <v>570</v>
      </c>
      <c r="Y296" s="68" t="s">
        <v>66</v>
      </c>
      <c r="Z296" s="68" t="s">
        <v>651</v>
      </c>
      <c r="AA296" s="68" t="s">
        <v>61</v>
      </c>
      <c r="AB296" s="6"/>
      <c r="AC296" s="6"/>
      <c r="AD296" s="112">
        <v>0.0</v>
      </c>
      <c r="AE296" s="112">
        <v>1.0</v>
      </c>
      <c r="AF296" s="6"/>
      <c r="AG296" s="112">
        <v>4.35</v>
      </c>
      <c r="AH296" s="112">
        <v>1.0</v>
      </c>
      <c r="AI296" s="68" t="s">
        <v>64</v>
      </c>
      <c r="AJ296" s="112">
        <v>0.0</v>
      </c>
      <c r="AK296" s="6"/>
      <c r="AL296" s="6"/>
      <c r="AM296" s="112">
        <v>0.0</v>
      </c>
      <c r="AN296" s="112">
        <v>0.0</v>
      </c>
      <c r="AO296" s="112">
        <v>100.0</v>
      </c>
      <c r="AP296" s="112">
        <v>1.0</v>
      </c>
      <c r="AQ296" s="112">
        <v>0.6</v>
      </c>
      <c r="AR296" s="112">
        <v>0.5476251</v>
      </c>
      <c r="AS296" s="112">
        <v>63.33318</v>
      </c>
      <c r="AT296" s="112">
        <v>0.245775</v>
      </c>
      <c r="AU296" s="112">
        <v>0.489375</v>
      </c>
      <c r="AV296" s="112">
        <v>0.898275</v>
      </c>
      <c r="AW296" s="112">
        <v>1.468125</v>
      </c>
      <c r="AX296" s="112">
        <v>0.0</v>
      </c>
      <c r="AY296" s="112">
        <v>0.7160076</v>
      </c>
      <c r="AZ296" s="112">
        <v>-7.023246</v>
      </c>
    </row>
    <row r="297" hidden="1">
      <c r="A297">
        <f t="shared" si="2"/>
        <v>0</v>
      </c>
      <c r="B297" t="str">
        <f t="shared" si="3"/>
        <v/>
      </c>
      <c r="C297" t="str">
        <f>if(and(D$4&gt;1,E297=PROSES!$D$22),,D297)</f>
        <v/>
      </c>
      <c r="D297" s="1" t="str">
        <f>if(and(F$4&gt;1,F297=PROSES!$B$10),,F297)</f>
        <v/>
      </c>
      <c r="E297" t="str">
        <f t="shared" si="4"/>
        <v/>
      </c>
      <c r="F297" t="str">
        <f t="shared" si="5"/>
        <v/>
      </c>
      <c r="G297" s="1" t="str">
        <f>if(Z297=PROSES!$E$29,T297,)</f>
        <v/>
      </c>
      <c r="H297" t="str">
        <f>if(X297=PROSES!$E$29,T297,)</f>
        <v/>
      </c>
      <c r="I297" t="str">
        <f t="shared" si="6"/>
        <v/>
      </c>
      <c r="J297" t="str">
        <f>if(and($K$4&gt;1,R297=PROSES!$C$2),,K297)</f>
        <v/>
      </c>
      <c r="K297" s="1" t="str">
        <f>if(and($L$4&gt;1,L297=PROSES!$B$2),,L297)</f>
        <v/>
      </c>
      <c r="L297" t="str">
        <f t="shared" si="7"/>
        <v/>
      </c>
      <c r="M297" t="str">
        <f>if(Z297=PROSES!$B$3,T297,)</f>
        <v/>
      </c>
      <c r="N297" t="str">
        <f>if(X297=PROSES!$B$3,T297,)</f>
        <v/>
      </c>
      <c r="O297" t="str">
        <f t="shared" si="8"/>
        <v/>
      </c>
      <c r="P297" t="str">
        <f>if(Z297=PROSES!$B$1,T297,)</f>
        <v/>
      </c>
      <c r="Q297" t="str">
        <f>if(X297=PROSES!$B$1,T297,)</f>
        <v/>
      </c>
      <c r="R297" t="str">
        <f t="shared" si="9"/>
        <v>CILEGONBARUASAHIMAS</v>
      </c>
      <c r="S297" s="3"/>
      <c r="T297" s="68" t="s">
        <v>652</v>
      </c>
      <c r="U297" s="68" t="s">
        <v>58</v>
      </c>
      <c r="V297" s="68" t="s">
        <v>58</v>
      </c>
      <c r="W297" s="68" t="s">
        <v>90</v>
      </c>
      <c r="X297" s="68" t="s">
        <v>570</v>
      </c>
      <c r="Y297" s="68" t="s">
        <v>61</v>
      </c>
      <c r="Z297" s="68" t="s">
        <v>127</v>
      </c>
      <c r="AA297" s="68" t="s">
        <v>128</v>
      </c>
      <c r="AB297" s="6"/>
      <c r="AC297" s="6"/>
      <c r="AD297" s="112">
        <v>0.0</v>
      </c>
      <c r="AE297" s="112">
        <v>1.0</v>
      </c>
      <c r="AF297" s="6"/>
      <c r="AG297" s="112">
        <v>15.064</v>
      </c>
      <c r="AH297" s="112">
        <v>1.0</v>
      </c>
      <c r="AI297" s="68" t="s">
        <v>64</v>
      </c>
      <c r="AJ297" s="112">
        <v>0.0</v>
      </c>
      <c r="AK297" s="6"/>
      <c r="AL297" s="6"/>
      <c r="AM297" s="112">
        <v>0.0</v>
      </c>
      <c r="AN297" s="112">
        <v>0.0</v>
      </c>
      <c r="AO297" s="112">
        <v>100.0</v>
      </c>
      <c r="AP297" s="112">
        <v>1.0</v>
      </c>
      <c r="AQ297" s="112">
        <v>1.62</v>
      </c>
      <c r="AR297" s="112">
        <v>4.268463</v>
      </c>
      <c r="AS297" s="112">
        <v>82.15014</v>
      </c>
      <c r="AT297" s="112">
        <v>0.5829768</v>
      </c>
      <c r="AU297" s="112">
        <v>4.228465</v>
      </c>
      <c r="AV297" s="112">
        <v>2.842577</v>
      </c>
      <c r="AW297" s="112">
        <v>12.6854</v>
      </c>
      <c r="AX297" s="112">
        <v>0.0</v>
      </c>
      <c r="AY297" s="112">
        <v>0.683587</v>
      </c>
      <c r="AZ297" s="112">
        <v>-7.109503</v>
      </c>
    </row>
    <row r="298" hidden="1">
      <c r="A298">
        <f t="shared" si="2"/>
        <v>0</v>
      </c>
      <c r="B298" t="str">
        <f t="shared" si="3"/>
        <v/>
      </c>
      <c r="C298" t="str">
        <f>if(and(D$4&gt;1,E298=PROSES!$D$22),,D298)</f>
        <v/>
      </c>
      <c r="D298" s="1" t="str">
        <f>if(and(F$4&gt;1,F298=PROSES!$B$10),,F298)</f>
        <v/>
      </c>
      <c r="E298" t="str">
        <f t="shared" si="4"/>
        <v/>
      </c>
      <c r="F298" t="str">
        <f t="shared" si="5"/>
        <v/>
      </c>
      <c r="G298" s="1" t="str">
        <f>if(Z298=PROSES!$E$29,T298,)</f>
        <v/>
      </c>
      <c r="H298" t="str">
        <f>if(X298=PROSES!$E$29,T298,)</f>
        <v/>
      </c>
      <c r="I298" t="str">
        <f t="shared" si="6"/>
        <v/>
      </c>
      <c r="J298" t="str">
        <f>if(and($K$4&gt;1,R298=PROSES!$C$2),,K298)</f>
        <v/>
      </c>
      <c r="K298" s="1" t="str">
        <f>if(and($L$4&gt;1,L298=PROSES!$B$2),,L298)</f>
        <v/>
      </c>
      <c r="L298" t="str">
        <f t="shared" si="7"/>
        <v/>
      </c>
      <c r="M298" t="str">
        <f>if(Z298=PROSES!$B$3,T298,)</f>
        <v/>
      </c>
      <c r="N298" t="str">
        <f>if(X298=PROSES!$B$3,T298,)</f>
        <v/>
      </c>
      <c r="O298" t="str">
        <f t="shared" si="8"/>
        <v/>
      </c>
      <c r="P298" t="str">
        <f>if(Z298=PROSES!$B$1,T298,)</f>
        <v/>
      </c>
      <c r="Q298" t="str">
        <f>if(X298=PROSES!$B$1,T298,)</f>
        <v/>
      </c>
      <c r="R298" t="str">
        <f t="shared" si="9"/>
        <v>CILEGON BARU7CIBINONG7</v>
      </c>
      <c r="S298" s="3"/>
      <c r="T298" s="68" t="s">
        <v>653</v>
      </c>
      <c r="U298" s="68" t="s">
        <v>75</v>
      </c>
      <c r="V298" s="68" t="s">
        <v>75</v>
      </c>
      <c r="W298" s="68" t="s">
        <v>562</v>
      </c>
      <c r="X298" s="68" t="s">
        <v>654</v>
      </c>
      <c r="Y298" s="68" t="s">
        <v>280</v>
      </c>
      <c r="Z298" s="68" t="s">
        <v>277</v>
      </c>
      <c r="AA298" s="68" t="s">
        <v>276</v>
      </c>
      <c r="AB298" s="6"/>
      <c r="AC298" s="6"/>
      <c r="AD298" s="112">
        <v>0.0</v>
      </c>
      <c r="AE298" s="112">
        <v>1.0</v>
      </c>
      <c r="AF298" s="6"/>
      <c r="AG298" s="112">
        <v>130.81</v>
      </c>
      <c r="AH298" s="112">
        <v>1.0</v>
      </c>
      <c r="AI298" s="68" t="s">
        <v>64</v>
      </c>
      <c r="AJ298" s="112">
        <v>0.0</v>
      </c>
      <c r="AK298" s="6"/>
      <c r="AL298" s="6"/>
      <c r="AM298" s="112">
        <v>0.0</v>
      </c>
      <c r="AN298" s="112">
        <v>0.0</v>
      </c>
      <c r="AO298" s="112">
        <v>100.0</v>
      </c>
      <c r="AP298" s="112">
        <v>1.0</v>
      </c>
      <c r="AQ298" s="112">
        <v>2.4</v>
      </c>
      <c r="AR298" s="112">
        <v>36.8779</v>
      </c>
      <c r="AS298" s="112">
        <v>84.89205</v>
      </c>
      <c r="AT298" s="112">
        <v>3.283331</v>
      </c>
      <c r="AU298" s="112">
        <v>36.73145</v>
      </c>
      <c r="AV298" s="112">
        <v>22.90483</v>
      </c>
      <c r="AW298" s="112">
        <v>110.1943</v>
      </c>
      <c r="AX298" s="112">
        <v>0.0</v>
      </c>
      <c r="AY298" s="112">
        <v>0.6872964</v>
      </c>
      <c r="AZ298" s="112">
        <v>-9.846326</v>
      </c>
    </row>
    <row r="299" hidden="1">
      <c r="A299">
        <f t="shared" si="2"/>
        <v>0</v>
      </c>
      <c r="B299" t="str">
        <f t="shared" si="3"/>
        <v/>
      </c>
      <c r="C299" t="str">
        <f>if(and(D$4&gt;1,E299=PROSES!$D$22),,D299)</f>
        <v/>
      </c>
      <c r="D299" s="1" t="str">
        <f>if(and(F$4&gt;1,F299=PROSES!$B$10),,F299)</f>
        <v/>
      </c>
      <c r="E299" t="str">
        <f t="shared" si="4"/>
        <v/>
      </c>
      <c r="F299" t="str">
        <f t="shared" si="5"/>
        <v/>
      </c>
      <c r="G299" s="1" t="str">
        <f>if(Z299=PROSES!$E$29,T299,)</f>
        <v/>
      </c>
      <c r="H299" t="str">
        <f>if(X299=PROSES!$E$29,T299,)</f>
        <v/>
      </c>
      <c r="I299" t="str">
        <f t="shared" si="6"/>
        <v/>
      </c>
      <c r="J299" t="str">
        <f>if(and($K$4&gt;1,R299=PROSES!$C$2),,K299)</f>
        <v/>
      </c>
      <c r="K299" s="1" t="str">
        <f>if(and($L$4&gt;1,L299=PROSES!$B$2),,L299)</f>
        <v/>
      </c>
      <c r="L299" t="str">
        <f t="shared" si="7"/>
        <v/>
      </c>
      <c r="M299" t="str">
        <f>if(Z299=PROSES!$B$3,T299,)</f>
        <v/>
      </c>
      <c r="N299" t="str">
        <f>if(X299=PROSES!$B$3,T299,)</f>
        <v/>
      </c>
      <c r="O299" t="str">
        <f t="shared" si="8"/>
        <v/>
      </c>
      <c r="P299" t="str">
        <f>if(Z299=PROSES!$B$1,T299,)</f>
        <v/>
      </c>
      <c r="Q299" t="str">
        <f>if(X299=PROSES!$B$1,T299,)</f>
        <v/>
      </c>
      <c r="R299" t="str">
        <f t="shared" si="9"/>
        <v>CILEGONBARUCILEGONLAMA</v>
      </c>
      <c r="S299" s="3"/>
      <c r="T299" s="68" t="s">
        <v>655</v>
      </c>
      <c r="U299" s="68" t="s">
        <v>58</v>
      </c>
      <c r="V299" s="68" t="s">
        <v>58</v>
      </c>
      <c r="W299" s="68" t="s">
        <v>656</v>
      </c>
      <c r="X299" s="68" t="s">
        <v>570</v>
      </c>
      <c r="Y299" s="68" t="s">
        <v>61</v>
      </c>
      <c r="Z299" s="68" t="s">
        <v>657</v>
      </c>
      <c r="AA299" s="68" t="s">
        <v>61</v>
      </c>
      <c r="AB299" s="6"/>
      <c r="AC299" s="6"/>
      <c r="AD299" s="112">
        <v>0.0</v>
      </c>
      <c r="AE299" s="112">
        <v>1.0</v>
      </c>
      <c r="AF299" s="6"/>
      <c r="AG299" s="112">
        <v>1.66</v>
      </c>
      <c r="AH299" s="112">
        <v>1.0</v>
      </c>
      <c r="AI299" s="68" t="s">
        <v>64</v>
      </c>
      <c r="AJ299" s="112">
        <v>0.0</v>
      </c>
      <c r="AK299" s="6"/>
      <c r="AL299" s="6"/>
      <c r="AM299" s="112">
        <v>0.0</v>
      </c>
      <c r="AN299" s="112">
        <v>0.0</v>
      </c>
      <c r="AO299" s="112">
        <v>100.0</v>
      </c>
      <c r="AP299" s="112">
        <v>1.0</v>
      </c>
      <c r="AQ299" s="112">
        <v>1.61</v>
      </c>
      <c r="AR299" s="112">
        <v>0.5732873</v>
      </c>
      <c r="AS299" s="112">
        <v>77.37222</v>
      </c>
      <c r="AT299" s="112">
        <v>0.12533</v>
      </c>
      <c r="AU299" s="112">
        <v>0.55942</v>
      </c>
      <c r="AV299" s="112">
        <v>0.616856</v>
      </c>
      <c r="AW299" s="112">
        <v>3.70761</v>
      </c>
      <c r="AX299" s="112">
        <v>0.0</v>
      </c>
      <c r="AY299" s="112">
        <v>1.852666</v>
      </c>
      <c r="AZ299" s="112">
        <v>3.753847</v>
      </c>
    </row>
    <row r="300" hidden="1">
      <c r="A300">
        <f t="shared" si="2"/>
        <v>0</v>
      </c>
      <c r="B300" t="str">
        <f t="shared" si="3"/>
        <v/>
      </c>
      <c r="C300" t="str">
        <f>if(and(D$4&gt;1,E300=PROSES!$D$22),,D300)</f>
        <v/>
      </c>
      <c r="D300" s="1" t="str">
        <f>if(and(F$4&gt;1,F300=PROSES!$B$10),,F300)</f>
        <v/>
      </c>
      <c r="E300" t="str">
        <f t="shared" si="4"/>
        <v/>
      </c>
      <c r="F300" t="str">
        <f t="shared" si="5"/>
        <v/>
      </c>
      <c r="G300" s="1" t="str">
        <f>if(Z300=PROSES!$E$29,T300,)</f>
        <v/>
      </c>
      <c r="H300" t="str">
        <f>if(X300=PROSES!$E$29,T300,)</f>
        <v/>
      </c>
      <c r="I300" t="str">
        <f t="shared" si="6"/>
        <v/>
      </c>
      <c r="J300" t="str">
        <f>if(and($K$4&gt;1,R300=PROSES!$C$2),,K300)</f>
        <v/>
      </c>
      <c r="K300" s="1" t="str">
        <f>if(and($L$4&gt;1,L300=PROSES!$B$2),,L300)</f>
        <v/>
      </c>
      <c r="L300" t="str">
        <f t="shared" si="7"/>
        <v/>
      </c>
      <c r="M300" t="str">
        <f>if(Z300=PROSES!$B$3,T300,)</f>
        <v/>
      </c>
      <c r="N300" t="str">
        <f>if(X300=PROSES!$B$3,T300,)</f>
        <v/>
      </c>
      <c r="O300" t="str">
        <f t="shared" si="8"/>
        <v/>
      </c>
      <c r="P300" t="str">
        <f>if(Z300=PROSES!$B$1,T300,)</f>
        <v/>
      </c>
      <c r="Q300" t="str">
        <f>if(X300=PROSES!$B$1,T300,)</f>
        <v/>
      </c>
      <c r="R300" t="str">
        <f t="shared" si="9"/>
        <v>CILEGONBARUCILEGONLAMA</v>
      </c>
      <c r="S300" s="3"/>
      <c r="T300" s="68" t="s">
        <v>658</v>
      </c>
      <c r="U300" s="68" t="s">
        <v>58</v>
      </c>
      <c r="V300" s="68" t="s">
        <v>58</v>
      </c>
      <c r="W300" s="68" t="s">
        <v>656</v>
      </c>
      <c r="X300" s="68" t="s">
        <v>570</v>
      </c>
      <c r="Y300" s="112" t="s">
        <v>66</v>
      </c>
      <c r="Z300" s="68" t="s">
        <v>657</v>
      </c>
      <c r="AA300" s="112" t="s">
        <v>61</v>
      </c>
      <c r="AB300" s="6"/>
      <c r="AC300" s="6"/>
      <c r="AD300" s="112">
        <v>0.0</v>
      </c>
      <c r="AE300" s="112">
        <v>1.0</v>
      </c>
      <c r="AF300" s="6"/>
      <c r="AG300" s="112">
        <v>1.66</v>
      </c>
      <c r="AH300" s="112">
        <v>1.0</v>
      </c>
      <c r="AI300" s="68" t="s">
        <v>64</v>
      </c>
      <c r="AJ300" s="112">
        <v>0.0</v>
      </c>
      <c r="AK300" s="6"/>
      <c r="AL300" s="6"/>
      <c r="AM300" s="112">
        <v>0.0</v>
      </c>
      <c r="AN300" s="112">
        <v>0.0</v>
      </c>
      <c r="AO300" s="112">
        <v>100.0</v>
      </c>
      <c r="AP300" s="112">
        <v>1.0</v>
      </c>
      <c r="AQ300" s="112">
        <v>1.61</v>
      </c>
      <c r="AR300" s="112">
        <v>0.5732873</v>
      </c>
      <c r="AS300" s="112">
        <v>77.37222</v>
      </c>
      <c r="AT300" s="112">
        <v>0.12533</v>
      </c>
      <c r="AU300" s="112">
        <v>0.55942</v>
      </c>
      <c r="AV300" s="112">
        <v>0.616856</v>
      </c>
      <c r="AW300" s="112">
        <v>3.70761</v>
      </c>
      <c r="AX300" s="112">
        <v>0.0</v>
      </c>
      <c r="AY300" s="112">
        <v>1.852666</v>
      </c>
      <c r="AZ300" s="112">
        <v>3.753847</v>
      </c>
    </row>
    <row r="301" hidden="1">
      <c r="A301">
        <f t="shared" si="2"/>
        <v>0</v>
      </c>
      <c r="B301" t="str">
        <f t="shared" si="3"/>
        <v/>
      </c>
      <c r="C301" t="str">
        <f>if(and(D$4&gt;1,E301=PROSES!$D$22),,D301)</f>
        <v/>
      </c>
      <c r="D301" s="1" t="str">
        <f>if(and(F$4&gt;1,F301=PROSES!$B$10),,F301)</f>
        <v/>
      </c>
      <c r="E301" t="str">
        <f t="shared" si="4"/>
        <v/>
      </c>
      <c r="F301" t="str">
        <f t="shared" si="5"/>
        <v/>
      </c>
      <c r="G301" s="1" t="str">
        <f>if(Z301=PROSES!$E$29,T301,)</f>
        <v/>
      </c>
      <c r="H301" t="str">
        <f>if(X301=PROSES!$E$29,T301,)</f>
        <v/>
      </c>
      <c r="I301" t="str">
        <f t="shared" si="6"/>
        <v/>
      </c>
      <c r="J301" t="str">
        <f>if(and($K$4&gt;1,R301=PROSES!$C$2),,K301)</f>
        <v/>
      </c>
      <c r="K301" s="1" t="str">
        <f>if(and($L$4&gt;1,L301=PROSES!$B$2),,L301)</f>
        <v/>
      </c>
      <c r="L301" t="str">
        <f t="shared" si="7"/>
        <v/>
      </c>
      <c r="M301" t="str">
        <f>if(Z301=PROSES!$B$3,T301,)</f>
        <v/>
      </c>
      <c r="N301" t="str">
        <f>if(X301=PROSES!$B$3,T301,)</f>
        <v/>
      </c>
      <c r="O301" t="str">
        <f t="shared" si="8"/>
        <v/>
      </c>
      <c r="P301" t="str">
        <f>if(Z301=PROSES!$B$1,T301,)</f>
        <v/>
      </c>
      <c r="Q301" t="str">
        <f>if(X301=PROSES!$B$1,T301,)</f>
        <v/>
      </c>
      <c r="R301" t="str">
        <f t="shared" si="9"/>
        <v>CILEGONBARUINDOFERRO</v>
      </c>
      <c r="S301" s="3"/>
      <c r="T301" s="68" t="s">
        <v>659</v>
      </c>
      <c r="U301" s="68" t="s">
        <v>58</v>
      </c>
      <c r="V301" s="68" t="s">
        <v>58</v>
      </c>
      <c r="W301" s="68" t="s">
        <v>399</v>
      </c>
      <c r="X301" s="68" t="s">
        <v>570</v>
      </c>
      <c r="Y301" s="68" t="s">
        <v>66</v>
      </c>
      <c r="Z301" s="68" t="s">
        <v>660</v>
      </c>
      <c r="AA301" s="68" t="s">
        <v>61</v>
      </c>
      <c r="AB301" s="6"/>
      <c r="AC301" s="6"/>
      <c r="AD301" s="112">
        <v>0.0</v>
      </c>
      <c r="AE301" s="112">
        <v>1.0</v>
      </c>
      <c r="AF301" s="6"/>
      <c r="AG301" s="112">
        <v>24.2</v>
      </c>
      <c r="AH301" s="112">
        <v>1.0</v>
      </c>
      <c r="AI301" s="68" t="s">
        <v>64</v>
      </c>
      <c r="AJ301" s="112">
        <v>0.0</v>
      </c>
      <c r="AK301" s="6"/>
      <c r="AL301" s="6"/>
      <c r="AM301" s="112">
        <v>0.0</v>
      </c>
      <c r="AN301" s="112">
        <v>0.0</v>
      </c>
      <c r="AO301" s="112">
        <v>100.0</v>
      </c>
      <c r="AP301" s="112">
        <v>1.0</v>
      </c>
      <c r="AQ301" s="112">
        <v>0.973</v>
      </c>
      <c r="AR301" s="112">
        <v>9.870564</v>
      </c>
      <c r="AS301" s="112">
        <v>71.90399</v>
      </c>
      <c r="AT301" s="112">
        <v>3.065898</v>
      </c>
      <c r="AU301" s="112">
        <v>9.38234</v>
      </c>
      <c r="AV301" s="112">
        <v>7.502</v>
      </c>
      <c r="AW301" s="112">
        <v>17.35866</v>
      </c>
      <c r="AX301" s="112">
        <v>0.0</v>
      </c>
      <c r="AY301" s="112">
        <v>0.3082202</v>
      </c>
      <c r="AZ301" s="112">
        <v>-10.98501</v>
      </c>
    </row>
    <row r="302" hidden="1">
      <c r="A302">
        <f t="shared" si="2"/>
        <v>0</v>
      </c>
      <c r="B302" t="str">
        <f t="shared" si="3"/>
        <v/>
      </c>
      <c r="C302" t="str">
        <f>if(and(D$4&gt;1,E302=PROSES!$D$22),,D302)</f>
        <v/>
      </c>
      <c r="D302" s="1" t="str">
        <f>if(and(F$4&gt;1,F302=PROSES!$B$10),,F302)</f>
        <v/>
      </c>
      <c r="E302" t="str">
        <f t="shared" si="4"/>
        <v/>
      </c>
      <c r="F302" t="str">
        <f t="shared" si="5"/>
        <v/>
      </c>
      <c r="G302" s="1" t="str">
        <f>if(Z302=PROSES!$E$29,T302,)</f>
        <v/>
      </c>
      <c r="H302" t="str">
        <f>if(X302=PROSES!$E$29,T302,)</f>
        <v/>
      </c>
      <c r="I302" t="str">
        <f t="shared" si="6"/>
        <v/>
      </c>
      <c r="J302" t="str">
        <f>if(and($K$4&gt;1,R302=PROSES!$C$2),,K302)</f>
        <v/>
      </c>
      <c r="K302" s="1" t="str">
        <f>if(and($L$4&gt;1,L302=PROSES!$B$2),,L302)</f>
        <v/>
      </c>
      <c r="L302" t="str">
        <f t="shared" si="7"/>
        <v/>
      </c>
      <c r="M302" t="str">
        <f>if(Z302=PROSES!$B$3,T302,)</f>
        <v/>
      </c>
      <c r="N302" t="str">
        <f>if(X302=PROSES!$B$3,T302,)</f>
        <v/>
      </c>
      <c r="O302" t="str">
        <f t="shared" si="8"/>
        <v/>
      </c>
      <c r="P302" t="str">
        <f>if(Z302=PROSES!$B$1,T302,)</f>
        <v/>
      </c>
      <c r="Q302" t="str">
        <f>if(X302=PROSES!$B$1,T302,)</f>
        <v/>
      </c>
      <c r="R302" t="str">
        <f t="shared" si="9"/>
        <v>CILEGONBARUINDOFERRO</v>
      </c>
      <c r="S302" s="3"/>
      <c r="T302" s="68" t="s">
        <v>661</v>
      </c>
      <c r="U302" s="68" t="s">
        <v>58</v>
      </c>
      <c r="V302" s="68" t="s">
        <v>58</v>
      </c>
      <c r="W302" s="68" t="s">
        <v>399</v>
      </c>
      <c r="X302" s="68" t="s">
        <v>570</v>
      </c>
      <c r="Y302" s="68" t="s">
        <v>66</v>
      </c>
      <c r="Z302" s="68" t="s">
        <v>660</v>
      </c>
      <c r="AA302" s="68" t="s">
        <v>61</v>
      </c>
      <c r="AB302" s="6"/>
      <c r="AC302" s="6"/>
      <c r="AD302" s="112">
        <v>0.0</v>
      </c>
      <c r="AE302" s="112">
        <v>1.0</v>
      </c>
      <c r="AF302" s="6"/>
      <c r="AG302" s="112">
        <v>14.9</v>
      </c>
      <c r="AH302" s="112">
        <v>1.0</v>
      </c>
      <c r="AI302" s="68" t="s">
        <v>64</v>
      </c>
      <c r="AJ302" s="112">
        <v>0.0</v>
      </c>
      <c r="AK302" s="6"/>
      <c r="AL302" s="6"/>
      <c r="AM302" s="112">
        <v>0.0</v>
      </c>
      <c r="AN302" s="112">
        <v>0.0</v>
      </c>
      <c r="AO302" s="112">
        <v>100.0</v>
      </c>
      <c r="AP302" s="112">
        <v>1.0</v>
      </c>
      <c r="AQ302" s="112">
        <v>0.973</v>
      </c>
      <c r="AR302" s="112">
        <v>6.077331</v>
      </c>
      <c r="AS302" s="112">
        <v>71.90399</v>
      </c>
      <c r="AT302" s="112">
        <v>1.887681</v>
      </c>
      <c r="AU302" s="112">
        <v>5.77673</v>
      </c>
      <c r="AV302" s="112">
        <v>4.619</v>
      </c>
      <c r="AW302" s="112">
        <v>10.68777</v>
      </c>
      <c r="AX302" s="112">
        <v>0.0</v>
      </c>
      <c r="AY302" s="112">
        <v>0.3082202</v>
      </c>
      <c r="AZ302" s="112">
        <v>-10.98501</v>
      </c>
    </row>
    <row r="303" hidden="1">
      <c r="A303">
        <f t="shared" si="2"/>
        <v>0</v>
      </c>
      <c r="B303" t="str">
        <f t="shared" si="3"/>
        <v/>
      </c>
      <c r="C303" t="str">
        <f>if(and(D$4&gt;1,E303=PROSES!$D$22),,D303)</f>
        <v/>
      </c>
      <c r="D303" s="1" t="str">
        <f>if(and(F$4&gt;1,F303=PROSES!$B$10),,F303)</f>
        <v/>
      </c>
      <c r="E303" t="str">
        <f t="shared" si="4"/>
        <v/>
      </c>
      <c r="F303" t="str">
        <f t="shared" si="5"/>
        <v/>
      </c>
      <c r="G303" s="1" t="str">
        <f>if(Z303=PROSES!$E$29,T303,)</f>
        <v/>
      </c>
      <c r="H303" t="str">
        <f>if(X303=PROSES!$E$29,T303,)</f>
        <v/>
      </c>
      <c r="I303" t="str">
        <f t="shared" si="6"/>
        <v/>
      </c>
      <c r="J303" t="str">
        <f>if(and($K$4&gt;1,R303=PROSES!$C$2),,K303)</f>
        <v/>
      </c>
      <c r="K303" s="1" t="str">
        <f>if(and($L$4&gt;1,L303=PROSES!$B$2),,L303)</f>
        <v/>
      </c>
      <c r="L303" t="str">
        <f t="shared" si="7"/>
        <v/>
      </c>
      <c r="M303" t="str">
        <f>if(Z303=PROSES!$B$3,T303,)</f>
        <v/>
      </c>
      <c r="N303" t="str">
        <f>if(X303=PROSES!$B$3,T303,)</f>
        <v/>
      </c>
      <c r="O303" t="str">
        <f t="shared" si="8"/>
        <v/>
      </c>
      <c r="P303" t="str">
        <f>if(Z303=PROSES!$B$1,T303,)</f>
        <v/>
      </c>
      <c r="Q303" t="str">
        <f>if(X303=PROSES!$B$1,T303,)</f>
        <v/>
      </c>
      <c r="R303" t="str">
        <f t="shared" si="9"/>
        <v>CILEGONBARUKRAKATAU STEEL</v>
      </c>
      <c r="S303" s="3"/>
      <c r="T303" s="68" t="s">
        <v>662</v>
      </c>
      <c r="U303" s="68" t="s">
        <v>58</v>
      </c>
      <c r="V303" s="68" t="s">
        <v>58</v>
      </c>
      <c r="W303" s="68" t="s">
        <v>90</v>
      </c>
      <c r="X303" s="68" t="s">
        <v>570</v>
      </c>
      <c r="Y303" s="68" t="s">
        <v>61</v>
      </c>
      <c r="Z303" s="68" t="s">
        <v>663</v>
      </c>
      <c r="AA303" s="68" t="s">
        <v>61</v>
      </c>
      <c r="AB303" s="6"/>
      <c r="AC303" s="6"/>
      <c r="AD303" s="112">
        <v>0.0</v>
      </c>
      <c r="AE303" s="112">
        <v>1.0</v>
      </c>
      <c r="AF303" s="6"/>
      <c r="AG303" s="112">
        <v>4.0</v>
      </c>
      <c r="AH303" s="112">
        <v>1.0</v>
      </c>
      <c r="AI303" s="68" t="s">
        <v>64</v>
      </c>
      <c r="AJ303" s="112">
        <v>0.0</v>
      </c>
      <c r="AK303" s="6"/>
      <c r="AL303" s="6"/>
      <c r="AM303" s="112">
        <v>0.0</v>
      </c>
      <c r="AN303" s="112">
        <v>0.0</v>
      </c>
      <c r="AO303" s="112">
        <v>100.0</v>
      </c>
      <c r="AP303" s="112">
        <v>1.0</v>
      </c>
      <c r="AQ303" s="112">
        <v>1.62</v>
      </c>
      <c r="AR303" s="112">
        <v>1.133421</v>
      </c>
      <c r="AS303" s="112">
        <v>82.15014</v>
      </c>
      <c r="AT303" s="112">
        <v>0.1548</v>
      </c>
      <c r="AU303" s="112">
        <v>1.1228</v>
      </c>
      <c r="AV303" s="112">
        <v>0.7548</v>
      </c>
      <c r="AW303" s="112">
        <v>3.3684</v>
      </c>
      <c r="AX303" s="112">
        <v>0.0</v>
      </c>
      <c r="AY303" s="112">
        <v>0.683587</v>
      </c>
      <c r="AZ303" s="112">
        <v>-7.109503</v>
      </c>
    </row>
    <row r="304" hidden="1">
      <c r="A304">
        <f t="shared" si="2"/>
        <v>0</v>
      </c>
      <c r="B304" t="str">
        <f t="shared" si="3"/>
        <v/>
      </c>
      <c r="C304" t="str">
        <f>if(and(D$4&gt;1,E304=PROSES!$D$22),,D304)</f>
        <v/>
      </c>
      <c r="D304" s="1" t="str">
        <f>if(and(F$4&gt;1,F304=PROSES!$B$10),,F304)</f>
        <v/>
      </c>
      <c r="E304" t="str">
        <f t="shared" si="4"/>
        <v/>
      </c>
      <c r="F304" t="str">
        <f t="shared" si="5"/>
        <v/>
      </c>
      <c r="G304" s="1" t="str">
        <f>if(Z304=PROSES!$E$29,T304,)</f>
        <v/>
      </c>
      <c r="H304" t="str">
        <f>if(X304=PROSES!$E$29,T304,)</f>
        <v/>
      </c>
      <c r="I304" t="str">
        <f t="shared" si="6"/>
        <v/>
      </c>
      <c r="J304" t="str">
        <f>if(and($K$4&gt;1,R304=PROSES!$C$2),,K304)</f>
        <v/>
      </c>
      <c r="K304" s="1" t="str">
        <f>if(and($L$4&gt;1,L304=PROSES!$B$2),,L304)</f>
        <v/>
      </c>
      <c r="L304" t="str">
        <f t="shared" si="7"/>
        <v/>
      </c>
      <c r="M304" t="str">
        <f>if(Z304=PROSES!$B$3,T304,)</f>
        <v/>
      </c>
      <c r="N304" t="str">
        <f>if(X304=PROSES!$B$3,T304,)</f>
        <v/>
      </c>
      <c r="O304" t="str">
        <f t="shared" si="8"/>
        <v/>
      </c>
      <c r="P304" t="str">
        <f>if(Z304=PROSES!$B$1,T304,)</f>
        <v/>
      </c>
      <c r="Q304" t="str">
        <f>if(X304=PROSES!$B$1,T304,)</f>
        <v/>
      </c>
      <c r="R304" t="str">
        <f t="shared" si="9"/>
        <v>CILEGONBARUKRAKATAU STEEL</v>
      </c>
      <c r="S304" s="3"/>
      <c r="T304" s="68" t="s">
        <v>664</v>
      </c>
      <c r="U304" s="68" t="s">
        <v>58</v>
      </c>
      <c r="V304" s="68" t="s">
        <v>58</v>
      </c>
      <c r="W304" s="68" t="s">
        <v>90</v>
      </c>
      <c r="X304" s="68" t="s">
        <v>570</v>
      </c>
      <c r="Y304" s="68" t="s">
        <v>61</v>
      </c>
      <c r="Z304" s="68" t="s">
        <v>663</v>
      </c>
      <c r="AA304" s="68" t="s">
        <v>66</v>
      </c>
      <c r="AB304" s="6"/>
      <c r="AC304" s="6"/>
      <c r="AD304" s="112">
        <v>0.0</v>
      </c>
      <c r="AE304" s="112">
        <v>1.0</v>
      </c>
      <c r="AF304" s="6"/>
      <c r="AG304" s="112">
        <v>4.0</v>
      </c>
      <c r="AH304" s="112">
        <v>1.0</v>
      </c>
      <c r="AI304" s="68" t="s">
        <v>64</v>
      </c>
      <c r="AJ304" s="112">
        <v>0.0</v>
      </c>
      <c r="AK304" s="6"/>
      <c r="AL304" s="6"/>
      <c r="AM304" s="112">
        <v>0.0</v>
      </c>
      <c r="AN304" s="112">
        <v>0.0</v>
      </c>
      <c r="AO304" s="112">
        <v>100.0</v>
      </c>
      <c r="AP304" s="112">
        <v>1.0</v>
      </c>
      <c r="AQ304" s="112">
        <v>1.62</v>
      </c>
      <c r="AR304" s="112">
        <v>1.133421</v>
      </c>
      <c r="AS304" s="112">
        <v>82.15014</v>
      </c>
      <c r="AT304" s="112">
        <v>0.1548</v>
      </c>
      <c r="AU304" s="112">
        <v>1.1228</v>
      </c>
      <c r="AV304" s="112">
        <v>0.7548</v>
      </c>
      <c r="AW304" s="112">
        <v>3.3684</v>
      </c>
      <c r="AX304" s="112">
        <v>0.0</v>
      </c>
      <c r="AY304" s="112">
        <v>0.683587</v>
      </c>
      <c r="AZ304" s="112">
        <v>-7.109503</v>
      </c>
    </row>
    <row r="305" hidden="1">
      <c r="A305">
        <f t="shared" si="2"/>
        <v>0</v>
      </c>
      <c r="B305" t="str">
        <f t="shared" si="3"/>
        <v/>
      </c>
      <c r="C305" t="str">
        <f>if(and(D$4&gt;1,E305=PROSES!$D$22),,D305)</f>
        <v/>
      </c>
      <c r="D305" s="1" t="str">
        <f>if(and(F$4&gt;1,F305=PROSES!$B$10),,F305)</f>
        <v/>
      </c>
      <c r="E305" t="str">
        <f t="shared" si="4"/>
        <v/>
      </c>
      <c r="F305" t="str">
        <f t="shared" si="5"/>
        <v/>
      </c>
      <c r="G305" s="1" t="str">
        <f>if(Z305=PROSES!$E$29,T305,)</f>
        <v/>
      </c>
      <c r="H305" t="str">
        <f>if(X305=PROSES!$E$29,T305,)</f>
        <v/>
      </c>
      <c r="I305" t="str">
        <f t="shared" si="6"/>
        <v/>
      </c>
      <c r="J305" t="str">
        <f>if(and($K$4&gt;1,R305=PROSES!$C$2),,K305)</f>
        <v/>
      </c>
      <c r="K305" s="1" t="str">
        <f>if(and($L$4&gt;1,L305=PROSES!$B$2),,L305)</f>
        <v/>
      </c>
      <c r="L305" t="str">
        <f t="shared" si="7"/>
        <v/>
      </c>
      <c r="M305" t="str">
        <f>if(Z305=PROSES!$B$3,T305,)</f>
        <v/>
      </c>
      <c r="N305" t="str">
        <f>if(X305=PROSES!$B$3,T305,)</f>
        <v/>
      </c>
      <c r="O305" t="str">
        <f t="shared" si="8"/>
        <v/>
      </c>
      <c r="P305" t="str">
        <f>if(Z305=PROSES!$B$1,T305,)</f>
        <v/>
      </c>
      <c r="Q305" t="str">
        <f>if(X305=PROSES!$B$1,T305,)</f>
        <v/>
      </c>
      <c r="R305" t="str">
        <f t="shared" si="9"/>
        <v>KTTMNACILEGONBARU</v>
      </c>
      <c r="S305" s="3"/>
      <c r="T305" s="68" t="s">
        <v>3747</v>
      </c>
      <c r="U305" s="68" t="s">
        <v>58</v>
      </c>
      <c r="V305" s="68" t="s">
        <v>58</v>
      </c>
      <c r="W305" s="68" t="s">
        <v>3748</v>
      </c>
      <c r="X305" s="68" t="s">
        <v>3749</v>
      </c>
      <c r="Y305" s="68" t="s">
        <v>66</v>
      </c>
      <c r="Z305" s="68" t="s">
        <v>570</v>
      </c>
      <c r="AA305" s="68" t="s">
        <v>61</v>
      </c>
      <c r="AB305" s="6"/>
      <c r="AC305" s="6"/>
      <c r="AD305" s="112">
        <v>0.0</v>
      </c>
      <c r="AE305" s="112">
        <v>1.0</v>
      </c>
      <c r="AF305" s="6"/>
      <c r="AG305" s="112">
        <v>11.368</v>
      </c>
      <c r="AH305" s="112">
        <v>1.0</v>
      </c>
      <c r="AI305" s="68" t="s">
        <v>64</v>
      </c>
      <c r="AJ305" s="112">
        <v>0.0</v>
      </c>
      <c r="AK305" s="6"/>
      <c r="AL305" s="6"/>
      <c r="AM305" s="112">
        <v>0.0</v>
      </c>
      <c r="AN305" s="112">
        <v>0.0</v>
      </c>
      <c r="AO305" s="112">
        <v>100.0</v>
      </c>
      <c r="AP305" s="112">
        <v>1.0</v>
      </c>
      <c r="AQ305" s="112">
        <v>3.612</v>
      </c>
      <c r="AR305" s="112">
        <v>2.777314</v>
      </c>
      <c r="AS305" s="112">
        <v>83.41895</v>
      </c>
      <c r="AT305" s="112">
        <v>0.318304</v>
      </c>
      <c r="AU305" s="112">
        <v>2.759014</v>
      </c>
      <c r="AV305" s="112">
        <v>2.023504</v>
      </c>
      <c r="AW305" s="112">
        <v>8.275904</v>
      </c>
      <c r="AX305" s="112">
        <v>0.0</v>
      </c>
      <c r="AY305" s="112">
        <v>0.6930447</v>
      </c>
      <c r="AZ305" s="112">
        <v>-10.59466</v>
      </c>
    </row>
    <row r="306" hidden="1">
      <c r="A306">
        <f t="shared" si="2"/>
        <v>0</v>
      </c>
      <c r="B306" t="str">
        <f t="shared" si="3"/>
        <v/>
      </c>
      <c r="C306" t="str">
        <f>if(and(D$4&gt;1,E306=PROSES!$D$22),,D306)</f>
        <v/>
      </c>
      <c r="D306" s="1" t="str">
        <f>if(and(F$4&gt;1,F306=PROSES!$B$10),,F306)</f>
        <v/>
      </c>
      <c r="E306" t="str">
        <f t="shared" si="4"/>
        <v/>
      </c>
      <c r="F306" t="str">
        <f t="shared" si="5"/>
        <v/>
      </c>
      <c r="G306" s="1" t="str">
        <f>if(Z306=PROSES!$E$29,T306,)</f>
        <v/>
      </c>
      <c r="H306" t="str">
        <f>if(X306=PROSES!$E$29,T306,)</f>
        <v/>
      </c>
      <c r="I306" t="str">
        <f t="shared" si="6"/>
        <v/>
      </c>
      <c r="J306" t="str">
        <f>if(and($K$4&gt;1,R306=PROSES!$C$2),,K306)</f>
        <v/>
      </c>
      <c r="K306" s="1" t="str">
        <f>if(and($L$4&gt;1,L306=PROSES!$B$2),,L306)</f>
        <v/>
      </c>
      <c r="L306" t="str">
        <f t="shared" si="7"/>
        <v/>
      </c>
      <c r="M306" t="str">
        <f>if(Z306=PROSES!$B$3,T306,)</f>
        <v/>
      </c>
      <c r="N306" t="str">
        <f>if(X306=PROSES!$B$3,T306,)</f>
        <v/>
      </c>
      <c r="O306" t="str">
        <f t="shared" si="8"/>
        <v/>
      </c>
      <c r="P306" t="str">
        <f>if(Z306=PROSES!$B$1,T306,)</f>
        <v/>
      </c>
      <c r="Q306" t="str">
        <f>if(X306=PROSES!$B$1,T306,)</f>
        <v/>
      </c>
      <c r="R306" t="str">
        <f t="shared" si="9"/>
        <v>CILEGONBARUPOSCO</v>
      </c>
      <c r="S306" s="3"/>
      <c r="T306" s="68" t="s">
        <v>665</v>
      </c>
      <c r="U306" s="68" t="s">
        <v>58</v>
      </c>
      <c r="V306" s="68" t="s">
        <v>58</v>
      </c>
      <c r="W306" s="68" t="s">
        <v>90</v>
      </c>
      <c r="X306" s="68" t="s">
        <v>570</v>
      </c>
      <c r="Y306" s="68" t="s">
        <v>66</v>
      </c>
      <c r="Z306" s="68" t="s">
        <v>666</v>
      </c>
      <c r="AA306" s="68" t="s">
        <v>61</v>
      </c>
      <c r="AB306" s="6"/>
      <c r="AC306" s="6"/>
      <c r="AD306" s="112">
        <v>0.0</v>
      </c>
      <c r="AE306" s="112">
        <v>1.0</v>
      </c>
      <c r="AF306" s="6"/>
      <c r="AG306" s="112">
        <v>2.0</v>
      </c>
      <c r="AH306" s="112">
        <v>1.0</v>
      </c>
      <c r="AI306" s="68" t="s">
        <v>64</v>
      </c>
      <c r="AJ306" s="112">
        <v>0.0</v>
      </c>
      <c r="AK306" s="6"/>
      <c r="AL306" s="6"/>
      <c r="AM306" s="112">
        <v>0.0</v>
      </c>
      <c r="AN306" s="112">
        <v>0.0</v>
      </c>
      <c r="AO306" s="112">
        <v>100.0</v>
      </c>
      <c r="AP306" s="112">
        <v>1.0</v>
      </c>
      <c r="AQ306" s="112">
        <v>1.62</v>
      </c>
      <c r="AR306" s="112">
        <v>0.5667104</v>
      </c>
      <c r="AS306" s="112">
        <v>82.15014</v>
      </c>
      <c r="AT306" s="112">
        <v>0.0774</v>
      </c>
      <c r="AU306" s="112">
        <v>0.5614</v>
      </c>
      <c r="AV306" s="112">
        <v>0.3774</v>
      </c>
      <c r="AW306" s="112">
        <v>1.6842</v>
      </c>
      <c r="AX306" s="112">
        <v>0.0</v>
      </c>
      <c r="AY306" s="112">
        <v>0.683587</v>
      </c>
      <c r="AZ306" s="112">
        <v>-7.109503</v>
      </c>
    </row>
    <row r="307" hidden="1">
      <c r="A307">
        <f t="shared" si="2"/>
        <v>0</v>
      </c>
      <c r="B307" t="str">
        <f t="shared" si="3"/>
        <v/>
      </c>
      <c r="C307" t="str">
        <f>if(and(D$4&gt;1,E307=PROSES!$D$22),,D307)</f>
        <v/>
      </c>
      <c r="D307" s="1" t="str">
        <f>if(and(F$4&gt;1,F307=PROSES!$B$10),,F307)</f>
        <v/>
      </c>
      <c r="E307" t="str">
        <f t="shared" si="4"/>
        <v/>
      </c>
      <c r="F307" t="str">
        <f t="shared" si="5"/>
        <v/>
      </c>
      <c r="G307" s="1" t="str">
        <f>if(Z307=PROSES!$E$29,T307,)</f>
        <v/>
      </c>
      <c r="H307" t="str">
        <f>if(X307=PROSES!$E$29,T307,)</f>
        <v/>
      </c>
      <c r="I307" t="str">
        <f t="shared" si="6"/>
        <v/>
      </c>
      <c r="J307" t="str">
        <f>if(and($K$4&gt;1,R307=PROSES!$C$2),,K307)</f>
        <v/>
      </c>
      <c r="K307" s="1" t="str">
        <f>if(and($L$4&gt;1,L307=PROSES!$B$2),,L307)</f>
        <v/>
      </c>
      <c r="L307" t="str">
        <f t="shared" si="7"/>
        <v/>
      </c>
      <c r="M307" t="str">
        <f>if(Z307=PROSES!$B$3,T307,)</f>
        <v/>
      </c>
      <c r="N307" t="str">
        <f>if(X307=PROSES!$B$3,T307,)</f>
        <v/>
      </c>
      <c r="O307" t="str">
        <f t="shared" si="8"/>
        <v/>
      </c>
      <c r="P307" t="str">
        <f>if(Z307=PROSES!$B$1,T307,)</f>
        <v/>
      </c>
      <c r="Q307" t="str">
        <f>if(X307=PROSES!$B$1,T307,)</f>
        <v/>
      </c>
      <c r="R307" t="str">
        <f t="shared" si="9"/>
        <v>CILEGONBARUPOSCO</v>
      </c>
      <c r="S307" s="3"/>
      <c r="T307" s="68" t="s">
        <v>667</v>
      </c>
      <c r="U307" s="68" t="s">
        <v>58</v>
      </c>
      <c r="V307" s="68" t="s">
        <v>58</v>
      </c>
      <c r="W307" s="68" t="s">
        <v>90</v>
      </c>
      <c r="X307" s="68" t="s">
        <v>570</v>
      </c>
      <c r="Y307" s="68" t="s">
        <v>66</v>
      </c>
      <c r="Z307" s="68" t="s">
        <v>666</v>
      </c>
      <c r="AA307" s="68" t="s">
        <v>66</v>
      </c>
      <c r="AB307" s="6"/>
      <c r="AC307" s="6"/>
      <c r="AD307" s="112">
        <v>0.0</v>
      </c>
      <c r="AE307" s="112">
        <v>1.0</v>
      </c>
      <c r="AF307" s="6"/>
      <c r="AG307" s="112">
        <v>2.0</v>
      </c>
      <c r="AH307" s="112">
        <v>1.0</v>
      </c>
      <c r="AI307" s="68" t="s">
        <v>64</v>
      </c>
      <c r="AJ307" s="112">
        <v>0.0</v>
      </c>
      <c r="AK307" s="6"/>
      <c r="AL307" s="6"/>
      <c r="AM307" s="112">
        <v>0.0</v>
      </c>
      <c r="AN307" s="112">
        <v>0.0</v>
      </c>
      <c r="AO307" s="112">
        <v>100.0</v>
      </c>
      <c r="AP307" s="112">
        <v>1.0</v>
      </c>
      <c r="AQ307" s="112">
        <v>1.62</v>
      </c>
      <c r="AR307" s="112">
        <v>0.5667104</v>
      </c>
      <c r="AS307" s="112">
        <v>82.15014</v>
      </c>
      <c r="AT307" s="112">
        <v>0.0774</v>
      </c>
      <c r="AU307" s="112">
        <v>0.5614</v>
      </c>
      <c r="AV307" s="112">
        <v>0.3774</v>
      </c>
      <c r="AW307" s="112">
        <v>1.6842</v>
      </c>
      <c r="AX307" s="112">
        <v>0.0</v>
      </c>
      <c r="AY307" s="112">
        <v>0.683587</v>
      </c>
      <c r="AZ307" s="112">
        <v>-7.109503</v>
      </c>
    </row>
    <row r="308" hidden="1">
      <c r="A308">
        <f t="shared" si="2"/>
        <v>0</v>
      </c>
      <c r="B308" t="str">
        <f t="shared" si="3"/>
        <v/>
      </c>
      <c r="C308" t="str">
        <f>if(and(D$4&gt;1,E308=PROSES!$D$22),,D308)</f>
        <v/>
      </c>
      <c r="D308" s="1" t="str">
        <f>if(and(F$4&gt;1,F308=PROSES!$B$10),,F308)</f>
        <v/>
      </c>
      <c r="E308" t="str">
        <f t="shared" si="4"/>
        <v/>
      </c>
      <c r="F308" t="str">
        <f t="shared" si="5"/>
        <v/>
      </c>
      <c r="G308" s="1" t="str">
        <f>if(Z308=PROSES!$E$29,T308,)</f>
        <v/>
      </c>
      <c r="H308" t="str">
        <f>if(X308=PROSES!$E$29,T308,)</f>
        <v/>
      </c>
      <c r="I308" t="str">
        <f t="shared" si="6"/>
        <v/>
      </c>
      <c r="J308" t="str">
        <f>if(and($K$4&gt;1,R308=PROSES!$C$2),,K308)</f>
        <v/>
      </c>
      <c r="K308" s="1" t="str">
        <f>if(and($L$4&gt;1,L308=PROSES!$B$2),,L308)</f>
        <v/>
      </c>
      <c r="L308" t="str">
        <f t="shared" si="7"/>
        <v/>
      </c>
      <c r="M308" t="str">
        <f>if(Z308=PROSES!$B$3,T308,)</f>
        <v/>
      </c>
      <c r="N308" t="str">
        <f>if(X308=PROSES!$B$3,T308,)</f>
        <v/>
      </c>
      <c r="O308" t="str">
        <f t="shared" si="8"/>
        <v/>
      </c>
      <c r="P308" t="str">
        <f>if(Z308=PROSES!$B$1,T308,)</f>
        <v/>
      </c>
      <c r="Q308" t="str">
        <f>if(X308=PROSES!$B$1,T308,)</f>
        <v/>
      </c>
      <c r="R308" t="str">
        <f t="shared" si="9"/>
        <v>CILEGONBARUSERANG5</v>
      </c>
      <c r="S308" s="3"/>
      <c r="T308" s="68" t="s">
        <v>671</v>
      </c>
      <c r="U308" s="68" t="s">
        <v>58</v>
      </c>
      <c r="V308" s="68" t="s">
        <v>58</v>
      </c>
      <c r="W308" s="114" t="s">
        <v>669</v>
      </c>
      <c r="X308" s="68" t="s">
        <v>570</v>
      </c>
      <c r="Y308" s="68" t="s">
        <v>61</v>
      </c>
      <c r="Z308" s="68" t="s">
        <v>670</v>
      </c>
      <c r="AA308" s="68" t="s">
        <v>66</v>
      </c>
      <c r="AB308" s="6"/>
      <c r="AC308" s="6"/>
      <c r="AD308" s="112">
        <v>0.0</v>
      </c>
      <c r="AE308" s="112">
        <v>1.0</v>
      </c>
      <c r="AF308" s="6"/>
      <c r="AG308" s="112">
        <v>21.8</v>
      </c>
      <c r="AH308" s="112">
        <v>1.0</v>
      </c>
      <c r="AI308" s="68" t="s">
        <v>64</v>
      </c>
      <c r="AJ308" s="112">
        <v>0.0</v>
      </c>
      <c r="AK308" s="6"/>
      <c r="AL308" s="6"/>
      <c r="AM308" s="112">
        <v>0.0</v>
      </c>
      <c r="AN308" s="112">
        <v>0.0</v>
      </c>
      <c r="AO308" s="112">
        <v>100.0</v>
      </c>
      <c r="AP308" s="112">
        <v>1.0</v>
      </c>
      <c r="AQ308" s="112">
        <v>1.726</v>
      </c>
      <c r="AR308" s="112">
        <v>8.881412</v>
      </c>
      <c r="AS308" s="112">
        <v>77.79778</v>
      </c>
      <c r="AT308" s="112">
        <v>1.877198</v>
      </c>
      <c r="AU308" s="112">
        <v>8.680759</v>
      </c>
      <c r="AV308" s="112">
        <v>5.14698</v>
      </c>
      <c r="AW308" s="112">
        <v>26.04446</v>
      </c>
      <c r="AX308" s="112">
        <v>0.0</v>
      </c>
      <c r="AY308" s="112">
        <v>0.6631411</v>
      </c>
      <c r="AZ308" s="112">
        <v>1.537658</v>
      </c>
    </row>
    <row r="309" hidden="1">
      <c r="A309">
        <f t="shared" si="2"/>
        <v>0</v>
      </c>
      <c r="B309" t="str">
        <f t="shared" si="3"/>
        <v/>
      </c>
      <c r="C309" t="str">
        <f>if(and(D$4&gt;1,E309=PROSES!$D$22),,D309)</f>
        <v/>
      </c>
      <c r="D309" s="1" t="str">
        <f>if(and(F$4&gt;1,F309=PROSES!$B$10),,F309)</f>
        <v/>
      </c>
      <c r="E309" t="str">
        <f t="shared" si="4"/>
        <v/>
      </c>
      <c r="F309" t="str">
        <f t="shared" si="5"/>
        <v/>
      </c>
      <c r="G309" s="1" t="str">
        <f>if(Z309=PROSES!$E$29,T309,)</f>
        <v/>
      </c>
      <c r="H309" t="str">
        <f>if(X309=PROSES!$E$29,T309,)</f>
        <v/>
      </c>
      <c r="I309" t="str">
        <f t="shared" si="6"/>
        <v/>
      </c>
      <c r="J309" t="str">
        <f>if(and($K$4&gt;1,R309=PROSES!$C$2),,K309)</f>
        <v/>
      </c>
      <c r="K309" s="1" t="str">
        <f>if(and($L$4&gt;1,L309=PROSES!$B$2),,L309)</f>
        <v/>
      </c>
      <c r="L309" t="str">
        <f t="shared" si="7"/>
        <v/>
      </c>
      <c r="M309" t="str">
        <f>if(Z309=PROSES!$B$3,T309,)</f>
        <v/>
      </c>
      <c r="N309" t="str">
        <f>if(X309=PROSES!$B$3,T309,)</f>
        <v/>
      </c>
      <c r="O309" t="str">
        <f t="shared" si="8"/>
        <v/>
      </c>
      <c r="P309" t="str">
        <f>if(Z309=PROSES!$B$1,T309,)</f>
        <v/>
      </c>
      <c r="Q309" t="str">
        <f>if(X309=PROSES!$B$1,T309,)</f>
        <v/>
      </c>
      <c r="R309" t="str">
        <f t="shared" si="9"/>
        <v>CILACAP EXP7ADIPALA7</v>
      </c>
      <c r="S309" s="3"/>
      <c r="T309" s="68" t="s">
        <v>672</v>
      </c>
      <c r="U309" s="68" t="s">
        <v>75</v>
      </c>
      <c r="V309" s="68" t="s">
        <v>75</v>
      </c>
      <c r="W309" s="68" t="s">
        <v>76</v>
      </c>
      <c r="X309" s="68" t="s">
        <v>673</v>
      </c>
      <c r="Y309" s="68" t="s">
        <v>78</v>
      </c>
      <c r="Z309" s="68" t="s">
        <v>79</v>
      </c>
      <c r="AA309" s="114" t="s">
        <v>56</v>
      </c>
      <c r="AB309" s="6"/>
      <c r="AC309" s="6"/>
      <c r="AD309" s="112">
        <v>0.0</v>
      </c>
      <c r="AE309" s="112">
        <v>1.0</v>
      </c>
      <c r="AF309" s="6"/>
      <c r="AG309" s="112">
        <v>4.79</v>
      </c>
      <c r="AH309" s="112">
        <v>1.0</v>
      </c>
      <c r="AI309" s="68" t="s">
        <v>64</v>
      </c>
      <c r="AJ309" s="112">
        <v>0.0</v>
      </c>
      <c r="AK309" s="6"/>
      <c r="AL309" s="6"/>
      <c r="AM309" s="112">
        <v>0.0</v>
      </c>
      <c r="AN309" s="112">
        <v>0.0</v>
      </c>
      <c r="AO309" s="112">
        <v>100.0</v>
      </c>
      <c r="AP309" s="112">
        <v>1.0</v>
      </c>
      <c r="AQ309" s="112">
        <v>3.24</v>
      </c>
      <c r="AR309" s="112">
        <v>1.101044</v>
      </c>
      <c r="AS309" s="112">
        <v>85.0335</v>
      </c>
      <c r="AT309" s="112">
        <v>0.095321</v>
      </c>
      <c r="AU309" s="112">
        <v>1.09691</v>
      </c>
      <c r="AV309" s="112">
        <v>0.813821</v>
      </c>
      <c r="AW309" s="112">
        <v>3.29073</v>
      </c>
      <c r="AX309" s="112">
        <v>0.0</v>
      </c>
      <c r="AY309" s="112">
        <v>0.6988767</v>
      </c>
      <c r="AZ309" s="112">
        <v>-13.16769</v>
      </c>
    </row>
    <row r="310" hidden="1">
      <c r="A310">
        <f t="shared" si="2"/>
        <v>0</v>
      </c>
      <c r="B310" t="str">
        <f t="shared" si="3"/>
        <v/>
      </c>
      <c r="C310" t="str">
        <f>if(and(D$4&gt;1,E310=PROSES!$D$22),,D310)</f>
        <v/>
      </c>
      <c r="D310" s="1" t="str">
        <f>if(and(F$4&gt;1,F310=PROSES!$B$10),,F310)</f>
        <v/>
      </c>
      <c r="E310" t="str">
        <f t="shared" si="4"/>
        <v/>
      </c>
      <c r="F310" t="str">
        <f t="shared" si="5"/>
        <v/>
      </c>
      <c r="G310" s="1" t="str">
        <f>if(Z310=PROSES!$E$29,T310,)</f>
        <v/>
      </c>
      <c r="H310" t="str">
        <f>if(X310=PROSES!$E$29,T310,)</f>
        <v/>
      </c>
      <c r="I310" t="str">
        <f t="shared" si="6"/>
        <v/>
      </c>
      <c r="J310" t="str">
        <f>if(and($K$4&gt;1,R310=PROSES!$C$2),,K310)</f>
        <v/>
      </c>
      <c r="K310" s="1" t="str">
        <f>if(and($L$4&gt;1,L310=PROSES!$B$2),,L310)</f>
        <v/>
      </c>
      <c r="L310" t="str">
        <f t="shared" si="7"/>
        <v/>
      </c>
      <c r="M310" t="str">
        <f>if(Z310=PROSES!$B$3,T310,)</f>
        <v/>
      </c>
      <c r="N310" t="str">
        <f>if(X310=PROSES!$B$3,T310,)</f>
        <v/>
      </c>
      <c r="O310" t="str">
        <f t="shared" si="8"/>
        <v/>
      </c>
      <c r="P310" t="str">
        <f>if(Z310=PROSES!$B$1,T310,)</f>
        <v/>
      </c>
      <c r="Q310" t="str">
        <f>if(X310=PROSES!$B$1,T310,)</f>
        <v/>
      </c>
      <c r="R310" t="str">
        <f t="shared" si="9"/>
        <v>CILACAP EXP7ADIPALA7</v>
      </c>
      <c r="S310" s="3"/>
      <c r="T310" s="68" t="s">
        <v>674</v>
      </c>
      <c r="U310" s="68" t="s">
        <v>75</v>
      </c>
      <c r="V310" s="68" t="s">
        <v>75</v>
      </c>
      <c r="W310" s="68" t="s">
        <v>76</v>
      </c>
      <c r="X310" s="68" t="s">
        <v>673</v>
      </c>
      <c r="Y310" s="68" t="s">
        <v>78</v>
      </c>
      <c r="Z310" s="68" t="s">
        <v>79</v>
      </c>
      <c r="AA310" s="68" t="s">
        <v>56</v>
      </c>
      <c r="AB310" s="6"/>
      <c r="AC310" s="6"/>
      <c r="AD310" s="112">
        <v>0.0</v>
      </c>
      <c r="AE310" s="112">
        <v>1.0</v>
      </c>
      <c r="AF310" s="6"/>
      <c r="AG310" s="112">
        <v>4.79</v>
      </c>
      <c r="AH310" s="112">
        <v>1.0</v>
      </c>
      <c r="AI310" s="68" t="s">
        <v>64</v>
      </c>
      <c r="AJ310" s="112">
        <v>0.0</v>
      </c>
      <c r="AK310" s="6"/>
      <c r="AL310" s="6"/>
      <c r="AM310" s="112">
        <v>0.0</v>
      </c>
      <c r="AN310" s="112">
        <v>0.0</v>
      </c>
      <c r="AO310" s="112">
        <v>100.0</v>
      </c>
      <c r="AP310" s="112">
        <v>1.0</v>
      </c>
      <c r="AQ310" s="112">
        <v>3.24</v>
      </c>
      <c r="AR310" s="112">
        <v>1.101044</v>
      </c>
      <c r="AS310" s="112">
        <v>85.0335</v>
      </c>
      <c r="AT310" s="112">
        <v>0.095321</v>
      </c>
      <c r="AU310" s="112">
        <v>1.09691</v>
      </c>
      <c r="AV310" s="112">
        <v>0.813821</v>
      </c>
      <c r="AW310" s="112">
        <v>3.29073</v>
      </c>
      <c r="AX310" s="112">
        <v>0.0</v>
      </c>
      <c r="AY310" s="112">
        <v>0.6988767</v>
      </c>
      <c r="AZ310" s="112">
        <v>-13.16769</v>
      </c>
    </row>
    <row r="311" hidden="1">
      <c r="A311">
        <f t="shared" si="2"/>
        <v>0</v>
      </c>
      <c r="B311" t="str">
        <f t="shared" si="3"/>
        <v/>
      </c>
      <c r="C311" t="str">
        <f>if(and(D$4&gt;1,E311=PROSES!$D$22),,D311)</f>
        <v/>
      </c>
      <c r="D311" s="1" t="str">
        <f>if(and(F$4&gt;1,F311=PROSES!$B$10),,F311)</f>
        <v/>
      </c>
      <c r="E311" t="str">
        <f t="shared" si="4"/>
        <v/>
      </c>
      <c r="F311" t="str">
        <f t="shared" si="5"/>
        <v/>
      </c>
      <c r="G311" s="1" t="str">
        <f>if(Z311=PROSES!$E$29,T311,)</f>
        <v/>
      </c>
      <c r="H311" t="str">
        <f>if(X311=PROSES!$E$29,T311,)</f>
        <v/>
      </c>
      <c r="I311" t="str">
        <f t="shared" si="6"/>
        <v/>
      </c>
      <c r="J311" t="str">
        <f>if(and($K$4&gt;1,R311=PROSES!$C$2),,K311)</f>
        <v/>
      </c>
      <c r="K311" s="1" t="str">
        <f>if(and($L$4&gt;1,L311=PROSES!$B$2),,L311)</f>
        <v/>
      </c>
      <c r="L311" t="str">
        <f t="shared" si="7"/>
        <v/>
      </c>
      <c r="M311" t="str">
        <f>if(Z311=PROSES!$B$3,T311,)</f>
        <v/>
      </c>
      <c r="N311" t="str">
        <f>if(X311=PROSES!$B$3,T311,)</f>
        <v/>
      </c>
      <c r="O311" t="str">
        <f t="shared" si="8"/>
        <v/>
      </c>
      <c r="P311" t="str">
        <f>if(Z311=PROSES!$B$1,T311,)</f>
        <v/>
      </c>
      <c r="Q311" t="str">
        <f>if(X311=PROSES!$B$1,T311,)</f>
        <v/>
      </c>
      <c r="R311" t="str">
        <f t="shared" si="9"/>
        <v>ALAM SUTRACILEDUG</v>
      </c>
      <c r="S311" s="3"/>
      <c r="T311" s="68" t="s">
        <v>675</v>
      </c>
      <c r="U311" s="68" t="s">
        <v>58</v>
      </c>
      <c r="V311" s="68" t="s">
        <v>58</v>
      </c>
      <c r="W311" s="68" t="s">
        <v>3750</v>
      </c>
      <c r="X311" s="68" t="s">
        <v>641</v>
      </c>
      <c r="Y311" s="115">
        <v>44232.0</v>
      </c>
      <c r="Z311" s="68" t="s">
        <v>676</v>
      </c>
      <c r="AA311" s="115">
        <v>44201.0</v>
      </c>
      <c r="AB311" s="6"/>
      <c r="AC311" s="6"/>
      <c r="AD311" s="112">
        <v>0.0</v>
      </c>
      <c r="AE311" s="112">
        <v>1.0</v>
      </c>
      <c r="AF311" s="6"/>
      <c r="AG311" s="112">
        <v>3.25</v>
      </c>
      <c r="AH311" s="112">
        <v>1.0</v>
      </c>
      <c r="AI311" s="68" t="s">
        <v>64</v>
      </c>
      <c r="AJ311" s="112">
        <v>0.0</v>
      </c>
      <c r="AK311" s="6"/>
      <c r="AL311" s="6"/>
      <c r="AM311" s="112">
        <v>0.0</v>
      </c>
      <c r="AN311" s="112">
        <v>0.0</v>
      </c>
      <c r="AO311" s="112">
        <v>100.0</v>
      </c>
      <c r="AP311" s="112">
        <v>1.0</v>
      </c>
      <c r="AQ311" s="112">
        <v>1.86</v>
      </c>
      <c r="AR311" s="112">
        <v>0.2082886</v>
      </c>
      <c r="AS311" s="112">
        <v>76.97141</v>
      </c>
      <c r="AT311" s="112">
        <v>0.046956</v>
      </c>
      <c r="AU311" s="112">
        <v>0.2029267</v>
      </c>
      <c r="AV311" s="112">
        <v>0.2877322</v>
      </c>
      <c r="AW311" s="112">
        <v>0.1423175</v>
      </c>
      <c r="AX311" s="112">
        <v>0.0</v>
      </c>
      <c r="AY311" s="112">
        <v>0.3973454</v>
      </c>
      <c r="AZ311" s="112">
        <v>-91.1006</v>
      </c>
    </row>
    <row r="312" hidden="1">
      <c r="A312">
        <f t="shared" si="2"/>
        <v>0</v>
      </c>
      <c r="B312" t="str">
        <f t="shared" si="3"/>
        <v/>
      </c>
      <c r="C312" t="str">
        <f>if(and(D$4&gt;1,E312=PROSES!$D$22),,D312)</f>
        <v/>
      </c>
      <c r="D312" s="1" t="str">
        <f>if(and(F$4&gt;1,F312=PROSES!$B$10),,F312)</f>
        <v/>
      </c>
      <c r="E312" t="str">
        <f t="shared" si="4"/>
        <v/>
      </c>
      <c r="F312" t="str">
        <f t="shared" si="5"/>
        <v/>
      </c>
      <c r="G312" s="1" t="str">
        <f>if(Z312=PROSES!$E$29,T312,)</f>
        <v/>
      </c>
      <c r="H312" t="str">
        <f>if(X312=PROSES!$E$29,T312,)</f>
        <v/>
      </c>
      <c r="I312" t="str">
        <f t="shared" si="6"/>
        <v/>
      </c>
      <c r="J312" t="str">
        <f>if(and($K$4&gt;1,R312=PROSES!$C$2),,K312)</f>
        <v/>
      </c>
      <c r="K312" s="1" t="str">
        <f>if(and($L$4&gt;1,L312=PROSES!$B$2),,L312)</f>
        <v/>
      </c>
      <c r="L312" t="str">
        <f t="shared" si="7"/>
        <v/>
      </c>
      <c r="M312" t="str">
        <f>if(Z312=PROSES!$B$3,T312,)</f>
        <v/>
      </c>
      <c r="N312" t="str">
        <f>if(X312=PROSES!$B$3,T312,)</f>
        <v/>
      </c>
      <c r="O312" t="str">
        <f t="shared" si="8"/>
        <v/>
      </c>
      <c r="P312" t="str">
        <f>if(Z312=PROSES!$B$1,T312,)</f>
        <v/>
      </c>
      <c r="Q312" t="str">
        <f>if(X312=PROSES!$B$1,T312,)</f>
        <v/>
      </c>
      <c r="R312" t="str">
        <f t="shared" si="9"/>
        <v>CILEGONLAMAKRAKATAU STEEL</v>
      </c>
      <c r="S312" s="3"/>
      <c r="T312" s="68" t="s">
        <v>677</v>
      </c>
      <c r="U312" s="68" t="s">
        <v>58</v>
      </c>
      <c r="V312" s="68" t="s">
        <v>58</v>
      </c>
      <c r="W312" s="114" t="s">
        <v>103</v>
      </c>
      <c r="X312" s="68" t="s">
        <v>657</v>
      </c>
      <c r="Y312" s="68" t="s">
        <v>555</v>
      </c>
      <c r="Z312" s="68" t="s">
        <v>663</v>
      </c>
      <c r="AA312" s="68" t="s">
        <v>678</v>
      </c>
      <c r="AB312" s="6"/>
      <c r="AC312" s="6"/>
      <c r="AD312" s="112">
        <v>0.0</v>
      </c>
      <c r="AE312" s="112">
        <v>1.0</v>
      </c>
      <c r="AF312" s="6"/>
      <c r="AG312" s="112">
        <v>3.0</v>
      </c>
      <c r="AH312" s="112">
        <v>1.0</v>
      </c>
      <c r="AI312" s="68" t="s">
        <v>64</v>
      </c>
      <c r="AJ312" s="112">
        <v>0.0</v>
      </c>
      <c r="AK312" s="6"/>
      <c r="AL312" s="6"/>
      <c r="AM312" s="112">
        <v>0.0</v>
      </c>
      <c r="AN312" s="112">
        <v>0.0</v>
      </c>
      <c r="AO312" s="112">
        <v>100.0</v>
      </c>
      <c r="AP312" s="112">
        <v>1.0</v>
      </c>
      <c r="AQ312" s="112">
        <v>0.55</v>
      </c>
      <c r="AR312" s="112">
        <v>0.4742752</v>
      </c>
      <c r="AS312" s="112">
        <v>56.61149</v>
      </c>
      <c r="AT312" s="112">
        <v>0.261</v>
      </c>
      <c r="AU312" s="112">
        <v>0.396</v>
      </c>
      <c r="AV312" s="112">
        <v>0.711</v>
      </c>
      <c r="AW312" s="112">
        <v>1.188</v>
      </c>
      <c r="AX312" s="112">
        <v>0.0</v>
      </c>
      <c r="AY312" s="112">
        <v>0.6402146</v>
      </c>
      <c r="AZ312" s="112">
        <v>3.784061</v>
      </c>
    </row>
    <row r="313" hidden="1">
      <c r="A313">
        <f t="shared" si="2"/>
        <v>0</v>
      </c>
      <c r="B313" t="str">
        <f t="shared" si="3"/>
        <v/>
      </c>
      <c r="C313" t="str">
        <f>if(and(D$4&gt;1,E313=PROSES!$D$22),,D313)</f>
        <v/>
      </c>
      <c r="D313" s="1" t="str">
        <f>if(and(F$4&gt;1,F313=PROSES!$B$10),,F313)</f>
        <v/>
      </c>
      <c r="E313" t="str">
        <f t="shared" si="4"/>
        <v/>
      </c>
      <c r="F313" t="str">
        <f t="shared" si="5"/>
        <v/>
      </c>
      <c r="G313" s="1" t="str">
        <f>if(Z313=PROSES!$E$29,T313,)</f>
        <v/>
      </c>
      <c r="H313" t="str">
        <f>if(X313=PROSES!$E$29,T313,)</f>
        <v/>
      </c>
      <c r="I313" t="str">
        <f t="shared" si="6"/>
        <v/>
      </c>
      <c r="J313" t="str">
        <f>if(and($K$4&gt;1,R313=PROSES!$C$2),,K313)</f>
        <v/>
      </c>
      <c r="K313" s="1" t="str">
        <f>if(and($L$4&gt;1,L313=PROSES!$B$2),,L313)</f>
        <v/>
      </c>
      <c r="L313" t="str">
        <f t="shared" si="7"/>
        <v/>
      </c>
      <c r="M313" t="str">
        <f>if(Z313=PROSES!$B$3,T313,)</f>
        <v/>
      </c>
      <c r="N313" t="str">
        <f>if(X313=PROSES!$B$3,T313,)</f>
        <v/>
      </c>
      <c r="O313" t="str">
        <f t="shared" si="8"/>
        <v/>
      </c>
      <c r="P313" t="str">
        <f>if(Z313=PROSES!$B$1,T313,)</f>
        <v/>
      </c>
      <c r="Q313" t="str">
        <f>if(X313=PROSES!$B$1,T313,)</f>
        <v/>
      </c>
      <c r="R313" t="str">
        <f t="shared" si="9"/>
        <v>CILEGONLAMAKRAKATAU STEEL</v>
      </c>
      <c r="S313" s="3"/>
      <c r="T313" s="68" t="s">
        <v>679</v>
      </c>
      <c r="U313" s="68" t="s">
        <v>58</v>
      </c>
      <c r="V313" s="68" t="s">
        <v>58</v>
      </c>
      <c r="W313" s="114" t="s">
        <v>103</v>
      </c>
      <c r="X313" s="68" t="s">
        <v>657</v>
      </c>
      <c r="Y313" s="68" t="s">
        <v>555</v>
      </c>
      <c r="Z313" s="68" t="s">
        <v>663</v>
      </c>
      <c r="AA313" s="68" t="s">
        <v>680</v>
      </c>
      <c r="AB313" s="6"/>
      <c r="AC313" s="6"/>
      <c r="AD313" s="112">
        <v>0.0</v>
      </c>
      <c r="AE313" s="112">
        <v>1.0</v>
      </c>
      <c r="AF313" s="6"/>
      <c r="AG313" s="112">
        <v>3.0</v>
      </c>
      <c r="AH313" s="112">
        <v>1.0</v>
      </c>
      <c r="AI313" s="68" t="s">
        <v>64</v>
      </c>
      <c r="AJ313" s="112">
        <v>0.0</v>
      </c>
      <c r="AK313" s="6"/>
      <c r="AL313" s="6"/>
      <c r="AM313" s="112">
        <v>0.0</v>
      </c>
      <c r="AN313" s="112">
        <v>0.0</v>
      </c>
      <c r="AO313" s="112">
        <v>100.0</v>
      </c>
      <c r="AP313" s="112">
        <v>1.0</v>
      </c>
      <c r="AQ313" s="112">
        <v>0.55</v>
      </c>
      <c r="AR313" s="112">
        <v>0.4742752</v>
      </c>
      <c r="AS313" s="112">
        <v>56.61149</v>
      </c>
      <c r="AT313" s="112">
        <v>0.261</v>
      </c>
      <c r="AU313" s="112">
        <v>0.396</v>
      </c>
      <c r="AV313" s="112">
        <v>0.711</v>
      </c>
      <c r="AW313" s="112">
        <v>1.188</v>
      </c>
      <c r="AX313" s="112">
        <v>0.0</v>
      </c>
      <c r="AY313" s="112">
        <v>0.6402146</v>
      </c>
      <c r="AZ313" s="112">
        <v>3.784061</v>
      </c>
    </row>
    <row r="314" hidden="1">
      <c r="A314">
        <f t="shared" si="2"/>
        <v>0</v>
      </c>
      <c r="B314" t="str">
        <f t="shared" si="3"/>
        <v/>
      </c>
      <c r="C314" t="str">
        <f>if(and(D$4&gt;1,E314=PROSES!$D$22),,D314)</f>
        <v/>
      </c>
      <c r="D314" s="1" t="str">
        <f>if(and(F$4&gt;1,F314=PROSES!$B$10),,F314)</f>
        <v/>
      </c>
      <c r="E314" t="str">
        <f t="shared" si="4"/>
        <v/>
      </c>
      <c r="F314" t="str">
        <f t="shared" si="5"/>
        <v/>
      </c>
      <c r="G314" s="1" t="str">
        <f>if(Z314=PROSES!$E$29,T314,)</f>
        <v/>
      </c>
      <c r="H314" t="str">
        <f>if(X314=PROSES!$E$29,T314,)</f>
        <v/>
      </c>
      <c r="I314" t="str">
        <f t="shared" si="6"/>
        <v/>
      </c>
      <c r="J314" t="str">
        <f>if(and($K$4&gt;1,R314=PROSES!$C$2),,K314)</f>
        <v/>
      </c>
      <c r="K314" s="1" t="str">
        <f>if(and($L$4&gt;1,L314=PROSES!$B$2),,L314)</f>
        <v/>
      </c>
      <c r="L314" t="str">
        <f t="shared" si="7"/>
        <v/>
      </c>
      <c r="M314" t="str">
        <f>if(Z314=PROSES!$B$3,T314,)</f>
        <v/>
      </c>
      <c r="N314" t="str">
        <f>if(X314=PROSES!$B$3,T314,)</f>
        <v/>
      </c>
      <c r="O314" t="str">
        <f t="shared" si="8"/>
        <v/>
      </c>
      <c r="P314" t="str">
        <f>if(Z314=PROSES!$B$1,T314,)</f>
        <v/>
      </c>
      <c r="Q314" t="str">
        <f>if(X314=PROSES!$B$1,T314,)</f>
        <v/>
      </c>
      <c r="R314" t="str">
        <f t="shared" si="9"/>
        <v>GI CILEGON BARU II(1)CILEGONBARU</v>
      </c>
      <c r="S314" s="3"/>
      <c r="T314" s="68" t="s">
        <v>3751</v>
      </c>
      <c r="U314" s="68" t="s">
        <v>58</v>
      </c>
      <c r="V314" s="68" t="s">
        <v>58</v>
      </c>
      <c r="W314" s="68" t="s">
        <v>3748</v>
      </c>
      <c r="X314" s="68" t="s">
        <v>3752</v>
      </c>
      <c r="Y314" s="68" t="s">
        <v>61</v>
      </c>
      <c r="Z314" s="68" t="s">
        <v>570</v>
      </c>
      <c r="AA314" s="68" t="s">
        <v>61</v>
      </c>
      <c r="AB314" s="6"/>
      <c r="AC314" s="6"/>
      <c r="AD314" s="112">
        <v>0.0</v>
      </c>
      <c r="AE314" s="112">
        <v>1.0</v>
      </c>
      <c r="AF314" s="6"/>
      <c r="AG314" s="112">
        <v>10.69</v>
      </c>
      <c r="AH314" s="112">
        <v>1.0</v>
      </c>
      <c r="AI314" s="68" t="s">
        <v>64</v>
      </c>
      <c r="AJ314" s="112">
        <v>0.0</v>
      </c>
      <c r="AK314" s="6"/>
      <c r="AL314" s="6"/>
      <c r="AM314" s="112">
        <v>0.0</v>
      </c>
      <c r="AN314" s="112">
        <v>0.0</v>
      </c>
      <c r="AO314" s="112">
        <v>100.0</v>
      </c>
      <c r="AP314" s="112">
        <v>1.0</v>
      </c>
      <c r="AQ314" s="112">
        <v>3.612</v>
      </c>
      <c r="AR314" s="112">
        <v>2.611672</v>
      </c>
      <c r="AS314" s="112">
        <v>83.41895</v>
      </c>
      <c r="AT314" s="112">
        <v>0.29932</v>
      </c>
      <c r="AU314" s="112">
        <v>2.594463</v>
      </c>
      <c r="AV314" s="112">
        <v>1.90282</v>
      </c>
      <c r="AW314" s="112">
        <v>7.78232</v>
      </c>
      <c r="AX314" s="112">
        <v>0.0</v>
      </c>
      <c r="AY314" s="112">
        <v>0.6930447</v>
      </c>
      <c r="AZ314" s="112">
        <v>-10.59466</v>
      </c>
    </row>
    <row r="315" hidden="1">
      <c r="A315">
        <f t="shared" si="2"/>
        <v>0</v>
      </c>
      <c r="B315" t="str">
        <f t="shared" si="3"/>
        <v/>
      </c>
      <c r="C315" t="str">
        <f>if(and(D$4&gt;1,E315=PROSES!$D$22),,D315)</f>
        <v/>
      </c>
      <c r="D315" s="1" t="str">
        <f>if(and(F$4&gt;1,F315=PROSES!$B$10),,F315)</f>
        <v/>
      </c>
      <c r="E315" t="str">
        <f t="shared" si="4"/>
        <v/>
      </c>
      <c r="F315" t="str">
        <f t="shared" si="5"/>
        <v/>
      </c>
      <c r="G315" s="1" t="str">
        <f>if(Z315=PROSES!$E$29,T315,)</f>
        <v/>
      </c>
      <c r="H315" t="str">
        <f>if(X315=PROSES!$E$29,T315,)</f>
        <v/>
      </c>
      <c r="I315" t="str">
        <f t="shared" si="6"/>
        <v/>
      </c>
      <c r="J315" t="str">
        <f>if(and($K$4&gt;1,R315=PROSES!$C$2),,K315)</f>
        <v/>
      </c>
      <c r="K315" s="1" t="str">
        <f>if(and($L$4&gt;1,L315=PROSES!$B$2),,L315)</f>
        <v/>
      </c>
      <c r="L315" t="str">
        <f t="shared" si="7"/>
        <v/>
      </c>
      <c r="M315" t="str">
        <f>if(Z315=PROSES!$B$3,T315,)</f>
        <v/>
      </c>
      <c r="N315" t="str">
        <f>if(X315=PROSES!$B$3,T315,)</f>
        <v/>
      </c>
      <c r="O315" t="str">
        <f t="shared" si="8"/>
        <v/>
      </c>
      <c r="P315" t="str">
        <f>if(Z315=PROSES!$B$1,T315,)</f>
        <v/>
      </c>
      <c r="Q315" t="str">
        <f>if(X315=PROSES!$B$1,T315,)</f>
        <v/>
      </c>
      <c r="R315" t="str">
        <f t="shared" si="9"/>
        <v>GI CILEGON BARU II(1)SERANG5</v>
      </c>
      <c r="S315" s="3"/>
      <c r="T315" s="68" t="s">
        <v>3753</v>
      </c>
      <c r="U315" s="68" t="s">
        <v>58</v>
      </c>
      <c r="V315" s="68" t="s">
        <v>58</v>
      </c>
      <c r="W315" s="68" t="s">
        <v>3748</v>
      </c>
      <c r="X315" s="68" t="s">
        <v>3752</v>
      </c>
      <c r="Y315" s="68" t="s">
        <v>61</v>
      </c>
      <c r="Z315" s="68" t="s">
        <v>670</v>
      </c>
      <c r="AA315" s="68" t="s">
        <v>61</v>
      </c>
      <c r="AB315" s="6"/>
      <c r="AC315" s="6"/>
      <c r="AD315" s="112">
        <v>0.0</v>
      </c>
      <c r="AE315" s="112">
        <v>1.0</v>
      </c>
      <c r="AF315" s="6"/>
      <c r="AG315" s="112">
        <v>12.01</v>
      </c>
      <c r="AH315" s="112">
        <v>1.0</v>
      </c>
      <c r="AI315" s="68" t="s">
        <v>64</v>
      </c>
      <c r="AJ315" s="112">
        <v>0.0</v>
      </c>
      <c r="AK315" s="6"/>
      <c r="AL315" s="6"/>
      <c r="AM315" s="112">
        <v>0.0</v>
      </c>
      <c r="AN315" s="112">
        <v>0.0</v>
      </c>
      <c r="AO315" s="112">
        <v>100.0</v>
      </c>
      <c r="AP315" s="112">
        <v>1.0</v>
      </c>
      <c r="AQ315" s="112">
        <v>3.612</v>
      </c>
      <c r="AR315" s="112">
        <v>2.934161</v>
      </c>
      <c r="AS315" s="112">
        <v>83.41895</v>
      </c>
      <c r="AT315" s="112">
        <v>0.33628</v>
      </c>
      <c r="AU315" s="112">
        <v>2.914827</v>
      </c>
      <c r="AV315" s="112">
        <v>2.13778</v>
      </c>
      <c r="AW315" s="112">
        <v>8.74328</v>
      </c>
      <c r="AX315" s="112">
        <v>0.0</v>
      </c>
      <c r="AY315" s="112">
        <v>0.6930447</v>
      </c>
      <c r="AZ315" s="112">
        <v>-10.59466</v>
      </c>
    </row>
    <row r="316" hidden="1">
      <c r="A316">
        <f t="shared" si="2"/>
        <v>0</v>
      </c>
      <c r="B316" t="str">
        <f t="shared" si="3"/>
        <v/>
      </c>
      <c r="C316" t="str">
        <f>if(and(D$4&gt;1,E316=PROSES!$D$22),,D316)</f>
        <v/>
      </c>
      <c r="D316" s="1" t="str">
        <f>if(and(F$4&gt;1,F316=PROSES!$B$10),,F316)</f>
        <v/>
      </c>
      <c r="E316" t="str">
        <f t="shared" si="4"/>
        <v/>
      </c>
      <c r="F316" t="str">
        <f t="shared" si="5"/>
        <v/>
      </c>
      <c r="G316" s="1" t="str">
        <f>if(Z316=PROSES!$E$29,T316,)</f>
        <v/>
      </c>
      <c r="H316" t="str">
        <f>if(X316=PROSES!$E$29,T316,)</f>
        <v/>
      </c>
      <c r="I316" t="str">
        <f t="shared" si="6"/>
        <v/>
      </c>
      <c r="J316" t="str">
        <f>if(and($K$4&gt;1,R316=PROSES!$C$2),,K316)</f>
        <v/>
      </c>
      <c r="K316" s="1" t="str">
        <f>if(and($L$4&gt;1,L316=PROSES!$B$2),,L316)</f>
        <v/>
      </c>
      <c r="L316" t="str">
        <f t="shared" si="7"/>
        <v/>
      </c>
      <c r="M316" t="str">
        <f>if(Z316=PROSES!$B$3,T316,)</f>
        <v/>
      </c>
      <c r="N316" t="str">
        <f>if(X316=PROSES!$B$3,T316,)</f>
        <v/>
      </c>
      <c r="O316" t="str">
        <f t="shared" si="8"/>
        <v/>
      </c>
      <c r="P316" t="str">
        <f>if(Z316=PROSES!$B$1,T316,)</f>
        <v/>
      </c>
      <c r="Q316" t="str">
        <f>if(X316=PROSES!$B$1,T316,)</f>
        <v/>
      </c>
      <c r="R316" t="str">
        <f t="shared" si="9"/>
        <v>SERANG5CILEGONBARU</v>
      </c>
      <c r="S316" s="3"/>
      <c r="T316" s="68" t="s">
        <v>3754</v>
      </c>
      <c r="U316" s="68" t="s">
        <v>58</v>
      </c>
      <c r="V316" s="68" t="s">
        <v>58</v>
      </c>
      <c r="W316" s="68" t="s">
        <v>3748</v>
      </c>
      <c r="X316" s="68" t="s">
        <v>670</v>
      </c>
      <c r="Y316" s="68" t="s">
        <v>61</v>
      </c>
      <c r="Z316" s="68" t="s">
        <v>570</v>
      </c>
      <c r="AA316" s="112" t="s">
        <v>61</v>
      </c>
      <c r="AB316" s="6"/>
      <c r="AC316" s="6"/>
      <c r="AD316" s="112">
        <v>1.0</v>
      </c>
      <c r="AE316" s="112">
        <v>1.0</v>
      </c>
      <c r="AF316" s="6"/>
      <c r="AG316" s="112">
        <v>21.8</v>
      </c>
      <c r="AH316" s="112">
        <v>1.0</v>
      </c>
      <c r="AI316" s="68" t="s">
        <v>64</v>
      </c>
      <c r="AJ316" s="112">
        <v>0.0</v>
      </c>
      <c r="AK316" s="6"/>
      <c r="AL316" s="6"/>
      <c r="AM316" s="112">
        <v>0.0</v>
      </c>
      <c r="AN316" s="112">
        <v>0.0</v>
      </c>
      <c r="AO316" s="112">
        <v>100.0</v>
      </c>
      <c r="AP316" s="112">
        <v>1.0</v>
      </c>
      <c r="AQ316" s="112">
        <v>3.612</v>
      </c>
      <c r="AR316" s="112">
        <v>5.325954</v>
      </c>
      <c r="AS316" s="112">
        <v>83.41895</v>
      </c>
      <c r="AT316" s="112">
        <v>0.6104</v>
      </c>
      <c r="AU316" s="112">
        <v>5.29086</v>
      </c>
      <c r="AV316" s="112">
        <v>3.8804</v>
      </c>
      <c r="AW316" s="112">
        <v>15.8704</v>
      </c>
      <c r="AX316" s="112">
        <v>0.0</v>
      </c>
      <c r="AY316" s="112">
        <v>0.6930447</v>
      </c>
      <c r="AZ316" s="112">
        <v>-10.59466</v>
      </c>
    </row>
    <row r="317" hidden="1">
      <c r="A317">
        <f t="shared" si="2"/>
        <v>0</v>
      </c>
      <c r="B317" t="str">
        <f t="shared" si="3"/>
        <v/>
      </c>
      <c r="C317" t="str">
        <f>if(and(D$4&gt;1,E317=PROSES!$D$22),,D317)</f>
        <v/>
      </c>
      <c r="D317" s="1" t="str">
        <f>if(and(F$4&gt;1,F317=PROSES!$B$10),,F317)</f>
        <v/>
      </c>
      <c r="E317" t="str">
        <f t="shared" si="4"/>
        <v/>
      </c>
      <c r="F317" t="str">
        <f t="shared" si="5"/>
        <v/>
      </c>
      <c r="G317" s="1" t="str">
        <f>if(Z317=PROSES!$E$29,T317,)</f>
        <v/>
      </c>
      <c r="H317" t="str">
        <f>if(X317=PROSES!$E$29,T317,)</f>
        <v/>
      </c>
      <c r="I317" t="str">
        <f t="shared" si="6"/>
        <v/>
      </c>
      <c r="J317" t="str">
        <f>if(and($K$4&gt;1,R317=PROSES!$C$2),,K317)</f>
        <v/>
      </c>
      <c r="K317" s="1" t="str">
        <f>if(and($L$4&gt;1,L317=PROSES!$B$2),,L317)</f>
        <v/>
      </c>
      <c r="L317" t="str">
        <f t="shared" si="7"/>
        <v/>
      </c>
      <c r="M317" t="str">
        <f>if(Z317=PROSES!$B$3,T317,)</f>
        <v/>
      </c>
      <c r="N317" t="str">
        <f>if(X317=PROSES!$B$3,T317,)</f>
        <v/>
      </c>
      <c r="O317" t="str">
        <f t="shared" si="8"/>
        <v/>
      </c>
      <c r="P317" t="str">
        <f>if(Z317=PROSES!$B$1,T317,)</f>
        <v/>
      </c>
      <c r="Q317" t="str">
        <f>if(X317=PROSES!$B$1,T317,)</f>
        <v/>
      </c>
      <c r="R317" t="str">
        <f t="shared" si="9"/>
        <v>ASPECCILEUNGSI</v>
      </c>
      <c r="S317" s="3"/>
      <c r="T317" s="68" t="s">
        <v>681</v>
      </c>
      <c r="U317" s="68" t="s">
        <v>58</v>
      </c>
      <c r="V317" s="68" t="s">
        <v>58</v>
      </c>
      <c r="W317" s="68" t="s">
        <v>454</v>
      </c>
      <c r="X317" s="68" t="s">
        <v>682</v>
      </c>
      <c r="Y317" s="68" t="s">
        <v>555</v>
      </c>
      <c r="Z317" s="68" t="s">
        <v>546</v>
      </c>
      <c r="AA317" s="112" t="s">
        <v>538</v>
      </c>
      <c r="AB317" s="6"/>
      <c r="AC317" s="6"/>
      <c r="AD317" s="112">
        <v>0.0</v>
      </c>
      <c r="AE317" s="112">
        <v>1.0</v>
      </c>
      <c r="AF317" s="6"/>
      <c r="AG317" s="112">
        <v>0.7</v>
      </c>
      <c r="AH317" s="112">
        <v>1.0</v>
      </c>
      <c r="AI317" s="68" t="s">
        <v>64</v>
      </c>
      <c r="AJ317" s="112">
        <v>0.0</v>
      </c>
      <c r="AK317" s="6"/>
      <c r="AL317" s="6"/>
      <c r="AM317" s="112">
        <v>0.0</v>
      </c>
      <c r="AN317" s="112">
        <v>0.0</v>
      </c>
      <c r="AO317" s="112">
        <v>100.0</v>
      </c>
      <c r="AP317" s="112">
        <v>1.0</v>
      </c>
      <c r="AQ317" s="112">
        <v>0.78</v>
      </c>
      <c r="AR317" s="112">
        <v>0.293717</v>
      </c>
      <c r="AS317" s="112">
        <v>70.94324</v>
      </c>
      <c r="AT317" s="112">
        <v>0.09589999</v>
      </c>
      <c r="AU317" s="112">
        <v>0.27762</v>
      </c>
      <c r="AV317" s="112">
        <v>0.2009</v>
      </c>
      <c r="AW317" s="112">
        <v>0.83286</v>
      </c>
      <c r="AX317" s="112">
        <v>0.0</v>
      </c>
      <c r="AY317" s="112">
        <v>0.6412987</v>
      </c>
      <c r="AZ317" s="112">
        <v>8.348166</v>
      </c>
    </row>
    <row r="318" hidden="1">
      <c r="A318">
        <f t="shared" si="2"/>
        <v>0</v>
      </c>
      <c r="B318" t="str">
        <f t="shared" si="3"/>
        <v/>
      </c>
      <c r="C318" t="str">
        <f>if(and(D$4&gt;1,E318=PROSES!$D$22),,D318)</f>
        <v/>
      </c>
      <c r="D318" s="1" t="str">
        <f>if(and(F$4&gt;1,F318=PROSES!$B$10),,F318)</f>
        <v/>
      </c>
      <c r="E318" t="str">
        <f t="shared" si="4"/>
        <v/>
      </c>
      <c r="F318" t="str">
        <f t="shared" si="5"/>
        <v/>
      </c>
      <c r="G318" s="1" t="str">
        <f>if(Z318=PROSES!$E$29,T318,)</f>
        <v/>
      </c>
      <c r="H318" t="str">
        <f>if(X318=PROSES!$E$29,T318,)</f>
        <v/>
      </c>
      <c r="I318" t="str">
        <f t="shared" si="6"/>
        <v/>
      </c>
      <c r="J318" t="str">
        <f>if(and($K$4&gt;1,R318=PROSES!$C$2),,K318)</f>
        <v/>
      </c>
      <c r="K318" s="1" t="str">
        <f>if(and($L$4&gt;1,L318=PROSES!$B$2),,L318)</f>
        <v/>
      </c>
      <c r="L318" t="str">
        <f t="shared" si="7"/>
        <v/>
      </c>
      <c r="M318" t="str">
        <f>if(Z318=PROSES!$B$3,T318,)</f>
        <v/>
      </c>
      <c r="N318" t="str">
        <f>if(X318=PROSES!$B$3,T318,)</f>
        <v/>
      </c>
      <c r="O318" t="str">
        <f t="shared" si="8"/>
        <v/>
      </c>
      <c r="P318" t="str">
        <f>if(Z318=PROSES!$B$1,T318,)</f>
        <v/>
      </c>
      <c r="Q318" t="str">
        <f>if(X318=PROSES!$B$1,T318,)</f>
        <v/>
      </c>
      <c r="R318" t="str">
        <f t="shared" si="9"/>
        <v>ASPECCILEUNGSI</v>
      </c>
      <c r="S318" s="3"/>
      <c r="T318" s="68" t="s">
        <v>683</v>
      </c>
      <c r="U318" s="68" t="s">
        <v>58</v>
      </c>
      <c r="V318" s="68" t="s">
        <v>58</v>
      </c>
      <c r="W318" s="68" t="s">
        <v>454</v>
      </c>
      <c r="X318" s="68" t="s">
        <v>682</v>
      </c>
      <c r="Y318" s="68" t="s">
        <v>61</v>
      </c>
      <c r="Z318" s="68" t="s">
        <v>546</v>
      </c>
      <c r="AA318" s="68" t="s">
        <v>252</v>
      </c>
      <c r="AB318" s="6"/>
      <c r="AC318" s="6"/>
      <c r="AD318" s="112">
        <v>0.0</v>
      </c>
      <c r="AE318" s="112">
        <v>1.0</v>
      </c>
      <c r="AF318" s="6"/>
      <c r="AG318" s="112">
        <v>0.7</v>
      </c>
      <c r="AH318" s="112">
        <v>1.0</v>
      </c>
      <c r="AI318" s="68" t="s">
        <v>64</v>
      </c>
      <c r="AJ318" s="112">
        <v>0.0</v>
      </c>
      <c r="AK318" s="6"/>
      <c r="AL318" s="6"/>
      <c r="AM318" s="112">
        <v>0.0</v>
      </c>
      <c r="AN318" s="112">
        <v>0.0</v>
      </c>
      <c r="AO318" s="112">
        <v>100.0</v>
      </c>
      <c r="AP318" s="112">
        <v>1.0</v>
      </c>
      <c r="AQ318" s="112">
        <v>0.78</v>
      </c>
      <c r="AR318" s="112">
        <v>0.293717</v>
      </c>
      <c r="AS318" s="112">
        <v>70.94324</v>
      </c>
      <c r="AT318" s="112">
        <v>0.09589999</v>
      </c>
      <c r="AU318" s="112">
        <v>0.27762</v>
      </c>
      <c r="AV318" s="112">
        <v>0.2009</v>
      </c>
      <c r="AW318" s="112">
        <v>0.83286</v>
      </c>
      <c r="AX318" s="112">
        <v>0.0</v>
      </c>
      <c r="AY318" s="112">
        <v>0.6412987</v>
      </c>
      <c r="AZ318" s="112">
        <v>8.348166</v>
      </c>
    </row>
    <row r="319" hidden="1">
      <c r="A319">
        <f t="shared" si="2"/>
        <v>0</v>
      </c>
      <c r="B319" t="str">
        <f t="shared" si="3"/>
        <v/>
      </c>
      <c r="C319" t="str">
        <f>if(and(D$4&gt;1,E319=PROSES!$D$22),,D319)</f>
        <v/>
      </c>
      <c r="D319" s="1" t="str">
        <f>if(and(F$4&gt;1,F319=PROSES!$B$10),,F319)</f>
        <v/>
      </c>
      <c r="E319" t="str">
        <f t="shared" si="4"/>
        <v/>
      </c>
      <c r="F319" t="str">
        <f t="shared" si="5"/>
        <v/>
      </c>
      <c r="G319" s="1" t="str">
        <f>if(Z319=PROSES!$E$29,T319,)</f>
        <v/>
      </c>
      <c r="H319" t="str">
        <f>if(X319=PROSES!$E$29,T319,)</f>
        <v/>
      </c>
      <c r="I319" t="str">
        <f t="shared" si="6"/>
        <v/>
      </c>
      <c r="J319" t="str">
        <f>if(and($K$4&gt;1,R319=PROSES!$C$2),,K319)</f>
        <v/>
      </c>
      <c r="K319" s="1" t="str">
        <f>if(and($L$4&gt;1,L319=PROSES!$B$2),,L319)</f>
        <v/>
      </c>
      <c r="L319" t="str">
        <f t="shared" si="7"/>
        <v/>
      </c>
      <c r="M319" t="str">
        <f>if(Z319=PROSES!$B$3,T319,)</f>
        <v/>
      </c>
      <c r="N319" t="str">
        <f>if(X319=PROSES!$B$3,T319,)</f>
        <v/>
      </c>
      <c r="O319" t="str">
        <f t="shared" si="8"/>
        <v/>
      </c>
      <c r="P319" t="str">
        <f>if(Z319=PROSES!$B$1,T319,)</f>
        <v/>
      </c>
      <c r="Q319" t="str">
        <f>if(X319=PROSES!$B$1,T319,)</f>
        <v/>
      </c>
      <c r="R319" t="str">
        <f t="shared" si="9"/>
        <v>PEMARON</v>
      </c>
      <c r="S319" s="3"/>
      <c r="T319" s="68" t="s">
        <v>684</v>
      </c>
      <c r="U319" s="68" t="s">
        <v>140</v>
      </c>
      <c r="V319" s="68" t="s">
        <v>140</v>
      </c>
      <c r="W319" s="68" t="s">
        <v>685</v>
      </c>
      <c r="X319" s="68"/>
      <c r="Y319" s="68" t="s">
        <v>686</v>
      </c>
      <c r="Z319" s="68" t="s">
        <v>687</v>
      </c>
      <c r="AA319" s="68" t="s">
        <v>88</v>
      </c>
      <c r="AB319" s="6"/>
      <c r="AC319" s="6"/>
      <c r="AD319" s="112">
        <v>0.0</v>
      </c>
      <c r="AE319" s="112">
        <v>1.0</v>
      </c>
      <c r="AF319" s="6"/>
      <c r="AG319" s="112">
        <v>27.23</v>
      </c>
      <c r="AH319" s="112">
        <v>1.0</v>
      </c>
      <c r="AI319" s="68" t="s">
        <v>64</v>
      </c>
      <c r="AJ319" s="112">
        <v>0.0</v>
      </c>
      <c r="AK319" s="6"/>
      <c r="AL319" s="6"/>
      <c r="AM319" s="112">
        <v>0.0</v>
      </c>
      <c r="AN319" s="112">
        <v>0.0</v>
      </c>
      <c r="AO319" s="112">
        <v>100.0</v>
      </c>
      <c r="AP319" s="112">
        <v>1.0</v>
      </c>
      <c r="AQ319" s="112">
        <v>1.2</v>
      </c>
      <c r="AR319" s="112">
        <v>7.715763</v>
      </c>
      <c r="AS319" s="112">
        <v>82.15014</v>
      </c>
      <c r="AT319" s="112">
        <v>1.053801</v>
      </c>
      <c r="AU319" s="112">
        <v>7.643461</v>
      </c>
      <c r="AV319" s="112">
        <v>5.138301</v>
      </c>
      <c r="AW319" s="112">
        <v>22.93038</v>
      </c>
      <c r="AX319" s="112">
        <v>0.0</v>
      </c>
      <c r="AY319" s="112">
        <v>0.683587</v>
      </c>
      <c r="AZ319" s="112">
        <v>-7.109503</v>
      </c>
    </row>
    <row r="320" hidden="1">
      <c r="A320">
        <f t="shared" si="2"/>
        <v>0</v>
      </c>
      <c r="B320" t="str">
        <f t="shared" si="3"/>
        <v/>
      </c>
      <c r="C320" t="str">
        <f>if(and(D$4&gt;1,E320=PROSES!$D$22),,D320)</f>
        <v/>
      </c>
      <c r="D320" s="1" t="str">
        <f>if(and(F$4&gt;1,F320=PROSES!$B$10),,F320)</f>
        <v/>
      </c>
      <c r="E320" t="str">
        <f t="shared" si="4"/>
        <v/>
      </c>
      <c r="F320" t="str">
        <f t="shared" si="5"/>
        <v/>
      </c>
      <c r="G320" s="1" t="str">
        <f>if(Z320=PROSES!$E$29,T320,)</f>
        <v/>
      </c>
      <c r="H320" t="str">
        <f>if(X320=PROSES!$E$29,T320,)</f>
        <v/>
      </c>
      <c r="I320" t="str">
        <f t="shared" si="6"/>
        <v/>
      </c>
      <c r="J320" t="str">
        <f>if(and($K$4&gt;1,R320=PROSES!$C$2),,K320)</f>
        <v/>
      </c>
      <c r="K320" s="1" t="str">
        <f>if(and($L$4&gt;1,L320=PROSES!$B$2),,L320)</f>
        <v/>
      </c>
      <c r="L320" t="str">
        <f t="shared" si="7"/>
        <v/>
      </c>
      <c r="M320" t="str">
        <f>if(Z320=PROSES!$B$3,T320,)</f>
        <v/>
      </c>
      <c r="N320" t="str">
        <f>if(X320=PROSES!$B$3,T320,)</f>
        <v/>
      </c>
      <c r="O320" t="str">
        <f t="shared" si="8"/>
        <v/>
      </c>
      <c r="P320" t="str">
        <f>if(Z320=PROSES!$B$1,T320,)</f>
        <v/>
      </c>
      <c r="Q320" t="str">
        <f>if(X320=PROSES!$B$1,T320,)</f>
        <v/>
      </c>
      <c r="R320" t="str">
        <f t="shared" si="9"/>
        <v>PLTU CELUKAN BAWANG</v>
      </c>
      <c r="S320" s="3"/>
      <c r="T320" s="68" t="s">
        <v>688</v>
      </c>
      <c r="U320" s="68" t="s">
        <v>140</v>
      </c>
      <c r="V320" s="68" t="s">
        <v>140</v>
      </c>
      <c r="W320" s="68" t="s">
        <v>59</v>
      </c>
      <c r="X320" s="68" t="s">
        <v>497</v>
      </c>
      <c r="Y320" s="68" t="s">
        <v>78</v>
      </c>
      <c r="Z320" s="68"/>
      <c r="AA320" s="68" t="s">
        <v>686</v>
      </c>
      <c r="AB320" s="6"/>
      <c r="AC320" s="6"/>
      <c r="AD320" s="112">
        <v>0.0</v>
      </c>
      <c r="AE320" s="112">
        <v>1.0</v>
      </c>
      <c r="AF320" s="6"/>
      <c r="AG320" s="112">
        <v>1.22</v>
      </c>
      <c r="AH320" s="112">
        <v>1.0</v>
      </c>
      <c r="AI320" s="68" t="s">
        <v>64</v>
      </c>
      <c r="AJ320" s="112">
        <v>0.0</v>
      </c>
      <c r="AK320" s="6"/>
      <c r="AL320" s="6"/>
      <c r="AM320" s="112">
        <v>0.0</v>
      </c>
      <c r="AN320" s="112">
        <v>0.0</v>
      </c>
      <c r="AO320" s="112">
        <v>100.0</v>
      </c>
      <c r="AP320" s="112">
        <v>1.0</v>
      </c>
      <c r="AQ320" s="112">
        <v>2.73</v>
      </c>
      <c r="AR320" s="112">
        <v>0.3242137</v>
      </c>
      <c r="AS320" s="112">
        <v>76.21999</v>
      </c>
      <c r="AT320" s="112">
        <v>0.077226</v>
      </c>
      <c r="AU320" s="112">
        <v>0.314882</v>
      </c>
      <c r="AV320" s="112">
        <v>0.260226</v>
      </c>
      <c r="AW320" s="112">
        <v>0.944646</v>
      </c>
      <c r="AX320" s="112">
        <v>0.0</v>
      </c>
      <c r="AY320" s="112">
        <v>0.6742607</v>
      </c>
      <c r="AZ320" s="112">
        <v>-2.423059</v>
      </c>
    </row>
    <row r="321" hidden="1">
      <c r="A321">
        <f t="shared" si="2"/>
        <v>0</v>
      </c>
      <c r="B321" t="str">
        <f t="shared" si="3"/>
        <v/>
      </c>
      <c r="C321" t="str">
        <f>if(and(D$4&gt;1,E321=PROSES!$D$22),,D321)</f>
        <v/>
      </c>
      <c r="D321" s="1" t="str">
        <f>if(and(F$4&gt;1,F321=PROSES!$B$10),,F321)</f>
        <v/>
      </c>
      <c r="E321" t="str">
        <f t="shared" si="4"/>
        <v/>
      </c>
      <c r="F321" t="str">
        <f t="shared" si="5"/>
        <v/>
      </c>
      <c r="G321" s="1" t="str">
        <f>if(Z321=PROSES!$E$29,T321,)</f>
        <v/>
      </c>
      <c r="H321" t="str">
        <f>if(X321=PROSES!$E$29,T321,)</f>
        <v/>
      </c>
      <c r="I321" t="str">
        <f t="shared" si="6"/>
        <v/>
      </c>
      <c r="J321" t="str">
        <f>if(and($K$4&gt;1,R321=PROSES!$C$2),,K321)</f>
        <v/>
      </c>
      <c r="K321" s="1" t="str">
        <f>if(and($L$4&gt;1,L321=PROSES!$B$2),,L321)</f>
        <v/>
      </c>
      <c r="L321" t="str">
        <f t="shared" si="7"/>
        <v/>
      </c>
      <c r="M321" t="str">
        <f>if(Z321=PROSES!$B$3,T321,)</f>
        <v/>
      </c>
      <c r="N321" t="str">
        <f>if(X321=PROSES!$B$3,T321,)</f>
        <v/>
      </c>
      <c r="O321" t="str">
        <f t="shared" si="8"/>
        <v/>
      </c>
      <c r="P321" t="str">
        <f>if(Z321=PROSES!$B$1,T321,)</f>
        <v/>
      </c>
      <c r="Q321" t="str">
        <f>if(X321=PROSES!$B$1,T321,)</f>
        <v/>
      </c>
      <c r="R321" t="str">
        <f t="shared" si="9"/>
        <v>CIANJUR4LEMBUR SITU</v>
      </c>
      <c r="S321" s="3"/>
      <c r="T321" s="68" t="s">
        <v>689</v>
      </c>
      <c r="U321" s="68" t="s">
        <v>75</v>
      </c>
      <c r="V321" s="68" t="s">
        <v>75</v>
      </c>
      <c r="W321" s="114" t="s">
        <v>122</v>
      </c>
      <c r="X321" s="68" t="s">
        <v>690</v>
      </c>
      <c r="Y321" s="68" t="s">
        <v>351</v>
      </c>
      <c r="Z321" s="68" t="s">
        <v>691</v>
      </c>
      <c r="AA321" s="68" t="s">
        <v>252</v>
      </c>
      <c r="AB321" s="6"/>
      <c r="AC321" s="6"/>
      <c r="AD321" s="112">
        <v>0.0</v>
      </c>
      <c r="AE321" s="112">
        <v>1.0</v>
      </c>
      <c r="AF321" s="6"/>
      <c r="AG321" s="112">
        <v>32.4</v>
      </c>
      <c r="AH321" s="112">
        <v>1.0</v>
      </c>
      <c r="AI321" s="68" t="s">
        <v>64</v>
      </c>
      <c r="AJ321" s="112">
        <v>0.0</v>
      </c>
      <c r="AK321" s="6"/>
      <c r="AL321" s="6"/>
      <c r="AM321" s="112">
        <v>0.0</v>
      </c>
      <c r="AN321" s="112">
        <v>0.0</v>
      </c>
      <c r="AO321" s="112">
        <v>100.0</v>
      </c>
      <c r="AP321" s="112">
        <v>1.0</v>
      </c>
      <c r="AQ321" s="112">
        <v>0.44</v>
      </c>
      <c r="AR321" s="112">
        <v>14.38621</v>
      </c>
      <c r="AS321" s="112">
        <v>60.66966</v>
      </c>
      <c r="AT321" s="112">
        <v>7.047</v>
      </c>
      <c r="AU321" s="112">
        <v>12.54204</v>
      </c>
      <c r="AV321" s="112">
        <v>11.907</v>
      </c>
      <c r="AW321" s="112">
        <v>37.62612</v>
      </c>
      <c r="AX321" s="112">
        <v>0.0</v>
      </c>
      <c r="AY321" s="112">
        <v>0.5920149</v>
      </c>
      <c r="AZ321" s="112">
        <v>18.36523</v>
      </c>
    </row>
    <row r="322" hidden="1">
      <c r="A322">
        <f t="shared" si="2"/>
        <v>0</v>
      </c>
      <c r="B322" t="str">
        <f t="shared" si="3"/>
        <v/>
      </c>
      <c r="C322" t="str">
        <f>if(and(D$4&gt;1,E322=PROSES!$D$22),,D322)</f>
        <v/>
      </c>
      <c r="D322" s="1" t="str">
        <f>if(and(F$4&gt;1,F322=PROSES!$B$10),,F322)</f>
        <v/>
      </c>
      <c r="E322" t="str">
        <f t="shared" si="4"/>
        <v/>
      </c>
      <c r="F322" t="str">
        <f t="shared" si="5"/>
        <v/>
      </c>
      <c r="G322" s="1" t="str">
        <f>if(Z322=PROSES!$E$29,T322,)</f>
        <v/>
      </c>
      <c r="H322" t="str">
        <f>if(X322=PROSES!$E$29,T322,)</f>
        <v/>
      </c>
      <c r="I322" t="str">
        <f t="shared" si="6"/>
        <v/>
      </c>
      <c r="J322" t="str">
        <f>if(and($K$4&gt;1,R322=PROSES!$C$2),,K322)</f>
        <v/>
      </c>
      <c r="K322" s="1" t="str">
        <f>if(and($L$4&gt;1,L322=PROSES!$B$2),,L322)</f>
        <v/>
      </c>
      <c r="L322" t="str">
        <f t="shared" si="7"/>
        <v/>
      </c>
      <c r="M322" t="str">
        <f>if(Z322=PROSES!$B$3,T322,)</f>
        <v/>
      </c>
      <c r="N322" t="str">
        <f>if(X322=PROSES!$B$3,T322,)</f>
        <v/>
      </c>
      <c r="O322" t="str">
        <f t="shared" si="8"/>
        <v/>
      </c>
      <c r="P322" t="str">
        <f>if(Z322=PROSES!$B$1,T322,)</f>
        <v/>
      </c>
      <c r="Q322" t="str">
        <f>if(X322=PROSES!$B$1,T322,)</f>
        <v/>
      </c>
      <c r="R322" t="str">
        <f t="shared" si="9"/>
        <v>CIANJUR4LEMBUR SITU</v>
      </c>
      <c r="S322" s="3"/>
      <c r="T322" s="68" t="s">
        <v>692</v>
      </c>
      <c r="U322" s="68" t="s">
        <v>75</v>
      </c>
      <c r="V322" s="68" t="s">
        <v>75</v>
      </c>
      <c r="W322" s="114" t="s">
        <v>122</v>
      </c>
      <c r="X322" s="68" t="s">
        <v>690</v>
      </c>
      <c r="Y322" s="68" t="s">
        <v>349</v>
      </c>
      <c r="Z322" s="68" t="s">
        <v>691</v>
      </c>
      <c r="AA322" s="68" t="s">
        <v>252</v>
      </c>
      <c r="AB322" s="6"/>
      <c r="AC322" s="6"/>
      <c r="AD322" s="112">
        <v>0.0</v>
      </c>
      <c r="AE322" s="112">
        <v>1.0</v>
      </c>
      <c r="AF322" s="6"/>
      <c r="AG322" s="112">
        <v>32.4</v>
      </c>
      <c r="AH322" s="112">
        <v>1.0</v>
      </c>
      <c r="AI322" s="68" t="s">
        <v>64</v>
      </c>
      <c r="AJ322" s="112">
        <v>0.0</v>
      </c>
      <c r="AK322" s="6"/>
      <c r="AL322" s="6"/>
      <c r="AM322" s="112">
        <v>0.0</v>
      </c>
      <c r="AN322" s="112">
        <v>0.0</v>
      </c>
      <c r="AO322" s="112">
        <v>100.0</v>
      </c>
      <c r="AP322" s="112">
        <v>1.0</v>
      </c>
      <c r="AQ322" s="112">
        <v>0.44</v>
      </c>
      <c r="AR322" s="112">
        <v>14.38621</v>
      </c>
      <c r="AS322" s="112">
        <v>60.66966</v>
      </c>
      <c r="AT322" s="112">
        <v>7.047</v>
      </c>
      <c r="AU322" s="112">
        <v>12.54204</v>
      </c>
      <c r="AV322" s="112">
        <v>11.907</v>
      </c>
      <c r="AW322" s="112">
        <v>37.62612</v>
      </c>
      <c r="AX322" s="112">
        <v>0.0</v>
      </c>
      <c r="AY322" s="112">
        <v>0.5920149</v>
      </c>
      <c r="AZ322" s="112">
        <v>18.36523</v>
      </c>
    </row>
    <row r="323" hidden="1">
      <c r="A323">
        <f t="shared" si="2"/>
        <v>0</v>
      </c>
      <c r="B323" t="str">
        <f t="shared" si="3"/>
        <v/>
      </c>
      <c r="C323" t="str">
        <f>if(and(D$4&gt;1,E323=PROSES!$D$22),,D323)</f>
        <v/>
      </c>
      <c r="D323" s="1" t="str">
        <f>if(and(F$4&gt;1,F323=PROSES!$B$10),,F323)</f>
        <v/>
      </c>
      <c r="E323" t="str">
        <f t="shared" si="4"/>
        <v/>
      </c>
      <c r="F323" t="str">
        <f t="shared" si="5"/>
        <v/>
      </c>
      <c r="G323" s="1" t="str">
        <f>if(Z323=PROSES!$E$29,T323,)</f>
        <v/>
      </c>
      <c r="H323" t="str">
        <f>if(X323=PROSES!$E$29,T323,)</f>
        <v/>
      </c>
      <c r="I323" t="str">
        <f t="shared" si="6"/>
        <v/>
      </c>
      <c r="J323" t="str">
        <f>if(and($K$4&gt;1,R323=PROSES!$C$2),,K323)</f>
        <v/>
      </c>
      <c r="K323" s="1" t="str">
        <f>if(and($L$4&gt;1,L323=PROSES!$B$2),,L323)</f>
        <v/>
      </c>
      <c r="L323" t="str">
        <f t="shared" si="7"/>
        <v/>
      </c>
      <c r="M323" t="str">
        <f>if(Z323=PROSES!$B$3,T323,)</f>
        <v/>
      </c>
      <c r="N323" t="str">
        <f>if(X323=PROSES!$B$3,T323,)</f>
        <v/>
      </c>
      <c r="O323" t="str">
        <f t="shared" si="8"/>
        <v/>
      </c>
      <c r="P323" t="str">
        <f>if(Z323=PROSES!$B$1,T323,)</f>
        <v/>
      </c>
      <c r="Q323" t="str">
        <f>if(X323=PROSES!$B$1,T323,)</f>
        <v/>
      </c>
      <c r="R323" t="str">
        <f t="shared" si="9"/>
        <v>CIANJUR5</v>
      </c>
      <c r="S323" s="3"/>
      <c r="T323" s="68" t="s">
        <v>693</v>
      </c>
      <c r="U323" s="68" t="s">
        <v>58</v>
      </c>
      <c r="V323" s="68" t="s">
        <v>58</v>
      </c>
      <c r="W323" s="114" t="s">
        <v>210</v>
      </c>
      <c r="X323" s="68"/>
      <c r="Y323" s="68" t="s">
        <v>694</v>
      </c>
      <c r="Z323" s="68" t="s">
        <v>258</v>
      </c>
      <c r="AA323" s="68" t="s">
        <v>85</v>
      </c>
      <c r="AB323" s="6"/>
      <c r="AC323" s="6"/>
      <c r="AD323" s="112">
        <v>0.0</v>
      </c>
      <c r="AE323" s="112">
        <v>1.0</v>
      </c>
      <c r="AF323" s="6"/>
      <c r="AG323" s="112">
        <v>22.56</v>
      </c>
      <c r="AH323" s="112">
        <v>1.0</v>
      </c>
      <c r="AI323" s="68" t="s">
        <v>64</v>
      </c>
      <c r="AJ323" s="112">
        <v>0.0</v>
      </c>
      <c r="AK323" s="6"/>
      <c r="AL323" s="6"/>
      <c r="AM323" s="112">
        <v>0.0</v>
      </c>
      <c r="AN323" s="112">
        <v>0.0</v>
      </c>
      <c r="AO323" s="112">
        <v>100.0</v>
      </c>
      <c r="AP323" s="112">
        <v>1.0</v>
      </c>
      <c r="AQ323" s="112">
        <v>0.6</v>
      </c>
      <c r="AR323" s="112">
        <v>9.409871</v>
      </c>
      <c r="AS323" s="112">
        <v>73.681</v>
      </c>
      <c r="AT323" s="112">
        <v>2.644032</v>
      </c>
      <c r="AU323" s="112">
        <v>9.030767</v>
      </c>
      <c r="AV323" s="112">
        <v>6.028032</v>
      </c>
      <c r="AW323" s="112">
        <v>27.0923</v>
      </c>
      <c r="AX323" s="112">
        <v>0.0</v>
      </c>
      <c r="AY323" s="112">
        <v>0.650941</v>
      </c>
      <c r="AZ323" s="112">
        <v>5.70712</v>
      </c>
    </row>
    <row r="324" hidden="1">
      <c r="A324">
        <f t="shared" si="2"/>
        <v>0</v>
      </c>
      <c r="B324" t="str">
        <f t="shared" si="3"/>
        <v/>
      </c>
      <c r="C324" t="str">
        <f>if(and(D$4&gt;1,E324=PROSES!$D$22),,D324)</f>
        <v/>
      </c>
      <c r="D324" s="1" t="str">
        <f>if(and(F$4&gt;1,F324=PROSES!$B$10),,F324)</f>
        <v/>
      </c>
      <c r="E324" t="str">
        <f t="shared" si="4"/>
        <v/>
      </c>
      <c r="F324" t="str">
        <f t="shared" si="5"/>
        <v/>
      </c>
      <c r="G324" s="1" t="str">
        <f>if(Z324=PROSES!$E$29,T324,)</f>
        <v/>
      </c>
      <c r="H324" t="str">
        <f>if(X324=PROSES!$E$29,T324,)</f>
        <v/>
      </c>
      <c r="I324" t="str">
        <f t="shared" si="6"/>
        <v/>
      </c>
      <c r="J324" t="str">
        <f>if(and($K$4&gt;1,R324=PROSES!$C$2),,K324)</f>
        <v/>
      </c>
      <c r="K324" s="1" t="str">
        <f>if(and($L$4&gt;1,L324=PROSES!$B$2),,L324)</f>
        <v/>
      </c>
      <c r="L324" t="str">
        <f t="shared" si="7"/>
        <v/>
      </c>
      <c r="M324" t="str">
        <f>if(Z324=PROSES!$B$3,T324,)</f>
        <v/>
      </c>
      <c r="N324" t="str">
        <f>if(X324=PROSES!$B$3,T324,)</f>
        <v/>
      </c>
      <c r="O324" t="str">
        <f t="shared" si="8"/>
        <v/>
      </c>
      <c r="P324" t="str">
        <f>if(Z324=PROSES!$B$1,T324,)</f>
        <v/>
      </c>
      <c r="Q324" t="str">
        <f>if(X324=PROSES!$B$1,T324,)</f>
        <v/>
      </c>
      <c r="R324" t="str">
        <f t="shared" si="9"/>
        <v>RAJAMANDALA</v>
      </c>
      <c r="S324" s="3"/>
      <c r="T324" s="68" t="s">
        <v>695</v>
      </c>
      <c r="U324" s="68" t="s">
        <v>58</v>
      </c>
      <c r="V324" s="68" t="s">
        <v>58</v>
      </c>
      <c r="W324" s="114" t="s">
        <v>534</v>
      </c>
      <c r="X324" s="68"/>
      <c r="Y324" s="68" t="s">
        <v>694</v>
      </c>
      <c r="Z324" s="68" t="s">
        <v>535</v>
      </c>
      <c r="AA324" s="68" t="s">
        <v>85</v>
      </c>
      <c r="AB324" s="6"/>
      <c r="AC324" s="6"/>
      <c r="AD324" s="112">
        <v>0.0</v>
      </c>
      <c r="AE324" s="112">
        <v>1.0</v>
      </c>
      <c r="AF324" s="6"/>
      <c r="AG324" s="112">
        <v>8.0</v>
      </c>
      <c r="AH324" s="112">
        <v>1.0</v>
      </c>
      <c r="AI324" s="68" t="s">
        <v>64</v>
      </c>
      <c r="AJ324" s="112">
        <v>0.0</v>
      </c>
      <c r="AK324" s="6"/>
      <c r="AL324" s="6"/>
      <c r="AM324" s="112">
        <v>0.0</v>
      </c>
      <c r="AN324" s="112">
        <v>0.0</v>
      </c>
      <c r="AO324" s="112">
        <v>100.0</v>
      </c>
      <c r="AP324" s="112">
        <v>1.0</v>
      </c>
      <c r="AQ324" s="112">
        <v>1.62</v>
      </c>
      <c r="AR324" s="112">
        <v>2.266842</v>
      </c>
      <c r="AS324" s="112">
        <v>82.15014</v>
      </c>
      <c r="AT324" s="112">
        <v>0.3096</v>
      </c>
      <c r="AU324" s="112">
        <v>2.2456</v>
      </c>
      <c r="AV324" s="112">
        <v>1.5096</v>
      </c>
      <c r="AW324" s="112">
        <v>6.7368</v>
      </c>
      <c r="AX324" s="112">
        <v>0.0</v>
      </c>
      <c r="AY324" s="112">
        <v>0.683587</v>
      </c>
      <c r="AZ324" s="112">
        <v>-7.109503</v>
      </c>
    </row>
    <row r="325" hidden="1">
      <c r="A325">
        <f t="shared" si="2"/>
        <v>0</v>
      </c>
      <c r="B325" t="str">
        <f t="shared" si="3"/>
        <v/>
      </c>
      <c r="C325" t="str">
        <f>if(and(D$4&gt;1,E325=PROSES!$D$22),,D325)</f>
        <v/>
      </c>
      <c r="D325" s="1" t="str">
        <f>if(and(F$4&gt;1,F325=PROSES!$B$10),,F325)</f>
        <v/>
      </c>
      <c r="E325" t="str">
        <f t="shared" si="4"/>
        <v/>
      </c>
      <c r="F325" t="str">
        <f t="shared" si="5"/>
        <v/>
      </c>
      <c r="G325" s="1" t="str">
        <f>if(Z325=PROSES!$E$29,T325,)</f>
        <v/>
      </c>
      <c r="H325" t="str">
        <f>if(X325=PROSES!$E$29,T325,)</f>
        <v/>
      </c>
      <c r="I325" t="str">
        <f t="shared" si="6"/>
        <v/>
      </c>
      <c r="J325" t="str">
        <f>if(and($K$4&gt;1,R325=PROSES!$C$2),,K325)</f>
        <v/>
      </c>
      <c r="K325" s="1" t="str">
        <f>if(and($L$4&gt;1,L325=PROSES!$B$2),,L325)</f>
        <v/>
      </c>
      <c r="L325" t="str">
        <f t="shared" si="7"/>
        <v/>
      </c>
      <c r="M325" t="str">
        <f>if(Z325=PROSES!$B$3,T325,)</f>
        <v/>
      </c>
      <c r="N325" t="str">
        <f>if(X325=PROSES!$B$3,T325,)</f>
        <v/>
      </c>
      <c r="O325" t="str">
        <f t="shared" si="8"/>
        <v/>
      </c>
      <c r="P325" t="str">
        <f>if(Z325=PROSES!$B$1,T325,)</f>
        <v/>
      </c>
      <c r="Q325" t="str">
        <f>if(X325=PROSES!$B$1,T325,)</f>
        <v/>
      </c>
      <c r="R325" t="str">
        <f t="shared" si="9"/>
        <v>DURIKOSAMBICENGKARENG</v>
      </c>
      <c r="S325" s="3"/>
      <c r="T325" s="68" t="s">
        <v>696</v>
      </c>
      <c r="U325" s="68" t="s">
        <v>58</v>
      </c>
      <c r="V325" s="68" t="s">
        <v>58</v>
      </c>
      <c r="W325" s="114" t="s">
        <v>697</v>
      </c>
      <c r="X325" s="68" t="s">
        <v>698</v>
      </c>
      <c r="Y325" s="68" t="s">
        <v>61</v>
      </c>
      <c r="Z325" s="68" t="s">
        <v>625</v>
      </c>
      <c r="AA325" s="68" t="s">
        <v>66</v>
      </c>
      <c r="AB325" s="6"/>
      <c r="AC325" s="6"/>
      <c r="AD325" s="112">
        <v>0.0</v>
      </c>
      <c r="AE325" s="112">
        <v>1.0</v>
      </c>
      <c r="AF325" s="6"/>
      <c r="AG325" s="112">
        <v>10.32</v>
      </c>
      <c r="AH325" s="112">
        <v>1.0</v>
      </c>
      <c r="AI325" s="68" t="s">
        <v>64</v>
      </c>
      <c r="AJ325" s="112">
        <v>0.0</v>
      </c>
      <c r="AK325" s="6"/>
      <c r="AL325" s="6"/>
      <c r="AM325" s="112">
        <v>0.0</v>
      </c>
      <c r="AN325" s="112">
        <v>0.0</v>
      </c>
      <c r="AO325" s="112">
        <v>100.0</v>
      </c>
      <c r="AP325" s="112">
        <v>1.0</v>
      </c>
      <c r="AQ325" s="112">
        <v>1.61</v>
      </c>
      <c r="AR325" s="112">
        <v>4.770468</v>
      </c>
      <c r="AS325" s="112">
        <v>84.33874</v>
      </c>
      <c r="AT325" s="112">
        <v>0.470592</v>
      </c>
      <c r="AU325" s="112">
        <v>4.7472</v>
      </c>
      <c r="AV325" s="112">
        <v>2.02272</v>
      </c>
      <c r="AW325" s="112">
        <v>14.2416</v>
      </c>
      <c r="AX325" s="112">
        <v>0.0</v>
      </c>
      <c r="AY325" s="112">
        <v>0.6722215</v>
      </c>
      <c r="AZ325" s="112">
        <v>-3.623226</v>
      </c>
    </row>
    <row r="326" hidden="1">
      <c r="A326">
        <f t="shared" si="2"/>
        <v>0</v>
      </c>
      <c r="B326" t="str">
        <f t="shared" si="3"/>
        <v/>
      </c>
      <c r="C326" t="str">
        <f>if(and(D$4&gt;1,E326=PROSES!$D$22),,D326)</f>
        <v/>
      </c>
      <c r="D326" s="1" t="str">
        <f>if(and(F$4&gt;1,F326=PROSES!$B$10),,F326)</f>
        <v/>
      </c>
      <c r="E326" t="str">
        <f t="shared" si="4"/>
        <v/>
      </c>
      <c r="F326" t="str">
        <f t="shared" si="5"/>
        <v/>
      </c>
      <c r="G326" s="1" t="str">
        <f>if(Z326=PROSES!$E$29,T326,)</f>
        <v/>
      </c>
      <c r="H326" t="str">
        <f>if(X326=PROSES!$E$29,T326,)</f>
        <v/>
      </c>
      <c r="I326" t="str">
        <f t="shared" si="6"/>
        <v/>
      </c>
      <c r="J326" t="str">
        <f>if(and($K$4&gt;1,R326=PROSES!$C$2),,K326)</f>
        <v/>
      </c>
      <c r="K326" s="1" t="str">
        <f>if(and($L$4&gt;1,L326=PROSES!$B$2),,L326)</f>
        <v/>
      </c>
      <c r="L326" t="str">
        <f t="shared" si="7"/>
        <v/>
      </c>
      <c r="M326" t="str">
        <f>if(Z326=PROSES!$B$3,T326,)</f>
        <v/>
      </c>
      <c r="N326" t="str">
        <f>if(X326=PROSES!$B$3,T326,)</f>
        <v/>
      </c>
      <c r="O326" t="str">
        <f t="shared" si="8"/>
        <v/>
      </c>
      <c r="P326" t="str">
        <f>if(Z326=PROSES!$B$1,T326,)</f>
        <v/>
      </c>
      <c r="Q326" t="str">
        <f>if(X326=PROSES!$B$1,T326,)</f>
        <v/>
      </c>
      <c r="R326" t="str">
        <f t="shared" si="9"/>
        <v>DURIKOSAMBICENGKARENG</v>
      </c>
      <c r="S326" s="3"/>
      <c r="T326" s="68" t="s">
        <v>699</v>
      </c>
      <c r="U326" s="68" t="s">
        <v>58</v>
      </c>
      <c r="V326" s="68" t="s">
        <v>58</v>
      </c>
      <c r="W326" s="114" t="s">
        <v>697</v>
      </c>
      <c r="X326" s="68" t="s">
        <v>698</v>
      </c>
      <c r="Y326" s="68" t="s">
        <v>61</v>
      </c>
      <c r="Z326" s="68" t="s">
        <v>625</v>
      </c>
      <c r="AA326" s="68" t="s">
        <v>66</v>
      </c>
      <c r="AB326" s="6"/>
      <c r="AC326" s="6"/>
      <c r="AD326" s="112">
        <v>0.0</v>
      </c>
      <c r="AE326" s="112">
        <v>1.0</v>
      </c>
      <c r="AF326" s="6"/>
      <c r="AG326" s="112">
        <v>10.32</v>
      </c>
      <c r="AH326" s="112">
        <v>1.0</v>
      </c>
      <c r="AI326" s="68" t="s">
        <v>64</v>
      </c>
      <c r="AJ326" s="112">
        <v>0.0</v>
      </c>
      <c r="AK326" s="6"/>
      <c r="AL326" s="6"/>
      <c r="AM326" s="112">
        <v>0.0</v>
      </c>
      <c r="AN326" s="112">
        <v>0.0</v>
      </c>
      <c r="AO326" s="112">
        <v>100.0</v>
      </c>
      <c r="AP326" s="112">
        <v>1.0</v>
      </c>
      <c r="AQ326" s="112">
        <v>1.61</v>
      </c>
      <c r="AR326" s="112">
        <v>4.770468</v>
      </c>
      <c r="AS326" s="112">
        <v>84.33874</v>
      </c>
      <c r="AT326" s="112">
        <v>0.470592</v>
      </c>
      <c r="AU326" s="112">
        <v>4.7472</v>
      </c>
      <c r="AV326" s="112">
        <v>2.02272</v>
      </c>
      <c r="AW326" s="112">
        <v>14.2416</v>
      </c>
      <c r="AX326" s="112">
        <v>0.0</v>
      </c>
      <c r="AY326" s="112">
        <v>0.6722215</v>
      </c>
      <c r="AZ326" s="112">
        <v>-3.623226</v>
      </c>
    </row>
    <row r="327" hidden="1">
      <c r="A327">
        <f t="shared" si="2"/>
        <v>0</v>
      </c>
      <c r="B327" t="str">
        <f t="shared" si="3"/>
        <v/>
      </c>
      <c r="C327" t="str">
        <f>if(and(D$4&gt;1,E327=PROSES!$D$22),,D327)</f>
        <v/>
      </c>
      <c r="D327" s="1" t="str">
        <f>if(and(F$4&gt;1,F327=PROSES!$B$10),,F327)</f>
        <v/>
      </c>
      <c r="E327" t="str">
        <f t="shared" si="4"/>
        <v/>
      </c>
      <c r="F327" t="str">
        <f t="shared" si="5"/>
        <v/>
      </c>
      <c r="G327" s="1" t="str">
        <f>if(Z327=PROSES!$E$29,T327,)</f>
        <v/>
      </c>
      <c r="H327" t="str">
        <f>if(X327=PROSES!$E$29,T327,)</f>
        <v/>
      </c>
      <c r="I327" t="str">
        <f t="shared" si="6"/>
        <v/>
      </c>
      <c r="J327" t="str">
        <f>if(and($K$4&gt;1,R327=PROSES!$C$2),,K327)</f>
        <v/>
      </c>
      <c r="K327" s="1" t="str">
        <f>if(and($L$4&gt;1,L327=PROSES!$B$2),,L327)</f>
        <v/>
      </c>
      <c r="L327" t="str">
        <f t="shared" si="7"/>
        <v/>
      </c>
      <c r="M327" t="str">
        <f>if(Z327=PROSES!$B$3,T327,)</f>
        <v/>
      </c>
      <c r="N327" t="str">
        <f>if(X327=PROSES!$B$3,T327,)</f>
        <v/>
      </c>
      <c r="O327" t="str">
        <f t="shared" si="8"/>
        <v/>
      </c>
      <c r="P327" t="str">
        <f>if(Z327=PROSES!$B$1,T327,)</f>
        <v/>
      </c>
      <c r="Q327" t="str">
        <f>if(X327=PROSES!$B$1,T327,)</f>
        <v/>
      </c>
      <c r="R327" t="str">
        <f t="shared" si="9"/>
        <v>CENGKARENGTANGERANG</v>
      </c>
      <c r="S327" s="3"/>
      <c r="T327" s="68" t="s">
        <v>700</v>
      </c>
      <c r="U327" s="68" t="s">
        <v>58</v>
      </c>
      <c r="V327" s="68" t="s">
        <v>58</v>
      </c>
      <c r="W327" s="68" t="s">
        <v>3755</v>
      </c>
      <c r="X327" s="68" t="s">
        <v>625</v>
      </c>
      <c r="Y327" s="68" t="s">
        <v>66</v>
      </c>
      <c r="Z327" s="68" t="s">
        <v>701</v>
      </c>
      <c r="AA327" s="115">
        <v>44232.0</v>
      </c>
      <c r="AB327" s="6"/>
      <c r="AC327" s="6"/>
      <c r="AD327" s="112">
        <v>0.0</v>
      </c>
      <c r="AE327" s="112">
        <v>1.0</v>
      </c>
      <c r="AF327" s="6"/>
      <c r="AG327" s="112">
        <v>9.23</v>
      </c>
      <c r="AH327" s="112">
        <v>1.0</v>
      </c>
      <c r="AI327" s="68" t="s">
        <v>64</v>
      </c>
      <c r="AJ327" s="112">
        <v>0.0</v>
      </c>
      <c r="AK327" s="6"/>
      <c r="AL327" s="6"/>
      <c r="AM327" s="112">
        <v>0.0</v>
      </c>
      <c r="AN327" s="112">
        <v>0.0</v>
      </c>
      <c r="AO327" s="112">
        <v>100.0</v>
      </c>
      <c r="AP327" s="112">
        <v>1.0</v>
      </c>
      <c r="AQ327" s="112">
        <v>1.2</v>
      </c>
      <c r="AR327" s="112">
        <v>4.500985</v>
      </c>
      <c r="AS327" s="112">
        <v>81.27171</v>
      </c>
      <c r="AT327" s="112">
        <v>0.68302</v>
      </c>
      <c r="AU327" s="112">
        <v>4.44886</v>
      </c>
      <c r="AV327" s="112">
        <v>2.06752</v>
      </c>
      <c r="AW327" s="112">
        <v>13.34658</v>
      </c>
      <c r="AX327" s="112">
        <v>0.0</v>
      </c>
      <c r="AY327" s="112">
        <v>0.6668755</v>
      </c>
      <c r="AZ327" s="112">
        <v>-0.1160975</v>
      </c>
    </row>
    <row r="328" hidden="1">
      <c r="A328">
        <f t="shared" si="2"/>
        <v>0</v>
      </c>
      <c r="B328" t="str">
        <f t="shared" si="3"/>
        <v/>
      </c>
      <c r="C328" t="str">
        <f>if(and(D$4&gt;1,E328=PROSES!$D$22),,D328)</f>
        <v/>
      </c>
      <c r="D328" s="1" t="str">
        <f>if(and(F$4&gt;1,F328=PROSES!$B$10),,F328)</f>
        <v/>
      </c>
      <c r="E328" t="str">
        <f t="shared" si="4"/>
        <v/>
      </c>
      <c r="F328" t="str">
        <f t="shared" si="5"/>
        <v/>
      </c>
      <c r="G328" s="1" t="str">
        <f>if(Z328=PROSES!$E$29,T328,)</f>
        <v/>
      </c>
      <c r="H328" t="str">
        <f>if(X328=PROSES!$E$29,T328,)</f>
        <v/>
      </c>
      <c r="I328" t="str">
        <f t="shared" si="6"/>
        <v/>
      </c>
      <c r="J328" t="str">
        <f>if(and($K$4&gt;1,R328=PROSES!$C$2),,K328)</f>
        <v/>
      </c>
      <c r="K328" s="1" t="str">
        <f>if(and($L$4&gt;1,L328=PROSES!$B$2),,L328)</f>
        <v/>
      </c>
      <c r="L328" t="str">
        <f t="shared" si="7"/>
        <v/>
      </c>
      <c r="M328" t="str">
        <f>if(Z328=PROSES!$B$3,T328,)</f>
        <v/>
      </c>
      <c r="N328" t="str">
        <f>if(X328=PROSES!$B$3,T328,)</f>
        <v/>
      </c>
      <c r="O328" t="str">
        <f t="shared" si="8"/>
        <v/>
      </c>
      <c r="P328" t="str">
        <f>if(Z328=PROSES!$B$1,T328,)</f>
        <v/>
      </c>
      <c r="Q328" t="str">
        <f>if(X328=PROSES!$B$1,T328,)</f>
        <v/>
      </c>
      <c r="R328" t="str">
        <f t="shared" si="9"/>
        <v>CENGKARENGTANGERANG</v>
      </c>
      <c r="S328" s="3"/>
      <c r="T328" s="68" t="s">
        <v>702</v>
      </c>
      <c r="U328" s="68" t="s">
        <v>58</v>
      </c>
      <c r="V328" s="68" t="s">
        <v>58</v>
      </c>
      <c r="W328" s="114" t="s">
        <v>3755</v>
      </c>
      <c r="X328" s="68" t="s">
        <v>625</v>
      </c>
      <c r="Y328" s="68" t="s">
        <v>66</v>
      </c>
      <c r="Z328" s="68" t="s">
        <v>701</v>
      </c>
      <c r="AA328" s="115">
        <v>44232.0</v>
      </c>
      <c r="AB328" s="6"/>
      <c r="AC328" s="6"/>
      <c r="AD328" s="112">
        <v>0.0</v>
      </c>
      <c r="AE328" s="112">
        <v>1.0</v>
      </c>
      <c r="AF328" s="6"/>
      <c r="AG328" s="112">
        <v>9.23</v>
      </c>
      <c r="AH328" s="112">
        <v>1.0</v>
      </c>
      <c r="AI328" s="68" t="s">
        <v>64</v>
      </c>
      <c r="AJ328" s="112">
        <v>0.0</v>
      </c>
      <c r="AK328" s="6"/>
      <c r="AL328" s="6"/>
      <c r="AM328" s="112">
        <v>0.0</v>
      </c>
      <c r="AN328" s="112">
        <v>0.0</v>
      </c>
      <c r="AO328" s="112">
        <v>100.0</v>
      </c>
      <c r="AP328" s="112">
        <v>1.0</v>
      </c>
      <c r="AQ328" s="112">
        <v>1.2</v>
      </c>
      <c r="AR328" s="112">
        <v>4.500985</v>
      </c>
      <c r="AS328" s="112">
        <v>81.27171</v>
      </c>
      <c r="AT328" s="112">
        <v>0.68302</v>
      </c>
      <c r="AU328" s="112">
        <v>4.44886</v>
      </c>
      <c r="AV328" s="112">
        <v>2.06752</v>
      </c>
      <c r="AW328" s="112">
        <v>13.34658</v>
      </c>
      <c r="AX328" s="112">
        <v>0.0</v>
      </c>
      <c r="AY328" s="112">
        <v>0.6668755</v>
      </c>
      <c r="AZ328" s="112">
        <v>-0.1160975</v>
      </c>
    </row>
    <row r="329" hidden="1">
      <c r="A329">
        <f t="shared" si="2"/>
        <v>0</v>
      </c>
      <c r="B329" t="str">
        <f t="shared" si="3"/>
        <v/>
      </c>
      <c r="C329" t="str">
        <f>if(and(D$4&gt;1,E329=PROSES!$D$22),,D329)</f>
        <v/>
      </c>
      <c r="D329" s="1" t="str">
        <f>if(and(F$4&gt;1,F329=PROSES!$B$10),,F329)</f>
        <v/>
      </c>
      <c r="E329" t="str">
        <f t="shared" si="4"/>
        <v/>
      </c>
      <c r="F329" t="str">
        <f t="shared" si="5"/>
        <v/>
      </c>
      <c r="G329" s="1" t="str">
        <f>if(Z329=PROSES!$E$29,T329,)</f>
        <v/>
      </c>
      <c r="H329" t="str">
        <f>if(X329=PROSES!$E$29,T329,)</f>
        <v/>
      </c>
      <c r="I329" t="str">
        <f t="shared" si="6"/>
        <v/>
      </c>
      <c r="J329" t="str">
        <f>if(and($K$4&gt;1,R329=PROSES!$C$2),,K329)</f>
        <v/>
      </c>
      <c r="K329" s="1" t="str">
        <f>if(and($L$4&gt;1,L329=PROSES!$B$2),,L329)</f>
        <v/>
      </c>
      <c r="L329" t="str">
        <f t="shared" si="7"/>
        <v/>
      </c>
      <c r="M329" t="str">
        <f>if(Z329=PROSES!$B$3,T329,)</f>
        <v/>
      </c>
      <c r="N329" t="str">
        <f>if(X329=PROSES!$B$3,T329,)</f>
        <v/>
      </c>
      <c r="O329" t="str">
        <f t="shared" si="8"/>
        <v/>
      </c>
      <c r="P329" t="str">
        <f>if(Z329=PROSES!$B$1,T329,)</f>
        <v/>
      </c>
      <c r="Q329" t="str">
        <f>if(X329=PROSES!$B$1,T329,)</f>
        <v/>
      </c>
      <c r="R329" t="str">
        <f t="shared" si="9"/>
        <v>PEKALONGANCOMAL</v>
      </c>
      <c r="S329" s="3"/>
      <c r="T329" s="68" t="s">
        <v>3756</v>
      </c>
      <c r="U329" s="68" t="s">
        <v>176</v>
      </c>
      <c r="V329" s="68" t="s">
        <v>176</v>
      </c>
      <c r="W329" s="68" t="s">
        <v>3720</v>
      </c>
      <c r="X329" s="68" t="s">
        <v>190</v>
      </c>
      <c r="Y329" s="68">
        <v>2.0</v>
      </c>
      <c r="Z329" s="68" t="s">
        <v>3757</v>
      </c>
      <c r="AA329" s="68">
        <v>1.0</v>
      </c>
      <c r="AB329" s="6"/>
      <c r="AC329" s="6"/>
      <c r="AD329" s="112">
        <v>0.0</v>
      </c>
      <c r="AE329" s="112">
        <v>1.0</v>
      </c>
      <c r="AF329" s="6"/>
      <c r="AG329" s="112">
        <v>12.253</v>
      </c>
      <c r="AH329" s="112">
        <v>1.0</v>
      </c>
      <c r="AI329" s="68" t="s">
        <v>64</v>
      </c>
      <c r="AJ329" s="112">
        <v>0.0</v>
      </c>
      <c r="AK329" s="6"/>
      <c r="AL329" s="6"/>
      <c r="AM329" s="112">
        <v>0.0</v>
      </c>
      <c r="AN329" s="112">
        <v>0.0</v>
      </c>
      <c r="AO329" s="112">
        <v>100.0</v>
      </c>
      <c r="AP329" s="112">
        <v>1.0</v>
      </c>
      <c r="AQ329" s="112">
        <v>1.285</v>
      </c>
      <c r="AR329" s="112">
        <v>5.031927</v>
      </c>
      <c r="AS329" s="112">
        <v>76.91127</v>
      </c>
      <c r="AT329" s="112">
        <v>1.139529</v>
      </c>
      <c r="AU329" s="112">
        <v>4.9012</v>
      </c>
      <c r="AV329" s="112">
        <v>3.563173</v>
      </c>
      <c r="AW329" s="112">
        <v>12.10841</v>
      </c>
      <c r="AX329" s="112">
        <v>0.0</v>
      </c>
      <c r="AY329" s="112">
        <v>0.5037046</v>
      </c>
      <c r="AZ329" s="112">
        <v>-5.498039</v>
      </c>
    </row>
    <row r="330" hidden="1">
      <c r="A330">
        <f t="shared" si="2"/>
        <v>0</v>
      </c>
      <c r="B330" t="str">
        <f t="shared" si="3"/>
        <v/>
      </c>
      <c r="C330" t="str">
        <f>if(and(D$4&gt;1,E330=PROSES!$D$22),,D330)</f>
        <v/>
      </c>
      <c r="D330" s="1" t="str">
        <f>if(and(F$4&gt;1,F330=PROSES!$B$10),,F330)</f>
        <v/>
      </c>
      <c r="E330" t="str">
        <f t="shared" si="4"/>
        <v/>
      </c>
      <c r="F330" t="str">
        <f t="shared" si="5"/>
        <v/>
      </c>
      <c r="G330" s="1" t="str">
        <f>if(Z330=PROSES!$E$29,T330,)</f>
        <v/>
      </c>
      <c r="H330" t="str">
        <f>if(X330=PROSES!$E$29,T330,)</f>
        <v/>
      </c>
      <c r="I330" t="str">
        <f t="shared" si="6"/>
        <v/>
      </c>
      <c r="J330" t="str">
        <f>if(and($K$4&gt;1,R330=PROSES!$C$2),,K330)</f>
        <v/>
      </c>
      <c r="K330" s="1" t="str">
        <f>if(and($L$4&gt;1,L330=PROSES!$B$2),,L330)</f>
        <v/>
      </c>
      <c r="L330" t="str">
        <f t="shared" si="7"/>
        <v/>
      </c>
      <c r="M330" t="str">
        <f>if(Z330=PROSES!$B$3,T330,)</f>
        <v/>
      </c>
      <c r="N330" t="str">
        <f>if(X330=PROSES!$B$3,T330,)</f>
        <v/>
      </c>
      <c r="O330" t="str">
        <f t="shared" si="8"/>
        <v/>
      </c>
      <c r="P330" t="str">
        <f>if(Z330=PROSES!$B$1,T330,)</f>
        <v/>
      </c>
      <c r="Q330" t="str">
        <f>if(X330=PROSES!$B$1,T330,)</f>
        <v/>
      </c>
      <c r="R330" t="str">
        <f t="shared" si="9"/>
        <v>PEKALONGANCOMAL</v>
      </c>
      <c r="S330" s="3"/>
      <c r="T330" s="68" t="s">
        <v>3758</v>
      </c>
      <c r="U330" s="68" t="s">
        <v>176</v>
      </c>
      <c r="V330" s="68" t="s">
        <v>176</v>
      </c>
      <c r="W330" s="114" t="s">
        <v>3720</v>
      </c>
      <c r="X330" s="116" t="s">
        <v>190</v>
      </c>
      <c r="Y330" s="68">
        <v>1.0</v>
      </c>
      <c r="Z330" s="68" t="s">
        <v>3757</v>
      </c>
      <c r="AA330" s="68">
        <v>2.0</v>
      </c>
      <c r="AB330" s="6"/>
      <c r="AC330" s="6"/>
      <c r="AD330" s="112">
        <v>0.0</v>
      </c>
      <c r="AE330" s="112">
        <v>1.0</v>
      </c>
      <c r="AF330" s="6"/>
      <c r="AG330" s="112">
        <v>12.253</v>
      </c>
      <c r="AH330" s="112">
        <v>1.0</v>
      </c>
      <c r="AI330" s="68" t="s">
        <v>64</v>
      </c>
      <c r="AJ330" s="112">
        <v>0.0</v>
      </c>
      <c r="AK330" s="6"/>
      <c r="AL330" s="6"/>
      <c r="AM330" s="112">
        <v>0.0</v>
      </c>
      <c r="AN330" s="112">
        <v>0.0</v>
      </c>
      <c r="AO330" s="112">
        <v>100.0</v>
      </c>
      <c r="AP330" s="112">
        <v>1.0</v>
      </c>
      <c r="AQ330" s="112">
        <v>1.285</v>
      </c>
      <c r="AR330" s="112">
        <v>5.031927</v>
      </c>
      <c r="AS330" s="112">
        <v>76.91127</v>
      </c>
      <c r="AT330" s="112">
        <v>1.139529</v>
      </c>
      <c r="AU330" s="112">
        <v>4.9012</v>
      </c>
      <c r="AV330" s="112">
        <v>3.563173</v>
      </c>
      <c r="AW330" s="112">
        <v>12.10841</v>
      </c>
      <c r="AX330" s="112">
        <v>0.0</v>
      </c>
      <c r="AY330" s="112">
        <v>0.5037046</v>
      </c>
      <c r="AZ330" s="112">
        <v>-5.498039</v>
      </c>
    </row>
    <row r="331" hidden="1">
      <c r="A331">
        <f t="shared" si="2"/>
        <v>0</v>
      </c>
      <c r="B331" t="str">
        <f t="shared" si="3"/>
        <v/>
      </c>
      <c r="C331" t="str">
        <f>if(and(D$4&gt;1,E331=PROSES!$D$22),,D331)</f>
        <v/>
      </c>
      <c r="D331" s="1" t="str">
        <f>if(and(F$4&gt;1,F331=PROSES!$B$10),,F331)</f>
        <v/>
      </c>
      <c r="E331" t="str">
        <f t="shared" si="4"/>
        <v/>
      </c>
      <c r="F331" t="str">
        <f t="shared" si="5"/>
        <v/>
      </c>
      <c r="G331" s="1" t="str">
        <f>if(Z331=PROSES!$E$29,T331,)</f>
        <v/>
      </c>
      <c r="H331" t="str">
        <f>if(X331=PROSES!$E$29,T331,)</f>
        <v/>
      </c>
      <c r="I331" t="str">
        <f t="shared" si="6"/>
        <v/>
      </c>
      <c r="J331" t="str">
        <f>if(and($K$4&gt;1,R331=PROSES!$C$2),,K331)</f>
        <v/>
      </c>
      <c r="K331" s="1" t="str">
        <f>if(and($L$4&gt;1,L331=PROSES!$B$2),,L331)</f>
        <v/>
      </c>
      <c r="L331" t="str">
        <f t="shared" si="7"/>
        <v/>
      </c>
      <c r="M331" t="str">
        <f>if(Z331=PROSES!$B$3,T331,)</f>
        <v/>
      </c>
      <c r="N331" t="str">
        <f>if(X331=PROSES!$B$3,T331,)</f>
        <v/>
      </c>
      <c r="O331" t="str">
        <f t="shared" si="8"/>
        <v/>
      </c>
      <c r="P331" t="str">
        <f>if(Z331=PROSES!$B$1,T331,)</f>
        <v/>
      </c>
      <c r="Q331" t="str">
        <f>if(X331=PROSES!$B$1,T331,)</f>
        <v/>
      </c>
      <c r="R331" t="str">
        <f t="shared" si="9"/>
        <v>CIRATA7DELTA MAS7</v>
      </c>
      <c r="S331" s="3"/>
      <c r="T331" s="68" t="s">
        <v>703</v>
      </c>
      <c r="U331" s="68" t="s">
        <v>75</v>
      </c>
      <c r="V331" s="68" t="s">
        <v>75</v>
      </c>
      <c r="W331" s="68" t="s">
        <v>233</v>
      </c>
      <c r="X331" s="68" t="s">
        <v>704</v>
      </c>
      <c r="Y331" s="112" t="s">
        <v>236</v>
      </c>
      <c r="Z331" s="68" t="s">
        <v>468</v>
      </c>
      <c r="AA331" s="112" t="s">
        <v>236</v>
      </c>
      <c r="AB331" s="6"/>
      <c r="AC331" s="6"/>
      <c r="AD331" s="112">
        <v>0.0</v>
      </c>
      <c r="AE331" s="112">
        <v>1.0</v>
      </c>
      <c r="AF331" s="6"/>
      <c r="AG331" s="112">
        <v>45.95</v>
      </c>
      <c r="AH331" s="112">
        <v>1.0</v>
      </c>
      <c r="AI331" s="68" t="s">
        <v>64</v>
      </c>
      <c r="AJ331" s="112">
        <v>0.0</v>
      </c>
      <c r="AK331" s="6"/>
      <c r="AL331" s="6"/>
      <c r="AM331" s="112">
        <v>0.0</v>
      </c>
      <c r="AN331" s="112">
        <v>0.0</v>
      </c>
      <c r="AO331" s="112">
        <v>100.0</v>
      </c>
      <c r="AP331" s="112">
        <v>1.0</v>
      </c>
      <c r="AQ331" s="112">
        <v>1.98</v>
      </c>
      <c r="AR331" s="112">
        <v>13.0048</v>
      </c>
      <c r="AS331" s="112">
        <v>84.05775</v>
      </c>
      <c r="AT331" s="112">
        <v>1.346335</v>
      </c>
      <c r="AU331" s="112">
        <v>12.93493</v>
      </c>
      <c r="AV331" s="112">
        <v>8.238835</v>
      </c>
      <c r="AW331" s="112">
        <v>38.80478</v>
      </c>
      <c r="AX331" s="112">
        <v>0.0</v>
      </c>
      <c r="AY331" s="112">
        <v>0.6862155</v>
      </c>
      <c r="AZ331" s="112">
        <v>-8.9765</v>
      </c>
    </row>
    <row r="332" hidden="1">
      <c r="A332">
        <f t="shared" si="2"/>
        <v>0</v>
      </c>
      <c r="B332" t="str">
        <f t="shared" si="3"/>
        <v/>
      </c>
      <c r="C332" t="str">
        <f>if(and(D$4&gt;1,E332=PROSES!$D$22),,D332)</f>
        <v/>
      </c>
      <c r="D332" s="1" t="str">
        <f>if(and(F$4&gt;1,F332=PROSES!$B$10),,F332)</f>
        <v/>
      </c>
      <c r="E332" t="str">
        <f t="shared" si="4"/>
        <v/>
      </c>
      <c r="F332" t="str">
        <f t="shared" si="5"/>
        <v/>
      </c>
      <c r="G332" s="1" t="str">
        <f>if(Z332=PROSES!$E$29,T332,)</f>
        <v/>
      </c>
      <c r="H332" t="str">
        <f>if(X332=PROSES!$E$29,T332,)</f>
        <v/>
      </c>
      <c r="I332" t="str">
        <f t="shared" si="6"/>
        <v/>
      </c>
      <c r="J332" t="str">
        <f>if(and($K$4&gt;1,R332=PROSES!$C$2),,K332)</f>
        <v/>
      </c>
      <c r="K332" s="1" t="str">
        <f>if(and($L$4&gt;1,L332=PROSES!$B$2),,L332)</f>
        <v/>
      </c>
      <c r="L332" t="str">
        <f t="shared" si="7"/>
        <v/>
      </c>
      <c r="M332" t="str">
        <f>if(Z332=PROSES!$B$3,T332,)</f>
        <v/>
      </c>
      <c r="N332" t="str">
        <f>if(X332=PROSES!$B$3,T332,)</f>
        <v/>
      </c>
      <c r="O332" t="str">
        <f t="shared" si="8"/>
        <v/>
      </c>
      <c r="P332" t="str">
        <f>if(Z332=PROSES!$B$1,T332,)</f>
        <v/>
      </c>
      <c r="Q332" t="str">
        <f>if(X332=PROSES!$B$1,T332,)</f>
        <v/>
      </c>
      <c r="R332" t="str">
        <f t="shared" si="9"/>
        <v>CIKUMPAY5CIRATA5(1)</v>
      </c>
      <c r="S332" s="3"/>
      <c r="T332" s="68" t="s">
        <v>705</v>
      </c>
      <c r="U332" s="68" t="s">
        <v>115</v>
      </c>
      <c r="V332" s="68" t="s">
        <v>115</v>
      </c>
      <c r="W332" s="68" t="s">
        <v>90</v>
      </c>
      <c r="X332" s="68" t="s">
        <v>594</v>
      </c>
      <c r="Y332" s="112" t="s">
        <v>88</v>
      </c>
      <c r="Z332" s="68" t="s">
        <v>706</v>
      </c>
      <c r="AA332" s="112" t="s">
        <v>85</v>
      </c>
      <c r="AB332" s="6"/>
      <c r="AC332" s="6"/>
      <c r="AD332" s="112">
        <v>0.0</v>
      </c>
      <c r="AE332" s="112">
        <v>1.0</v>
      </c>
      <c r="AF332" s="6"/>
      <c r="AG332" s="112">
        <v>26.07</v>
      </c>
      <c r="AH332" s="112">
        <v>1.0</v>
      </c>
      <c r="AI332" s="68" t="s">
        <v>64</v>
      </c>
      <c r="AJ332" s="112">
        <v>0.0</v>
      </c>
      <c r="AK332" s="6"/>
      <c r="AL332" s="6"/>
      <c r="AM332" s="112">
        <v>0.0</v>
      </c>
      <c r="AN332" s="112">
        <v>0.0</v>
      </c>
      <c r="AO332" s="112">
        <v>100.0</v>
      </c>
      <c r="AP332" s="112">
        <v>1.0</v>
      </c>
      <c r="AQ332" s="112">
        <v>1.62</v>
      </c>
      <c r="AR332" s="112">
        <v>7.38707</v>
      </c>
      <c r="AS332" s="112">
        <v>82.15014</v>
      </c>
      <c r="AT332" s="112">
        <v>1.008909</v>
      </c>
      <c r="AU332" s="112">
        <v>7.317849</v>
      </c>
      <c r="AV332" s="112">
        <v>4.919409</v>
      </c>
      <c r="AW332" s="112">
        <v>21.95355</v>
      </c>
      <c r="AX332" s="112">
        <v>0.0</v>
      </c>
      <c r="AY332" s="112">
        <v>0.683587</v>
      </c>
      <c r="AZ332" s="112">
        <v>-7.109503</v>
      </c>
    </row>
    <row r="333" hidden="1">
      <c r="A333">
        <f t="shared" si="2"/>
        <v>0</v>
      </c>
      <c r="B333" t="str">
        <f t="shared" si="3"/>
        <v/>
      </c>
      <c r="C333" t="str">
        <f>if(and(D$4&gt;1,E333=PROSES!$D$22),,D333)</f>
        <v/>
      </c>
      <c r="D333" s="1" t="str">
        <f>if(and(F$4&gt;1,F333=PROSES!$B$10),,F333)</f>
        <v/>
      </c>
      <c r="E333" t="str">
        <f t="shared" si="4"/>
        <v/>
      </c>
      <c r="F333" t="str">
        <f t="shared" si="5"/>
        <v/>
      </c>
      <c r="G333" s="1" t="str">
        <f>if(Z333=PROSES!$E$29,T333,)</f>
        <v/>
      </c>
      <c r="H333" t="str">
        <f>if(X333=PROSES!$E$29,T333,)</f>
        <v/>
      </c>
      <c r="I333" t="str">
        <f t="shared" si="6"/>
        <v/>
      </c>
      <c r="J333" t="str">
        <f>if(and($K$4&gt;1,R333=PROSES!$C$2),,K333)</f>
        <v/>
      </c>
      <c r="K333" s="1" t="str">
        <f>if(and($L$4&gt;1,L333=PROSES!$B$2),,L333)</f>
        <v/>
      </c>
      <c r="L333" t="str">
        <f t="shared" si="7"/>
        <v/>
      </c>
      <c r="M333" t="str">
        <f>if(Z333=PROSES!$B$3,T333,)</f>
        <v/>
      </c>
      <c r="N333" t="str">
        <f>if(X333=PROSES!$B$3,T333,)</f>
        <v/>
      </c>
      <c r="O333" t="str">
        <f t="shared" si="8"/>
        <v/>
      </c>
      <c r="P333" t="str">
        <f>if(Z333=PROSES!$B$1,T333,)</f>
        <v/>
      </c>
      <c r="Q333" t="str">
        <f>if(X333=PROSES!$B$1,T333,)</f>
        <v/>
      </c>
      <c r="R333" t="str">
        <f t="shared" si="9"/>
        <v>CIRATA7DELTA MAS7</v>
      </c>
      <c r="S333" s="3"/>
      <c r="T333" s="68" t="s">
        <v>707</v>
      </c>
      <c r="U333" s="68" t="s">
        <v>75</v>
      </c>
      <c r="V333" s="68" t="s">
        <v>75</v>
      </c>
      <c r="W333" s="68" t="s">
        <v>233</v>
      </c>
      <c r="X333" s="68" t="s">
        <v>704</v>
      </c>
      <c r="Y333" s="68" t="s">
        <v>236</v>
      </c>
      <c r="Z333" s="68" t="s">
        <v>468</v>
      </c>
      <c r="AA333" s="68" t="s">
        <v>236</v>
      </c>
      <c r="AB333" s="6"/>
      <c r="AC333" s="6"/>
      <c r="AD333" s="112">
        <v>0.0</v>
      </c>
      <c r="AE333" s="112">
        <v>1.0</v>
      </c>
      <c r="AF333" s="6"/>
      <c r="AG333" s="112">
        <v>40.95</v>
      </c>
      <c r="AH333" s="112">
        <v>1.0</v>
      </c>
      <c r="AI333" s="68" t="s">
        <v>64</v>
      </c>
      <c r="AJ333" s="112">
        <v>0.0</v>
      </c>
      <c r="AK333" s="6"/>
      <c r="AL333" s="6"/>
      <c r="AM333" s="112">
        <v>0.0</v>
      </c>
      <c r="AN333" s="112">
        <v>0.0</v>
      </c>
      <c r="AO333" s="112">
        <v>100.0</v>
      </c>
      <c r="AP333" s="112">
        <v>1.0</v>
      </c>
      <c r="AQ333" s="112">
        <v>1.98</v>
      </c>
      <c r="AR333" s="112">
        <v>11.5897</v>
      </c>
      <c r="AS333" s="112">
        <v>84.05775</v>
      </c>
      <c r="AT333" s="112">
        <v>1.199835</v>
      </c>
      <c r="AU333" s="112">
        <v>11.52743</v>
      </c>
      <c r="AV333" s="112">
        <v>7.342335</v>
      </c>
      <c r="AW333" s="112">
        <v>34.58228</v>
      </c>
      <c r="AX333" s="112">
        <v>0.0</v>
      </c>
      <c r="AY333" s="112">
        <v>0.6862155</v>
      </c>
      <c r="AZ333" s="112">
        <v>-8.9765</v>
      </c>
    </row>
    <row r="334" hidden="1">
      <c r="A334">
        <f t="shared" si="2"/>
        <v>0</v>
      </c>
      <c r="B334" t="str">
        <f t="shared" si="3"/>
        <v/>
      </c>
      <c r="C334" t="str">
        <f>if(and(D$4&gt;1,E334=PROSES!$D$22),,D334)</f>
        <v/>
      </c>
      <c r="D334" s="1" t="str">
        <f>if(and(F$4&gt;1,F334=PROSES!$B$10),,F334)</f>
        <v/>
      </c>
      <c r="E334" t="str">
        <f t="shared" si="4"/>
        <v/>
      </c>
      <c r="F334" t="str">
        <f t="shared" si="5"/>
        <v/>
      </c>
      <c r="G334" s="1" t="str">
        <f>if(Z334=PROSES!$E$29,T334,)</f>
        <v/>
      </c>
      <c r="H334" t="str">
        <f>if(X334=PROSES!$E$29,T334,)</f>
        <v/>
      </c>
      <c r="I334" t="str">
        <f t="shared" si="6"/>
        <v/>
      </c>
      <c r="J334" t="str">
        <f>if(and($K$4&gt;1,R334=PROSES!$C$2),,K334)</f>
        <v/>
      </c>
      <c r="K334" s="1" t="str">
        <f>if(and($L$4&gt;1,L334=PROSES!$B$2),,L334)</f>
        <v/>
      </c>
      <c r="L334" t="str">
        <f t="shared" si="7"/>
        <v/>
      </c>
      <c r="M334" t="str">
        <f>if(Z334=PROSES!$B$3,T334,)</f>
        <v/>
      </c>
      <c r="N334" t="str">
        <f>if(X334=PROSES!$B$3,T334,)</f>
        <v/>
      </c>
      <c r="O334" t="str">
        <f t="shared" si="8"/>
        <v/>
      </c>
      <c r="P334" t="str">
        <f>if(Z334=PROSES!$B$1,T334,)</f>
        <v/>
      </c>
      <c r="Q334" t="str">
        <f>if(X334=PROSES!$B$1,T334,)</f>
        <v/>
      </c>
      <c r="R334" t="str">
        <f t="shared" si="9"/>
        <v>PADALARANG5</v>
      </c>
      <c r="S334" s="3"/>
      <c r="T334" s="68" t="s">
        <v>708</v>
      </c>
      <c r="U334" s="68" t="s">
        <v>115</v>
      </c>
      <c r="V334" s="68" t="s">
        <v>115</v>
      </c>
      <c r="W334" s="68" t="s">
        <v>90</v>
      </c>
      <c r="X334" s="68"/>
      <c r="Y334" s="112" t="s">
        <v>709</v>
      </c>
      <c r="Z334" s="68" t="s">
        <v>710</v>
      </c>
      <c r="AA334" s="112" t="s">
        <v>88</v>
      </c>
      <c r="AB334" s="6"/>
      <c r="AC334" s="6"/>
      <c r="AD334" s="112">
        <v>0.0</v>
      </c>
      <c r="AE334" s="112">
        <v>1.0</v>
      </c>
      <c r="AF334" s="6"/>
      <c r="AG334" s="112">
        <v>10.0</v>
      </c>
      <c r="AH334" s="112">
        <v>1.0</v>
      </c>
      <c r="AI334" s="68" t="s">
        <v>64</v>
      </c>
      <c r="AJ334" s="112">
        <v>0.0</v>
      </c>
      <c r="AK334" s="6"/>
      <c r="AL334" s="6"/>
      <c r="AM334" s="112">
        <v>0.0</v>
      </c>
      <c r="AN334" s="112">
        <v>0.0</v>
      </c>
      <c r="AO334" s="112">
        <v>100.0</v>
      </c>
      <c r="AP334" s="112">
        <v>1.0</v>
      </c>
      <c r="AQ334" s="112">
        <v>1.62</v>
      </c>
      <c r="AR334" s="112">
        <v>2.833552</v>
      </c>
      <c r="AS334" s="112">
        <v>82.15014</v>
      </c>
      <c r="AT334" s="112">
        <v>0.387</v>
      </c>
      <c r="AU334" s="112">
        <v>2.807</v>
      </c>
      <c r="AV334" s="112">
        <v>1.887</v>
      </c>
      <c r="AW334" s="112">
        <v>8.421</v>
      </c>
      <c r="AX334" s="112">
        <v>0.0</v>
      </c>
      <c r="AY334" s="112">
        <v>0.683587</v>
      </c>
      <c r="AZ334" s="112">
        <v>-7.109503</v>
      </c>
    </row>
    <row r="335" hidden="1">
      <c r="A335">
        <f t="shared" si="2"/>
        <v>0</v>
      </c>
      <c r="B335" t="str">
        <f t="shared" si="3"/>
        <v/>
      </c>
      <c r="C335" t="str">
        <f>if(and(D$4&gt;1,E335=PROSES!$D$22),,D335)</f>
        <v/>
      </c>
      <c r="D335" s="1" t="str">
        <f>if(and(F$4&gt;1,F335=PROSES!$B$10),,F335)</f>
        <v/>
      </c>
      <c r="E335" t="str">
        <f t="shared" si="4"/>
        <v/>
      </c>
      <c r="F335" t="str">
        <f t="shared" si="5"/>
        <v/>
      </c>
      <c r="G335" s="1" t="str">
        <f>if(Z335=PROSES!$E$29,T335,)</f>
        <v/>
      </c>
      <c r="H335" t="str">
        <f>if(X335=PROSES!$E$29,T335,)</f>
        <v/>
      </c>
      <c r="I335" t="str">
        <f t="shared" si="6"/>
        <v/>
      </c>
      <c r="J335" t="str">
        <f>if(and($K$4&gt;1,R335=PROSES!$C$2),,K335)</f>
        <v/>
      </c>
      <c r="K335" s="1" t="str">
        <f>if(and($L$4&gt;1,L335=PROSES!$B$2),,L335)</f>
        <v/>
      </c>
      <c r="L335" t="str">
        <f t="shared" si="7"/>
        <v/>
      </c>
      <c r="M335" t="str">
        <f>if(Z335=PROSES!$B$3,T335,)</f>
        <v/>
      </c>
      <c r="N335" t="str">
        <f>if(X335=PROSES!$B$3,T335,)</f>
        <v/>
      </c>
      <c r="O335" t="str">
        <f t="shared" si="8"/>
        <v/>
      </c>
      <c r="P335" t="str">
        <f>if(Z335=PROSES!$B$1,T335,)</f>
        <v/>
      </c>
      <c r="Q335" t="str">
        <f>if(X335=PROSES!$B$1,T335,)</f>
        <v/>
      </c>
      <c r="R335" t="str">
        <f t="shared" si="9"/>
        <v>CIRATA5(1)</v>
      </c>
      <c r="S335" s="3"/>
      <c r="T335" s="68" t="s">
        <v>711</v>
      </c>
      <c r="U335" s="68" t="s">
        <v>115</v>
      </c>
      <c r="V335" s="68" t="s">
        <v>115</v>
      </c>
      <c r="W335" s="68" t="s">
        <v>99</v>
      </c>
      <c r="X335" s="68"/>
      <c r="Y335" s="68" t="s">
        <v>709</v>
      </c>
      <c r="Z335" s="68" t="s">
        <v>706</v>
      </c>
      <c r="AA335" s="68" t="s">
        <v>88</v>
      </c>
      <c r="AB335" s="6"/>
      <c r="AC335" s="6"/>
      <c r="AD335" s="112">
        <v>0.0</v>
      </c>
      <c r="AE335" s="112">
        <v>1.0</v>
      </c>
      <c r="AF335" s="6"/>
      <c r="AG335" s="112">
        <v>27.2</v>
      </c>
      <c r="AH335" s="112">
        <v>1.0</v>
      </c>
      <c r="AI335" s="68" t="s">
        <v>64</v>
      </c>
      <c r="AJ335" s="112">
        <v>0.0</v>
      </c>
      <c r="AK335" s="6"/>
      <c r="AL335" s="6"/>
      <c r="AM335" s="112">
        <v>0.0</v>
      </c>
      <c r="AN335" s="112">
        <v>0.0</v>
      </c>
      <c r="AO335" s="112">
        <v>100.0</v>
      </c>
      <c r="AP335" s="112">
        <v>1.0</v>
      </c>
      <c r="AQ335" s="112">
        <v>1.2</v>
      </c>
      <c r="AR335" s="112">
        <v>5.866158</v>
      </c>
      <c r="AS335" s="112">
        <v>71.48104</v>
      </c>
      <c r="AT335" s="112">
        <v>1.8632</v>
      </c>
      <c r="AU335" s="112">
        <v>5.5624</v>
      </c>
      <c r="AV335" s="112">
        <v>5.9432</v>
      </c>
      <c r="AW335" s="112">
        <v>16.6872</v>
      </c>
      <c r="AX335" s="112">
        <v>0.0</v>
      </c>
      <c r="AY335" s="112">
        <v>0.673318</v>
      </c>
      <c r="AZ335" s="112">
        <v>-1.621461</v>
      </c>
    </row>
    <row r="336" hidden="1">
      <c r="A336">
        <f t="shared" si="2"/>
        <v>0</v>
      </c>
      <c r="B336" t="str">
        <f t="shared" si="3"/>
        <v/>
      </c>
      <c r="C336" t="str">
        <f>if(and(D$4&gt;1,E336=PROSES!$D$22),,D336)</f>
        <v/>
      </c>
      <c r="D336" s="1" t="str">
        <f>if(and(F$4&gt;1,F336=PROSES!$B$10),,F336)</f>
        <v/>
      </c>
      <c r="E336" t="str">
        <f t="shared" si="4"/>
        <v/>
      </c>
      <c r="F336" t="str">
        <f t="shared" si="5"/>
        <v/>
      </c>
      <c r="G336" s="1" t="str">
        <f>if(Z336=PROSES!$E$29,T336,)</f>
        <v/>
      </c>
      <c r="H336" t="str">
        <f>if(X336=PROSES!$E$29,T336,)</f>
        <v/>
      </c>
      <c r="I336" t="str">
        <f t="shared" si="6"/>
        <v/>
      </c>
      <c r="J336" t="str">
        <f>if(and($K$4&gt;1,R336=PROSES!$C$2),,K336)</f>
        <v/>
      </c>
      <c r="K336" s="1" t="str">
        <f>if(and($L$4&gt;1,L336=PROSES!$B$2),,L336)</f>
        <v/>
      </c>
      <c r="L336" t="str">
        <f t="shared" si="7"/>
        <v/>
      </c>
      <c r="M336" t="str">
        <f>if(Z336=PROSES!$B$3,T336,)</f>
        <v/>
      </c>
      <c r="N336" t="str">
        <f>if(X336=PROSES!$B$3,T336,)</f>
        <v/>
      </c>
      <c r="O336" t="str">
        <f t="shared" si="8"/>
        <v/>
      </c>
      <c r="P336" t="str">
        <f>if(Z336=PROSES!$B$1,T336,)</f>
        <v/>
      </c>
      <c r="Q336" t="str">
        <f>if(X336=PROSES!$B$1,T336,)</f>
        <v/>
      </c>
      <c r="R336" t="str">
        <f t="shared" si="9"/>
        <v>PADALARANG5</v>
      </c>
      <c r="S336" s="3"/>
      <c r="T336" s="68" t="s">
        <v>712</v>
      </c>
      <c r="U336" s="68" t="s">
        <v>115</v>
      </c>
      <c r="V336" s="68" t="s">
        <v>115</v>
      </c>
      <c r="W336" s="68" t="s">
        <v>90</v>
      </c>
      <c r="X336" s="68"/>
      <c r="Y336" s="68" t="s">
        <v>713</v>
      </c>
      <c r="Z336" s="68" t="s">
        <v>710</v>
      </c>
      <c r="AA336" s="68" t="s">
        <v>88</v>
      </c>
      <c r="AB336" s="6"/>
      <c r="AC336" s="6"/>
      <c r="AD336" s="112">
        <v>0.0</v>
      </c>
      <c r="AE336" s="112">
        <v>1.0</v>
      </c>
      <c r="AF336" s="6"/>
      <c r="AG336" s="112">
        <v>10.0</v>
      </c>
      <c r="AH336" s="112">
        <v>1.0</v>
      </c>
      <c r="AI336" s="68" t="s">
        <v>64</v>
      </c>
      <c r="AJ336" s="112">
        <v>0.0</v>
      </c>
      <c r="AK336" s="6"/>
      <c r="AL336" s="6"/>
      <c r="AM336" s="112">
        <v>0.0</v>
      </c>
      <c r="AN336" s="112">
        <v>0.0</v>
      </c>
      <c r="AO336" s="112">
        <v>100.0</v>
      </c>
      <c r="AP336" s="112">
        <v>1.0</v>
      </c>
      <c r="AQ336" s="112">
        <v>1.62</v>
      </c>
      <c r="AR336" s="112">
        <v>2.833552</v>
      </c>
      <c r="AS336" s="112">
        <v>82.15014</v>
      </c>
      <c r="AT336" s="112">
        <v>0.387</v>
      </c>
      <c r="AU336" s="112">
        <v>2.807</v>
      </c>
      <c r="AV336" s="112">
        <v>1.887</v>
      </c>
      <c r="AW336" s="112">
        <v>8.421</v>
      </c>
      <c r="AX336" s="112">
        <v>0.0</v>
      </c>
      <c r="AY336" s="112">
        <v>0.683587</v>
      </c>
      <c r="AZ336" s="112">
        <v>-7.109503</v>
      </c>
    </row>
    <row r="337" hidden="1">
      <c r="A337">
        <f t="shared" si="2"/>
        <v>0</v>
      </c>
      <c r="B337" t="str">
        <f t="shared" si="3"/>
        <v/>
      </c>
      <c r="C337" t="str">
        <f>if(and(D$4&gt;1,E337=PROSES!$D$22),,D337)</f>
        <v/>
      </c>
      <c r="D337" s="1" t="str">
        <f>if(and(F$4&gt;1,F337=PROSES!$B$10),,F337)</f>
        <v/>
      </c>
      <c r="E337" t="str">
        <f t="shared" si="4"/>
        <v/>
      </c>
      <c r="F337" t="str">
        <f t="shared" si="5"/>
        <v/>
      </c>
      <c r="G337" s="1" t="str">
        <f>if(Z337=PROSES!$E$29,T337,)</f>
        <v/>
      </c>
      <c r="H337" t="str">
        <f>if(X337=PROSES!$E$29,T337,)</f>
        <v/>
      </c>
      <c r="I337" t="str">
        <f t="shared" si="6"/>
        <v/>
      </c>
      <c r="J337" t="str">
        <f>if(and($K$4&gt;1,R337=PROSES!$C$2),,K337)</f>
        <v/>
      </c>
      <c r="K337" s="1" t="str">
        <f>if(and($L$4&gt;1,L337=PROSES!$B$2),,L337)</f>
        <v/>
      </c>
      <c r="L337" t="str">
        <f t="shared" si="7"/>
        <v/>
      </c>
      <c r="M337" t="str">
        <f>if(Z337=PROSES!$B$3,T337,)</f>
        <v/>
      </c>
      <c r="N337" t="str">
        <f>if(X337=PROSES!$B$3,T337,)</f>
        <v/>
      </c>
      <c r="O337" t="str">
        <f t="shared" si="8"/>
        <v/>
      </c>
      <c r="P337" t="str">
        <f>if(Z337=PROSES!$B$1,T337,)</f>
        <v/>
      </c>
      <c r="Q337" t="str">
        <f>if(X337=PROSES!$B$1,T337,)</f>
        <v/>
      </c>
      <c r="R337" t="str">
        <f t="shared" si="9"/>
        <v>CIRATA5(1)</v>
      </c>
      <c r="S337" s="3"/>
      <c r="T337" s="68" t="s">
        <v>714</v>
      </c>
      <c r="U337" s="68" t="s">
        <v>115</v>
      </c>
      <c r="V337" s="68" t="s">
        <v>115</v>
      </c>
      <c r="W337" s="68" t="s">
        <v>99</v>
      </c>
      <c r="X337" s="68"/>
      <c r="Y337" s="68" t="s">
        <v>713</v>
      </c>
      <c r="Z337" s="68" t="s">
        <v>706</v>
      </c>
      <c r="AA337" s="68" t="s">
        <v>85</v>
      </c>
      <c r="AB337" s="6"/>
      <c r="AC337" s="6"/>
      <c r="AD337" s="112">
        <v>0.0</v>
      </c>
      <c r="AE337" s="112">
        <v>1.0</v>
      </c>
      <c r="AF337" s="6"/>
      <c r="AG337" s="112">
        <v>27.2</v>
      </c>
      <c r="AH337" s="112">
        <v>1.0</v>
      </c>
      <c r="AI337" s="68" t="s">
        <v>64</v>
      </c>
      <c r="AJ337" s="112">
        <v>0.0</v>
      </c>
      <c r="AK337" s="6"/>
      <c r="AL337" s="6"/>
      <c r="AM337" s="112">
        <v>0.0</v>
      </c>
      <c r="AN337" s="112">
        <v>0.0</v>
      </c>
      <c r="AO337" s="112">
        <v>100.0</v>
      </c>
      <c r="AP337" s="112">
        <v>1.0</v>
      </c>
      <c r="AQ337" s="112">
        <v>1.2</v>
      </c>
      <c r="AR337" s="112">
        <v>5.866158</v>
      </c>
      <c r="AS337" s="112">
        <v>71.48104</v>
      </c>
      <c r="AT337" s="112">
        <v>1.8632</v>
      </c>
      <c r="AU337" s="112">
        <v>5.5624</v>
      </c>
      <c r="AV337" s="112">
        <v>5.9432</v>
      </c>
      <c r="AW337" s="112">
        <v>16.6872</v>
      </c>
      <c r="AX337" s="112">
        <v>0.0</v>
      </c>
      <c r="AY337" s="112">
        <v>0.673318</v>
      </c>
      <c r="AZ337" s="112">
        <v>-1.621461</v>
      </c>
    </row>
    <row r="338" hidden="1">
      <c r="A338">
        <f t="shared" si="2"/>
        <v>0</v>
      </c>
      <c r="B338" t="str">
        <f t="shared" si="3"/>
        <v/>
      </c>
      <c r="C338" t="str">
        <f>if(and(D$4&gt;1,E338=PROSES!$D$22),,D338)</f>
        <v/>
      </c>
      <c r="D338" s="1" t="str">
        <f>if(and(F$4&gt;1,F338=PROSES!$B$10),,F338)</f>
        <v/>
      </c>
      <c r="E338" t="str">
        <f t="shared" si="4"/>
        <v/>
      </c>
      <c r="F338" t="str">
        <f t="shared" si="5"/>
        <v/>
      </c>
      <c r="G338" s="1" t="str">
        <f>if(Z338=PROSES!$E$29,T338,)</f>
        <v/>
      </c>
      <c r="H338" t="str">
        <f>if(X338=PROSES!$E$29,T338,)</f>
        <v/>
      </c>
      <c r="I338" t="str">
        <f t="shared" si="6"/>
        <v/>
      </c>
      <c r="J338" t="str">
        <f>if(and($K$4&gt;1,R338=PROSES!$C$2),,K338)</f>
        <v/>
      </c>
      <c r="K338" s="1" t="str">
        <f>if(and($L$4&gt;1,L338=PROSES!$B$2),,L338)</f>
        <v/>
      </c>
      <c r="L338" t="str">
        <f t="shared" si="7"/>
        <v/>
      </c>
      <c r="M338" t="str">
        <f>if(Z338=PROSES!$B$3,T338,)</f>
        <v/>
      </c>
      <c r="N338" t="str">
        <f>if(X338=PROSES!$B$3,T338,)</f>
        <v/>
      </c>
      <c r="O338" t="str">
        <f t="shared" si="8"/>
        <v/>
      </c>
      <c r="P338" t="str">
        <f>if(Z338=PROSES!$B$1,T338,)</f>
        <v/>
      </c>
      <c r="Q338" t="str">
        <f>if(X338=PROSES!$B$1,T338,)</f>
        <v/>
      </c>
      <c r="R338" t="str">
        <f t="shared" si="9"/>
        <v>KARET</v>
      </c>
      <c r="S338" s="3"/>
      <c r="T338" s="68" t="s">
        <v>715</v>
      </c>
      <c r="U338" s="68" t="s">
        <v>58</v>
      </c>
      <c r="V338" s="68" t="s">
        <v>58</v>
      </c>
      <c r="W338" s="68" t="s">
        <v>716</v>
      </c>
      <c r="X338" s="68"/>
      <c r="Y338" s="68" t="s">
        <v>718</v>
      </c>
      <c r="Z338" s="68" t="s">
        <v>100</v>
      </c>
      <c r="AA338" s="68" t="s">
        <v>61</v>
      </c>
      <c r="AB338" s="6"/>
      <c r="AC338" s="6"/>
      <c r="AD338" s="112">
        <v>0.0</v>
      </c>
      <c r="AE338" s="112">
        <v>1.0</v>
      </c>
      <c r="AF338" s="6"/>
      <c r="AG338" s="112">
        <v>0.85</v>
      </c>
      <c r="AH338" s="112">
        <v>1.0</v>
      </c>
      <c r="AI338" s="68" t="s">
        <v>64</v>
      </c>
      <c r="AJ338" s="112">
        <v>0.0</v>
      </c>
      <c r="AK338" s="6"/>
      <c r="AL338" s="6"/>
      <c r="AM338" s="112">
        <v>0.0</v>
      </c>
      <c r="AN338" s="112">
        <v>0.0</v>
      </c>
      <c r="AO338" s="112">
        <v>100.0</v>
      </c>
      <c r="AP338" s="112">
        <v>1.0</v>
      </c>
      <c r="AQ338" s="112">
        <v>0.58</v>
      </c>
      <c r="AR338" s="112">
        <v>0.1070072</v>
      </c>
      <c r="AS338" s="112">
        <v>63.33318</v>
      </c>
      <c r="AT338" s="112">
        <v>0.048025</v>
      </c>
      <c r="AU338" s="112">
        <v>0.095625</v>
      </c>
      <c r="AV338" s="112">
        <v>0.175525</v>
      </c>
      <c r="AW338" s="112">
        <v>0.286875</v>
      </c>
      <c r="AX338" s="112">
        <v>0.0</v>
      </c>
      <c r="AY338" s="112">
        <v>0.7160076</v>
      </c>
      <c r="AZ338" s="112">
        <v>-7.023246</v>
      </c>
    </row>
    <row r="339" hidden="1">
      <c r="A339">
        <f t="shared" si="2"/>
        <v>0</v>
      </c>
      <c r="B339" t="str">
        <f t="shared" si="3"/>
        <v/>
      </c>
      <c r="C339" t="str">
        <f>if(and(D$4&gt;1,E339=PROSES!$D$22),,D339)</f>
        <v/>
      </c>
      <c r="D339" s="1" t="str">
        <f>if(and(F$4&gt;1,F339=PROSES!$B$10),,F339)</f>
        <v/>
      </c>
      <c r="E339" t="str">
        <f t="shared" si="4"/>
        <v/>
      </c>
      <c r="F339" t="str">
        <f t="shared" si="5"/>
        <v/>
      </c>
      <c r="G339" s="1" t="str">
        <f>if(Z339=PROSES!$E$29,T339,)</f>
        <v/>
      </c>
      <c r="H339" t="str">
        <f>if(X339=PROSES!$E$29,T339,)</f>
        <v/>
      </c>
      <c r="I339" t="str">
        <f t="shared" si="6"/>
        <v/>
      </c>
      <c r="J339" t="str">
        <f>if(and($K$4&gt;1,R339=PROSES!$C$2),,K339)</f>
        <v/>
      </c>
      <c r="K339" s="1" t="str">
        <f>if(and($L$4&gt;1,L339=PROSES!$B$2),,L339)</f>
        <v/>
      </c>
      <c r="L339" t="str">
        <f t="shared" si="7"/>
        <v/>
      </c>
      <c r="M339" t="str">
        <f>if(Z339=PROSES!$B$3,T339,)</f>
        <v/>
      </c>
      <c r="N339" t="str">
        <f>if(X339=PROSES!$B$3,T339,)</f>
        <v/>
      </c>
      <c r="O339" t="str">
        <f t="shared" si="8"/>
        <v/>
      </c>
      <c r="P339" t="str">
        <f>if(Z339=PROSES!$B$1,T339,)</f>
        <v/>
      </c>
      <c r="Q339" t="str">
        <f>if(X339=PROSES!$B$1,T339,)</f>
        <v/>
      </c>
      <c r="R339" t="str">
        <f t="shared" si="9"/>
        <v>CSW</v>
      </c>
      <c r="S339" s="3"/>
      <c r="T339" s="68" t="s">
        <v>719</v>
      </c>
      <c r="U339" s="68" t="s">
        <v>58</v>
      </c>
      <c r="V339" s="68" t="s">
        <v>58</v>
      </c>
      <c r="W339" s="68" t="s">
        <v>720</v>
      </c>
      <c r="X339" s="68"/>
      <c r="Y339" s="68" t="s">
        <v>718</v>
      </c>
      <c r="Z339" s="68" t="s">
        <v>717</v>
      </c>
      <c r="AA339" s="68" t="s">
        <v>61</v>
      </c>
      <c r="AB339" s="6"/>
      <c r="AC339" s="6"/>
      <c r="AD339" s="112">
        <v>0.0</v>
      </c>
      <c r="AE339" s="112">
        <v>1.0</v>
      </c>
      <c r="AF339" s="6"/>
      <c r="AG339" s="112">
        <v>5.6</v>
      </c>
      <c r="AH339" s="112">
        <v>1.0</v>
      </c>
      <c r="AI339" s="68" t="s">
        <v>64</v>
      </c>
      <c r="AJ339" s="112">
        <v>0.0</v>
      </c>
      <c r="AK339" s="6"/>
      <c r="AL339" s="6"/>
      <c r="AM339" s="112">
        <v>0.0</v>
      </c>
      <c r="AN339" s="112">
        <v>0.0</v>
      </c>
      <c r="AO339" s="112">
        <v>100.0</v>
      </c>
      <c r="AP339" s="112">
        <v>1.0</v>
      </c>
      <c r="AQ339" s="112">
        <v>0.6</v>
      </c>
      <c r="AR339" s="112">
        <v>2.349736</v>
      </c>
      <c r="AS339" s="112">
        <v>70.94324</v>
      </c>
      <c r="AT339" s="112">
        <v>0.7671999</v>
      </c>
      <c r="AU339" s="112">
        <v>2.22096</v>
      </c>
      <c r="AV339" s="112">
        <v>1.6072</v>
      </c>
      <c r="AW339" s="112">
        <v>6.66288</v>
      </c>
      <c r="AX339" s="112">
        <v>0.0</v>
      </c>
      <c r="AY339" s="112">
        <v>0.6412987</v>
      </c>
      <c r="AZ339" s="112">
        <v>8.348166</v>
      </c>
    </row>
    <row r="340" hidden="1">
      <c r="A340">
        <f t="shared" si="2"/>
        <v>0</v>
      </c>
      <c r="B340" t="str">
        <f t="shared" si="3"/>
        <v/>
      </c>
      <c r="C340" t="str">
        <f>if(and(D$4&gt;1,E340=PROSES!$D$22),,D340)</f>
        <v/>
      </c>
      <c r="D340" s="1" t="str">
        <f>if(and(F$4&gt;1,F340=PROSES!$B$10),,F340)</f>
        <v/>
      </c>
      <c r="E340" t="str">
        <f t="shared" si="4"/>
        <v/>
      </c>
      <c r="F340" t="str">
        <f t="shared" si="5"/>
        <v/>
      </c>
      <c r="G340" s="1" t="str">
        <f>if(Z340=PROSES!$E$29,T340,)</f>
        <v/>
      </c>
      <c r="H340" t="str">
        <f>if(X340=PROSES!$E$29,T340,)</f>
        <v/>
      </c>
      <c r="I340" t="str">
        <f t="shared" si="6"/>
        <v/>
      </c>
      <c r="J340" t="str">
        <f>if(and($K$4&gt;1,R340=PROSES!$C$2),,K340)</f>
        <v/>
      </c>
      <c r="K340" s="1" t="str">
        <f>if(and($L$4&gt;1,L340=PROSES!$B$2),,L340)</f>
        <v/>
      </c>
      <c r="L340" t="str">
        <f t="shared" si="7"/>
        <v/>
      </c>
      <c r="M340" t="str">
        <f>if(Z340=PROSES!$B$3,T340,)</f>
        <v/>
      </c>
      <c r="N340" t="str">
        <f>if(X340=PROSES!$B$3,T340,)</f>
        <v/>
      </c>
      <c r="O340" t="str">
        <f t="shared" si="8"/>
        <v/>
      </c>
      <c r="P340" t="str">
        <f>if(Z340=PROSES!$B$1,T340,)</f>
        <v/>
      </c>
      <c r="Q340" t="str">
        <f>if(X340=PROSES!$B$1,T340,)</f>
        <v/>
      </c>
      <c r="R340" t="str">
        <f t="shared" si="9"/>
        <v>PLTD SENAYAN</v>
      </c>
      <c r="S340" s="3"/>
      <c r="T340" s="68" t="s">
        <v>3759</v>
      </c>
      <c r="U340" s="68" t="s">
        <v>58</v>
      </c>
      <c r="V340" s="68" t="s">
        <v>58</v>
      </c>
      <c r="W340" s="68" t="s">
        <v>3760</v>
      </c>
      <c r="X340" s="68" t="s">
        <v>3761</v>
      </c>
      <c r="Y340" s="68" t="s">
        <v>872</v>
      </c>
      <c r="Z340" s="68"/>
      <c r="AA340" s="68" t="s">
        <v>3762</v>
      </c>
      <c r="AB340" s="6"/>
      <c r="AC340" s="6"/>
      <c r="AD340" s="112">
        <v>0.0</v>
      </c>
      <c r="AE340" s="112">
        <v>1.0</v>
      </c>
      <c r="AF340" s="6"/>
      <c r="AG340" s="112">
        <v>0.3</v>
      </c>
      <c r="AH340" s="112">
        <v>1.0</v>
      </c>
      <c r="AI340" s="68" t="s">
        <v>64</v>
      </c>
      <c r="AJ340" s="112">
        <v>0.0</v>
      </c>
      <c r="AK340" s="6"/>
      <c r="AL340" s="6"/>
      <c r="AM340" s="112">
        <v>0.0</v>
      </c>
      <c r="AN340" s="112">
        <v>0.0</v>
      </c>
      <c r="AO340" s="112">
        <v>100.0</v>
      </c>
      <c r="AP340" s="112">
        <v>1.0</v>
      </c>
      <c r="AQ340" s="112">
        <v>1080.0</v>
      </c>
      <c r="AR340" s="112">
        <v>0.05742336</v>
      </c>
      <c r="AS340" s="112">
        <v>83.03835</v>
      </c>
      <c r="AT340" s="112">
        <v>0.00696</v>
      </c>
      <c r="AU340" s="112">
        <v>0.057</v>
      </c>
      <c r="AV340" s="112">
        <v>0.04356</v>
      </c>
      <c r="AW340" s="112">
        <v>0.03357</v>
      </c>
      <c r="AX340" s="112">
        <v>0.0</v>
      </c>
      <c r="AY340" s="112">
        <v>0.2522618</v>
      </c>
      <c r="AZ340" s="112">
        <v>-115.6643</v>
      </c>
    </row>
    <row r="341" hidden="1">
      <c r="A341">
        <f t="shared" si="2"/>
        <v>0</v>
      </c>
      <c r="B341" t="str">
        <f t="shared" si="3"/>
        <v/>
      </c>
      <c r="C341" t="str">
        <f>if(and(D$4&gt;1,E341=PROSES!$D$22),,D341)</f>
        <v/>
      </c>
      <c r="D341" s="1" t="str">
        <f>if(and(F$4&gt;1,F341=PROSES!$B$10),,F341)</f>
        <v/>
      </c>
      <c r="E341" t="str">
        <f t="shared" si="4"/>
        <v/>
      </c>
      <c r="F341" t="str">
        <f t="shared" si="5"/>
        <v/>
      </c>
      <c r="G341" s="1" t="str">
        <f>if(Z341=PROSES!$E$29,T341,)</f>
        <v/>
      </c>
      <c r="H341" t="str">
        <f>if(X341=PROSES!$E$29,T341,)</f>
        <v/>
      </c>
      <c r="I341" t="str">
        <f t="shared" si="6"/>
        <v/>
      </c>
      <c r="J341" t="str">
        <f>if(and($K$4&gt;1,R341=PROSES!$C$2),,K341)</f>
        <v/>
      </c>
      <c r="K341" s="1" t="str">
        <f>if(and($L$4&gt;1,L341=PROSES!$B$2),,L341)</f>
        <v/>
      </c>
      <c r="L341" t="str">
        <f t="shared" si="7"/>
        <v/>
      </c>
      <c r="M341" t="str">
        <f>if(Z341=PROSES!$B$3,T341,)</f>
        <v/>
      </c>
      <c r="N341" t="str">
        <f>if(X341=PROSES!$B$3,T341,)</f>
        <v/>
      </c>
      <c r="O341" t="str">
        <f t="shared" si="8"/>
        <v/>
      </c>
      <c r="P341" t="str">
        <f>if(Z341=PROSES!$B$1,T341,)</f>
        <v/>
      </c>
      <c r="Q341" t="str">
        <f>if(X341=PROSES!$B$1,T341,)</f>
        <v/>
      </c>
      <c r="R341" t="str">
        <f t="shared" si="9"/>
        <v>CSW</v>
      </c>
      <c r="S341" s="3"/>
      <c r="T341" s="68" t="s">
        <v>3763</v>
      </c>
      <c r="U341" s="68" t="s">
        <v>58</v>
      </c>
      <c r="V341" s="68" t="s">
        <v>58</v>
      </c>
      <c r="W341" s="68" t="s">
        <v>720</v>
      </c>
      <c r="X341" s="68"/>
      <c r="Y341" s="68" t="s">
        <v>3762</v>
      </c>
      <c r="Z341" s="68" t="s">
        <v>717</v>
      </c>
      <c r="AA341" s="68" t="s">
        <v>66</v>
      </c>
      <c r="AB341" s="6"/>
      <c r="AC341" s="6"/>
      <c r="AD341" s="112">
        <v>0.0</v>
      </c>
      <c r="AE341" s="112">
        <v>1.0</v>
      </c>
      <c r="AF341" s="6"/>
      <c r="AG341" s="112">
        <v>1.9</v>
      </c>
      <c r="AH341" s="112">
        <v>1.0</v>
      </c>
      <c r="AI341" s="68" t="s">
        <v>64</v>
      </c>
      <c r="AJ341" s="112">
        <v>0.0</v>
      </c>
      <c r="AK341" s="6"/>
      <c r="AL341" s="6"/>
      <c r="AM341" s="112">
        <v>0.0</v>
      </c>
      <c r="AN341" s="112">
        <v>0.0</v>
      </c>
      <c r="AO341" s="112">
        <v>100.0</v>
      </c>
      <c r="AP341" s="112">
        <v>1.0</v>
      </c>
      <c r="AQ341" s="112">
        <v>0.6</v>
      </c>
      <c r="AR341" s="112">
        <v>0.7972319</v>
      </c>
      <c r="AS341" s="112">
        <v>70.94324</v>
      </c>
      <c r="AT341" s="112">
        <v>0.2603</v>
      </c>
      <c r="AU341" s="112">
        <v>0.75354</v>
      </c>
      <c r="AV341" s="112">
        <v>0.5453</v>
      </c>
      <c r="AW341" s="112">
        <v>2.26062</v>
      </c>
      <c r="AX341" s="112">
        <v>0.0</v>
      </c>
      <c r="AY341" s="112">
        <v>0.6412987</v>
      </c>
      <c r="AZ341" s="112">
        <v>8.348166</v>
      </c>
    </row>
    <row r="342" hidden="1">
      <c r="A342">
        <f t="shared" si="2"/>
        <v>0</v>
      </c>
      <c r="B342" t="str">
        <f t="shared" si="3"/>
        <v/>
      </c>
      <c r="C342" t="str">
        <f>if(and(D$4&gt;1,E342=PROSES!$D$22),,D342)</f>
        <v/>
      </c>
      <c r="D342" s="1" t="str">
        <f>if(and(F$4&gt;1,F342=PROSES!$B$10),,F342)</f>
        <v/>
      </c>
      <c r="E342" t="str">
        <f t="shared" si="4"/>
        <v/>
      </c>
      <c r="F342" t="str">
        <f t="shared" si="5"/>
        <v/>
      </c>
      <c r="G342" s="1" t="str">
        <f>if(Z342=PROSES!$E$29,T342,)</f>
        <v/>
      </c>
      <c r="H342" t="str">
        <f>if(X342=PROSES!$E$29,T342,)</f>
        <v/>
      </c>
      <c r="I342" t="str">
        <f t="shared" si="6"/>
        <v/>
      </c>
      <c r="J342" t="str">
        <f>if(and($K$4&gt;1,R342=PROSES!$C$2),,K342)</f>
        <v/>
      </c>
      <c r="K342" s="1" t="str">
        <f>if(and($L$4&gt;1,L342=PROSES!$B$2),,L342)</f>
        <v/>
      </c>
      <c r="L342" t="str">
        <f t="shared" si="7"/>
        <v/>
      </c>
      <c r="M342" t="str">
        <f>if(Z342=PROSES!$B$3,T342,)</f>
        <v/>
      </c>
      <c r="N342" t="str">
        <f>if(X342=PROSES!$B$3,T342,)</f>
        <v/>
      </c>
      <c r="O342" t="str">
        <f t="shared" si="8"/>
        <v/>
      </c>
      <c r="P342" t="str">
        <f>if(Z342=PROSES!$B$1,T342,)</f>
        <v/>
      </c>
      <c r="Q342" t="str">
        <f>if(X342=PROSES!$B$1,T342,)</f>
        <v/>
      </c>
      <c r="R342" t="str">
        <f t="shared" si="9"/>
        <v>TAMAN SAMBASCSW</v>
      </c>
      <c r="S342" s="3"/>
      <c r="T342" s="68" t="s">
        <v>724</v>
      </c>
      <c r="U342" s="68" t="s">
        <v>58</v>
      </c>
      <c r="V342" s="68" t="s">
        <v>58</v>
      </c>
      <c r="W342" s="68" t="s">
        <v>725</v>
      </c>
      <c r="X342" s="68" t="s">
        <v>726</v>
      </c>
      <c r="Y342" s="68" t="s">
        <v>61</v>
      </c>
      <c r="Z342" s="68" t="s">
        <v>717</v>
      </c>
      <c r="AA342" s="68" t="s">
        <v>66</v>
      </c>
      <c r="AB342" s="6"/>
      <c r="AC342" s="6"/>
      <c r="AD342" s="112">
        <v>0.0</v>
      </c>
      <c r="AE342" s="112">
        <v>1.0</v>
      </c>
      <c r="AF342" s="6"/>
      <c r="AG342" s="112">
        <v>1.2</v>
      </c>
      <c r="AH342" s="112">
        <v>1.0</v>
      </c>
      <c r="AI342" s="68" t="s">
        <v>64</v>
      </c>
      <c r="AJ342" s="112">
        <v>0.0</v>
      </c>
      <c r="AK342" s="6"/>
      <c r="AL342" s="6"/>
      <c r="AM342" s="112">
        <v>0.0</v>
      </c>
      <c r="AN342" s="112">
        <v>0.0</v>
      </c>
      <c r="AO342" s="112">
        <v>100.0</v>
      </c>
      <c r="AP342" s="112">
        <v>1.0</v>
      </c>
      <c r="AQ342" s="112">
        <v>0.3</v>
      </c>
      <c r="AR342" s="112">
        <v>0.2331074</v>
      </c>
      <c r="AS342" s="112">
        <v>66.1004</v>
      </c>
      <c r="AT342" s="112">
        <v>0.09444001</v>
      </c>
      <c r="AU342" s="112">
        <v>0.21312</v>
      </c>
      <c r="AV342" s="112">
        <v>0.2748</v>
      </c>
      <c r="AW342" s="112">
        <v>0.6396</v>
      </c>
      <c r="AX342" s="112">
        <v>0.0</v>
      </c>
      <c r="AY342" s="112">
        <v>0.6621406</v>
      </c>
      <c r="AZ342" s="112">
        <v>0.9759132</v>
      </c>
    </row>
    <row r="343" hidden="1">
      <c r="A343">
        <f t="shared" si="2"/>
        <v>0</v>
      </c>
      <c r="B343" t="str">
        <f t="shared" si="3"/>
        <v/>
      </c>
      <c r="C343" t="str">
        <f>if(and(D$4&gt;1,E343=PROSES!$D$22),,D343)</f>
        <v/>
      </c>
      <c r="D343" s="1" t="str">
        <f>if(and(F$4&gt;1,F343=PROSES!$B$10),,F343)</f>
        <v/>
      </c>
      <c r="E343" t="str">
        <f t="shared" si="4"/>
        <v/>
      </c>
      <c r="F343" t="str">
        <f t="shared" si="5"/>
        <v/>
      </c>
      <c r="G343" s="1" t="str">
        <f>if(Z343=PROSES!$E$29,T343,)</f>
        <v/>
      </c>
      <c r="H343" t="str">
        <f>if(X343=PROSES!$E$29,T343,)</f>
        <v/>
      </c>
      <c r="I343" t="str">
        <f t="shared" si="6"/>
        <v/>
      </c>
      <c r="J343" t="str">
        <f>if(and($K$4&gt;1,R343=PROSES!$C$2),,K343)</f>
        <v/>
      </c>
      <c r="K343" s="1" t="str">
        <f>if(and($L$4&gt;1,L343=PROSES!$B$2),,L343)</f>
        <v/>
      </c>
      <c r="L343" t="str">
        <f t="shared" si="7"/>
        <v/>
      </c>
      <c r="M343" t="str">
        <f>if(Z343=PROSES!$B$3,T343,)</f>
        <v/>
      </c>
      <c r="N343" t="str">
        <f>if(X343=PROSES!$B$3,T343,)</f>
        <v/>
      </c>
      <c r="O343" t="str">
        <f t="shared" si="8"/>
        <v/>
      </c>
      <c r="P343" t="str">
        <f>if(Z343=PROSES!$B$1,T343,)</f>
        <v/>
      </c>
      <c r="Q343" t="str">
        <f>if(X343=PROSES!$B$1,T343,)</f>
        <v/>
      </c>
      <c r="R343" t="str">
        <f t="shared" si="9"/>
        <v>CIKUPACURUG</v>
      </c>
      <c r="S343" s="3"/>
      <c r="T343" s="68" t="s">
        <v>3764</v>
      </c>
      <c r="U343" s="68" t="s">
        <v>58</v>
      </c>
      <c r="V343" s="68" t="s">
        <v>58</v>
      </c>
      <c r="W343" s="68" t="s">
        <v>3765</v>
      </c>
      <c r="X343" s="68" t="s">
        <v>567</v>
      </c>
      <c r="Y343" s="115">
        <v>44201.0</v>
      </c>
      <c r="Z343" s="68" t="s">
        <v>729</v>
      </c>
      <c r="AA343" s="115">
        <v>44201.0</v>
      </c>
      <c r="AB343" s="6"/>
      <c r="AC343" s="6"/>
      <c r="AD343" s="112">
        <v>0.0</v>
      </c>
      <c r="AE343" s="112">
        <v>1.0</v>
      </c>
      <c r="AF343" s="6"/>
      <c r="AG343" s="112">
        <v>18.9</v>
      </c>
      <c r="AH343" s="112">
        <v>1.0</v>
      </c>
      <c r="AI343" s="68" t="s">
        <v>64</v>
      </c>
      <c r="AJ343" s="112">
        <v>0.0</v>
      </c>
      <c r="AK343" s="6"/>
      <c r="AL343" s="6"/>
      <c r="AM343" s="112">
        <v>0.0</v>
      </c>
      <c r="AN343" s="112">
        <v>0.0</v>
      </c>
      <c r="AO343" s="112">
        <v>100.0</v>
      </c>
      <c r="AP343" s="112">
        <v>1.0</v>
      </c>
      <c r="AQ343" s="112">
        <v>1.758</v>
      </c>
      <c r="AR343" s="112">
        <v>1.695409</v>
      </c>
      <c r="AS343" s="112">
        <v>80.73141</v>
      </c>
      <c r="AT343" s="112">
        <v>0.2730672</v>
      </c>
      <c r="AU343" s="112">
        <v>1.673274</v>
      </c>
      <c r="AV343" s="112">
        <v>1.180097</v>
      </c>
      <c r="AW343" s="112">
        <v>0.827631</v>
      </c>
      <c r="AX343" s="112">
        <v>0.0</v>
      </c>
      <c r="AY343" s="112">
        <v>0.2438127</v>
      </c>
      <c r="AZ343" s="112">
        <v>-123.7254</v>
      </c>
    </row>
    <row r="344" hidden="1">
      <c r="A344">
        <f t="shared" si="2"/>
        <v>0</v>
      </c>
      <c r="B344" t="str">
        <f t="shared" si="3"/>
        <v/>
      </c>
      <c r="C344" t="str">
        <f>if(and(D$4&gt;1,E344=PROSES!$D$22),,D344)</f>
        <v/>
      </c>
      <c r="D344" s="1" t="str">
        <f>if(and(F$4&gt;1,F344=PROSES!$B$10),,F344)</f>
        <v/>
      </c>
      <c r="E344" t="str">
        <f t="shared" si="4"/>
        <v/>
      </c>
      <c r="F344" t="str">
        <f t="shared" si="5"/>
        <v/>
      </c>
      <c r="G344" s="1" t="str">
        <f>if(Z344=PROSES!$E$29,T344,)</f>
        <v/>
      </c>
      <c r="H344" t="str">
        <f>if(X344=PROSES!$E$29,T344,)</f>
        <v/>
      </c>
      <c r="I344" t="str">
        <f t="shared" si="6"/>
        <v/>
      </c>
      <c r="J344" t="str">
        <f>if(and($K$4&gt;1,R344=PROSES!$C$2),,K344)</f>
        <v/>
      </c>
      <c r="K344" s="1" t="str">
        <f>if(and($L$4&gt;1,L344=PROSES!$B$2),,L344)</f>
        <v/>
      </c>
      <c r="L344" t="str">
        <f t="shared" si="7"/>
        <v/>
      </c>
      <c r="M344" t="str">
        <f>if(Z344=PROSES!$B$3,T344,)</f>
        <v/>
      </c>
      <c r="N344" t="str">
        <f>if(X344=PROSES!$B$3,T344,)</f>
        <v/>
      </c>
      <c r="O344" t="str">
        <f t="shared" si="8"/>
        <v/>
      </c>
      <c r="P344" t="str">
        <f>if(Z344=PROSES!$B$1,T344,)</f>
        <v/>
      </c>
      <c r="Q344" t="str">
        <f>if(X344=PROSES!$B$1,T344,)</f>
        <v/>
      </c>
      <c r="R344" t="str">
        <f t="shared" si="9"/>
        <v>CIKUPACURUG</v>
      </c>
      <c r="S344" s="3"/>
      <c r="T344" s="68" t="s">
        <v>3766</v>
      </c>
      <c r="U344" s="68" t="s">
        <v>58</v>
      </c>
      <c r="V344" s="68" t="s">
        <v>58</v>
      </c>
      <c r="W344" s="68" t="s">
        <v>3767</v>
      </c>
      <c r="X344" s="68" t="s">
        <v>567</v>
      </c>
      <c r="Y344" s="115">
        <v>44232.0</v>
      </c>
      <c r="Z344" s="68" t="s">
        <v>729</v>
      </c>
      <c r="AA344" s="115">
        <v>44201.0</v>
      </c>
      <c r="AB344" s="6"/>
      <c r="AC344" s="6"/>
      <c r="AD344" s="112">
        <v>0.0</v>
      </c>
      <c r="AE344" s="112">
        <v>1.0</v>
      </c>
      <c r="AF344" s="6"/>
      <c r="AG344" s="112">
        <v>18.6</v>
      </c>
      <c r="AH344" s="112">
        <v>1.0</v>
      </c>
      <c r="AI344" s="68" t="s">
        <v>64</v>
      </c>
      <c r="AJ344" s="112">
        <v>0.0</v>
      </c>
      <c r="AK344" s="6"/>
      <c r="AL344" s="6"/>
      <c r="AM344" s="112">
        <v>0.0</v>
      </c>
      <c r="AN344" s="112">
        <v>0.0</v>
      </c>
      <c r="AO344" s="112">
        <v>100.0</v>
      </c>
      <c r="AP344" s="112">
        <v>1.0</v>
      </c>
      <c r="AQ344" s="112">
        <v>1.718</v>
      </c>
      <c r="AR344" s="112">
        <v>1.668497</v>
      </c>
      <c r="AS344" s="112">
        <v>80.73141</v>
      </c>
      <c r="AT344" s="112">
        <v>0.2687328</v>
      </c>
      <c r="AU344" s="112">
        <v>1.646714</v>
      </c>
      <c r="AV344" s="112">
        <v>1.161365</v>
      </c>
      <c r="AW344" s="112">
        <v>0.814494</v>
      </c>
      <c r="AX344" s="112">
        <v>0.0</v>
      </c>
      <c r="AY344" s="112">
        <v>0.2438127</v>
      </c>
      <c r="AZ344" s="112">
        <v>-123.7254</v>
      </c>
    </row>
    <row r="345" hidden="1">
      <c r="A345">
        <f t="shared" si="2"/>
        <v>0</v>
      </c>
      <c r="B345" t="str">
        <f t="shared" si="3"/>
        <v/>
      </c>
      <c r="C345" t="str">
        <f>if(and(D$4&gt;1,E345=PROSES!$D$22),,D345)</f>
        <v/>
      </c>
      <c r="D345" s="1" t="str">
        <f>if(and(F$4&gt;1,F345=PROSES!$B$10),,F345)</f>
        <v/>
      </c>
      <c r="E345" t="str">
        <f t="shared" si="4"/>
        <v/>
      </c>
      <c r="F345" t="str">
        <f t="shared" si="5"/>
        <v/>
      </c>
      <c r="G345" s="1" t="str">
        <f>if(Z345=PROSES!$E$29,T345,)</f>
        <v/>
      </c>
      <c r="H345" t="str">
        <f>if(X345=PROSES!$E$29,T345,)</f>
        <v/>
      </c>
      <c r="I345" t="str">
        <f t="shared" si="6"/>
        <v/>
      </c>
      <c r="J345" t="str">
        <f>if(and($K$4&gt;1,R345=PROSES!$C$2),,K345)</f>
        <v/>
      </c>
      <c r="K345" s="1" t="str">
        <f>if(and($L$4&gt;1,L345=PROSES!$B$2),,L345)</f>
        <v/>
      </c>
      <c r="L345" t="str">
        <f t="shared" si="7"/>
        <v/>
      </c>
      <c r="M345" t="str">
        <f>if(Z345=PROSES!$B$3,T345,)</f>
        <v/>
      </c>
      <c r="N345" t="str">
        <f>if(X345=PROSES!$B$3,T345,)</f>
        <v/>
      </c>
      <c r="O345" t="str">
        <f t="shared" si="8"/>
        <v/>
      </c>
      <c r="P345" t="str">
        <f>if(Z345=PROSES!$B$1,T345,)</f>
        <v/>
      </c>
      <c r="Q345" t="str">
        <f>if(X345=PROSES!$B$1,T345,)</f>
        <v/>
      </c>
      <c r="R345" t="str">
        <f t="shared" si="9"/>
        <v>JATILUHUR4CURUG4</v>
      </c>
      <c r="S345" s="3"/>
      <c r="T345" s="68" t="s">
        <v>730</v>
      </c>
      <c r="U345" s="68" t="s">
        <v>115</v>
      </c>
      <c r="V345" s="68" t="s">
        <v>115</v>
      </c>
      <c r="W345" s="68" t="s">
        <v>215</v>
      </c>
      <c r="X345" s="68" t="s">
        <v>731</v>
      </c>
      <c r="Y345" s="68" t="s">
        <v>123</v>
      </c>
      <c r="Z345" s="68" t="s">
        <v>732</v>
      </c>
      <c r="AA345" s="68" t="s">
        <v>123</v>
      </c>
      <c r="AB345" s="6"/>
      <c r="AC345" s="6"/>
      <c r="AD345" s="112">
        <v>0.0</v>
      </c>
      <c r="AE345" s="112">
        <v>1.0</v>
      </c>
      <c r="AF345" s="6"/>
      <c r="AG345" s="112">
        <v>10.0</v>
      </c>
      <c r="AH345" s="112">
        <v>1.0</v>
      </c>
      <c r="AI345" s="68" t="s">
        <v>64</v>
      </c>
      <c r="AJ345" s="112">
        <v>0.0</v>
      </c>
      <c r="AK345" s="6"/>
      <c r="AL345" s="6"/>
      <c r="AM345" s="112">
        <v>0.0</v>
      </c>
      <c r="AN345" s="112">
        <v>0.0</v>
      </c>
      <c r="AO345" s="112">
        <v>100.0</v>
      </c>
      <c r="AP345" s="112">
        <v>1.0</v>
      </c>
      <c r="AQ345" s="112">
        <v>0.44</v>
      </c>
      <c r="AR345" s="112">
        <v>4.432187</v>
      </c>
      <c r="AS345" s="112">
        <v>60.53732</v>
      </c>
      <c r="AT345" s="112">
        <v>2.18</v>
      </c>
      <c r="AU345" s="112">
        <v>3.859</v>
      </c>
      <c r="AV345" s="112">
        <v>3.68</v>
      </c>
      <c r="AW345" s="112">
        <v>11.577</v>
      </c>
      <c r="AX345" s="112">
        <v>0.0</v>
      </c>
      <c r="AY345" s="112">
        <v>0.5913117</v>
      </c>
      <c r="AZ345" s="112">
        <v>18.4643</v>
      </c>
    </row>
    <row r="346" hidden="1">
      <c r="A346">
        <f t="shared" si="2"/>
        <v>0</v>
      </c>
      <c r="B346" t="str">
        <f t="shared" si="3"/>
        <v/>
      </c>
      <c r="C346" t="str">
        <f>if(and(D$4&gt;1,E346=PROSES!$D$22),,D346)</f>
        <v/>
      </c>
      <c r="D346" s="1" t="str">
        <f>if(and(F$4&gt;1,F346=PROSES!$B$10),,F346)</f>
        <v/>
      </c>
      <c r="E346" t="str">
        <f t="shared" si="4"/>
        <v/>
      </c>
      <c r="F346" t="str">
        <f t="shared" si="5"/>
        <v/>
      </c>
      <c r="G346" s="1" t="str">
        <f>if(Z346=PROSES!$E$29,T346,)</f>
        <v/>
      </c>
      <c r="H346" t="str">
        <f>if(X346=PROSES!$E$29,T346,)</f>
        <v/>
      </c>
      <c r="I346" t="str">
        <f t="shared" si="6"/>
        <v/>
      </c>
      <c r="J346" t="str">
        <f>if(and($K$4&gt;1,R346=PROSES!$C$2),,K346)</f>
        <v/>
      </c>
      <c r="K346" s="1" t="str">
        <f>if(and($L$4&gt;1,L346=PROSES!$B$2),,L346)</f>
        <v/>
      </c>
      <c r="L346" t="str">
        <f t="shared" si="7"/>
        <v/>
      </c>
      <c r="M346" t="str">
        <f>if(Z346=PROSES!$B$3,T346,)</f>
        <v/>
      </c>
      <c r="N346" t="str">
        <f>if(X346=PROSES!$B$3,T346,)</f>
        <v/>
      </c>
      <c r="O346" t="str">
        <f t="shared" si="8"/>
        <v/>
      </c>
      <c r="P346" t="str">
        <f>if(Z346=PROSES!$B$1,T346,)</f>
        <v/>
      </c>
      <c r="Q346" t="str">
        <f>if(X346=PROSES!$B$1,T346,)</f>
        <v/>
      </c>
      <c r="R346" t="str">
        <f t="shared" si="9"/>
        <v>CURUG4KOSAMBI BARU4</v>
      </c>
      <c r="S346" s="3"/>
      <c r="T346" s="68" t="s">
        <v>735</v>
      </c>
      <c r="U346" s="68" t="s">
        <v>115</v>
      </c>
      <c r="V346" s="68" t="s">
        <v>115</v>
      </c>
      <c r="W346" s="68" t="s">
        <v>215</v>
      </c>
      <c r="X346" s="68" t="s">
        <v>732</v>
      </c>
      <c r="Y346" s="68" t="s">
        <v>349</v>
      </c>
      <c r="Z346" s="68" t="s">
        <v>736</v>
      </c>
      <c r="AA346" s="68" t="s">
        <v>123</v>
      </c>
      <c r="AB346" s="6"/>
      <c r="AC346" s="6"/>
      <c r="AD346" s="112">
        <v>0.0</v>
      </c>
      <c r="AE346" s="112">
        <v>1.0</v>
      </c>
      <c r="AF346" s="6"/>
      <c r="AG346" s="112">
        <v>10.0</v>
      </c>
      <c r="AH346" s="112">
        <v>1.0</v>
      </c>
      <c r="AI346" s="68" t="s">
        <v>64</v>
      </c>
      <c r="AJ346" s="112">
        <v>0.0</v>
      </c>
      <c r="AK346" s="6"/>
      <c r="AL346" s="6"/>
      <c r="AM346" s="112">
        <v>0.0</v>
      </c>
      <c r="AN346" s="112">
        <v>0.0</v>
      </c>
      <c r="AO346" s="112">
        <v>100.0</v>
      </c>
      <c r="AP346" s="112">
        <v>1.0</v>
      </c>
      <c r="AQ346" s="112">
        <v>0.44</v>
      </c>
      <c r="AR346" s="112">
        <v>4.432187</v>
      </c>
      <c r="AS346" s="112">
        <v>60.53732</v>
      </c>
      <c r="AT346" s="112">
        <v>2.18</v>
      </c>
      <c r="AU346" s="112">
        <v>3.859</v>
      </c>
      <c r="AV346" s="112">
        <v>3.68</v>
      </c>
      <c r="AW346" s="112">
        <v>11.577</v>
      </c>
      <c r="AX346" s="112">
        <v>0.0</v>
      </c>
      <c r="AY346" s="112">
        <v>0.5913117</v>
      </c>
      <c r="AZ346" s="112">
        <v>18.4643</v>
      </c>
    </row>
    <row r="347" hidden="1">
      <c r="A347">
        <f t="shared" si="2"/>
        <v>0</v>
      </c>
      <c r="B347" t="str">
        <f t="shared" si="3"/>
        <v/>
      </c>
      <c r="C347" t="str">
        <f>if(and(D$4&gt;1,E347=PROSES!$D$22),,D347)</f>
        <v/>
      </c>
      <c r="D347" s="1" t="str">
        <f>if(and(F$4&gt;1,F347=PROSES!$B$10),,F347)</f>
        <v/>
      </c>
      <c r="E347" t="str">
        <f t="shared" si="4"/>
        <v/>
      </c>
      <c r="F347" t="str">
        <f t="shared" si="5"/>
        <v/>
      </c>
      <c r="G347" s="1" t="str">
        <f>if(Z347=PROSES!$E$29,T347,)</f>
        <v/>
      </c>
      <c r="H347" t="str">
        <f>if(X347=PROSES!$E$29,T347,)</f>
        <v/>
      </c>
      <c r="I347" t="str">
        <f t="shared" si="6"/>
        <v/>
      </c>
      <c r="J347" t="str">
        <f>if(and($K$4&gt;1,R347=PROSES!$C$2),,K347)</f>
        <v/>
      </c>
      <c r="K347" s="1" t="str">
        <f>if(and($L$4&gt;1,L347=PROSES!$B$2),,L347)</f>
        <v/>
      </c>
      <c r="L347" t="str">
        <f t="shared" si="7"/>
        <v/>
      </c>
      <c r="M347" t="str">
        <f>if(Z347=PROSES!$B$3,T347,)</f>
        <v/>
      </c>
      <c r="N347" t="str">
        <f>if(X347=PROSES!$B$3,T347,)</f>
        <v/>
      </c>
      <c r="O347" t="str">
        <f t="shared" si="8"/>
        <v/>
      </c>
      <c r="P347" t="str">
        <f>if(Z347=PROSES!$B$1,T347,)</f>
        <v/>
      </c>
      <c r="Q347" t="str">
        <f>if(X347=PROSES!$B$1,T347,)</f>
        <v/>
      </c>
      <c r="R347" t="str">
        <f t="shared" si="9"/>
        <v>CAWANG5 GISCIPINANG</v>
      </c>
      <c r="S347" s="3"/>
      <c r="T347" s="68" t="s">
        <v>737</v>
      </c>
      <c r="U347" s="68" t="s">
        <v>58</v>
      </c>
      <c r="V347" s="68" t="s">
        <v>58</v>
      </c>
      <c r="W347" s="68" t="s">
        <v>572</v>
      </c>
      <c r="X347" s="68" t="s">
        <v>738</v>
      </c>
      <c r="Y347" s="68" t="s">
        <v>553</v>
      </c>
      <c r="Z347" s="68" t="s">
        <v>573</v>
      </c>
      <c r="AA347" s="68" t="s">
        <v>66</v>
      </c>
      <c r="AB347" s="6"/>
      <c r="AC347" s="6"/>
      <c r="AD347" s="112">
        <v>0.0</v>
      </c>
      <c r="AE347" s="112">
        <v>1.0</v>
      </c>
      <c r="AF347" s="6"/>
      <c r="AG347" s="112">
        <v>3.5</v>
      </c>
      <c r="AH347" s="112">
        <v>1.0</v>
      </c>
      <c r="AI347" s="68" t="s">
        <v>64</v>
      </c>
      <c r="AJ347" s="112">
        <v>0.0</v>
      </c>
      <c r="AK347" s="6"/>
      <c r="AL347" s="6"/>
      <c r="AM347" s="112">
        <v>0.0</v>
      </c>
      <c r="AN347" s="112">
        <v>0.0</v>
      </c>
      <c r="AO347" s="112">
        <v>100.0</v>
      </c>
      <c r="AP347" s="112">
        <v>1.0</v>
      </c>
      <c r="AQ347" s="112">
        <v>1.5</v>
      </c>
      <c r="AR347" s="112">
        <v>0.9620869</v>
      </c>
      <c r="AS347" s="112">
        <v>81.69598</v>
      </c>
      <c r="AT347" s="112">
        <v>0.13895</v>
      </c>
      <c r="AU347" s="112">
        <v>0.952</v>
      </c>
      <c r="AV347" s="112">
        <v>0.66395</v>
      </c>
      <c r="AW347" s="112">
        <v>2.856</v>
      </c>
      <c r="AX347" s="112">
        <v>0.0</v>
      </c>
      <c r="AY347" s="112">
        <v>0.6842953</v>
      </c>
      <c r="AZ347" s="112">
        <v>-7.111392</v>
      </c>
    </row>
    <row r="348" hidden="1">
      <c r="A348">
        <f t="shared" si="2"/>
        <v>0</v>
      </c>
      <c r="B348" t="str">
        <f t="shared" si="3"/>
        <v/>
      </c>
      <c r="C348" t="str">
        <f>if(and(D$4&gt;1,E348=PROSES!$D$22),,D348)</f>
        <v/>
      </c>
      <c r="D348" s="1" t="str">
        <f>if(and(F$4&gt;1,F348=PROSES!$B$10),,F348)</f>
        <v/>
      </c>
      <c r="E348" t="str">
        <f t="shared" si="4"/>
        <v/>
      </c>
      <c r="F348" t="str">
        <f t="shared" si="5"/>
        <v/>
      </c>
      <c r="G348" s="1" t="str">
        <f>if(Z348=PROSES!$E$29,T348,)</f>
        <v/>
      </c>
      <c r="H348" t="str">
        <f>if(X348=PROSES!$E$29,T348,)</f>
        <v/>
      </c>
      <c r="I348" t="str">
        <f t="shared" si="6"/>
        <v/>
      </c>
      <c r="J348" t="str">
        <f>if(and($K$4&gt;1,R348=PROSES!$C$2),,K348)</f>
        <v/>
      </c>
      <c r="K348" s="1" t="str">
        <f>if(and($L$4&gt;1,L348=PROSES!$B$2),,L348)</f>
        <v/>
      </c>
      <c r="L348" t="str">
        <f t="shared" si="7"/>
        <v/>
      </c>
      <c r="M348" t="str">
        <f>if(Z348=PROSES!$B$3,T348,)</f>
        <v/>
      </c>
      <c r="N348" t="str">
        <f>if(X348=PROSES!$B$3,T348,)</f>
        <v/>
      </c>
      <c r="O348" t="str">
        <f t="shared" si="8"/>
        <v/>
      </c>
      <c r="P348" t="str">
        <f>if(Z348=PROSES!$B$1,T348,)</f>
        <v/>
      </c>
      <c r="Q348" t="str">
        <f>if(X348=PROSES!$B$1,T348,)</f>
        <v/>
      </c>
      <c r="R348" t="str">
        <f t="shared" si="9"/>
        <v>CAWANG5 GISCIPINANG</v>
      </c>
      <c r="S348" s="3"/>
      <c r="T348" s="68" t="s">
        <v>739</v>
      </c>
      <c r="U348" s="68" t="s">
        <v>58</v>
      </c>
      <c r="V348" s="68" t="s">
        <v>58</v>
      </c>
      <c r="W348" s="68" t="s">
        <v>572</v>
      </c>
      <c r="X348" s="68" t="s">
        <v>738</v>
      </c>
      <c r="Y348" s="68" t="s">
        <v>553</v>
      </c>
      <c r="Z348" s="68" t="s">
        <v>573</v>
      </c>
      <c r="AA348" s="68" t="s">
        <v>66</v>
      </c>
      <c r="AB348" s="6"/>
      <c r="AC348" s="6"/>
      <c r="AD348" s="112">
        <v>0.0</v>
      </c>
      <c r="AE348" s="112">
        <v>1.0</v>
      </c>
      <c r="AF348" s="6"/>
      <c r="AG348" s="112">
        <v>3.5</v>
      </c>
      <c r="AH348" s="112">
        <v>1.0</v>
      </c>
      <c r="AI348" s="68" t="s">
        <v>64</v>
      </c>
      <c r="AJ348" s="112">
        <v>0.0</v>
      </c>
      <c r="AK348" s="6"/>
      <c r="AL348" s="6"/>
      <c r="AM348" s="112">
        <v>0.0</v>
      </c>
      <c r="AN348" s="112">
        <v>0.0</v>
      </c>
      <c r="AO348" s="112">
        <v>100.0</v>
      </c>
      <c r="AP348" s="112">
        <v>1.0</v>
      </c>
      <c r="AQ348" s="112">
        <v>1.5</v>
      </c>
      <c r="AR348" s="112">
        <v>0.9620869</v>
      </c>
      <c r="AS348" s="112">
        <v>81.69598</v>
      </c>
      <c r="AT348" s="112">
        <v>0.13895</v>
      </c>
      <c r="AU348" s="112">
        <v>0.952</v>
      </c>
      <c r="AV348" s="112">
        <v>0.66395</v>
      </c>
      <c r="AW348" s="112">
        <v>2.856</v>
      </c>
      <c r="AX348" s="112">
        <v>0.0</v>
      </c>
      <c r="AY348" s="112">
        <v>0.6842953</v>
      </c>
      <c r="AZ348" s="112">
        <v>-7.111392</v>
      </c>
    </row>
    <row r="349" hidden="1">
      <c r="A349">
        <f t="shared" si="2"/>
        <v>0</v>
      </c>
      <c r="B349" t="str">
        <f t="shared" si="3"/>
        <v/>
      </c>
      <c r="C349" t="str">
        <f>if(and(D$4&gt;1,E349=PROSES!$D$22),,D349)</f>
        <v/>
      </c>
      <c r="D349" s="1" t="str">
        <f>if(and(F$4&gt;1,F349=PROSES!$B$10),,F349)</f>
        <v/>
      </c>
      <c r="E349" t="str">
        <f t="shared" si="4"/>
        <v/>
      </c>
      <c r="F349" t="str">
        <f t="shared" si="5"/>
        <v/>
      </c>
      <c r="G349" s="1" t="str">
        <f>if(Z349=PROSES!$E$29,T349,)</f>
        <v/>
      </c>
      <c r="H349" t="str">
        <f>if(X349=PROSES!$E$29,T349,)</f>
        <v/>
      </c>
      <c r="I349" t="str">
        <f t="shared" si="6"/>
        <v/>
      </c>
      <c r="J349" t="str">
        <f>if(and($K$4&gt;1,R349=PROSES!$C$2),,K349)</f>
        <v/>
      </c>
      <c r="K349" s="1" t="str">
        <f>if(and($L$4&gt;1,L349=PROSES!$B$2),,L349)</f>
        <v/>
      </c>
      <c r="L349" t="str">
        <f t="shared" si="7"/>
        <v/>
      </c>
      <c r="M349" t="str">
        <f>if(Z349=PROSES!$B$3,T349,)</f>
        <v/>
      </c>
      <c r="N349" t="str">
        <f>if(X349=PROSES!$B$3,T349,)</f>
        <v/>
      </c>
      <c r="O349" t="str">
        <f t="shared" si="8"/>
        <v/>
      </c>
      <c r="P349" t="str">
        <f>if(Z349=PROSES!$B$1,T349,)</f>
        <v/>
      </c>
      <c r="Q349" t="str">
        <f>if(X349=PROSES!$B$1,T349,)</f>
        <v/>
      </c>
      <c r="R349" t="str">
        <f t="shared" si="9"/>
        <v>CAWANG4DEPOK4</v>
      </c>
      <c r="S349" s="3"/>
      <c r="T349" s="68" t="s">
        <v>740</v>
      </c>
      <c r="U349" s="68" t="s">
        <v>58</v>
      </c>
      <c r="V349" s="68" t="s">
        <v>58</v>
      </c>
      <c r="W349" s="68" t="s">
        <v>741</v>
      </c>
      <c r="X349" s="68" t="s">
        <v>742</v>
      </c>
      <c r="Y349" s="68" t="s">
        <v>249</v>
      </c>
      <c r="Z349" s="68" t="s">
        <v>743</v>
      </c>
      <c r="AA349" s="68" t="s">
        <v>249</v>
      </c>
      <c r="AB349" s="6"/>
      <c r="AC349" s="6"/>
      <c r="AD349" s="112">
        <v>0.0</v>
      </c>
      <c r="AE349" s="112">
        <v>1.0</v>
      </c>
      <c r="AF349" s="6"/>
      <c r="AG349" s="112">
        <v>15.4</v>
      </c>
      <c r="AH349" s="112">
        <v>1.0</v>
      </c>
      <c r="AI349" s="68" t="s">
        <v>64</v>
      </c>
      <c r="AJ349" s="112">
        <v>0.0</v>
      </c>
      <c r="AK349" s="6"/>
      <c r="AL349" s="6"/>
      <c r="AM349" s="112">
        <v>0.0</v>
      </c>
      <c r="AN349" s="112">
        <v>0.0</v>
      </c>
      <c r="AO349" s="112">
        <v>100.0</v>
      </c>
      <c r="AP349" s="112">
        <v>1.0</v>
      </c>
      <c r="AQ349" s="112">
        <v>0.33</v>
      </c>
      <c r="AR349" s="112">
        <v>7.66237</v>
      </c>
      <c r="AS349" s="112">
        <v>53.99379</v>
      </c>
      <c r="AT349" s="112">
        <v>4.5045</v>
      </c>
      <c r="AU349" s="112">
        <v>6.1985</v>
      </c>
      <c r="AV349" s="112">
        <v>6.8145</v>
      </c>
      <c r="AW349" s="112">
        <v>18.5955</v>
      </c>
      <c r="AX349" s="112">
        <v>0.0</v>
      </c>
      <c r="AY349" s="112">
        <v>0.5485848</v>
      </c>
      <c r="AZ349" s="112">
        <v>25.45103</v>
      </c>
    </row>
    <row r="350" hidden="1">
      <c r="A350">
        <f t="shared" si="2"/>
        <v>0</v>
      </c>
      <c r="B350" t="str">
        <f t="shared" si="3"/>
        <v/>
      </c>
      <c r="C350" t="str">
        <f>if(and(D$4&gt;1,E350=PROSES!$D$22),,D350)</f>
        <v/>
      </c>
      <c r="D350" s="1" t="str">
        <f>if(and(F$4&gt;1,F350=PROSES!$B$10),,F350)</f>
        <v/>
      </c>
      <c r="E350" t="str">
        <f t="shared" si="4"/>
        <v/>
      </c>
      <c r="F350" t="str">
        <f t="shared" si="5"/>
        <v/>
      </c>
      <c r="G350" s="1" t="str">
        <f>if(Z350=PROSES!$E$29,T350,)</f>
        <v/>
      </c>
      <c r="H350" t="str">
        <f>if(X350=PROSES!$E$29,T350,)</f>
        <v/>
      </c>
      <c r="I350" t="str">
        <f t="shared" si="6"/>
        <v/>
      </c>
      <c r="J350" t="str">
        <f>if(and($K$4&gt;1,R350=PROSES!$C$2),,K350)</f>
        <v/>
      </c>
      <c r="K350" s="1" t="str">
        <f>if(and($L$4&gt;1,L350=PROSES!$B$2),,L350)</f>
        <v/>
      </c>
      <c r="L350" t="str">
        <f t="shared" si="7"/>
        <v/>
      </c>
      <c r="M350" t="str">
        <f>if(Z350=PROSES!$B$3,T350,)</f>
        <v/>
      </c>
      <c r="N350" t="str">
        <f>if(X350=PROSES!$B$3,T350,)</f>
        <v/>
      </c>
      <c r="O350" t="str">
        <f t="shared" si="8"/>
        <v/>
      </c>
      <c r="P350" t="str">
        <f>if(Z350=PROSES!$B$1,T350,)</f>
        <v/>
      </c>
      <c r="Q350" t="str">
        <f>if(X350=PROSES!$B$1,T350,)</f>
        <v/>
      </c>
      <c r="R350" t="str">
        <f t="shared" si="9"/>
        <v>CAWANG4DEPOK4</v>
      </c>
      <c r="S350" s="3"/>
      <c r="T350" s="68" t="s">
        <v>744</v>
      </c>
      <c r="U350" s="68" t="s">
        <v>58</v>
      </c>
      <c r="V350" s="68" t="s">
        <v>58</v>
      </c>
      <c r="W350" s="68" t="s">
        <v>741</v>
      </c>
      <c r="X350" s="68" t="s">
        <v>742</v>
      </c>
      <c r="Y350" s="68" t="s">
        <v>252</v>
      </c>
      <c r="Z350" s="68" t="s">
        <v>743</v>
      </c>
      <c r="AA350" s="68" t="s">
        <v>249</v>
      </c>
      <c r="AB350" s="6"/>
      <c r="AC350" s="6"/>
      <c r="AD350" s="112">
        <v>0.0</v>
      </c>
      <c r="AE350" s="112">
        <v>1.0</v>
      </c>
      <c r="AF350" s="6"/>
      <c r="AG350" s="112">
        <v>15.4</v>
      </c>
      <c r="AH350" s="112">
        <v>1.0</v>
      </c>
      <c r="AI350" s="68" t="s">
        <v>64</v>
      </c>
      <c r="AJ350" s="112">
        <v>0.0</v>
      </c>
      <c r="AK350" s="6"/>
      <c r="AL350" s="6"/>
      <c r="AM350" s="112">
        <v>0.0</v>
      </c>
      <c r="AN350" s="112">
        <v>0.0</v>
      </c>
      <c r="AO350" s="112">
        <v>100.0</v>
      </c>
      <c r="AP350" s="112">
        <v>1.0</v>
      </c>
      <c r="AQ350" s="112">
        <v>0.33</v>
      </c>
      <c r="AR350" s="112">
        <v>7.66237</v>
      </c>
      <c r="AS350" s="112">
        <v>53.99379</v>
      </c>
      <c r="AT350" s="112">
        <v>4.5045</v>
      </c>
      <c r="AU350" s="112">
        <v>6.1985</v>
      </c>
      <c r="AV350" s="112">
        <v>6.8145</v>
      </c>
      <c r="AW350" s="112">
        <v>18.5955</v>
      </c>
      <c r="AX350" s="112">
        <v>0.0</v>
      </c>
      <c r="AY350" s="112">
        <v>0.5485848</v>
      </c>
      <c r="AZ350" s="112">
        <v>25.45103</v>
      </c>
    </row>
    <row r="351" hidden="1">
      <c r="A351">
        <f t="shared" si="2"/>
        <v>0</v>
      </c>
      <c r="B351" t="str">
        <f t="shared" si="3"/>
        <v/>
      </c>
      <c r="C351" t="str">
        <f>if(and(D$4&gt;1,E351=PROSES!$D$22),,D351)</f>
        <v/>
      </c>
      <c r="D351" s="1" t="str">
        <f>if(and(F$4&gt;1,F351=PROSES!$B$10),,F351)</f>
        <v/>
      </c>
      <c r="E351" t="str">
        <f t="shared" si="4"/>
        <v/>
      </c>
      <c r="F351" t="str">
        <f t="shared" si="5"/>
        <v/>
      </c>
      <c r="G351" s="1" t="str">
        <f>if(Z351=PROSES!$E$29,T351,)</f>
        <v/>
      </c>
      <c r="H351" t="str">
        <f>if(X351=PROSES!$E$29,T351,)</f>
        <v/>
      </c>
      <c r="I351" t="str">
        <f t="shared" si="6"/>
        <v/>
      </c>
      <c r="J351" t="str">
        <f>if(and($K$4&gt;1,R351=PROSES!$C$2),,K351)</f>
        <v/>
      </c>
      <c r="K351" s="1" t="str">
        <f>if(and($L$4&gt;1,L351=PROSES!$B$2),,L351)</f>
        <v/>
      </c>
      <c r="L351" t="str">
        <f t="shared" si="7"/>
        <v/>
      </c>
      <c r="M351" t="str">
        <f>if(Z351=PROSES!$B$3,T351,)</f>
        <v/>
      </c>
      <c r="N351" t="str">
        <f>if(X351=PROSES!$B$3,T351,)</f>
        <v/>
      </c>
      <c r="O351" t="str">
        <f t="shared" si="8"/>
        <v/>
      </c>
      <c r="P351" t="str">
        <f>if(Z351=PROSES!$B$1,T351,)</f>
        <v/>
      </c>
      <c r="Q351" t="str">
        <f>if(X351=PROSES!$B$1,T351,)</f>
        <v/>
      </c>
      <c r="R351" t="str">
        <f t="shared" si="9"/>
        <v>CAWANG5 GISDURENTIGA</v>
      </c>
      <c r="S351" s="3"/>
      <c r="T351" s="68" t="s">
        <v>745</v>
      </c>
      <c r="U351" s="68" t="s">
        <v>58</v>
      </c>
      <c r="V351" s="68" t="s">
        <v>58</v>
      </c>
      <c r="W351" s="68" t="s">
        <v>59</v>
      </c>
      <c r="X351" s="68" t="s">
        <v>738</v>
      </c>
      <c r="Y351" s="68" t="s">
        <v>66</v>
      </c>
      <c r="Z351" s="68" t="s">
        <v>746</v>
      </c>
      <c r="AA351" s="68" t="s">
        <v>66</v>
      </c>
      <c r="AB351" s="6"/>
      <c r="AC351" s="6"/>
      <c r="AD351" s="112">
        <v>0.0</v>
      </c>
      <c r="AE351" s="112">
        <v>1.0</v>
      </c>
      <c r="AF351" s="6"/>
      <c r="AG351" s="112">
        <v>3.5</v>
      </c>
      <c r="AH351" s="112">
        <v>1.0</v>
      </c>
      <c r="AI351" s="68" t="s">
        <v>64</v>
      </c>
      <c r="AJ351" s="112">
        <v>0.0</v>
      </c>
      <c r="AK351" s="6"/>
      <c r="AL351" s="6"/>
      <c r="AM351" s="112">
        <v>0.0</v>
      </c>
      <c r="AN351" s="112">
        <v>0.0</v>
      </c>
      <c r="AO351" s="112">
        <v>100.0</v>
      </c>
      <c r="AP351" s="112">
        <v>1.0</v>
      </c>
      <c r="AQ351" s="112">
        <v>2.73</v>
      </c>
      <c r="AR351" s="112">
        <v>0.9301213</v>
      </c>
      <c r="AS351" s="112">
        <v>76.21999</v>
      </c>
      <c r="AT351" s="112">
        <v>0.22155</v>
      </c>
      <c r="AU351" s="112">
        <v>0.90335</v>
      </c>
      <c r="AV351" s="112">
        <v>0.74655</v>
      </c>
      <c r="AW351" s="112">
        <v>2.71005</v>
      </c>
      <c r="AX351" s="112">
        <v>0.0</v>
      </c>
      <c r="AY351" s="112">
        <v>0.6742607</v>
      </c>
      <c r="AZ351" s="112">
        <v>-2.423059</v>
      </c>
    </row>
    <row r="352" hidden="1">
      <c r="A352">
        <f t="shared" si="2"/>
        <v>0</v>
      </c>
      <c r="B352" t="str">
        <f t="shared" si="3"/>
        <v/>
      </c>
      <c r="C352" t="str">
        <f>if(and(D$4&gt;1,E352=PROSES!$D$22),,D352)</f>
        <v/>
      </c>
      <c r="D352" s="1" t="str">
        <f>if(and(F$4&gt;1,F352=PROSES!$B$10),,F352)</f>
        <v/>
      </c>
      <c r="E352" t="str">
        <f t="shared" si="4"/>
        <v/>
      </c>
      <c r="F352" t="str">
        <f t="shared" si="5"/>
        <v/>
      </c>
      <c r="G352" s="1" t="str">
        <f>if(Z352=PROSES!$E$29,T352,)</f>
        <v/>
      </c>
      <c r="H352" t="str">
        <f>if(X352=PROSES!$E$29,T352,)</f>
        <v/>
      </c>
      <c r="I352" t="str">
        <f t="shared" si="6"/>
        <v/>
      </c>
      <c r="J352" t="str">
        <f>if(and($K$4&gt;1,R352=PROSES!$C$2),,K352)</f>
        <v/>
      </c>
      <c r="K352" s="1" t="str">
        <f>if(and($L$4&gt;1,L352=PROSES!$B$2),,L352)</f>
        <v/>
      </c>
      <c r="L352" t="str">
        <f t="shared" si="7"/>
        <v/>
      </c>
      <c r="M352" t="str">
        <f>if(Z352=PROSES!$B$3,T352,)</f>
        <v/>
      </c>
      <c r="N352" t="str">
        <f>if(X352=PROSES!$B$3,T352,)</f>
        <v/>
      </c>
      <c r="O352" t="str">
        <f t="shared" si="8"/>
        <v/>
      </c>
      <c r="P352" t="str">
        <f>if(Z352=PROSES!$B$1,T352,)</f>
        <v/>
      </c>
      <c r="Q352" t="str">
        <f>if(X352=PROSES!$B$1,T352,)</f>
        <v/>
      </c>
      <c r="R352" t="str">
        <f t="shared" si="9"/>
        <v>CAWANG5 GISDURENTIGA</v>
      </c>
      <c r="S352" s="3"/>
      <c r="T352" s="68" t="s">
        <v>747</v>
      </c>
      <c r="U352" s="68" t="s">
        <v>58</v>
      </c>
      <c r="V352" s="68" t="s">
        <v>58</v>
      </c>
      <c r="W352" s="68" t="s">
        <v>59</v>
      </c>
      <c r="X352" s="68" t="s">
        <v>738</v>
      </c>
      <c r="Y352" s="68" t="s">
        <v>66</v>
      </c>
      <c r="Z352" s="68" t="s">
        <v>746</v>
      </c>
      <c r="AA352" s="68" t="s">
        <v>61</v>
      </c>
      <c r="AB352" s="6"/>
      <c r="AC352" s="6"/>
      <c r="AD352" s="112">
        <v>0.0</v>
      </c>
      <c r="AE352" s="112">
        <v>1.0</v>
      </c>
      <c r="AF352" s="6"/>
      <c r="AG352" s="112">
        <v>3.5</v>
      </c>
      <c r="AH352" s="112">
        <v>1.0</v>
      </c>
      <c r="AI352" s="68" t="s">
        <v>64</v>
      </c>
      <c r="AJ352" s="112">
        <v>0.0</v>
      </c>
      <c r="AK352" s="6"/>
      <c r="AL352" s="6"/>
      <c r="AM352" s="112">
        <v>0.0</v>
      </c>
      <c r="AN352" s="112">
        <v>0.0</v>
      </c>
      <c r="AO352" s="112">
        <v>100.0</v>
      </c>
      <c r="AP352" s="112">
        <v>1.0</v>
      </c>
      <c r="AQ352" s="112">
        <v>2.73</v>
      </c>
      <c r="AR352" s="112">
        <v>0.9301213</v>
      </c>
      <c r="AS352" s="112">
        <v>76.21999</v>
      </c>
      <c r="AT352" s="112">
        <v>0.22155</v>
      </c>
      <c r="AU352" s="112">
        <v>0.90335</v>
      </c>
      <c r="AV352" s="112">
        <v>0.74655</v>
      </c>
      <c r="AW352" s="112">
        <v>2.71005</v>
      </c>
      <c r="AX352" s="112">
        <v>0.0</v>
      </c>
      <c r="AY352" s="112">
        <v>0.6742607</v>
      </c>
      <c r="AZ352" s="112">
        <v>-2.423059</v>
      </c>
    </row>
    <row r="353" hidden="1">
      <c r="A353">
        <f t="shared" si="2"/>
        <v>0</v>
      </c>
      <c r="B353" t="str">
        <f t="shared" si="3"/>
        <v/>
      </c>
      <c r="C353" t="str">
        <f>if(and(D$4&gt;1,E353=PROSES!$D$22),,D353)</f>
        <v/>
      </c>
      <c r="D353" s="1" t="str">
        <f>if(and(F$4&gt;1,F353=PROSES!$B$10),,F353)</f>
        <v/>
      </c>
      <c r="E353" t="str">
        <f t="shared" si="4"/>
        <v/>
      </c>
      <c r="F353" t="str">
        <f t="shared" si="5"/>
        <v/>
      </c>
      <c r="G353" s="1" t="str">
        <f>if(Z353=PROSES!$E$29,T353,)</f>
        <v/>
      </c>
      <c r="H353" t="str">
        <f>if(X353=PROSES!$E$29,T353,)</f>
        <v/>
      </c>
      <c r="I353" t="str">
        <f t="shared" si="6"/>
        <v/>
      </c>
      <c r="J353" t="str">
        <f>if(and($K$4&gt;1,R353=PROSES!$C$2),,K353)</f>
        <v/>
      </c>
      <c r="K353" s="1" t="str">
        <f>if(and($L$4&gt;1,L353=PROSES!$B$2),,L353)</f>
        <v/>
      </c>
      <c r="L353" t="str">
        <f t="shared" si="7"/>
        <v/>
      </c>
      <c r="M353" t="str">
        <f>if(Z353=PROSES!$B$3,T353,)</f>
        <v/>
      </c>
      <c r="N353" t="str">
        <f>if(X353=PROSES!$B$3,T353,)</f>
        <v/>
      </c>
      <c r="O353" t="str">
        <f t="shared" si="8"/>
        <v/>
      </c>
      <c r="P353" t="str">
        <f>if(Z353=PROSES!$B$1,T353,)</f>
        <v/>
      </c>
      <c r="Q353" t="str">
        <f>if(X353=PROSES!$B$1,T353,)</f>
        <v/>
      </c>
      <c r="R353" t="str">
        <f t="shared" si="9"/>
        <v>CAWANG4GANDARIA</v>
      </c>
      <c r="S353" s="3"/>
      <c r="T353" s="68" t="s">
        <v>748</v>
      </c>
      <c r="U353" s="68" t="s">
        <v>58</v>
      </c>
      <c r="V353" s="68" t="s">
        <v>58</v>
      </c>
      <c r="W353" s="68" t="s">
        <v>749</v>
      </c>
      <c r="X353" s="68" t="s">
        <v>742</v>
      </c>
      <c r="Y353" s="68" t="s">
        <v>252</v>
      </c>
      <c r="Z353" s="68" t="s">
        <v>494</v>
      </c>
      <c r="AA353" s="68" t="s">
        <v>249</v>
      </c>
      <c r="AB353" s="6"/>
      <c r="AC353" s="6"/>
      <c r="AD353" s="112">
        <v>0.0</v>
      </c>
      <c r="AE353" s="112">
        <v>1.0</v>
      </c>
      <c r="AF353" s="6"/>
      <c r="AG353" s="112">
        <v>7.5</v>
      </c>
      <c r="AH353" s="112">
        <v>1.0</v>
      </c>
      <c r="AI353" s="68" t="s">
        <v>64</v>
      </c>
      <c r="AJ353" s="112">
        <v>0.0</v>
      </c>
      <c r="AK353" s="6"/>
      <c r="AL353" s="6"/>
      <c r="AM353" s="112">
        <v>0.0</v>
      </c>
      <c r="AN353" s="112">
        <v>0.0</v>
      </c>
      <c r="AO353" s="112">
        <v>100.0</v>
      </c>
      <c r="AP353" s="112">
        <v>1.0</v>
      </c>
      <c r="AQ353" s="112">
        <v>0.44</v>
      </c>
      <c r="AR353" s="112">
        <v>3.455376</v>
      </c>
      <c r="AS353" s="112">
        <v>62.32255</v>
      </c>
      <c r="AT353" s="112">
        <v>1.605</v>
      </c>
      <c r="AU353" s="112">
        <v>3.06</v>
      </c>
      <c r="AV353" s="112">
        <v>2.73</v>
      </c>
      <c r="AW353" s="112">
        <v>9.18</v>
      </c>
      <c r="AX353" s="112">
        <v>0.0</v>
      </c>
      <c r="AY353" s="112">
        <v>0.6002764</v>
      </c>
      <c r="AZ353" s="112">
        <v>17.26142</v>
      </c>
    </row>
    <row r="354" hidden="1">
      <c r="A354">
        <f t="shared" si="2"/>
        <v>0</v>
      </c>
      <c r="B354" t="str">
        <f t="shared" si="3"/>
        <v/>
      </c>
      <c r="C354" t="str">
        <f>if(and(D$4&gt;1,E354=PROSES!$D$22),,D354)</f>
        <v/>
      </c>
      <c r="D354" s="1" t="str">
        <f>if(and(F$4&gt;1,F354=PROSES!$B$10),,F354)</f>
        <v/>
      </c>
      <c r="E354" t="str">
        <f t="shared" si="4"/>
        <v/>
      </c>
      <c r="F354" t="str">
        <f t="shared" si="5"/>
        <v/>
      </c>
      <c r="G354" s="1" t="str">
        <f>if(Z354=PROSES!$E$29,T354,)</f>
        <v/>
      </c>
      <c r="H354" t="str">
        <f>if(X354=PROSES!$E$29,T354,)</f>
        <v/>
      </c>
      <c r="I354" t="str">
        <f t="shared" si="6"/>
        <v/>
      </c>
      <c r="J354" t="str">
        <f>if(and($K$4&gt;1,R354=PROSES!$C$2),,K354)</f>
        <v/>
      </c>
      <c r="K354" s="1" t="str">
        <f>if(and($L$4&gt;1,L354=PROSES!$B$2),,L354)</f>
        <v/>
      </c>
      <c r="L354" t="str">
        <f t="shared" si="7"/>
        <v/>
      </c>
      <c r="M354" t="str">
        <f>if(Z354=PROSES!$B$3,T354,)</f>
        <v/>
      </c>
      <c r="N354" t="str">
        <f>if(X354=PROSES!$B$3,T354,)</f>
        <v/>
      </c>
      <c r="O354" t="str">
        <f t="shared" si="8"/>
        <v/>
      </c>
      <c r="P354" t="str">
        <f>if(Z354=PROSES!$B$1,T354,)</f>
        <v/>
      </c>
      <c r="Q354" t="str">
        <f>if(X354=PROSES!$B$1,T354,)</f>
        <v/>
      </c>
      <c r="R354" t="str">
        <f t="shared" si="9"/>
        <v>GANDARIACAWANG4</v>
      </c>
      <c r="S354" s="3"/>
      <c r="T354" s="68" t="s">
        <v>750</v>
      </c>
      <c r="U354" s="68" t="s">
        <v>58</v>
      </c>
      <c r="V354" s="68" t="s">
        <v>58</v>
      </c>
      <c r="W354" s="68" t="s">
        <v>749</v>
      </c>
      <c r="X354" s="68" t="s">
        <v>494</v>
      </c>
      <c r="Y354" s="68" t="s">
        <v>249</v>
      </c>
      <c r="Z354" s="68" t="s">
        <v>742</v>
      </c>
      <c r="AA354" s="68" t="s">
        <v>249</v>
      </c>
      <c r="AB354" s="6"/>
      <c r="AC354" s="6"/>
      <c r="AD354" s="112">
        <v>0.0</v>
      </c>
      <c r="AE354" s="112">
        <v>1.0</v>
      </c>
      <c r="AF354" s="6"/>
      <c r="AG354" s="112">
        <v>7.5</v>
      </c>
      <c r="AH354" s="112">
        <v>1.0</v>
      </c>
      <c r="AI354" s="68" t="s">
        <v>64</v>
      </c>
      <c r="AJ354" s="112">
        <v>0.0</v>
      </c>
      <c r="AK354" s="6"/>
      <c r="AL354" s="6"/>
      <c r="AM354" s="112">
        <v>0.0</v>
      </c>
      <c r="AN354" s="112">
        <v>0.0</v>
      </c>
      <c r="AO354" s="112">
        <v>100.0</v>
      </c>
      <c r="AP354" s="112">
        <v>1.0</v>
      </c>
      <c r="AQ354" s="112">
        <v>0.44</v>
      </c>
      <c r="AR354" s="112">
        <v>3.455376</v>
      </c>
      <c r="AS354" s="112">
        <v>62.32255</v>
      </c>
      <c r="AT354" s="112">
        <v>1.605</v>
      </c>
      <c r="AU354" s="112">
        <v>3.06</v>
      </c>
      <c r="AV354" s="112">
        <v>2.73</v>
      </c>
      <c r="AW354" s="112">
        <v>9.18</v>
      </c>
      <c r="AX354" s="112">
        <v>0.0</v>
      </c>
      <c r="AY354" s="112">
        <v>0.6002764</v>
      </c>
      <c r="AZ354" s="112">
        <v>17.26142</v>
      </c>
    </row>
    <row r="355" hidden="1">
      <c r="A355">
        <f t="shared" si="2"/>
        <v>0</v>
      </c>
      <c r="B355" t="str">
        <f t="shared" si="3"/>
        <v/>
      </c>
      <c r="C355" t="str">
        <f>if(and(D$4&gt;1,E355=PROSES!$D$22),,D355)</f>
        <v/>
      </c>
      <c r="D355" s="1" t="str">
        <f>if(and(F$4&gt;1,F355=PROSES!$B$10),,F355)</f>
        <v/>
      </c>
      <c r="E355" t="str">
        <f t="shared" si="4"/>
        <v/>
      </c>
      <c r="F355" t="str">
        <f t="shared" si="5"/>
        <v/>
      </c>
      <c r="G355" s="1" t="str">
        <f>if(Z355=PROSES!$E$29,T355,)</f>
        <v/>
      </c>
      <c r="H355" t="str">
        <f>if(X355=PROSES!$E$29,T355,)</f>
        <v/>
      </c>
      <c r="I355" t="str">
        <f t="shared" si="6"/>
        <v/>
      </c>
      <c r="J355" t="str">
        <f>if(and($K$4&gt;1,R355=PROSES!$C$2),,K355)</f>
        <v/>
      </c>
      <c r="K355" s="1" t="str">
        <f>if(and($L$4&gt;1,L355=PROSES!$B$2),,L355)</f>
        <v/>
      </c>
      <c r="L355" t="str">
        <f t="shared" si="7"/>
        <v/>
      </c>
      <c r="M355" t="str">
        <f>if(Z355=PROSES!$B$3,T355,)</f>
        <v/>
      </c>
      <c r="N355" t="str">
        <f>if(X355=PROSES!$B$3,T355,)</f>
        <v/>
      </c>
      <c r="O355" t="str">
        <f t="shared" si="8"/>
        <v/>
      </c>
      <c r="P355" t="str">
        <f>if(Z355=PROSES!$B$1,T355,)</f>
        <v/>
      </c>
      <c r="Q355" t="str">
        <f>if(X355=PROSES!$B$1,T355,)</f>
        <v/>
      </c>
      <c r="R355" t="str">
        <f t="shared" si="9"/>
        <v>CAWANGLAMACAWANG5 GIS</v>
      </c>
      <c r="S355" s="3"/>
      <c r="T355" s="68" t="s">
        <v>751</v>
      </c>
      <c r="U355" s="68" t="s">
        <v>58</v>
      </c>
      <c r="V355" s="68" t="s">
        <v>58</v>
      </c>
      <c r="W355" s="68" t="s">
        <v>205</v>
      </c>
      <c r="X355" s="68" t="s">
        <v>752</v>
      </c>
      <c r="Y355" s="68" t="s">
        <v>66</v>
      </c>
      <c r="Z355" s="68" t="s">
        <v>738</v>
      </c>
      <c r="AA355" s="68" t="s">
        <v>3768</v>
      </c>
      <c r="AB355" s="6"/>
      <c r="AC355" s="6"/>
      <c r="AD355" s="112">
        <v>0.0</v>
      </c>
      <c r="AE355" s="112">
        <v>1.0</v>
      </c>
      <c r="AF355" s="6"/>
      <c r="AG355" s="112">
        <v>0.2</v>
      </c>
      <c r="AH355" s="112">
        <v>1.0</v>
      </c>
      <c r="AI355" s="68" t="s">
        <v>64</v>
      </c>
      <c r="AJ355" s="112">
        <v>0.0</v>
      </c>
      <c r="AK355" s="6"/>
      <c r="AL355" s="6"/>
      <c r="AM355" s="112">
        <v>0.0</v>
      </c>
      <c r="AN355" s="112">
        <v>0.0</v>
      </c>
      <c r="AO355" s="112">
        <v>100.0</v>
      </c>
      <c r="AP355" s="112">
        <v>1.0</v>
      </c>
      <c r="AQ355" s="112">
        <v>0.92</v>
      </c>
      <c r="AR355" s="112">
        <v>0.02295781</v>
      </c>
      <c r="AS355" s="112">
        <v>72.87525</v>
      </c>
      <c r="AT355" s="112">
        <v>0.00676</v>
      </c>
      <c r="AU355" s="112">
        <v>0.02194</v>
      </c>
      <c r="AV355" s="112">
        <v>0.03676</v>
      </c>
      <c r="AW355" s="112">
        <v>0.06582</v>
      </c>
      <c r="AX355" s="112">
        <v>0.0</v>
      </c>
      <c r="AY355" s="112">
        <v>0.771778</v>
      </c>
      <c r="AZ355" s="112">
        <v>-17.23499</v>
      </c>
    </row>
    <row r="356" hidden="1">
      <c r="A356">
        <f t="shared" si="2"/>
        <v>0</v>
      </c>
      <c r="B356" t="str">
        <f t="shared" si="3"/>
        <v/>
      </c>
      <c r="C356" t="str">
        <f>if(and(D$4&gt;1,E356=PROSES!$D$22),,D356)</f>
        <v/>
      </c>
      <c r="D356" s="1" t="str">
        <f>if(and(F$4&gt;1,F356=PROSES!$B$10),,F356)</f>
        <v/>
      </c>
      <c r="E356" t="str">
        <f t="shared" si="4"/>
        <v/>
      </c>
      <c r="F356" t="str">
        <f t="shared" si="5"/>
        <v/>
      </c>
      <c r="G356" s="1" t="str">
        <f>if(Z356=PROSES!$E$29,T356,)</f>
        <v/>
      </c>
      <c r="H356" t="str">
        <f>if(X356=PROSES!$E$29,T356,)</f>
        <v/>
      </c>
      <c r="I356" t="str">
        <f t="shared" si="6"/>
        <v/>
      </c>
      <c r="J356" t="str">
        <f>if(and($K$4&gt;1,R356=PROSES!$C$2),,K356)</f>
        <v/>
      </c>
      <c r="K356" s="1" t="str">
        <f>if(and($L$4&gt;1,L356=PROSES!$B$2),,L356)</f>
        <v/>
      </c>
      <c r="L356" t="str">
        <f t="shared" si="7"/>
        <v/>
      </c>
      <c r="M356" t="str">
        <f>if(Z356=PROSES!$B$3,T356,)</f>
        <v/>
      </c>
      <c r="N356" t="str">
        <f>if(X356=PROSES!$B$3,T356,)</f>
        <v/>
      </c>
      <c r="O356" t="str">
        <f t="shared" si="8"/>
        <v/>
      </c>
      <c r="P356" t="str">
        <f>if(Z356=PROSES!$B$1,T356,)</f>
        <v/>
      </c>
      <c r="Q356" t="str">
        <f>if(X356=PROSES!$B$1,T356,)</f>
        <v/>
      </c>
      <c r="R356" t="str">
        <f t="shared" si="9"/>
        <v>CAWANG5 GISCAWANGLAMA</v>
      </c>
      <c r="S356" s="3"/>
      <c r="T356" s="68" t="s">
        <v>753</v>
      </c>
      <c r="U356" s="68" t="s">
        <v>58</v>
      </c>
      <c r="V356" s="68" t="s">
        <v>58</v>
      </c>
      <c r="W356" s="68" t="s">
        <v>205</v>
      </c>
      <c r="X356" s="68" t="s">
        <v>738</v>
      </c>
      <c r="Y356" s="68" t="s">
        <v>3768</v>
      </c>
      <c r="Z356" s="68" t="s">
        <v>752</v>
      </c>
      <c r="AA356" s="68" t="s">
        <v>66</v>
      </c>
      <c r="AB356" s="6"/>
      <c r="AC356" s="6"/>
      <c r="AD356" s="112">
        <v>0.0</v>
      </c>
      <c r="AE356" s="112">
        <v>1.0</v>
      </c>
      <c r="AF356" s="6"/>
      <c r="AG356" s="112">
        <v>0.2</v>
      </c>
      <c r="AH356" s="112">
        <v>1.0</v>
      </c>
      <c r="AI356" s="68" t="s">
        <v>64</v>
      </c>
      <c r="AJ356" s="112">
        <v>0.0</v>
      </c>
      <c r="AK356" s="6"/>
      <c r="AL356" s="6"/>
      <c r="AM356" s="112">
        <v>0.0</v>
      </c>
      <c r="AN356" s="112">
        <v>0.0</v>
      </c>
      <c r="AO356" s="112">
        <v>100.0</v>
      </c>
      <c r="AP356" s="112">
        <v>1.0</v>
      </c>
      <c r="AQ356" s="112">
        <v>0.92</v>
      </c>
      <c r="AR356" s="112">
        <v>0.02295781</v>
      </c>
      <c r="AS356" s="112">
        <v>72.87525</v>
      </c>
      <c r="AT356" s="112">
        <v>0.00676</v>
      </c>
      <c r="AU356" s="112">
        <v>0.02194</v>
      </c>
      <c r="AV356" s="112">
        <v>0.03676</v>
      </c>
      <c r="AW356" s="112">
        <v>0.06582</v>
      </c>
      <c r="AX356" s="112">
        <v>0.0</v>
      </c>
      <c r="AY356" s="112">
        <v>0.771778</v>
      </c>
      <c r="AZ356" s="112">
        <v>-17.23499</v>
      </c>
    </row>
    <row r="357" hidden="1">
      <c r="A357">
        <f t="shared" si="2"/>
        <v>0</v>
      </c>
      <c r="B357" t="str">
        <f t="shared" si="3"/>
        <v/>
      </c>
      <c r="C357" t="str">
        <f>if(and(D$4&gt;1,E357=PROSES!$D$22),,D357)</f>
        <v/>
      </c>
      <c r="D357" s="1" t="str">
        <f>if(and(F$4&gt;1,F357=PROSES!$B$10),,F357)</f>
        <v/>
      </c>
      <c r="E357" t="str">
        <f t="shared" si="4"/>
        <v/>
      </c>
      <c r="F357" t="str">
        <f t="shared" si="5"/>
        <v/>
      </c>
      <c r="G357" s="1" t="str">
        <f>if(Z357=PROSES!$E$29,T357,)</f>
        <v/>
      </c>
      <c r="H357" t="str">
        <f>if(X357=PROSES!$E$29,T357,)</f>
        <v/>
      </c>
      <c r="I357" t="str">
        <f t="shared" si="6"/>
        <v/>
      </c>
      <c r="J357" t="str">
        <f>if(and($K$4&gt;1,R357=PROSES!$C$2),,K357)</f>
        <v/>
      </c>
      <c r="K357" s="1" t="str">
        <f>if(and($L$4&gt;1,L357=PROSES!$B$2),,L357)</f>
        <v/>
      </c>
      <c r="L357" t="str">
        <f t="shared" si="7"/>
        <v/>
      </c>
      <c r="M357" t="str">
        <f>if(Z357=PROSES!$B$3,T357,)</f>
        <v/>
      </c>
      <c r="N357" t="str">
        <f>if(X357=PROSES!$B$3,T357,)</f>
        <v/>
      </c>
      <c r="O357" t="str">
        <f t="shared" si="8"/>
        <v/>
      </c>
      <c r="P357" t="str">
        <f>if(Z357=PROSES!$B$1,T357,)</f>
        <v/>
      </c>
      <c r="Q357" t="str">
        <f>if(X357=PROSES!$B$1,T357,)</f>
        <v/>
      </c>
      <c r="R357" t="str">
        <f t="shared" si="9"/>
        <v>CAWANGLAMASETIABUDI</v>
      </c>
      <c r="S357" s="3"/>
      <c r="T357" s="68" t="s">
        <v>754</v>
      </c>
      <c r="U357" s="68" t="s">
        <v>58</v>
      </c>
      <c r="V357" s="68" t="s">
        <v>58</v>
      </c>
      <c r="W357" s="68" t="s">
        <v>205</v>
      </c>
      <c r="X357" s="68" t="s">
        <v>752</v>
      </c>
      <c r="Y357" s="68" t="s">
        <v>61</v>
      </c>
      <c r="Z357" s="68" t="s">
        <v>755</v>
      </c>
      <c r="AA357" s="68" t="s">
        <v>61</v>
      </c>
      <c r="AB357" s="6"/>
      <c r="AC357" s="6"/>
      <c r="AD357" s="112">
        <v>0.0</v>
      </c>
      <c r="AE357" s="112">
        <v>1.0</v>
      </c>
      <c r="AF357" s="6"/>
      <c r="AG357" s="112">
        <v>14.0</v>
      </c>
      <c r="AH357" s="112">
        <v>1.0</v>
      </c>
      <c r="AI357" s="68" t="s">
        <v>64</v>
      </c>
      <c r="AJ357" s="112">
        <v>0.0</v>
      </c>
      <c r="AK357" s="6"/>
      <c r="AL357" s="6"/>
      <c r="AM357" s="112">
        <v>0.0</v>
      </c>
      <c r="AN357" s="112">
        <v>0.0</v>
      </c>
      <c r="AO357" s="112">
        <v>100.0</v>
      </c>
      <c r="AP357" s="112">
        <v>1.0</v>
      </c>
      <c r="AQ357" s="112">
        <v>0.92</v>
      </c>
      <c r="AR357" s="112">
        <v>1.607047</v>
      </c>
      <c r="AS357" s="112">
        <v>72.87525</v>
      </c>
      <c r="AT357" s="112">
        <v>0.4732</v>
      </c>
      <c r="AU357" s="112">
        <v>1.5358</v>
      </c>
      <c r="AV357" s="112">
        <v>2.5732</v>
      </c>
      <c r="AW357" s="112">
        <v>4.6074</v>
      </c>
      <c r="AX357" s="112">
        <v>0.0</v>
      </c>
      <c r="AY357" s="112">
        <v>0.771778</v>
      </c>
      <c r="AZ357" s="112">
        <v>-17.23499</v>
      </c>
    </row>
    <row r="358" hidden="1">
      <c r="A358">
        <f t="shared" si="2"/>
        <v>0</v>
      </c>
      <c r="B358" t="str">
        <f t="shared" si="3"/>
        <v/>
      </c>
      <c r="C358" t="str">
        <f>if(and(D$4&gt;1,E358=PROSES!$D$22),,D358)</f>
        <v/>
      </c>
      <c r="D358" s="1" t="str">
        <f>if(and(F$4&gt;1,F358=PROSES!$B$10),,F358)</f>
        <v/>
      </c>
      <c r="E358" t="str">
        <f t="shared" si="4"/>
        <v/>
      </c>
      <c r="F358" t="str">
        <f t="shared" si="5"/>
        <v/>
      </c>
      <c r="G358" s="1" t="str">
        <f>if(Z358=PROSES!$E$29,T358,)</f>
        <v/>
      </c>
      <c r="H358" t="str">
        <f>if(X358=PROSES!$E$29,T358,)</f>
        <v/>
      </c>
      <c r="I358" t="str">
        <f t="shared" si="6"/>
        <v/>
      </c>
      <c r="J358" t="str">
        <f>if(and($K$4&gt;1,R358=PROSES!$C$2),,K358)</f>
        <v/>
      </c>
      <c r="K358" s="1" t="str">
        <f>if(and($L$4&gt;1,L358=PROSES!$B$2),,L358)</f>
        <v/>
      </c>
      <c r="L358" t="str">
        <f t="shared" si="7"/>
        <v/>
      </c>
      <c r="M358" t="str">
        <f>if(Z358=PROSES!$B$3,T358,)</f>
        <v/>
      </c>
      <c r="N358" t="str">
        <f>if(X358=PROSES!$B$3,T358,)</f>
        <v/>
      </c>
      <c r="O358" t="str">
        <f t="shared" si="8"/>
        <v/>
      </c>
      <c r="P358" t="str">
        <f>if(Z358=PROSES!$B$1,T358,)</f>
        <v/>
      </c>
      <c r="Q358" t="str">
        <f>if(X358=PROSES!$B$1,T358,)</f>
        <v/>
      </c>
      <c r="R358" t="str">
        <f t="shared" si="9"/>
        <v>CAWANGLAMASETIABUDI</v>
      </c>
      <c r="S358" s="3"/>
      <c r="T358" s="68" t="s">
        <v>756</v>
      </c>
      <c r="U358" s="68" t="s">
        <v>58</v>
      </c>
      <c r="V358" s="68" t="s">
        <v>58</v>
      </c>
      <c r="W358" s="68" t="s">
        <v>205</v>
      </c>
      <c r="X358" s="68" t="s">
        <v>752</v>
      </c>
      <c r="Y358" s="68" t="s">
        <v>61</v>
      </c>
      <c r="Z358" s="68" t="s">
        <v>755</v>
      </c>
      <c r="AA358" s="68" t="s">
        <v>66</v>
      </c>
      <c r="AB358" s="6"/>
      <c r="AC358" s="6"/>
      <c r="AD358" s="112">
        <v>0.0</v>
      </c>
      <c r="AE358" s="112">
        <v>1.0</v>
      </c>
      <c r="AF358" s="6"/>
      <c r="AG358" s="112">
        <v>14.0</v>
      </c>
      <c r="AH358" s="112">
        <v>1.0</v>
      </c>
      <c r="AI358" s="68" t="s">
        <v>64</v>
      </c>
      <c r="AJ358" s="112">
        <v>0.0</v>
      </c>
      <c r="AK358" s="6"/>
      <c r="AL358" s="6"/>
      <c r="AM358" s="112">
        <v>0.0</v>
      </c>
      <c r="AN358" s="112">
        <v>0.0</v>
      </c>
      <c r="AO358" s="112">
        <v>100.0</v>
      </c>
      <c r="AP358" s="112">
        <v>1.0</v>
      </c>
      <c r="AQ358" s="112">
        <v>0.92</v>
      </c>
      <c r="AR358" s="112">
        <v>1.607047</v>
      </c>
      <c r="AS358" s="112">
        <v>72.87525</v>
      </c>
      <c r="AT358" s="112">
        <v>0.4732</v>
      </c>
      <c r="AU358" s="112">
        <v>1.5358</v>
      </c>
      <c r="AV358" s="112">
        <v>2.5732</v>
      </c>
      <c r="AW358" s="112">
        <v>4.6074</v>
      </c>
      <c r="AX358" s="112">
        <v>0.0</v>
      </c>
      <c r="AY358" s="112">
        <v>0.771778</v>
      </c>
      <c r="AZ358" s="112">
        <v>-17.23499</v>
      </c>
    </row>
    <row r="359" hidden="1">
      <c r="A359">
        <f t="shared" si="2"/>
        <v>0</v>
      </c>
      <c r="B359" t="str">
        <f t="shared" si="3"/>
        <v/>
      </c>
      <c r="C359" t="str">
        <f>if(and(D$4&gt;1,E359=PROSES!$D$22),,D359)</f>
        <v/>
      </c>
      <c r="D359" s="1" t="str">
        <f>if(and(F$4&gt;1,F359=PROSES!$B$10),,F359)</f>
        <v/>
      </c>
      <c r="E359" t="str">
        <f t="shared" si="4"/>
        <v/>
      </c>
      <c r="F359" t="str">
        <f t="shared" si="5"/>
        <v/>
      </c>
      <c r="G359" s="1" t="str">
        <f>if(Z359=PROSES!$E$29,T359,)</f>
        <v/>
      </c>
      <c r="H359" t="str">
        <f>if(X359=PROSES!$E$29,T359,)</f>
        <v/>
      </c>
      <c r="I359" t="str">
        <f t="shared" si="6"/>
        <v/>
      </c>
      <c r="J359" t="str">
        <f>if(and($K$4&gt;1,R359=PROSES!$C$2),,K359)</f>
        <v/>
      </c>
      <c r="K359" s="1" t="str">
        <f>if(and($L$4&gt;1,L359=PROSES!$B$2),,L359)</f>
        <v/>
      </c>
      <c r="L359" t="str">
        <f t="shared" si="7"/>
        <v/>
      </c>
      <c r="M359" t="str">
        <f>if(Z359=PROSES!$B$3,T359,)</f>
        <v/>
      </c>
      <c r="N359" t="str">
        <f>if(X359=PROSES!$B$3,T359,)</f>
        <v/>
      </c>
      <c r="O359" t="str">
        <f t="shared" si="8"/>
        <v/>
      </c>
      <c r="P359" t="str">
        <f>if(Z359=PROSES!$B$1,T359,)</f>
        <v/>
      </c>
      <c r="Q359" t="str">
        <f>if(X359=PROSES!$B$1,T359,)</f>
        <v/>
      </c>
      <c r="R359" t="str">
        <f t="shared" si="9"/>
        <v>DURIKOSAMBIDAAN MOGOT GIS</v>
      </c>
      <c r="S359" s="3"/>
      <c r="T359" s="68" t="s">
        <v>757</v>
      </c>
      <c r="U359" s="68" t="s">
        <v>58</v>
      </c>
      <c r="V359" s="68" t="s">
        <v>58</v>
      </c>
      <c r="W359" s="68" t="s">
        <v>3769</v>
      </c>
      <c r="X359" s="68" t="s">
        <v>698</v>
      </c>
      <c r="Y359" s="68" t="s">
        <v>61</v>
      </c>
      <c r="Z359" s="68" t="s">
        <v>758</v>
      </c>
      <c r="AA359" s="68" t="s">
        <v>61</v>
      </c>
      <c r="AB359" s="6"/>
      <c r="AC359" s="6"/>
      <c r="AD359" s="112">
        <v>0.0</v>
      </c>
      <c r="AE359" s="112">
        <v>1.0</v>
      </c>
      <c r="AF359" s="6"/>
      <c r="AG359" s="112">
        <v>2.1</v>
      </c>
      <c r="AH359" s="112">
        <v>1.0</v>
      </c>
      <c r="AI359" s="68" t="s">
        <v>64</v>
      </c>
      <c r="AJ359" s="112">
        <v>0.0</v>
      </c>
      <c r="AK359" s="6"/>
      <c r="AL359" s="6"/>
      <c r="AM359" s="112">
        <v>0.0</v>
      </c>
      <c r="AN359" s="112">
        <v>0.0</v>
      </c>
      <c r="AO359" s="112">
        <v>100.0</v>
      </c>
      <c r="AP359" s="112">
        <v>1.0</v>
      </c>
      <c r="AQ359" s="112">
        <v>2.514</v>
      </c>
      <c r="AR359" s="112">
        <v>2.621301</v>
      </c>
      <c r="AS359" s="112">
        <v>81.33759</v>
      </c>
      <c r="AT359" s="112">
        <v>0.3948</v>
      </c>
      <c r="AU359" s="112">
        <v>2.5914</v>
      </c>
      <c r="AV359" s="112">
        <v>0.7097999</v>
      </c>
      <c r="AW359" s="112">
        <v>7.774199</v>
      </c>
      <c r="AX359" s="112">
        <v>0.0</v>
      </c>
      <c r="AY359" s="112">
        <v>0.6602781</v>
      </c>
      <c r="AZ359" s="112">
        <v>5.184364</v>
      </c>
    </row>
    <row r="360" hidden="1">
      <c r="A360">
        <f t="shared" si="2"/>
        <v>0</v>
      </c>
      <c r="B360" t="str">
        <f t="shared" si="3"/>
        <v/>
      </c>
      <c r="C360" t="str">
        <f>if(and(D$4&gt;1,E360=PROSES!$D$22),,D360)</f>
        <v/>
      </c>
      <c r="D360" s="1" t="str">
        <f>if(and(F$4&gt;1,F360=PROSES!$B$10),,F360)</f>
        <v/>
      </c>
      <c r="E360" t="str">
        <f t="shared" si="4"/>
        <v/>
      </c>
      <c r="F360" t="str">
        <f t="shared" si="5"/>
        <v/>
      </c>
      <c r="G360" s="1" t="str">
        <f>if(Z360=PROSES!$E$29,T360,)</f>
        <v/>
      </c>
      <c r="H360" t="str">
        <f>if(X360=PROSES!$E$29,T360,)</f>
        <v/>
      </c>
      <c r="I360" t="str">
        <f t="shared" si="6"/>
        <v/>
      </c>
      <c r="J360" t="str">
        <f>if(and($K$4&gt;1,R360=PROSES!$C$2),,K360)</f>
        <v/>
      </c>
      <c r="K360" s="1" t="str">
        <f>if(and($L$4&gt;1,L360=PROSES!$B$2),,L360)</f>
        <v/>
      </c>
      <c r="L360" t="str">
        <f t="shared" si="7"/>
        <v/>
      </c>
      <c r="M360" t="str">
        <f>if(Z360=PROSES!$B$3,T360,)</f>
        <v/>
      </c>
      <c r="N360" t="str">
        <f>if(X360=PROSES!$B$3,T360,)</f>
        <v/>
      </c>
      <c r="O360" t="str">
        <f t="shared" si="8"/>
        <v/>
      </c>
      <c r="P360" t="str">
        <f>if(Z360=PROSES!$B$1,T360,)</f>
        <v/>
      </c>
      <c r="Q360" t="str">
        <f>if(X360=PROSES!$B$1,T360,)</f>
        <v/>
      </c>
      <c r="R360" t="str">
        <f t="shared" si="9"/>
        <v>DAAN MOGOT GISDURIKOSAMBI</v>
      </c>
      <c r="S360" s="3"/>
      <c r="T360" s="68" t="s">
        <v>759</v>
      </c>
      <c r="U360" s="68" t="s">
        <v>58</v>
      </c>
      <c r="V360" s="68" t="s">
        <v>58</v>
      </c>
      <c r="W360" s="68" t="s">
        <v>3769</v>
      </c>
      <c r="X360" s="68" t="s">
        <v>758</v>
      </c>
      <c r="Y360" s="68" t="s">
        <v>66</v>
      </c>
      <c r="Z360" s="68" t="s">
        <v>698</v>
      </c>
      <c r="AA360" s="68" t="s">
        <v>66</v>
      </c>
      <c r="AB360" s="6"/>
      <c r="AC360" s="6"/>
      <c r="AD360" s="112">
        <v>0.0</v>
      </c>
      <c r="AE360" s="112">
        <v>1.0</v>
      </c>
      <c r="AF360" s="6"/>
      <c r="AG360" s="112">
        <v>2.1</v>
      </c>
      <c r="AH360" s="112">
        <v>1.0</v>
      </c>
      <c r="AI360" s="68" t="s">
        <v>64</v>
      </c>
      <c r="AJ360" s="112">
        <v>0.0</v>
      </c>
      <c r="AK360" s="6"/>
      <c r="AL360" s="6"/>
      <c r="AM360" s="112">
        <v>0.0</v>
      </c>
      <c r="AN360" s="112">
        <v>0.0</v>
      </c>
      <c r="AO360" s="112">
        <v>100.0</v>
      </c>
      <c r="AP360" s="112">
        <v>1.0</v>
      </c>
      <c r="AQ360" s="112">
        <v>2.514</v>
      </c>
      <c r="AR360" s="112">
        <v>2.621301</v>
      </c>
      <c r="AS360" s="112">
        <v>81.33759</v>
      </c>
      <c r="AT360" s="112">
        <v>0.3948</v>
      </c>
      <c r="AU360" s="112">
        <v>2.5914</v>
      </c>
      <c r="AV360" s="112">
        <v>0.7097999</v>
      </c>
      <c r="AW360" s="112">
        <v>7.774199</v>
      </c>
      <c r="AX360" s="112">
        <v>0.0</v>
      </c>
      <c r="AY360" s="112">
        <v>0.6602781</v>
      </c>
      <c r="AZ360" s="112">
        <v>5.184364</v>
      </c>
    </row>
    <row r="361" hidden="1">
      <c r="A361">
        <f t="shared" si="2"/>
        <v>0</v>
      </c>
      <c r="B361" t="str">
        <f t="shared" si="3"/>
        <v/>
      </c>
      <c r="C361" t="str">
        <f>if(and(D$4&gt;1,E361=PROSES!$D$22),,D361)</f>
        <v/>
      </c>
      <c r="D361" s="1" t="str">
        <f>if(and(F$4&gt;1,F361=PROSES!$B$10),,F361)</f>
        <v/>
      </c>
      <c r="E361" t="str">
        <f t="shared" si="4"/>
        <v/>
      </c>
      <c r="F361" t="str">
        <f t="shared" si="5"/>
        <v/>
      </c>
      <c r="G361" s="1" t="str">
        <f>if(Z361=PROSES!$E$29,T361,)</f>
        <v/>
      </c>
      <c r="H361" t="str">
        <f>if(X361=PROSES!$E$29,T361,)</f>
        <v/>
      </c>
      <c r="I361" t="str">
        <f t="shared" si="6"/>
        <v/>
      </c>
      <c r="J361" t="str">
        <f>if(and($K$4&gt;1,R361=PROSES!$C$2),,K361)</f>
        <v/>
      </c>
      <c r="K361" s="1" t="str">
        <f>if(and($L$4&gt;1,L361=PROSES!$B$2),,L361)</f>
        <v/>
      </c>
      <c r="L361" t="str">
        <f t="shared" si="7"/>
        <v/>
      </c>
      <c r="M361" t="str">
        <f>if(Z361=PROSES!$B$3,T361,)</f>
        <v/>
      </c>
      <c r="N361" t="str">
        <f>if(X361=PROSES!$B$3,T361,)</f>
        <v/>
      </c>
      <c r="O361" t="str">
        <f t="shared" si="8"/>
        <v/>
      </c>
      <c r="P361" t="str">
        <f>if(Z361=PROSES!$B$1,T361,)</f>
        <v/>
      </c>
      <c r="Q361" t="str">
        <f>if(X361=PROSES!$B$1,T361,)</f>
        <v/>
      </c>
      <c r="R361" t="str">
        <f t="shared" si="9"/>
        <v>PANTAI INDAH KAPUKDAAN MOGOT GIS</v>
      </c>
      <c r="S361" s="3"/>
      <c r="T361" s="68" t="s">
        <v>760</v>
      </c>
      <c r="U361" s="68" t="s">
        <v>58</v>
      </c>
      <c r="V361" s="68" t="s">
        <v>58</v>
      </c>
      <c r="W361" s="68" t="s">
        <v>3769</v>
      </c>
      <c r="X361" s="68" t="s">
        <v>762</v>
      </c>
      <c r="Y361" s="68" t="s">
        <v>61</v>
      </c>
      <c r="Z361" s="68" t="s">
        <v>758</v>
      </c>
      <c r="AA361" s="68" t="s">
        <v>66</v>
      </c>
      <c r="AB361" s="6"/>
      <c r="AC361" s="6"/>
      <c r="AD361" s="112">
        <v>0.0</v>
      </c>
      <c r="AE361" s="112">
        <v>1.0</v>
      </c>
      <c r="AF361" s="6"/>
      <c r="AG361" s="112">
        <v>4.6</v>
      </c>
      <c r="AH361" s="112">
        <v>1.0</v>
      </c>
      <c r="AI361" s="68" t="s">
        <v>64</v>
      </c>
      <c r="AJ361" s="112">
        <v>0.0</v>
      </c>
      <c r="AK361" s="6"/>
      <c r="AL361" s="6"/>
      <c r="AM361" s="112">
        <v>0.0</v>
      </c>
      <c r="AN361" s="112">
        <v>0.0</v>
      </c>
      <c r="AO361" s="112">
        <v>100.0</v>
      </c>
      <c r="AP361" s="112">
        <v>1.0</v>
      </c>
      <c r="AQ361" s="112">
        <v>2.514</v>
      </c>
      <c r="AR361" s="112">
        <v>5.741898</v>
      </c>
      <c r="AS361" s="112">
        <v>81.33759</v>
      </c>
      <c r="AT361" s="112">
        <v>0.8648</v>
      </c>
      <c r="AU361" s="112">
        <v>5.6764</v>
      </c>
      <c r="AV361" s="112">
        <v>1.5548</v>
      </c>
      <c r="AW361" s="112">
        <v>17.0292</v>
      </c>
      <c r="AX361" s="112">
        <v>0.0</v>
      </c>
      <c r="AY361" s="112">
        <v>0.6602781</v>
      </c>
      <c r="AZ361" s="112">
        <v>5.184364</v>
      </c>
    </row>
    <row r="362" hidden="1">
      <c r="A362">
        <f t="shared" si="2"/>
        <v>0</v>
      </c>
      <c r="B362" t="str">
        <f t="shared" si="3"/>
        <v/>
      </c>
      <c r="C362" t="str">
        <f>if(and(D$4&gt;1,E362=PROSES!$D$22),,D362)</f>
        <v/>
      </c>
      <c r="D362" s="1" t="str">
        <f>if(and(F$4&gt;1,F362=PROSES!$B$10),,F362)</f>
        <v/>
      </c>
      <c r="E362" t="str">
        <f t="shared" si="4"/>
        <v/>
      </c>
      <c r="F362" t="str">
        <f t="shared" si="5"/>
        <v/>
      </c>
      <c r="G362" s="1" t="str">
        <f>if(Z362=PROSES!$E$29,T362,)</f>
        <v/>
      </c>
      <c r="H362" t="str">
        <f>if(X362=PROSES!$E$29,T362,)</f>
        <v/>
      </c>
      <c r="I362" t="str">
        <f t="shared" si="6"/>
        <v/>
      </c>
      <c r="J362" t="str">
        <f>if(and($K$4&gt;1,R362=PROSES!$C$2),,K362)</f>
        <v/>
      </c>
      <c r="K362" s="1" t="str">
        <f>if(and($L$4&gt;1,L362=PROSES!$B$2),,L362)</f>
        <v/>
      </c>
      <c r="L362" t="str">
        <f t="shared" si="7"/>
        <v/>
      </c>
      <c r="M362" t="str">
        <f>if(Z362=PROSES!$B$3,T362,)</f>
        <v/>
      </c>
      <c r="N362" t="str">
        <f>if(X362=PROSES!$B$3,T362,)</f>
        <v/>
      </c>
      <c r="O362" t="str">
        <f t="shared" si="8"/>
        <v/>
      </c>
      <c r="P362" t="str">
        <f>if(Z362=PROSES!$B$1,T362,)</f>
        <v/>
      </c>
      <c r="Q362" t="str">
        <f>if(X362=PROSES!$B$1,T362,)</f>
        <v/>
      </c>
      <c r="R362" t="str">
        <f t="shared" si="9"/>
        <v>DAAN MOGOT GISPANTAI INDAH KAPUK</v>
      </c>
      <c r="S362" s="3"/>
      <c r="T362" s="68" t="s">
        <v>763</v>
      </c>
      <c r="U362" s="68" t="s">
        <v>58</v>
      </c>
      <c r="V362" s="68" t="s">
        <v>58</v>
      </c>
      <c r="W362" s="68" t="s">
        <v>3769</v>
      </c>
      <c r="X362" s="68" t="s">
        <v>758</v>
      </c>
      <c r="Y362" s="68" t="s">
        <v>61</v>
      </c>
      <c r="Z362" s="68" t="s">
        <v>762</v>
      </c>
      <c r="AA362" s="68" t="s">
        <v>66</v>
      </c>
      <c r="AB362" s="6"/>
      <c r="AC362" s="6"/>
      <c r="AD362" s="112">
        <v>0.0</v>
      </c>
      <c r="AE362" s="112">
        <v>1.0</v>
      </c>
      <c r="AF362" s="6"/>
      <c r="AG362" s="112">
        <v>4.6</v>
      </c>
      <c r="AH362" s="112">
        <v>1.0</v>
      </c>
      <c r="AI362" s="68" t="s">
        <v>64</v>
      </c>
      <c r="AJ362" s="112">
        <v>0.0</v>
      </c>
      <c r="AK362" s="6"/>
      <c r="AL362" s="6"/>
      <c r="AM362" s="112">
        <v>0.0</v>
      </c>
      <c r="AN362" s="112">
        <v>0.0</v>
      </c>
      <c r="AO362" s="112">
        <v>100.0</v>
      </c>
      <c r="AP362" s="112">
        <v>1.0</v>
      </c>
      <c r="AQ362" s="112">
        <v>2.514</v>
      </c>
      <c r="AR362" s="112">
        <v>5.741898</v>
      </c>
      <c r="AS362" s="112">
        <v>81.33759</v>
      </c>
      <c r="AT362" s="112">
        <v>0.8648</v>
      </c>
      <c r="AU362" s="112">
        <v>5.6764</v>
      </c>
      <c r="AV362" s="112">
        <v>1.5548</v>
      </c>
      <c r="AW362" s="112">
        <v>17.0292</v>
      </c>
      <c r="AX362" s="112">
        <v>0.0</v>
      </c>
      <c r="AY362" s="112">
        <v>0.6602781</v>
      </c>
      <c r="AZ362" s="112">
        <v>5.184364</v>
      </c>
    </row>
    <row r="363" hidden="1">
      <c r="A363">
        <f t="shared" si="2"/>
        <v>0</v>
      </c>
      <c r="B363" t="str">
        <f t="shared" si="3"/>
        <v/>
      </c>
      <c r="C363" t="str">
        <f>if(and(D$4&gt;1,E363=PROSES!$D$22),,D363)</f>
        <v/>
      </c>
      <c r="D363" s="1" t="str">
        <f>if(and(F$4&gt;1,F363=PROSES!$B$10),,F363)</f>
        <v/>
      </c>
      <c r="E363" t="str">
        <f t="shared" si="4"/>
        <v/>
      </c>
      <c r="F363" t="str">
        <f t="shared" si="5"/>
        <v/>
      </c>
      <c r="G363" s="1" t="str">
        <f>if(Z363=PROSES!$E$29,T363,)</f>
        <v/>
      </c>
      <c r="H363" t="str">
        <f>if(X363=PROSES!$E$29,T363,)</f>
        <v/>
      </c>
      <c r="I363" t="str">
        <f t="shared" si="6"/>
        <v/>
      </c>
      <c r="J363" t="str">
        <f>if(and($K$4&gt;1,R363=PROSES!$C$2),,K363)</f>
        <v/>
      </c>
      <c r="K363" s="1" t="str">
        <f>if(and($L$4&gt;1,L363=PROSES!$B$2),,L363)</f>
        <v/>
      </c>
      <c r="L363" t="str">
        <f t="shared" si="7"/>
        <v/>
      </c>
      <c r="M363" t="str">
        <f>if(Z363=PROSES!$B$3,T363,)</f>
        <v/>
      </c>
      <c r="N363" t="str">
        <f>if(X363=PROSES!$B$3,T363,)</f>
        <v/>
      </c>
      <c r="O363" t="str">
        <f t="shared" si="8"/>
        <v/>
      </c>
      <c r="P363" t="str">
        <f>if(Z363=PROSES!$B$1,T363,)</f>
        <v/>
      </c>
      <c r="Q363" t="str">
        <f>if(X363=PROSES!$B$1,T363,)</f>
        <v/>
      </c>
      <c r="R363" t="str">
        <f t="shared" si="9"/>
        <v>DARMO GRANDE5WARU5</v>
      </c>
      <c r="S363" s="3"/>
      <c r="T363" s="68" t="s">
        <v>764</v>
      </c>
      <c r="U363" s="68" t="s">
        <v>82</v>
      </c>
      <c r="V363" s="68" t="s">
        <v>82</v>
      </c>
      <c r="W363" s="68" t="s">
        <v>765</v>
      </c>
      <c r="X363" s="68" t="s">
        <v>766</v>
      </c>
      <c r="Y363" s="68" t="s">
        <v>85</v>
      </c>
      <c r="Z363" s="68" t="s">
        <v>767</v>
      </c>
      <c r="AA363" s="68" t="s">
        <v>85</v>
      </c>
      <c r="AB363" s="6"/>
      <c r="AC363" s="6"/>
      <c r="AD363" s="112">
        <v>0.0</v>
      </c>
      <c r="AE363" s="112">
        <v>1.0</v>
      </c>
      <c r="AF363" s="6"/>
      <c r="AG363" s="112">
        <v>10.668</v>
      </c>
      <c r="AH363" s="112">
        <v>1.0</v>
      </c>
      <c r="AI363" s="68" t="s">
        <v>64</v>
      </c>
      <c r="AJ363" s="112">
        <v>0.0</v>
      </c>
      <c r="AK363" s="6"/>
      <c r="AL363" s="6"/>
      <c r="AM363" s="112">
        <v>0.0</v>
      </c>
      <c r="AN363" s="112">
        <v>0.0</v>
      </c>
      <c r="AO363" s="112">
        <v>100.0</v>
      </c>
      <c r="AP363" s="112">
        <v>1.0</v>
      </c>
      <c r="AQ363" s="112">
        <v>0.74</v>
      </c>
      <c r="AR363" s="112">
        <v>4.204547</v>
      </c>
      <c r="AS363" s="112">
        <v>75.63232</v>
      </c>
      <c r="AT363" s="112">
        <v>1.04333</v>
      </c>
      <c r="AU363" s="112">
        <v>4.073042</v>
      </c>
      <c r="AV363" s="112">
        <v>3.580181</v>
      </c>
      <c r="AW363" s="112">
        <v>13.10991</v>
      </c>
      <c r="AX363" s="112">
        <v>0.0</v>
      </c>
      <c r="AY363" s="112">
        <v>0.7441298</v>
      </c>
      <c r="AZ363" s="112">
        <v>-1.31295</v>
      </c>
    </row>
    <row r="364" hidden="1">
      <c r="A364">
        <f t="shared" si="2"/>
        <v>0</v>
      </c>
      <c r="B364" t="str">
        <f t="shared" si="3"/>
        <v/>
      </c>
      <c r="C364" t="str">
        <f>if(and(D$4&gt;1,E364=PROSES!$D$22),,D364)</f>
        <v/>
      </c>
      <c r="D364" s="1" t="str">
        <f>if(and(F$4&gt;1,F364=PROSES!$B$10),,F364)</f>
        <v/>
      </c>
      <c r="E364" t="str">
        <f t="shared" si="4"/>
        <v/>
      </c>
      <c r="F364" t="str">
        <f t="shared" si="5"/>
        <v/>
      </c>
      <c r="G364" s="1" t="str">
        <f>if(Z364=PROSES!$E$29,T364,)</f>
        <v/>
      </c>
      <c r="H364" t="str">
        <f>if(X364=PROSES!$E$29,T364,)</f>
        <v/>
      </c>
      <c r="I364" t="str">
        <f t="shared" si="6"/>
        <v/>
      </c>
      <c r="J364" t="str">
        <f>if(and($K$4&gt;1,R364=PROSES!$C$2),,K364)</f>
        <v/>
      </c>
      <c r="K364" s="1" t="str">
        <f>if(and($L$4&gt;1,L364=PROSES!$B$2),,L364)</f>
        <v/>
      </c>
      <c r="L364" t="str">
        <f t="shared" si="7"/>
        <v/>
      </c>
      <c r="M364" t="str">
        <f>if(Z364=PROSES!$B$3,T364,)</f>
        <v/>
      </c>
      <c r="N364" t="str">
        <f>if(X364=PROSES!$B$3,T364,)</f>
        <v/>
      </c>
      <c r="O364" t="str">
        <f t="shared" si="8"/>
        <v/>
      </c>
      <c r="P364" t="str">
        <f>if(Z364=PROSES!$B$1,T364,)</f>
        <v/>
      </c>
      <c r="Q364" t="str">
        <f>if(X364=PROSES!$B$1,T364,)</f>
        <v/>
      </c>
      <c r="R364" t="str">
        <f t="shared" si="9"/>
        <v>DARMO GRANDE5WARU5</v>
      </c>
      <c r="S364" s="3"/>
      <c r="T364" s="68" t="s">
        <v>768</v>
      </c>
      <c r="U364" s="68" t="s">
        <v>82</v>
      </c>
      <c r="V364" s="68" t="s">
        <v>82</v>
      </c>
      <c r="W364" s="68" t="s">
        <v>765</v>
      </c>
      <c r="X364" s="68" t="s">
        <v>766</v>
      </c>
      <c r="Y364" s="68" t="s">
        <v>88</v>
      </c>
      <c r="Z364" s="68" t="s">
        <v>767</v>
      </c>
      <c r="AA364" s="68" t="s">
        <v>85</v>
      </c>
      <c r="AB364" s="6"/>
      <c r="AC364" s="6"/>
      <c r="AD364" s="112">
        <v>0.0</v>
      </c>
      <c r="AE364" s="112">
        <v>1.0</v>
      </c>
      <c r="AF364" s="6"/>
      <c r="AG364" s="112">
        <v>10.668</v>
      </c>
      <c r="AH364" s="112">
        <v>1.0</v>
      </c>
      <c r="AI364" s="68" t="s">
        <v>64</v>
      </c>
      <c r="AJ364" s="112">
        <v>0.0</v>
      </c>
      <c r="AK364" s="6"/>
      <c r="AL364" s="6"/>
      <c r="AM364" s="112">
        <v>0.0</v>
      </c>
      <c r="AN364" s="112">
        <v>0.0</v>
      </c>
      <c r="AO364" s="112">
        <v>100.0</v>
      </c>
      <c r="AP364" s="112">
        <v>1.0</v>
      </c>
      <c r="AQ364" s="112">
        <v>0.74</v>
      </c>
      <c r="AR364" s="112">
        <v>4.204547</v>
      </c>
      <c r="AS364" s="112">
        <v>75.63232</v>
      </c>
      <c r="AT364" s="112">
        <v>1.04333</v>
      </c>
      <c r="AU364" s="112">
        <v>4.073042</v>
      </c>
      <c r="AV364" s="112">
        <v>3.580181</v>
      </c>
      <c r="AW364" s="112">
        <v>13.10991</v>
      </c>
      <c r="AX364" s="112">
        <v>0.0</v>
      </c>
      <c r="AY364" s="112">
        <v>0.7441298</v>
      </c>
      <c r="AZ364" s="112">
        <v>-1.31295</v>
      </c>
    </row>
    <row r="365" hidden="1">
      <c r="A365">
        <f t="shared" si="2"/>
        <v>0</v>
      </c>
      <c r="B365" t="str">
        <f t="shared" si="3"/>
        <v/>
      </c>
      <c r="C365" t="str">
        <f>if(and(D$4&gt;1,E365=PROSES!$D$22),,D365)</f>
        <v/>
      </c>
      <c r="D365" s="1" t="str">
        <f>if(and(F$4&gt;1,F365=PROSES!$B$10),,F365)</f>
        <v/>
      </c>
      <c r="E365" t="str">
        <f t="shared" si="4"/>
        <v/>
      </c>
      <c r="F365" t="str">
        <f t="shared" si="5"/>
        <v/>
      </c>
      <c r="G365" s="1" t="str">
        <f>if(Z365=PROSES!$E$29,T365,)</f>
        <v/>
      </c>
      <c r="H365" t="str">
        <f>if(X365=PROSES!$E$29,T365,)</f>
        <v/>
      </c>
      <c r="I365" t="str">
        <f t="shared" si="6"/>
        <v/>
      </c>
      <c r="J365" t="str">
        <f>if(and($K$4&gt;1,R365=PROSES!$C$2),,K365)</f>
        <v/>
      </c>
      <c r="K365" s="1" t="str">
        <f>if(and($L$4&gt;1,L365=PROSES!$B$2),,L365)</f>
        <v/>
      </c>
      <c r="L365" t="str">
        <f t="shared" si="7"/>
        <v/>
      </c>
      <c r="M365" t="str">
        <f>if(Z365=PROSES!$B$3,T365,)</f>
        <v/>
      </c>
      <c r="N365" t="str">
        <f>if(X365=PROSES!$B$3,T365,)</f>
        <v/>
      </c>
      <c r="O365" t="str">
        <f t="shared" si="8"/>
        <v/>
      </c>
      <c r="P365" t="str">
        <f>if(Z365=PROSES!$B$1,T365,)</f>
        <v/>
      </c>
      <c r="Q365" t="str">
        <f>if(X365=PROSES!$B$1,T365,)</f>
        <v/>
      </c>
      <c r="R365" t="str">
        <f t="shared" si="9"/>
        <v>DEPOK2DEPOK5</v>
      </c>
      <c r="S365" s="3"/>
      <c r="T365" s="68" t="s">
        <v>769</v>
      </c>
      <c r="U365" s="68" t="s">
        <v>58</v>
      </c>
      <c r="V365" s="68" t="s">
        <v>58</v>
      </c>
      <c r="W365" s="68" t="s">
        <v>770</v>
      </c>
      <c r="X365" s="68" t="s">
        <v>771</v>
      </c>
      <c r="Y365" s="68" t="s">
        <v>61</v>
      </c>
      <c r="Z365" s="68" t="s">
        <v>772</v>
      </c>
      <c r="AA365" s="68" t="s">
        <v>85</v>
      </c>
      <c r="AB365" s="6"/>
      <c r="AC365" s="6"/>
      <c r="AD365" s="112">
        <v>0.0</v>
      </c>
      <c r="AE365" s="112">
        <v>1.0</v>
      </c>
      <c r="AF365" s="6"/>
      <c r="AG365" s="112">
        <v>4.8</v>
      </c>
      <c r="AH365" s="112">
        <v>1.0</v>
      </c>
      <c r="AI365" s="68" t="s">
        <v>64</v>
      </c>
      <c r="AJ365" s="112">
        <v>0.0</v>
      </c>
      <c r="AK365" s="6"/>
      <c r="AL365" s="6"/>
      <c r="AM365" s="112">
        <v>0.0</v>
      </c>
      <c r="AN365" s="112">
        <v>0.0</v>
      </c>
      <c r="AO365" s="112">
        <v>100.0</v>
      </c>
      <c r="AP365" s="112">
        <v>1.0</v>
      </c>
      <c r="AQ365" s="112">
        <v>1.2</v>
      </c>
      <c r="AR365" s="112">
        <v>0.6892306</v>
      </c>
      <c r="AS365" s="112">
        <v>84.80557</v>
      </c>
      <c r="AT365" s="112">
        <v>0.0624</v>
      </c>
      <c r="AU365" s="112">
        <v>0.6864001</v>
      </c>
      <c r="AV365" s="112">
        <v>1.056</v>
      </c>
      <c r="AW365" s="112">
        <v>1.548</v>
      </c>
      <c r="AX365" s="112">
        <v>0.0</v>
      </c>
      <c r="AY365" s="112">
        <v>0.636043</v>
      </c>
      <c r="AZ365" s="112">
        <v>-43.87539</v>
      </c>
    </row>
    <row r="366" hidden="1">
      <c r="A366">
        <f t="shared" si="2"/>
        <v>0</v>
      </c>
      <c r="B366" t="str">
        <f t="shared" si="3"/>
        <v/>
      </c>
      <c r="C366" t="str">
        <f>if(and(D$4&gt;1,E366=PROSES!$D$22),,D366)</f>
        <v/>
      </c>
      <c r="D366" s="1" t="str">
        <f>if(and(F$4&gt;1,F366=PROSES!$B$10),,F366)</f>
        <v/>
      </c>
      <c r="E366" t="str">
        <f t="shared" si="4"/>
        <v/>
      </c>
      <c r="F366" t="str">
        <f t="shared" si="5"/>
        <v/>
      </c>
      <c r="G366" s="1" t="str">
        <f>if(Z366=PROSES!$E$29,T366,)</f>
        <v/>
      </c>
      <c r="H366" t="str">
        <f>if(X366=PROSES!$E$29,T366,)</f>
        <v/>
      </c>
      <c r="I366" t="str">
        <f t="shared" si="6"/>
        <v/>
      </c>
      <c r="J366" t="str">
        <f>if(and($K$4&gt;1,R366=PROSES!$C$2),,K366)</f>
        <v/>
      </c>
      <c r="K366" s="1" t="str">
        <f>if(and($L$4&gt;1,L366=PROSES!$B$2),,L366)</f>
        <v/>
      </c>
      <c r="L366" t="str">
        <f t="shared" si="7"/>
        <v/>
      </c>
      <c r="M366" t="str">
        <f>if(Z366=PROSES!$B$3,T366,)</f>
        <v/>
      </c>
      <c r="N366" t="str">
        <f>if(X366=PROSES!$B$3,T366,)</f>
        <v/>
      </c>
      <c r="O366" t="str">
        <f t="shared" si="8"/>
        <v/>
      </c>
      <c r="P366" t="str">
        <f>if(Z366=PROSES!$B$1,T366,)</f>
        <v/>
      </c>
      <c r="Q366" t="str">
        <f>if(X366=PROSES!$B$1,T366,)</f>
        <v/>
      </c>
      <c r="R366" t="str">
        <f t="shared" si="9"/>
        <v>DEPOK2DEPOK5</v>
      </c>
      <c r="S366" s="3"/>
      <c r="T366" s="68" t="s">
        <v>773</v>
      </c>
      <c r="U366" s="68" t="s">
        <v>58</v>
      </c>
      <c r="V366" s="68" t="s">
        <v>58</v>
      </c>
      <c r="W366" s="68" t="s">
        <v>770</v>
      </c>
      <c r="X366" s="68" t="s">
        <v>771</v>
      </c>
      <c r="Y366" s="112" t="s">
        <v>61</v>
      </c>
      <c r="Z366" s="68" t="s">
        <v>772</v>
      </c>
      <c r="AA366" s="68" t="s">
        <v>88</v>
      </c>
      <c r="AB366" s="6"/>
      <c r="AC366" s="6"/>
      <c r="AD366" s="112">
        <v>0.0</v>
      </c>
      <c r="AE366" s="112">
        <v>1.0</v>
      </c>
      <c r="AF366" s="6"/>
      <c r="AG366" s="112">
        <v>4.8</v>
      </c>
      <c r="AH366" s="112">
        <v>1.0</v>
      </c>
      <c r="AI366" s="68" t="s">
        <v>64</v>
      </c>
      <c r="AJ366" s="112">
        <v>0.0</v>
      </c>
      <c r="AK366" s="6"/>
      <c r="AL366" s="6"/>
      <c r="AM366" s="112">
        <v>0.0</v>
      </c>
      <c r="AN366" s="112">
        <v>0.0</v>
      </c>
      <c r="AO366" s="112">
        <v>100.0</v>
      </c>
      <c r="AP366" s="112">
        <v>1.0</v>
      </c>
      <c r="AQ366" s="112">
        <v>1.2</v>
      </c>
      <c r="AR366" s="112">
        <v>0.6892306</v>
      </c>
      <c r="AS366" s="112">
        <v>84.80557</v>
      </c>
      <c r="AT366" s="112">
        <v>0.0624</v>
      </c>
      <c r="AU366" s="112">
        <v>0.6864001</v>
      </c>
      <c r="AV366" s="112">
        <v>1.056</v>
      </c>
      <c r="AW366" s="112">
        <v>1.548</v>
      </c>
      <c r="AX366" s="112">
        <v>0.0</v>
      </c>
      <c r="AY366" s="112">
        <v>0.636043</v>
      </c>
      <c r="AZ366" s="112">
        <v>-43.87539</v>
      </c>
    </row>
    <row r="367" hidden="1">
      <c r="A367">
        <f t="shared" si="2"/>
        <v>0</v>
      </c>
      <c r="B367" t="str">
        <f t="shared" si="3"/>
        <v/>
      </c>
      <c r="C367" t="str">
        <f>if(and(D$4&gt;1,E367=PROSES!$D$22),,D367)</f>
        <v/>
      </c>
      <c r="D367" s="1" t="str">
        <f>if(and(F$4&gt;1,F367=PROSES!$B$10),,F367)</f>
        <v/>
      </c>
      <c r="E367" t="str">
        <f t="shared" si="4"/>
        <v/>
      </c>
      <c r="F367" t="str">
        <f t="shared" si="5"/>
        <v/>
      </c>
      <c r="G367" s="1" t="str">
        <f>if(Z367=PROSES!$E$29,T367,)</f>
        <v/>
      </c>
      <c r="H367" t="str">
        <f>if(X367=PROSES!$E$29,T367,)</f>
        <v/>
      </c>
      <c r="I367" t="str">
        <f t="shared" si="6"/>
        <v/>
      </c>
      <c r="J367" t="str">
        <f>if(and($K$4&gt;1,R367=PROSES!$C$2),,K367)</f>
        <v/>
      </c>
      <c r="K367" s="1" t="str">
        <f>if(and($L$4&gt;1,L367=PROSES!$B$2),,L367)</f>
        <v/>
      </c>
      <c r="L367" t="str">
        <f t="shared" si="7"/>
        <v/>
      </c>
      <c r="M367" t="str">
        <f>if(Z367=PROSES!$B$3,T367,)</f>
        <v/>
      </c>
      <c r="N367" t="str">
        <f>if(X367=PROSES!$B$3,T367,)</f>
        <v/>
      </c>
      <c r="O367" t="str">
        <f t="shared" si="8"/>
        <v/>
      </c>
      <c r="P367" t="str">
        <f>if(Z367=PROSES!$B$1,T367,)</f>
        <v/>
      </c>
      <c r="Q367" t="str">
        <f>if(X367=PROSES!$B$1,T367,)</f>
        <v/>
      </c>
      <c r="R367" t="str">
        <f t="shared" si="9"/>
        <v/>
      </c>
      <c r="S367" s="3"/>
      <c r="T367" s="68" t="s">
        <v>3770</v>
      </c>
      <c r="U367" s="68" t="s">
        <v>787</v>
      </c>
      <c r="V367" s="68" t="s">
        <v>75</v>
      </c>
      <c r="W367" s="68" t="s">
        <v>562</v>
      </c>
      <c r="X367" s="68"/>
      <c r="Y367" s="112" t="s">
        <v>785</v>
      </c>
      <c r="Z367" s="68"/>
      <c r="AA367" s="112" t="s">
        <v>3771</v>
      </c>
      <c r="AB367" s="6"/>
      <c r="AC367" s="6"/>
      <c r="AD367" s="112">
        <v>0.0</v>
      </c>
      <c r="AE367" s="112">
        <v>1.0</v>
      </c>
      <c r="AF367" s="6"/>
      <c r="AG367" s="112">
        <v>187.75</v>
      </c>
      <c r="AH367" s="112">
        <v>1.0</v>
      </c>
      <c r="AI367" s="68" t="s">
        <v>64</v>
      </c>
      <c r="AJ367" s="112">
        <v>0.0</v>
      </c>
      <c r="AK367" s="6"/>
      <c r="AL367" s="6"/>
      <c r="AM367" s="112">
        <v>0.0</v>
      </c>
      <c r="AN367" s="112">
        <v>0.0</v>
      </c>
      <c r="AO367" s="112">
        <v>100.0</v>
      </c>
      <c r="AP367" s="112">
        <v>1.0</v>
      </c>
      <c r="AQ367" s="112">
        <v>2.4</v>
      </c>
      <c r="AR367" s="112">
        <v>52.9304</v>
      </c>
      <c r="AS367" s="112">
        <v>84.89205</v>
      </c>
      <c r="AT367" s="112">
        <v>4.712525</v>
      </c>
      <c r="AU367" s="112">
        <v>52.7202</v>
      </c>
      <c r="AV367" s="112">
        <v>32.87502</v>
      </c>
      <c r="AW367" s="112">
        <v>158.1606</v>
      </c>
      <c r="AX367" s="112">
        <v>0.0</v>
      </c>
      <c r="AY367" s="112">
        <v>0.6872964</v>
      </c>
      <c r="AZ367" s="112">
        <v>-9.846326</v>
      </c>
    </row>
    <row r="368" hidden="1">
      <c r="A368">
        <f t="shared" si="2"/>
        <v>0</v>
      </c>
      <c r="B368" t="str">
        <f t="shared" si="3"/>
        <v/>
      </c>
      <c r="C368" t="str">
        <f>if(and(D$4&gt;1,E368=PROSES!$D$22),,D368)</f>
        <v/>
      </c>
      <c r="D368" s="1" t="str">
        <f>if(and(F$4&gt;1,F368=PROSES!$B$10),,F368)</f>
        <v/>
      </c>
      <c r="E368" t="str">
        <f t="shared" si="4"/>
        <v/>
      </c>
      <c r="F368" t="str">
        <f t="shared" si="5"/>
        <v/>
      </c>
      <c r="G368" s="1" t="str">
        <f>if(Z368=PROSES!$E$29,T368,)</f>
        <v/>
      </c>
      <c r="H368" t="str">
        <f>if(X368=PROSES!$E$29,T368,)</f>
        <v/>
      </c>
      <c r="I368" t="str">
        <f t="shared" si="6"/>
        <v/>
      </c>
      <c r="J368" t="str">
        <f>if(and($K$4&gt;1,R368=PROSES!$C$2),,K368)</f>
        <v/>
      </c>
      <c r="K368" s="1" t="str">
        <f>if(and($L$4&gt;1,L368=PROSES!$B$2),,L368)</f>
        <v/>
      </c>
      <c r="L368" t="str">
        <f t="shared" si="7"/>
        <v/>
      </c>
      <c r="M368" t="str">
        <f>if(Z368=PROSES!$B$3,T368,)</f>
        <v/>
      </c>
      <c r="N368" t="str">
        <f>if(X368=PROSES!$B$3,T368,)</f>
        <v/>
      </c>
      <c r="O368" t="str">
        <f t="shared" si="8"/>
        <v/>
      </c>
      <c r="P368" t="str">
        <f>if(Z368=PROSES!$B$1,T368,)</f>
        <v/>
      </c>
      <c r="Q368" t="str">
        <f>if(X368=PROSES!$B$1,T368,)</f>
        <v/>
      </c>
      <c r="R368" t="str">
        <f t="shared" si="9"/>
        <v>BANDUNG SELATAN7</v>
      </c>
      <c r="S368" s="3"/>
      <c r="T368" s="68" t="s">
        <v>3772</v>
      </c>
      <c r="U368" s="68" t="s">
        <v>75</v>
      </c>
      <c r="V368" s="68" t="s">
        <v>75</v>
      </c>
      <c r="W368" s="68" t="s">
        <v>3773</v>
      </c>
      <c r="X368" s="68"/>
      <c r="Y368" s="68" t="s">
        <v>3771</v>
      </c>
      <c r="Z368" s="68" t="s">
        <v>235</v>
      </c>
      <c r="AA368" s="68" t="s">
        <v>236</v>
      </c>
      <c r="AB368" s="6"/>
      <c r="AC368" s="6"/>
      <c r="AD368" s="112">
        <v>0.0</v>
      </c>
      <c r="AE368" s="112">
        <v>1.0</v>
      </c>
      <c r="AF368" s="6"/>
      <c r="AG368" s="112">
        <v>6.97</v>
      </c>
      <c r="AH368" s="112">
        <v>1.0</v>
      </c>
      <c r="AI368" s="68" t="s">
        <v>64</v>
      </c>
      <c r="AJ368" s="112">
        <v>0.0</v>
      </c>
      <c r="AK368" s="6"/>
      <c r="AL368" s="6"/>
      <c r="AM368" s="112">
        <v>0.0</v>
      </c>
      <c r="AN368" s="112">
        <v>0.0</v>
      </c>
      <c r="AO368" s="112">
        <v>100.0</v>
      </c>
      <c r="AP368" s="112">
        <v>1.0</v>
      </c>
      <c r="AQ368" s="112">
        <v>3.2</v>
      </c>
      <c r="AR368" s="112">
        <v>1.831148</v>
      </c>
      <c r="AS368" s="112">
        <v>83.44305</v>
      </c>
      <c r="AT368" s="112">
        <v>0.2091</v>
      </c>
      <c r="AU368" s="112">
        <v>1.81917</v>
      </c>
      <c r="AV368" s="112">
        <v>1.54734</v>
      </c>
      <c r="AW368" s="112">
        <v>5.19265</v>
      </c>
      <c r="AX368" s="112">
        <v>0.0</v>
      </c>
      <c r="AY368" s="112">
        <v>0.6606461</v>
      </c>
      <c r="AZ368" s="112">
        <v>-15.081</v>
      </c>
    </row>
    <row r="369" hidden="1">
      <c r="A369">
        <f t="shared" si="2"/>
        <v>0</v>
      </c>
      <c r="B369" t="str">
        <f t="shared" si="3"/>
        <v/>
      </c>
      <c r="C369" t="str">
        <f>if(and(D$4&gt;1,E369=PROSES!$D$22),,D369)</f>
        <v/>
      </c>
      <c r="D369" s="1" t="str">
        <f>if(and(F$4&gt;1,F369=PROSES!$B$10),,F369)</f>
        <v/>
      </c>
      <c r="E369" t="str">
        <f t="shared" si="4"/>
        <v/>
      </c>
      <c r="F369" t="str">
        <f t="shared" si="5"/>
        <v/>
      </c>
      <c r="G369" s="1" t="str">
        <f>if(Z369=PROSES!$E$29,T369,)</f>
        <v/>
      </c>
      <c r="H369" t="str">
        <f>if(X369=PROSES!$E$29,T369,)</f>
        <v/>
      </c>
      <c r="I369" t="str">
        <f t="shared" si="6"/>
        <v/>
      </c>
      <c r="J369" t="str">
        <f>if(and($K$4&gt;1,R369=PROSES!$C$2),,K369)</f>
        <v/>
      </c>
      <c r="K369" s="1" t="str">
        <f>if(and($L$4&gt;1,L369=PROSES!$B$2),,L369)</f>
        <v/>
      </c>
      <c r="L369" t="str">
        <f t="shared" si="7"/>
        <v/>
      </c>
      <c r="M369" t="str">
        <f>if(Z369=PROSES!$B$3,T369,)</f>
        <v/>
      </c>
      <c r="N369" t="str">
        <f>if(X369=PROSES!$B$3,T369,)</f>
        <v/>
      </c>
      <c r="O369" t="str">
        <f t="shared" si="8"/>
        <v/>
      </c>
      <c r="P369" t="str">
        <f>if(Z369=PROSES!$B$1,T369,)</f>
        <v/>
      </c>
      <c r="Q369" t="str">
        <f>if(X369=PROSES!$B$1,T369,)</f>
        <v/>
      </c>
      <c r="R369" t="str">
        <f t="shared" si="9"/>
        <v>DEPOK7CIBINONG7</v>
      </c>
      <c r="S369" s="3"/>
      <c r="T369" s="68" t="s">
        <v>774</v>
      </c>
      <c r="U369" s="68" t="s">
        <v>75</v>
      </c>
      <c r="V369" s="68" t="s">
        <v>75</v>
      </c>
      <c r="W369" s="68" t="s">
        <v>233</v>
      </c>
      <c r="X369" s="68" t="s">
        <v>775</v>
      </c>
      <c r="Y369" s="68" t="s">
        <v>56</v>
      </c>
      <c r="Z369" s="68" t="s">
        <v>277</v>
      </c>
      <c r="AA369" s="68" t="s">
        <v>276</v>
      </c>
      <c r="AB369" s="6"/>
      <c r="AC369" s="6"/>
      <c r="AD369" s="112">
        <v>0.0</v>
      </c>
      <c r="AE369" s="112">
        <v>1.0</v>
      </c>
      <c r="AF369" s="6"/>
      <c r="AG369" s="112">
        <v>15.57</v>
      </c>
      <c r="AH369" s="112">
        <v>1.0</v>
      </c>
      <c r="AI369" s="68" t="s">
        <v>64</v>
      </c>
      <c r="AJ369" s="112">
        <v>0.0</v>
      </c>
      <c r="AK369" s="6"/>
      <c r="AL369" s="6"/>
      <c r="AM369" s="112">
        <v>0.0</v>
      </c>
      <c r="AN369" s="112">
        <v>0.0</v>
      </c>
      <c r="AO369" s="112">
        <v>100.0</v>
      </c>
      <c r="AP369" s="112">
        <v>1.0</v>
      </c>
      <c r="AQ369" s="112">
        <v>1.98</v>
      </c>
      <c r="AR369" s="112">
        <v>4.406633</v>
      </c>
      <c r="AS369" s="112">
        <v>84.05775</v>
      </c>
      <c r="AT369" s="112">
        <v>0.456201</v>
      </c>
      <c r="AU369" s="112">
        <v>4.382955</v>
      </c>
      <c r="AV369" s="112">
        <v>2.791701</v>
      </c>
      <c r="AW369" s="112">
        <v>13.14886</v>
      </c>
      <c r="AX369" s="112">
        <v>0.0</v>
      </c>
      <c r="AY369" s="112">
        <v>0.6862155</v>
      </c>
      <c r="AZ369" s="112">
        <v>-8.9765</v>
      </c>
    </row>
    <row r="370" hidden="1">
      <c r="A370">
        <f t="shared" si="2"/>
        <v>0</v>
      </c>
      <c r="B370" t="str">
        <f t="shared" si="3"/>
        <v/>
      </c>
      <c r="C370" t="str">
        <f>if(and(D$4&gt;1,E370=PROSES!$D$22),,D370)</f>
        <v/>
      </c>
      <c r="D370" s="1" t="str">
        <f>if(and(F$4&gt;1,F370=PROSES!$B$10),,F370)</f>
        <v/>
      </c>
      <c r="E370" t="str">
        <f t="shared" si="4"/>
        <v/>
      </c>
      <c r="F370" t="str">
        <f t="shared" si="5"/>
        <v/>
      </c>
      <c r="G370" s="1" t="str">
        <f>if(Z370=PROSES!$E$29,T370,)</f>
        <v/>
      </c>
      <c r="H370" t="str">
        <f>if(X370=PROSES!$E$29,T370,)</f>
        <v/>
      </c>
      <c r="I370" t="str">
        <f t="shared" si="6"/>
        <v/>
      </c>
      <c r="J370" t="str">
        <f>if(and($K$4&gt;1,R370=PROSES!$C$2),,K370)</f>
        <v/>
      </c>
      <c r="K370" s="1" t="str">
        <f>if(and($L$4&gt;1,L370=PROSES!$B$2),,L370)</f>
        <v/>
      </c>
      <c r="L370" t="str">
        <f t="shared" si="7"/>
        <v/>
      </c>
      <c r="M370" t="str">
        <f>if(Z370=PROSES!$B$3,T370,)</f>
        <v/>
      </c>
      <c r="N370" t="str">
        <f>if(X370=PROSES!$B$3,T370,)</f>
        <v/>
      </c>
      <c r="O370" t="str">
        <f t="shared" si="8"/>
        <v/>
      </c>
      <c r="P370" t="str">
        <f>if(Z370=PROSES!$B$1,T370,)</f>
        <v/>
      </c>
      <c r="Q370" t="str">
        <f>if(X370=PROSES!$B$1,T370,)</f>
        <v/>
      </c>
      <c r="R370" t="str">
        <f t="shared" si="9"/>
        <v>DEPOK7CIBINONG7</v>
      </c>
      <c r="S370" s="3"/>
      <c r="T370" s="68" t="s">
        <v>776</v>
      </c>
      <c r="U370" s="68" t="s">
        <v>75</v>
      </c>
      <c r="V370" s="68" t="s">
        <v>75</v>
      </c>
      <c r="W370" s="68" t="s">
        <v>233</v>
      </c>
      <c r="X370" s="68" t="s">
        <v>775</v>
      </c>
      <c r="Y370" s="68" t="s">
        <v>56</v>
      </c>
      <c r="Z370" s="68" t="s">
        <v>277</v>
      </c>
      <c r="AA370" s="68" t="s">
        <v>276</v>
      </c>
      <c r="AB370" s="6"/>
      <c r="AC370" s="6"/>
      <c r="AD370" s="112">
        <v>0.0</v>
      </c>
      <c r="AE370" s="112">
        <v>1.0</v>
      </c>
      <c r="AF370" s="6"/>
      <c r="AG370" s="112">
        <v>15.57</v>
      </c>
      <c r="AH370" s="112">
        <v>1.0</v>
      </c>
      <c r="AI370" s="68" t="s">
        <v>64</v>
      </c>
      <c r="AJ370" s="112">
        <v>0.0</v>
      </c>
      <c r="AK370" s="6"/>
      <c r="AL370" s="6"/>
      <c r="AM370" s="112">
        <v>0.0</v>
      </c>
      <c r="AN370" s="112">
        <v>0.0</v>
      </c>
      <c r="AO370" s="112">
        <v>100.0</v>
      </c>
      <c r="AP370" s="112">
        <v>1.0</v>
      </c>
      <c r="AQ370" s="112">
        <v>1.98</v>
      </c>
      <c r="AR370" s="112">
        <v>4.406633</v>
      </c>
      <c r="AS370" s="112">
        <v>84.05775</v>
      </c>
      <c r="AT370" s="112">
        <v>0.456201</v>
      </c>
      <c r="AU370" s="112">
        <v>4.382955</v>
      </c>
      <c r="AV370" s="112">
        <v>2.791701</v>
      </c>
      <c r="AW370" s="112">
        <v>13.14886</v>
      </c>
      <c r="AX370" s="112">
        <v>0.0</v>
      </c>
      <c r="AY370" s="112">
        <v>0.6862155</v>
      </c>
      <c r="AZ370" s="112">
        <v>-8.9765</v>
      </c>
    </row>
    <row r="371" hidden="1">
      <c r="A371">
        <f t="shared" si="2"/>
        <v>0</v>
      </c>
      <c r="B371" t="str">
        <f t="shared" si="3"/>
        <v/>
      </c>
      <c r="C371" t="str">
        <f>if(and(D$4&gt;1,E371=PROSES!$D$22),,D371)</f>
        <v/>
      </c>
      <c r="D371" s="1" t="str">
        <f>if(and(F$4&gt;1,F371=PROSES!$B$10),,F371)</f>
        <v/>
      </c>
      <c r="E371" t="str">
        <f t="shared" si="4"/>
        <v/>
      </c>
      <c r="F371" t="str">
        <f t="shared" si="5"/>
        <v/>
      </c>
      <c r="G371" s="1" t="str">
        <f>if(Z371=PROSES!$E$29,T371,)</f>
        <v/>
      </c>
      <c r="H371" t="str">
        <f>if(X371=PROSES!$E$29,T371,)</f>
        <v/>
      </c>
      <c r="I371" t="str">
        <f t="shared" si="6"/>
        <v/>
      </c>
      <c r="J371" t="str">
        <f>if(and($K$4&gt;1,R371=PROSES!$C$2),,K371)</f>
        <v/>
      </c>
      <c r="K371" s="1" t="str">
        <f>if(and($L$4&gt;1,L371=PROSES!$B$2),,L371)</f>
        <v/>
      </c>
      <c r="L371" t="str">
        <f t="shared" si="7"/>
        <v/>
      </c>
      <c r="M371" t="str">
        <f>if(Z371=PROSES!$B$3,T371,)</f>
        <v/>
      </c>
      <c r="N371" t="str">
        <f>if(X371=PROSES!$B$3,T371,)</f>
        <v/>
      </c>
      <c r="O371" t="str">
        <f t="shared" si="8"/>
        <v/>
      </c>
      <c r="P371" t="str">
        <f>if(Z371=PROSES!$B$1,T371,)</f>
        <v/>
      </c>
      <c r="Q371" t="str">
        <f>if(X371=PROSES!$B$1,T371,)</f>
        <v/>
      </c>
      <c r="R371" t="str">
        <f t="shared" si="9"/>
        <v>GANDUL7DEPOK7</v>
      </c>
      <c r="S371" s="3"/>
      <c r="T371" s="68" t="s">
        <v>777</v>
      </c>
      <c r="U371" s="68" t="s">
        <v>75</v>
      </c>
      <c r="V371" s="68" t="s">
        <v>75</v>
      </c>
      <c r="W371" s="68" t="s">
        <v>233</v>
      </c>
      <c r="X371" s="68" t="s">
        <v>778</v>
      </c>
      <c r="Y371" s="68" t="s">
        <v>276</v>
      </c>
      <c r="Z371" s="68" t="s">
        <v>775</v>
      </c>
      <c r="AA371" s="68" t="s">
        <v>56</v>
      </c>
      <c r="AB371" s="6"/>
      <c r="AC371" s="6"/>
      <c r="AD371" s="112">
        <v>0.0</v>
      </c>
      <c r="AE371" s="112">
        <v>1.0</v>
      </c>
      <c r="AF371" s="6"/>
      <c r="AG371" s="112">
        <v>5.923</v>
      </c>
      <c r="AH371" s="112">
        <v>1.0</v>
      </c>
      <c r="AI371" s="68" t="s">
        <v>64</v>
      </c>
      <c r="AJ371" s="112">
        <v>0.0</v>
      </c>
      <c r="AK371" s="6"/>
      <c r="AL371" s="6"/>
      <c r="AM371" s="112">
        <v>0.0</v>
      </c>
      <c r="AN371" s="112">
        <v>0.0</v>
      </c>
      <c r="AO371" s="112">
        <v>100.0</v>
      </c>
      <c r="AP371" s="112">
        <v>1.0</v>
      </c>
      <c r="AQ371" s="112">
        <v>1.98</v>
      </c>
      <c r="AR371" s="112">
        <v>1.676332</v>
      </c>
      <c r="AS371" s="112">
        <v>84.05775</v>
      </c>
      <c r="AT371" s="112">
        <v>0.1735439</v>
      </c>
      <c r="AU371" s="112">
        <v>1.667325</v>
      </c>
      <c r="AV371" s="112">
        <v>1.061994</v>
      </c>
      <c r="AW371" s="112">
        <v>5.001974</v>
      </c>
      <c r="AX371" s="112">
        <v>0.0</v>
      </c>
      <c r="AY371" s="112">
        <v>0.6862155</v>
      </c>
      <c r="AZ371" s="112">
        <v>-8.9765</v>
      </c>
    </row>
    <row r="372" hidden="1">
      <c r="A372">
        <f t="shared" si="2"/>
        <v>0</v>
      </c>
      <c r="B372" t="str">
        <f t="shared" si="3"/>
        <v/>
      </c>
      <c r="C372" t="str">
        <f>if(and(D$4&gt;1,E372=PROSES!$D$22),,D372)</f>
        <v/>
      </c>
      <c r="D372" s="1" t="str">
        <f>if(and(F$4&gt;1,F372=PROSES!$B$10),,F372)</f>
        <v/>
      </c>
      <c r="E372" t="str">
        <f t="shared" si="4"/>
        <v/>
      </c>
      <c r="F372" t="str">
        <f t="shared" si="5"/>
        <v/>
      </c>
      <c r="G372" s="1" t="str">
        <f>if(Z372=PROSES!$E$29,T372,)</f>
        <v/>
      </c>
      <c r="H372" t="str">
        <f>if(X372=PROSES!$E$29,T372,)</f>
        <v/>
      </c>
      <c r="I372" t="str">
        <f t="shared" si="6"/>
        <v/>
      </c>
      <c r="J372" t="str">
        <f>if(and($K$4&gt;1,R372=PROSES!$C$2),,K372)</f>
        <v/>
      </c>
      <c r="K372" s="1" t="str">
        <f>if(and($L$4&gt;1,L372=PROSES!$B$2),,L372)</f>
        <v/>
      </c>
      <c r="L372" t="str">
        <f t="shared" si="7"/>
        <v/>
      </c>
      <c r="M372" t="str">
        <f>if(Z372=PROSES!$B$3,T372,)</f>
        <v/>
      </c>
      <c r="N372" t="str">
        <f>if(X372=PROSES!$B$3,T372,)</f>
        <v/>
      </c>
      <c r="O372" t="str">
        <f t="shared" si="8"/>
        <v/>
      </c>
      <c r="P372" t="str">
        <f>if(Z372=PROSES!$B$1,T372,)</f>
        <v/>
      </c>
      <c r="Q372" t="str">
        <f>if(X372=PROSES!$B$1,T372,)</f>
        <v/>
      </c>
      <c r="R372" t="str">
        <f t="shared" si="9"/>
        <v>GANDUL7DEPOK7</v>
      </c>
      <c r="S372" s="3"/>
      <c r="T372" s="68" t="s">
        <v>779</v>
      </c>
      <c r="U372" s="68" t="s">
        <v>75</v>
      </c>
      <c r="V372" s="68" t="s">
        <v>75</v>
      </c>
      <c r="W372" s="68" t="s">
        <v>233</v>
      </c>
      <c r="X372" s="68" t="s">
        <v>778</v>
      </c>
      <c r="Y372" s="68" t="s">
        <v>276</v>
      </c>
      <c r="Z372" s="68" t="s">
        <v>775</v>
      </c>
      <c r="AA372" s="68" t="s">
        <v>56</v>
      </c>
      <c r="AB372" s="6"/>
      <c r="AC372" s="6"/>
      <c r="AD372" s="112">
        <v>0.0</v>
      </c>
      <c r="AE372" s="112">
        <v>1.0</v>
      </c>
      <c r="AF372" s="6"/>
      <c r="AG372" s="112">
        <v>5.923</v>
      </c>
      <c r="AH372" s="112">
        <v>1.0</v>
      </c>
      <c r="AI372" s="68" t="s">
        <v>64</v>
      </c>
      <c r="AJ372" s="112">
        <v>0.0</v>
      </c>
      <c r="AK372" s="6"/>
      <c r="AL372" s="6"/>
      <c r="AM372" s="112">
        <v>0.0</v>
      </c>
      <c r="AN372" s="112">
        <v>0.0</v>
      </c>
      <c r="AO372" s="112">
        <v>100.0</v>
      </c>
      <c r="AP372" s="112">
        <v>1.0</v>
      </c>
      <c r="AQ372" s="112">
        <v>1.98</v>
      </c>
      <c r="AR372" s="112">
        <v>1.676332</v>
      </c>
      <c r="AS372" s="112">
        <v>84.05775</v>
      </c>
      <c r="AT372" s="112">
        <v>0.1735439</v>
      </c>
      <c r="AU372" s="112">
        <v>1.667325</v>
      </c>
      <c r="AV372" s="112">
        <v>1.061994</v>
      </c>
      <c r="AW372" s="112">
        <v>5.001974</v>
      </c>
      <c r="AX372" s="112">
        <v>0.0</v>
      </c>
      <c r="AY372" s="112">
        <v>0.6862155</v>
      </c>
      <c r="AZ372" s="112">
        <v>-8.9765</v>
      </c>
    </row>
    <row r="373" hidden="1">
      <c r="A373">
        <f t="shared" si="2"/>
        <v>0</v>
      </c>
      <c r="B373" t="str">
        <f t="shared" si="3"/>
        <v/>
      </c>
      <c r="C373" t="str">
        <f>if(and(D$4&gt;1,E373=PROSES!$D$22),,D373)</f>
        <v/>
      </c>
      <c r="D373" s="1" t="str">
        <f>if(and(F$4&gt;1,F373=PROSES!$B$10),,F373)</f>
        <v/>
      </c>
      <c r="E373" t="str">
        <f t="shared" si="4"/>
        <v/>
      </c>
      <c r="F373" t="str">
        <f t="shared" si="5"/>
        <v/>
      </c>
      <c r="G373" s="1" t="str">
        <f>if(Z373=PROSES!$E$29,T373,)</f>
        <v/>
      </c>
      <c r="H373" t="str">
        <f>if(X373=PROSES!$E$29,T373,)</f>
        <v/>
      </c>
      <c r="I373" t="str">
        <f t="shared" si="6"/>
        <v/>
      </c>
      <c r="J373" t="str">
        <f>if(and($K$4&gt;1,R373=PROSES!$C$2),,K373)</f>
        <v/>
      </c>
      <c r="K373" s="1" t="str">
        <f>if(and($L$4&gt;1,L373=PROSES!$B$2),,L373)</f>
        <v/>
      </c>
      <c r="L373" t="str">
        <f t="shared" si="7"/>
        <v/>
      </c>
      <c r="M373" t="str">
        <f>if(Z373=PROSES!$B$3,T373,)</f>
        <v/>
      </c>
      <c r="N373" t="str">
        <f>if(X373=PROSES!$B$3,T373,)</f>
        <v/>
      </c>
      <c r="O373" t="str">
        <f t="shared" si="8"/>
        <v/>
      </c>
      <c r="P373" t="str">
        <f>if(Z373=PROSES!$B$1,T373,)</f>
        <v/>
      </c>
      <c r="Q373" t="str">
        <f>if(X373=PROSES!$B$1,T373,)</f>
        <v/>
      </c>
      <c r="R373" t="str">
        <f t="shared" si="9"/>
        <v>DEPOK5KEDUNGBADAK5</v>
      </c>
      <c r="S373" s="3"/>
      <c r="T373" s="68" t="s">
        <v>780</v>
      </c>
      <c r="U373" s="68" t="s">
        <v>58</v>
      </c>
      <c r="V373" s="68" t="s">
        <v>58</v>
      </c>
      <c r="W373" s="68" t="s">
        <v>90</v>
      </c>
      <c r="X373" s="68" t="s">
        <v>772</v>
      </c>
      <c r="Y373" s="68" t="s">
        <v>85</v>
      </c>
      <c r="Z373" s="68" t="s">
        <v>268</v>
      </c>
      <c r="AA373" s="68" t="s">
        <v>61</v>
      </c>
      <c r="AB373" s="6"/>
      <c r="AC373" s="6"/>
      <c r="AD373" s="112">
        <v>0.0</v>
      </c>
      <c r="AE373" s="112">
        <v>1.0</v>
      </c>
      <c r="AF373" s="6"/>
      <c r="AG373" s="112">
        <v>46.0</v>
      </c>
      <c r="AH373" s="112">
        <v>1.0</v>
      </c>
      <c r="AI373" s="68" t="s">
        <v>64</v>
      </c>
      <c r="AJ373" s="112">
        <v>0.0</v>
      </c>
      <c r="AK373" s="6"/>
      <c r="AL373" s="6"/>
      <c r="AM373" s="112">
        <v>0.0</v>
      </c>
      <c r="AN373" s="112">
        <v>0.0</v>
      </c>
      <c r="AO373" s="112">
        <v>100.0</v>
      </c>
      <c r="AP373" s="112">
        <v>1.0</v>
      </c>
      <c r="AQ373" s="112">
        <v>1.62</v>
      </c>
      <c r="AR373" s="112">
        <v>13.03434</v>
      </c>
      <c r="AS373" s="112">
        <v>82.15014</v>
      </c>
      <c r="AT373" s="112">
        <v>1.7802</v>
      </c>
      <c r="AU373" s="112">
        <v>12.9122</v>
      </c>
      <c r="AV373" s="112">
        <v>8.680201</v>
      </c>
      <c r="AW373" s="112">
        <v>38.7366</v>
      </c>
      <c r="AX373" s="112">
        <v>0.0</v>
      </c>
      <c r="AY373" s="112">
        <v>0.683587</v>
      </c>
      <c r="AZ373" s="112">
        <v>-7.109503</v>
      </c>
    </row>
    <row r="374" hidden="1">
      <c r="A374">
        <f t="shared" si="2"/>
        <v>0</v>
      </c>
      <c r="B374" t="str">
        <f t="shared" si="3"/>
        <v/>
      </c>
      <c r="C374" t="str">
        <f>if(and(D$4&gt;1,E374=PROSES!$D$22),,D374)</f>
        <v/>
      </c>
      <c r="D374" s="1" t="str">
        <f>if(and(F$4&gt;1,F374=PROSES!$B$10),,F374)</f>
        <v/>
      </c>
      <c r="E374" t="str">
        <f t="shared" si="4"/>
        <v/>
      </c>
      <c r="F374" t="str">
        <f t="shared" si="5"/>
        <v/>
      </c>
      <c r="G374" s="1" t="str">
        <f>if(Z374=PROSES!$E$29,T374,)</f>
        <v/>
      </c>
      <c r="H374" t="str">
        <f>if(X374=PROSES!$E$29,T374,)</f>
        <v/>
      </c>
      <c r="I374" t="str">
        <f t="shared" si="6"/>
        <v/>
      </c>
      <c r="J374" t="str">
        <f>if(and($K$4&gt;1,R374=PROSES!$C$2),,K374)</f>
        <v/>
      </c>
      <c r="K374" s="1" t="str">
        <f>if(and($L$4&gt;1,L374=PROSES!$B$2),,L374)</f>
        <v/>
      </c>
      <c r="L374" t="str">
        <f t="shared" si="7"/>
        <v/>
      </c>
      <c r="M374" t="str">
        <f>if(Z374=PROSES!$B$3,T374,)</f>
        <v/>
      </c>
      <c r="N374" t="str">
        <f>if(X374=PROSES!$B$3,T374,)</f>
        <v/>
      </c>
      <c r="O374" t="str">
        <f t="shared" si="8"/>
        <v/>
      </c>
      <c r="P374" t="str">
        <f>if(Z374=PROSES!$B$1,T374,)</f>
        <v/>
      </c>
      <c r="Q374" t="str">
        <f>if(X374=PROSES!$B$1,T374,)</f>
        <v/>
      </c>
      <c r="R374" t="str">
        <f t="shared" si="9"/>
        <v>DEPOK5KEDUNGBADAK5</v>
      </c>
      <c r="S374" s="3"/>
      <c r="T374" s="68" t="s">
        <v>781</v>
      </c>
      <c r="U374" s="68" t="s">
        <v>58</v>
      </c>
      <c r="V374" s="68" t="s">
        <v>58</v>
      </c>
      <c r="W374" s="68" t="s">
        <v>90</v>
      </c>
      <c r="X374" s="68" t="s">
        <v>772</v>
      </c>
      <c r="Y374" s="68" t="s">
        <v>88</v>
      </c>
      <c r="Z374" s="68" t="s">
        <v>268</v>
      </c>
      <c r="AA374" s="68" t="s">
        <v>66</v>
      </c>
      <c r="AB374" s="6"/>
      <c r="AC374" s="6"/>
      <c r="AD374" s="112">
        <v>0.0</v>
      </c>
      <c r="AE374" s="112">
        <v>1.0</v>
      </c>
      <c r="AF374" s="6"/>
      <c r="AG374" s="112">
        <v>46.0</v>
      </c>
      <c r="AH374" s="112">
        <v>1.0</v>
      </c>
      <c r="AI374" s="68" t="s">
        <v>64</v>
      </c>
      <c r="AJ374" s="112">
        <v>0.0</v>
      </c>
      <c r="AK374" s="6"/>
      <c r="AL374" s="6"/>
      <c r="AM374" s="112">
        <v>0.0</v>
      </c>
      <c r="AN374" s="112">
        <v>0.0</v>
      </c>
      <c r="AO374" s="112">
        <v>100.0</v>
      </c>
      <c r="AP374" s="112">
        <v>1.0</v>
      </c>
      <c r="AQ374" s="112">
        <v>1.62</v>
      </c>
      <c r="AR374" s="112">
        <v>13.03434</v>
      </c>
      <c r="AS374" s="112">
        <v>82.15014</v>
      </c>
      <c r="AT374" s="112">
        <v>1.7802</v>
      </c>
      <c r="AU374" s="112">
        <v>12.9122</v>
      </c>
      <c r="AV374" s="112">
        <v>8.680201</v>
      </c>
      <c r="AW374" s="112">
        <v>38.7366</v>
      </c>
      <c r="AX374" s="112">
        <v>0.0</v>
      </c>
      <c r="AY374" s="112">
        <v>0.683587</v>
      </c>
      <c r="AZ374" s="112">
        <v>-7.109503</v>
      </c>
    </row>
    <row r="375" hidden="1">
      <c r="A375">
        <f t="shared" si="2"/>
        <v>0</v>
      </c>
      <c r="B375" t="str">
        <f t="shared" si="3"/>
        <v/>
      </c>
      <c r="C375" t="str">
        <f>if(and(D$4&gt;1,E375=PROSES!$D$22),,D375)</f>
        <v/>
      </c>
      <c r="D375" s="1" t="str">
        <f>if(and(F$4&gt;1,F375=PROSES!$B$10),,F375)</f>
        <v/>
      </c>
      <c r="E375" t="str">
        <f t="shared" si="4"/>
        <v/>
      </c>
      <c r="F375" t="str">
        <f t="shared" si="5"/>
        <v/>
      </c>
      <c r="G375" s="1" t="str">
        <f>if(Z375=PROSES!$E$29,T375,)</f>
        <v/>
      </c>
      <c r="H375" t="str">
        <f>if(X375=PROSES!$E$29,T375,)</f>
        <v/>
      </c>
      <c r="I375" t="str">
        <f t="shared" si="6"/>
        <v/>
      </c>
      <c r="J375" t="str">
        <f>if(and($K$4&gt;1,R375=PROSES!$C$2),,K375)</f>
        <v/>
      </c>
      <c r="K375" s="1" t="str">
        <f>if(and($L$4&gt;1,L375=PROSES!$B$2),,L375)</f>
        <v/>
      </c>
      <c r="L375" t="str">
        <f t="shared" si="7"/>
        <v/>
      </c>
      <c r="M375" t="str">
        <f>if(Z375=PROSES!$B$3,T375,)</f>
        <v/>
      </c>
      <c r="N375" t="str">
        <f>if(X375=PROSES!$B$3,T375,)</f>
        <v/>
      </c>
      <c r="O375" t="str">
        <f t="shared" si="8"/>
        <v/>
      </c>
      <c r="P375" t="str">
        <f>if(Z375=PROSES!$B$1,T375,)</f>
        <v/>
      </c>
      <c r="Q375" t="str">
        <f>if(X375=PROSES!$B$1,T375,)</f>
        <v/>
      </c>
      <c r="R375" t="str">
        <f t="shared" si="9"/>
        <v>TASIKMALAYA BARU7</v>
      </c>
      <c r="S375" s="3"/>
      <c r="T375" s="68" t="s">
        <v>782</v>
      </c>
      <c r="U375" s="68" t="s">
        <v>783</v>
      </c>
      <c r="V375" s="68" t="s">
        <v>75</v>
      </c>
      <c r="W375" s="68" t="s">
        <v>562</v>
      </c>
      <c r="X375" s="68" t="s">
        <v>784</v>
      </c>
      <c r="Y375" s="68" t="s">
        <v>78</v>
      </c>
      <c r="Z375" s="68"/>
      <c r="AA375" s="68" t="s">
        <v>785</v>
      </c>
      <c r="AB375" s="6"/>
      <c r="AC375" s="6"/>
      <c r="AD375" s="112">
        <v>0.0</v>
      </c>
      <c r="AE375" s="112">
        <v>1.0</v>
      </c>
      <c r="AF375" s="6"/>
      <c r="AG375" s="112">
        <v>279.5</v>
      </c>
      <c r="AH375" s="112">
        <v>1.0</v>
      </c>
      <c r="AI375" s="68" t="s">
        <v>64</v>
      </c>
      <c r="AJ375" s="112">
        <v>0.0</v>
      </c>
      <c r="AK375" s="6"/>
      <c r="AL375" s="6"/>
      <c r="AM375" s="112">
        <v>0.0</v>
      </c>
      <c r="AN375" s="112">
        <v>0.0</v>
      </c>
      <c r="AO375" s="112">
        <v>100.0</v>
      </c>
      <c r="AP375" s="112">
        <v>1.0</v>
      </c>
      <c r="AQ375" s="112">
        <v>2.4</v>
      </c>
      <c r="AR375" s="112">
        <v>78.79652</v>
      </c>
      <c r="AS375" s="112">
        <v>84.89205</v>
      </c>
      <c r="AT375" s="112">
        <v>7.01545</v>
      </c>
      <c r="AU375" s="112">
        <v>78.4836</v>
      </c>
      <c r="AV375" s="112">
        <v>48.94045</v>
      </c>
      <c r="AW375" s="112">
        <v>235.4508</v>
      </c>
      <c r="AX375" s="112">
        <v>0.0</v>
      </c>
      <c r="AY375" s="112">
        <v>0.6872964</v>
      </c>
      <c r="AZ375" s="112">
        <v>-9.846326</v>
      </c>
    </row>
    <row r="376" hidden="1">
      <c r="A376">
        <f t="shared" si="2"/>
        <v>0</v>
      </c>
      <c r="B376" t="str">
        <f t="shared" si="3"/>
        <v/>
      </c>
      <c r="C376" t="str">
        <f>if(and(D$4&gt;1,E376=PROSES!$D$22),,D376)</f>
        <v/>
      </c>
      <c r="D376" s="1" t="str">
        <f>if(and(F$4&gt;1,F376=PROSES!$B$10),,F376)</f>
        <v/>
      </c>
      <c r="E376" t="str">
        <f t="shared" si="4"/>
        <v/>
      </c>
      <c r="F376" t="str">
        <f t="shared" si="5"/>
        <v/>
      </c>
      <c r="G376" s="1" t="str">
        <f>if(Z376=PROSES!$E$29,T376,)</f>
        <v/>
      </c>
      <c r="H376" t="str">
        <f>if(X376=PROSES!$E$29,T376,)</f>
        <v/>
      </c>
      <c r="I376" t="str">
        <f t="shared" si="6"/>
        <v/>
      </c>
      <c r="J376" t="str">
        <f>if(and($K$4&gt;1,R376=PROSES!$C$2),,K376)</f>
        <v/>
      </c>
      <c r="K376" s="1" t="str">
        <f>if(and($L$4&gt;1,L376=PROSES!$B$2),,L376)</f>
        <v/>
      </c>
      <c r="L376" t="str">
        <f t="shared" si="7"/>
        <v/>
      </c>
      <c r="M376" t="str">
        <f>if(Z376=PROSES!$B$3,T376,)</f>
        <v/>
      </c>
      <c r="N376" t="str">
        <f>if(X376=PROSES!$B$3,T376,)</f>
        <v/>
      </c>
      <c r="O376" t="str">
        <f t="shared" si="8"/>
        <v/>
      </c>
      <c r="P376" t="str">
        <f>if(Z376=PROSES!$B$1,T376,)</f>
        <v/>
      </c>
      <c r="Q376" t="str">
        <f>if(X376=PROSES!$B$1,T376,)</f>
        <v/>
      </c>
      <c r="R376" t="str">
        <f t="shared" si="9"/>
        <v>BANDUNG SELATAN7</v>
      </c>
      <c r="S376" s="3"/>
      <c r="T376" s="68" t="s">
        <v>3774</v>
      </c>
      <c r="U376" s="68" t="s">
        <v>75</v>
      </c>
      <c r="V376" s="68" t="s">
        <v>75</v>
      </c>
      <c r="W376" s="68" t="s">
        <v>3773</v>
      </c>
      <c r="X376" s="68"/>
      <c r="Y376" s="68" t="s">
        <v>3775</v>
      </c>
      <c r="Z376" s="68" t="s">
        <v>235</v>
      </c>
      <c r="AA376" s="68" t="s">
        <v>236</v>
      </c>
      <c r="AB376" s="6"/>
      <c r="AC376" s="6"/>
      <c r="AD376" s="112">
        <v>0.0</v>
      </c>
      <c r="AE376" s="112">
        <v>1.0</v>
      </c>
      <c r="AF376" s="6"/>
      <c r="AG376" s="112">
        <v>6.97</v>
      </c>
      <c r="AH376" s="112">
        <v>1.0</v>
      </c>
      <c r="AI376" s="68" t="s">
        <v>64</v>
      </c>
      <c r="AJ376" s="112">
        <v>0.0</v>
      </c>
      <c r="AK376" s="6"/>
      <c r="AL376" s="6"/>
      <c r="AM376" s="112">
        <v>0.0</v>
      </c>
      <c r="AN376" s="112">
        <v>0.0</v>
      </c>
      <c r="AO376" s="112">
        <v>100.0</v>
      </c>
      <c r="AP376" s="112">
        <v>1.0</v>
      </c>
      <c r="AQ376" s="112">
        <v>3.2</v>
      </c>
      <c r="AR376" s="112">
        <v>1.831148</v>
      </c>
      <c r="AS376" s="112">
        <v>83.44305</v>
      </c>
      <c r="AT376" s="112">
        <v>0.2091</v>
      </c>
      <c r="AU376" s="112">
        <v>1.81917</v>
      </c>
      <c r="AV376" s="112">
        <v>1.54734</v>
      </c>
      <c r="AW376" s="112">
        <v>5.19265</v>
      </c>
      <c r="AX376" s="112">
        <v>0.0</v>
      </c>
      <c r="AY376" s="112">
        <v>0.6606461</v>
      </c>
      <c r="AZ376" s="112">
        <v>-15.081</v>
      </c>
    </row>
    <row r="377">
      <c r="A377">
        <f t="shared" si="2"/>
        <v>0</v>
      </c>
      <c r="B377" t="str">
        <f t="shared" si="3"/>
        <v/>
      </c>
      <c r="C377" t="str">
        <f>if(and(D$4&gt;1,E377=PROSES!$D$22),,D377)</f>
        <v/>
      </c>
      <c r="D377" s="1" t="str">
        <f>if(and(F$4&gt;1,F377=PROSES!$B$10),,F377)</f>
        <v/>
      </c>
      <c r="E377" t="str">
        <f t="shared" si="4"/>
        <v/>
      </c>
      <c r="F377" t="str">
        <f t="shared" si="5"/>
        <v/>
      </c>
      <c r="G377" s="1" t="str">
        <f>if(Z377=PROSES!$E$29,T377,)</f>
        <v/>
      </c>
      <c r="H377" t="str">
        <f>if(X377=PROSES!$E$29,T377,)</f>
        <v/>
      </c>
      <c r="I377" t="str">
        <f t="shared" si="6"/>
        <v/>
      </c>
      <c r="J377" t="str">
        <f>if(and($K$4&gt;1,R377=PROSES!$C$2),,K377)</f>
        <v/>
      </c>
      <c r="K377" s="1" t="str">
        <f>if(and($L$4&gt;1,L377=PROSES!$B$2),,L377)</f>
        <v/>
      </c>
      <c r="L377" t="str">
        <f t="shared" si="7"/>
        <v/>
      </c>
      <c r="M377" t="str">
        <f>if(Z377=PROSES!$B$3,T377,)</f>
        <v/>
      </c>
      <c r="N377" t="str">
        <f>if(X377=PROSES!$B$3,T377,)</f>
        <v/>
      </c>
      <c r="O377" t="str">
        <f t="shared" si="8"/>
        <v/>
      </c>
      <c r="P377" t="str">
        <f>if(Z377=PROSES!$B$1,T377,)</f>
        <v/>
      </c>
      <c r="Q377" t="str">
        <f>if(X377=PROSES!$B$1,T377,)</f>
        <v/>
      </c>
      <c r="R377" t="str">
        <f t="shared" si="9"/>
        <v>DAGO PAKARBANDUNG UTARA5</v>
      </c>
      <c r="S377" s="3"/>
      <c r="T377" s="68" t="s">
        <v>788</v>
      </c>
      <c r="U377" s="68" t="s">
        <v>115</v>
      </c>
      <c r="V377" s="68" t="s">
        <v>115</v>
      </c>
      <c r="W377" s="68" t="s">
        <v>171</v>
      </c>
      <c r="X377" s="68" t="s">
        <v>789</v>
      </c>
      <c r="Y377" s="68" t="s">
        <v>85</v>
      </c>
      <c r="Z377" s="68" t="s">
        <v>790</v>
      </c>
      <c r="AA377" s="68" t="s">
        <v>88</v>
      </c>
      <c r="AB377" s="6"/>
      <c r="AC377" s="6"/>
      <c r="AD377" s="112">
        <v>0.0</v>
      </c>
      <c r="AE377" s="112">
        <v>1.0</v>
      </c>
      <c r="AF377" s="6"/>
      <c r="AG377" s="112">
        <v>12.0</v>
      </c>
      <c r="AH377" s="112">
        <v>1.0</v>
      </c>
      <c r="AI377" s="68" t="s">
        <v>64</v>
      </c>
      <c r="AJ377" s="112">
        <v>0.0</v>
      </c>
      <c r="AK377" s="6"/>
      <c r="AL377" s="6"/>
      <c r="AM377" s="112">
        <v>0.0</v>
      </c>
      <c r="AN377" s="112">
        <v>0.0</v>
      </c>
      <c r="AO377" s="112">
        <v>100.0</v>
      </c>
      <c r="AP377" s="112">
        <v>1.0</v>
      </c>
      <c r="AQ377" s="112">
        <v>0.58</v>
      </c>
      <c r="AR377" s="112">
        <v>5.035149</v>
      </c>
      <c r="AS377" s="112">
        <v>70.94324</v>
      </c>
      <c r="AT377" s="112">
        <v>1.644</v>
      </c>
      <c r="AU377" s="112">
        <v>4.7592</v>
      </c>
      <c r="AV377" s="112">
        <v>3.444</v>
      </c>
      <c r="AW377" s="112">
        <v>14.2776</v>
      </c>
      <c r="AX377" s="112">
        <v>0.0</v>
      </c>
      <c r="AY377" s="112">
        <v>0.6412987</v>
      </c>
      <c r="AZ377" s="112">
        <v>8.348166</v>
      </c>
    </row>
    <row r="378">
      <c r="A378">
        <f t="shared" si="2"/>
        <v>0</v>
      </c>
      <c r="B378" t="str">
        <f t="shared" si="3"/>
        <v/>
      </c>
      <c r="C378" t="str">
        <f>if(and(D$4&gt;1,E378=PROSES!$D$22),,D378)</f>
        <v/>
      </c>
      <c r="D378" s="1" t="str">
        <f>if(and(F$4&gt;1,F378=PROSES!$B$10),,F378)</f>
        <v/>
      </c>
      <c r="E378" t="str">
        <f t="shared" si="4"/>
        <v/>
      </c>
      <c r="F378" t="str">
        <f t="shared" si="5"/>
        <v/>
      </c>
      <c r="G378" s="1" t="str">
        <f>if(Z378=PROSES!$E$29,T378,)</f>
        <v/>
      </c>
      <c r="H378" t="str">
        <f>if(X378=PROSES!$E$29,T378,)</f>
        <v/>
      </c>
      <c r="I378" t="str">
        <f t="shared" si="6"/>
        <v/>
      </c>
      <c r="J378" t="str">
        <f>if(and($K$4&gt;1,R378=PROSES!$C$2),,K378)</f>
        <v/>
      </c>
      <c r="K378" s="1" t="str">
        <f>if(and($L$4&gt;1,L378=PROSES!$B$2),,L378)</f>
        <v/>
      </c>
      <c r="L378" t="str">
        <f t="shared" si="7"/>
        <v/>
      </c>
      <c r="M378" t="str">
        <f>if(Z378=PROSES!$B$3,T378,)</f>
        <v/>
      </c>
      <c r="N378" t="str">
        <f>if(X378=PROSES!$B$3,T378,)</f>
        <v/>
      </c>
      <c r="O378" t="str">
        <f t="shared" si="8"/>
        <v/>
      </c>
      <c r="P378" t="str">
        <f>if(Z378=PROSES!$B$1,T378,)</f>
        <v/>
      </c>
      <c r="Q378" t="str">
        <f>if(X378=PROSES!$B$1,T378,)</f>
        <v/>
      </c>
      <c r="R378" t="str">
        <f t="shared" si="9"/>
        <v>DAGO PAKARBANDUNG UTARA5</v>
      </c>
      <c r="S378" s="3"/>
      <c r="T378" s="68" t="s">
        <v>791</v>
      </c>
      <c r="U378" s="68" t="s">
        <v>115</v>
      </c>
      <c r="V378" s="68" t="s">
        <v>115</v>
      </c>
      <c r="W378" s="68" t="s">
        <v>171</v>
      </c>
      <c r="X378" s="68" t="s">
        <v>789</v>
      </c>
      <c r="Y378" s="68" t="s">
        <v>88</v>
      </c>
      <c r="Z378" s="68" t="s">
        <v>790</v>
      </c>
      <c r="AA378" s="68" t="s">
        <v>88</v>
      </c>
      <c r="AB378" s="6"/>
      <c r="AC378" s="6"/>
      <c r="AD378" s="112">
        <v>0.0</v>
      </c>
      <c r="AE378" s="112">
        <v>1.0</v>
      </c>
      <c r="AF378" s="6"/>
      <c r="AG378" s="112">
        <v>12.0</v>
      </c>
      <c r="AH378" s="112">
        <v>1.0</v>
      </c>
      <c r="AI378" s="68" t="s">
        <v>64</v>
      </c>
      <c r="AJ378" s="112">
        <v>0.0</v>
      </c>
      <c r="AK378" s="6"/>
      <c r="AL378" s="6"/>
      <c r="AM378" s="112">
        <v>0.0</v>
      </c>
      <c r="AN378" s="112">
        <v>0.0</v>
      </c>
      <c r="AO378" s="112">
        <v>100.0</v>
      </c>
      <c r="AP378" s="112">
        <v>1.0</v>
      </c>
      <c r="AQ378" s="112">
        <v>0.58</v>
      </c>
      <c r="AR378" s="112">
        <v>5.035149</v>
      </c>
      <c r="AS378" s="112">
        <v>70.94324</v>
      </c>
      <c r="AT378" s="112">
        <v>1.644</v>
      </c>
      <c r="AU378" s="112">
        <v>4.7592</v>
      </c>
      <c r="AV378" s="112">
        <v>3.444</v>
      </c>
      <c r="AW378" s="112">
        <v>14.2776</v>
      </c>
      <c r="AX378" s="112">
        <v>0.0</v>
      </c>
      <c r="AY378" s="112">
        <v>0.6412987</v>
      </c>
      <c r="AZ378" s="112">
        <v>8.348166</v>
      </c>
    </row>
    <row r="379">
      <c r="A379">
        <f t="shared" si="2"/>
        <v>0</v>
      </c>
      <c r="B379" t="str">
        <f t="shared" si="3"/>
        <v/>
      </c>
      <c r="C379" t="str">
        <f>if(and(D$4&gt;1,E379=PROSES!$D$22),,D379)</f>
        <v/>
      </c>
      <c r="D379" s="1" t="str">
        <f>if(and(F$4&gt;1,F379=PROSES!$B$10),,F379)</f>
        <v/>
      </c>
      <c r="E379" t="str">
        <f t="shared" si="4"/>
        <v/>
      </c>
      <c r="F379" t="str">
        <f t="shared" si="5"/>
        <v/>
      </c>
      <c r="G379" s="1" t="str">
        <f>if(Z379=PROSES!$E$29,T379,)</f>
        <v/>
      </c>
      <c r="H379" t="str">
        <f>if(X379=PROSES!$E$29,T379,)</f>
        <v/>
      </c>
      <c r="I379" t="str">
        <f t="shared" si="6"/>
        <v/>
      </c>
      <c r="J379" t="str">
        <f>if(and($K$4&gt;1,R379=PROSES!$C$2),,K379)</f>
        <v/>
      </c>
      <c r="K379" s="1" t="str">
        <f>if(and($L$4&gt;1,L379=PROSES!$B$2),,L379)</f>
        <v/>
      </c>
      <c r="L379" t="str">
        <f t="shared" si="7"/>
        <v/>
      </c>
      <c r="M379" t="str">
        <f>if(Z379=PROSES!$B$3,T379,)</f>
        <v/>
      </c>
      <c r="N379" t="str">
        <f>if(X379=PROSES!$B$3,T379,)</f>
        <v/>
      </c>
      <c r="O379" t="str">
        <f t="shared" si="8"/>
        <v/>
      </c>
      <c r="P379" t="str">
        <f>if(Z379=PROSES!$B$1,T379,)</f>
        <v/>
      </c>
      <c r="Q379" t="str">
        <f>if(X379=PROSES!$B$1,T379,)</f>
        <v/>
      </c>
      <c r="R379" t="str">
        <f t="shared" si="9"/>
        <v>DIENGGARUNG</v>
      </c>
      <c r="S379" s="3"/>
      <c r="T379" s="68" t="s">
        <v>792</v>
      </c>
      <c r="U379" s="68" t="s">
        <v>176</v>
      </c>
      <c r="V379" s="68" t="s">
        <v>176</v>
      </c>
      <c r="W379" s="68" t="s">
        <v>171</v>
      </c>
      <c r="X379" s="68" t="s">
        <v>793</v>
      </c>
      <c r="Y379" s="68">
        <v>2.0</v>
      </c>
      <c r="Z379" s="68" t="s">
        <v>794</v>
      </c>
      <c r="AA379" s="68" t="s">
        <v>85</v>
      </c>
      <c r="AB379" s="6"/>
      <c r="AC379" s="6"/>
      <c r="AD379" s="112">
        <v>0.0</v>
      </c>
      <c r="AE379" s="112">
        <v>1.0</v>
      </c>
      <c r="AF379" s="6"/>
      <c r="AG379" s="112">
        <v>8.076</v>
      </c>
      <c r="AH379" s="112">
        <v>1.0</v>
      </c>
      <c r="AI379" s="68" t="s">
        <v>64</v>
      </c>
      <c r="AJ379" s="112">
        <v>0.0</v>
      </c>
      <c r="AK379" s="6"/>
      <c r="AL379" s="6"/>
      <c r="AM379" s="112">
        <v>0.0</v>
      </c>
      <c r="AN379" s="112">
        <v>0.0</v>
      </c>
      <c r="AO379" s="112">
        <v>100.0</v>
      </c>
      <c r="AP379" s="112">
        <v>1.0</v>
      </c>
      <c r="AQ379" s="112">
        <v>0.58</v>
      </c>
      <c r="AR379" s="112">
        <v>3.388655</v>
      </c>
      <c r="AS379" s="112">
        <v>70.94324</v>
      </c>
      <c r="AT379" s="112">
        <v>1.106412</v>
      </c>
      <c r="AU379" s="112">
        <v>3.202942</v>
      </c>
      <c r="AV379" s="112">
        <v>2.317812</v>
      </c>
      <c r="AW379" s="112">
        <v>9.608826</v>
      </c>
      <c r="AX379" s="112">
        <v>0.0</v>
      </c>
      <c r="AY379" s="112">
        <v>0.6412987</v>
      </c>
      <c r="AZ379" s="112">
        <v>8.348166</v>
      </c>
    </row>
    <row r="380">
      <c r="A380">
        <f t="shared" si="2"/>
        <v>0</v>
      </c>
      <c r="B380" t="str">
        <f t="shared" si="3"/>
        <v/>
      </c>
      <c r="C380" t="str">
        <f>if(and(D$4&gt;1,E380=PROSES!$D$22),,D380)</f>
        <v/>
      </c>
      <c r="D380" s="1" t="str">
        <f>if(and(F$4&gt;1,F380=PROSES!$B$10),,F380)</f>
        <v/>
      </c>
      <c r="E380" t="str">
        <f t="shared" si="4"/>
        <v/>
      </c>
      <c r="F380" t="str">
        <f t="shared" si="5"/>
        <v/>
      </c>
      <c r="G380" s="1" t="str">
        <f>if(Z380=PROSES!$E$29,T380,)</f>
        <v/>
      </c>
      <c r="H380" t="str">
        <f>if(X380=PROSES!$E$29,T380,)</f>
        <v/>
      </c>
      <c r="I380" t="str">
        <f t="shared" si="6"/>
        <v/>
      </c>
      <c r="J380" t="str">
        <f>if(and($K$4&gt;1,R380=PROSES!$C$2),,K380)</f>
        <v/>
      </c>
      <c r="K380" s="1" t="str">
        <f>if(and($L$4&gt;1,L380=PROSES!$B$2),,L380)</f>
        <v/>
      </c>
      <c r="L380" t="str">
        <f t="shared" si="7"/>
        <v/>
      </c>
      <c r="M380" t="str">
        <f>if(Z380=PROSES!$B$3,T380,)</f>
        <v/>
      </c>
      <c r="N380" t="str">
        <f>if(X380=PROSES!$B$3,T380,)</f>
        <v/>
      </c>
      <c r="O380" t="str">
        <f t="shared" si="8"/>
        <v/>
      </c>
      <c r="P380" t="str">
        <f>if(Z380=PROSES!$B$1,T380,)</f>
        <v/>
      </c>
      <c r="Q380" t="str">
        <f>if(X380=PROSES!$B$1,T380,)</f>
        <v/>
      </c>
      <c r="R380" t="str">
        <f t="shared" si="9"/>
        <v>DIENGWONOSOBO</v>
      </c>
      <c r="S380" s="3"/>
      <c r="T380" s="68" t="s">
        <v>795</v>
      </c>
      <c r="U380" s="68" t="s">
        <v>176</v>
      </c>
      <c r="V380" s="68" t="s">
        <v>176</v>
      </c>
      <c r="W380" s="68" t="s">
        <v>171</v>
      </c>
      <c r="X380" s="68" t="s">
        <v>793</v>
      </c>
      <c r="Y380" s="68">
        <v>1.0</v>
      </c>
      <c r="Z380" s="68" t="s">
        <v>796</v>
      </c>
      <c r="AA380" s="68">
        <v>1.0</v>
      </c>
      <c r="AB380" s="6"/>
      <c r="AC380" s="6"/>
      <c r="AD380" s="112">
        <v>0.0</v>
      </c>
      <c r="AE380" s="112">
        <v>1.0</v>
      </c>
      <c r="AF380" s="6"/>
      <c r="AG380" s="112">
        <v>18.627</v>
      </c>
      <c r="AH380" s="112">
        <v>1.0</v>
      </c>
      <c r="AI380" s="68" t="s">
        <v>64</v>
      </c>
      <c r="AJ380" s="112">
        <v>0.0</v>
      </c>
      <c r="AK380" s="6"/>
      <c r="AL380" s="6"/>
      <c r="AM380" s="112">
        <v>0.0</v>
      </c>
      <c r="AN380" s="112">
        <v>0.0</v>
      </c>
      <c r="AO380" s="112">
        <v>100.0</v>
      </c>
      <c r="AP380" s="112">
        <v>1.0</v>
      </c>
      <c r="AQ380" s="112">
        <v>0.58</v>
      </c>
      <c r="AR380" s="112">
        <v>7.81581</v>
      </c>
      <c r="AS380" s="112">
        <v>70.94324</v>
      </c>
      <c r="AT380" s="112">
        <v>2.551899</v>
      </c>
      <c r="AU380" s="112">
        <v>7.387469</v>
      </c>
      <c r="AV380" s="112">
        <v>5.345949</v>
      </c>
      <c r="AW380" s="112">
        <v>22.16241</v>
      </c>
      <c r="AX380" s="112">
        <v>0.0</v>
      </c>
      <c r="AY380" s="112">
        <v>0.6412987</v>
      </c>
      <c r="AZ380" s="112">
        <v>8.348166</v>
      </c>
    </row>
    <row r="381" hidden="1">
      <c r="A381">
        <f t="shared" si="2"/>
        <v>0</v>
      </c>
      <c r="B381" t="str">
        <f t="shared" si="3"/>
        <v/>
      </c>
      <c r="C381" t="str">
        <f>if(and(D$4&gt;1,E381=PROSES!$D$22),,D381)</f>
        <v/>
      </c>
      <c r="D381" s="1" t="str">
        <f>if(and(F$4&gt;1,F381=PROSES!$B$10),,F381)</f>
        <v/>
      </c>
      <c r="E381" t="str">
        <f t="shared" si="4"/>
        <v/>
      </c>
      <c r="F381" t="str">
        <f t="shared" si="5"/>
        <v/>
      </c>
      <c r="G381" s="1" t="str">
        <f>if(Z381=PROSES!$E$29,T381,)</f>
        <v/>
      </c>
      <c r="H381" t="str">
        <f>if(X381=PROSES!$E$29,T381,)</f>
        <v/>
      </c>
      <c r="I381" t="str">
        <f t="shared" si="6"/>
        <v/>
      </c>
      <c r="J381" t="str">
        <f>if(and($K$4&gt;1,R381=PROSES!$C$2),,K381)</f>
        <v/>
      </c>
      <c r="K381" s="1" t="str">
        <f>if(and($L$4&gt;1,L381=PROSES!$B$2),,L381)</f>
        <v/>
      </c>
      <c r="L381" t="str">
        <f t="shared" si="7"/>
        <v/>
      </c>
      <c r="M381" t="str">
        <f>if(Z381=PROSES!$B$3,T381,)</f>
        <v/>
      </c>
      <c r="N381" t="str">
        <f>if(X381=PROSES!$B$3,T381,)</f>
        <v/>
      </c>
      <c r="O381" t="str">
        <f t="shared" si="8"/>
        <v/>
      </c>
      <c r="P381" t="str">
        <f>if(Z381=PROSES!$B$1,T381,)</f>
        <v/>
      </c>
      <c r="Q381" t="str">
        <f>if(X381=PROSES!$B$1,T381,)</f>
        <v/>
      </c>
      <c r="R381" t="str">
        <f t="shared" si="9"/>
        <v>DURIKOSAMBIGROGOL II</v>
      </c>
      <c r="S381" s="3"/>
      <c r="T381" s="68" t="s">
        <v>3776</v>
      </c>
      <c r="U381" s="68" t="s">
        <v>58</v>
      </c>
      <c r="V381" s="68" t="s">
        <v>58</v>
      </c>
      <c r="W381" s="68" t="s">
        <v>534</v>
      </c>
      <c r="X381" s="68" t="s">
        <v>698</v>
      </c>
      <c r="Y381" s="68" t="s">
        <v>61</v>
      </c>
      <c r="Z381" s="68" t="s">
        <v>2829</v>
      </c>
      <c r="AA381" s="68" t="s">
        <v>66</v>
      </c>
      <c r="AB381" s="6"/>
      <c r="AC381" s="6"/>
      <c r="AD381" s="112">
        <v>0.0</v>
      </c>
      <c r="AE381" s="112">
        <v>1.0</v>
      </c>
      <c r="AF381" s="6"/>
      <c r="AG381" s="112">
        <v>6.468</v>
      </c>
      <c r="AH381" s="112">
        <v>1.0</v>
      </c>
      <c r="AI381" s="68" t="s">
        <v>64</v>
      </c>
      <c r="AJ381" s="112">
        <v>0.0</v>
      </c>
      <c r="AK381" s="6"/>
      <c r="AL381" s="6"/>
      <c r="AM381" s="112">
        <v>0.0</v>
      </c>
      <c r="AN381" s="112">
        <v>0.0</v>
      </c>
      <c r="AO381" s="112">
        <v>100.0</v>
      </c>
      <c r="AP381" s="112">
        <v>1.0</v>
      </c>
      <c r="AQ381" s="112">
        <v>1.62</v>
      </c>
      <c r="AR381" s="112">
        <v>1.832741</v>
      </c>
      <c r="AS381" s="112">
        <v>82.15014</v>
      </c>
      <c r="AT381" s="112">
        <v>0.2503116</v>
      </c>
      <c r="AU381" s="112">
        <v>1.815568</v>
      </c>
      <c r="AV381" s="112">
        <v>1.220512</v>
      </c>
      <c r="AW381" s="112">
        <v>5.446703</v>
      </c>
      <c r="AX381" s="112">
        <v>0.0</v>
      </c>
      <c r="AY381" s="112">
        <v>0.683587</v>
      </c>
      <c r="AZ381" s="112">
        <v>-7.109503</v>
      </c>
    </row>
    <row r="382" hidden="1">
      <c r="A382">
        <f t="shared" si="2"/>
        <v>0</v>
      </c>
      <c r="B382" t="str">
        <f t="shared" si="3"/>
        <v/>
      </c>
      <c r="C382" t="str">
        <f>if(and(D$4&gt;1,E382=PROSES!$D$22),,D382)</f>
        <v/>
      </c>
      <c r="D382" s="1" t="str">
        <f>if(and(F$4&gt;1,F382=PROSES!$B$10),,F382)</f>
        <v/>
      </c>
      <c r="E382" t="str">
        <f t="shared" si="4"/>
        <v/>
      </c>
      <c r="F382" t="str">
        <f t="shared" si="5"/>
        <v/>
      </c>
      <c r="G382" s="1" t="str">
        <f>if(Z382=PROSES!$E$29,T382,)</f>
        <v/>
      </c>
      <c r="H382" t="str">
        <f>if(X382=PROSES!$E$29,T382,)</f>
        <v/>
      </c>
      <c r="I382" t="str">
        <f t="shared" si="6"/>
        <v/>
      </c>
      <c r="J382" t="str">
        <f>if(and($K$4&gt;1,R382=PROSES!$C$2),,K382)</f>
        <v/>
      </c>
      <c r="K382" s="1" t="str">
        <f>if(and($L$4&gt;1,L382=PROSES!$B$2),,L382)</f>
        <v/>
      </c>
      <c r="L382" t="str">
        <f t="shared" si="7"/>
        <v/>
      </c>
      <c r="M382" t="str">
        <f>if(Z382=PROSES!$B$3,T382,)</f>
        <v/>
      </c>
      <c r="N382" t="str">
        <f>if(X382=PROSES!$B$3,T382,)</f>
        <v/>
      </c>
      <c r="O382" t="str">
        <f t="shared" si="8"/>
        <v/>
      </c>
      <c r="P382" t="str">
        <f>if(Z382=PROSES!$B$1,T382,)</f>
        <v/>
      </c>
      <c r="Q382" t="str">
        <f>if(X382=PROSES!$B$1,T382,)</f>
        <v/>
      </c>
      <c r="R382" t="str">
        <f t="shared" si="9"/>
        <v>DURIKOSAMBIGROGOL II</v>
      </c>
      <c r="S382" s="3"/>
      <c r="T382" s="68" t="s">
        <v>3777</v>
      </c>
      <c r="U382" s="68" t="s">
        <v>58</v>
      </c>
      <c r="V382" s="68" t="s">
        <v>58</v>
      </c>
      <c r="W382" s="68" t="s">
        <v>534</v>
      </c>
      <c r="X382" s="68" t="s">
        <v>698</v>
      </c>
      <c r="Y382" s="68" t="s">
        <v>66</v>
      </c>
      <c r="Z382" s="68" t="s">
        <v>2829</v>
      </c>
      <c r="AA382" s="68" t="s">
        <v>66</v>
      </c>
      <c r="AB382" s="6"/>
      <c r="AC382" s="6"/>
      <c r="AD382" s="112">
        <v>0.0</v>
      </c>
      <c r="AE382" s="112">
        <v>1.0</v>
      </c>
      <c r="AF382" s="6"/>
      <c r="AG382" s="112">
        <v>6.468</v>
      </c>
      <c r="AH382" s="112">
        <v>1.0</v>
      </c>
      <c r="AI382" s="68" t="s">
        <v>64</v>
      </c>
      <c r="AJ382" s="112">
        <v>0.0</v>
      </c>
      <c r="AK382" s="6"/>
      <c r="AL382" s="6"/>
      <c r="AM382" s="112">
        <v>0.0</v>
      </c>
      <c r="AN382" s="112">
        <v>0.0</v>
      </c>
      <c r="AO382" s="112">
        <v>100.0</v>
      </c>
      <c r="AP382" s="112">
        <v>1.0</v>
      </c>
      <c r="AQ382" s="112">
        <v>1.62</v>
      </c>
      <c r="AR382" s="112">
        <v>1.832741</v>
      </c>
      <c r="AS382" s="112">
        <v>82.15014</v>
      </c>
      <c r="AT382" s="112">
        <v>0.2503116</v>
      </c>
      <c r="AU382" s="112">
        <v>1.815568</v>
      </c>
      <c r="AV382" s="112">
        <v>1.220512</v>
      </c>
      <c r="AW382" s="112">
        <v>5.446703</v>
      </c>
      <c r="AX382" s="112">
        <v>0.0</v>
      </c>
      <c r="AY382" s="112">
        <v>0.683587</v>
      </c>
      <c r="AZ382" s="112">
        <v>-7.109503</v>
      </c>
    </row>
    <row r="383" hidden="1">
      <c r="A383">
        <f t="shared" si="2"/>
        <v>0</v>
      </c>
      <c r="B383" t="str">
        <f t="shared" si="3"/>
        <v/>
      </c>
      <c r="C383" t="str">
        <f>if(and(D$4&gt;1,E383=PROSES!$D$22),,D383)</f>
        <v/>
      </c>
      <c r="D383" s="1" t="str">
        <f>if(and(F$4&gt;1,F383=PROSES!$B$10),,F383)</f>
        <v/>
      </c>
      <c r="E383" t="str">
        <f t="shared" si="4"/>
        <v/>
      </c>
      <c r="F383" t="str">
        <f t="shared" si="5"/>
        <v/>
      </c>
      <c r="G383" s="1" t="str">
        <f>if(Z383=PROSES!$E$29,T383,)</f>
        <v/>
      </c>
      <c r="H383" t="str">
        <f>if(X383=PROSES!$E$29,T383,)</f>
        <v/>
      </c>
      <c r="I383" t="str">
        <f t="shared" si="6"/>
        <v/>
      </c>
      <c r="J383" t="str">
        <f>if(and($K$4&gt;1,R383=PROSES!$C$2),,K383)</f>
        <v/>
      </c>
      <c r="K383" s="1" t="str">
        <f>if(and($L$4&gt;1,L383=PROSES!$B$2),,L383)</f>
        <v/>
      </c>
      <c r="L383" t="str">
        <f t="shared" si="7"/>
        <v/>
      </c>
      <c r="M383" t="str">
        <f>if(Z383=PROSES!$B$3,T383,)</f>
        <v/>
      </c>
      <c r="N383" t="str">
        <f>if(X383=PROSES!$B$3,T383,)</f>
        <v/>
      </c>
      <c r="O383" t="str">
        <f t="shared" si="8"/>
        <v/>
      </c>
      <c r="P383" t="str">
        <f>if(Z383=PROSES!$B$1,T383,)</f>
        <v/>
      </c>
      <c r="Q383" t="str">
        <f>if(X383=PROSES!$B$1,T383,)</f>
        <v/>
      </c>
      <c r="R383" t="str">
        <f t="shared" si="9"/>
        <v>DURIKOSAMBIKEBON JERUK</v>
      </c>
      <c r="S383" s="3"/>
      <c r="T383" s="68" t="s">
        <v>797</v>
      </c>
      <c r="U383" s="68" t="s">
        <v>58</v>
      </c>
      <c r="V383" s="68" t="s">
        <v>58</v>
      </c>
      <c r="W383" s="68" t="s">
        <v>205</v>
      </c>
      <c r="X383" s="68" t="s">
        <v>698</v>
      </c>
      <c r="Y383" s="68" t="s">
        <v>300</v>
      </c>
      <c r="Z383" s="68" t="s">
        <v>798</v>
      </c>
      <c r="AA383" s="68" t="s">
        <v>66</v>
      </c>
      <c r="AB383" s="6"/>
      <c r="AC383" s="6"/>
      <c r="AD383" s="112">
        <v>0.0</v>
      </c>
      <c r="AE383" s="112">
        <v>1.0</v>
      </c>
      <c r="AF383" s="6"/>
      <c r="AG383" s="112">
        <v>10.2</v>
      </c>
      <c r="AH383" s="112">
        <v>1.0</v>
      </c>
      <c r="AI383" s="68" t="s">
        <v>64</v>
      </c>
      <c r="AJ383" s="112">
        <v>0.0</v>
      </c>
      <c r="AK383" s="6"/>
      <c r="AL383" s="6"/>
      <c r="AM383" s="112">
        <v>0.0</v>
      </c>
      <c r="AN383" s="112">
        <v>0.0</v>
      </c>
      <c r="AO383" s="112">
        <v>100.0</v>
      </c>
      <c r="AP383" s="112">
        <v>1.0</v>
      </c>
      <c r="AQ383" s="112">
        <v>0.92</v>
      </c>
      <c r="AR383" s="112">
        <v>1.170848</v>
      </c>
      <c r="AS383" s="112">
        <v>72.87525</v>
      </c>
      <c r="AT383" s="112">
        <v>0.34476</v>
      </c>
      <c r="AU383" s="112">
        <v>1.11894</v>
      </c>
      <c r="AV383" s="112">
        <v>1.87476</v>
      </c>
      <c r="AW383" s="112">
        <v>3.35682</v>
      </c>
      <c r="AX383" s="112">
        <v>0.0</v>
      </c>
      <c r="AY383" s="112">
        <v>0.771778</v>
      </c>
      <c r="AZ383" s="112">
        <v>-17.23499</v>
      </c>
    </row>
    <row r="384" hidden="1">
      <c r="A384">
        <f t="shared" si="2"/>
        <v>0</v>
      </c>
      <c r="B384" t="str">
        <f t="shared" si="3"/>
        <v/>
      </c>
      <c r="C384" t="str">
        <f>if(and(D$4&gt;1,E384=PROSES!$D$22),,D384)</f>
        <v/>
      </c>
      <c r="D384" s="1" t="str">
        <f>if(and(F$4&gt;1,F384=PROSES!$B$10),,F384)</f>
        <v/>
      </c>
      <c r="E384" t="str">
        <f t="shared" si="4"/>
        <v/>
      </c>
      <c r="F384" t="str">
        <f t="shared" si="5"/>
        <v/>
      </c>
      <c r="G384" s="1" t="str">
        <f>if(Z384=PROSES!$E$29,T384,)</f>
        <v/>
      </c>
      <c r="H384" t="str">
        <f>if(X384=PROSES!$E$29,T384,)</f>
        <v/>
      </c>
      <c r="I384" t="str">
        <f t="shared" si="6"/>
        <v/>
      </c>
      <c r="J384" t="str">
        <f>if(and($K$4&gt;1,R384=PROSES!$C$2),,K384)</f>
        <v/>
      </c>
      <c r="K384" s="1" t="str">
        <f>if(and($L$4&gt;1,L384=PROSES!$B$2),,L384)</f>
        <v/>
      </c>
      <c r="L384" t="str">
        <f t="shared" si="7"/>
        <v/>
      </c>
      <c r="M384" t="str">
        <f>if(Z384=PROSES!$B$3,T384,)</f>
        <v/>
      </c>
      <c r="N384" t="str">
        <f>if(X384=PROSES!$B$3,T384,)</f>
        <v/>
      </c>
      <c r="O384" t="str">
        <f t="shared" si="8"/>
        <v/>
      </c>
      <c r="P384" t="str">
        <f>if(Z384=PROSES!$B$1,T384,)</f>
        <v/>
      </c>
      <c r="Q384" t="str">
        <f>if(X384=PROSES!$B$1,T384,)</f>
        <v/>
      </c>
      <c r="R384" t="str">
        <f t="shared" si="9"/>
        <v>DURIKOSAMBIKEBON JERUK</v>
      </c>
      <c r="S384" s="3"/>
      <c r="T384" s="68" t="s">
        <v>799</v>
      </c>
      <c r="U384" s="68" t="s">
        <v>58</v>
      </c>
      <c r="V384" s="68" t="s">
        <v>58</v>
      </c>
      <c r="W384" s="68" t="s">
        <v>205</v>
      </c>
      <c r="X384" s="68" t="s">
        <v>698</v>
      </c>
      <c r="Y384" s="68" t="s">
        <v>300</v>
      </c>
      <c r="Z384" s="68" t="s">
        <v>798</v>
      </c>
      <c r="AA384" s="68" t="s">
        <v>61</v>
      </c>
      <c r="AB384" s="6"/>
      <c r="AC384" s="6"/>
      <c r="AD384" s="112">
        <v>0.0</v>
      </c>
      <c r="AE384" s="112">
        <v>1.0</v>
      </c>
      <c r="AF384" s="6"/>
      <c r="AG384" s="112">
        <v>10.2</v>
      </c>
      <c r="AH384" s="112">
        <v>1.0</v>
      </c>
      <c r="AI384" s="68" t="s">
        <v>64</v>
      </c>
      <c r="AJ384" s="112">
        <v>0.0</v>
      </c>
      <c r="AK384" s="6"/>
      <c r="AL384" s="6"/>
      <c r="AM384" s="112">
        <v>0.0</v>
      </c>
      <c r="AN384" s="112">
        <v>0.0</v>
      </c>
      <c r="AO384" s="112">
        <v>100.0</v>
      </c>
      <c r="AP384" s="112">
        <v>1.0</v>
      </c>
      <c r="AQ384" s="112">
        <v>0.92</v>
      </c>
      <c r="AR384" s="112">
        <v>1.170848</v>
      </c>
      <c r="AS384" s="112">
        <v>72.87525</v>
      </c>
      <c r="AT384" s="112">
        <v>0.34476</v>
      </c>
      <c r="AU384" s="112">
        <v>1.11894</v>
      </c>
      <c r="AV384" s="112">
        <v>1.87476</v>
      </c>
      <c r="AW384" s="112">
        <v>3.35682</v>
      </c>
      <c r="AX384" s="112">
        <v>0.0</v>
      </c>
      <c r="AY384" s="112">
        <v>0.771778</v>
      </c>
      <c r="AZ384" s="112">
        <v>-17.23499</v>
      </c>
    </row>
    <row r="385" hidden="1">
      <c r="A385">
        <f t="shared" si="2"/>
        <v>0</v>
      </c>
      <c r="B385" t="str">
        <f t="shared" si="3"/>
        <v/>
      </c>
      <c r="C385" t="str">
        <f>if(and(D$4&gt;1,E385=PROSES!$D$22),,D385)</f>
        <v/>
      </c>
      <c r="D385" s="1" t="str">
        <f>if(and(F$4&gt;1,F385=PROSES!$B$10),,F385)</f>
        <v/>
      </c>
      <c r="E385" t="str">
        <f t="shared" si="4"/>
        <v/>
      </c>
      <c r="F385" t="str">
        <f t="shared" si="5"/>
        <v/>
      </c>
      <c r="G385" s="1" t="str">
        <f>if(Z385=PROSES!$E$29,T385,)</f>
        <v/>
      </c>
      <c r="H385" t="str">
        <f>if(X385=PROSES!$E$29,T385,)</f>
        <v/>
      </c>
      <c r="I385" t="str">
        <f t="shared" si="6"/>
        <v/>
      </c>
      <c r="J385" t="str">
        <f>if(and($K$4&gt;1,R385=PROSES!$C$2),,K385)</f>
        <v/>
      </c>
      <c r="K385" s="1" t="str">
        <f>if(and($L$4&gt;1,L385=PROSES!$B$2),,L385)</f>
        <v/>
      </c>
      <c r="L385" t="str">
        <f t="shared" si="7"/>
        <v/>
      </c>
      <c r="M385" t="str">
        <f>if(Z385=PROSES!$B$3,T385,)</f>
        <v/>
      </c>
      <c r="N385" t="str">
        <f>if(X385=PROSES!$B$3,T385,)</f>
        <v/>
      </c>
      <c r="O385" t="str">
        <f t="shared" si="8"/>
        <v/>
      </c>
      <c r="P385" t="str">
        <f>if(Z385=PROSES!$B$1,T385,)</f>
        <v/>
      </c>
      <c r="Q385" t="str">
        <f>if(X385=PROSES!$B$1,T385,)</f>
        <v/>
      </c>
      <c r="R385" t="str">
        <f t="shared" si="9"/>
        <v>KEMBANGAN7DKSBI7</v>
      </c>
      <c r="S385" s="3"/>
      <c r="T385" s="68" t="s">
        <v>3778</v>
      </c>
      <c r="U385" s="68" t="s">
        <v>58</v>
      </c>
      <c r="V385" s="68" t="s">
        <v>58</v>
      </c>
      <c r="W385" s="68" t="s">
        <v>3779</v>
      </c>
      <c r="X385" s="68" t="s">
        <v>914</v>
      </c>
      <c r="Y385" s="68" t="s">
        <v>280</v>
      </c>
      <c r="Z385" s="68" t="s">
        <v>3780</v>
      </c>
      <c r="AA385" s="68" t="s">
        <v>276</v>
      </c>
      <c r="AB385" s="6"/>
      <c r="AC385" s="6"/>
      <c r="AD385" s="112">
        <v>0.0</v>
      </c>
      <c r="AE385" s="112">
        <v>1.0</v>
      </c>
      <c r="AF385" s="6"/>
      <c r="AG385" s="112">
        <v>3.95</v>
      </c>
      <c r="AH385" s="112">
        <v>1.0</v>
      </c>
      <c r="AI385" s="68" t="s">
        <v>64</v>
      </c>
      <c r="AJ385" s="112">
        <v>0.0</v>
      </c>
      <c r="AK385" s="6"/>
      <c r="AL385" s="6"/>
      <c r="AM385" s="112">
        <v>0.0</v>
      </c>
      <c r="AN385" s="112">
        <v>0.0</v>
      </c>
      <c r="AO385" s="112">
        <v>100.0</v>
      </c>
      <c r="AP385" s="112">
        <v>1.0</v>
      </c>
      <c r="AQ385" s="112">
        <v>4.08</v>
      </c>
      <c r="AR385" s="112">
        <v>1.100763</v>
      </c>
      <c r="AS385" s="112">
        <v>85.25753</v>
      </c>
      <c r="AT385" s="112">
        <v>0.091008</v>
      </c>
      <c r="AU385" s="112">
        <v>1.096994</v>
      </c>
      <c r="AV385" s="112">
        <v>0.546996</v>
      </c>
      <c r="AW385" s="112">
        <v>2.663999</v>
      </c>
      <c r="AX385" s="112">
        <v>0.0</v>
      </c>
      <c r="AY385" s="112">
        <v>0.4942032</v>
      </c>
      <c r="AZ385" s="112">
        <v>-11.48218</v>
      </c>
    </row>
    <row r="386" hidden="1">
      <c r="A386">
        <f t="shared" si="2"/>
        <v>0</v>
      </c>
      <c r="B386" t="str">
        <f t="shared" si="3"/>
        <v/>
      </c>
      <c r="C386" t="str">
        <f>if(and(D$4&gt;1,E386=PROSES!$D$22),,D386)</f>
        <v/>
      </c>
      <c r="D386" s="1" t="str">
        <f>if(and(F$4&gt;1,F386=PROSES!$B$10),,F386)</f>
        <v/>
      </c>
      <c r="E386" t="str">
        <f t="shared" si="4"/>
        <v/>
      </c>
      <c r="F386" t="str">
        <f t="shared" si="5"/>
        <v/>
      </c>
      <c r="G386" s="1" t="str">
        <f>if(Z386=PROSES!$E$29,T386,)</f>
        <v/>
      </c>
      <c r="H386" t="str">
        <f>if(X386=PROSES!$E$29,T386,)</f>
        <v/>
      </c>
      <c r="I386" t="str">
        <f t="shared" si="6"/>
        <v/>
      </c>
      <c r="J386" t="str">
        <f>if(and($K$4&gt;1,R386=PROSES!$C$2),,K386)</f>
        <v/>
      </c>
      <c r="K386" s="1" t="str">
        <f>if(and($L$4&gt;1,L386=PROSES!$B$2),,L386)</f>
        <v/>
      </c>
      <c r="L386" t="str">
        <f t="shared" si="7"/>
        <v/>
      </c>
      <c r="M386" t="str">
        <f>if(Z386=PROSES!$B$3,T386,)</f>
        <v/>
      </c>
      <c r="N386" t="str">
        <f>if(X386=PROSES!$B$3,T386,)</f>
        <v/>
      </c>
      <c r="O386" t="str">
        <f t="shared" si="8"/>
        <v/>
      </c>
      <c r="P386" t="str">
        <f>if(Z386=PROSES!$B$1,T386,)</f>
        <v/>
      </c>
      <c r="Q386" t="str">
        <f>if(X386=PROSES!$B$1,T386,)</f>
        <v/>
      </c>
      <c r="R386" t="str">
        <f t="shared" si="9"/>
        <v>KEMBANGAN7DKSBI7</v>
      </c>
      <c r="S386" s="3"/>
      <c r="T386" s="68" t="s">
        <v>3781</v>
      </c>
      <c r="U386" s="68" t="s">
        <v>58</v>
      </c>
      <c r="V386" s="68" t="s">
        <v>58</v>
      </c>
      <c r="W386" s="68" t="s">
        <v>3779</v>
      </c>
      <c r="X386" s="68" t="s">
        <v>914</v>
      </c>
      <c r="Y386" s="68" t="s">
        <v>280</v>
      </c>
      <c r="Z386" s="68" t="s">
        <v>3780</v>
      </c>
      <c r="AA386" s="68" t="s">
        <v>280</v>
      </c>
      <c r="AB386" s="6"/>
      <c r="AC386" s="6"/>
      <c r="AD386" s="112">
        <v>0.0</v>
      </c>
      <c r="AE386" s="112">
        <v>1.0</v>
      </c>
      <c r="AF386" s="6"/>
      <c r="AG386" s="112">
        <v>3.95</v>
      </c>
      <c r="AH386" s="112">
        <v>1.0</v>
      </c>
      <c r="AI386" s="68" t="s">
        <v>64</v>
      </c>
      <c r="AJ386" s="112">
        <v>0.0</v>
      </c>
      <c r="AK386" s="6"/>
      <c r="AL386" s="6"/>
      <c r="AM386" s="112">
        <v>0.0</v>
      </c>
      <c r="AN386" s="112">
        <v>0.0</v>
      </c>
      <c r="AO386" s="112">
        <v>100.0</v>
      </c>
      <c r="AP386" s="112">
        <v>1.0</v>
      </c>
      <c r="AQ386" s="112">
        <v>4.08</v>
      </c>
      <c r="AR386" s="112">
        <v>1.100763</v>
      </c>
      <c r="AS386" s="112">
        <v>85.25753</v>
      </c>
      <c r="AT386" s="112">
        <v>0.091008</v>
      </c>
      <c r="AU386" s="112">
        <v>1.096994</v>
      </c>
      <c r="AV386" s="112">
        <v>0.546996</v>
      </c>
      <c r="AW386" s="112">
        <v>2.663999</v>
      </c>
      <c r="AX386" s="112">
        <v>0.0</v>
      </c>
      <c r="AY386" s="112">
        <v>0.4942032</v>
      </c>
      <c r="AZ386" s="112">
        <v>-11.48218</v>
      </c>
    </row>
    <row r="387" hidden="1">
      <c r="A387">
        <f t="shared" si="2"/>
        <v>0</v>
      </c>
      <c r="B387" t="str">
        <f t="shared" si="3"/>
        <v/>
      </c>
      <c r="C387" t="str">
        <f>if(and(D$4&gt;1,E387=PROSES!$D$22),,D387)</f>
        <v/>
      </c>
      <c r="D387" s="1" t="str">
        <f>if(and(F$4&gt;1,F387=PROSES!$B$10),,F387)</f>
        <v/>
      </c>
      <c r="E387" t="str">
        <f t="shared" si="4"/>
        <v/>
      </c>
      <c r="F387" t="str">
        <f t="shared" si="5"/>
        <v/>
      </c>
      <c r="G387" s="1" t="str">
        <f>if(Z387=PROSES!$E$29,T387,)</f>
        <v/>
      </c>
      <c r="H387" t="str">
        <f>if(X387=PROSES!$E$29,T387,)</f>
        <v/>
      </c>
      <c r="I387" t="str">
        <f t="shared" si="6"/>
        <v/>
      </c>
      <c r="J387" t="str">
        <f>if(and($K$4&gt;1,R387=PROSES!$C$2),,K387)</f>
        <v/>
      </c>
      <c r="K387" s="1" t="str">
        <f>if(and($L$4&gt;1,L387=PROSES!$B$2),,L387)</f>
        <v/>
      </c>
      <c r="L387" t="str">
        <f t="shared" si="7"/>
        <v/>
      </c>
      <c r="M387" t="str">
        <f>if(Z387=PROSES!$B$3,T387,)</f>
        <v/>
      </c>
      <c r="N387" t="str">
        <f>if(X387=PROSES!$B$3,T387,)</f>
        <v/>
      </c>
      <c r="O387" t="str">
        <f t="shared" si="8"/>
        <v/>
      </c>
      <c r="P387" t="str">
        <f>if(Z387=PROSES!$B$1,T387,)</f>
        <v/>
      </c>
      <c r="Q387" t="str">
        <f>if(X387=PROSES!$B$1,T387,)</f>
        <v/>
      </c>
      <c r="R387" t="str">
        <f t="shared" si="9"/>
        <v>DURIKOSAMBILMK</v>
      </c>
      <c r="S387" s="3"/>
      <c r="T387" s="68" t="s">
        <v>800</v>
      </c>
      <c r="U387" s="68" t="s">
        <v>58</v>
      </c>
      <c r="V387" s="68" t="s">
        <v>58</v>
      </c>
      <c r="W387" s="68" t="s">
        <v>220</v>
      </c>
      <c r="X387" s="68" t="s">
        <v>698</v>
      </c>
      <c r="Y387" s="68" t="s">
        <v>300</v>
      </c>
      <c r="Z387" s="68" t="s">
        <v>801</v>
      </c>
      <c r="AA387" s="68" t="s">
        <v>61</v>
      </c>
      <c r="AB387" s="6"/>
      <c r="AC387" s="6"/>
      <c r="AD387" s="112">
        <v>0.0</v>
      </c>
      <c r="AE387" s="112">
        <v>1.0</v>
      </c>
      <c r="AF387" s="6"/>
      <c r="AG387" s="112">
        <v>0.3</v>
      </c>
      <c r="AH387" s="112">
        <v>1.0</v>
      </c>
      <c r="AI387" s="68" t="s">
        <v>64</v>
      </c>
      <c r="AJ387" s="112">
        <v>0.0</v>
      </c>
      <c r="AK387" s="6"/>
      <c r="AL387" s="6"/>
      <c r="AM387" s="112">
        <v>0.0</v>
      </c>
      <c r="AN387" s="112">
        <v>0.0</v>
      </c>
      <c r="AO387" s="112">
        <v>100.0</v>
      </c>
      <c r="AP387" s="112">
        <v>1.0</v>
      </c>
      <c r="AQ387" s="112">
        <v>0.78</v>
      </c>
      <c r="AR387" s="112">
        <v>0.1243655</v>
      </c>
      <c r="AS387" s="112">
        <v>78.54912</v>
      </c>
      <c r="AT387" s="112">
        <v>0.02469</v>
      </c>
      <c r="AU387" s="112">
        <v>0.12189</v>
      </c>
      <c r="AV387" s="112">
        <v>0.06969</v>
      </c>
      <c r="AW387" s="112">
        <v>0.36567</v>
      </c>
      <c r="AX387" s="112">
        <v>0.0</v>
      </c>
      <c r="AY387" s="112">
        <v>0.6644356</v>
      </c>
      <c r="AZ387" s="112">
        <v>0.9922302</v>
      </c>
    </row>
    <row r="388" hidden="1">
      <c r="A388">
        <f t="shared" si="2"/>
        <v>0</v>
      </c>
      <c r="B388" t="str">
        <f t="shared" si="3"/>
        <v/>
      </c>
      <c r="C388" t="str">
        <f>if(and(D$4&gt;1,E388=PROSES!$D$22),,D388)</f>
        <v/>
      </c>
      <c r="D388" s="1" t="str">
        <f>if(and(F$4&gt;1,F388=PROSES!$B$10),,F388)</f>
        <v/>
      </c>
      <c r="E388" t="str">
        <f t="shared" si="4"/>
        <v/>
      </c>
      <c r="F388" t="str">
        <f t="shared" si="5"/>
        <v/>
      </c>
      <c r="G388" s="1" t="str">
        <f>if(Z388=PROSES!$E$29,T388,)</f>
        <v/>
      </c>
      <c r="H388" t="str">
        <f>if(X388=PROSES!$E$29,T388,)</f>
        <v/>
      </c>
      <c r="I388" t="str">
        <f t="shared" si="6"/>
        <v/>
      </c>
      <c r="J388" t="str">
        <f>if(and($K$4&gt;1,R388=PROSES!$C$2),,K388)</f>
        <v/>
      </c>
      <c r="K388" s="1" t="str">
        <f>if(and($L$4&gt;1,L388=PROSES!$B$2),,L388)</f>
        <v/>
      </c>
      <c r="L388" t="str">
        <f t="shared" si="7"/>
        <v/>
      </c>
      <c r="M388" t="str">
        <f>if(Z388=PROSES!$B$3,T388,)</f>
        <v/>
      </c>
      <c r="N388" t="str">
        <f>if(X388=PROSES!$B$3,T388,)</f>
        <v/>
      </c>
      <c r="O388" t="str">
        <f t="shared" si="8"/>
        <v/>
      </c>
      <c r="P388" t="str">
        <f>if(Z388=PROSES!$B$1,T388,)</f>
        <v/>
      </c>
      <c r="Q388" t="str">
        <f>if(X388=PROSES!$B$1,T388,)</f>
        <v/>
      </c>
      <c r="R388" t="str">
        <f t="shared" si="9"/>
        <v>DOLOPO4PONOROGO4</v>
      </c>
      <c r="S388" s="3"/>
      <c r="T388" s="68" t="s">
        <v>802</v>
      </c>
      <c r="U388" s="68" t="s">
        <v>82</v>
      </c>
      <c r="V388" s="68" t="s">
        <v>82</v>
      </c>
      <c r="W388" s="68" t="s">
        <v>122</v>
      </c>
      <c r="X388" s="68" t="s">
        <v>803</v>
      </c>
      <c r="Y388" s="68" t="s">
        <v>123</v>
      </c>
      <c r="Z388" s="68" t="s">
        <v>804</v>
      </c>
      <c r="AA388" s="68" t="s">
        <v>123</v>
      </c>
      <c r="AB388" s="6"/>
      <c r="AC388" s="6"/>
      <c r="AD388" s="112">
        <v>0.0</v>
      </c>
      <c r="AE388" s="112">
        <v>1.0</v>
      </c>
      <c r="AF388" s="6"/>
      <c r="AG388" s="112">
        <v>17.308</v>
      </c>
      <c r="AH388" s="112">
        <v>0.97</v>
      </c>
      <c r="AI388" s="68" t="s">
        <v>64</v>
      </c>
      <c r="AJ388" s="112">
        <v>0.0</v>
      </c>
      <c r="AK388" s="6"/>
      <c r="AL388" s="6"/>
      <c r="AM388" s="112">
        <v>0.0</v>
      </c>
      <c r="AN388" s="112">
        <v>0.0</v>
      </c>
      <c r="AO388" s="112">
        <v>100.0</v>
      </c>
      <c r="AP388" s="112">
        <v>1.0</v>
      </c>
      <c r="AQ388" s="112">
        <v>0.4268</v>
      </c>
      <c r="AR388" s="112">
        <v>7.685077</v>
      </c>
      <c r="AS388" s="112">
        <v>60.66966</v>
      </c>
      <c r="AT388" s="112">
        <v>3.76449</v>
      </c>
      <c r="AU388" s="112">
        <v>6.699927</v>
      </c>
      <c r="AV388" s="112">
        <v>6.36069</v>
      </c>
      <c r="AW388" s="112">
        <v>20.09978</v>
      </c>
      <c r="AX388" s="112">
        <v>0.0</v>
      </c>
      <c r="AY388" s="112">
        <v>0.5920149</v>
      </c>
      <c r="AZ388" s="112">
        <v>18.36523</v>
      </c>
    </row>
    <row r="389" hidden="1">
      <c r="A389">
        <f t="shared" si="2"/>
        <v>0</v>
      </c>
      <c r="B389" t="str">
        <f t="shared" si="3"/>
        <v/>
      </c>
      <c r="C389" t="str">
        <f>if(and(D$4&gt;1,E389=PROSES!$D$22),,D389)</f>
        <v/>
      </c>
      <c r="D389" s="1" t="str">
        <f>if(and(F$4&gt;1,F389=PROSES!$B$10),,F389)</f>
        <v/>
      </c>
      <c r="E389" t="str">
        <f t="shared" si="4"/>
        <v/>
      </c>
      <c r="F389" t="str">
        <f t="shared" si="5"/>
        <v/>
      </c>
      <c r="G389" s="1" t="str">
        <f>if(Z389=PROSES!$E$29,T389,)</f>
        <v/>
      </c>
      <c r="H389" t="str">
        <f>if(X389=PROSES!$E$29,T389,)</f>
        <v/>
      </c>
      <c r="I389" t="str">
        <f t="shared" si="6"/>
        <v/>
      </c>
      <c r="J389" t="str">
        <f>if(and($K$4&gt;1,R389=PROSES!$C$2),,K389)</f>
        <v/>
      </c>
      <c r="K389" s="1" t="str">
        <f>if(and($L$4&gt;1,L389=PROSES!$B$2),,L389)</f>
        <v/>
      </c>
      <c r="L389" t="str">
        <f t="shared" si="7"/>
        <v/>
      </c>
      <c r="M389" t="str">
        <f>if(Z389=PROSES!$B$3,T389,)</f>
        <v/>
      </c>
      <c r="N389" t="str">
        <f>if(X389=PROSES!$B$3,T389,)</f>
        <v/>
      </c>
      <c r="O389" t="str">
        <f t="shared" si="8"/>
        <v/>
      </c>
      <c r="P389" t="str">
        <f>if(Z389=PROSES!$B$1,T389,)</f>
        <v/>
      </c>
      <c r="Q389" t="str">
        <f>if(X389=PROSES!$B$1,T389,)</f>
        <v/>
      </c>
      <c r="R389" t="str">
        <f t="shared" si="9"/>
        <v>DOLOPO4PONOROGO4</v>
      </c>
      <c r="S389" s="3"/>
      <c r="T389" s="68" t="s">
        <v>805</v>
      </c>
      <c r="U389" s="68" t="s">
        <v>82</v>
      </c>
      <c r="V389" s="68" t="s">
        <v>82</v>
      </c>
      <c r="W389" s="114" t="s">
        <v>122</v>
      </c>
      <c r="X389" s="68" t="s">
        <v>803</v>
      </c>
      <c r="Y389" s="68" t="s">
        <v>123</v>
      </c>
      <c r="Z389" s="68" t="s">
        <v>804</v>
      </c>
      <c r="AA389" s="68" t="s">
        <v>123</v>
      </c>
      <c r="AB389" s="6"/>
      <c r="AC389" s="6"/>
      <c r="AD389" s="112">
        <v>0.0</v>
      </c>
      <c r="AE389" s="112">
        <v>1.0</v>
      </c>
      <c r="AF389" s="6"/>
      <c r="AG389" s="112">
        <v>17.486</v>
      </c>
      <c r="AH389" s="112">
        <v>0.97</v>
      </c>
      <c r="AI389" s="68" t="s">
        <v>64</v>
      </c>
      <c r="AJ389" s="112">
        <v>0.0</v>
      </c>
      <c r="AK389" s="6"/>
      <c r="AL389" s="6"/>
      <c r="AM389" s="112">
        <v>0.0</v>
      </c>
      <c r="AN389" s="112">
        <v>0.0</v>
      </c>
      <c r="AO389" s="112">
        <v>100.0</v>
      </c>
      <c r="AP389" s="112">
        <v>1.0</v>
      </c>
      <c r="AQ389" s="112">
        <v>0.4268</v>
      </c>
      <c r="AR389" s="112">
        <v>7.764112</v>
      </c>
      <c r="AS389" s="112">
        <v>60.66966</v>
      </c>
      <c r="AT389" s="112">
        <v>3.803205</v>
      </c>
      <c r="AU389" s="112">
        <v>6.768831</v>
      </c>
      <c r="AV389" s="112">
        <v>6.426105</v>
      </c>
      <c r="AW389" s="112">
        <v>20.30649</v>
      </c>
      <c r="AX389" s="112">
        <v>0.0</v>
      </c>
      <c r="AY389" s="112">
        <v>0.5920149</v>
      </c>
      <c r="AZ389" s="112">
        <v>18.36523</v>
      </c>
    </row>
    <row r="390" hidden="1">
      <c r="A390">
        <f t="shared" si="2"/>
        <v>0</v>
      </c>
      <c r="B390" t="str">
        <f t="shared" si="3"/>
        <v/>
      </c>
      <c r="C390" t="str">
        <f>if(and(D$4&gt;1,E390=PROSES!$D$22),,D390)</f>
        <v/>
      </c>
      <c r="D390" s="1" t="str">
        <f>if(and(F$4&gt;1,F390=PROSES!$B$10),,F390)</f>
        <v/>
      </c>
      <c r="E390" t="str">
        <f t="shared" si="4"/>
        <v/>
      </c>
      <c r="F390" t="str">
        <f t="shared" si="5"/>
        <v/>
      </c>
      <c r="G390" s="1" t="str">
        <f>if(Z390=PROSES!$E$29,T390,)</f>
        <v/>
      </c>
      <c r="H390" t="str">
        <f>if(X390=PROSES!$E$29,T390,)</f>
        <v/>
      </c>
      <c r="I390" t="str">
        <f t="shared" si="6"/>
        <v/>
      </c>
      <c r="J390" t="str">
        <f>if(and($K$4&gt;1,R390=PROSES!$C$2),,K390)</f>
        <v/>
      </c>
      <c r="K390" s="1" t="str">
        <f>if(and($L$4&gt;1,L390=PROSES!$B$2),,L390)</f>
        <v/>
      </c>
      <c r="L390" t="str">
        <f t="shared" si="7"/>
        <v/>
      </c>
      <c r="M390" t="str">
        <f>if(Z390=PROSES!$B$3,T390,)</f>
        <v/>
      </c>
      <c r="N390" t="str">
        <f>if(X390=PROSES!$B$3,T390,)</f>
        <v/>
      </c>
      <c r="O390" t="str">
        <f t="shared" si="8"/>
        <v/>
      </c>
      <c r="P390" t="str">
        <f>if(Z390=PROSES!$B$1,T390,)</f>
        <v/>
      </c>
      <c r="Q390" t="str">
        <f>if(X390=PROSES!$B$1,T390,)</f>
        <v/>
      </c>
      <c r="R390" t="str">
        <f t="shared" si="9"/>
        <v>DELTA MAS5CIKARANG LIPPO</v>
      </c>
      <c r="S390" s="3"/>
      <c r="T390" s="68" t="s">
        <v>3782</v>
      </c>
      <c r="U390" s="68" t="s">
        <v>58</v>
      </c>
      <c r="V390" s="68" t="s">
        <v>58</v>
      </c>
      <c r="W390" s="114" t="s">
        <v>3783</v>
      </c>
      <c r="X390" s="68" t="s">
        <v>1195</v>
      </c>
      <c r="Y390" s="68" t="s">
        <v>61</v>
      </c>
      <c r="Z390" s="68" t="s">
        <v>461</v>
      </c>
      <c r="AA390" s="68" t="s">
        <v>61</v>
      </c>
      <c r="AB390" s="6"/>
      <c r="AC390" s="6"/>
      <c r="AD390" s="112">
        <v>0.0</v>
      </c>
      <c r="AE390" s="112">
        <v>1.0</v>
      </c>
      <c r="AF390" s="6"/>
      <c r="AG390" s="112">
        <v>8.6</v>
      </c>
      <c r="AH390" s="112">
        <v>1.0</v>
      </c>
      <c r="AI390" s="68" t="s">
        <v>64</v>
      </c>
      <c r="AJ390" s="112">
        <v>0.0</v>
      </c>
      <c r="AK390" s="6"/>
      <c r="AL390" s="6"/>
      <c r="AM390" s="112">
        <v>0.0</v>
      </c>
      <c r="AN390" s="112">
        <v>0.0</v>
      </c>
      <c r="AO390" s="112">
        <v>100.0</v>
      </c>
      <c r="AP390" s="112">
        <v>1.0</v>
      </c>
      <c r="AQ390" s="112">
        <v>1.62</v>
      </c>
      <c r="AR390" s="112">
        <v>1.743002</v>
      </c>
      <c r="AS390" s="112">
        <v>82.62953</v>
      </c>
      <c r="AT390" s="112">
        <v>0.2236</v>
      </c>
      <c r="AU390" s="112">
        <v>1.7286</v>
      </c>
      <c r="AV390" s="112">
        <v>0.8600001</v>
      </c>
      <c r="AW390" s="112">
        <v>3.4314</v>
      </c>
      <c r="AX390" s="112">
        <v>0.0</v>
      </c>
      <c r="AY390" s="112">
        <v>0.347645</v>
      </c>
      <c r="AZ390" s="112">
        <v>-13.12213</v>
      </c>
    </row>
    <row r="391" hidden="1">
      <c r="A391">
        <f t="shared" si="2"/>
        <v>0</v>
      </c>
      <c r="B391" t="str">
        <f t="shared" si="3"/>
        <v/>
      </c>
      <c r="C391" t="str">
        <f>if(and(D$4&gt;1,E391=PROSES!$D$22),,D391)</f>
        <v/>
      </c>
      <c r="D391" s="1" t="str">
        <f>if(and(F$4&gt;1,F391=PROSES!$B$10),,F391)</f>
        <v/>
      </c>
      <c r="E391" t="str">
        <f t="shared" si="4"/>
        <v/>
      </c>
      <c r="F391" t="str">
        <f t="shared" si="5"/>
        <v/>
      </c>
      <c r="G391" s="1" t="str">
        <f>if(Z391=PROSES!$E$29,T391,)</f>
        <v/>
      </c>
      <c r="H391" t="str">
        <f>if(X391=PROSES!$E$29,T391,)</f>
        <v/>
      </c>
      <c r="I391" t="str">
        <f t="shared" si="6"/>
        <v/>
      </c>
      <c r="J391" t="str">
        <f>if(and($K$4&gt;1,R391=PROSES!$C$2),,K391)</f>
        <v/>
      </c>
      <c r="K391" s="1" t="str">
        <f>if(and($L$4&gt;1,L391=PROSES!$B$2),,L391)</f>
        <v/>
      </c>
      <c r="L391" t="str">
        <f t="shared" si="7"/>
        <v/>
      </c>
      <c r="M391" t="str">
        <f>if(Z391=PROSES!$B$3,T391,)</f>
        <v/>
      </c>
      <c r="N391" t="str">
        <f>if(X391=PROSES!$B$3,T391,)</f>
        <v/>
      </c>
      <c r="O391" t="str">
        <f t="shared" si="8"/>
        <v/>
      </c>
      <c r="P391" t="str">
        <f>if(Z391=PROSES!$B$1,T391,)</f>
        <v/>
      </c>
      <c r="Q391" t="str">
        <f>if(X391=PROSES!$B$1,T391,)</f>
        <v/>
      </c>
      <c r="R391" t="str">
        <f t="shared" si="9"/>
        <v>CIKARANG LIPPODELTA MAS5</v>
      </c>
      <c r="S391" s="3"/>
      <c r="T391" s="68" t="s">
        <v>3784</v>
      </c>
      <c r="U391" s="68" t="s">
        <v>58</v>
      </c>
      <c r="V391" s="68" t="s">
        <v>58</v>
      </c>
      <c r="W391" s="114" t="s">
        <v>3783</v>
      </c>
      <c r="X391" s="68" t="s">
        <v>461</v>
      </c>
      <c r="Y391" s="68" t="s">
        <v>66</v>
      </c>
      <c r="Z391" s="68" t="s">
        <v>1195</v>
      </c>
      <c r="AA391" s="68" t="s">
        <v>66</v>
      </c>
      <c r="AB391" s="6"/>
      <c r="AC391" s="6"/>
      <c r="AD391" s="112">
        <v>0.0</v>
      </c>
      <c r="AE391" s="112">
        <v>1.0</v>
      </c>
      <c r="AF391" s="6"/>
      <c r="AG391" s="112">
        <v>8.6</v>
      </c>
      <c r="AH391" s="112">
        <v>1.0</v>
      </c>
      <c r="AI391" s="68" t="s">
        <v>64</v>
      </c>
      <c r="AJ391" s="112">
        <v>0.0</v>
      </c>
      <c r="AK391" s="6"/>
      <c r="AL391" s="6"/>
      <c r="AM391" s="112">
        <v>0.0</v>
      </c>
      <c r="AN391" s="112">
        <v>0.0</v>
      </c>
      <c r="AO391" s="112">
        <v>100.0</v>
      </c>
      <c r="AP391" s="112">
        <v>1.0</v>
      </c>
      <c r="AQ391" s="112">
        <v>1.62</v>
      </c>
      <c r="AR391" s="112">
        <v>1.743002</v>
      </c>
      <c r="AS391" s="112">
        <v>82.62953</v>
      </c>
      <c r="AT391" s="112">
        <v>0.2236</v>
      </c>
      <c r="AU391" s="112">
        <v>1.7286</v>
      </c>
      <c r="AV391" s="112">
        <v>0.8600001</v>
      </c>
      <c r="AW391" s="112">
        <v>3.4314</v>
      </c>
      <c r="AX391" s="112">
        <v>0.0</v>
      </c>
      <c r="AY391" s="112">
        <v>0.347645</v>
      </c>
      <c r="AZ391" s="112">
        <v>-13.12213</v>
      </c>
    </row>
    <row r="392" hidden="1">
      <c r="A392">
        <f t="shared" si="2"/>
        <v>0</v>
      </c>
      <c r="B392" t="str">
        <f t="shared" si="3"/>
        <v/>
      </c>
      <c r="C392" t="str">
        <f>if(and(D$4&gt;1,E392=PROSES!$D$22),,D392)</f>
        <v/>
      </c>
      <c r="D392" s="1" t="str">
        <f>if(and(F$4&gt;1,F392=PROSES!$B$10),,F392)</f>
        <v/>
      </c>
      <c r="E392" t="str">
        <f t="shared" si="4"/>
        <v/>
      </c>
      <c r="F392" t="str">
        <f t="shared" si="5"/>
        <v/>
      </c>
      <c r="G392" s="1" t="str">
        <f>if(Z392=PROSES!$E$29,T392,)</f>
        <v/>
      </c>
      <c r="H392" t="str">
        <f>if(X392=PROSES!$E$29,T392,)</f>
        <v/>
      </c>
      <c r="I392" t="str">
        <f t="shared" si="6"/>
        <v/>
      </c>
      <c r="J392" t="str">
        <f>if(and($K$4&gt;1,R392=PROSES!$C$2),,K392)</f>
        <v/>
      </c>
      <c r="K392" s="1" t="str">
        <f>if(and($L$4&gt;1,L392=PROSES!$B$2),,L392)</f>
        <v/>
      </c>
      <c r="L392" t="str">
        <f t="shared" si="7"/>
        <v/>
      </c>
      <c r="M392" t="str">
        <f>if(Z392=PROSES!$B$3,T392,)</f>
        <v/>
      </c>
      <c r="N392" t="str">
        <f>if(X392=PROSES!$B$3,T392,)</f>
        <v/>
      </c>
      <c r="O392" t="str">
        <f t="shared" si="8"/>
        <v/>
      </c>
      <c r="P392" t="str">
        <f>if(Z392=PROSES!$B$1,T392,)</f>
        <v/>
      </c>
      <c r="Q392" t="str">
        <f>if(X392=PROSES!$B$1,T392,)</f>
        <v/>
      </c>
      <c r="R392" t="str">
        <f t="shared" si="9"/>
        <v>INDRAMAYU5KOSAMBI BARU5</v>
      </c>
      <c r="S392" s="3"/>
      <c r="T392" s="68" t="s">
        <v>806</v>
      </c>
      <c r="U392" s="68" t="s">
        <v>115</v>
      </c>
      <c r="V392" s="68" t="s">
        <v>115</v>
      </c>
      <c r="W392" s="114" t="s">
        <v>807</v>
      </c>
      <c r="X392" s="68" t="s">
        <v>808</v>
      </c>
      <c r="Y392" s="68" t="s">
        <v>118</v>
      </c>
      <c r="Z392" s="68" t="s">
        <v>809</v>
      </c>
      <c r="AA392" s="68" t="s">
        <v>85</v>
      </c>
      <c r="AB392" s="6"/>
      <c r="AC392" s="6"/>
      <c r="AD392" s="112">
        <v>0.0</v>
      </c>
      <c r="AE392" s="112">
        <v>1.0</v>
      </c>
      <c r="AF392" s="6"/>
      <c r="AG392" s="112">
        <v>76.13</v>
      </c>
      <c r="AH392" s="112">
        <v>1.0</v>
      </c>
      <c r="AI392" s="68" t="s">
        <v>64</v>
      </c>
      <c r="AJ392" s="112">
        <v>0.0</v>
      </c>
      <c r="AK392" s="6"/>
      <c r="AL392" s="6"/>
      <c r="AM392" s="112">
        <v>0.0</v>
      </c>
      <c r="AN392" s="112">
        <v>0.0</v>
      </c>
      <c r="AO392" s="112">
        <v>100.0</v>
      </c>
      <c r="AP392" s="112">
        <v>1.0</v>
      </c>
      <c r="AQ392" s="112">
        <v>2.73</v>
      </c>
      <c r="AR392" s="112">
        <v>21.64289</v>
      </c>
      <c r="AS392" s="112">
        <v>82.725</v>
      </c>
      <c r="AT392" s="112">
        <v>2.74068</v>
      </c>
      <c r="AU392" s="112">
        <v>21.46866</v>
      </c>
      <c r="AV392" s="112">
        <v>12.10467</v>
      </c>
      <c r="AW392" s="112">
        <v>62.4266</v>
      </c>
      <c r="AX392" s="112">
        <v>0.0</v>
      </c>
      <c r="AY392" s="112">
        <v>0.6470905</v>
      </c>
      <c r="AZ392" s="112">
        <v>-5.602889</v>
      </c>
    </row>
    <row r="393" hidden="1">
      <c r="A393">
        <f t="shared" si="2"/>
        <v>0</v>
      </c>
      <c r="B393" t="str">
        <f t="shared" si="3"/>
        <v/>
      </c>
      <c r="C393" t="str">
        <f>if(and(D$4&gt;1,E393=PROSES!$D$22),,D393)</f>
        <v/>
      </c>
      <c r="D393" s="1" t="str">
        <f>if(and(F$4&gt;1,F393=PROSES!$B$10),,F393)</f>
        <v/>
      </c>
      <c r="E393" t="str">
        <f t="shared" si="4"/>
        <v/>
      </c>
      <c r="F393" t="str">
        <f t="shared" si="5"/>
        <v/>
      </c>
      <c r="G393" s="1" t="str">
        <f>if(Z393=PROSES!$E$29,T393,)</f>
        <v/>
      </c>
      <c r="H393" t="str">
        <f>if(X393=PROSES!$E$29,T393,)</f>
        <v/>
      </c>
      <c r="I393" t="str">
        <f t="shared" si="6"/>
        <v/>
      </c>
      <c r="J393" t="str">
        <f>if(and($K$4&gt;1,R393=PROSES!$C$2),,K393)</f>
        <v/>
      </c>
      <c r="K393" s="1" t="str">
        <f>if(and($L$4&gt;1,L393=PROSES!$B$2),,L393)</f>
        <v/>
      </c>
      <c r="L393" t="str">
        <f t="shared" si="7"/>
        <v/>
      </c>
      <c r="M393" t="str">
        <f>if(Z393=PROSES!$B$3,T393,)</f>
        <v/>
      </c>
      <c r="N393" t="str">
        <f>if(X393=PROSES!$B$3,T393,)</f>
        <v/>
      </c>
      <c r="O393" t="str">
        <f t="shared" si="8"/>
        <v/>
      </c>
      <c r="P393" t="str">
        <f>if(Z393=PROSES!$B$1,T393,)</f>
        <v/>
      </c>
      <c r="Q393" t="str">
        <f>if(X393=PROSES!$B$1,T393,)</f>
        <v/>
      </c>
      <c r="R393" t="str">
        <f t="shared" si="9"/>
        <v>INDRAMAYU5KOSAMBI BARU5</v>
      </c>
      <c r="S393" s="3"/>
      <c r="T393" s="68" t="s">
        <v>810</v>
      </c>
      <c r="U393" s="68" t="s">
        <v>115</v>
      </c>
      <c r="V393" s="68" t="s">
        <v>115</v>
      </c>
      <c r="W393" s="114" t="s">
        <v>59</v>
      </c>
      <c r="X393" s="68" t="s">
        <v>808</v>
      </c>
      <c r="Y393" s="68" t="s">
        <v>118</v>
      </c>
      <c r="Z393" s="68" t="s">
        <v>809</v>
      </c>
      <c r="AA393" s="68" t="s">
        <v>88</v>
      </c>
      <c r="AB393" s="6"/>
      <c r="AC393" s="6"/>
      <c r="AD393" s="112">
        <v>0.0</v>
      </c>
      <c r="AE393" s="112">
        <v>1.0</v>
      </c>
      <c r="AF393" s="6"/>
      <c r="AG393" s="112">
        <v>76.13</v>
      </c>
      <c r="AH393" s="112">
        <v>1.0</v>
      </c>
      <c r="AI393" s="68" t="s">
        <v>64</v>
      </c>
      <c r="AJ393" s="112">
        <v>0.0</v>
      </c>
      <c r="AK393" s="6"/>
      <c r="AL393" s="6"/>
      <c r="AM393" s="112">
        <v>0.0</v>
      </c>
      <c r="AN393" s="112">
        <v>0.0</v>
      </c>
      <c r="AO393" s="112">
        <v>100.0</v>
      </c>
      <c r="AP393" s="112">
        <v>1.0</v>
      </c>
      <c r="AQ393" s="112">
        <v>2.73</v>
      </c>
      <c r="AR393" s="112">
        <v>20.23147</v>
      </c>
      <c r="AS393" s="112">
        <v>76.21999</v>
      </c>
      <c r="AT393" s="112">
        <v>4.819029</v>
      </c>
      <c r="AU393" s="112">
        <v>19.64915</v>
      </c>
      <c r="AV393" s="112">
        <v>16.23853</v>
      </c>
      <c r="AW393" s="112">
        <v>58.94746</v>
      </c>
      <c r="AX393" s="112">
        <v>0.0</v>
      </c>
      <c r="AY393" s="112">
        <v>0.6742607</v>
      </c>
      <c r="AZ393" s="112">
        <v>-2.423059</v>
      </c>
    </row>
    <row r="394" hidden="1">
      <c r="A394">
        <f t="shared" si="2"/>
        <v>0</v>
      </c>
      <c r="B394" t="str">
        <f t="shared" si="3"/>
        <v/>
      </c>
      <c r="C394" t="str">
        <f>if(and(D$4&gt;1,E394=PROSES!$D$22),,D394)</f>
        <v/>
      </c>
      <c r="D394" s="1" t="str">
        <f>if(and(F$4&gt;1,F394=PROSES!$B$10),,F394)</f>
        <v/>
      </c>
      <c r="E394" t="str">
        <f t="shared" si="4"/>
        <v/>
      </c>
      <c r="F394" t="str">
        <f t="shared" si="5"/>
        <v/>
      </c>
      <c r="G394" s="1" t="str">
        <f>if(Z394=PROSES!$E$29,T394,)</f>
        <v/>
      </c>
      <c r="H394" t="str">
        <f>if(X394=PROSES!$E$29,T394,)</f>
        <v/>
      </c>
      <c r="I394" t="str">
        <f t="shared" si="6"/>
        <v/>
      </c>
      <c r="J394" t="str">
        <f>if(and($K$4&gt;1,R394=PROSES!$C$2),,K394)</f>
        <v/>
      </c>
      <c r="K394" s="1" t="str">
        <f>if(and($L$4&gt;1,L394=PROSES!$B$2),,L394)</f>
        <v/>
      </c>
      <c r="L394" t="str">
        <f t="shared" si="7"/>
        <v/>
      </c>
      <c r="M394" t="str">
        <f>if(Z394=PROSES!$B$3,T394,)</f>
        <v/>
      </c>
      <c r="N394" t="str">
        <f>if(X394=PROSES!$B$3,T394,)</f>
        <v/>
      </c>
      <c r="O394" t="str">
        <f t="shared" si="8"/>
        <v/>
      </c>
      <c r="P394" t="str">
        <f>if(Z394=PROSES!$B$1,T394,)</f>
        <v/>
      </c>
      <c r="Q394" t="str">
        <f>if(X394=PROSES!$B$1,T394,)</f>
        <v/>
      </c>
      <c r="R394" t="str">
        <f t="shared" si="9"/>
        <v>DANAYASAMAMPANG DUA</v>
      </c>
      <c r="S394" s="3"/>
      <c r="T394" s="68" t="s">
        <v>811</v>
      </c>
      <c r="U394" s="68" t="s">
        <v>58</v>
      </c>
      <c r="V394" s="68" t="s">
        <v>58</v>
      </c>
      <c r="W394" s="68" t="s">
        <v>812</v>
      </c>
      <c r="X394" s="68" t="s">
        <v>813</v>
      </c>
      <c r="Y394" s="68" t="s">
        <v>63</v>
      </c>
      <c r="Z394" s="68" t="s">
        <v>814</v>
      </c>
      <c r="AA394" s="68" t="s">
        <v>61</v>
      </c>
      <c r="AB394" s="6"/>
      <c r="AC394" s="6"/>
      <c r="AD394" s="112">
        <v>0.0</v>
      </c>
      <c r="AE394" s="112">
        <v>1.0</v>
      </c>
      <c r="AF394" s="6"/>
      <c r="AG394" s="112">
        <v>5.4</v>
      </c>
      <c r="AH394" s="112">
        <v>1.0</v>
      </c>
      <c r="AI394" s="68" t="s">
        <v>64</v>
      </c>
      <c r="AJ394" s="112">
        <v>0.0</v>
      </c>
      <c r="AK394" s="6"/>
      <c r="AL394" s="6"/>
      <c r="AM394" s="112">
        <v>0.0</v>
      </c>
      <c r="AN394" s="112">
        <v>0.0</v>
      </c>
      <c r="AO394" s="112">
        <v>100.0</v>
      </c>
      <c r="AP394" s="112">
        <v>1.0</v>
      </c>
      <c r="AQ394" s="112">
        <v>0.464</v>
      </c>
      <c r="AR394" s="112">
        <v>1.268069</v>
      </c>
      <c r="AS394" s="112">
        <v>54.0085</v>
      </c>
      <c r="AT394" s="112">
        <v>0.7452</v>
      </c>
      <c r="AU394" s="112">
        <v>1.026</v>
      </c>
      <c r="AV394" s="112">
        <v>1.5552</v>
      </c>
      <c r="AW394" s="112">
        <v>3.078</v>
      </c>
      <c r="AX394" s="112">
        <v>0.0</v>
      </c>
      <c r="AY394" s="112">
        <v>0.5799062</v>
      </c>
      <c r="AZ394" s="112">
        <v>14.45052</v>
      </c>
    </row>
    <row r="395" hidden="1">
      <c r="A395">
        <f t="shared" si="2"/>
        <v>0</v>
      </c>
      <c r="B395" t="str">
        <f t="shared" si="3"/>
        <v/>
      </c>
      <c r="C395" t="str">
        <f>if(and(D$4&gt;1,E395=PROSES!$D$22),,D395)</f>
        <v/>
      </c>
      <c r="D395" s="1" t="str">
        <f>if(and(F$4&gt;1,F395=PROSES!$B$10),,F395)</f>
        <v/>
      </c>
      <c r="E395" t="str">
        <f t="shared" si="4"/>
        <v/>
      </c>
      <c r="F395" t="str">
        <f t="shared" si="5"/>
        <v/>
      </c>
      <c r="G395" s="1" t="str">
        <f>if(Z395=PROSES!$E$29,T395,)</f>
        <v/>
      </c>
      <c r="H395" t="str">
        <f>if(X395=PROSES!$E$29,T395,)</f>
        <v/>
      </c>
      <c r="I395" t="str">
        <f t="shared" si="6"/>
        <v/>
      </c>
      <c r="J395" t="str">
        <f>if(and($K$4&gt;1,R395=PROSES!$C$2),,K395)</f>
        <v/>
      </c>
      <c r="K395" s="1" t="str">
        <f>if(and($L$4&gt;1,L395=PROSES!$B$2),,L395)</f>
        <v/>
      </c>
      <c r="L395" t="str">
        <f t="shared" si="7"/>
        <v/>
      </c>
      <c r="M395" t="str">
        <f>if(Z395=PROSES!$B$3,T395,)</f>
        <v/>
      </c>
      <c r="N395" t="str">
        <f>if(X395=PROSES!$B$3,T395,)</f>
        <v/>
      </c>
      <c r="O395" t="str">
        <f t="shared" si="8"/>
        <v/>
      </c>
      <c r="P395" t="str">
        <f>if(Z395=PROSES!$B$1,T395,)</f>
        <v/>
      </c>
      <c r="Q395" t="str">
        <f>if(X395=PROSES!$B$1,T395,)</f>
        <v/>
      </c>
      <c r="R395" t="str">
        <f t="shared" si="9"/>
        <v>DEPOK2</v>
      </c>
      <c r="S395" s="3"/>
      <c r="T395" s="68" t="s">
        <v>3785</v>
      </c>
      <c r="U395" s="68" t="s">
        <v>58</v>
      </c>
      <c r="V395" s="68" t="s">
        <v>58</v>
      </c>
      <c r="W395" s="68" t="s">
        <v>534</v>
      </c>
      <c r="X395" s="68" t="s">
        <v>771</v>
      </c>
      <c r="Y395" s="68" t="s">
        <v>66</v>
      </c>
      <c r="Z395" s="68"/>
      <c r="AA395" s="112" t="s">
        <v>3786</v>
      </c>
      <c r="AB395" s="6"/>
      <c r="AC395" s="6"/>
      <c r="AD395" s="112">
        <v>0.0</v>
      </c>
      <c r="AE395" s="112">
        <v>1.0</v>
      </c>
      <c r="AF395" s="6"/>
      <c r="AG395" s="112">
        <v>2.713</v>
      </c>
      <c r="AH395" s="112">
        <v>1.0</v>
      </c>
      <c r="AI395" s="68" t="s">
        <v>64</v>
      </c>
      <c r="AJ395" s="112">
        <v>0.0</v>
      </c>
      <c r="AK395" s="6"/>
      <c r="AL395" s="6"/>
      <c r="AM395" s="112">
        <v>0.0</v>
      </c>
      <c r="AN395" s="112">
        <v>0.0</v>
      </c>
      <c r="AO395" s="112">
        <v>100.0</v>
      </c>
      <c r="AP395" s="112">
        <v>1.0</v>
      </c>
      <c r="AQ395" s="112">
        <v>1.62</v>
      </c>
      <c r="AR395" s="112">
        <v>0.7687427</v>
      </c>
      <c r="AS395" s="112">
        <v>82.15014</v>
      </c>
      <c r="AT395" s="112">
        <v>0.1049931</v>
      </c>
      <c r="AU395" s="112">
        <v>0.7615391</v>
      </c>
      <c r="AV395" s="112">
        <v>0.5119431</v>
      </c>
      <c r="AW395" s="112">
        <v>2.284617</v>
      </c>
      <c r="AX395" s="112">
        <v>0.0</v>
      </c>
      <c r="AY395" s="112">
        <v>0.683587</v>
      </c>
      <c r="AZ395" s="112">
        <v>-7.109503</v>
      </c>
    </row>
    <row r="396" hidden="1">
      <c r="A396">
        <f t="shared" si="2"/>
        <v>0</v>
      </c>
      <c r="B396" t="str">
        <f t="shared" si="3"/>
        <v/>
      </c>
      <c r="C396" t="str">
        <f>if(and(D$4&gt;1,E396=PROSES!$D$22),,D396)</f>
        <v/>
      </c>
      <c r="D396" s="1" t="str">
        <f>if(and(F$4&gt;1,F396=PROSES!$B$10),,F396)</f>
        <v/>
      </c>
      <c r="E396" t="str">
        <f t="shared" si="4"/>
        <v/>
      </c>
      <c r="F396" t="str">
        <f t="shared" si="5"/>
        <v/>
      </c>
      <c r="G396" s="1" t="str">
        <f>if(Z396=PROSES!$E$29,T396,)</f>
        <v/>
      </c>
      <c r="H396" t="str">
        <f>if(X396=PROSES!$E$29,T396,)</f>
        <v/>
      </c>
      <c r="I396" t="str">
        <f t="shared" si="6"/>
        <v/>
      </c>
      <c r="J396" t="str">
        <f>if(and($K$4&gt;1,R396=PROSES!$C$2),,K396)</f>
        <v/>
      </c>
      <c r="K396" s="1" t="str">
        <f>if(and($L$4&gt;1,L396=PROSES!$B$2),,L396)</f>
        <v/>
      </c>
      <c r="L396" t="str">
        <f t="shared" si="7"/>
        <v/>
      </c>
      <c r="M396" t="str">
        <f>if(Z396=PROSES!$B$3,T396,)</f>
        <v/>
      </c>
      <c r="N396" t="str">
        <f>if(X396=PROSES!$B$3,T396,)</f>
        <v/>
      </c>
      <c r="O396" t="str">
        <f t="shared" si="8"/>
        <v/>
      </c>
      <c r="P396" t="str">
        <f>if(Z396=PROSES!$B$1,T396,)</f>
        <v/>
      </c>
      <c r="Q396" t="str">
        <f>if(X396=PROSES!$B$1,T396,)</f>
        <v/>
      </c>
      <c r="R396" t="str">
        <f t="shared" si="9"/>
        <v>CIMANGGIS</v>
      </c>
      <c r="S396" s="3"/>
      <c r="T396" s="68" t="s">
        <v>3787</v>
      </c>
      <c r="U396" s="68" t="s">
        <v>58</v>
      </c>
      <c r="V396" s="68" t="s">
        <v>58</v>
      </c>
      <c r="W396" s="68" t="s">
        <v>3788</v>
      </c>
      <c r="X396" s="68"/>
      <c r="Y396" s="68" t="s">
        <v>3786</v>
      </c>
      <c r="Z396" s="68" t="s">
        <v>550</v>
      </c>
      <c r="AA396" s="68" t="s">
        <v>555</v>
      </c>
      <c r="AB396" s="6"/>
      <c r="AC396" s="6"/>
      <c r="AD396" s="112">
        <v>0.0</v>
      </c>
      <c r="AE396" s="112">
        <v>1.0</v>
      </c>
      <c r="AF396" s="6"/>
      <c r="AG396" s="112">
        <v>6.12</v>
      </c>
      <c r="AH396" s="112">
        <v>1.0</v>
      </c>
      <c r="AI396" s="68" t="s">
        <v>64</v>
      </c>
      <c r="AJ396" s="112">
        <v>0.0</v>
      </c>
      <c r="AK396" s="6"/>
      <c r="AL396" s="6"/>
      <c r="AM396" s="112">
        <v>0.0</v>
      </c>
      <c r="AN396" s="112">
        <v>0.0</v>
      </c>
      <c r="AO396" s="112">
        <v>100.0</v>
      </c>
      <c r="AP396" s="112">
        <v>1.0</v>
      </c>
      <c r="AQ396" s="112">
        <v>1.23</v>
      </c>
      <c r="AR396" s="112">
        <v>0.7335069</v>
      </c>
      <c r="AS396" s="112">
        <v>79.90894</v>
      </c>
      <c r="AT396" s="112">
        <v>0.12852</v>
      </c>
      <c r="AU396" s="112">
        <v>0.72216</v>
      </c>
      <c r="AV396" s="112">
        <v>0.38556</v>
      </c>
      <c r="AW396" s="112">
        <v>2.16648</v>
      </c>
      <c r="AX396" s="112">
        <v>0.0</v>
      </c>
      <c r="AY396" s="112">
        <v>0.6666667</v>
      </c>
      <c r="AZ396" s="112">
        <v>-4.4E-7</v>
      </c>
    </row>
    <row r="397" hidden="1">
      <c r="A397">
        <f t="shared" si="2"/>
        <v>0</v>
      </c>
      <c r="B397" t="str">
        <f t="shared" si="3"/>
        <v/>
      </c>
      <c r="C397" t="str">
        <f>if(and(D$4&gt;1,E397=PROSES!$D$22),,D397)</f>
        <v/>
      </c>
      <c r="D397" s="1" t="str">
        <f>if(and(F$4&gt;1,F397=PROSES!$B$10),,F397)</f>
        <v/>
      </c>
      <c r="E397" t="str">
        <f t="shared" si="4"/>
        <v/>
      </c>
      <c r="F397" t="str">
        <f t="shared" si="5"/>
        <v/>
      </c>
      <c r="G397" s="1" t="str">
        <f>if(Z397=PROSES!$E$29,T397,)</f>
        <v/>
      </c>
      <c r="H397" t="str">
        <f>if(X397=PROSES!$E$29,T397,)</f>
        <v/>
      </c>
      <c r="I397" t="str">
        <f t="shared" si="6"/>
        <v/>
      </c>
      <c r="J397" t="str">
        <f>if(and($K$4&gt;1,R397=PROSES!$C$2),,K397)</f>
        <v/>
      </c>
      <c r="K397" s="1" t="str">
        <f>if(and($L$4&gt;1,L397=PROSES!$B$2),,L397)</f>
        <v/>
      </c>
      <c r="L397" t="str">
        <f t="shared" si="7"/>
        <v/>
      </c>
      <c r="M397" t="str">
        <f>if(Z397=PROSES!$B$3,T397,)</f>
        <v/>
      </c>
      <c r="N397" t="str">
        <f>if(X397=PROSES!$B$3,T397,)</f>
        <v/>
      </c>
      <c r="O397" t="str">
        <f t="shared" si="8"/>
        <v/>
      </c>
      <c r="P397" t="str">
        <f>if(Z397=PROSES!$B$1,T397,)</f>
        <v/>
      </c>
      <c r="Q397" t="str">
        <f>if(X397=PROSES!$B$1,T397,)</f>
        <v/>
      </c>
      <c r="R397" t="str">
        <f t="shared" si="9"/>
        <v>DEPOK2</v>
      </c>
      <c r="S397" s="3"/>
      <c r="T397" s="68" t="s">
        <v>3789</v>
      </c>
      <c r="U397" s="68" t="s">
        <v>58</v>
      </c>
      <c r="V397" s="68" t="s">
        <v>58</v>
      </c>
      <c r="W397" s="68" t="s">
        <v>534</v>
      </c>
      <c r="X397" s="68" t="s">
        <v>771</v>
      </c>
      <c r="Y397" s="68" t="s">
        <v>61</v>
      </c>
      <c r="Z397" s="68"/>
      <c r="AA397" s="68" t="s">
        <v>3790</v>
      </c>
      <c r="AB397" s="6"/>
      <c r="AC397" s="6"/>
      <c r="AD397" s="112">
        <v>0.0</v>
      </c>
      <c r="AE397" s="112">
        <v>1.0</v>
      </c>
      <c r="AF397" s="6"/>
      <c r="AG397" s="112">
        <v>2.713</v>
      </c>
      <c r="AH397" s="112">
        <v>1.0</v>
      </c>
      <c r="AI397" s="68" t="s">
        <v>64</v>
      </c>
      <c r="AJ397" s="112">
        <v>0.0</v>
      </c>
      <c r="AK397" s="6"/>
      <c r="AL397" s="6"/>
      <c r="AM397" s="112">
        <v>0.0</v>
      </c>
      <c r="AN397" s="112">
        <v>0.0</v>
      </c>
      <c r="AO397" s="112">
        <v>100.0</v>
      </c>
      <c r="AP397" s="112">
        <v>1.0</v>
      </c>
      <c r="AQ397" s="112">
        <v>1.62</v>
      </c>
      <c r="AR397" s="112">
        <v>0.7687427</v>
      </c>
      <c r="AS397" s="112">
        <v>82.15014</v>
      </c>
      <c r="AT397" s="112">
        <v>0.1049931</v>
      </c>
      <c r="AU397" s="112">
        <v>0.7615391</v>
      </c>
      <c r="AV397" s="112">
        <v>0.5119431</v>
      </c>
      <c r="AW397" s="112">
        <v>2.284617</v>
      </c>
      <c r="AX397" s="112">
        <v>0.0</v>
      </c>
      <c r="AY397" s="112">
        <v>0.683587</v>
      </c>
      <c r="AZ397" s="112">
        <v>-7.109503</v>
      </c>
    </row>
    <row r="398" hidden="1">
      <c r="A398">
        <f t="shared" si="2"/>
        <v>0</v>
      </c>
      <c r="B398" t="str">
        <f t="shared" si="3"/>
        <v/>
      </c>
      <c r="C398" t="str">
        <f>if(and(D$4&gt;1,E398=PROSES!$D$22),,D398)</f>
        <v/>
      </c>
      <c r="D398" s="1" t="str">
        <f>if(and(F$4&gt;1,F398=PROSES!$B$10),,F398)</f>
        <v/>
      </c>
      <c r="E398" t="str">
        <f t="shared" si="4"/>
        <v/>
      </c>
      <c r="F398" t="str">
        <f t="shared" si="5"/>
        <v/>
      </c>
      <c r="G398" s="1" t="str">
        <f>if(Z398=PROSES!$E$29,T398,)</f>
        <v/>
      </c>
      <c r="H398" t="str">
        <f>if(X398=PROSES!$E$29,T398,)</f>
        <v/>
      </c>
      <c r="I398" t="str">
        <f t="shared" si="6"/>
        <v/>
      </c>
      <c r="J398" t="str">
        <f>if(and($K$4&gt;1,R398=PROSES!$C$2),,K398)</f>
        <v/>
      </c>
      <c r="K398" s="1" t="str">
        <f>if(and($L$4&gt;1,L398=PROSES!$B$2),,L398)</f>
        <v/>
      </c>
      <c r="L398" t="str">
        <f t="shared" si="7"/>
        <v/>
      </c>
      <c r="M398" t="str">
        <f>if(Z398=PROSES!$B$3,T398,)</f>
        <v/>
      </c>
      <c r="N398" t="str">
        <f>if(X398=PROSES!$B$3,T398,)</f>
        <v/>
      </c>
      <c r="O398" t="str">
        <f t="shared" si="8"/>
        <v/>
      </c>
      <c r="P398" t="str">
        <f>if(Z398=PROSES!$B$1,T398,)</f>
        <v/>
      </c>
      <c r="Q398" t="str">
        <f>if(X398=PROSES!$B$1,T398,)</f>
        <v/>
      </c>
      <c r="R398" t="str">
        <f t="shared" si="9"/>
        <v>CIMANGGIS</v>
      </c>
      <c r="S398" s="3"/>
      <c r="T398" s="68" t="s">
        <v>3791</v>
      </c>
      <c r="U398" s="68" t="s">
        <v>58</v>
      </c>
      <c r="V398" s="68" t="s">
        <v>58</v>
      </c>
      <c r="W398" s="68" t="s">
        <v>3788</v>
      </c>
      <c r="X398" s="68"/>
      <c r="Y398" s="68" t="s">
        <v>3790</v>
      </c>
      <c r="Z398" s="68" t="s">
        <v>550</v>
      </c>
      <c r="AA398" s="68" t="s">
        <v>909</v>
      </c>
      <c r="AB398" s="6"/>
      <c r="AC398" s="6"/>
      <c r="AD398" s="112">
        <v>0.0</v>
      </c>
      <c r="AE398" s="112">
        <v>1.0</v>
      </c>
      <c r="AF398" s="6"/>
      <c r="AG398" s="112">
        <v>6.12</v>
      </c>
      <c r="AH398" s="112">
        <v>1.0</v>
      </c>
      <c r="AI398" s="68" t="s">
        <v>64</v>
      </c>
      <c r="AJ398" s="112">
        <v>0.0</v>
      </c>
      <c r="AK398" s="6"/>
      <c r="AL398" s="6"/>
      <c r="AM398" s="112">
        <v>0.0</v>
      </c>
      <c r="AN398" s="112">
        <v>0.0</v>
      </c>
      <c r="AO398" s="112">
        <v>100.0</v>
      </c>
      <c r="AP398" s="112">
        <v>1.0</v>
      </c>
      <c r="AQ398" s="112">
        <v>1.23</v>
      </c>
      <c r="AR398" s="112">
        <v>0.7335069</v>
      </c>
      <c r="AS398" s="112">
        <v>79.90894</v>
      </c>
      <c r="AT398" s="112">
        <v>0.12852</v>
      </c>
      <c r="AU398" s="112">
        <v>0.72216</v>
      </c>
      <c r="AV398" s="112">
        <v>0.38556</v>
      </c>
      <c r="AW398" s="112">
        <v>2.16648</v>
      </c>
      <c r="AX398" s="112">
        <v>0.0</v>
      </c>
      <c r="AY398" s="112">
        <v>0.6666667</v>
      </c>
      <c r="AZ398" s="112">
        <v>-4.4E-7</v>
      </c>
    </row>
    <row r="399">
      <c r="A399">
        <f t="shared" si="2"/>
        <v>0</v>
      </c>
      <c r="B399" t="str">
        <f t="shared" si="3"/>
        <v/>
      </c>
      <c r="C399" t="str">
        <f>if(and(D$4&gt;1,E399=PROSES!$D$22),,D399)</f>
        <v/>
      </c>
      <c r="D399" s="1" t="str">
        <f>if(and(F$4&gt;1,F399=PROSES!$B$10),,F399)</f>
        <v/>
      </c>
      <c r="E399" t="str">
        <f t="shared" si="4"/>
        <v/>
      </c>
      <c r="F399" t="str">
        <f t="shared" si="5"/>
        <v/>
      </c>
      <c r="G399" s="1" t="str">
        <f>if(Z399=PROSES!$E$29,T399,)</f>
        <v/>
      </c>
      <c r="H399" t="str">
        <f>if(X399=PROSES!$E$29,T399,)</f>
        <v/>
      </c>
      <c r="I399" t="str">
        <f t="shared" si="6"/>
        <v/>
      </c>
      <c r="J399" t="str">
        <f>if(and($K$4&gt;1,R399=PROSES!$C$2),,K399)</f>
        <v/>
      </c>
      <c r="K399" s="1" t="str">
        <f>if(and($L$4&gt;1,L399=PROSES!$B$2),,L399)</f>
        <v/>
      </c>
      <c r="L399" t="str">
        <f t="shared" si="7"/>
        <v/>
      </c>
      <c r="M399" t="str">
        <f>if(Z399=PROSES!$B$3,T399,)</f>
        <v/>
      </c>
      <c r="N399" t="str">
        <f>if(X399=PROSES!$B$3,T399,)</f>
        <v/>
      </c>
      <c r="O399" t="str">
        <f t="shared" si="8"/>
        <v/>
      </c>
      <c r="P399" t="str">
        <f>if(Z399=PROSES!$B$1,T399,)</f>
        <v/>
      </c>
      <c r="Q399" t="str">
        <f>if(X399=PROSES!$B$1,T399,)</f>
        <v/>
      </c>
      <c r="R399" t="str">
        <f t="shared" si="9"/>
        <v>DARAJAT SWASTA5DARAJAT5</v>
      </c>
      <c r="S399" s="3"/>
      <c r="T399" s="68" t="s">
        <v>815</v>
      </c>
      <c r="U399" s="68" t="s">
        <v>115</v>
      </c>
      <c r="V399" s="68" t="s">
        <v>115</v>
      </c>
      <c r="W399" s="114" t="s">
        <v>816</v>
      </c>
      <c r="X399" s="68" t="s">
        <v>817</v>
      </c>
      <c r="Y399" s="68" t="s">
        <v>85</v>
      </c>
      <c r="Z399" s="68" t="s">
        <v>818</v>
      </c>
      <c r="AA399" s="68" t="s">
        <v>88</v>
      </c>
      <c r="AB399" s="6"/>
      <c r="AC399" s="6"/>
      <c r="AD399" s="112">
        <v>0.0</v>
      </c>
      <c r="AE399" s="112">
        <v>1.0</v>
      </c>
      <c r="AF399" s="6"/>
      <c r="AG399" s="112">
        <v>1.4</v>
      </c>
      <c r="AH399" s="112">
        <v>1.0</v>
      </c>
      <c r="AI399" s="68" t="s">
        <v>64</v>
      </c>
      <c r="AJ399" s="112">
        <v>0.0</v>
      </c>
      <c r="AK399" s="6"/>
      <c r="AL399" s="6"/>
      <c r="AM399" s="112">
        <v>0.0</v>
      </c>
      <c r="AN399" s="112">
        <v>0.0</v>
      </c>
      <c r="AO399" s="112">
        <v>100.0</v>
      </c>
      <c r="AP399" s="112">
        <v>1.0</v>
      </c>
      <c r="AQ399" s="112">
        <v>1.16</v>
      </c>
      <c r="AR399" s="112">
        <v>0.3019346</v>
      </c>
      <c r="AS399" s="112">
        <v>71.48104</v>
      </c>
      <c r="AT399" s="112">
        <v>0.09589999</v>
      </c>
      <c r="AU399" s="112">
        <v>0.2863</v>
      </c>
      <c r="AV399" s="112">
        <v>0.3059</v>
      </c>
      <c r="AW399" s="112">
        <v>0.8589</v>
      </c>
      <c r="AX399" s="112">
        <v>0.0</v>
      </c>
      <c r="AY399" s="112">
        <v>0.673318</v>
      </c>
      <c r="AZ399" s="112">
        <v>-1.621461</v>
      </c>
    </row>
    <row r="400">
      <c r="A400">
        <f t="shared" si="2"/>
        <v>0</v>
      </c>
      <c r="B400" t="str">
        <f t="shared" si="3"/>
        <v/>
      </c>
      <c r="C400" t="str">
        <f>if(and(D$4&gt;1,E400=PROSES!$D$22),,D400)</f>
        <v/>
      </c>
      <c r="D400" s="1" t="str">
        <f>if(and(F$4&gt;1,F400=PROSES!$B$10),,F400)</f>
        <v/>
      </c>
      <c r="E400" t="str">
        <f t="shared" si="4"/>
        <v/>
      </c>
      <c r="F400" t="str">
        <f t="shared" si="5"/>
        <v/>
      </c>
      <c r="G400" s="1" t="str">
        <f>if(Z400=PROSES!$E$29,T400,)</f>
        <v/>
      </c>
      <c r="H400" t="str">
        <f>if(X400=PROSES!$E$29,T400,)</f>
        <v/>
      </c>
      <c r="I400" t="str">
        <f t="shared" si="6"/>
        <v/>
      </c>
      <c r="J400" t="str">
        <f>if(and($K$4&gt;1,R400=PROSES!$C$2),,K400)</f>
        <v/>
      </c>
      <c r="K400" s="1" t="str">
        <f>if(and($L$4&gt;1,L400=PROSES!$B$2),,L400)</f>
        <v/>
      </c>
      <c r="L400" t="str">
        <f t="shared" si="7"/>
        <v/>
      </c>
      <c r="M400" t="str">
        <f>if(Z400=PROSES!$B$3,T400,)</f>
        <v/>
      </c>
      <c r="N400" t="str">
        <f>if(X400=PROSES!$B$3,T400,)</f>
        <v/>
      </c>
      <c r="O400" t="str">
        <f t="shared" si="8"/>
        <v/>
      </c>
      <c r="P400" t="str">
        <f>if(Z400=PROSES!$B$1,T400,)</f>
        <v/>
      </c>
      <c r="Q400" t="str">
        <f>if(X400=PROSES!$B$1,T400,)</f>
        <v/>
      </c>
      <c r="R400" t="str">
        <f t="shared" si="9"/>
        <v>DARAJAT SWASTA5(1)DARAJAT5</v>
      </c>
      <c r="S400" s="3"/>
      <c r="T400" s="68" t="s">
        <v>819</v>
      </c>
      <c r="U400" s="68" t="s">
        <v>115</v>
      </c>
      <c r="V400" s="68" t="s">
        <v>115</v>
      </c>
      <c r="W400" s="114" t="s">
        <v>816</v>
      </c>
      <c r="X400" s="68" t="s">
        <v>820</v>
      </c>
      <c r="Y400" s="68" t="s">
        <v>85</v>
      </c>
      <c r="Z400" s="68" t="s">
        <v>818</v>
      </c>
      <c r="AA400" s="68" t="s">
        <v>85</v>
      </c>
      <c r="AB400" s="6"/>
      <c r="AC400" s="6"/>
      <c r="AD400" s="112">
        <v>0.0</v>
      </c>
      <c r="AE400" s="112">
        <v>1.0</v>
      </c>
      <c r="AF400" s="6"/>
      <c r="AG400" s="112">
        <v>1.4</v>
      </c>
      <c r="AH400" s="112">
        <v>1.0</v>
      </c>
      <c r="AI400" s="68" t="s">
        <v>64</v>
      </c>
      <c r="AJ400" s="112">
        <v>0.0</v>
      </c>
      <c r="AK400" s="6"/>
      <c r="AL400" s="6"/>
      <c r="AM400" s="112">
        <v>0.0</v>
      </c>
      <c r="AN400" s="112">
        <v>0.0</v>
      </c>
      <c r="AO400" s="112">
        <v>100.0</v>
      </c>
      <c r="AP400" s="112">
        <v>1.0</v>
      </c>
      <c r="AQ400" s="112">
        <v>1.16</v>
      </c>
      <c r="AR400" s="112">
        <v>0.3019346</v>
      </c>
      <c r="AS400" s="112">
        <v>71.48104</v>
      </c>
      <c r="AT400" s="112">
        <v>0.09589999</v>
      </c>
      <c r="AU400" s="112">
        <v>0.2863</v>
      </c>
      <c r="AV400" s="112">
        <v>0.3059</v>
      </c>
      <c r="AW400" s="112">
        <v>0.8589</v>
      </c>
      <c r="AX400" s="112">
        <v>0.0</v>
      </c>
      <c r="AY400" s="112">
        <v>0.673318</v>
      </c>
      <c r="AZ400" s="112">
        <v>-1.621461</v>
      </c>
    </row>
    <row r="401">
      <c r="A401">
        <f t="shared" si="2"/>
        <v>0</v>
      </c>
      <c r="B401" t="str">
        <f t="shared" si="3"/>
        <v/>
      </c>
      <c r="C401" t="str">
        <f>if(and(D$4&gt;1,E401=PROSES!$D$22),,D401)</f>
        <v/>
      </c>
      <c r="D401" s="1" t="str">
        <f>if(and(F$4&gt;1,F401=PROSES!$B$10),,F401)</f>
        <v/>
      </c>
      <c r="E401" t="str">
        <f t="shared" si="4"/>
        <v/>
      </c>
      <c r="F401" t="str">
        <f t="shared" si="5"/>
        <v/>
      </c>
      <c r="G401" s="1" t="str">
        <f>if(Z401=PROSES!$E$29,T401,)</f>
        <v/>
      </c>
      <c r="H401" t="str">
        <f>if(X401=PROSES!$E$29,T401,)</f>
        <v/>
      </c>
      <c r="I401" t="str">
        <f t="shared" si="6"/>
        <v/>
      </c>
      <c r="J401" t="str">
        <f>if(and($K$4&gt;1,R401=PROSES!$C$2),,K401)</f>
        <v/>
      </c>
      <c r="K401" s="1" t="str">
        <f>if(and($L$4&gt;1,L401=PROSES!$B$2),,L401)</f>
        <v/>
      </c>
      <c r="L401" t="str">
        <f t="shared" si="7"/>
        <v/>
      </c>
      <c r="M401" t="str">
        <f>if(Z401=PROSES!$B$3,T401,)</f>
        <v/>
      </c>
      <c r="N401" t="str">
        <f>if(X401=PROSES!$B$3,T401,)</f>
        <v/>
      </c>
      <c r="O401" t="str">
        <f t="shared" si="8"/>
        <v/>
      </c>
      <c r="P401" t="str">
        <f>if(Z401=PROSES!$B$1,T401,)</f>
        <v/>
      </c>
      <c r="Q401" t="str">
        <f>if(X401=PROSES!$B$1,T401,)</f>
        <v/>
      </c>
      <c r="R401" t="str">
        <f t="shared" si="9"/>
        <v>GARUT5DARAJAT5</v>
      </c>
      <c r="S401" s="3"/>
      <c r="T401" s="68" t="s">
        <v>821</v>
      </c>
      <c r="U401" s="68" t="s">
        <v>115</v>
      </c>
      <c r="V401" s="68" t="s">
        <v>115</v>
      </c>
      <c r="W401" s="114" t="s">
        <v>171</v>
      </c>
      <c r="X401" s="68" t="s">
        <v>822</v>
      </c>
      <c r="Y401" s="68" t="s">
        <v>85</v>
      </c>
      <c r="Z401" s="68" t="s">
        <v>818</v>
      </c>
      <c r="AA401" s="68" t="s">
        <v>85</v>
      </c>
      <c r="AB401" s="6"/>
      <c r="AC401" s="6"/>
      <c r="AD401" s="112">
        <v>0.0</v>
      </c>
      <c r="AE401" s="112">
        <v>1.0</v>
      </c>
      <c r="AF401" s="6"/>
      <c r="AG401" s="112">
        <v>25.36</v>
      </c>
      <c r="AH401" s="112">
        <v>1.0</v>
      </c>
      <c r="AI401" s="68" t="s">
        <v>64</v>
      </c>
      <c r="AJ401" s="112">
        <v>0.0</v>
      </c>
      <c r="AK401" s="6"/>
      <c r="AL401" s="6"/>
      <c r="AM401" s="112">
        <v>0.0</v>
      </c>
      <c r="AN401" s="112">
        <v>0.0</v>
      </c>
      <c r="AO401" s="112">
        <v>100.0</v>
      </c>
      <c r="AP401" s="112">
        <v>1.0</v>
      </c>
      <c r="AQ401" s="112">
        <v>0.58</v>
      </c>
      <c r="AR401" s="112">
        <v>10.64095</v>
      </c>
      <c r="AS401" s="112">
        <v>70.94324</v>
      </c>
      <c r="AT401" s="112">
        <v>3.47432</v>
      </c>
      <c r="AU401" s="112">
        <v>10.05778</v>
      </c>
      <c r="AV401" s="112">
        <v>7.27832</v>
      </c>
      <c r="AW401" s="112">
        <v>30.17333</v>
      </c>
      <c r="AX401" s="112">
        <v>0.0</v>
      </c>
      <c r="AY401" s="112">
        <v>0.6412987</v>
      </c>
      <c r="AZ401" s="112">
        <v>8.348166</v>
      </c>
    </row>
    <row r="402">
      <c r="A402">
        <f t="shared" si="2"/>
        <v>0</v>
      </c>
      <c r="B402" t="str">
        <f t="shared" si="3"/>
        <v/>
      </c>
      <c r="C402" t="str">
        <f>if(and(D$4&gt;1,E402=PROSES!$D$22),,D402)</f>
        <v/>
      </c>
      <c r="D402" s="1" t="str">
        <f>if(and(F$4&gt;1,F402=PROSES!$B$10),,F402)</f>
        <v/>
      </c>
      <c r="E402" t="str">
        <f t="shared" si="4"/>
        <v/>
      </c>
      <c r="F402" t="str">
        <f t="shared" si="5"/>
        <v/>
      </c>
      <c r="G402" s="1" t="str">
        <f>if(Z402=PROSES!$E$29,T402,)</f>
        <v/>
      </c>
      <c r="H402" t="str">
        <f>if(X402=PROSES!$E$29,T402,)</f>
        <v/>
      </c>
      <c r="I402" t="str">
        <f t="shared" si="6"/>
        <v/>
      </c>
      <c r="J402" t="str">
        <f>if(and($K$4&gt;1,R402=PROSES!$C$2),,K402)</f>
        <v/>
      </c>
      <c r="K402" s="1" t="str">
        <f>if(and($L$4&gt;1,L402=PROSES!$B$2),,L402)</f>
        <v/>
      </c>
      <c r="L402" t="str">
        <f t="shared" si="7"/>
        <v/>
      </c>
      <c r="M402" t="str">
        <f>if(Z402=PROSES!$B$3,T402,)</f>
        <v/>
      </c>
      <c r="N402" t="str">
        <f>if(X402=PROSES!$B$3,T402,)</f>
        <v/>
      </c>
      <c r="O402" t="str">
        <f t="shared" si="8"/>
        <v/>
      </c>
      <c r="P402" t="str">
        <f>if(Z402=PROSES!$B$1,T402,)</f>
        <v/>
      </c>
      <c r="Q402" t="str">
        <f>if(X402=PROSES!$B$1,T402,)</f>
        <v/>
      </c>
      <c r="R402" t="str">
        <f t="shared" si="9"/>
        <v>GARUT5DARAJAT5</v>
      </c>
      <c r="S402" s="3"/>
      <c r="T402" s="68" t="s">
        <v>823</v>
      </c>
      <c r="U402" s="68" t="s">
        <v>115</v>
      </c>
      <c r="V402" s="68" t="s">
        <v>115</v>
      </c>
      <c r="W402" s="114" t="s">
        <v>171</v>
      </c>
      <c r="X402" s="68" t="s">
        <v>822</v>
      </c>
      <c r="Y402" s="68" t="s">
        <v>88</v>
      </c>
      <c r="Z402" s="68" t="s">
        <v>818</v>
      </c>
      <c r="AA402" s="68" t="s">
        <v>85</v>
      </c>
      <c r="AB402" s="6"/>
      <c r="AC402" s="6"/>
      <c r="AD402" s="112">
        <v>0.0</v>
      </c>
      <c r="AE402" s="112">
        <v>1.0</v>
      </c>
      <c r="AF402" s="6"/>
      <c r="AG402" s="112">
        <v>25.36</v>
      </c>
      <c r="AH402" s="112">
        <v>1.0</v>
      </c>
      <c r="AI402" s="68" t="s">
        <v>64</v>
      </c>
      <c r="AJ402" s="112">
        <v>0.0</v>
      </c>
      <c r="AK402" s="6"/>
      <c r="AL402" s="6"/>
      <c r="AM402" s="112">
        <v>0.0</v>
      </c>
      <c r="AN402" s="112">
        <v>0.0</v>
      </c>
      <c r="AO402" s="112">
        <v>100.0</v>
      </c>
      <c r="AP402" s="112">
        <v>1.0</v>
      </c>
      <c r="AQ402" s="112">
        <v>0.58</v>
      </c>
      <c r="AR402" s="112">
        <v>10.64095</v>
      </c>
      <c r="AS402" s="112">
        <v>70.94324</v>
      </c>
      <c r="AT402" s="112">
        <v>3.47432</v>
      </c>
      <c r="AU402" s="112">
        <v>10.05778</v>
      </c>
      <c r="AV402" s="112">
        <v>7.27832</v>
      </c>
      <c r="AW402" s="112">
        <v>30.17333</v>
      </c>
      <c r="AX402" s="112">
        <v>0.0</v>
      </c>
      <c r="AY402" s="112">
        <v>0.6412987</v>
      </c>
      <c r="AZ402" s="112">
        <v>8.348166</v>
      </c>
    </row>
    <row r="403" hidden="1">
      <c r="A403">
        <f t="shared" si="2"/>
        <v>0</v>
      </c>
      <c r="B403" t="str">
        <f t="shared" si="3"/>
        <v/>
      </c>
      <c r="C403" t="str">
        <f>if(and(D$4&gt;1,E403=PROSES!$D$22),,D403)</f>
        <v/>
      </c>
      <c r="D403" s="1" t="str">
        <f>if(and(F$4&gt;1,F403=PROSES!$B$10),,F403)</f>
        <v/>
      </c>
      <c r="E403" t="str">
        <f t="shared" si="4"/>
        <v/>
      </c>
      <c r="F403" t="str">
        <f t="shared" si="5"/>
        <v/>
      </c>
      <c r="G403" s="1" t="str">
        <f>if(Z403=PROSES!$E$29,T403,)</f>
        <v/>
      </c>
      <c r="H403" t="str">
        <f>if(X403=PROSES!$E$29,T403,)</f>
        <v/>
      </c>
      <c r="I403" t="str">
        <f t="shared" si="6"/>
        <v/>
      </c>
      <c r="J403" t="str">
        <f>if(and($K$4&gt;1,R403=PROSES!$C$2),,K403)</f>
        <v/>
      </c>
      <c r="K403" s="1" t="str">
        <f>if(and($L$4&gt;1,L403=PROSES!$B$2),,L403)</f>
        <v/>
      </c>
      <c r="L403" t="str">
        <f t="shared" si="7"/>
        <v/>
      </c>
      <c r="M403" t="str">
        <f>if(Z403=PROSES!$B$3,T403,)</f>
        <v/>
      </c>
      <c r="N403" t="str">
        <f>if(X403=PROSES!$B$3,T403,)</f>
        <v/>
      </c>
      <c r="O403" t="str">
        <f t="shared" si="8"/>
        <v/>
      </c>
      <c r="P403" t="str">
        <f>if(Z403=PROSES!$B$1,T403,)</f>
        <v/>
      </c>
      <c r="Q403" t="str">
        <f>if(X403=PROSES!$B$1,T403,)</f>
        <v/>
      </c>
      <c r="R403" t="str">
        <f t="shared" si="9"/>
        <v>BABADAN5DRIYOREJO5</v>
      </c>
      <c r="S403" s="3"/>
      <c r="T403" s="68" t="s">
        <v>824</v>
      </c>
      <c r="U403" s="68" t="s">
        <v>82</v>
      </c>
      <c r="V403" s="68" t="s">
        <v>82</v>
      </c>
      <c r="W403" s="68" t="s">
        <v>825</v>
      </c>
      <c r="X403" s="68" t="s">
        <v>826</v>
      </c>
      <c r="Y403" s="68" t="s">
        <v>85</v>
      </c>
      <c r="Z403" s="68" t="s">
        <v>827</v>
      </c>
      <c r="AA403" s="68" t="s">
        <v>88</v>
      </c>
      <c r="AB403" s="6"/>
      <c r="AC403" s="6"/>
      <c r="AD403" s="112">
        <v>0.0</v>
      </c>
      <c r="AE403" s="112">
        <v>1.0</v>
      </c>
      <c r="AF403" s="6"/>
      <c r="AG403" s="112">
        <v>14.069</v>
      </c>
      <c r="AH403" s="112">
        <v>0.96</v>
      </c>
      <c r="AI403" s="68" t="s">
        <v>64</v>
      </c>
      <c r="AJ403" s="112">
        <v>0.0</v>
      </c>
      <c r="AK403" s="6"/>
      <c r="AL403" s="6"/>
      <c r="AM403" s="112">
        <v>0.0</v>
      </c>
      <c r="AN403" s="112">
        <v>0.0</v>
      </c>
      <c r="AO403" s="112">
        <v>100.0</v>
      </c>
      <c r="AP403" s="112">
        <v>1.0</v>
      </c>
      <c r="AQ403" s="112">
        <v>1.152</v>
      </c>
      <c r="AR403" s="112">
        <v>9.415778</v>
      </c>
      <c r="AS403" s="112">
        <v>81.30194</v>
      </c>
      <c r="AT403" s="112">
        <v>1.423923</v>
      </c>
      <c r="AU403" s="112">
        <v>9.307487</v>
      </c>
      <c r="AV403" s="112">
        <v>0.0</v>
      </c>
      <c r="AW403" s="112">
        <v>0.0</v>
      </c>
      <c r="AX403" s="112">
        <v>0.0</v>
      </c>
      <c r="AY403" s="112">
        <v>0.3333333</v>
      </c>
      <c r="AZ403" s="112">
        <v>180.0</v>
      </c>
    </row>
    <row r="404" hidden="1">
      <c r="A404">
        <f t="shared" si="2"/>
        <v>0</v>
      </c>
      <c r="B404" t="str">
        <f t="shared" si="3"/>
        <v/>
      </c>
      <c r="C404" t="str">
        <f>if(and(D$4&gt;1,E404=PROSES!$D$22),,D404)</f>
        <v/>
      </c>
      <c r="D404" s="1" t="str">
        <f>if(and(F$4&gt;1,F404=PROSES!$B$10),,F404)</f>
        <v/>
      </c>
      <c r="E404" t="str">
        <f t="shared" si="4"/>
        <v/>
      </c>
      <c r="F404" t="str">
        <f t="shared" si="5"/>
        <v/>
      </c>
      <c r="G404" s="1" t="str">
        <f>if(Z404=PROSES!$E$29,T404,)</f>
        <v/>
      </c>
      <c r="H404" t="str">
        <f>if(X404=PROSES!$E$29,T404,)</f>
        <v/>
      </c>
      <c r="I404" t="str">
        <f t="shared" si="6"/>
        <v/>
      </c>
      <c r="J404" t="str">
        <f>if(and($K$4&gt;1,R404=PROSES!$C$2),,K404)</f>
        <v/>
      </c>
      <c r="K404" s="1" t="str">
        <f>if(and($L$4&gt;1,L404=PROSES!$B$2),,L404)</f>
        <v/>
      </c>
      <c r="L404" t="str">
        <f t="shared" si="7"/>
        <v/>
      </c>
      <c r="M404" t="str">
        <f>if(Z404=PROSES!$B$3,T404,)</f>
        <v/>
      </c>
      <c r="N404" t="str">
        <f>if(X404=PROSES!$B$3,T404,)</f>
        <v/>
      </c>
      <c r="O404" t="str">
        <f t="shared" si="8"/>
        <v/>
      </c>
      <c r="P404" t="str">
        <f>if(Z404=PROSES!$B$1,T404,)</f>
        <v/>
      </c>
      <c r="Q404" t="str">
        <f>if(X404=PROSES!$B$1,T404,)</f>
        <v/>
      </c>
      <c r="R404" t="str">
        <f t="shared" si="9"/>
        <v>DRIYOREJO4MIWON4</v>
      </c>
      <c r="S404" s="3"/>
      <c r="T404" s="68" t="s">
        <v>828</v>
      </c>
      <c r="U404" s="68" t="s">
        <v>82</v>
      </c>
      <c r="V404" s="68" t="s">
        <v>82</v>
      </c>
      <c r="W404" s="68" t="s">
        <v>122</v>
      </c>
      <c r="X404" s="68" t="s">
        <v>829</v>
      </c>
      <c r="Y404" s="68" t="s">
        <v>123</v>
      </c>
      <c r="Z404" s="68" t="s">
        <v>830</v>
      </c>
      <c r="AA404" s="68" t="s">
        <v>123</v>
      </c>
      <c r="AB404" s="6"/>
      <c r="AC404" s="6"/>
      <c r="AD404" s="112">
        <v>0.0</v>
      </c>
      <c r="AE404" s="112">
        <v>1.0</v>
      </c>
      <c r="AF404" s="6"/>
      <c r="AG404" s="112">
        <v>1.464</v>
      </c>
      <c r="AH404" s="112">
        <v>0.97</v>
      </c>
      <c r="AI404" s="68" t="s">
        <v>64</v>
      </c>
      <c r="AJ404" s="112">
        <v>0.0</v>
      </c>
      <c r="AK404" s="6"/>
      <c r="AL404" s="6"/>
      <c r="AM404" s="112">
        <v>0.0</v>
      </c>
      <c r="AN404" s="112">
        <v>0.0</v>
      </c>
      <c r="AO404" s="112">
        <v>100.0</v>
      </c>
      <c r="AP404" s="112">
        <v>1.0</v>
      </c>
      <c r="AQ404" s="112">
        <v>0.4268</v>
      </c>
      <c r="AR404" s="112">
        <v>0.6500435</v>
      </c>
      <c r="AS404" s="112">
        <v>60.66966</v>
      </c>
      <c r="AT404" s="112">
        <v>0.31842</v>
      </c>
      <c r="AU404" s="112">
        <v>0.5667144</v>
      </c>
      <c r="AV404" s="112">
        <v>0.53802</v>
      </c>
      <c r="AW404" s="112">
        <v>1.700143</v>
      </c>
      <c r="AX404" s="112">
        <v>0.0</v>
      </c>
      <c r="AY404" s="112">
        <v>0.5920149</v>
      </c>
      <c r="AZ404" s="112">
        <v>18.36523</v>
      </c>
    </row>
    <row r="405" hidden="1">
      <c r="A405">
        <f t="shared" si="2"/>
        <v>0</v>
      </c>
      <c r="B405" t="str">
        <f t="shared" si="3"/>
        <v/>
      </c>
      <c r="C405" t="str">
        <f>if(and(D$4&gt;1,E405=PROSES!$D$22),,D405)</f>
        <v/>
      </c>
      <c r="D405" s="1" t="str">
        <f>if(and(F$4&gt;1,F405=PROSES!$B$10),,F405)</f>
        <v/>
      </c>
      <c r="E405" t="str">
        <f t="shared" si="4"/>
        <v/>
      </c>
      <c r="F405" t="str">
        <f t="shared" si="5"/>
        <v/>
      </c>
      <c r="G405" s="1" t="str">
        <f>if(Z405=PROSES!$E$29,T405,)</f>
        <v/>
      </c>
      <c r="H405" t="str">
        <f>if(X405=PROSES!$E$29,T405,)</f>
        <v/>
      </c>
      <c r="I405" t="str">
        <f t="shared" si="6"/>
        <v/>
      </c>
      <c r="J405" t="str">
        <f>if(and($K$4&gt;1,R405=PROSES!$C$2),,K405)</f>
        <v/>
      </c>
      <c r="K405" s="1" t="str">
        <f>if(and($L$4&gt;1,L405=PROSES!$B$2),,L405)</f>
        <v/>
      </c>
      <c r="L405" t="str">
        <f t="shared" si="7"/>
        <v/>
      </c>
      <c r="M405" t="str">
        <f>if(Z405=PROSES!$B$3,T405,)</f>
        <v/>
      </c>
      <c r="N405" t="str">
        <f>if(X405=PROSES!$B$3,T405,)</f>
        <v/>
      </c>
      <c r="O405" t="str">
        <f t="shared" si="8"/>
        <v/>
      </c>
      <c r="P405" t="str">
        <f>if(Z405=PROSES!$B$1,T405,)</f>
        <v/>
      </c>
      <c r="Q405" t="str">
        <f>if(X405=PROSES!$B$1,T405,)</f>
        <v/>
      </c>
      <c r="R405" t="str">
        <f t="shared" si="9"/>
        <v>DRIYOREJO4TARIK4</v>
      </c>
      <c r="S405" s="3"/>
      <c r="T405" s="68" t="s">
        <v>831</v>
      </c>
      <c r="U405" s="68" t="s">
        <v>82</v>
      </c>
      <c r="V405" s="68" t="s">
        <v>82</v>
      </c>
      <c r="W405" s="68" t="s">
        <v>122</v>
      </c>
      <c r="X405" s="68" t="s">
        <v>829</v>
      </c>
      <c r="Y405" s="68" t="s">
        <v>123</v>
      </c>
      <c r="Z405" s="68" t="s">
        <v>832</v>
      </c>
      <c r="AA405" s="68" t="s">
        <v>123</v>
      </c>
      <c r="AB405" s="6"/>
      <c r="AC405" s="6"/>
      <c r="AD405" s="112">
        <v>0.0</v>
      </c>
      <c r="AE405" s="112">
        <v>1.0</v>
      </c>
      <c r="AF405" s="6"/>
      <c r="AG405" s="112">
        <v>16.075</v>
      </c>
      <c r="AH405" s="112">
        <v>0.97</v>
      </c>
      <c r="AI405" s="68" t="s">
        <v>64</v>
      </c>
      <c r="AJ405" s="112">
        <v>0.0</v>
      </c>
      <c r="AK405" s="6"/>
      <c r="AL405" s="6"/>
      <c r="AM405" s="112">
        <v>0.0</v>
      </c>
      <c r="AN405" s="112">
        <v>0.0</v>
      </c>
      <c r="AO405" s="112">
        <v>100.0</v>
      </c>
      <c r="AP405" s="112">
        <v>1.0</v>
      </c>
      <c r="AQ405" s="112">
        <v>0.4268</v>
      </c>
      <c r="AR405" s="112">
        <v>7.137602</v>
      </c>
      <c r="AS405" s="112">
        <v>60.66966</v>
      </c>
      <c r="AT405" s="112">
        <v>3.496313</v>
      </c>
      <c r="AU405" s="112">
        <v>6.222633</v>
      </c>
      <c r="AV405" s="112">
        <v>5.907563</v>
      </c>
      <c r="AW405" s="112">
        <v>18.6679</v>
      </c>
      <c r="AX405" s="112">
        <v>0.0</v>
      </c>
      <c r="AY405" s="112">
        <v>0.5920149</v>
      </c>
      <c r="AZ405" s="112">
        <v>18.36523</v>
      </c>
    </row>
    <row r="406" hidden="1">
      <c r="A406">
        <f t="shared" si="2"/>
        <v>0</v>
      </c>
      <c r="B406" t="str">
        <f t="shared" si="3"/>
        <v/>
      </c>
      <c r="C406" t="str">
        <f>if(and(D$4&gt;1,E406=PROSES!$D$22),,D406)</f>
        <v/>
      </c>
      <c r="D406" s="1" t="str">
        <f>if(and(F$4&gt;1,F406=PROSES!$B$10),,F406)</f>
        <v/>
      </c>
      <c r="E406" t="str">
        <f t="shared" si="4"/>
        <v/>
      </c>
      <c r="F406" t="str">
        <f t="shared" si="5"/>
        <v/>
      </c>
      <c r="G406" s="1" t="str">
        <f>if(Z406=PROSES!$E$29,T406,)</f>
        <v/>
      </c>
      <c r="H406" t="str">
        <f>if(X406=PROSES!$E$29,T406,)</f>
        <v/>
      </c>
      <c r="I406" t="str">
        <f t="shared" si="6"/>
        <v/>
      </c>
      <c r="J406" t="str">
        <f>if(and($K$4&gt;1,R406=PROSES!$C$2),,K406)</f>
        <v/>
      </c>
      <c r="K406" s="1" t="str">
        <f>if(and($L$4&gt;1,L406=PROSES!$B$2),,L406)</f>
        <v/>
      </c>
      <c r="L406" t="str">
        <f t="shared" si="7"/>
        <v/>
      </c>
      <c r="M406" t="str">
        <f>if(Z406=PROSES!$B$3,T406,)</f>
        <v/>
      </c>
      <c r="N406" t="str">
        <f>if(X406=PROSES!$B$3,T406,)</f>
        <v/>
      </c>
      <c r="O406" t="str">
        <f t="shared" si="8"/>
        <v/>
      </c>
      <c r="P406" t="str">
        <f>if(Z406=PROSES!$B$1,T406,)</f>
        <v/>
      </c>
      <c r="Q406" t="str">
        <f>if(X406=PROSES!$B$1,T406,)</f>
        <v/>
      </c>
      <c r="R406" t="str">
        <f t="shared" si="9"/>
        <v>DELTA MAS7INDRAMAYU7</v>
      </c>
      <c r="S406" s="3"/>
      <c r="T406" s="68" t="s">
        <v>3792</v>
      </c>
      <c r="U406" s="68" t="s">
        <v>3793</v>
      </c>
      <c r="V406" s="68" t="s">
        <v>75</v>
      </c>
      <c r="W406" s="68" t="s">
        <v>3794</v>
      </c>
      <c r="X406" s="68" t="s">
        <v>468</v>
      </c>
      <c r="Y406" s="68" t="s">
        <v>236</v>
      </c>
      <c r="Z406" s="68" t="s">
        <v>3793</v>
      </c>
      <c r="AA406" s="68" t="s">
        <v>236</v>
      </c>
      <c r="AB406" s="6"/>
      <c r="AC406" s="6"/>
      <c r="AD406" s="112">
        <v>1.0</v>
      </c>
      <c r="AE406" s="112">
        <v>1.0</v>
      </c>
      <c r="AF406" s="6"/>
      <c r="AG406" s="112">
        <v>105.0</v>
      </c>
      <c r="AH406" s="112">
        <v>1.0</v>
      </c>
      <c r="AI406" s="68" t="s">
        <v>64</v>
      </c>
      <c r="AJ406" s="112">
        <v>0.0</v>
      </c>
      <c r="AK406" s="6"/>
      <c r="AL406" s="6"/>
      <c r="AM406" s="112">
        <v>0.0</v>
      </c>
      <c r="AN406" s="112">
        <v>0.0</v>
      </c>
      <c r="AO406" s="112">
        <v>100.0</v>
      </c>
      <c r="AP406" s="112">
        <v>1.0</v>
      </c>
      <c r="AQ406" s="112">
        <v>3.016</v>
      </c>
      <c r="AR406" s="112">
        <v>25.81719</v>
      </c>
      <c r="AS406" s="112">
        <v>86.07044</v>
      </c>
      <c r="AT406" s="112">
        <v>1.76925</v>
      </c>
      <c r="AU406" s="112">
        <v>25.7565</v>
      </c>
      <c r="AV406" s="112">
        <v>17.30925</v>
      </c>
      <c r="AW406" s="112">
        <v>115.941</v>
      </c>
      <c r="AX406" s="112">
        <v>0.0</v>
      </c>
      <c r="AY406" s="112">
        <v>1.181559</v>
      </c>
      <c r="AZ406" s="112">
        <v>-5.847267</v>
      </c>
    </row>
    <row r="407" hidden="1">
      <c r="A407">
        <f t="shared" si="2"/>
        <v>0</v>
      </c>
      <c r="B407" t="str">
        <f t="shared" si="3"/>
        <v/>
      </c>
      <c r="C407" t="str">
        <f>if(and(D$4&gt;1,E407=PROSES!$D$22),,D407)</f>
        <v/>
      </c>
      <c r="D407" s="1" t="str">
        <f>if(and(F$4&gt;1,F407=PROSES!$B$10),,F407)</f>
        <v/>
      </c>
      <c r="E407" t="str">
        <f t="shared" si="4"/>
        <v/>
      </c>
      <c r="F407" t="str">
        <f t="shared" si="5"/>
        <v/>
      </c>
      <c r="G407" s="1" t="str">
        <f>if(Z407=PROSES!$E$29,T407,)</f>
        <v/>
      </c>
      <c r="H407" t="str">
        <f>if(X407=PROSES!$E$29,T407,)</f>
        <v/>
      </c>
      <c r="I407" t="str">
        <f t="shared" si="6"/>
        <v/>
      </c>
      <c r="J407" t="str">
        <f>if(and($K$4&gt;1,R407=PROSES!$C$2),,K407)</f>
        <v/>
      </c>
      <c r="K407" s="1" t="str">
        <f>if(and($L$4&gt;1,L407=PROSES!$B$2),,L407)</f>
        <v/>
      </c>
      <c r="L407" t="str">
        <f t="shared" si="7"/>
        <v/>
      </c>
      <c r="M407" t="str">
        <f>if(Z407=PROSES!$B$3,T407,)</f>
        <v/>
      </c>
      <c r="N407" t="str">
        <f>if(X407=PROSES!$B$3,T407,)</f>
        <v/>
      </c>
      <c r="O407" t="str">
        <f t="shared" si="8"/>
        <v/>
      </c>
      <c r="P407" t="str">
        <f>if(Z407=PROSES!$B$1,T407,)</f>
        <v/>
      </c>
      <c r="Q407" t="str">
        <f>if(X407=PROSES!$B$1,T407,)</f>
        <v/>
      </c>
      <c r="R407" t="str">
        <f t="shared" si="9"/>
        <v>DELTA MAS7INDRAMAYU7</v>
      </c>
      <c r="S407" s="3"/>
      <c r="T407" s="68" t="s">
        <v>3795</v>
      </c>
      <c r="U407" s="68" t="s">
        <v>3793</v>
      </c>
      <c r="V407" s="68" t="s">
        <v>75</v>
      </c>
      <c r="W407" s="68" t="s">
        <v>3794</v>
      </c>
      <c r="X407" s="68" t="s">
        <v>468</v>
      </c>
      <c r="Y407" s="68" t="s">
        <v>236</v>
      </c>
      <c r="Z407" s="68" t="s">
        <v>3793</v>
      </c>
      <c r="AA407" s="68" t="s">
        <v>236</v>
      </c>
      <c r="AB407" s="6"/>
      <c r="AC407" s="6"/>
      <c r="AD407" s="112">
        <v>1.0</v>
      </c>
      <c r="AE407" s="112">
        <v>1.0</v>
      </c>
      <c r="AF407" s="6"/>
      <c r="AG407" s="112">
        <v>105.0</v>
      </c>
      <c r="AH407" s="112">
        <v>1.0</v>
      </c>
      <c r="AI407" s="68" t="s">
        <v>64</v>
      </c>
      <c r="AJ407" s="112">
        <v>0.0</v>
      </c>
      <c r="AK407" s="6"/>
      <c r="AL407" s="6"/>
      <c r="AM407" s="112">
        <v>0.0</v>
      </c>
      <c r="AN407" s="112">
        <v>0.0</v>
      </c>
      <c r="AO407" s="112">
        <v>100.0</v>
      </c>
      <c r="AP407" s="112">
        <v>1.0</v>
      </c>
      <c r="AQ407" s="112">
        <v>3.016</v>
      </c>
      <c r="AR407" s="112">
        <v>25.81719</v>
      </c>
      <c r="AS407" s="112">
        <v>86.07044</v>
      </c>
      <c r="AT407" s="112">
        <v>1.76925</v>
      </c>
      <c r="AU407" s="112">
        <v>25.7565</v>
      </c>
      <c r="AV407" s="112">
        <v>17.30925</v>
      </c>
      <c r="AW407" s="112">
        <v>115.941</v>
      </c>
      <c r="AX407" s="112">
        <v>0.0</v>
      </c>
      <c r="AY407" s="112">
        <v>1.181559</v>
      </c>
      <c r="AZ407" s="112">
        <v>-5.847267</v>
      </c>
    </row>
    <row r="408" hidden="1">
      <c r="A408">
        <f t="shared" si="2"/>
        <v>0</v>
      </c>
      <c r="B408" t="str">
        <f t="shared" si="3"/>
        <v/>
      </c>
      <c r="C408" t="str">
        <f>if(and(D$4&gt;1,E408=PROSES!$D$22),,D408)</f>
        <v/>
      </c>
      <c r="D408" s="1" t="str">
        <f>if(and(F$4&gt;1,F408=PROSES!$B$10),,F408)</f>
        <v/>
      </c>
      <c r="E408" t="str">
        <f t="shared" si="4"/>
        <v/>
      </c>
      <c r="F408" t="str">
        <f t="shared" si="5"/>
        <v/>
      </c>
      <c r="G408" s="1" t="str">
        <f>if(Z408=PROSES!$E$29,T408,)</f>
        <v/>
      </c>
      <c r="H408" t="str">
        <f>if(X408=PROSES!$E$29,T408,)</f>
        <v/>
      </c>
      <c r="I408" t="str">
        <f t="shared" si="6"/>
        <v/>
      </c>
      <c r="J408" t="str">
        <f>if(and($K$4&gt;1,R408=PROSES!$C$2),,K408)</f>
        <v/>
      </c>
      <c r="K408" s="1" t="str">
        <f>if(and($L$4&gt;1,L408=PROSES!$B$2),,L408)</f>
        <v/>
      </c>
      <c r="L408" t="str">
        <f t="shared" si="7"/>
        <v/>
      </c>
      <c r="M408" t="str">
        <f>if(Z408=PROSES!$B$3,T408,)</f>
        <v/>
      </c>
      <c r="N408" t="str">
        <f>if(X408=PROSES!$B$3,T408,)</f>
        <v/>
      </c>
      <c r="O408" t="str">
        <f t="shared" si="8"/>
        <v/>
      </c>
      <c r="P408" t="str">
        <f>if(Z408=PROSES!$B$1,T408,)</f>
        <v/>
      </c>
      <c r="Q408" t="str">
        <f>if(X408=PROSES!$B$1,T408,)</f>
        <v/>
      </c>
      <c r="R408" t="str">
        <f t="shared" si="9"/>
        <v>DURENTIGAANTASARI</v>
      </c>
      <c r="S408" s="3"/>
      <c r="T408" s="68" t="s">
        <v>833</v>
      </c>
      <c r="U408" s="68" t="s">
        <v>58</v>
      </c>
      <c r="V408" s="68" t="s">
        <v>58</v>
      </c>
      <c r="W408" s="68" t="s">
        <v>111</v>
      </c>
      <c r="X408" s="68" t="s">
        <v>746</v>
      </c>
      <c r="Y408" s="68" t="s">
        <v>66</v>
      </c>
      <c r="Z408" s="68" t="s">
        <v>112</v>
      </c>
      <c r="AA408" s="68" t="s">
        <v>66</v>
      </c>
      <c r="AB408" s="6"/>
      <c r="AC408" s="6"/>
      <c r="AD408" s="112">
        <v>0.0</v>
      </c>
      <c r="AE408" s="112">
        <v>1.0</v>
      </c>
      <c r="AF408" s="6"/>
      <c r="AG408" s="112">
        <v>5.57</v>
      </c>
      <c r="AH408" s="112">
        <v>1.0</v>
      </c>
      <c r="AI408" s="68" t="s">
        <v>64</v>
      </c>
      <c r="AJ408" s="112">
        <v>0.0</v>
      </c>
      <c r="AK408" s="6"/>
      <c r="AL408" s="6"/>
      <c r="AM408" s="112">
        <v>0.0</v>
      </c>
      <c r="AN408" s="112">
        <v>0.0</v>
      </c>
      <c r="AO408" s="112">
        <v>100.0</v>
      </c>
      <c r="AP408" s="112">
        <v>1.0</v>
      </c>
      <c r="AQ408" s="112">
        <v>0.8</v>
      </c>
      <c r="AR408" s="112">
        <v>1.100448</v>
      </c>
      <c r="AS408" s="112">
        <v>83.25628</v>
      </c>
      <c r="AT408" s="112">
        <v>0.129224</v>
      </c>
      <c r="AU408" s="112">
        <v>1.092834</v>
      </c>
      <c r="AV408" s="112">
        <v>0.803194</v>
      </c>
      <c r="AW408" s="112">
        <v>0.592648</v>
      </c>
      <c r="AX408" s="112">
        <v>0.0</v>
      </c>
      <c r="AY408" s="112">
        <v>0.2542294</v>
      </c>
      <c r="AZ408" s="112">
        <v>-119.8372</v>
      </c>
    </row>
    <row r="409" hidden="1">
      <c r="A409">
        <f t="shared" si="2"/>
        <v>0</v>
      </c>
      <c r="B409" t="str">
        <f t="shared" si="3"/>
        <v/>
      </c>
      <c r="C409" t="str">
        <f>if(and(D$4&gt;1,E409=PROSES!$D$22),,D409)</f>
        <v/>
      </c>
      <c r="D409" s="1" t="str">
        <f>if(and(F$4&gt;1,F409=PROSES!$B$10),,F409)</f>
        <v/>
      </c>
      <c r="E409" t="str">
        <f t="shared" si="4"/>
        <v/>
      </c>
      <c r="F409" t="str">
        <f t="shared" si="5"/>
        <v/>
      </c>
      <c r="G409" s="1" t="str">
        <f>if(Z409=PROSES!$E$29,T409,)</f>
        <v/>
      </c>
      <c r="H409" t="str">
        <f>if(X409=PROSES!$E$29,T409,)</f>
        <v/>
      </c>
      <c r="I409" t="str">
        <f t="shared" si="6"/>
        <v/>
      </c>
      <c r="J409" t="str">
        <f>if(and($K$4&gt;1,R409=PROSES!$C$2),,K409)</f>
        <v/>
      </c>
      <c r="K409" s="1" t="str">
        <f>if(and($L$4&gt;1,L409=PROSES!$B$2),,L409)</f>
        <v/>
      </c>
      <c r="L409" t="str">
        <f t="shared" si="7"/>
        <v/>
      </c>
      <c r="M409" t="str">
        <f>if(Z409=PROSES!$B$3,T409,)</f>
        <v/>
      </c>
      <c r="N409" t="str">
        <f>if(X409=PROSES!$B$3,T409,)</f>
        <v/>
      </c>
      <c r="O409" t="str">
        <f t="shared" si="8"/>
        <v/>
      </c>
      <c r="P409" t="str">
        <f>if(Z409=PROSES!$B$1,T409,)</f>
        <v/>
      </c>
      <c r="Q409" t="str">
        <f>if(X409=PROSES!$B$1,T409,)</f>
        <v/>
      </c>
      <c r="R409" t="str">
        <f t="shared" si="9"/>
        <v>DURENTIGA</v>
      </c>
      <c r="S409" s="3"/>
      <c r="T409" s="68" t="s">
        <v>3796</v>
      </c>
      <c r="U409" s="68" t="s">
        <v>58</v>
      </c>
      <c r="V409" s="68" t="s">
        <v>58</v>
      </c>
      <c r="W409" s="114" t="s">
        <v>111</v>
      </c>
      <c r="X409" s="68" t="s">
        <v>746</v>
      </c>
      <c r="Y409" s="68" t="s">
        <v>61</v>
      </c>
      <c r="Z409" s="68"/>
      <c r="AA409" s="68" t="s">
        <v>3709</v>
      </c>
      <c r="AB409" s="6"/>
      <c r="AC409" s="6"/>
      <c r="AD409" s="112">
        <v>0.0</v>
      </c>
      <c r="AE409" s="112">
        <v>1.0</v>
      </c>
      <c r="AF409" s="6"/>
      <c r="AG409" s="112">
        <v>3.3</v>
      </c>
      <c r="AH409" s="112">
        <v>1.0</v>
      </c>
      <c r="AI409" s="68" t="s">
        <v>64</v>
      </c>
      <c r="AJ409" s="112">
        <v>0.0</v>
      </c>
      <c r="AK409" s="6"/>
      <c r="AL409" s="6"/>
      <c r="AM409" s="112">
        <v>0.0</v>
      </c>
      <c r="AN409" s="112">
        <v>0.0</v>
      </c>
      <c r="AO409" s="112">
        <v>100.0</v>
      </c>
      <c r="AP409" s="112">
        <v>1.0</v>
      </c>
      <c r="AQ409" s="112">
        <v>0.8</v>
      </c>
      <c r="AR409" s="112">
        <v>0.6519707</v>
      </c>
      <c r="AS409" s="112">
        <v>83.25628</v>
      </c>
      <c r="AT409" s="112">
        <v>0.07656</v>
      </c>
      <c r="AU409" s="112">
        <v>0.64746</v>
      </c>
      <c r="AV409" s="112">
        <v>0.47586</v>
      </c>
      <c r="AW409" s="112">
        <v>0.35112</v>
      </c>
      <c r="AX409" s="112">
        <v>0.0</v>
      </c>
      <c r="AY409" s="112">
        <v>0.2542294</v>
      </c>
      <c r="AZ409" s="112">
        <v>-119.8372</v>
      </c>
    </row>
    <row r="410" hidden="1">
      <c r="A410">
        <f t="shared" si="2"/>
        <v>0</v>
      </c>
      <c r="B410" t="str">
        <f t="shared" si="3"/>
        <v/>
      </c>
      <c r="C410" t="str">
        <f>if(and(D$4&gt;1,E410=PROSES!$D$22),,D410)</f>
        <v/>
      </c>
      <c r="D410" s="1" t="str">
        <f>if(and(F$4&gt;1,F410=PROSES!$B$10),,F410)</f>
        <v/>
      </c>
      <c r="E410" t="str">
        <f t="shared" si="4"/>
        <v/>
      </c>
      <c r="F410" t="str">
        <f t="shared" si="5"/>
        <v/>
      </c>
      <c r="G410" s="1" t="str">
        <f>if(Z410=PROSES!$E$29,T410,)</f>
        <v/>
      </c>
      <c r="H410" t="str">
        <f>if(X410=PROSES!$E$29,T410,)</f>
        <v/>
      </c>
      <c r="I410" t="str">
        <f t="shared" si="6"/>
        <v/>
      </c>
      <c r="J410" t="str">
        <f>if(and($K$4&gt;1,R410=PROSES!$C$2),,K410)</f>
        <v/>
      </c>
      <c r="K410" s="1" t="str">
        <f>if(and($L$4&gt;1,L410=PROSES!$B$2),,L410)</f>
        <v/>
      </c>
      <c r="L410" t="str">
        <f t="shared" si="7"/>
        <v/>
      </c>
      <c r="M410" t="str">
        <f>if(Z410=PROSES!$B$3,T410,)</f>
        <v/>
      </c>
      <c r="N410" t="str">
        <f>if(X410=PROSES!$B$3,T410,)</f>
        <v/>
      </c>
      <c r="O410" t="str">
        <f t="shared" si="8"/>
        <v/>
      </c>
      <c r="P410" t="str">
        <f>if(Z410=PROSES!$B$1,T410,)</f>
        <v/>
      </c>
      <c r="Q410" t="str">
        <f>if(X410=PROSES!$B$1,T410,)</f>
        <v/>
      </c>
      <c r="R410" t="str">
        <f t="shared" si="9"/>
        <v>DEPOK5</v>
      </c>
      <c r="S410" s="3"/>
      <c r="T410" s="68" t="s">
        <v>835</v>
      </c>
      <c r="U410" s="68" t="s">
        <v>58</v>
      </c>
      <c r="V410" s="68" t="s">
        <v>58</v>
      </c>
      <c r="W410" s="114" t="s">
        <v>282</v>
      </c>
      <c r="X410" s="68"/>
      <c r="Y410" s="68" t="s">
        <v>836</v>
      </c>
      <c r="Z410" s="68" t="s">
        <v>772</v>
      </c>
      <c r="AA410" s="68" t="s">
        <v>85</v>
      </c>
      <c r="AB410" s="6"/>
      <c r="AC410" s="6"/>
      <c r="AD410" s="112">
        <v>0.0</v>
      </c>
      <c r="AE410" s="112">
        <v>1.0</v>
      </c>
      <c r="AF410" s="6"/>
      <c r="AG410" s="112">
        <v>3.19</v>
      </c>
      <c r="AH410" s="112">
        <v>1.0</v>
      </c>
      <c r="AI410" s="68" t="s">
        <v>64</v>
      </c>
      <c r="AJ410" s="112">
        <v>0.0</v>
      </c>
      <c r="AK410" s="6"/>
      <c r="AL410" s="6"/>
      <c r="AM410" s="112">
        <v>0.0</v>
      </c>
      <c r="AN410" s="112">
        <v>0.0</v>
      </c>
      <c r="AO410" s="112">
        <v>100.0</v>
      </c>
      <c r="AP410" s="112">
        <v>1.0</v>
      </c>
      <c r="AQ410" s="112">
        <v>1.56</v>
      </c>
      <c r="AR410" s="112">
        <v>0.9065588</v>
      </c>
      <c r="AS410" s="112">
        <v>81.68457</v>
      </c>
      <c r="AT410" s="112">
        <v>0.131109</v>
      </c>
      <c r="AU410" s="112">
        <v>0.897028</v>
      </c>
      <c r="AV410" s="112">
        <v>0.609609</v>
      </c>
      <c r="AW410" s="112">
        <v>2.691084</v>
      </c>
      <c r="AX410" s="112">
        <v>0.0</v>
      </c>
      <c r="AY410" s="112">
        <v>0.6827177</v>
      </c>
      <c r="AZ410" s="112">
        <v>-6.618521</v>
      </c>
    </row>
    <row r="411" hidden="1">
      <c r="A411">
        <f t="shared" si="2"/>
        <v>0</v>
      </c>
      <c r="B411" t="str">
        <f t="shared" si="3"/>
        <v/>
      </c>
      <c r="C411" t="str">
        <f>if(and(D$4&gt;1,E411=PROSES!$D$22),,D411)</f>
        <v/>
      </c>
      <c r="D411" s="1" t="str">
        <f>if(and(F$4&gt;1,F411=PROSES!$B$10),,F411)</f>
        <v/>
      </c>
      <c r="E411" t="str">
        <f t="shared" si="4"/>
        <v/>
      </c>
      <c r="F411" t="str">
        <f t="shared" si="5"/>
        <v/>
      </c>
      <c r="G411" s="1" t="str">
        <f>if(Z411=PROSES!$E$29,T411,)</f>
        <v/>
      </c>
      <c r="H411" t="str">
        <f>if(X411=PROSES!$E$29,T411,)</f>
        <v/>
      </c>
      <c r="I411" t="str">
        <f t="shared" si="6"/>
        <v/>
      </c>
      <c r="J411" t="str">
        <f>if(and($K$4&gt;1,R411=PROSES!$C$2),,K411)</f>
        <v/>
      </c>
      <c r="K411" s="1" t="str">
        <f>if(and($L$4&gt;1,L411=PROSES!$B$2),,L411)</f>
        <v/>
      </c>
      <c r="L411" t="str">
        <f t="shared" si="7"/>
        <v/>
      </c>
      <c r="M411" t="str">
        <f>if(Z411=PROSES!$B$3,T411,)</f>
        <v/>
      </c>
      <c r="N411" t="str">
        <f>if(X411=PROSES!$B$3,T411,)</f>
        <v/>
      </c>
      <c r="O411" t="str">
        <f t="shared" si="8"/>
        <v/>
      </c>
      <c r="P411" t="str">
        <f>if(Z411=PROSES!$B$1,T411,)</f>
        <v/>
      </c>
      <c r="Q411" t="str">
        <f>if(X411=PROSES!$B$1,T411,)</f>
        <v/>
      </c>
      <c r="R411" t="str">
        <f t="shared" si="9"/>
        <v>DEPOK5</v>
      </c>
      <c r="S411" s="3"/>
      <c r="T411" s="68" t="s">
        <v>837</v>
      </c>
      <c r="U411" s="68" t="s">
        <v>58</v>
      </c>
      <c r="V411" s="68" t="s">
        <v>58</v>
      </c>
      <c r="W411" s="114" t="s">
        <v>282</v>
      </c>
      <c r="X411" s="68"/>
      <c r="Y411" s="68" t="s">
        <v>838</v>
      </c>
      <c r="Z411" s="68" t="s">
        <v>772</v>
      </c>
      <c r="AA411" s="68" t="s">
        <v>88</v>
      </c>
      <c r="AB411" s="6"/>
      <c r="AC411" s="6"/>
      <c r="AD411" s="112">
        <v>0.0</v>
      </c>
      <c r="AE411" s="112">
        <v>1.0</v>
      </c>
      <c r="AF411" s="6"/>
      <c r="AG411" s="112">
        <v>3.19</v>
      </c>
      <c r="AH411" s="112">
        <v>1.0</v>
      </c>
      <c r="AI411" s="68" t="s">
        <v>64</v>
      </c>
      <c r="AJ411" s="112">
        <v>0.0</v>
      </c>
      <c r="AK411" s="6"/>
      <c r="AL411" s="6"/>
      <c r="AM411" s="112">
        <v>0.0</v>
      </c>
      <c r="AN411" s="112">
        <v>0.0</v>
      </c>
      <c r="AO411" s="112">
        <v>100.0</v>
      </c>
      <c r="AP411" s="112">
        <v>1.0</v>
      </c>
      <c r="AQ411" s="112">
        <v>1.56</v>
      </c>
      <c r="AR411" s="112">
        <v>0.9065588</v>
      </c>
      <c r="AS411" s="112">
        <v>81.68457</v>
      </c>
      <c r="AT411" s="112">
        <v>0.131109</v>
      </c>
      <c r="AU411" s="112">
        <v>0.897028</v>
      </c>
      <c r="AV411" s="112">
        <v>0.609609</v>
      </c>
      <c r="AW411" s="112">
        <v>2.691084</v>
      </c>
      <c r="AX411" s="112">
        <v>0.0</v>
      </c>
      <c r="AY411" s="112">
        <v>0.6827177</v>
      </c>
      <c r="AZ411" s="112">
        <v>-6.618521</v>
      </c>
    </row>
    <row r="412" hidden="1">
      <c r="A412">
        <f t="shared" si="2"/>
        <v>0</v>
      </c>
      <c r="B412" t="str">
        <f t="shared" si="3"/>
        <v/>
      </c>
      <c r="C412" t="str">
        <f>if(and(D$4&gt;1,E412=PROSES!$D$22),,D412)</f>
        <v/>
      </c>
      <c r="D412" s="1" t="str">
        <f>if(and(F$4&gt;1,F412=PROSES!$B$10),,F412)</f>
        <v/>
      </c>
      <c r="E412" t="str">
        <f t="shared" si="4"/>
        <v/>
      </c>
      <c r="F412" t="str">
        <f t="shared" si="5"/>
        <v/>
      </c>
      <c r="G412" s="1" t="str">
        <f>if(Z412=PROSES!$E$29,T412,)</f>
        <v/>
      </c>
      <c r="H412" t="str">
        <f>if(X412=PROSES!$E$29,T412,)</f>
        <v/>
      </c>
      <c r="I412" t="str">
        <f t="shared" si="6"/>
        <v/>
      </c>
      <c r="J412" t="str">
        <f>if(and($K$4&gt;1,R412=PROSES!$C$2),,K412)</f>
        <v/>
      </c>
      <c r="K412" s="1" t="str">
        <f>if(and($L$4&gt;1,L412=PROSES!$B$2),,L412)</f>
        <v/>
      </c>
      <c r="L412" t="str">
        <f t="shared" si="7"/>
        <v/>
      </c>
      <c r="M412" t="str">
        <f>if(Z412=PROSES!$B$3,T412,)</f>
        <v/>
      </c>
      <c r="N412" t="str">
        <f>if(X412=PROSES!$B$3,T412,)</f>
        <v/>
      </c>
      <c r="O412" t="str">
        <f t="shared" si="8"/>
        <v/>
      </c>
      <c r="P412" t="str">
        <f>if(Z412=PROSES!$B$1,T412,)</f>
        <v/>
      </c>
      <c r="Q412" t="str">
        <f>if(X412=PROSES!$B$1,T412,)</f>
        <v/>
      </c>
      <c r="R412" t="str">
        <f t="shared" si="9"/>
        <v/>
      </c>
      <c r="S412" s="3"/>
      <c r="T412" s="68" t="s">
        <v>839</v>
      </c>
      <c r="U412" s="68" t="s">
        <v>58</v>
      </c>
      <c r="V412" s="68" t="s">
        <v>58</v>
      </c>
      <c r="W412" s="68" t="s">
        <v>3788</v>
      </c>
      <c r="X412" s="68"/>
      <c r="Y412" s="68" t="s">
        <v>840</v>
      </c>
      <c r="Z412" s="68"/>
      <c r="AA412" s="68" t="s">
        <v>836</v>
      </c>
      <c r="AB412" s="6"/>
      <c r="AC412" s="6"/>
      <c r="AD412" s="112">
        <v>0.0</v>
      </c>
      <c r="AE412" s="112">
        <v>1.0</v>
      </c>
      <c r="AF412" s="6"/>
      <c r="AG412" s="112">
        <v>8.5</v>
      </c>
      <c r="AH412" s="112">
        <v>1.0</v>
      </c>
      <c r="AI412" s="68" t="s">
        <v>64</v>
      </c>
      <c r="AJ412" s="112">
        <v>0.0</v>
      </c>
      <c r="AK412" s="6"/>
      <c r="AL412" s="6"/>
      <c r="AM412" s="112">
        <v>0.0</v>
      </c>
      <c r="AN412" s="112">
        <v>0.0</v>
      </c>
      <c r="AO412" s="112">
        <v>100.0</v>
      </c>
      <c r="AP412" s="112">
        <v>1.0</v>
      </c>
      <c r="AQ412" s="112">
        <v>1.23</v>
      </c>
      <c r="AR412" s="112">
        <v>1.01876</v>
      </c>
      <c r="AS412" s="112">
        <v>79.90894</v>
      </c>
      <c r="AT412" s="112">
        <v>0.1785</v>
      </c>
      <c r="AU412" s="112">
        <v>1.003</v>
      </c>
      <c r="AV412" s="112">
        <v>0.5355</v>
      </c>
      <c r="AW412" s="112">
        <v>3.009</v>
      </c>
      <c r="AX412" s="112">
        <v>0.0</v>
      </c>
      <c r="AY412" s="112">
        <v>0.6666667</v>
      </c>
      <c r="AZ412" s="112">
        <v>-4.4E-7</v>
      </c>
    </row>
    <row r="413" hidden="1">
      <c r="A413">
        <f t="shared" si="2"/>
        <v>0</v>
      </c>
      <c r="B413" t="str">
        <f t="shared" si="3"/>
        <v/>
      </c>
      <c r="C413" t="str">
        <f>if(and(D$4&gt;1,E413=PROSES!$D$22),,D413)</f>
        <v/>
      </c>
      <c r="D413" s="1" t="str">
        <f>if(and(F$4&gt;1,F413=PROSES!$B$10),,F413)</f>
        <v/>
      </c>
      <c r="E413" t="str">
        <f t="shared" si="4"/>
        <v/>
      </c>
      <c r="F413" t="str">
        <f t="shared" si="5"/>
        <v/>
      </c>
      <c r="G413" s="1" t="str">
        <f>if(Z413=PROSES!$E$29,T413,)</f>
        <v/>
      </c>
      <c r="H413" t="str">
        <f>if(X413=PROSES!$E$29,T413,)</f>
        <v/>
      </c>
      <c r="I413" t="str">
        <f t="shared" si="6"/>
        <v/>
      </c>
      <c r="J413" t="str">
        <f>if(and($K$4&gt;1,R413=PROSES!$C$2),,K413)</f>
        <v/>
      </c>
      <c r="K413" s="1" t="str">
        <f>if(and($L$4&gt;1,L413=PROSES!$B$2),,L413)</f>
        <v/>
      </c>
      <c r="L413" t="str">
        <f t="shared" si="7"/>
        <v/>
      </c>
      <c r="M413" t="str">
        <f>if(Z413=PROSES!$B$3,T413,)</f>
        <v/>
      </c>
      <c r="N413" t="str">
        <f>if(X413=PROSES!$B$3,T413,)</f>
        <v/>
      </c>
      <c r="O413" t="str">
        <f t="shared" si="8"/>
        <v/>
      </c>
      <c r="P413" t="str">
        <f>if(Z413=PROSES!$B$1,T413,)</f>
        <v/>
      </c>
      <c r="Q413" t="str">
        <f>if(X413=PROSES!$B$1,T413,)</f>
        <v/>
      </c>
      <c r="R413" t="str">
        <f t="shared" si="9"/>
        <v/>
      </c>
      <c r="S413" s="3"/>
      <c r="T413" s="68" t="s">
        <v>841</v>
      </c>
      <c r="U413" s="68" t="s">
        <v>58</v>
      </c>
      <c r="V413" s="68" t="s">
        <v>58</v>
      </c>
      <c r="W413" s="68" t="s">
        <v>3788</v>
      </c>
      <c r="X413" s="68"/>
      <c r="Y413" s="68" t="s">
        <v>842</v>
      </c>
      <c r="Z413" s="68"/>
      <c r="AA413" s="68" t="s">
        <v>838</v>
      </c>
      <c r="AB413" s="6"/>
      <c r="AC413" s="6"/>
      <c r="AD413" s="112">
        <v>0.0</v>
      </c>
      <c r="AE413" s="112">
        <v>1.0</v>
      </c>
      <c r="AF413" s="6"/>
      <c r="AG413" s="112">
        <v>8.5</v>
      </c>
      <c r="AH413" s="112">
        <v>1.0</v>
      </c>
      <c r="AI413" s="68" t="s">
        <v>64</v>
      </c>
      <c r="AJ413" s="112">
        <v>0.0</v>
      </c>
      <c r="AK413" s="6"/>
      <c r="AL413" s="6"/>
      <c r="AM413" s="112">
        <v>0.0</v>
      </c>
      <c r="AN413" s="112">
        <v>0.0</v>
      </c>
      <c r="AO413" s="112">
        <v>100.0</v>
      </c>
      <c r="AP413" s="112">
        <v>1.0</v>
      </c>
      <c r="AQ413" s="112">
        <v>1.23</v>
      </c>
      <c r="AR413" s="112">
        <v>1.01876</v>
      </c>
      <c r="AS413" s="112">
        <v>79.90894</v>
      </c>
      <c r="AT413" s="112">
        <v>0.1785</v>
      </c>
      <c r="AU413" s="112">
        <v>1.003</v>
      </c>
      <c r="AV413" s="112">
        <v>0.5355</v>
      </c>
      <c r="AW413" s="112">
        <v>3.009</v>
      </c>
      <c r="AX413" s="112">
        <v>0.0</v>
      </c>
      <c r="AY413" s="112">
        <v>0.6666667</v>
      </c>
      <c r="AZ413" s="112">
        <v>-4.4E-7</v>
      </c>
    </row>
    <row r="414" hidden="1">
      <c r="A414">
        <f t="shared" si="2"/>
        <v>0</v>
      </c>
      <c r="B414" t="str">
        <f t="shared" si="3"/>
        <v/>
      </c>
      <c r="C414" t="str">
        <f>if(and(D$4&gt;1,E414=PROSES!$D$22),,D414)</f>
        <v/>
      </c>
      <c r="D414" s="1" t="str">
        <f>if(and(F$4&gt;1,F414=PROSES!$B$10),,F414)</f>
        <v/>
      </c>
      <c r="E414" t="str">
        <f t="shared" si="4"/>
        <v/>
      </c>
      <c r="F414" t="str">
        <f t="shared" si="5"/>
        <v/>
      </c>
      <c r="G414" s="1" t="str">
        <f>if(Z414=PROSES!$E$29,T414,)</f>
        <v/>
      </c>
      <c r="H414" t="str">
        <f>if(X414=PROSES!$E$29,T414,)</f>
        <v/>
      </c>
      <c r="I414" t="str">
        <f t="shared" si="6"/>
        <v/>
      </c>
      <c r="J414" t="str">
        <f>if(and($K$4&gt;1,R414=PROSES!$C$2),,K414)</f>
        <v/>
      </c>
      <c r="K414" s="1" t="str">
        <f>if(and($L$4&gt;1,L414=PROSES!$B$2),,L414)</f>
        <v/>
      </c>
      <c r="L414" t="str">
        <f t="shared" si="7"/>
        <v/>
      </c>
      <c r="M414" t="str">
        <f>if(Z414=PROSES!$B$3,T414,)</f>
        <v/>
      </c>
      <c r="N414" t="str">
        <f>if(X414=PROSES!$B$3,T414,)</f>
        <v/>
      </c>
      <c r="O414" t="str">
        <f t="shared" si="8"/>
        <v/>
      </c>
      <c r="P414" t="str">
        <f>if(Z414=PROSES!$B$1,T414,)</f>
        <v/>
      </c>
      <c r="Q414" t="str">
        <f>if(X414=PROSES!$B$1,T414,)</f>
        <v/>
      </c>
      <c r="R414" t="str">
        <f t="shared" si="9"/>
        <v>CAWANGLAMA</v>
      </c>
      <c r="S414" s="3"/>
      <c r="T414" s="68" t="s">
        <v>843</v>
      </c>
      <c r="U414" s="68" t="s">
        <v>58</v>
      </c>
      <c r="V414" s="68" t="s">
        <v>58</v>
      </c>
      <c r="W414" s="68" t="s">
        <v>282</v>
      </c>
      <c r="X414" s="68"/>
      <c r="Y414" s="68" t="s">
        <v>840</v>
      </c>
      <c r="Z414" s="68" t="s">
        <v>752</v>
      </c>
      <c r="AA414" s="114" t="s">
        <v>61</v>
      </c>
      <c r="AB414" s="6"/>
      <c r="AC414" s="6"/>
      <c r="AD414" s="112">
        <v>0.0</v>
      </c>
      <c r="AE414" s="112">
        <v>1.0</v>
      </c>
      <c r="AF414" s="6"/>
      <c r="AG414" s="112">
        <v>17.0</v>
      </c>
      <c r="AH414" s="112">
        <v>1.0</v>
      </c>
      <c r="AI414" s="68" t="s">
        <v>64</v>
      </c>
      <c r="AJ414" s="112">
        <v>0.0</v>
      </c>
      <c r="AK414" s="6"/>
      <c r="AL414" s="6"/>
      <c r="AM414" s="112">
        <v>0.0</v>
      </c>
      <c r="AN414" s="112">
        <v>0.0</v>
      </c>
      <c r="AO414" s="112">
        <v>100.0</v>
      </c>
      <c r="AP414" s="112">
        <v>1.0</v>
      </c>
      <c r="AQ414" s="112">
        <v>1.56</v>
      </c>
      <c r="AR414" s="112">
        <v>4.831191</v>
      </c>
      <c r="AS414" s="112">
        <v>81.68457</v>
      </c>
      <c r="AT414" s="112">
        <v>0.6987</v>
      </c>
      <c r="AU414" s="112">
        <v>4.7804</v>
      </c>
      <c r="AV414" s="112">
        <v>3.2487</v>
      </c>
      <c r="AW414" s="112">
        <v>14.3412</v>
      </c>
      <c r="AX414" s="112">
        <v>0.0</v>
      </c>
      <c r="AY414" s="112">
        <v>0.6827177</v>
      </c>
      <c r="AZ414" s="112">
        <v>-6.618521</v>
      </c>
    </row>
    <row r="415" hidden="1">
      <c r="A415">
        <f t="shared" si="2"/>
        <v>0</v>
      </c>
      <c r="B415" t="str">
        <f t="shared" si="3"/>
        <v/>
      </c>
      <c r="C415" t="str">
        <f>if(and(D$4&gt;1,E415=PROSES!$D$22),,D415)</f>
        <v/>
      </c>
      <c r="D415" s="1" t="str">
        <f>if(and(F$4&gt;1,F415=PROSES!$B$10),,F415)</f>
        <v/>
      </c>
      <c r="E415" t="str">
        <f t="shared" si="4"/>
        <v/>
      </c>
      <c r="F415" t="str">
        <f t="shared" si="5"/>
        <v/>
      </c>
      <c r="G415" s="1" t="str">
        <f>if(Z415=PROSES!$E$29,T415,)</f>
        <v/>
      </c>
      <c r="H415" t="str">
        <f>if(X415=PROSES!$E$29,T415,)</f>
        <v/>
      </c>
      <c r="I415" t="str">
        <f t="shared" si="6"/>
        <v/>
      </c>
      <c r="J415" t="str">
        <f>if(and($K$4&gt;1,R415=PROSES!$C$2),,K415)</f>
        <v/>
      </c>
      <c r="K415" s="1" t="str">
        <f>if(and($L$4&gt;1,L415=PROSES!$B$2),,L415)</f>
        <v/>
      </c>
      <c r="L415" t="str">
        <f t="shared" si="7"/>
        <v/>
      </c>
      <c r="M415" t="str">
        <f>if(Z415=PROSES!$B$3,T415,)</f>
        <v/>
      </c>
      <c r="N415" t="str">
        <f>if(X415=PROSES!$B$3,T415,)</f>
        <v/>
      </c>
      <c r="O415" t="str">
        <f t="shared" si="8"/>
        <v/>
      </c>
      <c r="P415" t="str">
        <f>if(Z415=PROSES!$B$1,T415,)</f>
        <v/>
      </c>
      <c r="Q415" t="str">
        <f>if(X415=PROSES!$B$1,T415,)</f>
        <v/>
      </c>
      <c r="R415" t="str">
        <f t="shared" si="9"/>
        <v>CAWANGLAMA</v>
      </c>
      <c r="S415" s="3"/>
      <c r="T415" s="68" t="s">
        <v>844</v>
      </c>
      <c r="U415" s="68" t="s">
        <v>58</v>
      </c>
      <c r="V415" s="68" t="s">
        <v>58</v>
      </c>
      <c r="W415" s="114" t="s">
        <v>282</v>
      </c>
      <c r="X415" s="68" t="s">
        <v>752</v>
      </c>
      <c r="Y415" s="68" t="s">
        <v>61</v>
      </c>
      <c r="Z415" s="68"/>
      <c r="AA415" s="68" t="s">
        <v>842</v>
      </c>
      <c r="AB415" s="6"/>
      <c r="AC415" s="6"/>
      <c r="AD415" s="112">
        <v>0.0</v>
      </c>
      <c r="AE415" s="112">
        <v>1.0</v>
      </c>
      <c r="AF415" s="6"/>
      <c r="AG415" s="112">
        <v>17.0</v>
      </c>
      <c r="AH415" s="112">
        <v>1.0</v>
      </c>
      <c r="AI415" s="68" t="s">
        <v>64</v>
      </c>
      <c r="AJ415" s="112">
        <v>0.0</v>
      </c>
      <c r="AK415" s="6"/>
      <c r="AL415" s="6"/>
      <c r="AM415" s="112">
        <v>0.0</v>
      </c>
      <c r="AN415" s="112">
        <v>0.0</v>
      </c>
      <c r="AO415" s="112">
        <v>100.0</v>
      </c>
      <c r="AP415" s="112">
        <v>1.0</v>
      </c>
      <c r="AQ415" s="112">
        <v>1.56</v>
      </c>
      <c r="AR415" s="112">
        <v>4.831191</v>
      </c>
      <c r="AS415" s="112">
        <v>81.68457</v>
      </c>
      <c r="AT415" s="112">
        <v>0.6987</v>
      </c>
      <c r="AU415" s="112">
        <v>4.7804</v>
      </c>
      <c r="AV415" s="112">
        <v>3.2487</v>
      </c>
      <c r="AW415" s="112">
        <v>14.3412</v>
      </c>
      <c r="AX415" s="112">
        <v>0.0</v>
      </c>
      <c r="AY415" s="112">
        <v>0.6827177</v>
      </c>
      <c r="AZ415" s="112">
        <v>-6.618521</v>
      </c>
    </row>
    <row r="416">
      <c r="A416">
        <f t="shared" si="2"/>
        <v>0</v>
      </c>
      <c r="B416" t="str">
        <f t="shared" si="3"/>
        <v/>
      </c>
      <c r="C416" t="str">
        <f>if(and(D$4&gt;1,E416=PROSES!$D$22),,D416)</f>
        <v/>
      </c>
      <c r="D416" s="1" t="str">
        <f>if(and(F$4&gt;1,F416=PROSES!$B$10),,F416)</f>
        <v/>
      </c>
      <c r="E416" t="str">
        <f t="shared" si="4"/>
        <v/>
      </c>
      <c r="F416" t="str">
        <f t="shared" si="5"/>
        <v/>
      </c>
      <c r="G416" s="1" t="str">
        <f>if(Z416=PROSES!$E$29,T416,)</f>
        <v/>
      </c>
      <c r="H416" t="str">
        <f>if(X416=PROSES!$E$29,T416,)</f>
        <v/>
      </c>
      <c r="I416" t="str">
        <f t="shared" si="6"/>
        <v/>
      </c>
      <c r="J416" t="str">
        <f>if(and($K$4&gt;1,R416=PROSES!$C$2),,K416)</f>
        <v/>
      </c>
      <c r="K416" s="1" t="str">
        <f>if(and($L$4&gt;1,L416=PROSES!$B$2),,L416)</f>
        <v/>
      </c>
      <c r="L416" t="str">
        <f t="shared" si="7"/>
        <v/>
      </c>
      <c r="M416" t="str">
        <f>if(Z416=PROSES!$B$3,T416,)</f>
        <v/>
      </c>
      <c r="N416" t="str">
        <f>if(X416=PROSES!$B$3,T416,)</f>
        <v/>
      </c>
      <c r="O416" t="str">
        <f t="shared" si="8"/>
        <v/>
      </c>
      <c r="P416" t="str">
        <f>if(Z416=PROSES!$B$1,T416,)</f>
        <v/>
      </c>
      <c r="Q416" t="str">
        <f>if(X416=PROSES!$B$1,T416,)</f>
        <v/>
      </c>
      <c r="R416" t="str">
        <f t="shared" si="9"/>
        <v>GARUNGWONOSOBO</v>
      </c>
      <c r="S416" s="3"/>
      <c r="T416" s="68" t="s">
        <v>845</v>
      </c>
      <c r="U416" s="68" t="s">
        <v>176</v>
      </c>
      <c r="V416" s="68" t="s">
        <v>176</v>
      </c>
      <c r="W416" s="68" t="s">
        <v>171</v>
      </c>
      <c r="X416" s="68" t="s">
        <v>794</v>
      </c>
      <c r="Y416" s="68" t="s">
        <v>85</v>
      </c>
      <c r="Z416" s="68" t="s">
        <v>796</v>
      </c>
      <c r="AA416" s="68">
        <v>2.0</v>
      </c>
      <c r="AB416" s="6"/>
      <c r="AC416" s="6"/>
      <c r="AD416" s="112">
        <v>0.0</v>
      </c>
      <c r="AE416" s="112">
        <v>1.0</v>
      </c>
      <c r="AF416" s="6"/>
      <c r="AG416" s="112">
        <v>10.744</v>
      </c>
      <c r="AH416" s="112">
        <v>1.0</v>
      </c>
      <c r="AI416" s="68" t="s">
        <v>64</v>
      </c>
      <c r="AJ416" s="112">
        <v>0.0</v>
      </c>
      <c r="AK416" s="6"/>
      <c r="AL416" s="6"/>
      <c r="AM416" s="112">
        <v>0.0</v>
      </c>
      <c r="AN416" s="112">
        <v>0.0</v>
      </c>
      <c r="AO416" s="112">
        <v>100.0</v>
      </c>
      <c r="AP416" s="112">
        <v>1.0</v>
      </c>
      <c r="AQ416" s="112">
        <v>0.58</v>
      </c>
      <c r="AR416" s="112">
        <v>4.508137</v>
      </c>
      <c r="AS416" s="112">
        <v>70.94324</v>
      </c>
      <c r="AT416" s="112">
        <v>1.471928</v>
      </c>
      <c r="AU416" s="112">
        <v>4.261071</v>
      </c>
      <c r="AV416" s="112">
        <v>3.083528</v>
      </c>
      <c r="AW416" s="112">
        <v>12.78321</v>
      </c>
      <c r="AX416" s="112">
        <v>0.0</v>
      </c>
      <c r="AY416" s="112">
        <v>0.6412987</v>
      </c>
      <c r="AZ416" s="112">
        <v>8.348166</v>
      </c>
    </row>
    <row r="417">
      <c r="A417">
        <f t="shared" si="2"/>
        <v>0</v>
      </c>
      <c r="B417" t="str">
        <f t="shared" si="3"/>
        <v/>
      </c>
      <c r="C417" t="str">
        <f>if(and(D$4&gt;1,E417=PROSES!$D$22),,D417)</f>
        <v/>
      </c>
      <c r="D417" s="1" t="str">
        <f>if(and(F$4&gt;1,F417=PROSES!$B$10),,F417)</f>
        <v/>
      </c>
      <c r="E417" t="str">
        <f t="shared" si="4"/>
        <v/>
      </c>
      <c r="F417" t="str">
        <f t="shared" si="5"/>
        <v/>
      </c>
      <c r="G417" s="1" t="str">
        <f>if(Z417=PROSES!$E$29,T417,)</f>
        <v/>
      </c>
      <c r="H417" t="str">
        <f>if(X417=PROSES!$E$29,T417,)</f>
        <v/>
      </c>
      <c r="I417" t="str">
        <f t="shared" si="6"/>
        <v/>
      </c>
      <c r="J417" t="str">
        <f>if(and($K$4&gt;1,R417=PROSES!$C$2),,K417)</f>
        <v/>
      </c>
      <c r="K417" s="1" t="str">
        <f>if(and($L$4&gt;1,L417=PROSES!$B$2),,L417)</f>
        <v/>
      </c>
      <c r="L417" t="str">
        <f t="shared" si="7"/>
        <v/>
      </c>
      <c r="M417" t="str">
        <f>if(Z417=PROSES!$B$3,T417,)</f>
        <v/>
      </c>
      <c r="N417" t="str">
        <f>if(X417=PROSES!$B$3,T417,)</f>
        <v/>
      </c>
      <c r="O417" t="str">
        <f t="shared" si="8"/>
        <v/>
      </c>
      <c r="P417" t="str">
        <f>if(Z417=PROSES!$B$1,T417,)</f>
        <v/>
      </c>
      <c r="Q417" t="str">
        <f>if(X417=PROSES!$B$1,T417,)</f>
        <v/>
      </c>
      <c r="R417" t="str">
        <f t="shared" si="9"/>
        <v>TASIKMALAYA5GARUT5</v>
      </c>
      <c r="S417" s="3"/>
      <c r="T417" s="68" t="s">
        <v>846</v>
      </c>
      <c r="U417" s="68" t="s">
        <v>115</v>
      </c>
      <c r="V417" s="68" t="s">
        <v>115</v>
      </c>
      <c r="W417" s="68" t="s">
        <v>171</v>
      </c>
      <c r="X417" s="68" t="s">
        <v>847</v>
      </c>
      <c r="Y417" s="68" t="s">
        <v>85</v>
      </c>
      <c r="Z417" s="68" t="s">
        <v>822</v>
      </c>
      <c r="AA417" s="68" t="s">
        <v>85</v>
      </c>
      <c r="AB417" s="6"/>
      <c r="AC417" s="6"/>
      <c r="AD417" s="112">
        <v>0.0</v>
      </c>
      <c r="AE417" s="112">
        <v>1.0</v>
      </c>
      <c r="AF417" s="6"/>
      <c r="AG417" s="112">
        <v>40.25</v>
      </c>
      <c r="AH417" s="112">
        <v>1.0</v>
      </c>
      <c r="AI417" s="68" t="s">
        <v>64</v>
      </c>
      <c r="AJ417" s="112">
        <v>0.0</v>
      </c>
      <c r="AK417" s="6"/>
      <c r="AL417" s="6"/>
      <c r="AM417" s="112">
        <v>0.0</v>
      </c>
      <c r="AN417" s="112">
        <v>0.0</v>
      </c>
      <c r="AO417" s="112">
        <v>100.0</v>
      </c>
      <c r="AP417" s="112">
        <v>1.0</v>
      </c>
      <c r="AQ417" s="112">
        <v>0.58</v>
      </c>
      <c r="AR417" s="112">
        <v>16.88873</v>
      </c>
      <c r="AS417" s="112">
        <v>70.94324</v>
      </c>
      <c r="AT417" s="112">
        <v>5.51425</v>
      </c>
      <c r="AU417" s="112">
        <v>15.96315</v>
      </c>
      <c r="AV417" s="112">
        <v>11.55175</v>
      </c>
      <c r="AW417" s="112">
        <v>47.88945</v>
      </c>
      <c r="AX417" s="112">
        <v>0.0</v>
      </c>
      <c r="AY417" s="112">
        <v>0.6412987</v>
      </c>
      <c r="AZ417" s="112">
        <v>8.348166</v>
      </c>
    </row>
    <row r="418">
      <c r="A418">
        <f t="shared" si="2"/>
        <v>0</v>
      </c>
      <c r="B418" t="str">
        <f t="shared" si="3"/>
        <v/>
      </c>
      <c r="C418" t="str">
        <f>if(and(D$4&gt;1,E418=PROSES!$D$22),,D418)</f>
        <v/>
      </c>
      <c r="D418" s="1" t="str">
        <f>if(and(F$4&gt;1,F418=PROSES!$B$10),,F418)</f>
        <v/>
      </c>
      <c r="E418" t="str">
        <f t="shared" si="4"/>
        <v/>
      </c>
      <c r="F418" t="str">
        <f t="shared" si="5"/>
        <v/>
      </c>
      <c r="G418" s="1" t="str">
        <f>if(Z418=PROSES!$E$29,T418,)</f>
        <v/>
      </c>
      <c r="H418" t="str">
        <f>if(X418=PROSES!$E$29,T418,)</f>
        <v/>
      </c>
      <c r="I418" t="str">
        <f t="shared" si="6"/>
        <v/>
      </c>
      <c r="J418" t="str">
        <f>if(and($K$4&gt;1,R418=PROSES!$C$2),,K418)</f>
        <v/>
      </c>
      <c r="K418" s="1" t="str">
        <f>if(and($L$4&gt;1,L418=PROSES!$B$2),,L418)</f>
        <v/>
      </c>
      <c r="L418" t="str">
        <f t="shared" si="7"/>
        <v/>
      </c>
      <c r="M418" t="str">
        <f>if(Z418=PROSES!$B$3,T418,)</f>
        <v/>
      </c>
      <c r="N418" t="str">
        <f>if(X418=PROSES!$B$3,T418,)</f>
        <v/>
      </c>
      <c r="O418" t="str">
        <f t="shared" si="8"/>
        <v/>
      </c>
      <c r="P418" t="str">
        <f>if(Z418=PROSES!$B$1,T418,)</f>
        <v/>
      </c>
      <c r="Q418" t="str">
        <f>if(X418=PROSES!$B$1,T418,)</f>
        <v/>
      </c>
      <c r="R418" t="str">
        <f t="shared" si="9"/>
        <v>TASIKMALAYA5GARUT5</v>
      </c>
      <c r="S418" s="3"/>
      <c r="T418" s="68" t="s">
        <v>848</v>
      </c>
      <c r="U418" s="68" t="s">
        <v>115</v>
      </c>
      <c r="V418" s="68" t="s">
        <v>115</v>
      </c>
      <c r="W418" s="68" t="s">
        <v>171</v>
      </c>
      <c r="X418" s="68" t="s">
        <v>847</v>
      </c>
      <c r="Y418" s="68" t="s">
        <v>88</v>
      </c>
      <c r="Z418" s="68" t="s">
        <v>822</v>
      </c>
      <c r="AA418" s="114" t="s">
        <v>88</v>
      </c>
      <c r="AB418" s="6"/>
      <c r="AC418" s="6"/>
      <c r="AD418" s="112">
        <v>0.0</v>
      </c>
      <c r="AE418" s="112">
        <v>1.0</v>
      </c>
      <c r="AF418" s="6"/>
      <c r="AG418" s="112">
        <v>40.25</v>
      </c>
      <c r="AH418" s="112">
        <v>1.0</v>
      </c>
      <c r="AI418" s="68" t="s">
        <v>64</v>
      </c>
      <c r="AJ418" s="112">
        <v>0.0</v>
      </c>
      <c r="AK418" s="6"/>
      <c r="AL418" s="6"/>
      <c r="AM418" s="112">
        <v>0.0</v>
      </c>
      <c r="AN418" s="112">
        <v>0.0</v>
      </c>
      <c r="AO418" s="112">
        <v>100.0</v>
      </c>
      <c r="AP418" s="112">
        <v>1.0</v>
      </c>
      <c r="AQ418" s="112">
        <v>0.58</v>
      </c>
      <c r="AR418" s="112">
        <v>16.88873</v>
      </c>
      <c r="AS418" s="112">
        <v>70.94324</v>
      </c>
      <c r="AT418" s="112">
        <v>5.51425</v>
      </c>
      <c r="AU418" s="112">
        <v>15.96315</v>
      </c>
      <c r="AV418" s="112">
        <v>11.55175</v>
      </c>
      <c r="AW418" s="112">
        <v>47.88945</v>
      </c>
      <c r="AX418" s="112">
        <v>0.0</v>
      </c>
      <c r="AY418" s="112">
        <v>0.6412987</v>
      </c>
      <c r="AZ418" s="112">
        <v>8.348166</v>
      </c>
    </row>
    <row r="419" hidden="1">
      <c r="A419">
        <f t="shared" si="2"/>
        <v>0</v>
      </c>
      <c r="B419" t="str">
        <f t="shared" si="3"/>
        <v/>
      </c>
      <c r="C419" t="str">
        <f>if(and(D$4&gt;1,E419=PROSES!$D$22),,D419)</f>
        <v/>
      </c>
      <c r="D419" s="1" t="str">
        <f>if(and(F$4&gt;1,F419=PROSES!$B$10),,F419)</f>
        <v/>
      </c>
      <c r="E419" t="str">
        <f t="shared" si="4"/>
        <v/>
      </c>
      <c r="F419" t="str">
        <f t="shared" si="5"/>
        <v/>
      </c>
      <c r="G419" s="1" t="str">
        <f>if(Z419=PROSES!$E$29,T419,)</f>
        <v/>
      </c>
      <c r="H419" t="str">
        <f>if(X419=PROSES!$E$29,T419,)</f>
        <v/>
      </c>
      <c r="I419" t="str">
        <f t="shared" si="6"/>
        <v/>
      </c>
      <c r="J419" t="str">
        <f>if(and($K$4&gt;1,R419=PROSES!$C$2),,K419)</f>
        <v/>
      </c>
      <c r="K419" s="1" t="str">
        <f>if(and($L$4&gt;1,L419=PROSES!$B$2),,L419)</f>
        <v/>
      </c>
      <c r="L419" t="str">
        <f t="shared" si="7"/>
        <v/>
      </c>
      <c r="M419" t="str">
        <f>if(Z419=PROSES!$B$3,T419,)</f>
        <v/>
      </c>
      <c r="N419" t="str">
        <f>if(X419=PROSES!$B$3,T419,)</f>
        <v/>
      </c>
      <c r="O419" t="str">
        <f t="shared" si="8"/>
        <v/>
      </c>
      <c r="P419" t="str">
        <f>if(Z419=PROSES!$B$1,T419,)</f>
        <v/>
      </c>
      <c r="Q419" t="str">
        <f>if(X419=PROSES!$B$1,T419,)</f>
        <v/>
      </c>
      <c r="R419" t="str">
        <f t="shared" si="9"/>
        <v>GISGAMBIR</v>
      </c>
      <c r="S419" s="3"/>
      <c r="T419" s="68" t="s">
        <v>3797</v>
      </c>
      <c r="U419" s="68" t="s">
        <v>58</v>
      </c>
      <c r="V419" s="68" t="s">
        <v>58</v>
      </c>
      <c r="W419" s="114" t="s">
        <v>3798</v>
      </c>
      <c r="X419" s="68"/>
      <c r="Y419" s="68" t="s">
        <v>3799</v>
      </c>
      <c r="Z419" s="68" t="s">
        <v>850</v>
      </c>
      <c r="AA419" s="68" t="s">
        <v>66</v>
      </c>
      <c r="AB419" s="6"/>
      <c r="AC419" s="6"/>
      <c r="AD419" s="112">
        <v>0.0</v>
      </c>
      <c r="AE419" s="112">
        <v>1.0</v>
      </c>
      <c r="AF419" s="6"/>
      <c r="AG419" s="112">
        <v>0.03</v>
      </c>
      <c r="AH419" s="112">
        <v>1.0</v>
      </c>
      <c r="AI419" s="68" t="s">
        <v>64</v>
      </c>
      <c r="AJ419" s="112">
        <v>0.0</v>
      </c>
      <c r="AK419" s="6"/>
      <c r="AL419" s="6"/>
      <c r="AM419" s="112">
        <v>0.0</v>
      </c>
      <c r="AN419" s="112">
        <v>0.0</v>
      </c>
      <c r="AO419" s="112">
        <v>100.0</v>
      </c>
      <c r="AP419" s="112">
        <v>1.0</v>
      </c>
      <c r="AQ419" s="112">
        <v>780.0</v>
      </c>
      <c r="AR419" s="112">
        <v>0.00487904</v>
      </c>
      <c r="AS419" s="112">
        <v>81.8699</v>
      </c>
      <c r="AT419" s="112">
        <v>6.9E-4</v>
      </c>
      <c r="AU419" s="112">
        <v>0.00483</v>
      </c>
      <c r="AV419" s="112">
        <v>0.00504</v>
      </c>
      <c r="AW419" s="112">
        <v>0.01659</v>
      </c>
      <c r="AX419" s="112">
        <v>0.0</v>
      </c>
      <c r="AY419" s="112">
        <v>0.8566406</v>
      </c>
      <c r="AZ419" s="112">
        <v>-12.16923</v>
      </c>
    </row>
    <row r="420" hidden="1">
      <c r="A420">
        <f t="shared" si="2"/>
        <v>0</v>
      </c>
      <c r="B420" t="str">
        <f t="shared" si="3"/>
        <v/>
      </c>
      <c r="C420" t="str">
        <f>if(and(D$4&gt;1,E420=PROSES!$D$22),,D420)</f>
        <v/>
      </c>
      <c r="D420" s="1" t="str">
        <f>if(and(F$4&gt;1,F420=PROSES!$B$10),,F420)</f>
        <v/>
      </c>
      <c r="E420" t="str">
        <f t="shared" si="4"/>
        <v/>
      </c>
      <c r="F420" t="str">
        <f t="shared" si="5"/>
        <v/>
      </c>
      <c r="G420" s="1" t="str">
        <f>if(Z420=PROSES!$E$29,T420,)</f>
        <v/>
      </c>
      <c r="H420" t="str">
        <f>if(X420=PROSES!$E$29,T420,)</f>
        <v/>
      </c>
      <c r="I420" t="str">
        <f t="shared" si="6"/>
        <v/>
      </c>
      <c r="J420" t="str">
        <f>if(and($K$4&gt;1,R420=PROSES!$C$2),,K420)</f>
        <v/>
      </c>
      <c r="K420" s="1" t="str">
        <f>if(and($L$4&gt;1,L420=PROSES!$B$2),,L420)</f>
        <v/>
      </c>
      <c r="L420" t="str">
        <f t="shared" si="7"/>
        <v/>
      </c>
      <c r="M420" t="str">
        <f>if(Z420=PROSES!$B$3,T420,)</f>
        <v/>
      </c>
      <c r="N420" t="str">
        <f>if(X420=PROSES!$B$3,T420,)</f>
        <v/>
      </c>
      <c r="O420" t="str">
        <f t="shared" si="8"/>
        <v/>
      </c>
      <c r="P420" t="str">
        <f>if(Z420=PROSES!$B$1,T420,)</f>
        <v/>
      </c>
      <c r="Q420" t="str">
        <f>if(X420=PROSES!$B$1,T420,)</f>
        <v/>
      </c>
      <c r="R420" t="str">
        <f t="shared" si="9"/>
        <v>GAMBIR LAMA II</v>
      </c>
      <c r="S420" s="3"/>
      <c r="T420" s="68" t="s">
        <v>3800</v>
      </c>
      <c r="U420" s="68" t="s">
        <v>58</v>
      </c>
      <c r="V420" s="68" t="s">
        <v>58</v>
      </c>
      <c r="W420" s="114" t="s">
        <v>3801</v>
      </c>
      <c r="X420" s="68"/>
      <c r="Y420" s="68" t="s">
        <v>3799</v>
      </c>
      <c r="Z420" s="68" t="s">
        <v>3802</v>
      </c>
      <c r="AA420" s="68" t="s">
        <v>61</v>
      </c>
      <c r="AB420" s="6"/>
      <c r="AC420" s="6"/>
      <c r="AD420" s="112">
        <v>0.0</v>
      </c>
      <c r="AE420" s="112">
        <v>1.0</v>
      </c>
      <c r="AF420" s="6"/>
      <c r="AG420" s="112">
        <v>0.15</v>
      </c>
      <c r="AH420" s="112">
        <v>1.0</v>
      </c>
      <c r="AI420" s="68" t="s">
        <v>64</v>
      </c>
      <c r="AJ420" s="112">
        <v>0.0</v>
      </c>
      <c r="AK420" s="6"/>
      <c r="AL420" s="6"/>
      <c r="AM420" s="112">
        <v>0.0</v>
      </c>
      <c r="AN420" s="112">
        <v>0.0</v>
      </c>
      <c r="AO420" s="112">
        <v>100.0</v>
      </c>
      <c r="AP420" s="112">
        <v>1.0</v>
      </c>
      <c r="AQ420" s="112">
        <v>0.78</v>
      </c>
      <c r="AR420" s="112">
        <v>0.02439518</v>
      </c>
      <c r="AS420" s="112">
        <v>81.8699</v>
      </c>
      <c r="AT420" s="112">
        <v>0.00345</v>
      </c>
      <c r="AU420" s="112">
        <v>0.02415</v>
      </c>
      <c r="AV420" s="112">
        <v>0.01755</v>
      </c>
      <c r="AW420" s="112">
        <v>0.0141</v>
      </c>
      <c r="AX420" s="112">
        <v>0.0</v>
      </c>
      <c r="AY420" s="112">
        <v>0.2365917</v>
      </c>
      <c r="AZ420" s="112">
        <v>-117.3499</v>
      </c>
    </row>
    <row r="421" hidden="1">
      <c r="A421">
        <f t="shared" si="2"/>
        <v>0</v>
      </c>
      <c r="B421" t="str">
        <f t="shared" si="3"/>
        <v/>
      </c>
      <c r="C421" t="str">
        <f>if(and(D$4&gt;1,E421=PROSES!$D$22),,D421)</f>
        <v/>
      </c>
      <c r="D421" s="1" t="str">
        <f>if(and(F$4&gt;1,F421=PROSES!$B$10),,F421)</f>
        <v/>
      </c>
      <c r="E421" t="str">
        <f t="shared" si="4"/>
        <v/>
      </c>
      <c r="F421" t="str">
        <f t="shared" si="5"/>
        <v/>
      </c>
      <c r="G421" s="1" t="str">
        <f>if(Z421=PROSES!$E$29,T421,)</f>
        <v/>
      </c>
      <c r="H421" t="str">
        <f>if(X421=PROSES!$E$29,T421,)</f>
        <v/>
      </c>
      <c r="I421" t="str">
        <f t="shared" si="6"/>
        <v/>
      </c>
      <c r="J421" t="str">
        <f>if(and($K$4&gt;1,R421=PROSES!$C$2),,K421)</f>
        <v/>
      </c>
      <c r="K421" s="1" t="str">
        <f>if(and($L$4&gt;1,L421=PROSES!$B$2),,L421)</f>
        <v/>
      </c>
      <c r="L421" t="str">
        <f t="shared" si="7"/>
        <v/>
      </c>
      <c r="M421" t="str">
        <f>if(Z421=PROSES!$B$3,T421,)</f>
        <v/>
      </c>
      <c r="N421" t="str">
        <f>if(X421=PROSES!$B$3,T421,)</f>
        <v/>
      </c>
      <c r="O421" t="str">
        <f t="shared" si="8"/>
        <v/>
      </c>
      <c r="P421" t="str">
        <f>if(Z421=PROSES!$B$1,T421,)</f>
        <v/>
      </c>
      <c r="Q421" t="str">
        <f>if(X421=PROSES!$B$1,T421,)</f>
        <v/>
      </c>
      <c r="R421" t="str">
        <f t="shared" si="9"/>
        <v>GISGAMBIR</v>
      </c>
      <c r="S421" s="3"/>
      <c r="T421" s="68" t="s">
        <v>3803</v>
      </c>
      <c r="U421" s="68" t="s">
        <v>58</v>
      </c>
      <c r="V421" s="68" t="s">
        <v>58</v>
      </c>
      <c r="W421" s="68" t="s">
        <v>3798</v>
      </c>
      <c r="X421" s="68"/>
      <c r="Y421" s="68" t="s">
        <v>3804</v>
      </c>
      <c r="Z421" s="68" t="s">
        <v>850</v>
      </c>
      <c r="AA421" s="68" t="s">
        <v>66</v>
      </c>
      <c r="AB421" s="6"/>
      <c r="AC421" s="6"/>
      <c r="AD421" s="112">
        <v>0.0</v>
      </c>
      <c r="AE421" s="112">
        <v>1.0</v>
      </c>
      <c r="AF421" s="6"/>
      <c r="AG421" s="112">
        <v>0.03</v>
      </c>
      <c r="AH421" s="112">
        <v>1.0</v>
      </c>
      <c r="AI421" s="68" t="s">
        <v>64</v>
      </c>
      <c r="AJ421" s="112">
        <v>0.0</v>
      </c>
      <c r="AK421" s="6"/>
      <c r="AL421" s="6"/>
      <c r="AM421" s="112">
        <v>0.0</v>
      </c>
      <c r="AN421" s="112">
        <v>0.0</v>
      </c>
      <c r="AO421" s="112">
        <v>100.0</v>
      </c>
      <c r="AP421" s="112">
        <v>1.0</v>
      </c>
      <c r="AQ421" s="112">
        <v>780.0</v>
      </c>
      <c r="AR421" s="112">
        <v>0.00487904</v>
      </c>
      <c r="AS421" s="112">
        <v>81.8699</v>
      </c>
      <c r="AT421" s="112">
        <v>6.9E-4</v>
      </c>
      <c r="AU421" s="112">
        <v>0.00483</v>
      </c>
      <c r="AV421" s="112">
        <v>0.00504</v>
      </c>
      <c r="AW421" s="112">
        <v>0.01659</v>
      </c>
      <c r="AX421" s="112">
        <v>0.0</v>
      </c>
      <c r="AY421" s="112">
        <v>0.8566406</v>
      </c>
      <c r="AZ421" s="112">
        <v>-12.16923</v>
      </c>
    </row>
    <row r="422" hidden="1">
      <c r="A422">
        <f t="shared" si="2"/>
        <v>0</v>
      </c>
      <c r="B422" t="str">
        <f t="shared" si="3"/>
        <v/>
      </c>
      <c r="C422" t="str">
        <f>if(and(D$4&gt;1,E422=PROSES!$D$22),,D422)</f>
        <v/>
      </c>
      <c r="D422" s="1" t="str">
        <f>if(and(F$4&gt;1,F422=PROSES!$B$10),,F422)</f>
        <v/>
      </c>
      <c r="E422" t="str">
        <f t="shared" si="4"/>
        <v/>
      </c>
      <c r="F422" t="str">
        <f t="shared" si="5"/>
        <v/>
      </c>
      <c r="G422" s="1" t="str">
        <f>if(Z422=PROSES!$E$29,T422,)</f>
        <v/>
      </c>
      <c r="H422" t="str">
        <f>if(X422=PROSES!$E$29,T422,)</f>
        <v/>
      </c>
      <c r="I422" t="str">
        <f t="shared" si="6"/>
        <v/>
      </c>
      <c r="J422" t="str">
        <f>if(and($K$4&gt;1,R422=PROSES!$C$2),,K422)</f>
        <v/>
      </c>
      <c r="K422" s="1" t="str">
        <f>if(and($L$4&gt;1,L422=PROSES!$B$2),,L422)</f>
        <v/>
      </c>
      <c r="L422" t="str">
        <f t="shared" si="7"/>
        <v/>
      </c>
      <c r="M422" t="str">
        <f>if(Z422=PROSES!$B$3,T422,)</f>
        <v/>
      </c>
      <c r="N422" t="str">
        <f>if(X422=PROSES!$B$3,T422,)</f>
        <v/>
      </c>
      <c r="O422" t="str">
        <f t="shared" si="8"/>
        <v/>
      </c>
      <c r="P422" t="str">
        <f>if(Z422=PROSES!$B$1,T422,)</f>
        <v/>
      </c>
      <c r="Q422" t="str">
        <f>if(X422=PROSES!$B$1,T422,)</f>
        <v/>
      </c>
      <c r="R422" t="str">
        <f t="shared" si="9"/>
        <v>GAMBIR LAMA II</v>
      </c>
      <c r="S422" s="3"/>
      <c r="T422" s="68" t="s">
        <v>3805</v>
      </c>
      <c r="U422" s="68" t="s">
        <v>58</v>
      </c>
      <c r="V422" s="68" t="s">
        <v>58</v>
      </c>
      <c r="W422" s="114" t="s">
        <v>3801</v>
      </c>
      <c r="X422" s="68"/>
      <c r="Y422" s="68" t="s">
        <v>3804</v>
      </c>
      <c r="Z422" s="68" t="s">
        <v>3802</v>
      </c>
      <c r="AA422" s="68" t="s">
        <v>61</v>
      </c>
      <c r="AB422" s="6"/>
      <c r="AC422" s="6"/>
      <c r="AD422" s="112">
        <v>0.0</v>
      </c>
      <c r="AE422" s="112">
        <v>1.0</v>
      </c>
      <c r="AF422" s="6"/>
      <c r="AG422" s="112">
        <v>0.15</v>
      </c>
      <c r="AH422" s="112">
        <v>1.0</v>
      </c>
      <c r="AI422" s="68" t="s">
        <v>64</v>
      </c>
      <c r="AJ422" s="112">
        <v>0.0</v>
      </c>
      <c r="AK422" s="6"/>
      <c r="AL422" s="6"/>
      <c r="AM422" s="112">
        <v>0.0</v>
      </c>
      <c r="AN422" s="112">
        <v>0.0</v>
      </c>
      <c r="AO422" s="112">
        <v>100.0</v>
      </c>
      <c r="AP422" s="112">
        <v>1.0</v>
      </c>
      <c r="AQ422" s="112">
        <v>0.78</v>
      </c>
      <c r="AR422" s="112">
        <v>0.02439518</v>
      </c>
      <c r="AS422" s="112">
        <v>81.8699</v>
      </c>
      <c r="AT422" s="112">
        <v>0.00345</v>
      </c>
      <c r="AU422" s="112">
        <v>0.02415</v>
      </c>
      <c r="AV422" s="112">
        <v>0.01755</v>
      </c>
      <c r="AW422" s="112">
        <v>0.0141</v>
      </c>
      <c r="AX422" s="112">
        <v>0.0</v>
      </c>
      <c r="AY422" s="112">
        <v>0.2365917</v>
      </c>
      <c r="AZ422" s="112">
        <v>-117.3499</v>
      </c>
    </row>
    <row r="423" hidden="1">
      <c r="A423">
        <f t="shared" si="2"/>
        <v>0</v>
      </c>
      <c r="B423" t="str">
        <f t="shared" si="3"/>
        <v/>
      </c>
      <c r="C423" t="str">
        <f>if(and(D$4&gt;1,E423=PROSES!$D$22),,D423)</f>
        <v/>
      </c>
      <c r="D423" s="1" t="str">
        <f>if(and(F$4&gt;1,F423=PROSES!$B$10),,F423)</f>
        <v/>
      </c>
      <c r="E423" t="str">
        <f t="shared" si="4"/>
        <v/>
      </c>
      <c r="F423" t="str">
        <f t="shared" si="5"/>
        <v/>
      </c>
      <c r="G423" s="1" t="str">
        <f>if(Z423=PROSES!$E$29,T423,)</f>
        <v/>
      </c>
      <c r="H423" t="str">
        <f>if(X423=PROSES!$E$29,T423,)</f>
        <v/>
      </c>
      <c r="I423" t="str">
        <f t="shared" si="6"/>
        <v/>
      </c>
      <c r="J423" t="str">
        <f>if(and($K$4&gt;1,R423=PROSES!$C$2),,K423)</f>
        <v/>
      </c>
      <c r="K423" s="1" t="str">
        <f>if(and($L$4&gt;1,L423=PROSES!$B$2),,L423)</f>
        <v/>
      </c>
      <c r="L423" t="str">
        <f t="shared" si="7"/>
        <v/>
      </c>
      <c r="M423" t="str">
        <f>if(Z423=PROSES!$B$3,T423,)</f>
        <v/>
      </c>
      <c r="N423" t="str">
        <f>if(X423=PROSES!$B$3,T423,)</f>
        <v/>
      </c>
      <c r="O423" t="str">
        <f t="shared" si="8"/>
        <v/>
      </c>
      <c r="P423" t="str">
        <f>if(Z423=PROSES!$B$1,T423,)</f>
        <v/>
      </c>
      <c r="Q423" t="str">
        <f>if(X423=PROSES!$B$1,T423,)</f>
        <v/>
      </c>
      <c r="R423" t="str">
        <f t="shared" si="9"/>
        <v>2GDBGE</v>
      </c>
      <c r="S423" s="3"/>
      <c r="T423" s="68" t="s">
        <v>851</v>
      </c>
      <c r="U423" s="68" t="s">
        <v>115</v>
      </c>
      <c r="V423" s="68" t="s">
        <v>115</v>
      </c>
      <c r="W423" s="114" t="s">
        <v>852</v>
      </c>
      <c r="X423" s="68"/>
      <c r="Y423" s="68" t="s">
        <v>853</v>
      </c>
      <c r="Z423" s="68" t="s">
        <v>854</v>
      </c>
      <c r="AA423" s="68" t="s">
        <v>85</v>
      </c>
      <c r="AB423" s="6"/>
      <c r="AC423" s="6"/>
      <c r="AD423" s="112">
        <v>0.0</v>
      </c>
      <c r="AE423" s="112">
        <v>1.0</v>
      </c>
      <c r="AF423" s="6"/>
      <c r="AG423" s="112">
        <v>0.07</v>
      </c>
      <c r="AH423" s="112">
        <v>1.0</v>
      </c>
      <c r="AI423" s="68" t="s">
        <v>64</v>
      </c>
      <c r="AJ423" s="112">
        <v>0.0</v>
      </c>
      <c r="AK423" s="6"/>
      <c r="AL423" s="6"/>
      <c r="AM423" s="112">
        <v>0.0</v>
      </c>
      <c r="AN423" s="112">
        <v>0.0</v>
      </c>
      <c r="AO423" s="112">
        <v>100.0</v>
      </c>
      <c r="AP423" s="112">
        <v>1.0</v>
      </c>
      <c r="AQ423" s="112">
        <v>1.99</v>
      </c>
      <c r="AR423" s="112">
        <v>0.01681595</v>
      </c>
      <c r="AS423" s="112">
        <v>81.3572</v>
      </c>
      <c r="AT423" s="112">
        <v>0.002527</v>
      </c>
      <c r="AU423" s="112">
        <v>0.016625</v>
      </c>
      <c r="AV423" s="112">
        <v>0.01302</v>
      </c>
      <c r="AW423" s="112">
        <v>0.04984</v>
      </c>
      <c r="AX423" s="112">
        <v>0.0</v>
      </c>
      <c r="AY423" s="112">
        <v>0.6904756</v>
      </c>
      <c r="AZ423" s="112">
        <v>-8.889122</v>
      </c>
    </row>
    <row r="424" hidden="1">
      <c r="A424">
        <f t="shared" si="2"/>
        <v>0</v>
      </c>
      <c r="B424" t="str">
        <f t="shared" si="3"/>
        <v/>
      </c>
      <c r="C424" t="str">
        <f>if(and(D$4&gt;1,E424=PROSES!$D$22),,D424)</f>
        <v/>
      </c>
      <c r="D424" s="1" t="str">
        <f>if(and(F$4&gt;1,F424=PROSES!$B$10),,F424)</f>
        <v/>
      </c>
      <c r="E424" t="str">
        <f t="shared" si="4"/>
        <v/>
      </c>
      <c r="F424" t="str">
        <f t="shared" si="5"/>
        <v/>
      </c>
      <c r="G424" s="1" t="str">
        <f>if(Z424=PROSES!$E$29,T424,)</f>
        <v/>
      </c>
      <c r="H424" t="str">
        <f>if(X424=PROSES!$E$29,T424,)</f>
        <v/>
      </c>
      <c r="I424" t="str">
        <f t="shared" si="6"/>
        <v/>
      </c>
      <c r="J424" t="str">
        <f>if(and($K$4&gt;1,R424=PROSES!$C$2),,K424)</f>
        <v/>
      </c>
      <c r="K424" s="1" t="str">
        <f>if(and($L$4&gt;1,L424=PROSES!$B$2),,L424)</f>
        <v/>
      </c>
      <c r="L424" t="str">
        <f t="shared" si="7"/>
        <v/>
      </c>
      <c r="M424" t="str">
        <f>if(Z424=PROSES!$B$3,T424,)</f>
        <v/>
      </c>
      <c r="N424" t="str">
        <f>if(X424=PROSES!$B$3,T424,)</f>
        <v/>
      </c>
      <c r="O424" t="str">
        <f t="shared" si="8"/>
        <v/>
      </c>
      <c r="P424" t="str">
        <f>if(Z424=PROSES!$B$1,T424,)</f>
        <v/>
      </c>
      <c r="Q424" t="str">
        <f>if(X424=PROSES!$B$1,T424,)</f>
        <v/>
      </c>
      <c r="R424" t="str">
        <f t="shared" si="9"/>
        <v>UJUNG BERUNG5</v>
      </c>
      <c r="S424" s="3"/>
      <c r="T424" s="68" t="s">
        <v>855</v>
      </c>
      <c r="U424" s="68" t="s">
        <v>115</v>
      </c>
      <c r="V424" s="68" t="s">
        <v>115</v>
      </c>
      <c r="W424" s="114" t="s">
        <v>134</v>
      </c>
      <c r="X424" s="68"/>
      <c r="Y424" s="68" t="s">
        <v>853</v>
      </c>
      <c r="Z424" s="68" t="s">
        <v>242</v>
      </c>
      <c r="AA424" s="68" t="s">
        <v>85</v>
      </c>
      <c r="AB424" s="6"/>
      <c r="AC424" s="6"/>
      <c r="AD424" s="112">
        <v>0.0</v>
      </c>
      <c r="AE424" s="112">
        <v>1.0</v>
      </c>
      <c r="AF424" s="6"/>
      <c r="AG424" s="112">
        <v>4.115</v>
      </c>
      <c r="AH424" s="112">
        <v>1.0</v>
      </c>
      <c r="AI424" s="68" t="s">
        <v>64</v>
      </c>
      <c r="AJ424" s="112">
        <v>0.0</v>
      </c>
      <c r="AK424" s="6"/>
      <c r="AL424" s="6"/>
      <c r="AM424" s="112">
        <v>0.0</v>
      </c>
      <c r="AN424" s="112">
        <v>0.0</v>
      </c>
      <c r="AO424" s="112">
        <v>100.0</v>
      </c>
      <c r="AP424" s="112">
        <v>1.0</v>
      </c>
      <c r="AQ424" s="112">
        <v>1.2</v>
      </c>
      <c r="AR424" s="112">
        <v>1.16629</v>
      </c>
      <c r="AS424" s="112">
        <v>78.06761</v>
      </c>
      <c r="AT424" s="112">
        <v>0.241139</v>
      </c>
      <c r="AU424" s="112">
        <v>1.141089</v>
      </c>
      <c r="AV424" s="112">
        <v>0.858389</v>
      </c>
      <c r="AW424" s="112">
        <v>3.423268</v>
      </c>
      <c r="AX424" s="112">
        <v>0.0</v>
      </c>
      <c r="AY424" s="112">
        <v>0.6756974</v>
      </c>
      <c r="AZ424" s="112">
        <v>-3.202028</v>
      </c>
    </row>
    <row r="425" hidden="1">
      <c r="A425">
        <f t="shared" si="2"/>
        <v>0</v>
      </c>
      <c r="B425" t="str">
        <f t="shared" si="3"/>
        <v/>
      </c>
      <c r="C425" t="str">
        <f>if(and(D$4&gt;1,E425=PROSES!$D$22),,D425)</f>
        <v/>
      </c>
      <c r="D425" s="1" t="str">
        <f>if(and(F$4&gt;1,F425=PROSES!$B$10),,F425)</f>
        <v/>
      </c>
      <c r="E425" t="str">
        <f t="shared" si="4"/>
        <v/>
      </c>
      <c r="F425" t="str">
        <f t="shared" si="5"/>
        <v/>
      </c>
      <c r="G425" s="1" t="str">
        <f>if(Z425=PROSES!$E$29,T425,)</f>
        <v/>
      </c>
      <c r="H425" t="str">
        <f>if(X425=PROSES!$E$29,T425,)</f>
        <v/>
      </c>
      <c r="I425" t="str">
        <f t="shared" si="6"/>
        <v/>
      </c>
      <c r="J425" t="str">
        <f>if(and($K$4&gt;1,R425=PROSES!$C$2),,K425)</f>
        <v/>
      </c>
      <c r="K425" s="1" t="str">
        <f>if(and($L$4&gt;1,L425=PROSES!$B$2),,L425)</f>
        <v/>
      </c>
      <c r="L425" t="str">
        <f t="shared" si="7"/>
        <v/>
      </c>
      <c r="M425" t="str">
        <f>if(Z425=PROSES!$B$3,T425,)</f>
        <v/>
      </c>
      <c r="N425" t="str">
        <f>if(X425=PROSES!$B$3,T425,)</f>
        <v/>
      </c>
      <c r="O425" t="str">
        <f t="shared" si="8"/>
        <v/>
      </c>
      <c r="P425" t="str">
        <f>if(Z425=PROSES!$B$1,T425,)</f>
        <v/>
      </c>
      <c r="Q425" t="str">
        <f>if(X425=PROSES!$B$1,T425,)</f>
        <v/>
      </c>
      <c r="R425" t="str">
        <f t="shared" si="9"/>
        <v>2GDBGE</v>
      </c>
      <c r="S425" s="3"/>
      <c r="T425" s="68" t="s">
        <v>856</v>
      </c>
      <c r="U425" s="68" t="s">
        <v>115</v>
      </c>
      <c r="V425" s="68" t="s">
        <v>115</v>
      </c>
      <c r="W425" s="114" t="s">
        <v>852</v>
      </c>
      <c r="X425" s="116"/>
      <c r="Y425" s="68" t="s">
        <v>857</v>
      </c>
      <c r="Z425" s="68" t="s">
        <v>854</v>
      </c>
      <c r="AA425" s="68" t="s">
        <v>88</v>
      </c>
      <c r="AB425" s="6"/>
      <c r="AC425" s="6"/>
      <c r="AD425" s="112">
        <v>0.0</v>
      </c>
      <c r="AE425" s="112">
        <v>1.0</v>
      </c>
      <c r="AF425" s="6"/>
      <c r="AG425" s="112">
        <v>0.07</v>
      </c>
      <c r="AH425" s="112">
        <v>1.0</v>
      </c>
      <c r="AI425" s="68" t="s">
        <v>64</v>
      </c>
      <c r="AJ425" s="112">
        <v>0.0</v>
      </c>
      <c r="AK425" s="6"/>
      <c r="AL425" s="6"/>
      <c r="AM425" s="112">
        <v>0.0</v>
      </c>
      <c r="AN425" s="112">
        <v>0.0</v>
      </c>
      <c r="AO425" s="112">
        <v>100.0</v>
      </c>
      <c r="AP425" s="112">
        <v>1.0</v>
      </c>
      <c r="AQ425" s="112">
        <v>1.99</v>
      </c>
      <c r="AR425" s="112">
        <v>0.01681595</v>
      </c>
      <c r="AS425" s="112">
        <v>81.3572</v>
      </c>
      <c r="AT425" s="112">
        <v>0.002527</v>
      </c>
      <c r="AU425" s="112">
        <v>0.016625</v>
      </c>
      <c r="AV425" s="112">
        <v>0.01302</v>
      </c>
      <c r="AW425" s="112">
        <v>0.04984</v>
      </c>
      <c r="AX425" s="112">
        <v>0.0</v>
      </c>
      <c r="AY425" s="112">
        <v>0.6904756</v>
      </c>
      <c r="AZ425" s="112">
        <v>-8.889122</v>
      </c>
    </row>
    <row r="426" hidden="1">
      <c r="A426">
        <f t="shared" si="2"/>
        <v>0</v>
      </c>
      <c r="B426" t="str">
        <f t="shared" si="3"/>
        <v/>
      </c>
      <c r="C426" t="str">
        <f>if(and(D$4&gt;1,E426=PROSES!$D$22),,D426)</f>
        <v/>
      </c>
      <c r="D426" s="1" t="str">
        <f>if(and(F$4&gt;1,F426=PROSES!$B$10),,F426)</f>
        <v/>
      </c>
      <c r="E426" t="str">
        <f t="shared" si="4"/>
        <v/>
      </c>
      <c r="F426" t="str">
        <f t="shared" si="5"/>
        <v/>
      </c>
      <c r="G426" s="1" t="str">
        <f>if(Z426=PROSES!$E$29,T426,)</f>
        <v/>
      </c>
      <c r="H426" t="str">
        <f>if(X426=PROSES!$E$29,T426,)</f>
        <v/>
      </c>
      <c r="I426" t="str">
        <f t="shared" si="6"/>
        <v/>
      </c>
      <c r="J426" t="str">
        <f>if(and($K$4&gt;1,R426=PROSES!$C$2),,K426)</f>
        <v/>
      </c>
      <c r="K426" s="1" t="str">
        <f>if(and($L$4&gt;1,L426=PROSES!$B$2),,L426)</f>
        <v/>
      </c>
      <c r="L426" t="str">
        <f t="shared" si="7"/>
        <v/>
      </c>
      <c r="M426" t="str">
        <f>if(Z426=PROSES!$B$3,T426,)</f>
        <v/>
      </c>
      <c r="N426" t="str">
        <f>if(X426=PROSES!$B$3,T426,)</f>
        <v/>
      </c>
      <c r="O426" t="str">
        <f t="shared" si="8"/>
        <v/>
      </c>
      <c r="P426" t="str">
        <f>if(Z426=PROSES!$B$1,T426,)</f>
        <v/>
      </c>
      <c r="Q426" t="str">
        <f>if(X426=PROSES!$B$1,T426,)</f>
        <v/>
      </c>
      <c r="R426" t="str">
        <f t="shared" si="9"/>
        <v>UJUNG BERUNG5</v>
      </c>
      <c r="S426" s="3"/>
      <c r="T426" s="68" t="s">
        <v>858</v>
      </c>
      <c r="U426" s="68" t="s">
        <v>115</v>
      </c>
      <c r="V426" s="68" t="s">
        <v>115</v>
      </c>
      <c r="W426" s="68" t="s">
        <v>134</v>
      </c>
      <c r="X426" s="68"/>
      <c r="Y426" s="68" t="s">
        <v>857</v>
      </c>
      <c r="Z426" s="68" t="s">
        <v>242</v>
      </c>
      <c r="AA426" s="68" t="s">
        <v>88</v>
      </c>
      <c r="AB426" s="6"/>
      <c r="AC426" s="6"/>
      <c r="AD426" s="112">
        <v>0.0</v>
      </c>
      <c r="AE426" s="112">
        <v>1.0</v>
      </c>
      <c r="AF426" s="6"/>
      <c r="AG426" s="112">
        <v>4.115</v>
      </c>
      <c r="AH426" s="112">
        <v>1.0</v>
      </c>
      <c r="AI426" s="68" t="s">
        <v>64</v>
      </c>
      <c r="AJ426" s="112">
        <v>0.0</v>
      </c>
      <c r="AK426" s="6"/>
      <c r="AL426" s="6"/>
      <c r="AM426" s="112">
        <v>0.0</v>
      </c>
      <c r="AN426" s="112">
        <v>0.0</v>
      </c>
      <c r="AO426" s="112">
        <v>100.0</v>
      </c>
      <c r="AP426" s="112">
        <v>1.0</v>
      </c>
      <c r="AQ426" s="112">
        <v>1.2</v>
      </c>
      <c r="AR426" s="112">
        <v>1.16629</v>
      </c>
      <c r="AS426" s="112">
        <v>78.06761</v>
      </c>
      <c r="AT426" s="112">
        <v>0.241139</v>
      </c>
      <c r="AU426" s="112">
        <v>1.141089</v>
      </c>
      <c r="AV426" s="112">
        <v>0.858389</v>
      </c>
      <c r="AW426" s="112">
        <v>3.423268</v>
      </c>
      <c r="AX426" s="112">
        <v>0.0</v>
      </c>
      <c r="AY426" s="112">
        <v>0.6756974</v>
      </c>
      <c r="AZ426" s="112">
        <v>-3.202028</v>
      </c>
    </row>
    <row r="427" hidden="1">
      <c r="A427">
        <f t="shared" si="2"/>
        <v>0</v>
      </c>
      <c r="B427" t="str">
        <f t="shared" si="3"/>
        <v/>
      </c>
      <c r="C427" t="str">
        <f>if(and(D$4&gt;1,E427=PROSES!$D$22),,D427)</f>
        <v/>
      </c>
      <c r="D427" s="1" t="str">
        <f>if(and(F$4&gt;1,F427=PROSES!$B$10),,F427)</f>
        <v/>
      </c>
      <c r="E427" t="str">
        <f t="shared" si="4"/>
        <v/>
      </c>
      <c r="F427" t="str">
        <f t="shared" si="5"/>
        <v/>
      </c>
      <c r="G427" s="1" t="str">
        <f>if(Z427=PROSES!$E$29,T427,)</f>
        <v/>
      </c>
      <c r="H427" t="str">
        <f>if(X427=PROSES!$E$29,T427,)</f>
        <v/>
      </c>
      <c r="I427" t="str">
        <f t="shared" si="6"/>
        <v/>
      </c>
      <c r="J427" t="str">
        <f>if(and($K$4&gt;1,R427=PROSES!$C$2),,K427)</f>
        <v/>
      </c>
      <c r="K427" s="1" t="str">
        <f>if(and($L$4&gt;1,L427=PROSES!$B$2),,L427)</f>
        <v/>
      </c>
      <c r="L427" t="str">
        <f t="shared" si="7"/>
        <v/>
      </c>
      <c r="M427" t="str">
        <f>if(Z427=PROSES!$B$3,T427,)</f>
        <v/>
      </c>
      <c r="N427" t="str">
        <f>if(X427=PROSES!$B$3,T427,)</f>
        <v/>
      </c>
      <c r="O427" t="str">
        <f t="shared" si="8"/>
        <v/>
      </c>
      <c r="P427" t="str">
        <f>if(Z427=PROSES!$B$1,T427,)</f>
        <v/>
      </c>
      <c r="Q427" t="str">
        <f>if(X427=PROSES!$B$1,T427,)</f>
        <v/>
      </c>
      <c r="R427" t="str">
        <f t="shared" si="9"/>
        <v>GEDUNGPOLAGAMBIRBARU</v>
      </c>
      <c r="S427" s="3"/>
      <c r="T427" s="68" t="s">
        <v>859</v>
      </c>
      <c r="U427" s="68" t="s">
        <v>58</v>
      </c>
      <c r="V427" s="68" t="s">
        <v>58</v>
      </c>
      <c r="W427" s="68" t="s">
        <v>716</v>
      </c>
      <c r="X427" s="68" t="s">
        <v>860</v>
      </c>
      <c r="Y427" s="68" t="s">
        <v>63</v>
      </c>
      <c r="Z427" s="68" t="s">
        <v>861</v>
      </c>
      <c r="AA427" s="68" t="s">
        <v>61</v>
      </c>
      <c r="AB427" s="6"/>
      <c r="AC427" s="6"/>
      <c r="AD427" s="112">
        <v>0.0</v>
      </c>
      <c r="AE427" s="112">
        <v>1.0</v>
      </c>
      <c r="AF427" s="6"/>
      <c r="AG427" s="112">
        <v>8.0</v>
      </c>
      <c r="AH427" s="112">
        <v>1.0</v>
      </c>
      <c r="AI427" s="68" t="s">
        <v>64</v>
      </c>
      <c r="AJ427" s="112">
        <v>0.0</v>
      </c>
      <c r="AK427" s="6"/>
      <c r="AL427" s="6"/>
      <c r="AM427" s="112">
        <v>0.0</v>
      </c>
      <c r="AN427" s="112">
        <v>0.0</v>
      </c>
      <c r="AO427" s="112">
        <v>100.0</v>
      </c>
      <c r="AP427" s="112">
        <v>1.0</v>
      </c>
      <c r="AQ427" s="112">
        <v>0.58</v>
      </c>
      <c r="AR427" s="112">
        <v>1.007127</v>
      </c>
      <c r="AS427" s="112">
        <v>63.33318</v>
      </c>
      <c r="AT427" s="112">
        <v>0.452</v>
      </c>
      <c r="AU427" s="112">
        <v>0.9</v>
      </c>
      <c r="AV427" s="112">
        <v>1.652</v>
      </c>
      <c r="AW427" s="112">
        <v>2.7</v>
      </c>
      <c r="AX427" s="112">
        <v>0.0</v>
      </c>
      <c r="AY427" s="112">
        <v>0.7160076</v>
      </c>
      <c r="AZ427" s="112">
        <v>-7.023246</v>
      </c>
    </row>
    <row r="428" hidden="1">
      <c r="A428">
        <f t="shared" si="2"/>
        <v>0</v>
      </c>
      <c r="B428" t="str">
        <f t="shared" si="3"/>
        <v/>
      </c>
      <c r="C428" t="str">
        <f>if(and(D$4&gt;1,E428=PROSES!$D$22),,D428)</f>
        <v/>
      </c>
      <c r="D428" s="1" t="str">
        <f>if(and(F$4&gt;1,F428=PROSES!$B$10),,F428)</f>
        <v/>
      </c>
      <c r="E428" t="str">
        <f t="shared" si="4"/>
        <v/>
      </c>
      <c r="F428" t="str">
        <f t="shared" si="5"/>
        <v/>
      </c>
      <c r="G428" s="1" t="str">
        <f>if(Z428=PROSES!$E$29,T428,)</f>
        <v/>
      </c>
      <c r="H428" t="str">
        <f>if(X428=PROSES!$E$29,T428,)</f>
        <v/>
      </c>
      <c r="I428" t="str">
        <f t="shared" si="6"/>
        <v/>
      </c>
      <c r="J428" t="str">
        <f>if(and($K$4&gt;1,R428=PROSES!$C$2),,K428)</f>
        <v/>
      </c>
      <c r="K428" s="1" t="str">
        <f>if(and($L$4&gt;1,L428=PROSES!$B$2),,L428)</f>
        <v/>
      </c>
      <c r="L428" t="str">
        <f t="shared" si="7"/>
        <v/>
      </c>
      <c r="M428" t="str">
        <f>if(Z428=PROSES!$B$3,T428,)</f>
        <v/>
      </c>
      <c r="N428" t="str">
        <f>if(X428=PROSES!$B$3,T428,)</f>
        <v/>
      </c>
      <c r="O428" t="str">
        <f t="shared" si="8"/>
        <v/>
      </c>
      <c r="P428" t="str">
        <f>if(Z428=PROSES!$B$1,T428,)</f>
        <v/>
      </c>
      <c r="Q428" t="str">
        <f>if(X428=PROSES!$B$1,T428,)</f>
        <v/>
      </c>
      <c r="R428" t="str">
        <f t="shared" si="9"/>
        <v>GEDUNGPOLAGAMBIRBARU</v>
      </c>
      <c r="S428" s="3"/>
      <c r="T428" s="68" t="s">
        <v>862</v>
      </c>
      <c r="U428" s="68" t="s">
        <v>58</v>
      </c>
      <c r="V428" s="68" t="s">
        <v>58</v>
      </c>
      <c r="W428" s="68" t="s">
        <v>716</v>
      </c>
      <c r="X428" s="68" t="s">
        <v>860</v>
      </c>
      <c r="Y428" s="68" t="s">
        <v>63</v>
      </c>
      <c r="Z428" s="68" t="s">
        <v>861</v>
      </c>
      <c r="AA428" s="68" t="s">
        <v>66</v>
      </c>
      <c r="AB428" s="6"/>
      <c r="AC428" s="6"/>
      <c r="AD428" s="112">
        <v>0.0</v>
      </c>
      <c r="AE428" s="112">
        <v>1.0</v>
      </c>
      <c r="AF428" s="6"/>
      <c r="AG428" s="112">
        <v>8.0</v>
      </c>
      <c r="AH428" s="112">
        <v>1.0</v>
      </c>
      <c r="AI428" s="68" t="s">
        <v>64</v>
      </c>
      <c r="AJ428" s="112">
        <v>0.0</v>
      </c>
      <c r="AK428" s="6"/>
      <c r="AL428" s="6"/>
      <c r="AM428" s="112">
        <v>0.0</v>
      </c>
      <c r="AN428" s="112">
        <v>0.0</v>
      </c>
      <c r="AO428" s="112">
        <v>100.0</v>
      </c>
      <c r="AP428" s="112">
        <v>1.0</v>
      </c>
      <c r="AQ428" s="112">
        <v>0.58</v>
      </c>
      <c r="AR428" s="112">
        <v>1.007127</v>
      </c>
      <c r="AS428" s="112">
        <v>63.33318</v>
      </c>
      <c r="AT428" s="112">
        <v>0.452</v>
      </c>
      <c r="AU428" s="112">
        <v>0.9</v>
      </c>
      <c r="AV428" s="112">
        <v>1.652</v>
      </c>
      <c r="AW428" s="112">
        <v>2.7</v>
      </c>
      <c r="AX428" s="112">
        <v>0.0</v>
      </c>
      <c r="AY428" s="112">
        <v>0.7160076</v>
      </c>
      <c r="AZ428" s="112">
        <v>-7.023246</v>
      </c>
    </row>
    <row r="429" hidden="1">
      <c r="A429">
        <f t="shared" si="2"/>
        <v>0</v>
      </c>
      <c r="B429" t="str">
        <f t="shared" si="3"/>
        <v/>
      </c>
      <c r="C429" t="str">
        <f>if(and(D$4&gt;1,E429=PROSES!$D$22),,D429)</f>
        <v/>
      </c>
      <c r="D429" s="1" t="str">
        <f>if(and(F$4&gt;1,F429=PROSES!$B$10),,F429)</f>
        <v/>
      </c>
      <c r="E429" t="str">
        <f t="shared" si="4"/>
        <v/>
      </c>
      <c r="F429" t="str">
        <f t="shared" si="5"/>
        <v/>
      </c>
      <c r="G429" s="1" t="str">
        <f>if(Z429=PROSES!$E$29,T429,)</f>
        <v/>
      </c>
      <c r="H429" t="str">
        <f>if(X429=PROSES!$E$29,T429,)</f>
        <v/>
      </c>
      <c r="I429" t="str">
        <f t="shared" si="6"/>
        <v/>
      </c>
      <c r="J429" t="str">
        <f>if(and($K$4&gt;1,R429=PROSES!$C$2),,K429)</f>
        <v/>
      </c>
      <c r="K429" s="1" t="str">
        <f>if(and($L$4&gt;1,L429=PROSES!$B$2),,L429)</f>
        <v/>
      </c>
      <c r="L429" t="str">
        <f t="shared" si="7"/>
        <v/>
      </c>
      <c r="M429" t="str">
        <f>if(Z429=PROSES!$B$3,T429,)</f>
        <v/>
      </c>
      <c r="N429" t="str">
        <f>if(X429=PROSES!$B$3,T429,)</f>
        <v/>
      </c>
      <c r="O429" t="str">
        <f t="shared" si="8"/>
        <v/>
      </c>
      <c r="P429" t="str">
        <f>if(Z429=PROSES!$B$1,T429,)</f>
        <v/>
      </c>
      <c r="Q429" t="str">
        <f>if(X429=PROSES!$B$1,T429,)</f>
        <v/>
      </c>
      <c r="R429" t="str">
        <f t="shared" si="9"/>
        <v>GONDANGWETAN5PIER5</v>
      </c>
      <c r="S429" s="3"/>
      <c r="T429" s="68" t="s">
        <v>863</v>
      </c>
      <c r="U429" s="68" t="s">
        <v>82</v>
      </c>
      <c r="V429" s="68" t="s">
        <v>82</v>
      </c>
      <c r="W429" s="68" t="s">
        <v>572</v>
      </c>
      <c r="X429" s="68" t="s">
        <v>357</v>
      </c>
      <c r="Y429" s="68" t="s">
        <v>85</v>
      </c>
      <c r="Z429" s="68" t="s">
        <v>864</v>
      </c>
      <c r="AA429" s="68" t="s">
        <v>85</v>
      </c>
      <c r="AB429" s="6"/>
      <c r="AC429" s="6"/>
      <c r="AD429" s="112">
        <v>0.0</v>
      </c>
      <c r="AE429" s="112">
        <v>1.0</v>
      </c>
      <c r="AF429" s="6"/>
      <c r="AG429" s="112">
        <v>10.866</v>
      </c>
      <c r="AH429" s="112">
        <v>1.0</v>
      </c>
      <c r="AI429" s="68" t="s">
        <v>64</v>
      </c>
      <c r="AJ429" s="112">
        <v>0.0</v>
      </c>
      <c r="AK429" s="6"/>
      <c r="AL429" s="6"/>
      <c r="AM429" s="112">
        <v>0.0</v>
      </c>
      <c r="AN429" s="112">
        <v>0.0</v>
      </c>
      <c r="AO429" s="112">
        <v>100.0</v>
      </c>
      <c r="AP429" s="112">
        <v>1.0</v>
      </c>
      <c r="AQ429" s="112">
        <v>1.5</v>
      </c>
      <c r="AR429" s="112">
        <v>2.986868</v>
      </c>
      <c r="AS429" s="112">
        <v>81.69598</v>
      </c>
      <c r="AT429" s="112">
        <v>0.4313802</v>
      </c>
      <c r="AU429" s="112">
        <v>2.955552</v>
      </c>
      <c r="AV429" s="112">
        <v>2.06128</v>
      </c>
      <c r="AW429" s="112">
        <v>8.866656</v>
      </c>
      <c r="AX429" s="112">
        <v>0.0</v>
      </c>
      <c r="AY429" s="112">
        <v>0.6842953</v>
      </c>
      <c r="AZ429" s="112">
        <v>-7.111392</v>
      </c>
    </row>
    <row r="430" hidden="1">
      <c r="A430">
        <f t="shared" si="2"/>
        <v>0</v>
      </c>
      <c r="B430" t="str">
        <f t="shared" si="3"/>
        <v/>
      </c>
      <c r="C430" t="str">
        <f>if(and(D$4&gt;1,E430=PROSES!$D$22),,D430)</f>
        <v/>
      </c>
      <c r="D430" s="1" t="str">
        <f>if(and(F$4&gt;1,F430=PROSES!$B$10),,F430)</f>
        <v/>
      </c>
      <c r="E430" t="str">
        <f t="shared" si="4"/>
        <v/>
      </c>
      <c r="F430" t="str">
        <f t="shared" si="5"/>
        <v/>
      </c>
      <c r="G430" s="1" t="str">
        <f>if(Z430=PROSES!$E$29,T430,)</f>
        <v/>
      </c>
      <c r="H430" t="str">
        <f>if(X430=PROSES!$E$29,T430,)</f>
        <v/>
      </c>
      <c r="I430" t="str">
        <f t="shared" si="6"/>
        <v/>
      </c>
      <c r="J430" t="str">
        <f>if(and($K$4&gt;1,R430=PROSES!$C$2),,K430)</f>
        <v/>
      </c>
      <c r="K430" s="1" t="str">
        <f>if(and($L$4&gt;1,L430=PROSES!$B$2),,L430)</f>
        <v/>
      </c>
      <c r="L430" t="str">
        <f t="shared" si="7"/>
        <v/>
      </c>
      <c r="M430" t="str">
        <f>if(Z430=PROSES!$B$3,T430,)</f>
        <v/>
      </c>
      <c r="N430" t="str">
        <f>if(X430=PROSES!$B$3,T430,)</f>
        <v/>
      </c>
      <c r="O430" t="str">
        <f t="shared" si="8"/>
        <v/>
      </c>
      <c r="P430" t="str">
        <f>if(Z430=PROSES!$B$1,T430,)</f>
        <v/>
      </c>
      <c r="Q430" t="str">
        <f>if(X430=PROSES!$B$1,T430,)</f>
        <v/>
      </c>
      <c r="R430" t="str">
        <f t="shared" si="9"/>
        <v>GONDANGWETAN5PIER5</v>
      </c>
      <c r="S430" s="3"/>
      <c r="T430" s="68" t="s">
        <v>865</v>
      </c>
      <c r="U430" s="68" t="s">
        <v>82</v>
      </c>
      <c r="V430" s="68" t="s">
        <v>82</v>
      </c>
      <c r="W430" s="68" t="s">
        <v>572</v>
      </c>
      <c r="X430" s="68" t="s">
        <v>357</v>
      </c>
      <c r="Y430" s="68" t="s">
        <v>85</v>
      </c>
      <c r="Z430" s="68" t="s">
        <v>864</v>
      </c>
      <c r="AA430" s="68" t="s">
        <v>88</v>
      </c>
      <c r="AB430" s="6"/>
      <c r="AC430" s="6"/>
      <c r="AD430" s="112">
        <v>0.0</v>
      </c>
      <c r="AE430" s="112">
        <v>1.0</v>
      </c>
      <c r="AF430" s="6"/>
      <c r="AG430" s="112">
        <v>10.866</v>
      </c>
      <c r="AH430" s="112">
        <v>1.0</v>
      </c>
      <c r="AI430" s="68" t="s">
        <v>64</v>
      </c>
      <c r="AJ430" s="112">
        <v>0.0</v>
      </c>
      <c r="AK430" s="6"/>
      <c r="AL430" s="6"/>
      <c r="AM430" s="112">
        <v>0.0</v>
      </c>
      <c r="AN430" s="112">
        <v>0.0</v>
      </c>
      <c r="AO430" s="112">
        <v>100.0</v>
      </c>
      <c r="AP430" s="112">
        <v>1.0</v>
      </c>
      <c r="AQ430" s="112">
        <v>1.5</v>
      </c>
      <c r="AR430" s="112">
        <v>2.986868</v>
      </c>
      <c r="AS430" s="112">
        <v>81.69598</v>
      </c>
      <c r="AT430" s="112">
        <v>0.4313802</v>
      </c>
      <c r="AU430" s="112">
        <v>2.955552</v>
      </c>
      <c r="AV430" s="112">
        <v>2.06128</v>
      </c>
      <c r="AW430" s="112">
        <v>8.866656</v>
      </c>
      <c r="AX430" s="112">
        <v>0.0</v>
      </c>
      <c r="AY430" s="112">
        <v>0.6842953</v>
      </c>
      <c r="AZ430" s="112">
        <v>-7.111392</v>
      </c>
    </row>
    <row r="431" hidden="1">
      <c r="A431">
        <f t="shared" si="2"/>
        <v>0</v>
      </c>
      <c r="B431" t="str">
        <f t="shared" si="3"/>
        <v/>
      </c>
      <c r="C431" t="str">
        <f>if(and(D$4&gt;1,E431=PROSES!$D$22),,D431)</f>
        <v/>
      </c>
      <c r="D431" s="1" t="str">
        <f>if(and(F$4&gt;1,F431=PROSES!$B$10),,F431)</f>
        <v/>
      </c>
      <c r="E431" t="str">
        <f t="shared" si="4"/>
        <v/>
      </c>
      <c r="F431" t="str">
        <f t="shared" si="5"/>
        <v/>
      </c>
      <c r="G431" s="1" t="str">
        <f>if(Z431=PROSES!$E$29,T431,)</f>
        <v/>
      </c>
      <c r="H431" t="str">
        <f>if(X431=PROSES!$E$29,T431,)</f>
        <v/>
      </c>
      <c r="I431" t="str">
        <f t="shared" si="6"/>
        <v/>
      </c>
      <c r="J431" t="str">
        <f>if(and($K$4&gt;1,R431=PROSES!$C$2),,K431)</f>
        <v/>
      </c>
      <c r="K431" s="1" t="str">
        <f>if(and($L$4&gt;1,L431=PROSES!$B$2),,L431)</f>
        <v/>
      </c>
      <c r="L431" t="str">
        <f t="shared" si="7"/>
        <v/>
      </c>
      <c r="M431" t="str">
        <f>if(Z431=PROSES!$B$3,T431,)</f>
        <v/>
      </c>
      <c r="N431" t="str">
        <f>if(X431=PROSES!$B$3,T431,)</f>
        <v/>
      </c>
      <c r="O431" t="str">
        <f t="shared" si="8"/>
        <v/>
      </c>
      <c r="P431" t="str">
        <f>if(Z431=PROSES!$B$1,T431,)</f>
        <v/>
      </c>
      <c r="Q431" t="str">
        <f>if(X431=PROSES!$B$1,T431,)</f>
        <v/>
      </c>
      <c r="R431" t="str">
        <f t="shared" si="9"/>
        <v>GONDANGWETAN5REJOSO5</v>
      </c>
      <c r="S431" s="3"/>
      <c r="T431" s="68" t="s">
        <v>866</v>
      </c>
      <c r="U431" s="68" t="s">
        <v>82</v>
      </c>
      <c r="V431" s="68" t="s">
        <v>82</v>
      </c>
      <c r="W431" s="68" t="s">
        <v>210</v>
      </c>
      <c r="X431" s="68" t="s">
        <v>357</v>
      </c>
      <c r="Y431" s="68" t="s">
        <v>85</v>
      </c>
      <c r="Z431" s="68" t="s">
        <v>867</v>
      </c>
      <c r="AA431" s="68" t="s">
        <v>85</v>
      </c>
      <c r="AB431" s="6"/>
      <c r="AC431" s="6"/>
      <c r="AD431" s="112">
        <v>0.0</v>
      </c>
      <c r="AE431" s="112">
        <v>1.0</v>
      </c>
      <c r="AF431" s="6"/>
      <c r="AG431" s="112">
        <v>10.487</v>
      </c>
      <c r="AH431" s="112">
        <v>0.95</v>
      </c>
      <c r="AI431" s="68" t="s">
        <v>64</v>
      </c>
      <c r="AJ431" s="112">
        <v>0.0</v>
      </c>
      <c r="AK431" s="6"/>
      <c r="AL431" s="6"/>
      <c r="AM431" s="112">
        <v>0.0</v>
      </c>
      <c r="AN431" s="112">
        <v>0.0</v>
      </c>
      <c r="AO431" s="112">
        <v>100.0</v>
      </c>
      <c r="AP431" s="112">
        <v>1.0</v>
      </c>
      <c r="AQ431" s="112">
        <v>0.57</v>
      </c>
      <c r="AR431" s="112">
        <v>4.374172</v>
      </c>
      <c r="AS431" s="112">
        <v>73.681</v>
      </c>
      <c r="AT431" s="112">
        <v>1.229077</v>
      </c>
      <c r="AU431" s="112">
        <v>4.197946</v>
      </c>
      <c r="AV431" s="112">
        <v>2.802126</v>
      </c>
      <c r="AW431" s="112">
        <v>12.59384</v>
      </c>
      <c r="AX431" s="112">
        <v>0.0</v>
      </c>
      <c r="AY431" s="112">
        <v>0.650941</v>
      </c>
      <c r="AZ431" s="112">
        <v>5.70712</v>
      </c>
    </row>
    <row r="432" hidden="1">
      <c r="A432">
        <f t="shared" si="2"/>
        <v>0</v>
      </c>
      <c r="B432" t="str">
        <f t="shared" si="3"/>
        <v/>
      </c>
      <c r="C432" t="str">
        <f>if(and(D$4&gt;1,E432=PROSES!$D$22),,D432)</f>
        <v/>
      </c>
      <c r="D432" s="1" t="str">
        <f>if(and(F$4&gt;1,F432=PROSES!$B$10),,F432)</f>
        <v/>
      </c>
      <c r="E432" t="str">
        <f t="shared" si="4"/>
        <v/>
      </c>
      <c r="F432" t="str">
        <f t="shared" si="5"/>
        <v/>
      </c>
      <c r="G432" s="1" t="str">
        <f>if(Z432=PROSES!$E$29,T432,)</f>
        <v/>
      </c>
      <c r="H432" t="str">
        <f>if(X432=PROSES!$E$29,T432,)</f>
        <v/>
      </c>
      <c r="I432" t="str">
        <f t="shared" si="6"/>
        <v/>
      </c>
      <c r="J432" t="str">
        <f>if(and($K$4&gt;1,R432=PROSES!$C$2),,K432)</f>
        <v/>
      </c>
      <c r="K432" s="1" t="str">
        <f>if(and($L$4&gt;1,L432=PROSES!$B$2),,L432)</f>
        <v/>
      </c>
      <c r="L432" t="str">
        <f t="shared" si="7"/>
        <v/>
      </c>
      <c r="M432" t="str">
        <f>if(Z432=PROSES!$B$3,T432,)</f>
        <v/>
      </c>
      <c r="N432" t="str">
        <f>if(X432=PROSES!$B$3,T432,)</f>
        <v/>
      </c>
      <c r="O432" t="str">
        <f t="shared" si="8"/>
        <v/>
      </c>
      <c r="P432" t="str">
        <f>if(Z432=PROSES!$B$1,T432,)</f>
        <v/>
      </c>
      <c r="Q432" t="str">
        <f>if(X432=PROSES!$B$1,T432,)</f>
        <v/>
      </c>
      <c r="R432" t="str">
        <f t="shared" si="9"/>
        <v>GONDANGWETAN5REJOSO5</v>
      </c>
      <c r="S432" s="3"/>
      <c r="T432" s="68" t="s">
        <v>868</v>
      </c>
      <c r="U432" s="68" t="s">
        <v>82</v>
      </c>
      <c r="V432" s="68" t="s">
        <v>82</v>
      </c>
      <c r="W432" s="68" t="s">
        <v>210</v>
      </c>
      <c r="X432" s="68" t="s">
        <v>357</v>
      </c>
      <c r="Y432" s="68" t="s">
        <v>85</v>
      </c>
      <c r="Z432" s="68" t="s">
        <v>867</v>
      </c>
      <c r="AA432" s="68" t="s">
        <v>85</v>
      </c>
      <c r="AB432" s="6"/>
      <c r="AC432" s="6"/>
      <c r="AD432" s="112">
        <v>0.0</v>
      </c>
      <c r="AE432" s="112">
        <v>1.0</v>
      </c>
      <c r="AF432" s="6"/>
      <c r="AG432" s="112">
        <v>10.487</v>
      </c>
      <c r="AH432" s="112">
        <v>0.95</v>
      </c>
      <c r="AI432" s="68" t="s">
        <v>64</v>
      </c>
      <c r="AJ432" s="112">
        <v>0.0</v>
      </c>
      <c r="AK432" s="6"/>
      <c r="AL432" s="6"/>
      <c r="AM432" s="112">
        <v>0.0</v>
      </c>
      <c r="AN432" s="112">
        <v>0.0</v>
      </c>
      <c r="AO432" s="112">
        <v>100.0</v>
      </c>
      <c r="AP432" s="112">
        <v>1.0</v>
      </c>
      <c r="AQ432" s="112">
        <v>0.57</v>
      </c>
      <c r="AR432" s="112">
        <v>4.374172</v>
      </c>
      <c r="AS432" s="112">
        <v>73.681</v>
      </c>
      <c r="AT432" s="112">
        <v>1.229077</v>
      </c>
      <c r="AU432" s="112">
        <v>4.197946</v>
      </c>
      <c r="AV432" s="112">
        <v>2.802126</v>
      </c>
      <c r="AW432" s="112">
        <v>12.59384</v>
      </c>
      <c r="AX432" s="112">
        <v>0.0</v>
      </c>
      <c r="AY432" s="112">
        <v>0.650941</v>
      </c>
      <c r="AZ432" s="112">
        <v>5.70712</v>
      </c>
    </row>
    <row r="433" hidden="1">
      <c r="A433">
        <f t="shared" si="2"/>
        <v>0</v>
      </c>
      <c r="B433" t="str">
        <f t="shared" si="3"/>
        <v/>
      </c>
      <c r="C433" t="str">
        <f>if(and(D$4&gt;1,E433=PROSES!$D$22),,D433)</f>
        <v/>
      </c>
      <c r="D433" s="1" t="str">
        <f>if(and(F$4&gt;1,F433=PROSES!$B$10),,F433)</f>
        <v/>
      </c>
      <c r="E433" t="str">
        <f t="shared" si="4"/>
        <v/>
      </c>
      <c r="F433" t="str">
        <f t="shared" si="5"/>
        <v/>
      </c>
      <c r="G433" s="1" t="str">
        <f>if(Z433=PROSES!$E$29,T433,)</f>
        <v/>
      </c>
      <c r="H433" t="str">
        <f>if(X433=PROSES!$E$29,T433,)</f>
        <v/>
      </c>
      <c r="I433" t="str">
        <f t="shared" si="6"/>
        <v/>
      </c>
      <c r="J433" t="str">
        <f>if(and($K$4&gt;1,R433=PROSES!$C$2),,K433)</f>
        <v/>
      </c>
      <c r="K433" s="1" t="str">
        <f>if(and($L$4&gt;1,L433=PROSES!$B$2),,L433)</f>
        <v/>
      </c>
      <c r="L433" t="str">
        <f t="shared" si="7"/>
        <v/>
      </c>
      <c r="M433" t="str">
        <f>if(Z433=PROSES!$B$3,T433,)</f>
        <v/>
      </c>
      <c r="N433" t="str">
        <f>if(X433=PROSES!$B$3,T433,)</f>
        <v/>
      </c>
      <c r="O433" t="str">
        <f t="shared" si="8"/>
        <v/>
      </c>
      <c r="P433" t="str">
        <f>if(Z433=PROSES!$B$1,T433,)</f>
        <v/>
      </c>
      <c r="Q433" t="str">
        <f>if(X433=PROSES!$B$1,T433,)</f>
        <v/>
      </c>
      <c r="R433" t="str">
        <f t="shared" si="9"/>
        <v>NEW PRIOK</v>
      </c>
      <c r="S433" s="3"/>
      <c r="T433" s="68" t="s">
        <v>869</v>
      </c>
      <c r="U433" s="68" t="s">
        <v>58</v>
      </c>
      <c r="V433" s="68" t="s">
        <v>58</v>
      </c>
      <c r="W433" s="68" t="s">
        <v>146</v>
      </c>
      <c r="X433" s="68"/>
      <c r="Y433" s="68" t="s">
        <v>870</v>
      </c>
      <c r="Z433" s="68" t="s">
        <v>871</v>
      </c>
      <c r="AA433" s="68" t="s">
        <v>872</v>
      </c>
      <c r="AB433" s="6"/>
      <c r="AC433" s="6"/>
      <c r="AD433" s="112">
        <v>0.0</v>
      </c>
      <c r="AE433" s="112">
        <v>1.0</v>
      </c>
      <c r="AF433" s="6"/>
      <c r="AG433" s="112">
        <v>0.6</v>
      </c>
      <c r="AH433" s="112">
        <v>1.0</v>
      </c>
      <c r="AI433" s="68" t="s">
        <v>64</v>
      </c>
      <c r="AJ433" s="112">
        <v>0.0</v>
      </c>
      <c r="AK433" s="6"/>
      <c r="AL433" s="6"/>
      <c r="AM433" s="112">
        <v>0.0</v>
      </c>
      <c r="AN433" s="112">
        <v>0.0</v>
      </c>
      <c r="AO433" s="112">
        <v>100.0</v>
      </c>
      <c r="AP433" s="112">
        <v>1.0</v>
      </c>
      <c r="AQ433" s="112">
        <v>1.3</v>
      </c>
      <c r="AR433" s="112">
        <v>0.1525964</v>
      </c>
      <c r="AS433" s="112">
        <v>87.0926</v>
      </c>
      <c r="AT433" s="112">
        <v>0.00774</v>
      </c>
      <c r="AU433" s="112">
        <v>0.1524</v>
      </c>
      <c r="AV433" s="112">
        <v>0.09774</v>
      </c>
      <c r="AW433" s="112">
        <v>0.4572</v>
      </c>
      <c r="AX433" s="112">
        <v>0.0</v>
      </c>
      <c r="AY433" s="112">
        <v>0.6942272</v>
      </c>
      <c r="AZ433" s="112">
        <v>-13.54318</v>
      </c>
    </row>
    <row r="434" hidden="1">
      <c r="A434">
        <f t="shared" si="2"/>
        <v>0</v>
      </c>
      <c r="B434" t="str">
        <f t="shared" si="3"/>
        <v/>
      </c>
      <c r="C434" t="str">
        <f>if(and(D$4&gt;1,E434=PROSES!$D$22),,D434)</f>
        <v/>
      </c>
      <c r="D434" s="1" t="str">
        <f>if(and(F$4&gt;1,F434=PROSES!$B$10),,F434)</f>
        <v/>
      </c>
      <c r="E434" t="str">
        <f t="shared" si="4"/>
        <v/>
      </c>
      <c r="F434" t="str">
        <f t="shared" si="5"/>
        <v/>
      </c>
      <c r="G434" s="1" t="str">
        <f>if(Z434=PROSES!$E$29,T434,)</f>
        <v/>
      </c>
      <c r="H434" t="str">
        <f>if(X434=PROSES!$E$29,T434,)</f>
        <v/>
      </c>
      <c r="I434" t="str">
        <f t="shared" si="6"/>
        <v/>
      </c>
      <c r="J434" t="str">
        <f>if(and($K$4&gt;1,R434=PROSES!$C$2),,K434)</f>
        <v/>
      </c>
      <c r="K434" s="1" t="str">
        <f>if(and($L$4&gt;1,L434=PROSES!$B$2),,L434)</f>
        <v/>
      </c>
      <c r="L434" t="str">
        <f t="shared" si="7"/>
        <v/>
      </c>
      <c r="M434" t="str">
        <f>if(Z434=PROSES!$B$3,T434,)</f>
        <v/>
      </c>
      <c r="N434" t="str">
        <f>if(X434=PROSES!$B$3,T434,)</f>
        <v/>
      </c>
      <c r="O434" t="str">
        <f t="shared" si="8"/>
        <v/>
      </c>
      <c r="P434" t="str">
        <f>if(Z434=PROSES!$B$1,T434,)</f>
        <v/>
      </c>
      <c r="Q434" t="str">
        <f>if(X434=PROSES!$B$1,T434,)</f>
        <v/>
      </c>
      <c r="R434" t="str">
        <f t="shared" si="9"/>
        <v>NEW PRIOK</v>
      </c>
      <c r="S434" s="3"/>
      <c r="T434" s="68" t="s">
        <v>873</v>
      </c>
      <c r="U434" s="68" t="s">
        <v>58</v>
      </c>
      <c r="V434" s="68" t="s">
        <v>58</v>
      </c>
      <c r="W434" s="68" t="s">
        <v>146</v>
      </c>
      <c r="X434" s="68"/>
      <c r="Y434" s="68" t="s">
        <v>874</v>
      </c>
      <c r="Z434" s="68" t="s">
        <v>871</v>
      </c>
      <c r="AA434" s="68" t="s">
        <v>872</v>
      </c>
      <c r="AB434" s="6"/>
      <c r="AC434" s="6"/>
      <c r="AD434" s="112">
        <v>0.0</v>
      </c>
      <c r="AE434" s="112">
        <v>1.0</v>
      </c>
      <c r="AF434" s="6"/>
      <c r="AG434" s="112">
        <v>0.6</v>
      </c>
      <c r="AH434" s="112">
        <v>1.0</v>
      </c>
      <c r="AI434" s="68" t="s">
        <v>64</v>
      </c>
      <c r="AJ434" s="112">
        <v>0.0</v>
      </c>
      <c r="AK434" s="6"/>
      <c r="AL434" s="6"/>
      <c r="AM434" s="112">
        <v>0.0</v>
      </c>
      <c r="AN434" s="112">
        <v>0.0</v>
      </c>
      <c r="AO434" s="112">
        <v>100.0</v>
      </c>
      <c r="AP434" s="112">
        <v>1.0</v>
      </c>
      <c r="AQ434" s="112">
        <v>1.3</v>
      </c>
      <c r="AR434" s="112">
        <v>0.1525964</v>
      </c>
      <c r="AS434" s="112">
        <v>87.0926</v>
      </c>
      <c r="AT434" s="112">
        <v>0.00774</v>
      </c>
      <c r="AU434" s="112">
        <v>0.1524</v>
      </c>
      <c r="AV434" s="112">
        <v>0.09774</v>
      </c>
      <c r="AW434" s="112">
        <v>0.4572</v>
      </c>
      <c r="AX434" s="112">
        <v>0.0</v>
      </c>
      <c r="AY434" s="112">
        <v>0.6942272</v>
      </c>
      <c r="AZ434" s="112">
        <v>-13.54318</v>
      </c>
    </row>
    <row r="435" hidden="1">
      <c r="A435">
        <f t="shared" si="2"/>
        <v>0</v>
      </c>
      <c r="B435" t="str">
        <f t="shared" si="3"/>
        <v/>
      </c>
      <c r="C435" t="str">
        <f>if(and(D$4&gt;1,E435=PROSES!$D$22),,D435)</f>
        <v/>
      </c>
      <c r="D435" s="1" t="str">
        <f>if(and(F$4&gt;1,F435=PROSES!$B$10),,F435)</f>
        <v/>
      </c>
      <c r="E435" t="str">
        <f t="shared" si="4"/>
        <v/>
      </c>
      <c r="F435" t="str">
        <f t="shared" si="5"/>
        <v/>
      </c>
      <c r="G435" s="1" t="str">
        <f>if(Z435=PROSES!$E$29,T435,)</f>
        <v/>
      </c>
      <c r="H435" t="str">
        <f>if(X435=PROSES!$E$29,T435,)</f>
        <v/>
      </c>
      <c r="I435" t="str">
        <f t="shared" si="6"/>
        <v/>
      </c>
      <c r="J435" t="str">
        <f>if(and($K$4&gt;1,R435=PROSES!$C$2),,K435)</f>
        <v/>
      </c>
      <c r="K435" s="1" t="str">
        <f>if(and($L$4&gt;1,L435=PROSES!$B$2),,L435)</f>
        <v/>
      </c>
      <c r="L435" t="str">
        <f t="shared" si="7"/>
        <v/>
      </c>
      <c r="M435" t="str">
        <f>if(Z435=PROSES!$B$3,T435,)</f>
        <v/>
      </c>
      <c r="N435" t="str">
        <f>if(X435=PROSES!$B$3,T435,)</f>
        <v/>
      </c>
      <c r="O435" t="str">
        <f t="shared" si="8"/>
        <v/>
      </c>
      <c r="P435" t="str">
        <f>if(Z435=PROSES!$B$1,T435,)</f>
        <v/>
      </c>
      <c r="Q435" t="str">
        <f>if(X435=PROSES!$B$1,T435,)</f>
        <v/>
      </c>
      <c r="R435" t="str">
        <f t="shared" si="9"/>
        <v>NEW PRIOK</v>
      </c>
      <c r="S435" s="3"/>
      <c r="T435" s="68" t="s">
        <v>875</v>
      </c>
      <c r="U435" s="68" t="s">
        <v>58</v>
      </c>
      <c r="V435" s="68" t="s">
        <v>58</v>
      </c>
      <c r="W435" s="68" t="s">
        <v>146</v>
      </c>
      <c r="X435" s="68"/>
      <c r="Y435" s="68" t="s">
        <v>876</v>
      </c>
      <c r="Z435" s="68" t="s">
        <v>871</v>
      </c>
      <c r="AA435" s="68" t="s">
        <v>872</v>
      </c>
      <c r="AB435" s="6"/>
      <c r="AC435" s="6"/>
      <c r="AD435" s="112">
        <v>0.0</v>
      </c>
      <c r="AE435" s="112">
        <v>1.0</v>
      </c>
      <c r="AF435" s="6"/>
      <c r="AG435" s="112">
        <v>0.6</v>
      </c>
      <c r="AH435" s="112">
        <v>1.0</v>
      </c>
      <c r="AI435" s="68" t="s">
        <v>64</v>
      </c>
      <c r="AJ435" s="112">
        <v>0.0</v>
      </c>
      <c r="AK435" s="6"/>
      <c r="AL435" s="6"/>
      <c r="AM435" s="112">
        <v>0.0</v>
      </c>
      <c r="AN435" s="112">
        <v>0.0</v>
      </c>
      <c r="AO435" s="112">
        <v>100.0</v>
      </c>
      <c r="AP435" s="112">
        <v>1.0</v>
      </c>
      <c r="AQ435" s="112">
        <v>1.3</v>
      </c>
      <c r="AR435" s="112">
        <v>0.1525964</v>
      </c>
      <c r="AS435" s="112">
        <v>87.0926</v>
      </c>
      <c r="AT435" s="112">
        <v>0.00774</v>
      </c>
      <c r="AU435" s="112">
        <v>0.1524</v>
      </c>
      <c r="AV435" s="112">
        <v>0.09774</v>
      </c>
      <c r="AW435" s="112">
        <v>0.4572</v>
      </c>
      <c r="AX435" s="112">
        <v>0.0</v>
      </c>
      <c r="AY435" s="112">
        <v>0.6942272</v>
      </c>
      <c r="AZ435" s="112">
        <v>-13.54318</v>
      </c>
    </row>
    <row r="436" hidden="1">
      <c r="A436">
        <f t="shared" si="2"/>
        <v>0</v>
      </c>
      <c r="B436" t="str">
        <f t="shared" si="3"/>
        <v/>
      </c>
      <c r="C436" t="str">
        <f>if(and(D$4&gt;1,E436=PROSES!$D$22),,D436)</f>
        <v/>
      </c>
      <c r="D436" s="1" t="str">
        <f>if(and(F$4&gt;1,F436=PROSES!$B$10),,F436)</f>
        <v/>
      </c>
      <c r="E436" t="str">
        <f t="shared" si="4"/>
        <v/>
      </c>
      <c r="F436" t="str">
        <f t="shared" si="5"/>
        <v/>
      </c>
      <c r="G436" s="1" t="str">
        <f>if(Z436=PROSES!$E$29,T436,)</f>
        <v/>
      </c>
      <c r="H436" t="str">
        <f>if(X436=PROSES!$E$29,T436,)</f>
        <v/>
      </c>
      <c r="I436" t="str">
        <f t="shared" si="6"/>
        <v/>
      </c>
      <c r="J436" t="str">
        <f>if(and($K$4&gt;1,R436=PROSES!$C$2),,K436)</f>
        <v/>
      </c>
      <c r="K436" s="1" t="str">
        <f>if(and($L$4&gt;1,L436=PROSES!$B$2),,L436)</f>
        <v/>
      </c>
      <c r="L436" t="str">
        <f t="shared" si="7"/>
        <v/>
      </c>
      <c r="M436" t="str">
        <f>if(Z436=PROSES!$B$3,T436,)</f>
        <v/>
      </c>
      <c r="N436" t="str">
        <f>if(X436=PROSES!$B$3,T436,)</f>
        <v/>
      </c>
      <c r="O436" t="str">
        <f t="shared" si="8"/>
        <v/>
      </c>
      <c r="P436" t="str">
        <f>if(Z436=PROSES!$B$1,T436,)</f>
        <v/>
      </c>
      <c r="Q436" t="str">
        <f>if(X436=PROSES!$B$1,T436,)</f>
        <v/>
      </c>
      <c r="R436" t="str">
        <f t="shared" si="9"/>
        <v>GIS GANDARIA5CIBINONG5</v>
      </c>
      <c r="S436" s="3"/>
      <c r="T436" s="68" t="s">
        <v>877</v>
      </c>
      <c r="U436" s="68" t="s">
        <v>58</v>
      </c>
      <c r="V436" s="68" t="s">
        <v>58</v>
      </c>
      <c r="W436" s="68" t="s">
        <v>878</v>
      </c>
      <c r="X436" s="68" t="s">
        <v>879</v>
      </c>
      <c r="Y436" s="68" t="s">
        <v>66</v>
      </c>
      <c r="Z436" s="68" t="s">
        <v>549</v>
      </c>
      <c r="AA436" s="68" t="s">
        <v>553</v>
      </c>
      <c r="AB436" s="6"/>
      <c r="AC436" s="6"/>
      <c r="AD436" s="112">
        <v>0.0</v>
      </c>
      <c r="AE436" s="112">
        <v>1.0</v>
      </c>
      <c r="AF436" s="6"/>
      <c r="AG436" s="112">
        <v>10.863</v>
      </c>
      <c r="AH436" s="112">
        <v>1.0</v>
      </c>
      <c r="AI436" s="68" t="s">
        <v>880</v>
      </c>
      <c r="AJ436" s="112">
        <v>0.0</v>
      </c>
      <c r="AK436" s="6"/>
      <c r="AL436" s="6"/>
      <c r="AM436" s="112">
        <v>0.0</v>
      </c>
      <c r="AN436" s="112">
        <v>0.0</v>
      </c>
      <c r="AO436" s="112">
        <v>100.0</v>
      </c>
      <c r="AP436" s="112">
        <v>1.0</v>
      </c>
      <c r="AQ436" s="112">
        <v>1.96</v>
      </c>
      <c r="AR436" s="112">
        <v>1.532595</v>
      </c>
      <c r="AS436" s="112">
        <v>76.18045</v>
      </c>
      <c r="AT436" s="112">
        <v>0.3660831</v>
      </c>
      <c r="AU436" s="112">
        <v>1.488231</v>
      </c>
      <c r="AV436" s="112">
        <v>1.995533</v>
      </c>
      <c r="AW436" s="112">
        <v>4.464693</v>
      </c>
      <c r="AX436" s="112">
        <v>0.0</v>
      </c>
      <c r="AY436" s="112">
        <v>0.7380276</v>
      </c>
      <c r="AZ436" s="112">
        <v>-14.87874</v>
      </c>
    </row>
    <row r="437" hidden="1">
      <c r="A437">
        <f t="shared" si="2"/>
        <v>0</v>
      </c>
      <c r="B437" t="str">
        <f t="shared" si="3"/>
        <v/>
      </c>
      <c r="C437" t="str">
        <f>if(and(D$4&gt;1,E437=PROSES!$D$22),,D437)</f>
        <v/>
      </c>
      <c r="D437" s="1" t="str">
        <f>if(and(F$4&gt;1,F437=PROSES!$B$10),,F437)</f>
        <v/>
      </c>
      <c r="E437" t="str">
        <f t="shared" si="4"/>
        <v/>
      </c>
      <c r="F437" t="str">
        <f t="shared" si="5"/>
        <v/>
      </c>
      <c r="G437" s="1" t="str">
        <f>if(Z437=PROSES!$E$29,T437,)</f>
        <v/>
      </c>
      <c r="H437" t="str">
        <f>if(X437=PROSES!$E$29,T437,)</f>
        <v/>
      </c>
      <c r="I437" t="str">
        <f t="shared" si="6"/>
        <v/>
      </c>
      <c r="J437" t="str">
        <f>if(and($K$4&gt;1,R437=PROSES!$C$2),,K437)</f>
        <v/>
      </c>
      <c r="K437" s="1" t="str">
        <f>if(and($L$4&gt;1,L437=PROSES!$B$2),,L437)</f>
        <v/>
      </c>
      <c r="L437" t="str">
        <f t="shared" si="7"/>
        <v/>
      </c>
      <c r="M437" t="str">
        <f>if(Z437=PROSES!$B$3,T437,)</f>
        <v/>
      </c>
      <c r="N437" t="str">
        <f>if(X437=PROSES!$B$3,T437,)</f>
        <v/>
      </c>
      <c r="O437" t="str">
        <f t="shared" si="8"/>
        <v/>
      </c>
      <c r="P437" t="str">
        <f>if(Z437=PROSES!$B$1,T437,)</f>
        <v/>
      </c>
      <c r="Q437" t="str">
        <f>if(X437=PROSES!$B$1,T437,)</f>
        <v/>
      </c>
      <c r="R437" t="str">
        <f t="shared" si="9"/>
        <v>GIS GANDARIA5CIBINONG5</v>
      </c>
      <c r="S437" s="3"/>
      <c r="T437" s="68" t="s">
        <v>881</v>
      </c>
      <c r="U437" s="68" t="s">
        <v>58</v>
      </c>
      <c r="V437" s="68" t="s">
        <v>58</v>
      </c>
      <c r="W437" s="68" t="s">
        <v>878</v>
      </c>
      <c r="X437" s="68" t="s">
        <v>879</v>
      </c>
      <c r="Y437" s="68" t="s">
        <v>66</v>
      </c>
      <c r="Z437" s="68" t="s">
        <v>549</v>
      </c>
      <c r="AA437" s="68" t="s">
        <v>553</v>
      </c>
      <c r="AB437" s="6"/>
      <c r="AC437" s="6"/>
      <c r="AD437" s="112">
        <v>0.0</v>
      </c>
      <c r="AE437" s="112">
        <v>1.0</v>
      </c>
      <c r="AF437" s="6"/>
      <c r="AG437" s="112">
        <v>10.863</v>
      </c>
      <c r="AH437" s="112">
        <v>1.0</v>
      </c>
      <c r="AI437" s="68" t="s">
        <v>64</v>
      </c>
      <c r="AJ437" s="112">
        <v>0.0</v>
      </c>
      <c r="AK437" s="6"/>
      <c r="AL437" s="6"/>
      <c r="AM437" s="112">
        <v>0.0</v>
      </c>
      <c r="AN437" s="112">
        <v>0.0</v>
      </c>
      <c r="AO437" s="112">
        <v>100.0</v>
      </c>
      <c r="AP437" s="112">
        <v>1.0</v>
      </c>
      <c r="AQ437" s="112">
        <v>1.96</v>
      </c>
      <c r="AR437" s="112">
        <v>1.532595</v>
      </c>
      <c r="AS437" s="112">
        <v>76.18045</v>
      </c>
      <c r="AT437" s="112">
        <v>0.3660831</v>
      </c>
      <c r="AU437" s="112">
        <v>1.488231</v>
      </c>
      <c r="AV437" s="112">
        <v>1.995533</v>
      </c>
      <c r="AW437" s="112">
        <v>4.464693</v>
      </c>
      <c r="AX437" s="112">
        <v>0.0</v>
      </c>
      <c r="AY437" s="112">
        <v>0.7380276</v>
      </c>
      <c r="AZ437" s="112">
        <v>-14.87874</v>
      </c>
    </row>
    <row r="438" hidden="1">
      <c r="A438">
        <f t="shared" si="2"/>
        <v>0</v>
      </c>
      <c r="B438" t="str">
        <f t="shared" si="3"/>
        <v/>
      </c>
      <c r="C438" t="str">
        <f>if(and(D$4&gt;1,E438=PROSES!$D$22),,D438)</f>
        <v/>
      </c>
      <c r="D438" s="1" t="str">
        <f>if(and(F$4&gt;1,F438=PROSES!$B$10),,F438)</f>
        <v/>
      </c>
      <c r="E438" t="str">
        <f t="shared" si="4"/>
        <v/>
      </c>
      <c r="F438" t="str">
        <f t="shared" si="5"/>
        <v/>
      </c>
      <c r="G438" s="1" t="str">
        <f>if(Z438=PROSES!$E$29,T438,)</f>
        <v/>
      </c>
      <c r="H438" t="str">
        <f>if(X438=PROSES!$E$29,T438,)</f>
        <v/>
      </c>
      <c r="I438" t="str">
        <f t="shared" si="6"/>
        <v/>
      </c>
      <c r="J438" t="str">
        <f>if(and($K$4&gt;1,R438=PROSES!$C$2),,K438)</f>
        <v/>
      </c>
      <c r="K438" s="1" t="str">
        <f>if(and($L$4&gt;1,L438=PROSES!$B$2),,L438)</f>
        <v/>
      </c>
      <c r="L438" t="str">
        <f t="shared" si="7"/>
        <v/>
      </c>
      <c r="M438" t="str">
        <f>if(Z438=PROSES!$B$3,T438,)</f>
        <v/>
      </c>
      <c r="N438" t="str">
        <f>if(X438=PROSES!$B$3,T438,)</f>
        <v/>
      </c>
      <c r="O438" t="str">
        <f t="shared" si="8"/>
        <v/>
      </c>
      <c r="P438" t="str">
        <f>if(Z438=PROSES!$B$1,T438,)</f>
        <v/>
      </c>
      <c r="Q438" t="str">
        <f>if(X438=PROSES!$B$1,T438,)</f>
        <v/>
      </c>
      <c r="R438" t="str">
        <f t="shared" si="9"/>
        <v>GILIMANUK5</v>
      </c>
      <c r="S438" s="3"/>
      <c r="T438" s="68" t="s">
        <v>882</v>
      </c>
      <c r="U438" s="68" t="s">
        <v>140</v>
      </c>
      <c r="V438" s="68" t="s">
        <v>140</v>
      </c>
      <c r="W438" s="68" t="s">
        <v>883</v>
      </c>
      <c r="X438" s="68" t="s">
        <v>456</v>
      </c>
      <c r="Y438" s="112" t="s">
        <v>85</v>
      </c>
      <c r="Z438" s="68"/>
      <c r="AA438" s="68" t="s">
        <v>884</v>
      </c>
      <c r="AB438" s="6"/>
      <c r="AC438" s="6"/>
      <c r="AD438" s="112">
        <v>0.0</v>
      </c>
      <c r="AE438" s="112">
        <v>1.0</v>
      </c>
      <c r="AF438" s="6"/>
      <c r="AG438" s="112">
        <v>48.67</v>
      </c>
      <c r="AH438" s="112">
        <v>1.0</v>
      </c>
      <c r="AI438" s="68" t="s">
        <v>64</v>
      </c>
      <c r="AJ438" s="112">
        <v>0.0</v>
      </c>
      <c r="AK438" s="6"/>
      <c r="AL438" s="6"/>
      <c r="AM438" s="112">
        <v>0.0</v>
      </c>
      <c r="AN438" s="112">
        <v>0.0</v>
      </c>
      <c r="AO438" s="112">
        <v>100.0</v>
      </c>
      <c r="AP438" s="112">
        <v>1.0</v>
      </c>
      <c r="AQ438" s="112">
        <v>2.5</v>
      </c>
      <c r="AR438" s="112">
        <v>15.83393</v>
      </c>
      <c r="AS438" s="112">
        <v>70.20046</v>
      </c>
      <c r="AT438" s="112">
        <v>5.363434</v>
      </c>
      <c r="AU438" s="112">
        <v>14.89789</v>
      </c>
      <c r="AV438" s="112">
        <v>12.6542</v>
      </c>
      <c r="AW438" s="112">
        <v>44.67906</v>
      </c>
      <c r="AX438" s="112">
        <v>0.0</v>
      </c>
      <c r="AY438" s="112">
        <v>0.6454622</v>
      </c>
      <c r="AZ438" s="112">
        <v>6.043442</v>
      </c>
    </row>
    <row r="439" hidden="1">
      <c r="A439">
        <f t="shared" si="2"/>
        <v>0</v>
      </c>
      <c r="B439" t="str">
        <f t="shared" si="3"/>
        <v/>
      </c>
      <c r="C439" t="str">
        <f>if(and(D$4&gt;1,E439=PROSES!$D$22),,D439)</f>
        <v/>
      </c>
      <c r="D439" s="1" t="str">
        <f>if(and(F$4&gt;1,F439=PROSES!$B$10),,F439)</f>
        <v/>
      </c>
      <c r="E439" t="str">
        <f t="shared" si="4"/>
        <v/>
      </c>
      <c r="F439" t="str">
        <f t="shared" si="5"/>
        <v/>
      </c>
      <c r="G439" s="1" t="str">
        <f>if(Z439=PROSES!$E$29,T439,)</f>
        <v/>
      </c>
      <c r="H439" t="str">
        <f>if(X439=PROSES!$E$29,T439,)</f>
        <v/>
      </c>
      <c r="I439" t="str">
        <f t="shared" si="6"/>
        <v/>
      </c>
      <c r="J439" t="str">
        <f>if(and($K$4&gt;1,R439=PROSES!$C$2),,K439)</f>
        <v/>
      </c>
      <c r="K439" s="1" t="str">
        <f>if(and($L$4&gt;1,L439=PROSES!$B$2),,L439)</f>
        <v/>
      </c>
      <c r="L439" t="str">
        <f t="shared" si="7"/>
        <v/>
      </c>
      <c r="M439" t="str">
        <f>if(Z439=PROSES!$B$3,T439,)</f>
        <v/>
      </c>
      <c r="N439" t="str">
        <f>if(X439=PROSES!$B$3,T439,)</f>
        <v/>
      </c>
      <c r="O439" t="str">
        <f t="shared" si="8"/>
        <v/>
      </c>
      <c r="P439" t="str">
        <f>if(Z439=PROSES!$B$1,T439,)</f>
        <v/>
      </c>
      <c r="Q439" t="str">
        <f>if(X439=PROSES!$B$1,T439,)</f>
        <v/>
      </c>
      <c r="R439" t="str">
        <f t="shared" si="9"/>
        <v>PLTU CELUKAN BAWANG</v>
      </c>
      <c r="S439" s="3"/>
      <c r="T439" s="68" t="s">
        <v>885</v>
      </c>
      <c r="U439" s="68" t="s">
        <v>140</v>
      </c>
      <c r="V439" s="68" t="s">
        <v>140</v>
      </c>
      <c r="W439" s="68" t="s">
        <v>59</v>
      </c>
      <c r="X439" s="68"/>
      <c r="Y439" s="68" t="s">
        <v>884</v>
      </c>
      <c r="Z439" s="68" t="s">
        <v>497</v>
      </c>
      <c r="AA439" s="112" t="s">
        <v>78</v>
      </c>
      <c r="AB439" s="6"/>
      <c r="AC439" s="6"/>
      <c r="AD439" s="112">
        <v>0.0</v>
      </c>
      <c r="AE439" s="112">
        <v>1.0</v>
      </c>
      <c r="AF439" s="6"/>
      <c r="AG439" s="112">
        <v>1.22</v>
      </c>
      <c r="AH439" s="112">
        <v>1.0</v>
      </c>
      <c r="AI439" s="68" t="s">
        <v>64</v>
      </c>
      <c r="AJ439" s="112">
        <v>0.0</v>
      </c>
      <c r="AK439" s="6"/>
      <c r="AL439" s="6"/>
      <c r="AM439" s="112">
        <v>0.0</v>
      </c>
      <c r="AN439" s="112">
        <v>0.0</v>
      </c>
      <c r="AO439" s="112">
        <v>100.0</v>
      </c>
      <c r="AP439" s="112">
        <v>1.0</v>
      </c>
      <c r="AQ439" s="112">
        <v>2.73</v>
      </c>
      <c r="AR439" s="112">
        <v>0.3242137</v>
      </c>
      <c r="AS439" s="112">
        <v>76.21999</v>
      </c>
      <c r="AT439" s="112">
        <v>0.077226</v>
      </c>
      <c r="AU439" s="112">
        <v>0.314882</v>
      </c>
      <c r="AV439" s="112">
        <v>0.260226</v>
      </c>
      <c r="AW439" s="112">
        <v>0.944646</v>
      </c>
      <c r="AX439" s="112">
        <v>0.0</v>
      </c>
      <c r="AY439" s="112">
        <v>0.6742607</v>
      </c>
      <c r="AZ439" s="112">
        <v>-2.423059</v>
      </c>
    </row>
    <row r="440" hidden="1">
      <c r="A440">
        <f t="shared" si="2"/>
        <v>0</v>
      </c>
      <c r="B440" t="str">
        <f t="shared" si="3"/>
        <v/>
      </c>
      <c r="C440" t="str">
        <f>if(and(D$4&gt;1,E440=PROSES!$D$22),,D440)</f>
        <v/>
      </c>
      <c r="D440" s="1" t="str">
        <f>if(and(F$4&gt;1,F440=PROSES!$B$10),,F440)</f>
        <v/>
      </c>
      <c r="E440" t="str">
        <f t="shared" si="4"/>
        <v/>
      </c>
      <c r="F440" t="str">
        <f t="shared" si="5"/>
        <v/>
      </c>
      <c r="G440" s="1" t="str">
        <f>if(Z440=PROSES!$E$29,T440,)</f>
        <v/>
      </c>
      <c r="H440" t="str">
        <f>if(X440=PROSES!$E$29,T440,)</f>
        <v/>
      </c>
      <c r="I440" t="str">
        <f t="shared" si="6"/>
        <v/>
      </c>
      <c r="J440" t="str">
        <f>if(and($K$4&gt;1,R440=PROSES!$C$2),,K440)</f>
        <v/>
      </c>
      <c r="K440" s="1" t="str">
        <f>if(and($L$4&gt;1,L440=PROSES!$B$2),,L440)</f>
        <v/>
      </c>
      <c r="L440" t="str">
        <f t="shared" si="7"/>
        <v/>
      </c>
      <c r="M440" t="str">
        <f>if(Z440=PROSES!$B$3,T440,)</f>
        <v/>
      </c>
      <c r="N440" t="str">
        <f>if(X440=PROSES!$B$3,T440,)</f>
        <v/>
      </c>
      <c r="O440" t="str">
        <f t="shared" si="8"/>
        <v/>
      </c>
      <c r="P440" t="str">
        <f>if(Z440=PROSES!$B$1,T440,)</f>
        <v/>
      </c>
      <c r="Q440" t="str">
        <f>if(X440=PROSES!$B$1,T440,)</f>
        <v/>
      </c>
      <c r="R440" t="str">
        <f t="shared" si="9"/>
        <v>GILIMANUK5NEGARA5</v>
      </c>
      <c r="S440" s="3"/>
      <c r="T440" s="68" t="s">
        <v>886</v>
      </c>
      <c r="U440" s="68" t="s">
        <v>140</v>
      </c>
      <c r="V440" s="68" t="s">
        <v>140</v>
      </c>
      <c r="W440" s="68" t="s">
        <v>825</v>
      </c>
      <c r="X440" s="68" t="s">
        <v>456</v>
      </c>
      <c r="Y440" s="68" t="s">
        <v>85</v>
      </c>
      <c r="Z440" s="68" t="s">
        <v>887</v>
      </c>
      <c r="AA440" s="68" t="s">
        <v>85</v>
      </c>
      <c r="AB440" s="6"/>
      <c r="AC440" s="6"/>
      <c r="AD440" s="112">
        <v>0.0</v>
      </c>
      <c r="AE440" s="112">
        <v>1.0</v>
      </c>
      <c r="AF440" s="6"/>
      <c r="AG440" s="112">
        <v>38.04</v>
      </c>
      <c r="AH440" s="112">
        <v>1.0</v>
      </c>
      <c r="AI440" s="68" t="s">
        <v>64</v>
      </c>
      <c r="AJ440" s="112">
        <v>0.0</v>
      </c>
      <c r="AK440" s="6"/>
      <c r="AL440" s="6"/>
      <c r="AM440" s="112">
        <v>0.0</v>
      </c>
      <c r="AN440" s="112">
        <v>0.0</v>
      </c>
      <c r="AO440" s="112">
        <v>100.0</v>
      </c>
      <c r="AP440" s="112">
        <v>1.0</v>
      </c>
      <c r="AQ440" s="112">
        <v>1.2</v>
      </c>
      <c r="AR440" s="112">
        <v>25.45854</v>
      </c>
      <c r="AS440" s="112">
        <v>81.30194</v>
      </c>
      <c r="AT440" s="112">
        <v>3.850029</v>
      </c>
      <c r="AU440" s="112">
        <v>25.16574</v>
      </c>
      <c r="AV440" s="112">
        <v>0.0</v>
      </c>
      <c r="AW440" s="112">
        <v>0.0</v>
      </c>
      <c r="AX440" s="112">
        <v>0.0</v>
      </c>
      <c r="AY440" s="112">
        <v>0.3333333</v>
      </c>
      <c r="AZ440" s="112">
        <v>180.0</v>
      </c>
    </row>
    <row r="441" hidden="1">
      <c r="A441">
        <f t="shared" si="2"/>
        <v>0</v>
      </c>
      <c r="B441" t="str">
        <f t="shared" si="3"/>
        <v/>
      </c>
      <c r="C441" t="str">
        <f>if(and(D$4&gt;1,E441=PROSES!$D$22),,D441)</f>
        <v/>
      </c>
      <c r="D441" s="1" t="str">
        <f>if(and(F$4&gt;1,F441=PROSES!$B$10),,F441)</f>
        <v/>
      </c>
      <c r="E441" t="str">
        <f t="shared" si="4"/>
        <v/>
      </c>
      <c r="F441" t="str">
        <f t="shared" si="5"/>
        <v/>
      </c>
      <c r="G441" s="1" t="str">
        <f>if(Z441=PROSES!$E$29,T441,)</f>
        <v/>
      </c>
      <c r="H441" t="str">
        <f>if(X441=PROSES!$E$29,T441,)</f>
        <v/>
      </c>
      <c r="I441" t="str">
        <f t="shared" si="6"/>
        <v/>
      </c>
      <c r="J441" t="str">
        <f>if(and($K$4&gt;1,R441=PROSES!$C$2),,K441)</f>
        <v/>
      </c>
      <c r="K441" s="1" t="str">
        <f>if(and($L$4&gt;1,L441=PROSES!$B$2),,L441)</f>
        <v/>
      </c>
      <c r="L441" t="str">
        <f t="shared" si="7"/>
        <v/>
      </c>
      <c r="M441" t="str">
        <f>if(Z441=PROSES!$B$3,T441,)</f>
        <v/>
      </c>
      <c r="N441" t="str">
        <f>if(X441=PROSES!$B$3,T441,)</f>
        <v/>
      </c>
      <c r="O441" t="str">
        <f t="shared" si="8"/>
        <v/>
      </c>
      <c r="P441" t="str">
        <f>if(Z441=PROSES!$B$1,T441,)</f>
        <v/>
      </c>
      <c r="Q441" t="str">
        <f>if(X441=PROSES!$B$1,T441,)</f>
        <v/>
      </c>
      <c r="R441" t="str">
        <f t="shared" si="9"/>
        <v>GILIMANUK5NEGARA5</v>
      </c>
      <c r="S441" s="3"/>
      <c r="T441" s="68" t="s">
        <v>888</v>
      </c>
      <c r="U441" s="68" t="s">
        <v>140</v>
      </c>
      <c r="V441" s="68" t="s">
        <v>140</v>
      </c>
      <c r="W441" s="68" t="s">
        <v>825</v>
      </c>
      <c r="X441" s="68" t="s">
        <v>456</v>
      </c>
      <c r="Y441" s="68" t="s">
        <v>88</v>
      </c>
      <c r="Z441" s="68" t="s">
        <v>887</v>
      </c>
      <c r="AA441" s="68" t="s">
        <v>88</v>
      </c>
      <c r="AB441" s="6"/>
      <c r="AC441" s="6"/>
      <c r="AD441" s="112">
        <v>0.0</v>
      </c>
      <c r="AE441" s="112">
        <v>1.0</v>
      </c>
      <c r="AF441" s="6"/>
      <c r="AG441" s="112">
        <v>38.04</v>
      </c>
      <c r="AH441" s="112">
        <v>1.0</v>
      </c>
      <c r="AI441" s="68" t="s">
        <v>64</v>
      </c>
      <c r="AJ441" s="112">
        <v>0.0</v>
      </c>
      <c r="AK441" s="6"/>
      <c r="AL441" s="6"/>
      <c r="AM441" s="112">
        <v>0.0</v>
      </c>
      <c r="AN441" s="112">
        <v>0.0</v>
      </c>
      <c r="AO441" s="112">
        <v>100.0</v>
      </c>
      <c r="AP441" s="112">
        <v>1.0</v>
      </c>
      <c r="AQ441" s="112">
        <v>1.2</v>
      </c>
      <c r="AR441" s="112">
        <v>25.45854</v>
      </c>
      <c r="AS441" s="112">
        <v>81.30194</v>
      </c>
      <c r="AT441" s="112">
        <v>3.850029</v>
      </c>
      <c r="AU441" s="112">
        <v>25.16574</v>
      </c>
      <c r="AV441" s="112">
        <v>0.0</v>
      </c>
      <c r="AW441" s="112">
        <v>0.0</v>
      </c>
      <c r="AX441" s="112">
        <v>0.0</v>
      </c>
      <c r="AY441" s="112">
        <v>0.3333333</v>
      </c>
      <c r="AZ441" s="112">
        <v>180.0</v>
      </c>
    </row>
    <row r="442" hidden="1">
      <c r="A442">
        <f t="shared" si="2"/>
        <v>0</v>
      </c>
      <c r="B442" t="str">
        <f t="shared" si="3"/>
        <v/>
      </c>
      <c r="C442" t="str">
        <f>if(and(D$4&gt;1,E442=PROSES!$D$22),,D442)</f>
        <v/>
      </c>
      <c r="D442" s="1" t="str">
        <f>if(and(F$4&gt;1,F442=PROSES!$B$10),,F442)</f>
        <v/>
      </c>
      <c r="E442" t="str">
        <f t="shared" si="4"/>
        <v/>
      </c>
      <c r="F442" t="str">
        <f t="shared" si="5"/>
        <v/>
      </c>
      <c r="G442" s="1" t="str">
        <f>if(Z442=PROSES!$E$29,T442,)</f>
        <v/>
      </c>
      <c r="H442" t="str">
        <f>if(X442=PROSES!$E$29,T442,)</f>
        <v/>
      </c>
      <c r="I442" t="str">
        <f t="shared" si="6"/>
        <v/>
      </c>
      <c r="J442" t="str">
        <f>if(and($K$4&gt;1,R442=PROSES!$C$2),,K442)</f>
        <v/>
      </c>
      <c r="K442" s="1" t="str">
        <f>if(and($L$4&gt;1,L442=PROSES!$B$2),,L442)</f>
        <v/>
      </c>
      <c r="L442" t="str">
        <f t="shared" si="7"/>
        <v/>
      </c>
      <c r="M442" t="str">
        <f>if(Z442=PROSES!$B$3,T442,)</f>
        <v/>
      </c>
      <c r="N442" t="str">
        <f>if(X442=PROSES!$B$3,T442,)</f>
        <v/>
      </c>
      <c r="O442" t="str">
        <f t="shared" si="8"/>
        <v/>
      </c>
      <c r="P442" t="str">
        <f>if(Z442=PROSES!$B$1,T442,)</f>
        <v/>
      </c>
      <c r="Q442" t="str">
        <f>if(X442=PROSES!$B$1,T442,)</f>
        <v/>
      </c>
      <c r="R442" t="str">
        <f t="shared" si="9"/>
        <v>GILIMANUK5</v>
      </c>
      <c r="S442" s="3"/>
      <c r="T442" s="68" t="s">
        <v>889</v>
      </c>
      <c r="U442" s="68" t="s">
        <v>140</v>
      </c>
      <c r="V442" s="68" t="s">
        <v>140</v>
      </c>
      <c r="W442" s="68" t="s">
        <v>883</v>
      </c>
      <c r="X442" s="68" t="s">
        <v>456</v>
      </c>
      <c r="Y442" s="68" t="s">
        <v>88</v>
      </c>
      <c r="Z442" s="68"/>
      <c r="AA442" s="68" t="s">
        <v>890</v>
      </c>
      <c r="AB442" s="6"/>
      <c r="AC442" s="6"/>
      <c r="AD442" s="112">
        <v>0.0</v>
      </c>
      <c r="AE442" s="112">
        <v>1.0</v>
      </c>
      <c r="AF442" s="6"/>
      <c r="AG442" s="112">
        <v>48.67</v>
      </c>
      <c r="AH442" s="112">
        <v>1.0</v>
      </c>
      <c r="AI442" s="68" t="s">
        <v>64</v>
      </c>
      <c r="AJ442" s="112">
        <v>0.0</v>
      </c>
      <c r="AK442" s="6"/>
      <c r="AL442" s="6"/>
      <c r="AM442" s="112">
        <v>0.0</v>
      </c>
      <c r="AN442" s="112">
        <v>0.0</v>
      </c>
      <c r="AO442" s="112">
        <v>100.0</v>
      </c>
      <c r="AP442" s="112">
        <v>1.0</v>
      </c>
      <c r="AQ442" s="112">
        <v>2.5</v>
      </c>
      <c r="AR442" s="112">
        <v>15.83393</v>
      </c>
      <c r="AS442" s="112">
        <v>70.20046</v>
      </c>
      <c r="AT442" s="112">
        <v>5.363434</v>
      </c>
      <c r="AU442" s="112">
        <v>14.89789</v>
      </c>
      <c r="AV442" s="112">
        <v>12.6542</v>
      </c>
      <c r="AW442" s="112">
        <v>44.67906</v>
      </c>
      <c r="AX442" s="112">
        <v>0.0</v>
      </c>
      <c r="AY442" s="112">
        <v>0.6454622</v>
      </c>
      <c r="AZ442" s="112">
        <v>6.043442</v>
      </c>
    </row>
    <row r="443" hidden="1">
      <c r="A443">
        <f t="shared" si="2"/>
        <v>0</v>
      </c>
      <c r="B443" t="str">
        <f t="shared" si="3"/>
        <v/>
      </c>
      <c r="C443" t="str">
        <f>if(and(D$4&gt;1,E443=PROSES!$D$22),,D443)</f>
        <v/>
      </c>
      <c r="D443" s="1" t="str">
        <f>if(and(F$4&gt;1,F443=PROSES!$B$10),,F443)</f>
        <v/>
      </c>
      <c r="E443" t="str">
        <f t="shared" si="4"/>
        <v/>
      </c>
      <c r="F443" t="str">
        <f t="shared" si="5"/>
        <v/>
      </c>
      <c r="G443" s="1" t="str">
        <f>if(Z443=PROSES!$E$29,T443,)</f>
        <v/>
      </c>
      <c r="H443" t="str">
        <f>if(X443=PROSES!$E$29,T443,)</f>
        <v/>
      </c>
      <c r="I443" t="str">
        <f t="shared" si="6"/>
        <v/>
      </c>
      <c r="J443" t="str">
        <f>if(and($K$4&gt;1,R443=PROSES!$C$2),,K443)</f>
        <v/>
      </c>
      <c r="K443" s="1" t="str">
        <f>if(and($L$4&gt;1,L443=PROSES!$B$2),,L443)</f>
        <v/>
      </c>
      <c r="L443" t="str">
        <f t="shared" si="7"/>
        <v/>
      </c>
      <c r="M443" t="str">
        <f>if(Z443=PROSES!$B$3,T443,)</f>
        <v/>
      </c>
      <c r="N443" t="str">
        <f>if(X443=PROSES!$B$3,T443,)</f>
        <v/>
      </c>
      <c r="O443" t="str">
        <f t="shared" si="8"/>
        <v/>
      </c>
      <c r="P443" t="str">
        <f>if(Z443=PROSES!$B$1,T443,)</f>
        <v/>
      </c>
      <c r="Q443" t="str">
        <f>if(X443=PROSES!$B$1,T443,)</f>
        <v/>
      </c>
      <c r="R443" t="str">
        <f t="shared" si="9"/>
        <v>PEMARON</v>
      </c>
      <c r="S443" s="3"/>
      <c r="T443" s="68" t="s">
        <v>891</v>
      </c>
      <c r="U443" s="68" t="s">
        <v>140</v>
      </c>
      <c r="V443" s="68" t="s">
        <v>140</v>
      </c>
      <c r="W443" s="68" t="s">
        <v>685</v>
      </c>
      <c r="X443" s="68"/>
      <c r="Y443" s="68" t="s">
        <v>890</v>
      </c>
      <c r="Z443" s="68" t="s">
        <v>687</v>
      </c>
      <c r="AA443" s="68" t="s">
        <v>85</v>
      </c>
      <c r="AB443" s="6"/>
      <c r="AC443" s="6"/>
      <c r="AD443" s="112">
        <v>0.0</v>
      </c>
      <c r="AE443" s="112">
        <v>1.0</v>
      </c>
      <c r="AF443" s="6"/>
      <c r="AG443" s="112">
        <v>27.23</v>
      </c>
      <c r="AH443" s="112">
        <v>1.0</v>
      </c>
      <c r="AI443" s="68" t="s">
        <v>64</v>
      </c>
      <c r="AJ443" s="112">
        <v>0.0</v>
      </c>
      <c r="AK443" s="6"/>
      <c r="AL443" s="6"/>
      <c r="AM443" s="112">
        <v>0.0</v>
      </c>
      <c r="AN443" s="112">
        <v>0.0</v>
      </c>
      <c r="AO443" s="112">
        <v>100.0</v>
      </c>
      <c r="AP443" s="112">
        <v>1.0</v>
      </c>
      <c r="AQ443" s="112">
        <v>1.2</v>
      </c>
      <c r="AR443" s="112">
        <v>7.715763</v>
      </c>
      <c r="AS443" s="112">
        <v>82.15014</v>
      </c>
      <c r="AT443" s="112">
        <v>1.053801</v>
      </c>
      <c r="AU443" s="112">
        <v>7.643461</v>
      </c>
      <c r="AV443" s="112">
        <v>5.138301</v>
      </c>
      <c r="AW443" s="112">
        <v>22.93038</v>
      </c>
      <c r="AX443" s="112">
        <v>0.0</v>
      </c>
      <c r="AY443" s="112">
        <v>0.683587</v>
      </c>
      <c r="AZ443" s="112">
        <v>-7.109503</v>
      </c>
    </row>
    <row r="444" hidden="1">
      <c r="A444">
        <f t="shared" si="2"/>
        <v>0</v>
      </c>
      <c r="B444" t="str">
        <f t="shared" si="3"/>
        <v/>
      </c>
      <c r="C444" t="str">
        <f>if(and(D$4&gt;1,E444=PROSES!$D$22),,D444)</f>
        <v/>
      </c>
      <c r="D444" s="1" t="str">
        <f>if(and(F$4&gt;1,F444=PROSES!$B$10),,F444)</f>
        <v/>
      </c>
      <c r="E444" t="str">
        <f t="shared" si="4"/>
        <v/>
      </c>
      <c r="F444" t="str">
        <f t="shared" si="5"/>
        <v/>
      </c>
      <c r="G444" s="1" t="str">
        <f>if(Z444=PROSES!$E$29,T444,)</f>
        <v/>
      </c>
      <c r="H444" t="str">
        <f>if(X444=PROSES!$E$29,T444,)</f>
        <v/>
      </c>
      <c r="I444" t="str">
        <f t="shared" si="6"/>
        <v/>
      </c>
      <c r="J444" t="str">
        <f>if(and($K$4&gt;1,R444=PROSES!$C$2),,K444)</f>
        <v/>
      </c>
      <c r="K444" s="1" t="str">
        <f>if(and($L$4&gt;1,L444=PROSES!$B$2),,L444)</f>
        <v/>
      </c>
      <c r="L444" t="str">
        <f t="shared" si="7"/>
        <v/>
      </c>
      <c r="M444" t="str">
        <f>if(Z444=PROSES!$B$3,T444,)</f>
        <v/>
      </c>
      <c r="N444" t="str">
        <f>if(X444=PROSES!$B$3,T444,)</f>
        <v/>
      </c>
      <c r="O444" t="str">
        <f t="shared" si="8"/>
        <v/>
      </c>
      <c r="P444" t="str">
        <f>if(Z444=PROSES!$B$1,T444,)</f>
        <v/>
      </c>
      <c r="Q444" t="str">
        <f>if(X444=PROSES!$B$1,T444,)</f>
        <v/>
      </c>
      <c r="R444" t="str">
        <f t="shared" si="9"/>
        <v>GILIMANUK5</v>
      </c>
      <c r="S444" s="3"/>
      <c r="T444" s="68" t="s">
        <v>892</v>
      </c>
      <c r="U444" s="68" t="s">
        <v>448</v>
      </c>
      <c r="V444" s="68" t="s">
        <v>82</v>
      </c>
      <c r="W444" s="68" t="s">
        <v>454</v>
      </c>
      <c r="X444" s="68"/>
      <c r="Y444" s="68" t="s">
        <v>893</v>
      </c>
      <c r="Z444" s="68" t="s">
        <v>456</v>
      </c>
      <c r="AA444" s="68" t="s">
        <v>85</v>
      </c>
      <c r="AB444" s="6"/>
      <c r="AC444" s="6"/>
      <c r="AD444" s="112">
        <v>0.0</v>
      </c>
      <c r="AE444" s="112">
        <v>1.0</v>
      </c>
      <c r="AF444" s="6"/>
      <c r="AG444" s="112">
        <v>1.72</v>
      </c>
      <c r="AH444" s="112">
        <v>1.0</v>
      </c>
      <c r="AI444" s="68" t="s">
        <v>64</v>
      </c>
      <c r="AJ444" s="112">
        <v>0.0</v>
      </c>
      <c r="AK444" s="6"/>
      <c r="AL444" s="6"/>
      <c r="AM444" s="112">
        <v>0.0</v>
      </c>
      <c r="AN444" s="112">
        <v>0.0</v>
      </c>
      <c r="AO444" s="112">
        <v>100.0</v>
      </c>
      <c r="AP444" s="112">
        <v>1.0</v>
      </c>
      <c r="AQ444" s="112">
        <v>0.78</v>
      </c>
      <c r="AR444" s="112">
        <v>0.7217047</v>
      </c>
      <c r="AS444" s="112">
        <v>70.94324</v>
      </c>
      <c r="AT444" s="112">
        <v>0.23564</v>
      </c>
      <c r="AU444" s="112">
        <v>0.682152</v>
      </c>
      <c r="AV444" s="112">
        <v>0.49364</v>
      </c>
      <c r="AW444" s="112">
        <v>2.046456</v>
      </c>
      <c r="AX444" s="112">
        <v>0.0</v>
      </c>
      <c r="AY444" s="112">
        <v>0.6412987</v>
      </c>
      <c r="AZ444" s="112">
        <v>8.348166</v>
      </c>
    </row>
    <row r="445">
      <c r="A445">
        <f t="shared" si="2"/>
        <v>0</v>
      </c>
      <c r="B445" t="str">
        <f t="shared" si="3"/>
        <v/>
      </c>
      <c r="C445" t="str">
        <f>if(and(D$4&gt;1,E445=PROSES!$D$22),,D445)</f>
        <v/>
      </c>
      <c r="D445" s="1" t="str">
        <f>if(and(F$4&gt;1,F445=PROSES!$B$10),,F445)</f>
        <v/>
      </c>
      <c r="E445" t="str">
        <f t="shared" si="4"/>
        <v/>
      </c>
      <c r="F445" t="str">
        <f t="shared" si="5"/>
        <v/>
      </c>
      <c r="G445" s="1" t="str">
        <f>if(Z445=PROSES!$E$29,T445,)</f>
        <v/>
      </c>
      <c r="H445" t="str">
        <f>if(X445=PROSES!$E$29,T445,)</f>
        <v/>
      </c>
      <c r="I445" t="str">
        <f t="shared" si="6"/>
        <v/>
      </c>
      <c r="J445" t="str">
        <f>if(and($K$4&gt;1,R445=PROSES!$C$2),,K445)</f>
        <v/>
      </c>
      <c r="K445" s="1" t="str">
        <f>if(and($L$4&gt;1,L445=PROSES!$B$2),,L445)</f>
        <v/>
      </c>
      <c r="L445" t="str">
        <f t="shared" si="7"/>
        <v/>
      </c>
      <c r="M445" t="str">
        <f>if(Z445=PROSES!$B$3,T445,)</f>
        <v/>
      </c>
      <c r="N445" t="str">
        <f>if(X445=PROSES!$B$3,T445,)</f>
        <v/>
      </c>
      <c r="O445" t="str">
        <f t="shared" si="8"/>
        <v/>
      </c>
      <c r="P445" t="str">
        <f>if(Z445=PROSES!$B$1,T445,)</f>
        <v/>
      </c>
      <c r="Q445" t="str">
        <f>if(X445=PROSES!$B$1,T445,)</f>
        <v/>
      </c>
      <c r="R445" t="str">
        <f t="shared" si="9"/>
        <v>GILITIMUR5BANGKALAN5</v>
      </c>
      <c r="S445" s="3"/>
      <c r="T445" s="68" t="s">
        <v>894</v>
      </c>
      <c r="U445" s="68" t="s">
        <v>82</v>
      </c>
      <c r="V445" s="68" t="s">
        <v>82</v>
      </c>
      <c r="W445" s="68" t="s">
        <v>141</v>
      </c>
      <c r="X445" s="68" t="s">
        <v>895</v>
      </c>
      <c r="Y445" s="68" t="s">
        <v>85</v>
      </c>
      <c r="Z445" s="68" t="s">
        <v>167</v>
      </c>
      <c r="AA445" s="68" t="s">
        <v>85</v>
      </c>
      <c r="AB445" s="6"/>
      <c r="AC445" s="6"/>
      <c r="AD445" s="112">
        <v>0.0</v>
      </c>
      <c r="AE445" s="112">
        <v>1.0</v>
      </c>
      <c r="AF445" s="6"/>
      <c r="AG445" s="112">
        <v>16.34</v>
      </c>
      <c r="AH445" s="112">
        <v>1.0</v>
      </c>
      <c r="AI445" s="68" t="s">
        <v>64</v>
      </c>
      <c r="AJ445" s="112">
        <v>0.0</v>
      </c>
      <c r="AK445" s="6"/>
      <c r="AL445" s="6"/>
      <c r="AM445" s="112">
        <v>0.0</v>
      </c>
      <c r="AN445" s="112">
        <v>0.0</v>
      </c>
      <c r="AO445" s="112">
        <v>100.0</v>
      </c>
      <c r="AP445" s="112">
        <v>1.0</v>
      </c>
      <c r="AQ445" s="112">
        <v>0.645</v>
      </c>
      <c r="AR445" s="112">
        <v>6.862372</v>
      </c>
      <c r="AS445" s="112">
        <v>70.96105</v>
      </c>
      <c r="AT445" s="112">
        <v>2.23858</v>
      </c>
      <c r="AU445" s="112">
        <v>6.48698</v>
      </c>
      <c r="AV445" s="112">
        <v>4.68958</v>
      </c>
      <c r="AW445" s="112">
        <v>19.46094</v>
      </c>
      <c r="AX445" s="112">
        <v>0.0</v>
      </c>
      <c r="AY445" s="112">
        <v>0.6413451</v>
      </c>
      <c r="AZ445" s="112">
        <v>8.340887</v>
      </c>
    </row>
    <row r="446">
      <c r="A446">
        <f t="shared" si="2"/>
        <v>0</v>
      </c>
      <c r="B446" t="str">
        <f t="shared" si="3"/>
        <v/>
      </c>
      <c r="C446" t="str">
        <f>if(and(D$4&gt;1,E446=PROSES!$D$22),,D446)</f>
        <v/>
      </c>
      <c r="D446" s="1" t="str">
        <f>if(and(F$4&gt;1,F446=PROSES!$B$10),,F446)</f>
        <v/>
      </c>
      <c r="E446" t="str">
        <f t="shared" si="4"/>
        <v/>
      </c>
      <c r="F446" t="str">
        <f t="shared" si="5"/>
        <v/>
      </c>
      <c r="G446" s="1" t="str">
        <f>if(Z446=PROSES!$E$29,T446,)</f>
        <v/>
      </c>
      <c r="H446" t="str">
        <f>if(X446=PROSES!$E$29,T446,)</f>
        <v/>
      </c>
      <c r="I446" t="str">
        <f t="shared" si="6"/>
        <v/>
      </c>
      <c r="J446" t="str">
        <f>if(and($K$4&gt;1,R446=PROSES!$C$2),,K446)</f>
        <v/>
      </c>
      <c r="K446" s="1" t="str">
        <f>if(and($L$4&gt;1,L446=PROSES!$B$2),,L446)</f>
        <v/>
      </c>
      <c r="L446" t="str">
        <f t="shared" si="7"/>
        <v/>
      </c>
      <c r="M446" t="str">
        <f>if(Z446=PROSES!$B$3,T446,)</f>
        <v/>
      </c>
      <c r="N446" t="str">
        <f>if(X446=PROSES!$B$3,T446,)</f>
        <v/>
      </c>
      <c r="O446" t="str">
        <f t="shared" si="8"/>
        <v/>
      </c>
      <c r="P446" t="str">
        <f>if(Z446=PROSES!$B$1,T446,)</f>
        <v/>
      </c>
      <c r="Q446" t="str">
        <f>if(X446=PROSES!$B$1,T446,)</f>
        <v/>
      </c>
      <c r="R446" t="str">
        <f t="shared" si="9"/>
        <v>GILITIMUR5</v>
      </c>
      <c r="S446" s="3"/>
      <c r="T446" s="68" t="s">
        <v>896</v>
      </c>
      <c r="U446" s="68" t="s">
        <v>58</v>
      </c>
      <c r="V446" s="68" t="s">
        <v>58</v>
      </c>
      <c r="W446" s="68" t="s">
        <v>171</v>
      </c>
      <c r="X446" s="68"/>
      <c r="Y446" s="68" t="s">
        <v>897</v>
      </c>
      <c r="Z446" s="68" t="s">
        <v>895</v>
      </c>
      <c r="AA446" s="68" t="s">
        <v>88</v>
      </c>
      <c r="AB446" s="6"/>
      <c r="AC446" s="6"/>
      <c r="AD446" s="112">
        <v>0.0</v>
      </c>
      <c r="AE446" s="112">
        <v>1.0</v>
      </c>
      <c r="AF446" s="6"/>
      <c r="AG446" s="112">
        <v>11.35</v>
      </c>
      <c r="AH446" s="112">
        <v>1.0</v>
      </c>
      <c r="AI446" s="68" t="s">
        <v>64</v>
      </c>
      <c r="AJ446" s="112">
        <v>0.0</v>
      </c>
      <c r="AK446" s="6"/>
      <c r="AL446" s="6"/>
      <c r="AM446" s="112">
        <v>0.0</v>
      </c>
      <c r="AN446" s="112">
        <v>0.0</v>
      </c>
      <c r="AO446" s="112">
        <v>100.0</v>
      </c>
      <c r="AP446" s="112">
        <v>1.0</v>
      </c>
      <c r="AQ446" s="112">
        <v>0.58</v>
      </c>
      <c r="AR446" s="112">
        <v>4.762412</v>
      </c>
      <c r="AS446" s="112">
        <v>70.94324</v>
      </c>
      <c r="AT446" s="112">
        <v>1.55495</v>
      </c>
      <c r="AU446" s="112">
        <v>4.50141</v>
      </c>
      <c r="AV446" s="112">
        <v>3.25745</v>
      </c>
      <c r="AW446" s="112">
        <v>13.50423</v>
      </c>
      <c r="AX446" s="112">
        <v>0.0</v>
      </c>
      <c r="AY446" s="112">
        <v>0.6412987</v>
      </c>
      <c r="AZ446" s="112">
        <v>8.348166</v>
      </c>
    </row>
    <row r="447">
      <c r="A447">
        <f t="shared" si="2"/>
        <v>0</v>
      </c>
      <c r="B447" t="str">
        <f t="shared" si="3"/>
        <v/>
      </c>
      <c r="C447" t="str">
        <f>if(and(D$4&gt;1,E447=PROSES!$D$22),,D447)</f>
        <v/>
      </c>
      <c r="D447" s="1" t="str">
        <f>if(and(F$4&gt;1,F447=PROSES!$B$10),,F447)</f>
        <v/>
      </c>
      <c r="E447" t="str">
        <f t="shared" si="4"/>
        <v/>
      </c>
      <c r="F447" t="str">
        <f t="shared" si="5"/>
        <v/>
      </c>
      <c r="G447" s="1" t="str">
        <f>if(Z447=PROSES!$E$29,T447,)</f>
        <v/>
      </c>
      <c r="H447" t="str">
        <f>if(X447=PROSES!$E$29,T447,)</f>
        <v/>
      </c>
      <c r="I447" t="str">
        <f t="shared" si="6"/>
        <v/>
      </c>
      <c r="J447" t="str">
        <f>if(and($K$4&gt;1,R447=PROSES!$C$2),,K447)</f>
        <v/>
      </c>
      <c r="K447" s="1" t="str">
        <f>if(and($L$4&gt;1,L447=PROSES!$B$2),,L447)</f>
        <v/>
      </c>
      <c r="L447" t="str">
        <f t="shared" si="7"/>
        <v/>
      </c>
      <c r="M447" t="str">
        <f>if(Z447=PROSES!$B$3,T447,)</f>
        <v/>
      </c>
      <c r="N447" t="str">
        <f>if(X447=PROSES!$B$3,T447,)</f>
        <v/>
      </c>
      <c r="O447" t="str">
        <f t="shared" si="8"/>
        <v/>
      </c>
      <c r="P447" t="str">
        <f>if(Z447=PROSES!$B$1,T447,)</f>
        <v/>
      </c>
      <c r="Q447" t="str">
        <f>if(X447=PROSES!$B$1,T447,)</f>
        <v/>
      </c>
      <c r="R447" t="str">
        <f t="shared" si="9"/>
        <v>GILITIMUR5</v>
      </c>
      <c r="S447" s="3"/>
      <c r="T447" s="68" t="s">
        <v>898</v>
      </c>
      <c r="U447" s="68" t="s">
        <v>899</v>
      </c>
      <c r="V447" s="68" t="s">
        <v>82</v>
      </c>
      <c r="W447" s="68" t="s">
        <v>141</v>
      </c>
      <c r="X447" s="68"/>
      <c r="Y447" s="68" t="s">
        <v>900</v>
      </c>
      <c r="Z447" s="68" t="s">
        <v>895</v>
      </c>
      <c r="AA447" s="68" t="s">
        <v>85</v>
      </c>
      <c r="AB447" s="6"/>
      <c r="AC447" s="6"/>
      <c r="AD447" s="112">
        <v>1.0</v>
      </c>
      <c r="AE447" s="112">
        <v>1.0</v>
      </c>
      <c r="AF447" s="6"/>
      <c r="AG447" s="112">
        <v>3.3</v>
      </c>
      <c r="AH447" s="112">
        <v>1.0</v>
      </c>
      <c r="AI447" s="68" t="s">
        <v>64</v>
      </c>
      <c r="AJ447" s="112">
        <v>0.0</v>
      </c>
      <c r="AK447" s="6"/>
      <c r="AL447" s="6"/>
      <c r="AM447" s="112">
        <v>0.0</v>
      </c>
      <c r="AN447" s="112">
        <v>0.0</v>
      </c>
      <c r="AO447" s="112">
        <v>100.0</v>
      </c>
      <c r="AP447" s="112">
        <v>1.0</v>
      </c>
      <c r="AQ447" s="112">
        <v>0.645</v>
      </c>
      <c r="AR447" s="112">
        <v>1.385914</v>
      </c>
      <c r="AS447" s="112">
        <v>70.96105</v>
      </c>
      <c r="AT447" s="112">
        <v>0.4521</v>
      </c>
      <c r="AU447" s="112">
        <v>1.3101</v>
      </c>
      <c r="AV447" s="112">
        <v>0.9471</v>
      </c>
      <c r="AW447" s="112">
        <v>3.9303</v>
      </c>
      <c r="AX447" s="112">
        <v>0.0</v>
      </c>
      <c r="AY447" s="112">
        <v>0.6413451</v>
      </c>
      <c r="AZ447" s="112">
        <v>8.340887</v>
      </c>
    </row>
    <row r="448" hidden="1">
      <c r="A448">
        <f t="shared" si="2"/>
        <v>0</v>
      </c>
      <c r="B448" t="str">
        <f t="shared" si="3"/>
        <v/>
      </c>
      <c r="C448" t="str">
        <f>if(and(D$4&gt;1,E448=PROSES!$D$22),,D448)</f>
        <v/>
      </c>
      <c r="D448" s="1" t="str">
        <f>if(and(F$4&gt;1,F448=PROSES!$B$10),,F448)</f>
        <v/>
      </c>
      <c r="E448" t="str">
        <f t="shared" si="4"/>
        <v/>
      </c>
      <c r="F448" t="str">
        <f t="shared" si="5"/>
        <v/>
      </c>
      <c r="G448" s="1" t="str">
        <f>if(Z448=PROSES!$E$29,T448,)</f>
        <v/>
      </c>
      <c r="H448" t="str">
        <f>if(X448=PROSES!$E$29,T448,)</f>
        <v/>
      </c>
      <c r="I448" t="str">
        <f t="shared" si="6"/>
        <v/>
      </c>
      <c r="J448" t="str">
        <f>if(and($K$4&gt;1,R448=PROSES!$C$2),,K448)</f>
        <v/>
      </c>
      <c r="K448" s="1" t="str">
        <f>if(and($L$4&gt;1,L448=PROSES!$B$2),,L448)</f>
        <v/>
      </c>
      <c r="L448" t="str">
        <f t="shared" si="7"/>
        <v/>
      </c>
      <c r="M448" t="str">
        <f>if(Z448=PROSES!$B$3,T448,)</f>
        <v/>
      </c>
      <c r="N448" t="str">
        <f>if(X448=PROSES!$B$3,T448,)</f>
        <v/>
      </c>
      <c r="O448" t="str">
        <f t="shared" si="8"/>
        <v/>
      </c>
      <c r="P448" t="str">
        <f>if(Z448=PROSES!$B$1,T448,)</f>
        <v/>
      </c>
      <c r="Q448" t="str">
        <f>if(X448=PROSES!$B$1,T448,)</f>
        <v/>
      </c>
      <c r="R448" t="str">
        <f t="shared" si="9"/>
        <v>GILITIMUR5</v>
      </c>
      <c r="S448" s="3"/>
      <c r="T448" s="68" t="s">
        <v>901</v>
      </c>
      <c r="U448" s="68" t="s">
        <v>902</v>
      </c>
      <c r="V448" s="68" t="s">
        <v>82</v>
      </c>
      <c r="W448" s="68" t="s">
        <v>454</v>
      </c>
      <c r="X448" s="68"/>
      <c r="Y448" s="112" t="s">
        <v>903</v>
      </c>
      <c r="Z448" s="68" t="s">
        <v>895</v>
      </c>
      <c r="AA448" s="112" t="s">
        <v>85</v>
      </c>
      <c r="AB448" s="6"/>
      <c r="AC448" s="6"/>
      <c r="AD448" s="112">
        <v>1.0</v>
      </c>
      <c r="AE448" s="112">
        <v>1.0</v>
      </c>
      <c r="AF448" s="6"/>
      <c r="AG448" s="112">
        <v>3.3</v>
      </c>
      <c r="AH448" s="112">
        <v>1.0</v>
      </c>
      <c r="AI448" s="68" t="s">
        <v>64</v>
      </c>
      <c r="AJ448" s="112">
        <v>0.0</v>
      </c>
      <c r="AK448" s="6"/>
      <c r="AL448" s="6"/>
      <c r="AM448" s="112">
        <v>0.0</v>
      </c>
      <c r="AN448" s="112">
        <v>0.0</v>
      </c>
      <c r="AO448" s="112">
        <v>100.0</v>
      </c>
      <c r="AP448" s="112">
        <v>1.0</v>
      </c>
      <c r="AQ448" s="112">
        <v>0.78</v>
      </c>
      <c r="AR448" s="112">
        <v>1.384666</v>
      </c>
      <c r="AS448" s="112">
        <v>70.94324</v>
      </c>
      <c r="AT448" s="112">
        <v>0.4521</v>
      </c>
      <c r="AU448" s="112">
        <v>1.30878</v>
      </c>
      <c r="AV448" s="112">
        <v>0.9471</v>
      </c>
      <c r="AW448" s="112">
        <v>3.92634</v>
      </c>
      <c r="AX448" s="112">
        <v>0.0</v>
      </c>
      <c r="AY448" s="112">
        <v>0.6412987</v>
      </c>
      <c r="AZ448" s="112">
        <v>8.348166</v>
      </c>
    </row>
    <row r="449" hidden="1">
      <c r="A449">
        <f t="shared" si="2"/>
        <v>0</v>
      </c>
      <c r="B449" t="str">
        <f t="shared" si="3"/>
        <v/>
      </c>
      <c r="C449" t="str">
        <f>if(and(D$4&gt;1,E449=PROSES!$D$22),,D449)</f>
        <v/>
      </c>
      <c r="D449" s="1" t="str">
        <f>if(and(F$4&gt;1,F449=PROSES!$B$10),,F449)</f>
        <v/>
      </c>
      <c r="E449" t="str">
        <f t="shared" si="4"/>
        <v/>
      </c>
      <c r="F449" t="str">
        <f t="shared" si="5"/>
        <v/>
      </c>
      <c r="G449" s="1" t="str">
        <f>if(Z449=PROSES!$E$29,T449,)</f>
        <v/>
      </c>
      <c r="H449" t="str">
        <f>if(X449=PROSES!$E$29,T449,)</f>
        <v/>
      </c>
      <c r="I449" t="str">
        <f t="shared" si="6"/>
        <v/>
      </c>
      <c r="J449" t="str">
        <f>if(and($K$4&gt;1,R449=PROSES!$C$2),,K449)</f>
        <v/>
      </c>
      <c r="K449" s="1" t="str">
        <f>if(and($L$4&gt;1,L449=PROSES!$B$2),,L449)</f>
        <v/>
      </c>
      <c r="L449" t="str">
        <f t="shared" si="7"/>
        <v/>
      </c>
      <c r="M449" t="str">
        <f>if(Z449=PROSES!$B$3,T449,)</f>
        <v/>
      </c>
      <c r="N449" t="str">
        <f>if(X449=PROSES!$B$3,T449,)</f>
        <v/>
      </c>
      <c r="O449" t="str">
        <f t="shared" si="8"/>
        <v/>
      </c>
      <c r="P449" t="str">
        <f>if(Z449=PROSES!$B$1,T449,)</f>
        <v/>
      </c>
      <c r="Q449" t="str">
        <f>if(X449=PROSES!$B$1,T449,)</f>
        <v/>
      </c>
      <c r="R449" t="str">
        <f t="shared" si="9"/>
        <v/>
      </c>
      <c r="S449" s="3"/>
      <c r="T449" s="68" t="s">
        <v>904</v>
      </c>
      <c r="U449" s="68" t="s">
        <v>58</v>
      </c>
      <c r="V449" s="68" t="s">
        <v>58</v>
      </c>
      <c r="W449" s="68" t="s">
        <v>233</v>
      </c>
      <c r="X449" s="68"/>
      <c r="Y449" s="68"/>
      <c r="Z449" s="68"/>
      <c r="AA449" s="68"/>
      <c r="AB449" s="6"/>
      <c r="AC449" s="6"/>
      <c r="AD449" s="112">
        <v>1.0</v>
      </c>
      <c r="AE449" s="112">
        <v>1.0</v>
      </c>
      <c r="AF449" s="6"/>
      <c r="AG449" s="112">
        <v>45.0</v>
      </c>
      <c r="AH449" s="112">
        <v>1.0</v>
      </c>
      <c r="AI449" s="68" t="s">
        <v>64</v>
      </c>
      <c r="AJ449" s="112">
        <v>0.0</v>
      </c>
      <c r="AK449" s="6"/>
      <c r="AL449" s="6"/>
      <c r="AM449" s="112">
        <v>0.0</v>
      </c>
      <c r="AN449" s="112">
        <v>0.0</v>
      </c>
      <c r="AO449" s="112">
        <v>100.0</v>
      </c>
      <c r="AP449" s="112">
        <v>1.0</v>
      </c>
      <c r="AQ449" s="112">
        <v>1.98</v>
      </c>
      <c r="AR449" s="112">
        <v>12.73593</v>
      </c>
      <c r="AS449" s="112">
        <v>84.05775</v>
      </c>
      <c r="AT449" s="112">
        <v>1.3185</v>
      </c>
      <c r="AU449" s="112">
        <v>12.6675</v>
      </c>
      <c r="AV449" s="112">
        <v>8.0685</v>
      </c>
      <c r="AW449" s="112">
        <v>38.0025</v>
      </c>
      <c r="AX449" s="112">
        <v>0.0</v>
      </c>
      <c r="AY449" s="112">
        <v>0.6862155</v>
      </c>
      <c r="AZ449" s="112">
        <v>-8.9765</v>
      </c>
    </row>
    <row r="450" hidden="1">
      <c r="A450">
        <f t="shared" si="2"/>
        <v>0</v>
      </c>
      <c r="B450" t="str">
        <f t="shared" si="3"/>
        <v/>
      </c>
      <c r="C450" t="str">
        <f>if(and(D$4&gt;1,E450=PROSES!$D$22),,D450)</f>
        <v/>
      </c>
      <c r="D450" s="1" t="str">
        <f>if(and(F$4&gt;1,F450=PROSES!$B$10),,F450)</f>
        <v/>
      </c>
      <c r="E450" t="str">
        <f t="shared" si="4"/>
        <v/>
      </c>
      <c r="F450" t="str">
        <f t="shared" si="5"/>
        <v/>
      </c>
      <c r="G450" s="1" t="str">
        <f>if(Z450=PROSES!$E$29,T450,)</f>
        <v/>
      </c>
      <c r="H450" t="str">
        <f>if(X450=PROSES!$E$29,T450,)</f>
        <v/>
      </c>
      <c r="I450" t="str">
        <f t="shared" si="6"/>
        <v/>
      </c>
      <c r="J450" t="str">
        <f>if(and($K$4&gt;1,R450=PROSES!$C$2),,K450)</f>
        <v/>
      </c>
      <c r="K450" s="1" t="str">
        <f>if(and($L$4&gt;1,L450=PROSES!$B$2),,L450)</f>
        <v/>
      </c>
      <c r="L450" t="str">
        <f t="shared" si="7"/>
        <v/>
      </c>
      <c r="M450" t="str">
        <f>if(Z450=PROSES!$B$3,T450,)</f>
        <v/>
      </c>
      <c r="N450" t="str">
        <f>if(X450=PROSES!$B$3,T450,)</f>
        <v/>
      </c>
      <c r="O450" t="str">
        <f t="shared" si="8"/>
        <v/>
      </c>
      <c r="P450" t="str">
        <f>if(Z450=PROSES!$B$1,T450,)</f>
        <v/>
      </c>
      <c r="Q450" t="str">
        <f>if(X450=PROSES!$B$1,T450,)</f>
        <v/>
      </c>
      <c r="R450" t="str">
        <f t="shared" si="9"/>
        <v>KEMANGGANDUL5</v>
      </c>
      <c r="S450" s="3"/>
      <c r="T450" s="68" t="s">
        <v>911</v>
      </c>
      <c r="U450" s="68" t="s">
        <v>58</v>
      </c>
      <c r="V450" s="68" t="s">
        <v>58</v>
      </c>
      <c r="W450" s="68" t="s">
        <v>205</v>
      </c>
      <c r="X450" s="68" t="s">
        <v>113</v>
      </c>
      <c r="Y450" s="68" t="s">
        <v>66</v>
      </c>
      <c r="Z450" s="68" t="s">
        <v>908</v>
      </c>
      <c r="AA450" s="112" t="s">
        <v>66</v>
      </c>
      <c r="AB450" s="6"/>
      <c r="AC450" s="6"/>
      <c r="AD450" s="112">
        <v>0.0</v>
      </c>
      <c r="AE450" s="112">
        <v>1.0</v>
      </c>
      <c r="AF450" s="6"/>
      <c r="AG450" s="112">
        <v>11.3</v>
      </c>
      <c r="AH450" s="112">
        <v>1.0</v>
      </c>
      <c r="AI450" s="68" t="s">
        <v>64</v>
      </c>
      <c r="AJ450" s="112">
        <v>0.0</v>
      </c>
      <c r="AK450" s="6"/>
      <c r="AL450" s="6"/>
      <c r="AM450" s="112">
        <v>0.0</v>
      </c>
      <c r="AN450" s="112">
        <v>0.0</v>
      </c>
      <c r="AO450" s="112">
        <v>100.0</v>
      </c>
      <c r="AP450" s="112">
        <v>1.0</v>
      </c>
      <c r="AQ450" s="112">
        <v>0.92</v>
      </c>
      <c r="AR450" s="112">
        <v>1.297117</v>
      </c>
      <c r="AS450" s="112">
        <v>72.87525</v>
      </c>
      <c r="AT450" s="112">
        <v>0.38194</v>
      </c>
      <c r="AU450" s="112">
        <v>1.23961</v>
      </c>
      <c r="AV450" s="112">
        <v>2.07694</v>
      </c>
      <c r="AW450" s="112">
        <v>3.71883</v>
      </c>
      <c r="AX450" s="112">
        <v>0.0</v>
      </c>
      <c r="AY450" s="112">
        <v>0.771778</v>
      </c>
      <c r="AZ450" s="112">
        <v>-17.23499</v>
      </c>
    </row>
    <row r="451" hidden="1">
      <c r="A451">
        <f t="shared" si="2"/>
        <v>0</v>
      </c>
      <c r="B451" t="str">
        <f t="shared" si="3"/>
        <v/>
      </c>
      <c r="C451" t="str">
        <f>if(and(D$4&gt;1,E451=PROSES!$D$22),,D451)</f>
        <v/>
      </c>
      <c r="D451" s="1" t="str">
        <f>if(and(F$4&gt;1,F451=PROSES!$B$10),,F451)</f>
        <v/>
      </c>
      <c r="E451" t="str">
        <f t="shared" si="4"/>
        <v/>
      </c>
      <c r="F451" t="str">
        <f t="shared" si="5"/>
        <v/>
      </c>
      <c r="G451" s="1" t="str">
        <f>if(Z451=PROSES!$E$29,T451,)</f>
        <v/>
      </c>
      <c r="H451" t="str">
        <f>if(X451=PROSES!$E$29,T451,)</f>
        <v/>
      </c>
      <c r="I451" t="str">
        <f t="shared" si="6"/>
        <v/>
      </c>
      <c r="J451" t="str">
        <f>if(and($K$4&gt;1,R451=PROSES!$C$2),,K451)</f>
        <v/>
      </c>
      <c r="K451" s="1" t="str">
        <f>if(and($L$4&gt;1,L451=PROSES!$B$2),,L451)</f>
        <v/>
      </c>
      <c r="L451" t="str">
        <f t="shared" si="7"/>
        <v/>
      </c>
      <c r="M451" t="str">
        <f>if(Z451=PROSES!$B$3,T451,)</f>
        <v/>
      </c>
      <c r="N451" t="str">
        <f>if(X451=PROSES!$B$3,T451,)</f>
        <v/>
      </c>
      <c r="O451" t="str">
        <f t="shared" si="8"/>
        <v/>
      </c>
      <c r="P451" t="str">
        <f>if(Z451=PROSES!$B$1,T451,)</f>
        <v/>
      </c>
      <c r="Q451" t="str">
        <f>if(X451=PROSES!$B$1,T451,)</f>
        <v/>
      </c>
      <c r="R451" t="str">
        <f t="shared" si="9"/>
        <v>KEMANGGANDUL5</v>
      </c>
      <c r="S451" s="3"/>
      <c r="T451" s="68" t="s">
        <v>912</v>
      </c>
      <c r="U451" s="68" t="s">
        <v>58</v>
      </c>
      <c r="V451" s="68" t="s">
        <v>58</v>
      </c>
      <c r="W451" s="114" t="s">
        <v>205</v>
      </c>
      <c r="X451" s="68" t="s">
        <v>113</v>
      </c>
      <c r="Y451" s="68" t="s">
        <v>66</v>
      </c>
      <c r="Z451" s="68" t="s">
        <v>908</v>
      </c>
      <c r="AA451" s="68" t="s">
        <v>66</v>
      </c>
      <c r="AB451" s="6"/>
      <c r="AC451" s="6"/>
      <c r="AD451" s="112">
        <v>0.0</v>
      </c>
      <c r="AE451" s="112">
        <v>1.0</v>
      </c>
      <c r="AF451" s="6"/>
      <c r="AG451" s="112">
        <v>11.3</v>
      </c>
      <c r="AH451" s="112">
        <v>1.0</v>
      </c>
      <c r="AI451" s="68" t="s">
        <v>64</v>
      </c>
      <c r="AJ451" s="112">
        <v>0.0</v>
      </c>
      <c r="AK451" s="6"/>
      <c r="AL451" s="6"/>
      <c r="AM451" s="112">
        <v>0.0</v>
      </c>
      <c r="AN451" s="112">
        <v>0.0</v>
      </c>
      <c r="AO451" s="112">
        <v>100.0</v>
      </c>
      <c r="AP451" s="112">
        <v>1.0</v>
      </c>
      <c r="AQ451" s="112">
        <v>0.92</v>
      </c>
      <c r="AR451" s="112">
        <v>1.297117</v>
      </c>
      <c r="AS451" s="112">
        <v>72.87525</v>
      </c>
      <c r="AT451" s="112">
        <v>0.38194</v>
      </c>
      <c r="AU451" s="112">
        <v>1.23961</v>
      </c>
      <c r="AV451" s="112">
        <v>2.07694</v>
      </c>
      <c r="AW451" s="112">
        <v>3.71883</v>
      </c>
      <c r="AX451" s="112">
        <v>0.0</v>
      </c>
      <c r="AY451" s="112">
        <v>0.771778</v>
      </c>
      <c r="AZ451" s="112">
        <v>-17.23499</v>
      </c>
    </row>
    <row r="452" hidden="1">
      <c r="A452">
        <f t="shared" si="2"/>
        <v>0</v>
      </c>
      <c r="B452" t="str">
        <f t="shared" si="3"/>
        <v/>
      </c>
      <c r="C452" t="str">
        <f>if(and(D$4&gt;1,E452=PROSES!$D$22),,D452)</f>
        <v/>
      </c>
      <c r="D452" s="1" t="str">
        <f>if(and(F$4&gt;1,F452=PROSES!$B$10),,F452)</f>
        <v/>
      </c>
      <c r="E452" t="str">
        <f t="shared" si="4"/>
        <v/>
      </c>
      <c r="F452" t="str">
        <f t="shared" si="5"/>
        <v/>
      </c>
      <c r="G452" s="1" t="str">
        <f>if(Z452=PROSES!$E$29,T452,)</f>
        <v/>
      </c>
      <c r="H452" t="str">
        <f>if(X452=PROSES!$E$29,T452,)</f>
        <v/>
      </c>
      <c r="I452" t="str">
        <f t="shared" si="6"/>
        <v/>
      </c>
      <c r="J452" t="str">
        <f>if(and($K$4&gt;1,R452=PROSES!$C$2),,K452)</f>
        <v/>
      </c>
      <c r="K452" s="1" t="str">
        <f>if(and($L$4&gt;1,L452=PROSES!$B$2),,L452)</f>
        <v/>
      </c>
      <c r="L452" t="str">
        <f t="shared" si="7"/>
        <v/>
      </c>
      <c r="M452" t="str">
        <f>if(Z452=PROSES!$B$3,T452,)</f>
        <v/>
      </c>
      <c r="N452" t="str">
        <f>if(X452=PROSES!$B$3,T452,)</f>
        <v/>
      </c>
      <c r="O452" t="str">
        <f t="shared" si="8"/>
        <v/>
      </c>
      <c r="P452" t="str">
        <f>if(Z452=PROSES!$B$1,T452,)</f>
        <v/>
      </c>
      <c r="Q452" t="str">
        <f>if(X452=PROSES!$B$1,T452,)</f>
        <v/>
      </c>
      <c r="R452" t="str">
        <f t="shared" si="9"/>
        <v>KEMBANGAN7GANDUL7</v>
      </c>
      <c r="S452" s="3"/>
      <c r="T452" s="68" t="s">
        <v>913</v>
      </c>
      <c r="U452" s="68" t="s">
        <v>75</v>
      </c>
      <c r="V452" s="68" t="s">
        <v>75</v>
      </c>
      <c r="W452" s="68" t="s">
        <v>562</v>
      </c>
      <c r="X452" s="68" t="s">
        <v>914</v>
      </c>
      <c r="Y452" s="68" t="s">
        <v>280</v>
      </c>
      <c r="Z452" s="68" t="s">
        <v>778</v>
      </c>
      <c r="AA452" s="68" t="s">
        <v>280</v>
      </c>
      <c r="AB452" s="6"/>
      <c r="AC452" s="6"/>
      <c r="AD452" s="112">
        <v>0.0</v>
      </c>
      <c r="AE452" s="112">
        <v>1.0</v>
      </c>
      <c r="AF452" s="6"/>
      <c r="AG452" s="112">
        <v>30.143</v>
      </c>
      <c r="AH452" s="112">
        <v>1.0</v>
      </c>
      <c r="AI452" s="68" t="s">
        <v>64</v>
      </c>
      <c r="AJ452" s="112">
        <v>0.0</v>
      </c>
      <c r="AK452" s="6"/>
      <c r="AL452" s="6"/>
      <c r="AM452" s="112">
        <v>0.0</v>
      </c>
      <c r="AN452" s="112">
        <v>0.0</v>
      </c>
      <c r="AO452" s="112">
        <v>100.0</v>
      </c>
      <c r="AP452" s="112">
        <v>1.0</v>
      </c>
      <c r="AQ452" s="112">
        <v>2.4</v>
      </c>
      <c r="AR452" s="112">
        <v>8.497902</v>
      </c>
      <c r="AS452" s="112">
        <v>84.89205</v>
      </c>
      <c r="AT452" s="112">
        <v>0.7565893</v>
      </c>
      <c r="AU452" s="112">
        <v>8.464155</v>
      </c>
      <c r="AV452" s="112">
        <v>5.278039</v>
      </c>
      <c r="AW452" s="112">
        <v>25.39246</v>
      </c>
      <c r="AX452" s="112">
        <v>0.0</v>
      </c>
      <c r="AY452" s="112">
        <v>0.6872964</v>
      </c>
      <c r="AZ452" s="112">
        <v>-9.846326</v>
      </c>
    </row>
    <row r="453" hidden="1">
      <c r="A453">
        <f t="shared" si="2"/>
        <v>0</v>
      </c>
      <c r="B453" t="str">
        <f t="shared" si="3"/>
        <v/>
      </c>
      <c r="C453" t="str">
        <f>if(and(D$4&gt;1,E453=PROSES!$D$22),,D453)</f>
        <v/>
      </c>
      <c r="D453" s="1" t="str">
        <f>if(and(F$4&gt;1,F453=PROSES!$B$10),,F453)</f>
        <v/>
      </c>
      <c r="E453" t="str">
        <f t="shared" si="4"/>
        <v/>
      </c>
      <c r="F453" t="str">
        <f t="shared" si="5"/>
        <v/>
      </c>
      <c r="G453" s="1" t="str">
        <f>if(Z453=PROSES!$E$29,T453,)</f>
        <v/>
      </c>
      <c r="H453" t="str">
        <f>if(X453=PROSES!$E$29,T453,)</f>
        <v/>
      </c>
      <c r="I453" t="str">
        <f t="shared" si="6"/>
        <v/>
      </c>
      <c r="J453" t="str">
        <f>if(and($K$4&gt;1,R453=PROSES!$C$2),,K453)</f>
        <v/>
      </c>
      <c r="K453" s="1" t="str">
        <f>if(and($L$4&gt;1,L453=PROSES!$B$2),,L453)</f>
        <v/>
      </c>
      <c r="L453" t="str">
        <f t="shared" si="7"/>
        <v/>
      </c>
      <c r="M453" t="str">
        <f>if(Z453=PROSES!$B$3,T453,)</f>
        <v/>
      </c>
      <c r="N453" t="str">
        <f>if(X453=PROSES!$B$3,T453,)</f>
        <v/>
      </c>
      <c r="O453" t="str">
        <f t="shared" si="8"/>
        <v/>
      </c>
      <c r="P453" t="str">
        <f>if(Z453=PROSES!$B$1,T453,)</f>
        <v/>
      </c>
      <c r="Q453" t="str">
        <f>if(X453=PROSES!$B$1,T453,)</f>
        <v/>
      </c>
      <c r="R453" t="str">
        <f t="shared" si="9"/>
        <v>KEMBANGAN7GANDUL7</v>
      </c>
      <c r="S453" s="3"/>
      <c r="T453" s="68" t="s">
        <v>915</v>
      </c>
      <c r="U453" s="68" t="s">
        <v>75</v>
      </c>
      <c r="V453" s="68" t="s">
        <v>75</v>
      </c>
      <c r="W453" s="68" t="s">
        <v>562</v>
      </c>
      <c r="X453" s="68" t="s">
        <v>914</v>
      </c>
      <c r="Y453" s="68" t="s">
        <v>280</v>
      </c>
      <c r="Z453" s="68" t="s">
        <v>778</v>
      </c>
      <c r="AA453" s="68" t="s">
        <v>280</v>
      </c>
      <c r="AB453" s="6"/>
      <c r="AC453" s="6"/>
      <c r="AD453" s="112">
        <v>0.0</v>
      </c>
      <c r="AE453" s="112">
        <v>1.0</v>
      </c>
      <c r="AF453" s="6"/>
      <c r="AG453" s="112">
        <v>30.143</v>
      </c>
      <c r="AH453" s="112">
        <v>1.0</v>
      </c>
      <c r="AI453" s="68" t="s">
        <v>64</v>
      </c>
      <c r="AJ453" s="112">
        <v>0.0</v>
      </c>
      <c r="AK453" s="6"/>
      <c r="AL453" s="6"/>
      <c r="AM453" s="112">
        <v>0.0</v>
      </c>
      <c r="AN453" s="112">
        <v>0.0</v>
      </c>
      <c r="AO453" s="112">
        <v>100.0</v>
      </c>
      <c r="AP453" s="112">
        <v>1.0</v>
      </c>
      <c r="AQ453" s="112">
        <v>2.4</v>
      </c>
      <c r="AR453" s="112">
        <v>8.497902</v>
      </c>
      <c r="AS453" s="112">
        <v>84.89205</v>
      </c>
      <c r="AT453" s="112">
        <v>0.7565893</v>
      </c>
      <c r="AU453" s="112">
        <v>8.464155</v>
      </c>
      <c r="AV453" s="112">
        <v>5.278039</v>
      </c>
      <c r="AW453" s="112">
        <v>25.39246</v>
      </c>
      <c r="AX453" s="112">
        <v>0.0</v>
      </c>
      <c r="AY453" s="112">
        <v>0.6872964</v>
      </c>
      <c r="AZ453" s="112">
        <v>-9.846326</v>
      </c>
    </row>
    <row r="454" hidden="1">
      <c r="A454">
        <f t="shared" si="2"/>
        <v>0</v>
      </c>
      <c r="B454" t="str">
        <f t="shared" si="3"/>
        <v/>
      </c>
      <c r="C454" t="str">
        <f>if(and(D$4&gt;1,E454=PROSES!$D$22),,D454)</f>
        <v/>
      </c>
      <c r="D454" s="1" t="str">
        <f>if(and(F$4&gt;1,F454=PROSES!$B$10),,F454)</f>
        <v/>
      </c>
      <c r="E454" t="str">
        <f t="shared" si="4"/>
        <v/>
      </c>
      <c r="F454" t="str">
        <f t="shared" si="5"/>
        <v/>
      </c>
      <c r="G454" s="1" t="str">
        <f>if(Z454=PROSES!$E$29,T454,)</f>
        <v/>
      </c>
      <c r="H454" t="str">
        <f>if(X454=PROSES!$E$29,T454,)</f>
        <v/>
      </c>
      <c r="I454" t="str">
        <f t="shared" si="6"/>
        <v/>
      </c>
      <c r="J454" t="str">
        <f>if(and($K$4&gt;1,R454=PROSES!$C$2),,K454)</f>
        <v/>
      </c>
      <c r="K454" s="1" t="str">
        <f>if(and($L$4&gt;1,L454=PROSES!$B$2),,L454)</f>
        <v/>
      </c>
      <c r="L454" t="str">
        <f t="shared" si="7"/>
        <v/>
      </c>
      <c r="M454" t="str">
        <f>if(Z454=PROSES!$B$3,T454,)</f>
        <v/>
      </c>
      <c r="N454" t="str">
        <f>if(X454=PROSES!$B$3,T454,)</f>
        <v/>
      </c>
      <c r="O454" t="str">
        <f t="shared" si="8"/>
        <v/>
      </c>
      <c r="P454" t="str">
        <f>if(Z454=PROSES!$B$1,T454,)</f>
        <v/>
      </c>
      <c r="Q454" t="str">
        <f>if(X454=PROSES!$B$1,T454,)</f>
        <v/>
      </c>
      <c r="R454" t="str">
        <f t="shared" si="9"/>
        <v>LENGKONGGANDUL7</v>
      </c>
      <c r="S454" s="3"/>
      <c r="T454" s="68" t="s">
        <v>3806</v>
      </c>
      <c r="U454" s="68" t="s">
        <v>75</v>
      </c>
      <c r="V454" s="68" t="s">
        <v>75</v>
      </c>
      <c r="W454" s="68" t="s">
        <v>3807</v>
      </c>
      <c r="X454" s="68" t="s">
        <v>1318</v>
      </c>
      <c r="Y454" s="68" t="s">
        <v>324</v>
      </c>
      <c r="Z454" s="68" t="s">
        <v>778</v>
      </c>
      <c r="AA454" s="68" t="s">
        <v>276</v>
      </c>
      <c r="AB454" s="6"/>
      <c r="AC454" s="6"/>
      <c r="AD454" s="112">
        <v>0.0</v>
      </c>
      <c r="AE454" s="112">
        <v>1.0</v>
      </c>
      <c r="AF454" s="6"/>
      <c r="AG454" s="112">
        <v>22.1</v>
      </c>
      <c r="AH454" s="112">
        <v>1.0</v>
      </c>
      <c r="AI454" s="68" t="s">
        <v>64</v>
      </c>
      <c r="AJ454" s="112">
        <v>0.0</v>
      </c>
      <c r="AK454" s="6"/>
      <c r="AL454" s="6"/>
      <c r="AM454" s="112">
        <v>0.0</v>
      </c>
      <c r="AN454" s="112">
        <v>0.0</v>
      </c>
      <c r="AO454" s="112">
        <v>100.0</v>
      </c>
      <c r="AP454" s="112">
        <v>1.0</v>
      </c>
      <c r="AQ454" s="112">
        <v>5.7</v>
      </c>
      <c r="AR454" s="112">
        <v>6.363438</v>
      </c>
      <c r="AS454" s="112">
        <v>74.67507</v>
      </c>
      <c r="AT454" s="112">
        <v>1.68181</v>
      </c>
      <c r="AU454" s="112">
        <v>6.13717</v>
      </c>
      <c r="AV454" s="112">
        <v>4.9946</v>
      </c>
      <c r="AW454" s="112">
        <v>18.4093</v>
      </c>
      <c r="AX454" s="112">
        <v>0.0</v>
      </c>
      <c r="AY454" s="112">
        <v>0.6658561</v>
      </c>
      <c r="AZ454" s="112">
        <v>0.2183336</v>
      </c>
    </row>
    <row r="455" hidden="1">
      <c r="A455">
        <f t="shared" si="2"/>
        <v>0</v>
      </c>
      <c r="B455" t="str">
        <f t="shared" si="3"/>
        <v/>
      </c>
      <c r="C455" t="str">
        <f>if(and(D$4&gt;1,E455=PROSES!$D$22),,D455)</f>
        <v/>
      </c>
      <c r="D455" s="1" t="str">
        <f>if(and(F$4&gt;1,F455=PROSES!$B$10),,F455)</f>
        <v/>
      </c>
      <c r="E455" t="str">
        <f t="shared" si="4"/>
        <v/>
      </c>
      <c r="F455" t="str">
        <f t="shared" si="5"/>
        <v/>
      </c>
      <c r="G455" s="1" t="str">
        <f>if(Z455=PROSES!$E$29,T455,)</f>
        <v/>
      </c>
      <c r="H455" t="str">
        <f>if(X455=PROSES!$E$29,T455,)</f>
        <v/>
      </c>
      <c r="I455" t="str">
        <f t="shared" si="6"/>
        <v/>
      </c>
      <c r="J455" t="str">
        <f>if(and($K$4&gt;1,R455=PROSES!$C$2),,K455)</f>
        <v/>
      </c>
      <c r="K455" s="1" t="str">
        <f>if(and($L$4&gt;1,L455=PROSES!$B$2),,L455)</f>
        <v/>
      </c>
      <c r="L455" t="str">
        <f t="shared" si="7"/>
        <v/>
      </c>
      <c r="M455" t="str">
        <f>if(Z455=PROSES!$B$3,T455,)</f>
        <v/>
      </c>
      <c r="N455" t="str">
        <f>if(X455=PROSES!$B$3,T455,)</f>
        <v/>
      </c>
      <c r="O455" t="str">
        <f t="shared" si="8"/>
        <v/>
      </c>
      <c r="P455" t="str">
        <f>if(Z455=PROSES!$B$1,T455,)</f>
        <v/>
      </c>
      <c r="Q455" t="str">
        <f>if(X455=PROSES!$B$1,T455,)</f>
        <v/>
      </c>
      <c r="R455" t="str">
        <f t="shared" si="9"/>
        <v>GANDUL7LENGKONG</v>
      </c>
      <c r="S455" s="3"/>
      <c r="T455" s="68" t="s">
        <v>3808</v>
      </c>
      <c r="U455" s="68" t="s">
        <v>75</v>
      </c>
      <c r="V455" s="68" t="s">
        <v>75</v>
      </c>
      <c r="W455" s="68" t="s">
        <v>3807</v>
      </c>
      <c r="X455" s="68" t="s">
        <v>778</v>
      </c>
      <c r="Y455" s="68" t="s">
        <v>276</v>
      </c>
      <c r="Z455" s="68" t="s">
        <v>1318</v>
      </c>
      <c r="AA455" s="68" t="s">
        <v>324</v>
      </c>
      <c r="AB455" s="6"/>
      <c r="AC455" s="6"/>
      <c r="AD455" s="112">
        <v>0.0</v>
      </c>
      <c r="AE455" s="112">
        <v>1.0</v>
      </c>
      <c r="AF455" s="6"/>
      <c r="AG455" s="112">
        <v>22.1</v>
      </c>
      <c r="AH455" s="112">
        <v>1.0</v>
      </c>
      <c r="AI455" s="68" t="s">
        <v>64</v>
      </c>
      <c r="AJ455" s="112">
        <v>0.0</v>
      </c>
      <c r="AK455" s="6"/>
      <c r="AL455" s="6"/>
      <c r="AM455" s="112">
        <v>0.0</v>
      </c>
      <c r="AN455" s="112">
        <v>0.0</v>
      </c>
      <c r="AO455" s="112">
        <v>100.0</v>
      </c>
      <c r="AP455" s="112">
        <v>1.0</v>
      </c>
      <c r="AQ455" s="112">
        <v>5.7</v>
      </c>
      <c r="AR455" s="112">
        <v>6.363438</v>
      </c>
      <c r="AS455" s="112">
        <v>74.67507</v>
      </c>
      <c r="AT455" s="112">
        <v>1.68181</v>
      </c>
      <c r="AU455" s="112">
        <v>6.13717</v>
      </c>
      <c r="AV455" s="112">
        <v>4.9946</v>
      </c>
      <c r="AW455" s="112">
        <v>18.4093</v>
      </c>
      <c r="AX455" s="112">
        <v>0.0</v>
      </c>
      <c r="AY455" s="112">
        <v>0.6658561</v>
      </c>
      <c r="AZ455" s="112">
        <v>0.2183336</v>
      </c>
    </row>
    <row r="456" hidden="1">
      <c r="A456">
        <f t="shared" si="2"/>
        <v>0</v>
      </c>
      <c r="B456" t="str">
        <f t="shared" si="3"/>
        <v/>
      </c>
      <c r="C456" t="str">
        <f>if(and(D$4&gt;1,E456=PROSES!$D$22),,D456)</f>
        <v/>
      </c>
      <c r="D456" s="1" t="str">
        <f>if(and(F$4&gt;1,F456=PROSES!$B$10),,F456)</f>
        <v/>
      </c>
      <c r="E456" t="str">
        <f t="shared" si="4"/>
        <v/>
      </c>
      <c r="F456" t="str">
        <f t="shared" si="5"/>
        <v/>
      </c>
      <c r="G456" s="1" t="str">
        <f>if(Z456=PROSES!$E$29,T456,)</f>
        <v/>
      </c>
      <c r="H456" t="str">
        <f>if(X456=PROSES!$E$29,T456,)</f>
        <v/>
      </c>
      <c r="I456" t="str">
        <f t="shared" si="6"/>
        <v/>
      </c>
      <c r="J456" t="str">
        <f>if(and($K$4&gt;1,R456=PROSES!$C$2),,K456)</f>
        <v/>
      </c>
      <c r="K456" s="1" t="str">
        <f>if(and($L$4&gt;1,L456=PROSES!$B$2),,L456)</f>
        <v/>
      </c>
      <c r="L456" t="str">
        <f t="shared" si="7"/>
        <v/>
      </c>
      <c r="M456" t="str">
        <f>if(Z456=PROSES!$B$3,T456,)</f>
        <v/>
      </c>
      <c r="N456" t="str">
        <f>if(X456=PROSES!$B$3,T456,)</f>
        <v/>
      </c>
      <c r="O456" t="str">
        <f t="shared" si="8"/>
        <v/>
      </c>
      <c r="P456" t="str">
        <f>if(Z456=PROSES!$B$1,T456,)</f>
        <v/>
      </c>
      <c r="Q456" t="str">
        <f>if(X456=PROSES!$B$1,T456,)</f>
        <v/>
      </c>
      <c r="R456" t="str">
        <f t="shared" si="9"/>
        <v>NEW PONDOK INDAHGANDUL5</v>
      </c>
      <c r="S456" s="3"/>
      <c r="T456" s="68" t="s">
        <v>3809</v>
      </c>
      <c r="U456" s="68" t="s">
        <v>58</v>
      </c>
      <c r="V456" s="68" t="s">
        <v>58</v>
      </c>
      <c r="W456" s="68" t="s">
        <v>282</v>
      </c>
      <c r="X456" s="68" t="s">
        <v>3810</v>
      </c>
      <c r="Y456" s="68" t="s">
        <v>61</v>
      </c>
      <c r="Z456" s="68" t="s">
        <v>908</v>
      </c>
      <c r="AA456" s="68" t="s">
        <v>61</v>
      </c>
      <c r="AB456" s="6"/>
      <c r="AC456" s="6"/>
      <c r="AD456" s="112">
        <v>0.0</v>
      </c>
      <c r="AE456" s="112">
        <v>1.0</v>
      </c>
      <c r="AF456" s="6"/>
      <c r="AG456" s="112">
        <v>6.7</v>
      </c>
      <c r="AH456" s="112">
        <v>1.0</v>
      </c>
      <c r="AI456" s="68" t="s">
        <v>64</v>
      </c>
      <c r="AJ456" s="112">
        <v>0.0</v>
      </c>
      <c r="AK456" s="6"/>
      <c r="AL456" s="6"/>
      <c r="AM456" s="112">
        <v>0.0</v>
      </c>
      <c r="AN456" s="112">
        <v>0.0</v>
      </c>
      <c r="AO456" s="112">
        <v>100.0</v>
      </c>
      <c r="AP456" s="112">
        <v>1.0</v>
      </c>
      <c r="AQ456" s="112">
        <v>1.56</v>
      </c>
      <c r="AR456" s="112">
        <v>1.904058</v>
      </c>
      <c r="AS456" s="112">
        <v>81.68457</v>
      </c>
      <c r="AT456" s="112">
        <v>0.27537</v>
      </c>
      <c r="AU456" s="112">
        <v>1.88404</v>
      </c>
      <c r="AV456" s="112">
        <v>1.28037</v>
      </c>
      <c r="AW456" s="112">
        <v>5.65212</v>
      </c>
      <c r="AX456" s="112">
        <v>0.0</v>
      </c>
      <c r="AY456" s="112">
        <v>0.6827177</v>
      </c>
      <c r="AZ456" s="112">
        <v>-6.618521</v>
      </c>
    </row>
    <row r="457" hidden="1">
      <c r="A457">
        <f t="shared" si="2"/>
        <v>0</v>
      </c>
      <c r="B457" t="str">
        <f t="shared" si="3"/>
        <v/>
      </c>
      <c r="C457" t="str">
        <f>if(and(D$4&gt;1,E457=PROSES!$D$22),,D457)</f>
        <v/>
      </c>
      <c r="D457" s="1" t="str">
        <f>if(and(F$4&gt;1,F457=PROSES!$B$10),,F457)</f>
        <v/>
      </c>
      <c r="E457" t="str">
        <f t="shared" si="4"/>
        <v/>
      </c>
      <c r="F457" t="str">
        <f t="shared" si="5"/>
        <v/>
      </c>
      <c r="G457" s="1" t="str">
        <f>if(Z457=PROSES!$E$29,T457,)</f>
        <v/>
      </c>
      <c r="H457" t="str">
        <f>if(X457=PROSES!$E$29,T457,)</f>
        <v/>
      </c>
      <c r="I457" t="str">
        <f t="shared" si="6"/>
        <v/>
      </c>
      <c r="J457" t="str">
        <f>if(and($K$4&gt;1,R457=PROSES!$C$2),,K457)</f>
        <v/>
      </c>
      <c r="K457" s="1" t="str">
        <f>if(and($L$4&gt;1,L457=PROSES!$B$2),,L457)</f>
        <v/>
      </c>
      <c r="L457" t="str">
        <f t="shared" si="7"/>
        <v/>
      </c>
      <c r="M457" t="str">
        <f>if(Z457=PROSES!$B$3,T457,)</f>
        <v/>
      </c>
      <c r="N457" t="str">
        <f>if(X457=PROSES!$B$3,T457,)</f>
        <v/>
      </c>
      <c r="O457" t="str">
        <f t="shared" si="8"/>
        <v/>
      </c>
      <c r="P457" t="str">
        <f>if(Z457=PROSES!$B$1,T457,)</f>
        <v/>
      </c>
      <c r="Q457" t="str">
        <f>if(X457=PROSES!$B$1,T457,)</f>
        <v/>
      </c>
      <c r="R457" t="str">
        <f t="shared" si="9"/>
        <v>NEW PONDOK INDAHGANDUL5</v>
      </c>
      <c r="S457" s="3"/>
      <c r="T457" s="68" t="s">
        <v>3811</v>
      </c>
      <c r="U457" s="68" t="s">
        <v>58</v>
      </c>
      <c r="V457" s="68" t="s">
        <v>58</v>
      </c>
      <c r="W457" s="68" t="s">
        <v>282</v>
      </c>
      <c r="X457" s="68" t="s">
        <v>3810</v>
      </c>
      <c r="Y457" s="68" t="s">
        <v>66</v>
      </c>
      <c r="Z457" s="68" t="s">
        <v>908</v>
      </c>
      <c r="AA457" s="68" t="s">
        <v>61</v>
      </c>
      <c r="AB457" s="6"/>
      <c r="AC457" s="6"/>
      <c r="AD457" s="112">
        <v>0.0</v>
      </c>
      <c r="AE457" s="112">
        <v>1.0</v>
      </c>
      <c r="AF457" s="6"/>
      <c r="AG457" s="112">
        <v>6.7</v>
      </c>
      <c r="AH457" s="112">
        <v>1.0</v>
      </c>
      <c r="AI457" s="68" t="s">
        <v>64</v>
      </c>
      <c r="AJ457" s="112">
        <v>0.0</v>
      </c>
      <c r="AK457" s="6"/>
      <c r="AL457" s="6"/>
      <c r="AM457" s="112">
        <v>0.0</v>
      </c>
      <c r="AN457" s="112">
        <v>0.0</v>
      </c>
      <c r="AO457" s="112">
        <v>100.0</v>
      </c>
      <c r="AP457" s="112">
        <v>1.0</v>
      </c>
      <c r="AQ457" s="112">
        <v>1.56</v>
      </c>
      <c r="AR457" s="112">
        <v>1.904058</v>
      </c>
      <c r="AS457" s="112">
        <v>81.68457</v>
      </c>
      <c r="AT457" s="112">
        <v>0.27537</v>
      </c>
      <c r="AU457" s="112">
        <v>1.88404</v>
      </c>
      <c r="AV457" s="112">
        <v>1.28037</v>
      </c>
      <c r="AW457" s="112">
        <v>5.65212</v>
      </c>
      <c r="AX457" s="112">
        <v>0.0</v>
      </c>
      <c r="AY457" s="112">
        <v>0.6827177</v>
      </c>
      <c r="AZ457" s="112">
        <v>-6.618521</v>
      </c>
    </row>
    <row r="458" hidden="1">
      <c r="A458">
        <f t="shared" si="2"/>
        <v>0</v>
      </c>
      <c r="B458" t="str">
        <f t="shared" si="3"/>
        <v/>
      </c>
      <c r="C458" t="str">
        <f>if(and(D$4&gt;1,E458=PROSES!$D$22),,D458)</f>
        <v/>
      </c>
      <c r="D458" s="1" t="str">
        <f>if(and(F$4&gt;1,F458=PROSES!$B$10),,F458)</f>
        <v/>
      </c>
      <c r="E458" t="str">
        <f t="shared" si="4"/>
        <v/>
      </c>
      <c r="F458" t="str">
        <f t="shared" si="5"/>
        <v/>
      </c>
      <c r="G458" s="1" t="str">
        <f>if(Z458=PROSES!$E$29,T458,)</f>
        <v/>
      </c>
      <c r="H458" t="str">
        <f>if(X458=PROSES!$E$29,T458,)</f>
        <v/>
      </c>
      <c r="I458" t="str">
        <f t="shared" si="6"/>
        <v/>
      </c>
      <c r="J458" t="str">
        <f>if(and($K$4&gt;1,R458=PROSES!$C$2),,K458)</f>
        <v/>
      </c>
      <c r="K458" s="1" t="str">
        <f>if(and($L$4&gt;1,L458=PROSES!$B$2),,L458)</f>
        <v/>
      </c>
      <c r="L458" t="str">
        <f t="shared" si="7"/>
        <v/>
      </c>
      <c r="M458" t="str">
        <f>if(Z458=PROSES!$B$3,T458,)</f>
        <v/>
      </c>
      <c r="N458" t="str">
        <f>if(X458=PROSES!$B$3,T458,)</f>
        <v/>
      </c>
      <c r="O458" t="str">
        <f t="shared" si="8"/>
        <v/>
      </c>
      <c r="P458" t="str">
        <f>if(Z458=PROSES!$B$1,T458,)</f>
        <v/>
      </c>
      <c r="Q458" t="str">
        <f>if(X458=PROSES!$B$1,T458,)</f>
        <v/>
      </c>
      <c r="R458" t="str">
        <f t="shared" si="9"/>
        <v>GANDUL5PONDOK INDAH</v>
      </c>
      <c r="S458" s="3"/>
      <c r="T458" s="68" t="s">
        <v>916</v>
      </c>
      <c r="U458" s="68" t="s">
        <v>58</v>
      </c>
      <c r="V458" s="68" t="s">
        <v>58</v>
      </c>
      <c r="W458" s="68" t="s">
        <v>205</v>
      </c>
      <c r="X458" s="68" t="s">
        <v>908</v>
      </c>
      <c r="Y458" s="68" t="s">
        <v>66</v>
      </c>
      <c r="Z458" s="68" t="s">
        <v>917</v>
      </c>
      <c r="AA458" s="68" t="s">
        <v>66</v>
      </c>
      <c r="AB458" s="6"/>
      <c r="AC458" s="6"/>
      <c r="AD458" s="112">
        <v>0.0</v>
      </c>
      <c r="AE458" s="112">
        <v>1.0</v>
      </c>
      <c r="AF458" s="6"/>
      <c r="AG458" s="112">
        <v>9.0</v>
      </c>
      <c r="AH458" s="112">
        <v>1.0</v>
      </c>
      <c r="AI458" s="68" t="s">
        <v>64</v>
      </c>
      <c r="AJ458" s="112">
        <v>0.0</v>
      </c>
      <c r="AK458" s="6"/>
      <c r="AL458" s="6"/>
      <c r="AM458" s="112">
        <v>0.0</v>
      </c>
      <c r="AN458" s="112">
        <v>0.0</v>
      </c>
      <c r="AO458" s="112">
        <v>100.0</v>
      </c>
      <c r="AP458" s="112">
        <v>1.0</v>
      </c>
      <c r="AQ458" s="112">
        <v>0.92</v>
      </c>
      <c r="AR458" s="112">
        <v>1.033102</v>
      </c>
      <c r="AS458" s="112">
        <v>72.87525</v>
      </c>
      <c r="AT458" s="112">
        <v>0.3042</v>
      </c>
      <c r="AU458" s="112">
        <v>0.9873</v>
      </c>
      <c r="AV458" s="112">
        <v>1.6542</v>
      </c>
      <c r="AW458" s="112">
        <v>2.9619</v>
      </c>
      <c r="AX458" s="112">
        <v>0.0</v>
      </c>
      <c r="AY458" s="112">
        <v>0.771778</v>
      </c>
      <c r="AZ458" s="112">
        <v>-17.23499</v>
      </c>
    </row>
    <row r="459" hidden="1">
      <c r="A459">
        <f t="shared" si="2"/>
        <v>0</v>
      </c>
      <c r="B459" t="str">
        <f t="shared" si="3"/>
        <v/>
      </c>
      <c r="C459" t="str">
        <f>if(and(D$4&gt;1,E459=PROSES!$D$22),,D459)</f>
        <v/>
      </c>
      <c r="D459" s="1" t="str">
        <f>if(and(F$4&gt;1,F459=PROSES!$B$10),,F459)</f>
        <v/>
      </c>
      <c r="E459" t="str">
        <f t="shared" si="4"/>
        <v/>
      </c>
      <c r="F459" t="str">
        <f t="shared" si="5"/>
        <v/>
      </c>
      <c r="G459" s="1" t="str">
        <f>if(Z459=PROSES!$E$29,T459,)</f>
        <v/>
      </c>
      <c r="H459" t="str">
        <f>if(X459=PROSES!$E$29,T459,)</f>
        <v/>
      </c>
      <c r="I459" t="str">
        <f t="shared" si="6"/>
        <v/>
      </c>
      <c r="J459" t="str">
        <f>if(and($K$4&gt;1,R459=PROSES!$C$2),,K459)</f>
        <v/>
      </c>
      <c r="K459" s="1" t="str">
        <f>if(and($L$4&gt;1,L459=PROSES!$B$2),,L459)</f>
        <v/>
      </c>
      <c r="L459" t="str">
        <f t="shared" si="7"/>
        <v/>
      </c>
      <c r="M459" t="str">
        <f>if(Z459=PROSES!$B$3,T459,)</f>
        <v/>
      </c>
      <c r="N459" t="str">
        <f>if(X459=PROSES!$B$3,T459,)</f>
        <v/>
      </c>
      <c r="O459" t="str">
        <f t="shared" si="8"/>
        <v/>
      </c>
      <c r="P459" t="str">
        <f>if(Z459=PROSES!$B$1,T459,)</f>
        <v/>
      </c>
      <c r="Q459" t="str">
        <f>if(X459=PROSES!$B$1,T459,)</f>
        <v/>
      </c>
      <c r="R459" t="str">
        <f t="shared" si="9"/>
        <v>GANDUL5PONDOK INDAH</v>
      </c>
      <c r="S459" s="3"/>
      <c r="T459" s="68" t="s">
        <v>918</v>
      </c>
      <c r="U459" s="68" t="s">
        <v>58</v>
      </c>
      <c r="V459" s="68" t="s">
        <v>58</v>
      </c>
      <c r="W459" s="68" t="s">
        <v>205</v>
      </c>
      <c r="X459" s="68" t="s">
        <v>908</v>
      </c>
      <c r="Y459" s="68" t="s">
        <v>66</v>
      </c>
      <c r="Z459" s="68" t="s">
        <v>917</v>
      </c>
      <c r="AA459" s="68" t="s">
        <v>61</v>
      </c>
      <c r="AB459" s="6"/>
      <c r="AC459" s="6"/>
      <c r="AD459" s="112">
        <v>0.0</v>
      </c>
      <c r="AE459" s="112">
        <v>1.0</v>
      </c>
      <c r="AF459" s="6"/>
      <c r="AG459" s="112">
        <v>9.0</v>
      </c>
      <c r="AH459" s="112">
        <v>1.0</v>
      </c>
      <c r="AI459" s="68" t="s">
        <v>64</v>
      </c>
      <c r="AJ459" s="112">
        <v>0.0</v>
      </c>
      <c r="AK459" s="6"/>
      <c r="AL459" s="6"/>
      <c r="AM459" s="112">
        <v>0.0</v>
      </c>
      <c r="AN459" s="112">
        <v>0.0</v>
      </c>
      <c r="AO459" s="112">
        <v>100.0</v>
      </c>
      <c r="AP459" s="112">
        <v>1.0</v>
      </c>
      <c r="AQ459" s="112">
        <v>0.92</v>
      </c>
      <c r="AR459" s="112">
        <v>1.033102</v>
      </c>
      <c r="AS459" s="112">
        <v>72.87525</v>
      </c>
      <c r="AT459" s="112">
        <v>0.3042</v>
      </c>
      <c r="AU459" s="112">
        <v>0.9873</v>
      </c>
      <c r="AV459" s="112">
        <v>1.6542</v>
      </c>
      <c r="AW459" s="112">
        <v>2.9619</v>
      </c>
      <c r="AX459" s="112">
        <v>0.0</v>
      </c>
      <c r="AY459" s="112">
        <v>0.771778</v>
      </c>
      <c r="AZ459" s="112">
        <v>-17.23499</v>
      </c>
    </row>
    <row r="460" hidden="1">
      <c r="A460">
        <f t="shared" si="2"/>
        <v>0</v>
      </c>
      <c r="B460" t="str">
        <f t="shared" si="3"/>
        <v/>
      </c>
      <c r="C460" t="str">
        <f>if(and(D$4&gt;1,E460=PROSES!$D$22),,D460)</f>
        <v/>
      </c>
      <c r="D460" s="1" t="str">
        <f>if(and(F$4&gt;1,F460=PROSES!$B$10),,F460)</f>
        <v/>
      </c>
      <c r="E460" t="str">
        <f t="shared" si="4"/>
        <v/>
      </c>
      <c r="F460" t="str">
        <f t="shared" si="5"/>
        <v/>
      </c>
      <c r="G460" s="1" t="str">
        <f>if(Z460=PROSES!$E$29,T460,)</f>
        <v/>
      </c>
      <c r="H460" t="str">
        <f>if(X460=PROSES!$E$29,T460,)</f>
        <v/>
      </c>
      <c r="I460" t="str">
        <f t="shared" si="6"/>
        <v/>
      </c>
      <c r="J460" t="str">
        <f>if(and($K$4&gt;1,R460=PROSES!$C$2),,K460)</f>
        <v/>
      </c>
      <c r="K460" s="1" t="str">
        <f>if(and($L$4&gt;1,L460=PROSES!$B$2),,L460)</f>
        <v/>
      </c>
      <c r="L460" t="str">
        <f t="shared" si="7"/>
        <v/>
      </c>
      <c r="M460" t="str">
        <f>if(Z460=PROSES!$B$3,T460,)</f>
        <v/>
      </c>
      <c r="N460" t="str">
        <f>if(X460=PROSES!$B$3,T460,)</f>
        <v/>
      </c>
      <c r="O460" t="str">
        <f t="shared" si="8"/>
        <v/>
      </c>
      <c r="P460" t="str">
        <f>if(Z460=PROSES!$B$1,T460,)</f>
        <v/>
      </c>
      <c r="Q460" t="str">
        <f>if(X460=PROSES!$B$1,T460,)</f>
        <v/>
      </c>
      <c r="R460" t="str">
        <f t="shared" si="9"/>
        <v>SERPONGGANDUL5</v>
      </c>
      <c r="S460" s="3"/>
      <c r="T460" s="68" t="s">
        <v>922</v>
      </c>
      <c r="U460" s="68" t="s">
        <v>58</v>
      </c>
      <c r="V460" s="68" t="s">
        <v>58</v>
      </c>
      <c r="W460" s="68" t="s">
        <v>59</v>
      </c>
      <c r="X460" s="68" t="s">
        <v>393</v>
      </c>
      <c r="Y460" s="115">
        <v>44201.0</v>
      </c>
      <c r="Z460" s="68" t="s">
        <v>908</v>
      </c>
      <c r="AA460" s="68" t="s">
        <v>66</v>
      </c>
      <c r="AB460" s="6"/>
      <c r="AC460" s="6"/>
      <c r="AD460" s="112">
        <v>0.0</v>
      </c>
      <c r="AE460" s="112">
        <v>1.0</v>
      </c>
      <c r="AF460" s="6"/>
      <c r="AG460" s="112">
        <f t="shared" ref="AG460:AG461" si="10">17.4/9.525*9.525</f>
        <v>17.4</v>
      </c>
      <c r="AH460" s="112">
        <v>0.59</v>
      </c>
      <c r="AI460" s="68" t="s">
        <v>64</v>
      </c>
      <c r="AJ460" s="112">
        <v>0.0</v>
      </c>
      <c r="AK460" s="6"/>
      <c r="AL460" s="6"/>
      <c r="AM460" s="112">
        <v>0.0</v>
      </c>
      <c r="AN460" s="112">
        <v>0.0</v>
      </c>
      <c r="AO460" s="112">
        <v>100.0</v>
      </c>
      <c r="AP460" s="112">
        <v>1.0</v>
      </c>
      <c r="AQ460" s="112">
        <v>1.6107</v>
      </c>
      <c r="AR460" s="112">
        <f t="shared" ref="AR460:AR461" si="11">17.4/9.525*2.531259</f>
        <v>4.624032189</v>
      </c>
      <c r="AS460" s="112">
        <v>76.21999</v>
      </c>
      <c r="AT460" s="112">
        <f t="shared" ref="AT460:AT461" si="12">17.4/9.525*0.6029325</f>
        <v>1.10142</v>
      </c>
      <c r="AU460" s="112">
        <f t="shared" ref="AU460:AU461" si="13">17.4/9.525*2.458402</f>
        <v>4.490939087</v>
      </c>
      <c r="AV460" s="112">
        <f t="shared" ref="AV460:AV461" si="14">17.4/9.525*2.031682</f>
        <v>3.711419087</v>
      </c>
      <c r="AW460" s="112">
        <f t="shared" ref="AW460:AW461" si="15">17.4/9.525*7.375207</f>
        <v>13.47281909</v>
      </c>
      <c r="AX460" s="112">
        <v>0.0</v>
      </c>
      <c r="AY460" s="112">
        <v>0.6742607</v>
      </c>
      <c r="AZ460" s="112">
        <v>-2.423059</v>
      </c>
    </row>
    <row r="461" hidden="1">
      <c r="A461">
        <f t="shared" si="2"/>
        <v>0</v>
      </c>
      <c r="B461" t="str">
        <f t="shared" si="3"/>
        <v/>
      </c>
      <c r="C461" t="str">
        <f>if(and(D$4&gt;1,E461=PROSES!$D$22),,D461)</f>
        <v/>
      </c>
      <c r="D461" s="1" t="str">
        <f>if(and(F$4&gt;1,F461=PROSES!$B$10),,F461)</f>
        <v/>
      </c>
      <c r="E461" t="str">
        <f t="shared" si="4"/>
        <v/>
      </c>
      <c r="F461" t="str">
        <f t="shared" si="5"/>
        <v/>
      </c>
      <c r="G461" s="1" t="str">
        <f>if(Z461=PROSES!$E$29,T461,)</f>
        <v/>
      </c>
      <c r="H461" t="str">
        <f>if(X461=PROSES!$E$29,T461,)</f>
        <v/>
      </c>
      <c r="I461" t="str">
        <f t="shared" si="6"/>
        <v/>
      </c>
      <c r="J461" t="str">
        <f>if(and($K$4&gt;1,R461=PROSES!$C$2),,K461)</f>
        <v/>
      </c>
      <c r="K461" s="1" t="str">
        <f>if(and($L$4&gt;1,L461=PROSES!$B$2),,L461)</f>
        <v/>
      </c>
      <c r="L461" t="str">
        <f t="shared" si="7"/>
        <v/>
      </c>
      <c r="M461" t="str">
        <f>if(Z461=PROSES!$B$3,T461,)</f>
        <v/>
      </c>
      <c r="N461" t="str">
        <f>if(X461=PROSES!$B$3,T461,)</f>
        <v/>
      </c>
      <c r="O461" t="str">
        <f t="shared" si="8"/>
        <v/>
      </c>
      <c r="P461" t="str">
        <f>if(Z461=PROSES!$B$1,T461,)</f>
        <v/>
      </c>
      <c r="Q461" t="str">
        <f>if(X461=PROSES!$B$1,T461,)</f>
        <v/>
      </c>
      <c r="R461" t="str">
        <f t="shared" si="9"/>
        <v>GANDUL5SERPONG</v>
      </c>
      <c r="S461" s="3"/>
      <c r="T461" s="68" t="s">
        <v>923</v>
      </c>
      <c r="U461" s="68" t="s">
        <v>58</v>
      </c>
      <c r="V461" s="68" t="s">
        <v>58</v>
      </c>
      <c r="W461" s="68" t="s">
        <v>59</v>
      </c>
      <c r="X461" s="68" t="s">
        <v>908</v>
      </c>
      <c r="Y461" s="68" t="s">
        <v>61</v>
      </c>
      <c r="Z461" s="68" t="s">
        <v>393</v>
      </c>
      <c r="AA461" s="117">
        <v>44201.0</v>
      </c>
      <c r="AB461" s="6"/>
      <c r="AC461" s="6"/>
      <c r="AD461" s="112">
        <v>0.0</v>
      </c>
      <c r="AE461" s="112">
        <v>1.0</v>
      </c>
      <c r="AF461" s="6"/>
      <c r="AG461" s="112">
        <f t="shared" si="10"/>
        <v>17.4</v>
      </c>
      <c r="AH461" s="112">
        <v>0.59</v>
      </c>
      <c r="AI461" s="68" t="s">
        <v>64</v>
      </c>
      <c r="AJ461" s="112">
        <v>0.0</v>
      </c>
      <c r="AK461" s="6"/>
      <c r="AL461" s="6"/>
      <c r="AM461" s="112">
        <v>0.0</v>
      </c>
      <c r="AN461" s="112">
        <v>0.0</v>
      </c>
      <c r="AO461" s="112">
        <v>100.0</v>
      </c>
      <c r="AP461" s="112">
        <v>1.0</v>
      </c>
      <c r="AQ461" s="112">
        <v>1.6107</v>
      </c>
      <c r="AR461" s="112">
        <f t="shared" si="11"/>
        <v>4.624032189</v>
      </c>
      <c r="AS461" s="112">
        <v>76.21999</v>
      </c>
      <c r="AT461" s="112">
        <f t="shared" si="12"/>
        <v>1.10142</v>
      </c>
      <c r="AU461" s="112">
        <f t="shared" si="13"/>
        <v>4.490939087</v>
      </c>
      <c r="AV461" s="112">
        <f t="shared" si="14"/>
        <v>3.711419087</v>
      </c>
      <c r="AW461" s="112">
        <f t="shared" si="15"/>
        <v>13.47281909</v>
      </c>
      <c r="AX461" s="112">
        <v>0.0</v>
      </c>
      <c r="AY461" s="112">
        <v>0.6742607</v>
      </c>
      <c r="AZ461" s="112">
        <v>-2.423059</v>
      </c>
    </row>
    <row r="462" hidden="1">
      <c r="A462">
        <f t="shared" si="2"/>
        <v>0</v>
      </c>
      <c r="B462" t="str">
        <f t="shared" si="3"/>
        <v/>
      </c>
      <c r="C462" t="str">
        <f>if(and(D$4&gt;1,E462=PROSES!$D$22),,D462)</f>
        <v/>
      </c>
      <c r="D462" s="1" t="str">
        <f>if(and(F$4&gt;1,F462=PROSES!$B$10),,F462)</f>
        <v/>
      </c>
      <c r="E462" t="str">
        <f t="shared" si="4"/>
        <v/>
      </c>
      <c r="F462" t="str">
        <f t="shared" si="5"/>
        <v/>
      </c>
      <c r="G462" s="1" t="str">
        <f>if(Z462=PROSES!$E$29,T462,)</f>
        <v/>
      </c>
      <c r="H462" t="str">
        <f>if(X462=PROSES!$E$29,T462,)</f>
        <v/>
      </c>
      <c r="I462" t="str">
        <f t="shared" si="6"/>
        <v/>
      </c>
      <c r="J462" t="str">
        <f>if(and($K$4&gt;1,R462=PROSES!$C$2),,K462)</f>
        <v/>
      </c>
      <c r="K462" s="1" t="str">
        <f>if(and($L$4&gt;1,L462=PROSES!$B$2),,L462)</f>
        <v/>
      </c>
      <c r="L462" t="str">
        <f t="shared" si="7"/>
        <v/>
      </c>
      <c r="M462" t="str">
        <f>if(Z462=PROSES!$B$3,T462,)</f>
        <v/>
      </c>
      <c r="N462" t="str">
        <f>if(X462=PROSES!$B$3,T462,)</f>
        <v/>
      </c>
      <c r="O462" t="str">
        <f t="shared" si="8"/>
        <v/>
      </c>
      <c r="P462" t="str">
        <f>if(Z462=PROSES!$B$1,T462,)</f>
        <v/>
      </c>
      <c r="Q462" t="str">
        <f>if(X462=PROSES!$B$1,T462,)</f>
        <v/>
      </c>
      <c r="R462" t="str">
        <f t="shared" si="9"/>
        <v>Gunung Mulia SteelCIKANDE</v>
      </c>
      <c r="S462" s="3"/>
      <c r="T462" s="68" t="s">
        <v>3812</v>
      </c>
      <c r="U462" s="68" t="s">
        <v>58</v>
      </c>
      <c r="V462" s="68" t="s">
        <v>58</v>
      </c>
      <c r="W462" s="68" t="s">
        <v>90</v>
      </c>
      <c r="X462" s="68" t="s">
        <v>3813</v>
      </c>
      <c r="Y462" s="68" t="s">
        <v>66</v>
      </c>
      <c r="Z462" s="68" t="s">
        <v>597</v>
      </c>
      <c r="AA462" s="114" t="s">
        <v>61</v>
      </c>
      <c r="AB462" s="6"/>
      <c r="AC462" s="6"/>
      <c r="AD462" s="112">
        <v>0.0</v>
      </c>
      <c r="AE462" s="112">
        <v>1.0</v>
      </c>
      <c r="AF462" s="6"/>
      <c r="AG462" s="112">
        <v>10.159</v>
      </c>
      <c r="AH462" s="112">
        <v>1.0</v>
      </c>
      <c r="AI462" s="68" t="s">
        <v>64</v>
      </c>
      <c r="AJ462" s="112">
        <v>0.0</v>
      </c>
      <c r="AK462" s="6"/>
      <c r="AL462" s="6"/>
      <c r="AM462" s="112">
        <v>0.0</v>
      </c>
      <c r="AN462" s="112">
        <v>0.0</v>
      </c>
      <c r="AO462" s="112">
        <v>100.0</v>
      </c>
      <c r="AP462" s="112">
        <v>1.0</v>
      </c>
      <c r="AQ462" s="112">
        <v>1.62</v>
      </c>
      <c r="AR462" s="112">
        <v>2.878606</v>
      </c>
      <c r="AS462" s="112">
        <v>82.15014</v>
      </c>
      <c r="AT462" s="112">
        <v>0.3931533</v>
      </c>
      <c r="AU462" s="112">
        <v>2.851631</v>
      </c>
      <c r="AV462" s="112">
        <v>1.917003</v>
      </c>
      <c r="AW462" s="112">
        <v>8.554894</v>
      </c>
      <c r="AX462" s="112">
        <v>0.0</v>
      </c>
      <c r="AY462" s="112">
        <v>0.683587</v>
      </c>
      <c r="AZ462" s="112">
        <v>-7.109503</v>
      </c>
    </row>
    <row r="463" hidden="1">
      <c r="A463">
        <f t="shared" si="2"/>
        <v>0</v>
      </c>
      <c r="B463" t="str">
        <f t="shared" si="3"/>
        <v/>
      </c>
      <c r="C463" t="str">
        <f>if(and(D$4&gt;1,E463=PROSES!$D$22),,D463)</f>
        <v/>
      </c>
      <c r="D463" s="1" t="str">
        <f>if(and(F$4&gt;1,F463=PROSES!$B$10),,F463)</f>
        <v/>
      </c>
      <c r="E463" t="str">
        <f t="shared" si="4"/>
        <v/>
      </c>
      <c r="F463" t="str">
        <f t="shared" si="5"/>
        <v/>
      </c>
      <c r="G463" s="1" t="str">
        <f>if(Z463=PROSES!$E$29,T463,)</f>
        <v/>
      </c>
      <c r="H463" t="str">
        <f>if(X463=PROSES!$E$29,T463,)</f>
        <v/>
      </c>
      <c r="I463" t="str">
        <f t="shared" si="6"/>
        <v/>
      </c>
      <c r="J463" t="str">
        <f>if(and($K$4&gt;1,R463=PROSES!$C$2),,K463)</f>
        <v/>
      </c>
      <c r="K463" s="1" t="str">
        <f>if(and($L$4&gt;1,L463=PROSES!$B$2),,L463)</f>
        <v/>
      </c>
      <c r="L463" t="str">
        <f t="shared" si="7"/>
        <v/>
      </c>
      <c r="M463" t="str">
        <f>if(Z463=PROSES!$B$3,T463,)</f>
        <v/>
      </c>
      <c r="N463" t="str">
        <f>if(X463=PROSES!$B$3,T463,)</f>
        <v/>
      </c>
      <c r="O463" t="str">
        <f t="shared" si="8"/>
        <v/>
      </c>
      <c r="P463" t="str">
        <f>if(Z463=PROSES!$B$1,T463,)</f>
        <v/>
      </c>
      <c r="Q463" t="str">
        <f>if(X463=PROSES!$B$1,T463,)</f>
        <v/>
      </c>
      <c r="R463" t="str">
        <f t="shared" si="9"/>
        <v>Gunung Mulia SteelINDAH KIAT 5</v>
      </c>
      <c r="S463" s="3"/>
      <c r="T463" s="68" t="s">
        <v>3814</v>
      </c>
      <c r="U463" s="68" t="s">
        <v>58</v>
      </c>
      <c r="V463" s="68" t="s">
        <v>58</v>
      </c>
      <c r="W463" s="114" t="s">
        <v>90</v>
      </c>
      <c r="X463" s="68" t="s">
        <v>3813</v>
      </c>
      <c r="Y463" s="68" t="s">
        <v>61</v>
      </c>
      <c r="Z463" s="68" t="s">
        <v>600</v>
      </c>
      <c r="AA463" s="68" t="s">
        <v>61</v>
      </c>
      <c r="AB463" s="6"/>
      <c r="AC463" s="6"/>
      <c r="AD463" s="112">
        <v>0.0</v>
      </c>
      <c r="AE463" s="112">
        <v>1.0</v>
      </c>
      <c r="AF463" s="6"/>
      <c r="AG463" s="112">
        <v>1.7</v>
      </c>
      <c r="AH463" s="112">
        <v>1.0</v>
      </c>
      <c r="AI463" s="68" t="s">
        <v>64</v>
      </c>
      <c r="AJ463" s="112">
        <v>0.0</v>
      </c>
      <c r="AK463" s="6"/>
      <c r="AL463" s="6"/>
      <c r="AM463" s="112">
        <v>0.0</v>
      </c>
      <c r="AN463" s="112">
        <v>0.0</v>
      </c>
      <c r="AO463" s="112">
        <v>100.0</v>
      </c>
      <c r="AP463" s="112">
        <v>1.0</v>
      </c>
      <c r="AQ463" s="112">
        <v>1.62</v>
      </c>
      <c r="AR463" s="112">
        <v>0.4817039</v>
      </c>
      <c r="AS463" s="112">
        <v>82.15014</v>
      </c>
      <c r="AT463" s="112">
        <v>0.06579</v>
      </c>
      <c r="AU463" s="112">
        <v>0.47719</v>
      </c>
      <c r="AV463" s="112">
        <v>0.32079</v>
      </c>
      <c r="AW463" s="112">
        <v>1.43157</v>
      </c>
      <c r="AX463" s="112">
        <v>0.0</v>
      </c>
      <c r="AY463" s="112">
        <v>0.683587</v>
      </c>
      <c r="AZ463" s="112">
        <v>-7.109503</v>
      </c>
    </row>
    <row r="464" hidden="1">
      <c r="A464">
        <f t="shared" si="2"/>
        <v>0</v>
      </c>
      <c r="B464" t="str">
        <f t="shared" si="3"/>
        <v/>
      </c>
      <c r="C464" t="str">
        <f>if(and(D$4&gt;1,E464=PROSES!$D$22),,D464)</f>
        <v/>
      </c>
      <c r="D464" s="1" t="str">
        <f>if(and(F$4&gt;1,F464=PROSES!$B$10),,F464)</f>
        <v/>
      </c>
      <c r="E464" t="str">
        <f t="shared" si="4"/>
        <v/>
      </c>
      <c r="F464" t="str">
        <f t="shared" si="5"/>
        <v/>
      </c>
      <c r="G464" s="1" t="str">
        <f>if(Z464=PROSES!$E$29,T464,)</f>
        <v/>
      </c>
      <c r="H464" t="str">
        <f>if(X464=PROSES!$E$29,T464,)</f>
        <v/>
      </c>
      <c r="I464" t="str">
        <f t="shared" si="6"/>
        <v/>
      </c>
      <c r="J464" t="str">
        <f>if(and($K$4&gt;1,R464=PROSES!$C$2),,K464)</f>
        <v/>
      </c>
      <c r="K464" s="1" t="str">
        <f>if(and($L$4&gt;1,L464=PROSES!$B$2),,L464)</f>
        <v/>
      </c>
      <c r="L464" t="str">
        <f t="shared" si="7"/>
        <v/>
      </c>
      <c r="M464" t="str">
        <f>if(Z464=PROSES!$B$3,T464,)</f>
        <v/>
      </c>
      <c r="N464" t="str">
        <f>if(X464=PROSES!$B$3,T464,)</f>
        <v/>
      </c>
      <c r="O464" t="str">
        <f t="shared" si="8"/>
        <v/>
      </c>
      <c r="P464" t="str">
        <f>if(Z464=PROSES!$B$1,T464,)</f>
        <v/>
      </c>
      <c r="Q464" t="str">
        <f>if(X464=PROSES!$B$1,T464,)</f>
        <v/>
      </c>
      <c r="R464" t="str">
        <f t="shared" si="9"/>
        <v>Gunung Mulia SteelSERANG5</v>
      </c>
      <c r="S464" s="3"/>
      <c r="T464" s="68" t="s">
        <v>3815</v>
      </c>
      <c r="U464" s="68" t="s">
        <v>58</v>
      </c>
      <c r="V464" s="68" t="s">
        <v>58</v>
      </c>
      <c r="W464" s="114" t="s">
        <v>90</v>
      </c>
      <c r="X464" s="68" t="s">
        <v>3813</v>
      </c>
      <c r="Y464" s="68" t="s">
        <v>66</v>
      </c>
      <c r="Z464" s="68" t="s">
        <v>670</v>
      </c>
      <c r="AA464" s="68" t="s">
        <v>61</v>
      </c>
      <c r="AB464" s="6"/>
      <c r="AC464" s="6"/>
      <c r="AD464" s="112">
        <v>0.0</v>
      </c>
      <c r="AE464" s="112">
        <v>1.0</v>
      </c>
      <c r="AF464" s="6"/>
      <c r="AG464" s="112">
        <v>10.14</v>
      </c>
      <c r="AH464" s="112">
        <v>1.0</v>
      </c>
      <c r="AI464" s="68" t="s">
        <v>64</v>
      </c>
      <c r="AJ464" s="112">
        <v>0.0</v>
      </c>
      <c r="AK464" s="6"/>
      <c r="AL464" s="6"/>
      <c r="AM464" s="112">
        <v>0.0</v>
      </c>
      <c r="AN464" s="112">
        <v>0.0</v>
      </c>
      <c r="AO464" s="112">
        <v>100.0</v>
      </c>
      <c r="AP464" s="112">
        <v>1.0</v>
      </c>
      <c r="AQ464" s="112">
        <v>1.62</v>
      </c>
      <c r="AR464" s="112">
        <v>2.873222</v>
      </c>
      <c r="AS464" s="112">
        <v>82.15014</v>
      </c>
      <c r="AT464" s="112">
        <v>0.392418</v>
      </c>
      <c r="AU464" s="112">
        <v>2.846298</v>
      </c>
      <c r="AV464" s="112">
        <v>1.913418</v>
      </c>
      <c r="AW464" s="112">
        <v>8.538895</v>
      </c>
      <c r="AX464" s="112">
        <v>0.0</v>
      </c>
      <c r="AY464" s="112">
        <v>0.683587</v>
      </c>
      <c r="AZ464" s="112">
        <v>-7.109503</v>
      </c>
    </row>
    <row r="465" hidden="1">
      <c r="A465">
        <f t="shared" si="2"/>
        <v>0</v>
      </c>
      <c r="B465" t="str">
        <f t="shared" si="3"/>
        <v/>
      </c>
      <c r="C465" t="str">
        <f>if(and(D$4&gt;1,E465=PROSES!$D$22),,D465)</f>
        <v/>
      </c>
      <c r="D465" s="1" t="str">
        <f>if(and(F$4&gt;1,F465=PROSES!$B$10),,F465)</f>
        <v/>
      </c>
      <c r="E465" t="str">
        <f t="shared" si="4"/>
        <v/>
      </c>
      <c r="F465" t="str">
        <f t="shared" si="5"/>
        <v/>
      </c>
      <c r="G465" s="1" t="str">
        <f>if(Z465=PROSES!$E$29,T465,)</f>
        <v/>
      </c>
      <c r="H465" t="str">
        <f>if(X465=PROSES!$E$29,T465,)</f>
        <v/>
      </c>
      <c r="I465" t="str">
        <f t="shared" si="6"/>
        <v/>
      </c>
      <c r="J465" t="str">
        <f>if(and($K$4&gt;1,R465=PROSES!$C$2),,K465)</f>
        <v/>
      </c>
      <c r="K465" s="1" t="str">
        <f>if(and($L$4&gt;1,L465=PROSES!$B$2),,L465)</f>
        <v/>
      </c>
      <c r="L465" t="str">
        <f t="shared" si="7"/>
        <v/>
      </c>
      <c r="M465" t="str">
        <f>if(Z465=PROSES!$B$3,T465,)</f>
        <v/>
      </c>
      <c r="N465" t="str">
        <f>if(X465=PROSES!$B$3,T465,)</f>
        <v/>
      </c>
      <c r="O465" t="str">
        <f t="shared" si="8"/>
        <v/>
      </c>
      <c r="P465" t="str">
        <f>if(Z465=PROSES!$B$1,T465,)</f>
        <v/>
      </c>
      <c r="Q465" t="str">
        <f>if(X465=PROSES!$B$1,T465,)</f>
        <v/>
      </c>
      <c r="R465" t="str">
        <f t="shared" si="9"/>
        <v>Gunung Mulia SteelSERANG5</v>
      </c>
      <c r="S465" s="3"/>
      <c r="T465" s="68" t="s">
        <v>3816</v>
      </c>
      <c r="U465" s="68" t="s">
        <v>58</v>
      </c>
      <c r="V465" s="68" t="s">
        <v>58</v>
      </c>
      <c r="W465" s="68" t="s">
        <v>90</v>
      </c>
      <c r="X465" s="68" t="s">
        <v>3813</v>
      </c>
      <c r="Y465" s="68" t="s">
        <v>61</v>
      </c>
      <c r="Z465" s="68" t="s">
        <v>670</v>
      </c>
      <c r="AA465" s="68" t="s">
        <v>61</v>
      </c>
      <c r="AB465" s="6"/>
      <c r="AC465" s="6"/>
      <c r="AD465" s="112">
        <v>0.0</v>
      </c>
      <c r="AE465" s="112">
        <v>1.0</v>
      </c>
      <c r="AF465" s="6"/>
      <c r="AG465" s="112">
        <v>10.14</v>
      </c>
      <c r="AH465" s="112">
        <v>1.0</v>
      </c>
      <c r="AI465" s="68" t="s">
        <v>64</v>
      </c>
      <c r="AJ465" s="112">
        <v>0.0</v>
      </c>
      <c r="AK465" s="6"/>
      <c r="AL465" s="6"/>
      <c r="AM465" s="112">
        <v>0.0</v>
      </c>
      <c r="AN465" s="112">
        <v>0.0</v>
      </c>
      <c r="AO465" s="112">
        <v>100.0</v>
      </c>
      <c r="AP465" s="112">
        <v>1.0</v>
      </c>
      <c r="AQ465" s="112">
        <v>1.62</v>
      </c>
      <c r="AR465" s="112">
        <v>2.873222</v>
      </c>
      <c r="AS465" s="112">
        <v>82.15014</v>
      </c>
      <c r="AT465" s="112">
        <v>0.392418</v>
      </c>
      <c r="AU465" s="112">
        <v>2.846298</v>
      </c>
      <c r="AV465" s="112">
        <v>1.913418</v>
      </c>
      <c r="AW465" s="112">
        <v>8.538895</v>
      </c>
      <c r="AX465" s="112">
        <v>0.0</v>
      </c>
      <c r="AY465" s="112">
        <v>0.683587</v>
      </c>
      <c r="AZ465" s="112">
        <v>-7.109503</v>
      </c>
    </row>
    <row r="466">
      <c r="A466">
        <f t="shared" si="2"/>
        <v>0</v>
      </c>
      <c r="B466" t="str">
        <f t="shared" si="3"/>
        <v/>
      </c>
      <c r="C466" t="str">
        <f>if(and(D$4&gt;1,E466=PROSES!$D$22),,D466)</f>
        <v/>
      </c>
      <c r="D466" s="1" t="str">
        <f>if(and(F$4&gt;1,F466=PROSES!$B$10),,F466)</f>
        <v/>
      </c>
      <c r="E466" t="str">
        <f t="shared" si="4"/>
        <v/>
      </c>
      <c r="F466" t="str">
        <f t="shared" si="5"/>
        <v/>
      </c>
      <c r="G466" s="1" t="str">
        <f>if(Z466=PROSES!$E$29,T466,)</f>
        <v/>
      </c>
      <c r="H466" t="str">
        <f>if(X466=PROSES!$E$29,T466,)</f>
        <v/>
      </c>
      <c r="I466" t="str">
        <f t="shared" si="6"/>
        <v/>
      </c>
      <c r="J466" t="str">
        <f>if(and($K$4&gt;1,R466=PROSES!$C$2),,K466)</f>
        <v/>
      </c>
      <c r="K466" s="1" t="str">
        <f>if(and($L$4&gt;1,L466=PROSES!$B$2),,L466)</f>
        <v/>
      </c>
      <c r="L466" t="str">
        <f t="shared" si="7"/>
        <v/>
      </c>
      <c r="M466" t="str">
        <f>if(Z466=PROSES!$B$3,T466,)</f>
        <v/>
      </c>
      <c r="N466" t="str">
        <f>if(X466=PROSES!$B$3,T466,)</f>
        <v/>
      </c>
      <c r="O466" t="str">
        <f t="shared" si="8"/>
        <v/>
      </c>
      <c r="P466" t="str">
        <f>if(Z466=PROSES!$B$1,T466,)</f>
        <v/>
      </c>
      <c r="Q466" t="str">
        <f>if(X466=PROSES!$B$1,T466,)</f>
        <v/>
      </c>
      <c r="R466" t="str">
        <f t="shared" si="9"/>
        <v>GIANYAR5AMPRA5</v>
      </c>
      <c r="S466" s="3"/>
      <c r="T466" s="68" t="s">
        <v>924</v>
      </c>
      <c r="U466" s="68" t="s">
        <v>140</v>
      </c>
      <c r="V466" s="68" t="s">
        <v>140</v>
      </c>
      <c r="W466" s="68" t="s">
        <v>141</v>
      </c>
      <c r="X466" s="68" t="s">
        <v>925</v>
      </c>
      <c r="Y466" s="68" t="s">
        <v>85</v>
      </c>
      <c r="Z466" s="68" t="s">
        <v>926</v>
      </c>
      <c r="AA466" s="68" t="s">
        <v>85</v>
      </c>
      <c r="AB466" s="6"/>
      <c r="AC466" s="6"/>
      <c r="AD466" s="112">
        <v>0.0</v>
      </c>
      <c r="AE466" s="112">
        <v>1.0</v>
      </c>
      <c r="AF466" s="6"/>
      <c r="AG466" s="112">
        <v>33.76</v>
      </c>
      <c r="AH466" s="112">
        <v>1.0</v>
      </c>
      <c r="AI466" s="68" t="s">
        <v>64</v>
      </c>
      <c r="AJ466" s="112">
        <v>0.0</v>
      </c>
      <c r="AK466" s="6"/>
      <c r="AL466" s="6"/>
      <c r="AM466" s="112">
        <v>0.0</v>
      </c>
      <c r="AN466" s="112">
        <v>0.0</v>
      </c>
      <c r="AO466" s="112">
        <v>100.0</v>
      </c>
      <c r="AP466" s="112">
        <v>1.0</v>
      </c>
      <c r="AQ466" s="112">
        <v>0.645</v>
      </c>
      <c r="AR466" s="112">
        <v>14.17832</v>
      </c>
      <c r="AS466" s="112">
        <v>70.96105</v>
      </c>
      <c r="AT466" s="112">
        <v>4.62512</v>
      </c>
      <c r="AU466" s="112">
        <v>13.40272</v>
      </c>
      <c r="AV466" s="112">
        <v>9.689119</v>
      </c>
      <c r="AW466" s="112">
        <v>40.20816</v>
      </c>
      <c r="AX466" s="112">
        <v>0.0</v>
      </c>
      <c r="AY466" s="112">
        <v>0.6413451</v>
      </c>
      <c r="AZ466" s="112">
        <v>8.340887</v>
      </c>
    </row>
    <row r="467">
      <c r="A467">
        <f t="shared" si="2"/>
        <v>0</v>
      </c>
      <c r="B467" t="str">
        <f t="shared" si="3"/>
        <v/>
      </c>
      <c r="C467" t="str">
        <f>if(and(D$4&gt;1,E467=PROSES!$D$22),,D467)</f>
        <v/>
      </c>
      <c r="D467" s="1" t="str">
        <f>if(and(F$4&gt;1,F467=PROSES!$B$10),,F467)</f>
        <v/>
      </c>
      <c r="E467" t="str">
        <f t="shared" si="4"/>
        <v/>
      </c>
      <c r="F467" t="str">
        <f t="shared" si="5"/>
        <v/>
      </c>
      <c r="G467" s="1" t="str">
        <f>if(Z467=PROSES!$E$29,T467,)</f>
        <v/>
      </c>
      <c r="H467" t="str">
        <f>if(X467=PROSES!$E$29,T467,)</f>
        <v/>
      </c>
      <c r="I467" t="str">
        <f t="shared" si="6"/>
        <v/>
      </c>
      <c r="J467" t="str">
        <f>if(and($K$4&gt;1,R467=PROSES!$C$2),,K467)</f>
        <v/>
      </c>
      <c r="K467" s="1" t="str">
        <f>if(and($L$4&gt;1,L467=PROSES!$B$2),,L467)</f>
        <v/>
      </c>
      <c r="L467" t="str">
        <f t="shared" si="7"/>
        <v/>
      </c>
      <c r="M467" t="str">
        <f>if(Z467=PROSES!$B$3,T467,)</f>
        <v/>
      </c>
      <c r="N467" t="str">
        <f>if(X467=PROSES!$B$3,T467,)</f>
        <v/>
      </c>
      <c r="O467" t="str">
        <f t="shared" si="8"/>
        <v/>
      </c>
      <c r="P467" t="str">
        <f>if(Z467=PROSES!$B$1,T467,)</f>
        <v/>
      </c>
      <c r="Q467" t="str">
        <f>if(X467=PROSES!$B$1,T467,)</f>
        <v/>
      </c>
      <c r="R467" t="str">
        <f t="shared" si="9"/>
        <v>AMPRA5GIANYAR5</v>
      </c>
      <c r="S467" s="3"/>
      <c r="T467" s="68" t="s">
        <v>927</v>
      </c>
      <c r="U467" s="68" t="s">
        <v>140</v>
      </c>
      <c r="V467" s="68" t="s">
        <v>140</v>
      </c>
      <c r="W467" s="68" t="s">
        <v>141</v>
      </c>
      <c r="X467" s="68" t="s">
        <v>926</v>
      </c>
      <c r="Y467" s="68" t="s">
        <v>88</v>
      </c>
      <c r="Z467" s="68" t="s">
        <v>925</v>
      </c>
      <c r="AA467" s="68" t="s">
        <v>88</v>
      </c>
      <c r="AB467" s="6"/>
      <c r="AC467" s="6"/>
      <c r="AD467" s="112">
        <v>0.0</v>
      </c>
      <c r="AE467" s="112">
        <v>1.0</v>
      </c>
      <c r="AF467" s="6"/>
      <c r="AG467" s="112">
        <v>33.76</v>
      </c>
      <c r="AH467" s="112">
        <v>1.0</v>
      </c>
      <c r="AI467" s="68" t="s">
        <v>64</v>
      </c>
      <c r="AJ467" s="112">
        <v>0.0</v>
      </c>
      <c r="AK467" s="6"/>
      <c r="AL467" s="6"/>
      <c r="AM467" s="112">
        <v>0.0</v>
      </c>
      <c r="AN467" s="112">
        <v>0.0</v>
      </c>
      <c r="AO467" s="112">
        <v>100.0</v>
      </c>
      <c r="AP467" s="112">
        <v>1.0</v>
      </c>
      <c r="AQ467" s="112">
        <v>0.645</v>
      </c>
      <c r="AR467" s="112">
        <v>14.17832</v>
      </c>
      <c r="AS467" s="112">
        <v>70.96105</v>
      </c>
      <c r="AT467" s="112">
        <v>4.62512</v>
      </c>
      <c r="AU467" s="112">
        <v>13.40272</v>
      </c>
      <c r="AV467" s="112">
        <v>9.689119</v>
      </c>
      <c r="AW467" s="112">
        <v>40.20816</v>
      </c>
      <c r="AX467" s="112">
        <v>0.0</v>
      </c>
      <c r="AY467" s="112">
        <v>0.6413451</v>
      </c>
      <c r="AZ467" s="112">
        <v>8.340887</v>
      </c>
    </row>
    <row r="468">
      <c r="A468">
        <f t="shared" si="2"/>
        <v>0</v>
      </c>
      <c r="B468" t="str">
        <f t="shared" si="3"/>
        <v/>
      </c>
      <c r="C468" t="str">
        <f>if(and(D$4&gt;1,E468=PROSES!$D$22),,D468)</f>
        <v/>
      </c>
      <c r="D468" s="1" t="str">
        <f>if(and(F$4&gt;1,F468=PROSES!$B$10),,F468)</f>
        <v/>
      </c>
      <c r="E468" t="str">
        <f t="shared" si="4"/>
        <v/>
      </c>
      <c r="F468" t="str">
        <f t="shared" si="5"/>
        <v/>
      </c>
      <c r="G468" s="1" t="str">
        <f>if(Z468=PROSES!$E$29,T468,)</f>
        <v/>
      </c>
      <c r="H468" t="str">
        <f>if(X468=PROSES!$E$29,T468,)</f>
        <v/>
      </c>
      <c r="I468" t="str">
        <f t="shared" si="6"/>
        <v/>
      </c>
      <c r="J468" t="str">
        <f>if(and($K$4&gt;1,R468=PROSES!$C$2),,K468)</f>
        <v/>
      </c>
      <c r="K468" s="1" t="str">
        <f>if(and($L$4&gt;1,L468=PROSES!$B$2),,L468)</f>
        <v/>
      </c>
      <c r="L468" t="str">
        <f t="shared" si="7"/>
        <v/>
      </c>
      <c r="M468" t="str">
        <f>if(Z468=PROSES!$B$3,T468,)</f>
        <v/>
      </c>
      <c r="N468" t="str">
        <f>if(X468=PROSES!$B$3,T468,)</f>
        <v/>
      </c>
      <c r="O468" t="str">
        <f t="shared" si="8"/>
        <v/>
      </c>
      <c r="P468" t="str">
        <f>if(Z468=PROSES!$B$1,T468,)</f>
        <v/>
      </c>
      <c r="Q468" t="str">
        <f>if(X468=PROSES!$B$1,T468,)</f>
        <v/>
      </c>
      <c r="R468" t="str">
        <f t="shared" si="9"/>
        <v>GIANYAR5SANUR5</v>
      </c>
      <c r="S468" s="3"/>
      <c r="T468" s="68" t="s">
        <v>928</v>
      </c>
      <c r="U468" s="68" t="s">
        <v>140</v>
      </c>
      <c r="V468" s="68" t="s">
        <v>140</v>
      </c>
      <c r="W468" s="68" t="s">
        <v>141</v>
      </c>
      <c r="X468" s="68" t="s">
        <v>925</v>
      </c>
      <c r="Y468" s="68" t="s">
        <v>85</v>
      </c>
      <c r="Z468" s="68" t="s">
        <v>929</v>
      </c>
      <c r="AA468" s="68" t="s">
        <v>85</v>
      </c>
      <c r="AB468" s="6"/>
      <c r="AC468" s="6"/>
      <c r="AD468" s="112">
        <v>0.0</v>
      </c>
      <c r="AE468" s="112">
        <v>1.0</v>
      </c>
      <c r="AF468" s="6"/>
      <c r="AG468" s="112">
        <v>16.5</v>
      </c>
      <c r="AH468" s="112">
        <v>1.0</v>
      </c>
      <c r="AI468" s="68" t="s">
        <v>64</v>
      </c>
      <c r="AJ468" s="112">
        <v>0.0</v>
      </c>
      <c r="AK468" s="6"/>
      <c r="AL468" s="6"/>
      <c r="AM468" s="112">
        <v>0.0</v>
      </c>
      <c r="AN468" s="112">
        <v>0.0</v>
      </c>
      <c r="AO468" s="112">
        <v>100.0</v>
      </c>
      <c r="AP468" s="112">
        <v>1.0</v>
      </c>
      <c r="AQ468" s="112">
        <v>0.645</v>
      </c>
      <c r="AR468" s="112">
        <v>6.929568</v>
      </c>
      <c r="AS468" s="112">
        <v>70.96105</v>
      </c>
      <c r="AT468" s="112">
        <v>2.2605</v>
      </c>
      <c r="AU468" s="112">
        <v>6.5505</v>
      </c>
      <c r="AV468" s="112">
        <v>4.7355</v>
      </c>
      <c r="AW468" s="112">
        <v>19.6515</v>
      </c>
      <c r="AX468" s="112">
        <v>0.0</v>
      </c>
      <c r="AY468" s="112">
        <v>0.6413451</v>
      </c>
      <c r="AZ468" s="112">
        <v>8.340887</v>
      </c>
    </row>
    <row r="469">
      <c r="A469">
        <f t="shared" si="2"/>
        <v>0</v>
      </c>
      <c r="B469" t="str">
        <f t="shared" si="3"/>
        <v/>
      </c>
      <c r="C469" t="str">
        <f>if(and(D$4&gt;1,E469=PROSES!$D$22),,D469)</f>
        <v/>
      </c>
      <c r="D469" s="1" t="str">
        <f>if(and(F$4&gt;1,F469=PROSES!$B$10),,F469)</f>
        <v/>
      </c>
      <c r="E469" t="str">
        <f t="shared" si="4"/>
        <v/>
      </c>
      <c r="F469" t="str">
        <f t="shared" si="5"/>
        <v/>
      </c>
      <c r="G469" s="1" t="str">
        <f>if(Z469=PROSES!$E$29,T469,)</f>
        <v/>
      </c>
      <c r="H469" t="str">
        <f>if(X469=PROSES!$E$29,T469,)</f>
        <v/>
      </c>
      <c r="I469" t="str">
        <f t="shared" si="6"/>
        <v/>
      </c>
      <c r="J469" t="str">
        <f>if(and($K$4&gt;1,R469=PROSES!$C$2),,K469)</f>
        <v/>
      </c>
      <c r="K469" s="1" t="str">
        <f>if(and($L$4&gt;1,L469=PROSES!$B$2),,L469)</f>
        <v/>
      </c>
      <c r="L469" t="str">
        <f t="shared" si="7"/>
        <v/>
      </c>
      <c r="M469" t="str">
        <f>if(Z469=PROSES!$B$3,T469,)</f>
        <v/>
      </c>
      <c r="N469" t="str">
        <f>if(X469=PROSES!$B$3,T469,)</f>
        <v/>
      </c>
      <c r="O469" t="str">
        <f t="shared" si="8"/>
        <v/>
      </c>
      <c r="P469" t="str">
        <f>if(Z469=PROSES!$B$1,T469,)</f>
        <v/>
      </c>
      <c r="Q469" t="str">
        <f>if(X469=PROSES!$B$1,T469,)</f>
        <v/>
      </c>
      <c r="R469" t="str">
        <f t="shared" si="9"/>
        <v>GIANYAR5SANUR5</v>
      </c>
      <c r="S469" s="3"/>
      <c r="T469" s="68" t="s">
        <v>930</v>
      </c>
      <c r="U469" s="68" t="s">
        <v>140</v>
      </c>
      <c r="V469" s="68" t="s">
        <v>140</v>
      </c>
      <c r="W469" s="68" t="s">
        <v>141</v>
      </c>
      <c r="X469" s="68" t="s">
        <v>925</v>
      </c>
      <c r="Y469" s="68" t="s">
        <v>88</v>
      </c>
      <c r="Z469" s="68" t="s">
        <v>929</v>
      </c>
      <c r="AA469" s="68" t="s">
        <v>88</v>
      </c>
      <c r="AB469" s="6"/>
      <c r="AC469" s="6"/>
      <c r="AD469" s="112">
        <v>0.0</v>
      </c>
      <c r="AE469" s="112">
        <v>1.0</v>
      </c>
      <c r="AF469" s="6"/>
      <c r="AG469" s="112">
        <v>16.5</v>
      </c>
      <c r="AH469" s="112">
        <v>1.0</v>
      </c>
      <c r="AI469" s="68" t="s">
        <v>64</v>
      </c>
      <c r="AJ469" s="112">
        <v>0.0</v>
      </c>
      <c r="AK469" s="6"/>
      <c r="AL469" s="6"/>
      <c r="AM469" s="112">
        <v>0.0</v>
      </c>
      <c r="AN469" s="112">
        <v>0.0</v>
      </c>
      <c r="AO469" s="112">
        <v>100.0</v>
      </c>
      <c r="AP469" s="112">
        <v>1.0</v>
      </c>
      <c r="AQ469" s="112">
        <v>0.645</v>
      </c>
      <c r="AR469" s="112">
        <v>6.929568</v>
      </c>
      <c r="AS469" s="112">
        <v>70.96105</v>
      </c>
      <c r="AT469" s="112">
        <v>2.2605</v>
      </c>
      <c r="AU469" s="112">
        <v>6.5505</v>
      </c>
      <c r="AV469" s="112">
        <v>4.7355</v>
      </c>
      <c r="AW469" s="112">
        <v>19.6515</v>
      </c>
      <c r="AX469" s="112">
        <v>0.0</v>
      </c>
      <c r="AY469" s="112">
        <v>0.6413451</v>
      </c>
      <c r="AZ469" s="112">
        <v>8.340887</v>
      </c>
    </row>
    <row r="470">
      <c r="A470">
        <f t="shared" si="2"/>
        <v>0</v>
      </c>
      <c r="B470" t="str">
        <f t="shared" si="3"/>
        <v/>
      </c>
      <c r="C470" t="str">
        <f>if(and(D$4&gt;1,E470=PROSES!$D$22),,D470)</f>
        <v/>
      </c>
      <c r="D470" s="1" t="str">
        <f>if(and(F$4&gt;1,F470=PROSES!$B$10),,F470)</f>
        <v/>
      </c>
      <c r="E470" t="str">
        <f t="shared" si="4"/>
        <v/>
      </c>
      <c r="F470" t="str">
        <f t="shared" si="5"/>
        <v/>
      </c>
      <c r="G470" s="1" t="str">
        <f>if(Z470=PROSES!$E$29,T470,)</f>
        <v/>
      </c>
      <c r="H470" t="str">
        <f>if(X470=PROSES!$E$29,T470,)</f>
        <v/>
      </c>
      <c r="I470" t="str">
        <f t="shared" si="6"/>
        <v/>
      </c>
      <c r="J470" t="str">
        <f>if(and($K$4&gt;1,R470=PROSES!$C$2),,K470)</f>
        <v/>
      </c>
      <c r="K470" s="1" t="str">
        <f>if(and($L$4&gt;1,L470=PROSES!$B$2),,L470)</f>
        <v/>
      </c>
      <c r="L470" t="str">
        <f t="shared" si="7"/>
        <v/>
      </c>
      <c r="M470" t="str">
        <f>if(Z470=PROSES!$B$3,T470,)</f>
        <v/>
      </c>
      <c r="N470" t="str">
        <f>if(X470=PROSES!$B$3,T470,)</f>
        <v/>
      </c>
      <c r="O470" t="str">
        <f t="shared" si="8"/>
        <v/>
      </c>
      <c r="P470" t="str">
        <f>if(Z470=PROSES!$B$1,T470,)</f>
        <v/>
      </c>
      <c r="Q470" t="str">
        <f>if(X470=PROSES!$B$1,T470,)</f>
        <v/>
      </c>
      <c r="R470" t="str">
        <f t="shared" si="9"/>
        <v>GODEANBANTUL</v>
      </c>
      <c r="S470" s="3"/>
      <c r="T470" s="68" t="s">
        <v>3817</v>
      </c>
      <c r="U470" s="68" t="s">
        <v>176</v>
      </c>
      <c r="V470" s="68" t="s">
        <v>176</v>
      </c>
      <c r="W470" s="68" t="s">
        <v>171</v>
      </c>
      <c r="X470" s="68" t="s">
        <v>932</v>
      </c>
      <c r="Y470" s="68">
        <v>2.0</v>
      </c>
      <c r="Z470" s="68" t="s">
        <v>177</v>
      </c>
      <c r="AA470" s="68">
        <v>2.0</v>
      </c>
      <c r="AB470" s="6"/>
      <c r="AC470" s="6"/>
      <c r="AD470" s="112">
        <v>0.0</v>
      </c>
      <c r="AE470" s="112">
        <v>1.0</v>
      </c>
      <c r="AF470" s="6"/>
      <c r="AG470" s="112">
        <v>13.211</v>
      </c>
      <c r="AH470" s="112">
        <v>1.0</v>
      </c>
      <c r="AI470" s="68" t="s">
        <v>64</v>
      </c>
      <c r="AJ470" s="112">
        <v>0.0</v>
      </c>
      <c r="AK470" s="6"/>
      <c r="AL470" s="6"/>
      <c r="AM470" s="112">
        <v>0.0</v>
      </c>
      <c r="AN470" s="112">
        <v>0.0</v>
      </c>
      <c r="AO470" s="112">
        <v>100.0</v>
      </c>
      <c r="AP470" s="112">
        <v>1.0</v>
      </c>
      <c r="AQ470" s="112">
        <v>0.58</v>
      </c>
      <c r="AR470" s="112">
        <v>5.543279</v>
      </c>
      <c r="AS470" s="112">
        <v>70.94324</v>
      </c>
      <c r="AT470" s="112">
        <v>1.809907</v>
      </c>
      <c r="AU470" s="112">
        <v>5.239483</v>
      </c>
      <c r="AV470" s="112">
        <v>3.791557</v>
      </c>
      <c r="AW470" s="112">
        <v>15.71845</v>
      </c>
      <c r="AX470" s="112">
        <v>0.0</v>
      </c>
      <c r="AY470" s="112">
        <v>0.6412987</v>
      </c>
      <c r="AZ470" s="112">
        <v>8.348166</v>
      </c>
    </row>
    <row r="471">
      <c r="A471">
        <f t="shared" si="2"/>
        <v>0</v>
      </c>
      <c r="B471" t="str">
        <f t="shared" si="3"/>
        <v/>
      </c>
      <c r="C471" t="str">
        <f>if(and(D$4&gt;1,E471=PROSES!$D$22),,D471)</f>
        <v/>
      </c>
      <c r="D471" s="1" t="str">
        <f>if(and(F$4&gt;1,F471=PROSES!$B$10),,F471)</f>
        <v/>
      </c>
      <c r="E471" t="str">
        <f t="shared" si="4"/>
        <v/>
      </c>
      <c r="F471" t="str">
        <f t="shared" si="5"/>
        <v/>
      </c>
      <c r="G471" s="1" t="str">
        <f>if(Z471=PROSES!$E$29,T471,)</f>
        <v/>
      </c>
      <c r="H471" t="str">
        <f>if(X471=PROSES!$E$29,T471,)</f>
        <v/>
      </c>
      <c r="I471" t="str">
        <f t="shared" si="6"/>
        <v/>
      </c>
      <c r="J471" t="str">
        <f>if(and($K$4&gt;1,R471=PROSES!$C$2),,K471)</f>
        <v/>
      </c>
      <c r="K471" s="1" t="str">
        <f>if(and($L$4&gt;1,L471=PROSES!$B$2),,L471)</f>
        <v/>
      </c>
      <c r="L471" t="str">
        <f t="shared" si="7"/>
        <v/>
      </c>
      <c r="M471" t="str">
        <f>if(Z471=PROSES!$B$3,T471,)</f>
        <v/>
      </c>
      <c r="N471" t="str">
        <f>if(X471=PROSES!$B$3,T471,)</f>
        <v/>
      </c>
      <c r="O471" t="str">
        <f t="shared" si="8"/>
        <v/>
      </c>
      <c r="P471" t="str">
        <f>if(Z471=PROSES!$B$1,T471,)</f>
        <v/>
      </c>
      <c r="Q471" t="str">
        <f>if(X471=PROSES!$B$1,T471,)</f>
        <v/>
      </c>
      <c r="R471" t="str">
        <f t="shared" si="9"/>
        <v>GODEANBANTUL</v>
      </c>
      <c r="S471" s="3"/>
      <c r="T471" s="68" t="s">
        <v>3818</v>
      </c>
      <c r="U471" s="68" t="s">
        <v>176</v>
      </c>
      <c r="V471" s="68" t="s">
        <v>176</v>
      </c>
      <c r="W471" s="114" t="s">
        <v>171</v>
      </c>
      <c r="X471" s="116" t="s">
        <v>932</v>
      </c>
      <c r="Y471" s="68">
        <v>2.0</v>
      </c>
      <c r="Z471" s="68" t="s">
        <v>177</v>
      </c>
      <c r="AA471" s="68">
        <v>1.0</v>
      </c>
      <c r="AB471" s="6"/>
      <c r="AC471" s="6"/>
      <c r="AD471" s="112">
        <v>0.0</v>
      </c>
      <c r="AE471" s="112">
        <v>1.0</v>
      </c>
      <c r="AF471" s="6"/>
      <c r="AG471" s="112">
        <v>13.211</v>
      </c>
      <c r="AH471" s="112">
        <v>1.0</v>
      </c>
      <c r="AI471" s="68" t="s">
        <v>64</v>
      </c>
      <c r="AJ471" s="112">
        <v>0.0</v>
      </c>
      <c r="AK471" s="6"/>
      <c r="AL471" s="6"/>
      <c r="AM471" s="112">
        <v>0.0</v>
      </c>
      <c r="AN471" s="112">
        <v>0.0</v>
      </c>
      <c r="AO471" s="112">
        <v>100.0</v>
      </c>
      <c r="AP471" s="112">
        <v>1.0</v>
      </c>
      <c r="AQ471" s="112">
        <v>0.58</v>
      </c>
      <c r="AR471" s="112">
        <v>5.543279</v>
      </c>
      <c r="AS471" s="112">
        <v>70.94324</v>
      </c>
      <c r="AT471" s="112">
        <v>1.809907</v>
      </c>
      <c r="AU471" s="112">
        <v>5.239483</v>
      </c>
      <c r="AV471" s="112">
        <v>3.791557</v>
      </c>
      <c r="AW471" s="112">
        <v>15.71845</v>
      </c>
      <c r="AX471" s="112">
        <v>0.0</v>
      </c>
      <c r="AY471" s="112">
        <v>0.6412987</v>
      </c>
      <c r="AZ471" s="112">
        <v>8.348166</v>
      </c>
    </row>
    <row r="472">
      <c r="A472">
        <f t="shared" si="2"/>
        <v>0</v>
      </c>
      <c r="B472" t="str">
        <f t="shared" si="3"/>
        <v/>
      </c>
      <c r="C472" t="str">
        <f>if(and(D$4&gt;1,E472=PROSES!$D$22),,D472)</f>
        <v/>
      </c>
      <c r="D472" s="1" t="str">
        <f>if(and(F$4&gt;1,F472=PROSES!$B$10),,F472)</f>
        <v/>
      </c>
      <c r="E472" t="str">
        <f t="shared" si="4"/>
        <v/>
      </c>
      <c r="F472" t="str">
        <f t="shared" si="5"/>
        <v/>
      </c>
      <c r="G472" s="1" t="str">
        <f>if(Z472=PROSES!$E$29,T472,)</f>
        <v/>
      </c>
      <c r="H472" t="str">
        <f>if(X472=PROSES!$E$29,T472,)</f>
        <v/>
      </c>
      <c r="I472" t="str">
        <f t="shared" si="6"/>
        <v/>
      </c>
      <c r="J472" t="str">
        <f>if(and($K$4&gt;1,R472=PROSES!$C$2),,K472)</f>
        <v/>
      </c>
      <c r="K472" s="1" t="str">
        <f>if(and($L$4&gt;1,L472=PROSES!$B$2),,L472)</f>
        <v/>
      </c>
      <c r="L472" t="str">
        <f t="shared" si="7"/>
        <v/>
      </c>
      <c r="M472" t="str">
        <f>if(Z472=PROSES!$B$3,T472,)</f>
        <v/>
      </c>
      <c r="N472" t="str">
        <f>if(X472=PROSES!$B$3,T472,)</f>
        <v/>
      </c>
      <c r="O472" t="str">
        <f t="shared" si="8"/>
        <v/>
      </c>
      <c r="P472" t="str">
        <f>if(Z472=PROSES!$B$1,T472,)</f>
        <v/>
      </c>
      <c r="Q472" t="str">
        <f>if(X472=PROSES!$B$1,T472,)</f>
        <v/>
      </c>
      <c r="R472" t="str">
        <f t="shared" si="9"/>
        <v>GOMBONG5</v>
      </c>
      <c r="S472" s="3"/>
      <c r="T472" s="68" t="s">
        <v>933</v>
      </c>
      <c r="U472" s="68" t="s">
        <v>176</v>
      </c>
      <c r="V472" s="68" t="s">
        <v>176</v>
      </c>
      <c r="W472" s="114" t="s">
        <v>171</v>
      </c>
      <c r="X472" s="116" t="s">
        <v>934</v>
      </c>
      <c r="Y472" s="68" t="s">
        <v>935</v>
      </c>
      <c r="Z472" s="68"/>
      <c r="AA472" s="68" t="s">
        <v>936</v>
      </c>
      <c r="AB472" s="6"/>
      <c r="AC472" s="6"/>
      <c r="AD472" s="112">
        <v>0.0</v>
      </c>
      <c r="AE472" s="112">
        <v>1.0</v>
      </c>
      <c r="AF472" s="6"/>
      <c r="AG472" s="112">
        <v>40.37</v>
      </c>
      <c r="AH472" s="112">
        <v>1.0</v>
      </c>
      <c r="AI472" s="68" t="s">
        <v>64</v>
      </c>
      <c r="AJ472" s="112">
        <v>0.0</v>
      </c>
      <c r="AK472" s="6"/>
      <c r="AL472" s="6"/>
      <c r="AM472" s="112">
        <v>0.0</v>
      </c>
      <c r="AN472" s="112">
        <v>0.0</v>
      </c>
      <c r="AO472" s="112">
        <v>100.0</v>
      </c>
      <c r="AP472" s="112">
        <v>1.0</v>
      </c>
      <c r="AQ472" s="112">
        <v>0.58</v>
      </c>
      <c r="AR472" s="112">
        <v>16.93908</v>
      </c>
      <c r="AS472" s="112">
        <v>70.94324</v>
      </c>
      <c r="AT472" s="112">
        <v>5.53069</v>
      </c>
      <c r="AU472" s="112">
        <v>16.01074</v>
      </c>
      <c r="AV472" s="112">
        <v>11.58619</v>
      </c>
      <c r="AW472" s="112">
        <v>48.03223</v>
      </c>
      <c r="AX472" s="112">
        <v>0.0</v>
      </c>
      <c r="AY472" s="112">
        <v>0.6412987</v>
      </c>
      <c r="AZ472" s="112">
        <v>8.348166</v>
      </c>
    </row>
    <row r="473">
      <c r="A473">
        <f t="shared" si="2"/>
        <v>0</v>
      </c>
      <c r="B473" t="str">
        <f t="shared" si="3"/>
        <v/>
      </c>
      <c r="C473" t="str">
        <f>if(and(D$4&gt;1,E473=PROSES!$D$22),,D473)</f>
        <v/>
      </c>
      <c r="D473" s="1" t="str">
        <f>if(and(F$4&gt;1,F473=PROSES!$B$10),,F473)</f>
        <v/>
      </c>
      <c r="E473" t="str">
        <f t="shared" si="4"/>
        <v/>
      </c>
      <c r="F473" t="str">
        <f t="shared" si="5"/>
        <v/>
      </c>
      <c r="G473" s="1" t="str">
        <f>if(Z473=PROSES!$E$29,T473,)</f>
        <v/>
      </c>
      <c r="H473" t="str">
        <f>if(X473=PROSES!$E$29,T473,)</f>
        <v/>
      </c>
      <c r="I473" t="str">
        <f t="shared" si="6"/>
        <v/>
      </c>
      <c r="J473" t="str">
        <f>if(and($K$4&gt;1,R473=PROSES!$C$2),,K473)</f>
        <v/>
      </c>
      <c r="K473" s="1" t="str">
        <f>if(and($L$4&gt;1,L473=PROSES!$B$2),,L473)</f>
        <v/>
      </c>
      <c r="L473" t="str">
        <f t="shared" si="7"/>
        <v/>
      </c>
      <c r="M473" t="str">
        <f>if(Z473=PROSES!$B$3,T473,)</f>
        <v/>
      </c>
      <c r="N473" t="str">
        <f>if(X473=PROSES!$B$3,T473,)</f>
        <v/>
      </c>
      <c r="O473" t="str">
        <f t="shared" si="8"/>
        <v/>
      </c>
      <c r="P473" t="str">
        <f>if(Z473=PROSES!$B$1,T473,)</f>
        <v/>
      </c>
      <c r="Q473" t="str">
        <f>if(X473=PROSES!$B$1,T473,)</f>
        <v/>
      </c>
      <c r="R473" t="str">
        <f t="shared" si="9"/>
        <v>GOMBONG5KEBUMEN</v>
      </c>
      <c r="S473" s="3"/>
      <c r="T473" s="68" t="s">
        <v>3819</v>
      </c>
      <c r="U473" s="68" t="s">
        <v>176</v>
      </c>
      <c r="V473" s="68" t="s">
        <v>176</v>
      </c>
      <c r="W473" s="68" t="s">
        <v>171</v>
      </c>
      <c r="X473" s="68" t="s">
        <v>934</v>
      </c>
      <c r="Y473" s="68" t="s">
        <v>63</v>
      </c>
      <c r="Z473" s="68" t="s">
        <v>938</v>
      </c>
      <c r="AA473" s="68">
        <v>1.0</v>
      </c>
      <c r="AB473" s="6"/>
      <c r="AC473" s="6"/>
      <c r="AD473" s="112">
        <v>0.0</v>
      </c>
      <c r="AE473" s="112">
        <v>1.0</v>
      </c>
      <c r="AF473" s="6"/>
      <c r="AG473" s="112">
        <v>27.016</v>
      </c>
      <c r="AH473" s="112">
        <v>1.0</v>
      </c>
      <c r="AI473" s="68" t="s">
        <v>64</v>
      </c>
      <c r="AJ473" s="112">
        <v>0.0</v>
      </c>
      <c r="AK473" s="6"/>
      <c r="AL473" s="6"/>
      <c r="AM473" s="112">
        <v>0.0</v>
      </c>
      <c r="AN473" s="112">
        <v>0.0</v>
      </c>
      <c r="AO473" s="112">
        <v>100.0</v>
      </c>
      <c r="AP473" s="112">
        <v>1.0</v>
      </c>
      <c r="AQ473" s="112">
        <v>0.58</v>
      </c>
      <c r="AR473" s="112">
        <v>11.3358</v>
      </c>
      <c r="AS473" s="112">
        <v>70.94324</v>
      </c>
      <c r="AT473" s="112">
        <v>3.701192</v>
      </c>
      <c r="AU473" s="112">
        <v>10.71455</v>
      </c>
      <c r="AV473" s="112">
        <v>7.753592</v>
      </c>
      <c r="AW473" s="112">
        <v>32.14364</v>
      </c>
      <c r="AX473" s="112">
        <v>0.0</v>
      </c>
      <c r="AY473" s="112">
        <v>0.6412987</v>
      </c>
      <c r="AZ473" s="112">
        <v>8.348166</v>
      </c>
    </row>
    <row r="474">
      <c r="A474">
        <f t="shared" si="2"/>
        <v>0</v>
      </c>
      <c r="B474" t="str">
        <f t="shared" si="3"/>
        <v/>
      </c>
      <c r="C474" t="str">
        <f>if(and(D$4&gt;1,E474=PROSES!$D$22),,D474)</f>
        <v/>
      </c>
      <c r="D474" s="1" t="str">
        <f>if(and(F$4&gt;1,F474=PROSES!$B$10),,F474)</f>
        <v/>
      </c>
      <c r="E474" t="str">
        <f t="shared" si="4"/>
        <v/>
      </c>
      <c r="F474" t="str">
        <f t="shared" si="5"/>
        <v/>
      </c>
      <c r="G474" s="1" t="str">
        <f>if(Z474=PROSES!$E$29,T474,)</f>
        <v/>
      </c>
      <c r="H474" t="str">
        <f>if(X474=PROSES!$E$29,T474,)</f>
        <v/>
      </c>
      <c r="I474" t="str">
        <f t="shared" si="6"/>
        <v/>
      </c>
      <c r="J474" t="str">
        <f>if(and($K$4&gt;1,R474=PROSES!$C$2),,K474)</f>
        <v/>
      </c>
      <c r="K474" s="1" t="str">
        <f>if(and($L$4&gt;1,L474=PROSES!$B$2),,L474)</f>
        <v/>
      </c>
      <c r="L474" t="str">
        <f t="shared" si="7"/>
        <v/>
      </c>
      <c r="M474" t="str">
        <f>if(Z474=PROSES!$B$3,T474,)</f>
        <v/>
      </c>
      <c r="N474" t="str">
        <f>if(X474=PROSES!$B$3,T474,)</f>
        <v/>
      </c>
      <c r="O474" t="str">
        <f t="shared" si="8"/>
        <v/>
      </c>
      <c r="P474" t="str">
        <f>if(Z474=PROSES!$B$1,T474,)</f>
        <v/>
      </c>
      <c r="Q474" t="str">
        <f>if(X474=PROSES!$B$1,T474,)</f>
        <v/>
      </c>
      <c r="R474" t="str">
        <f t="shared" si="9"/>
        <v>GOMBONG5KEBUMEN</v>
      </c>
      <c r="S474" s="3"/>
      <c r="T474" s="68" t="s">
        <v>3820</v>
      </c>
      <c r="U474" s="68" t="s">
        <v>176</v>
      </c>
      <c r="V474" s="68" t="s">
        <v>176</v>
      </c>
      <c r="W474" s="68" t="s">
        <v>171</v>
      </c>
      <c r="X474" s="68" t="s">
        <v>934</v>
      </c>
      <c r="Y474" s="68" t="s">
        <v>935</v>
      </c>
      <c r="Z474" s="68" t="s">
        <v>938</v>
      </c>
      <c r="AA474" s="68">
        <v>1.0</v>
      </c>
      <c r="AB474" s="6"/>
      <c r="AC474" s="6"/>
      <c r="AD474" s="112">
        <v>0.0</v>
      </c>
      <c r="AE474" s="112">
        <v>1.0</v>
      </c>
      <c r="AF474" s="6"/>
      <c r="AG474" s="112">
        <v>27.016</v>
      </c>
      <c r="AH474" s="112">
        <v>1.0</v>
      </c>
      <c r="AI474" s="68" t="s">
        <v>64</v>
      </c>
      <c r="AJ474" s="112">
        <v>0.0</v>
      </c>
      <c r="AK474" s="6"/>
      <c r="AL474" s="6"/>
      <c r="AM474" s="112">
        <v>0.0</v>
      </c>
      <c r="AN474" s="112">
        <v>0.0</v>
      </c>
      <c r="AO474" s="112">
        <v>100.0</v>
      </c>
      <c r="AP474" s="112">
        <v>1.0</v>
      </c>
      <c r="AQ474" s="112">
        <v>0.58</v>
      </c>
      <c r="AR474" s="112">
        <v>11.3358</v>
      </c>
      <c r="AS474" s="112">
        <v>70.94324</v>
      </c>
      <c r="AT474" s="112">
        <v>3.701192</v>
      </c>
      <c r="AU474" s="112">
        <v>10.71455</v>
      </c>
      <c r="AV474" s="112">
        <v>7.753592</v>
      </c>
      <c r="AW474" s="112">
        <v>32.14364</v>
      </c>
      <c r="AX474" s="112">
        <v>0.0</v>
      </c>
      <c r="AY474" s="112">
        <v>0.6412987</v>
      </c>
      <c r="AZ474" s="112">
        <v>8.348166</v>
      </c>
    </row>
    <row r="475" hidden="1">
      <c r="A475">
        <f t="shared" si="2"/>
        <v>0</v>
      </c>
      <c r="B475" t="str">
        <f t="shared" si="3"/>
        <v/>
      </c>
      <c r="C475" t="str">
        <f>if(and(D$4&gt;1,E475=PROSES!$D$22),,D475)</f>
        <v/>
      </c>
      <c r="D475" s="1" t="str">
        <f>if(and(F$4&gt;1,F475=PROSES!$B$10),,F475)</f>
        <v/>
      </c>
      <c r="E475" t="str">
        <f t="shared" si="4"/>
        <v/>
      </c>
      <c r="F475" t="str">
        <f t="shared" si="5"/>
        <v/>
      </c>
      <c r="G475" s="1" t="str">
        <f>if(Z475=PROSES!$E$29,T475,)</f>
        <v/>
      </c>
      <c r="H475" t="str">
        <f>if(X475=PROSES!$E$29,T475,)</f>
        <v/>
      </c>
      <c r="I475" t="str">
        <f t="shared" si="6"/>
        <v/>
      </c>
      <c r="J475" t="str">
        <f>if(and($K$4&gt;1,R475=PROSES!$C$2),,K475)</f>
        <v/>
      </c>
      <c r="K475" s="1" t="str">
        <f>if(and($L$4&gt;1,L475=PROSES!$B$2),,L475)</f>
        <v/>
      </c>
      <c r="L475" t="str">
        <f t="shared" si="7"/>
        <v/>
      </c>
      <c r="M475" t="str">
        <f>if(Z475=PROSES!$B$3,T475,)</f>
        <v/>
      </c>
      <c r="N475" t="str">
        <f>if(X475=PROSES!$B$3,T475,)</f>
        <v/>
      </c>
      <c r="O475" t="str">
        <f t="shared" si="8"/>
        <v/>
      </c>
      <c r="P475" t="str">
        <f>if(Z475=PROSES!$B$1,T475,)</f>
        <v/>
      </c>
      <c r="Q475" t="str">
        <f>if(X475=PROSES!$B$1,T475,)</f>
        <v/>
      </c>
      <c r="R475" t="str">
        <f t="shared" si="9"/>
        <v>PIER5</v>
      </c>
      <c r="S475" s="3"/>
      <c r="T475" s="68" t="s">
        <v>939</v>
      </c>
      <c r="U475" s="68" t="s">
        <v>82</v>
      </c>
      <c r="V475" s="68" t="s">
        <v>82</v>
      </c>
      <c r="W475" s="68" t="s">
        <v>940</v>
      </c>
      <c r="X475" s="68"/>
      <c r="Y475" s="68" t="s">
        <v>857</v>
      </c>
      <c r="Z475" s="68" t="s">
        <v>864</v>
      </c>
      <c r="AA475" s="68" t="s">
        <v>85</v>
      </c>
      <c r="AB475" s="6"/>
      <c r="AC475" s="6"/>
      <c r="AD475" s="112">
        <v>1.0</v>
      </c>
      <c r="AE475" s="112">
        <v>1.0</v>
      </c>
      <c r="AF475" s="6"/>
      <c r="AG475" s="112">
        <v>34.028</v>
      </c>
      <c r="AH475" s="112">
        <v>1.0</v>
      </c>
      <c r="AI475" s="68" t="s">
        <v>64</v>
      </c>
      <c r="AJ475" s="112">
        <v>0.0</v>
      </c>
      <c r="AK475" s="6"/>
      <c r="AL475" s="6"/>
      <c r="AM475" s="112">
        <v>0.0</v>
      </c>
      <c r="AN475" s="112">
        <v>0.0</v>
      </c>
      <c r="AO475" s="112">
        <v>100.0</v>
      </c>
      <c r="AP475" s="112">
        <v>1.0</v>
      </c>
      <c r="AQ475" s="112">
        <v>1.552</v>
      </c>
      <c r="AR475" s="112">
        <v>14.33961</v>
      </c>
      <c r="AS475" s="112">
        <v>79.99674</v>
      </c>
      <c r="AT475" s="112">
        <v>2.49085</v>
      </c>
      <c r="AU475" s="112">
        <v>14.12162</v>
      </c>
      <c r="AV475" s="112">
        <v>7.588244</v>
      </c>
      <c r="AW475" s="112">
        <v>42.36486</v>
      </c>
      <c r="AX475" s="112">
        <v>0.0</v>
      </c>
      <c r="AY475" s="112">
        <v>0.6671391</v>
      </c>
      <c r="AZ475" s="112">
        <v>-0.2274627</v>
      </c>
    </row>
    <row r="476" hidden="1">
      <c r="A476">
        <f t="shared" si="2"/>
        <v>0</v>
      </c>
      <c r="B476" t="str">
        <f t="shared" si="3"/>
        <v/>
      </c>
      <c r="C476" t="str">
        <f>if(and(D$4&gt;1,E476=PROSES!$D$22),,D476)</f>
        <v/>
      </c>
      <c r="D476" s="1" t="str">
        <f>if(and(F$4&gt;1,F476=PROSES!$B$10),,F476)</f>
        <v/>
      </c>
      <c r="E476" t="str">
        <f t="shared" si="4"/>
        <v/>
      </c>
      <c r="F476" t="str">
        <f t="shared" si="5"/>
        <v/>
      </c>
      <c r="G476" s="1" t="str">
        <f>if(Z476=PROSES!$E$29,T476,)</f>
        <v/>
      </c>
      <c r="H476" t="str">
        <f>if(X476=PROSES!$E$29,T476,)</f>
        <v/>
      </c>
      <c r="I476" t="str">
        <f t="shared" si="6"/>
        <v/>
      </c>
      <c r="J476" t="str">
        <f>if(and($K$4&gt;1,R476=PROSES!$C$2),,K476)</f>
        <v/>
      </c>
      <c r="K476" s="1" t="str">
        <f>if(and($L$4&gt;1,L476=PROSES!$B$2),,L476)</f>
        <v/>
      </c>
      <c r="L476" t="str">
        <f t="shared" si="7"/>
        <v/>
      </c>
      <c r="M476" t="str">
        <f>if(Z476=PROSES!$B$3,T476,)</f>
        <v/>
      </c>
      <c r="N476" t="str">
        <f>if(X476=PROSES!$B$3,T476,)</f>
        <v/>
      </c>
      <c r="O476" t="str">
        <f t="shared" si="8"/>
        <v/>
      </c>
      <c r="P476" t="str">
        <f>if(Z476=PROSES!$B$1,T476,)</f>
        <v/>
      </c>
      <c r="Q476" t="str">
        <f>if(X476=PROSES!$B$1,T476,)</f>
        <v/>
      </c>
      <c r="R476" t="str">
        <f t="shared" si="9"/>
        <v>PIER5GRATI5</v>
      </c>
      <c r="S476" s="3"/>
      <c r="T476" s="68" t="s">
        <v>941</v>
      </c>
      <c r="U476" s="68" t="s">
        <v>82</v>
      </c>
      <c r="V476" s="68" t="s">
        <v>82</v>
      </c>
      <c r="W476" s="68" t="s">
        <v>940</v>
      </c>
      <c r="X476" s="68" t="s">
        <v>864</v>
      </c>
      <c r="Y476" s="68" t="s">
        <v>85</v>
      </c>
      <c r="Z476" s="68" t="s">
        <v>942</v>
      </c>
      <c r="AA476" s="68" t="s">
        <v>78</v>
      </c>
      <c r="AB476" s="6"/>
      <c r="AC476" s="6"/>
      <c r="AD476" s="112">
        <v>1.0</v>
      </c>
      <c r="AE476" s="112">
        <v>1.0</v>
      </c>
      <c r="AF476" s="6"/>
      <c r="AG476" s="112">
        <v>34.028</v>
      </c>
      <c r="AH476" s="112">
        <v>1.0</v>
      </c>
      <c r="AI476" s="68" t="s">
        <v>64</v>
      </c>
      <c r="AJ476" s="112">
        <v>0.0</v>
      </c>
      <c r="AK476" s="6"/>
      <c r="AL476" s="6"/>
      <c r="AM476" s="112">
        <v>0.0</v>
      </c>
      <c r="AN476" s="112">
        <v>0.0</v>
      </c>
      <c r="AO476" s="112">
        <v>100.0</v>
      </c>
      <c r="AP476" s="112">
        <v>1.0</v>
      </c>
      <c r="AQ476" s="112">
        <v>1.552</v>
      </c>
      <c r="AR476" s="112">
        <v>14.33961</v>
      </c>
      <c r="AS476" s="112">
        <v>79.99674</v>
      </c>
      <c r="AT476" s="112">
        <v>2.49085</v>
      </c>
      <c r="AU476" s="112">
        <v>14.12162</v>
      </c>
      <c r="AV476" s="112">
        <v>7.588244</v>
      </c>
      <c r="AW476" s="112">
        <v>42.36486</v>
      </c>
      <c r="AX476" s="112">
        <v>0.0</v>
      </c>
      <c r="AY476" s="112">
        <v>0.6671391</v>
      </c>
      <c r="AZ476" s="112">
        <v>-0.2274627</v>
      </c>
    </row>
    <row r="477" hidden="1">
      <c r="A477">
        <f t="shared" si="2"/>
        <v>0</v>
      </c>
      <c r="B477" t="str">
        <f t="shared" si="3"/>
        <v/>
      </c>
      <c r="C477" t="str">
        <f>if(and(D$4&gt;1,E477=PROSES!$D$22),,D477)</f>
        <v/>
      </c>
      <c r="D477" s="1" t="str">
        <f>if(and(F$4&gt;1,F477=PROSES!$B$10),,F477)</f>
        <v/>
      </c>
      <c r="E477" t="str">
        <f t="shared" si="4"/>
        <v/>
      </c>
      <c r="F477" t="str">
        <f t="shared" si="5"/>
        <v/>
      </c>
      <c r="G477" s="1" t="str">
        <f>if(Z477=PROSES!$E$29,T477,)</f>
        <v/>
      </c>
      <c r="H477" t="str">
        <f>if(X477=PROSES!$E$29,T477,)</f>
        <v/>
      </c>
      <c r="I477" t="str">
        <f t="shared" si="6"/>
        <v/>
      </c>
      <c r="J477" t="str">
        <f>if(and($K$4&gt;1,R477=PROSES!$C$2),,K477)</f>
        <v/>
      </c>
      <c r="K477" s="1" t="str">
        <f>if(and($L$4&gt;1,L477=PROSES!$B$2),,L477)</f>
        <v/>
      </c>
      <c r="L477" t="str">
        <f t="shared" si="7"/>
        <v/>
      </c>
      <c r="M477" t="str">
        <f>if(Z477=PROSES!$B$3,T477,)</f>
        <v/>
      </c>
      <c r="N477" t="str">
        <f>if(X477=PROSES!$B$3,T477,)</f>
        <v/>
      </c>
      <c r="O477" t="str">
        <f t="shared" si="8"/>
        <v/>
      </c>
      <c r="P477" t="str">
        <f>if(Z477=PROSES!$B$1,T477,)</f>
        <v/>
      </c>
      <c r="Q477" t="str">
        <f>if(X477=PROSES!$B$1,T477,)</f>
        <v/>
      </c>
      <c r="R477" t="str">
        <f t="shared" si="9"/>
        <v>GRATI5GONDANGWETAN5</v>
      </c>
      <c r="S477" s="3"/>
      <c r="T477" s="68" t="s">
        <v>943</v>
      </c>
      <c r="U477" s="68" t="s">
        <v>82</v>
      </c>
      <c r="V477" s="68" t="s">
        <v>82</v>
      </c>
      <c r="W477" s="68" t="s">
        <v>572</v>
      </c>
      <c r="X477" s="68" t="s">
        <v>942</v>
      </c>
      <c r="Y477" s="68" t="s">
        <v>78</v>
      </c>
      <c r="Z477" s="68" t="s">
        <v>357</v>
      </c>
      <c r="AA477" s="68" t="s">
        <v>85</v>
      </c>
      <c r="AB477" s="6"/>
      <c r="AC477" s="6"/>
      <c r="AD477" s="112">
        <v>0.0</v>
      </c>
      <c r="AE477" s="112">
        <v>1.0</v>
      </c>
      <c r="AF477" s="6"/>
      <c r="AG477" s="112">
        <v>21.069</v>
      </c>
      <c r="AH477" s="112">
        <v>1.0</v>
      </c>
      <c r="AI477" s="68" t="s">
        <v>64</v>
      </c>
      <c r="AJ477" s="112">
        <v>0.0</v>
      </c>
      <c r="AK477" s="6"/>
      <c r="AL477" s="6"/>
      <c r="AM477" s="112">
        <v>0.0</v>
      </c>
      <c r="AN477" s="112">
        <v>0.0</v>
      </c>
      <c r="AO477" s="112">
        <v>100.0</v>
      </c>
      <c r="AP477" s="112">
        <v>1.0</v>
      </c>
      <c r="AQ477" s="112">
        <v>1.5</v>
      </c>
      <c r="AR477" s="112">
        <v>5.791488</v>
      </c>
      <c r="AS477" s="112">
        <v>81.69598</v>
      </c>
      <c r="AT477" s="112">
        <v>0.8364393</v>
      </c>
      <c r="AU477" s="112">
        <v>5.730768</v>
      </c>
      <c r="AV477" s="112">
        <v>3.996789</v>
      </c>
      <c r="AW477" s="112">
        <v>17.1923</v>
      </c>
      <c r="AX477" s="112">
        <v>0.0</v>
      </c>
      <c r="AY477" s="112">
        <v>0.6842953</v>
      </c>
      <c r="AZ477" s="112">
        <v>-7.111392</v>
      </c>
    </row>
    <row r="478" hidden="1">
      <c r="A478">
        <f t="shared" si="2"/>
        <v>0</v>
      </c>
      <c r="B478" t="str">
        <f t="shared" si="3"/>
        <v/>
      </c>
      <c r="C478" t="str">
        <f>if(and(D$4&gt;1,E478=PROSES!$D$22),,D478)</f>
        <v/>
      </c>
      <c r="D478" s="1" t="str">
        <f>if(and(F$4&gt;1,F478=PROSES!$B$10),,F478)</f>
        <v/>
      </c>
      <c r="E478" t="str">
        <f t="shared" si="4"/>
        <v/>
      </c>
      <c r="F478" t="str">
        <f t="shared" si="5"/>
        <v/>
      </c>
      <c r="G478" s="1" t="str">
        <f>if(Z478=PROSES!$E$29,T478,)</f>
        <v/>
      </c>
      <c r="H478" t="str">
        <f>if(X478=PROSES!$E$29,T478,)</f>
        <v/>
      </c>
      <c r="I478" t="str">
        <f t="shared" si="6"/>
        <v/>
      </c>
      <c r="J478" t="str">
        <f>if(and($K$4&gt;1,R478=PROSES!$C$2),,K478)</f>
        <v/>
      </c>
      <c r="K478" s="1" t="str">
        <f>if(and($L$4&gt;1,L478=PROSES!$B$2),,L478)</f>
        <v/>
      </c>
      <c r="L478" t="str">
        <f t="shared" si="7"/>
        <v/>
      </c>
      <c r="M478" t="str">
        <f>if(Z478=PROSES!$B$3,T478,)</f>
        <v/>
      </c>
      <c r="N478" t="str">
        <f>if(X478=PROSES!$B$3,T478,)</f>
        <v/>
      </c>
      <c r="O478" t="str">
        <f t="shared" si="8"/>
        <v/>
      </c>
      <c r="P478" t="str">
        <f>if(Z478=PROSES!$B$1,T478,)</f>
        <v/>
      </c>
      <c r="Q478" t="str">
        <f>if(X478=PROSES!$B$1,T478,)</f>
        <v/>
      </c>
      <c r="R478" t="str">
        <f t="shared" si="9"/>
        <v>GRATI5GONDANGWETAN5</v>
      </c>
      <c r="S478" s="3"/>
      <c r="T478" s="68" t="s">
        <v>944</v>
      </c>
      <c r="U478" s="68" t="s">
        <v>82</v>
      </c>
      <c r="V478" s="68" t="s">
        <v>82</v>
      </c>
      <c r="W478" s="68" t="s">
        <v>572</v>
      </c>
      <c r="X478" s="68" t="s">
        <v>942</v>
      </c>
      <c r="Y478" s="68" t="s">
        <v>78</v>
      </c>
      <c r="Z478" s="68" t="s">
        <v>357</v>
      </c>
      <c r="AA478" s="68" t="s">
        <v>85</v>
      </c>
      <c r="AB478" s="6"/>
      <c r="AC478" s="6"/>
      <c r="AD478" s="112">
        <v>0.0</v>
      </c>
      <c r="AE478" s="112">
        <v>1.0</v>
      </c>
      <c r="AF478" s="6"/>
      <c r="AG478" s="112">
        <v>21.069</v>
      </c>
      <c r="AH478" s="112">
        <v>1.0</v>
      </c>
      <c r="AI478" s="68" t="s">
        <v>64</v>
      </c>
      <c r="AJ478" s="112">
        <v>0.0</v>
      </c>
      <c r="AK478" s="6"/>
      <c r="AL478" s="6"/>
      <c r="AM478" s="112">
        <v>0.0</v>
      </c>
      <c r="AN478" s="112">
        <v>0.0</v>
      </c>
      <c r="AO478" s="112">
        <v>100.0</v>
      </c>
      <c r="AP478" s="112">
        <v>1.0</v>
      </c>
      <c r="AQ478" s="112">
        <v>1.5</v>
      </c>
      <c r="AR478" s="112">
        <v>5.791488</v>
      </c>
      <c r="AS478" s="112">
        <v>81.69598</v>
      </c>
      <c r="AT478" s="112">
        <v>0.8364393</v>
      </c>
      <c r="AU478" s="112">
        <v>5.730768</v>
      </c>
      <c r="AV478" s="112">
        <v>3.996789</v>
      </c>
      <c r="AW478" s="112">
        <v>17.1923</v>
      </c>
      <c r="AX478" s="112">
        <v>0.0</v>
      </c>
      <c r="AY478" s="112">
        <v>0.6842953</v>
      </c>
      <c r="AZ478" s="112">
        <v>-7.111392</v>
      </c>
    </row>
    <row r="479" hidden="1">
      <c r="A479">
        <f t="shared" si="2"/>
        <v>0</v>
      </c>
      <c r="B479" t="str">
        <f t="shared" si="3"/>
        <v/>
      </c>
      <c r="C479" t="str">
        <f>if(and(D$4&gt;1,E479=PROSES!$D$22),,D479)</f>
        <v/>
      </c>
      <c r="D479" s="1" t="str">
        <f>if(and(F$4&gt;1,F479=PROSES!$B$10),,F479)</f>
        <v/>
      </c>
      <c r="E479" t="str">
        <f t="shared" si="4"/>
        <v/>
      </c>
      <c r="F479" t="str">
        <f t="shared" si="5"/>
        <v/>
      </c>
      <c r="G479" s="1" t="str">
        <f>if(Z479=PROSES!$E$29,T479,)</f>
        <v/>
      </c>
      <c r="H479" t="str">
        <f>if(X479=PROSES!$E$29,T479,)</f>
        <v/>
      </c>
      <c r="I479" t="str">
        <f t="shared" si="6"/>
        <v/>
      </c>
      <c r="J479" t="str">
        <f>if(and($K$4&gt;1,R479=PROSES!$C$2),,K479)</f>
        <v/>
      </c>
      <c r="K479" s="1" t="str">
        <f>if(and($L$4&gt;1,L479=PROSES!$B$2),,L479)</f>
        <v/>
      </c>
      <c r="L479" t="str">
        <f t="shared" si="7"/>
        <v/>
      </c>
      <c r="M479" t="str">
        <f>if(Z479=PROSES!$B$3,T479,)</f>
        <v/>
      </c>
      <c r="N479" t="str">
        <f>if(X479=PROSES!$B$3,T479,)</f>
        <v/>
      </c>
      <c r="O479" t="str">
        <f t="shared" si="8"/>
        <v/>
      </c>
      <c r="P479" t="str">
        <f>if(Z479=PROSES!$B$1,T479,)</f>
        <v/>
      </c>
      <c r="Q479" t="str">
        <f>if(X479=PROSES!$B$1,T479,)</f>
        <v/>
      </c>
      <c r="R479" t="str">
        <f t="shared" si="9"/>
        <v>GRESIK BARU7SURABAYA BARAT7</v>
      </c>
      <c r="S479" s="3"/>
      <c r="T479" s="68" t="s">
        <v>945</v>
      </c>
      <c r="U479" s="68" t="s">
        <v>75</v>
      </c>
      <c r="V479" s="68" t="s">
        <v>75</v>
      </c>
      <c r="W479" s="68" t="s">
        <v>233</v>
      </c>
      <c r="X479" s="68" t="s">
        <v>946</v>
      </c>
      <c r="Y479" s="68" t="s">
        <v>78</v>
      </c>
      <c r="Z479" s="68" t="s">
        <v>947</v>
      </c>
      <c r="AA479" s="68" t="s">
        <v>78</v>
      </c>
      <c r="AB479" s="6"/>
      <c r="AC479" s="6"/>
      <c r="AD479" s="112">
        <v>0.0</v>
      </c>
      <c r="AE479" s="112">
        <v>1.0</v>
      </c>
      <c r="AF479" s="6"/>
      <c r="AG479" s="112">
        <v>23.9</v>
      </c>
      <c r="AH479" s="112">
        <v>1.0</v>
      </c>
      <c r="AI479" s="68" t="s">
        <v>64</v>
      </c>
      <c r="AJ479" s="112">
        <v>0.0</v>
      </c>
      <c r="AK479" s="6"/>
      <c r="AL479" s="6"/>
      <c r="AM479" s="112">
        <v>0.0</v>
      </c>
      <c r="AN479" s="112">
        <v>0.0</v>
      </c>
      <c r="AO479" s="112">
        <v>100.0</v>
      </c>
      <c r="AP479" s="112">
        <v>1.0</v>
      </c>
      <c r="AQ479" s="112">
        <v>1.98</v>
      </c>
      <c r="AR479" s="112">
        <v>6.764196</v>
      </c>
      <c r="AS479" s="112">
        <v>84.05775</v>
      </c>
      <c r="AT479" s="112">
        <v>0.70027</v>
      </c>
      <c r="AU479" s="112">
        <v>6.72785</v>
      </c>
      <c r="AV479" s="112">
        <v>4.28527</v>
      </c>
      <c r="AW479" s="112">
        <v>20.18355</v>
      </c>
      <c r="AX479" s="112">
        <v>0.0</v>
      </c>
      <c r="AY479" s="112">
        <v>0.6862155</v>
      </c>
      <c r="AZ479" s="112">
        <v>-8.9765</v>
      </c>
    </row>
    <row r="480" hidden="1">
      <c r="A480">
        <f t="shared" si="2"/>
        <v>0</v>
      </c>
      <c r="B480" t="str">
        <f t="shared" si="3"/>
        <v/>
      </c>
      <c r="C480" t="str">
        <f>if(and(D$4&gt;1,E480=PROSES!$D$22),,D480)</f>
        <v/>
      </c>
      <c r="D480" s="1" t="str">
        <f>if(and(F$4&gt;1,F480=PROSES!$B$10),,F480)</f>
        <v/>
      </c>
      <c r="E480" t="str">
        <f t="shared" si="4"/>
        <v/>
      </c>
      <c r="F480" t="str">
        <f t="shared" si="5"/>
        <v/>
      </c>
      <c r="G480" s="1" t="str">
        <f>if(Z480=PROSES!$E$29,T480,)</f>
        <v/>
      </c>
      <c r="H480" t="str">
        <f>if(X480=PROSES!$E$29,T480,)</f>
        <v/>
      </c>
      <c r="I480" t="str">
        <f t="shared" si="6"/>
        <v/>
      </c>
      <c r="J480" t="str">
        <f>if(and($K$4&gt;1,R480=PROSES!$C$2),,K480)</f>
        <v/>
      </c>
      <c r="K480" s="1" t="str">
        <f>if(and($L$4&gt;1,L480=PROSES!$B$2),,L480)</f>
        <v/>
      </c>
      <c r="L480" t="str">
        <f t="shared" si="7"/>
        <v/>
      </c>
      <c r="M480" t="str">
        <f>if(Z480=PROSES!$B$3,T480,)</f>
        <v/>
      </c>
      <c r="N480" t="str">
        <f>if(X480=PROSES!$B$3,T480,)</f>
        <v/>
      </c>
      <c r="O480" t="str">
        <f t="shared" si="8"/>
        <v/>
      </c>
      <c r="P480" t="str">
        <f>if(Z480=PROSES!$B$1,T480,)</f>
        <v/>
      </c>
      <c r="Q480" t="str">
        <f>if(X480=PROSES!$B$1,T480,)</f>
        <v/>
      </c>
      <c r="R480" t="str">
        <f t="shared" si="9"/>
        <v>GRESIK BARU7SURABAYA BARAT7</v>
      </c>
      <c r="S480" s="3"/>
      <c r="T480" s="68" t="s">
        <v>948</v>
      </c>
      <c r="U480" s="68" t="s">
        <v>75</v>
      </c>
      <c r="V480" s="68" t="s">
        <v>75</v>
      </c>
      <c r="W480" s="68" t="s">
        <v>233</v>
      </c>
      <c r="X480" s="68" t="s">
        <v>946</v>
      </c>
      <c r="Y480" s="68" t="s">
        <v>78</v>
      </c>
      <c r="Z480" s="68" t="s">
        <v>947</v>
      </c>
      <c r="AA480" s="68" t="s">
        <v>78</v>
      </c>
      <c r="AB480" s="6"/>
      <c r="AC480" s="6"/>
      <c r="AD480" s="112">
        <v>0.0</v>
      </c>
      <c r="AE480" s="112">
        <v>1.0</v>
      </c>
      <c r="AF480" s="6"/>
      <c r="AG480" s="112">
        <v>23.9</v>
      </c>
      <c r="AH480" s="112">
        <v>1.0</v>
      </c>
      <c r="AI480" s="68" t="s">
        <v>64</v>
      </c>
      <c r="AJ480" s="112">
        <v>0.0</v>
      </c>
      <c r="AK480" s="6"/>
      <c r="AL480" s="6"/>
      <c r="AM480" s="112">
        <v>0.0</v>
      </c>
      <c r="AN480" s="112">
        <v>0.0</v>
      </c>
      <c r="AO480" s="112">
        <v>100.0</v>
      </c>
      <c r="AP480" s="112">
        <v>1.0</v>
      </c>
      <c r="AQ480" s="112">
        <v>1.98</v>
      </c>
      <c r="AR480" s="112">
        <v>6.764196</v>
      </c>
      <c r="AS480" s="112">
        <v>84.05775</v>
      </c>
      <c r="AT480" s="112">
        <v>0.70027</v>
      </c>
      <c r="AU480" s="112">
        <v>6.72785</v>
      </c>
      <c r="AV480" s="112">
        <v>4.28527</v>
      </c>
      <c r="AW480" s="112">
        <v>20.18355</v>
      </c>
      <c r="AX480" s="112">
        <v>0.0</v>
      </c>
      <c r="AY480" s="112">
        <v>0.6862155</v>
      </c>
      <c r="AZ480" s="112">
        <v>-8.9765</v>
      </c>
    </row>
    <row r="481" hidden="1">
      <c r="A481">
        <f t="shared" si="2"/>
        <v>0</v>
      </c>
      <c r="B481" t="str">
        <f t="shared" si="3"/>
        <v/>
      </c>
      <c r="C481" t="str">
        <f>if(and(D$4&gt;1,E481=PROSES!$D$22),,D481)</f>
        <v/>
      </c>
      <c r="D481" s="1" t="str">
        <f>if(and(F$4&gt;1,F481=PROSES!$B$10),,F481)</f>
        <v/>
      </c>
      <c r="E481" t="str">
        <f t="shared" si="4"/>
        <v/>
      </c>
      <c r="F481" t="str">
        <f t="shared" si="5"/>
        <v/>
      </c>
      <c r="G481" s="1" t="str">
        <f>if(Z481=PROSES!$E$29,T481,)</f>
        <v/>
      </c>
      <c r="H481" t="str">
        <f>if(X481=PROSES!$E$29,T481,)</f>
        <v/>
      </c>
      <c r="I481" t="str">
        <f t="shared" si="6"/>
        <v/>
      </c>
      <c r="J481" t="str">
        <f>if(and($K$4&gt;1,R481=PROSES!$C$2),,K481)</f>
        <v/>
      </c>
      <c r="K481" s="1" t="str">
        <f>if(and($L$4&gt;1,L481=PROSES!$B$2),,L481)</f>
        <v/>
      </c>
      <c r="L481" t="str">
        <f t="shared" si="7"/>
        <v/>
      </c>
      <c r="M481" t="str">
        <f>if(Z481=PROSES!$B$3,T481,)</f>
        <v/>
      </c>
      <c r="N481" t="str">
        <f>if(X481=PROSES!$B$3,T481,)</f>
        <v/>
      </c>
      <c r="O481" t="str">
        <f t="shared" si="8"/>
        <v/>
      </c>
      <c r="P481" t="str">
        <f>if(Z481=PROSES!$B$1,T481,)</f>
        <v/>
      </c>
      <c r="Q481" t="str">
        <f>if(X481=PROSES!$B$1,T481,)</f>
        <v/>
      </c>
      <c r="R481" t="str">
        <f t="shared" si="9"/>
        <v>GRESIK BARU5TANDES5</v>
      </c>
      <c r="S481" s="3"/>
      <c r="T481" s="68" t="s">
        <v>949</v>
      </c>
      <c r="U481" s="68" t="s">
        <v>82</v>
      </c>
      <c r="V481" s="68" t="s">
        <v>82</v>
      </c>
      <c r="W481" s="68" t="s">
        <v>950</v>
      </c>
      <c r="X481" s="68" t="s">
        <v>951</v>
      </c>
      <c r="Y481" s="68" t="s">
        <v>78</v>
      </c>
      <c r="Z481" s="68" t="s">
        <v>952</v>
      </c>
      <c r="AA481" s="68" t="s">
        <v>85</v>
      </c>
      <c r="AB481" s="6"/>
      <c r="AC481" s="6"/>
      <c r="AD481" s="112">
        <v>0.0</v>
      </c>
      <c r="AE481" s="112">
        <v>1.0</v>
      </c>
      <c r="AF481" s="6"/>
      <c r="AG481" s="112">
        <v>13.76</v>
      </c>
      <c r="AH481" s="112">
        <v>1.0</v>
      </c>
      <c r="AI481" s="68" t="s">
        <v>64</v>
      </c>
      <c r="AJ481" s="112">
        <v>0.0</v>
      </c>
      <c r="AK481" s="6"/>
      <c r="AL481" s="6"/>
      <c r="AM481" s="112">
        <v>0.0</v>
      </c>
      <c r="AN481" s="112">
        <v>0.0</v>
      </c>
      <c r="AO481" s="112">
        <v>100.0</v>
      </c>
      <c r="AP481" s="112">
        <v>1.0</v>
      </c>
      <c r="AQ481" s="112">
        <v>3.92</v>
      </c>
      <c r="AR481" s="112">
        <v>2.577051</v>
      </c>
      <c r="AS481" s="112">
        <v>80.24899</v>
      </c>
      <c r="AT481" s="112">
        <v>0.4364672</v>
      </c>
      <c r="AU481" s="112">
        <v>2.539821</v>
      </c>
      <c r="AV481" s="112">
        <v>0.0</v>
      </c>
      <c r="AW481" s="112">
        <v>0.0</v>
      </c>
      <c r="AX481" s="112">
        <v>0.0</v>
      </c>
      <c r="AY481" s="112">
        <v>0.3333333</v>
      </c>
      <c r="AZ481" s="112">
        <v>180.0</v>
      </c>
    </row>
    <row r="482" hidden="1">
      <c r="A482">
        <f t="shared" si="2"/>
        <v>0</v>
      </c>
      <c r="B482" t="str">
        <f t="shared" si="3"/>
        <v/>
      </c>
      <c r="C482" t="str">
        <f>if(and(D$4&gt;1,E482=PROSES!$D$22),,D482)</f>
        <v/>
      </c>
      <c r="D482" s="1" t="str">
        <f>if(and(F$4&gt;1,F482=PROSES!$B$10),,F482)</f>
        <v/>
      </c>
      <c r="E482" t="str">
        <f t="shared" si="4"/>
        <v/>
      </c>
      <c r="F482" t="str">
        <f t="shared" si="5"/>
        <v/>
      </c>
      <c r="G482" s="1" t="str">
        <f>if(Z482=PROSES!$E$29,T482,)</f>
        <v/>
      </c>
      <c r="H482" t="str">
        <f>if(X482=PROSES!$E$29,T482,)</f>
        <v/>
      </c>
      <c r="I482" t="str">
        <f t="shared" si="6"/>
        <v/>
      </c>
      <c r="J482" t="str">
        <f>if(and($K$4&gt;1,R482=PROSES!$C$2),,K482)</f>
        <v/>
      </c>
      <c r="K482" s="1" t="str">
        <f>if(and($L$4&gt;1,L482=PROSES!$B$2),,L482)</f>
        <v/>
      </c>
      <c r="L482" t="str">
        <f t="shared" si="7"/>
        <v/>
      </c>
      <c r="M482" t="str">
        <f>if(Z482=PROSES!$B$3,T482,)</f>
        <v/>
      </c>
      <c r="N482" t="str">
        <f>if(X482=PROSES!$B$3,T482,)</f>
        <v/>
      </c>
      <c r="O482" t="str">
        <f t="shared" si="8"/>
        <v/>
      </c>
      <c r="P482" t="str">
        <f>if(Z482=PROSES!$B$1,T482,)</f>
        <v/>
      </c>
      <c r="Q482" t="str">
        <f>if(X482=PROSES!$B$1,T482,)</f>
        <v/>
      </c>
      <c r="R482" t="str">
        <f t="shared" si="9"/>
        <v>GRESIK BARU5TANDES5</v>
      </c>
      <c r="S482" s="3"/>
      <c r="T482" s="68" t="s">
        <v>953</v>
      </c>
      <c r="U482" s="68" t="s">
        <v>82</v>
      </c>
      <c r="V482" s="68" t="s">
        <v>82</v>
      </c>
      <c r="W482" s="68" t="s">
        <v>950</v>
      </c>
      <c r="X482" s="68" t="s">
        <v>951</v>
      </c>
      <c r="Y482" s="68" t="s">
        <v>78</v>
      </c>
      <c r="Z482" s="68" t="s">
        <v>952</v>
      </c>
      <c r="AA482" s="68" t="s">
        <v>85</v>
      </c>
      <c r="AB482" s="6"/>
      <c r="AC482" s="6"/>
      <c r="AD482" s="112">
        <v>0.0</v>
      </c>
      <c r="AE482" s="112">
        <v>1.0</v>
      </c>
      <c r="AF482" s="6"/>
      <c r="AG482" s="112">
        <v>13.76</v>
      </c>
      <c r="AH482" s="112">
        <v>1.0</v>
      </c>
      <c r="AI482" s="68" t="s">
        <v>64</v>
      </c>
      <c r="AJ482" s="112">
        <v>0.0</v>
      </c>
      <c r="AK482" s="6"/>
      <c r="AL482" s="6"/>
      <c r="AM482" s="112">
        <v>0.0</v>
      </c>
      <c r="AN482" s="112">
        <v>0.0</v>
      </c>
      <c r="AO482" s="112">
        <v>100.0</v>
      </c>
      <c r="AP482" s="112">
        <v>1.0</v>
      </c>
      <c r="AQ482" s="112">
        <v>3.92</v>
      </c>
      <c r="AR482" s="112">
        <v>2.577051</v>
      </c>
      <c r="AS482" s="112">
        <v>80.24899</v>
      </c>
      <c r="AT482" s="112">
        <v>0.4364672</v>
      </c>
      <c r="AU482" s="112">
        <v>2.539821</v>
      </c>
      <c r="AV482" s="112">
        <v>0.0</v>
      </c>
      <c r="AW482" s="112">
        <v>0.0</v>
      </c>
      <c r="AX482" s="112">
        <v>0.0</v>
      </c>
      <c r="AY482" s="112">
        <v>0.3333333</v>
      </c>
      <c r="AZ482" s="112">
        <v>180.0</v>
      </c>
    </row>
    <row r="483" hidden="1">
      <c r="A483">
        <f t="shared" si="2"/>
        <v>0</v>
      </c>
      <c r="B483" t="str">
        <f t="shared" si="3"/>
        <v/>
      </c>
      <c r="C483" t="str">
        <f>if(and(D$4&gt;1,E483=PROSES!$D$22),,D483)</f>
        <v/>
      </c>
      <c r="D483" s="1" t="str">
        <f>if(and(F$4&gt;1,F483=PROSES!$B$10),,F483)</f>
        <v/>
      </c>
      <c r="E483" t="str">
        <f t="shared" si="4"/>
        <v/>
      </c>
      <c r="F483" t="str">
        <f t="shared" si="5"/>
        <v/>
      </c>
      <c r="G483" s="1" t="str">
        <f>if(Z483=PROSES!$E$29,T483,)</f>
        <v/>
      </c>
      <c r="H483" t="str">
        <f>if(X483=PROSES!$E$29,T483,)</f>
        <v/>
      </c>
      <c r="I483" t="str">
        <f t="shared" si="6"/>
        <v/>
      </c>
      <c r="J483" t="str">
        <f>if(and($K$4&gt;1,R483=PROSES!$C$2),,K483)</f>
        <v/>
      </c>
      <c r="K483" s="1" t="str">
        <f>if(and($L$4&gt;1,L483=PROSES!$B$2),,L483)</f>
        <v/>
      </c>
      <c r="L483" t="str">
        <f t="shared" si="7"/>
        <v/>
      </c>
      <c r="M483" t="str">
        <f>if(Z483=PROSES!$B$3,T483,)</f>
        <v/>
      </c>
      <c r="N483" t="str">
        <f>if(X483=PROSES!$B$3,T483,)</f>
        <v/>
      </c>
      <c r="O483" t="str">
        <f t="shared" si="8"/>
        <v/>
      </c>
      <c r="P483" t="str">
        <f>if(Z483=PROSES!$B$1,T483,)</f>
        <v/>
      </c>
      <c r="Q483" t="str">
        <f>if(X483=PROSES!$B$1,T483,)</f>
        <v/>
      </c>
      <c r="R483" t="str">
        <f t="shared" si="9"/>
        <v>GROGOLGROGOL II</v>
      </c>
      <c r="S483" s="3"/>
      <c r="T483" s="68" t="s">
        <v>3821</v>
      </c>
      <c r="U483" s="68" t="s">
        <v>58</v>
      </c>
      <c r="V483" s="68" t="s">
        <v>58</v>
      </c>
      <c r="W483" s="68" t="s">
        <v>534</v>
      </c>
      <c r="X483" s="68" t="s">
        <v>971</v>
      </c>
      <c r="Y483" s="68" t="s">
        <v>63</v>
      </c>
      <c r="Z483" s="68" t="s">
        <v>2829</v>
      </c>
      <c r="AA483" s="68" t="s">
        <v>61</v>
      </c>
      <c r="AB483" s="6"/>
      <c r="AC483" s="6"/>
      <c r="AD483" s="112">
        <v>0.0</v>
      </c>
      <c r="AE483" s="112">
        <v>1.0</v>
      </c>
      <c r="AF483" s="6"/>
      <c r="AG483" s="112">
        <v>2.0</v>
      </c>
      <c r="AH483" s="112">
        <v>1.0</v>
      </c>
      <c r="AI483" s="68" t="s">
        <v>64</v>
      </c>
      <c r="AJ483" s="112">
        <v>0.0</v>
      </c>
      <c r="AK483" s="6"/>
      <c r="AL483" s="6"/>
      <c r="AM483" s="112">
        <v>0.0</v>
      </c>
      <c r="AN483" s="112">
        <v>0.0</v>
      </c>
      <c r="AO483" s="112">
        <v>100.0</v>
      </c>
      <c r="AP483" s="112">
        <v>1.0</v>
      </c>
      <c r="AQ483" s="112">
        <v>1.62</v>
      </c>
      <c r="AR483" s="112">
        <v>0.5667104</v>
      </c>
      <c r="AS483" s="112">
        <v>82.15014</v>
      </c>
      <c r="AT483" s="112">
        <v>0.0774</v>
      </c>
      <c r="AU483" s="112">
        <v>0.5614</v>
      </c>
      <c r="AV483" s="112">
        <v>0.3774</v>
      </c>
      <c r="AW483" s="112">
        <v>1.6842</v>
      </c>
      <c r="AX483" s="112">
        <v>0.0</v>
      </c>
      <c r="AY483" s="112">
        <v>0.683587</v>
      </c>
      <c r="AZ483" s="112">
        <v>-7.109503</v>
      </c>
    </row>
    <row r="484" hidden="1">
      <c r="A484">
        <f t="shared" si="2"/>
        <v>0</v>
      </c>
      <c r="B484" t="str">
        <f t="shared" si="3"/>
        <v/>
      </c>
      <c r="C484" t="str">
        <f>if(and(D$4&gt;1,E484=PROSES!$D$22),,D484)</f>
        <v/>
      </c>
      <c r="D484" s="1" t="str">
        <f>if(and(F$4&gt;1,F484=PROSES!$B$10),,F484)</f>
        <v/>
      </c>
      <c r="E484" t="str">
        <f t="shared" si="4"/>
        <v/>
      </c>
      <c r="F484" t="str">
        <f t="shared" si="5"/>
        <v/>
      </c>
      <c r="G484" s="1" t="str">
        <f>if(Z484=PROSES!$E$29,T484,)</f>
        <v/>
      </c>
      <c r="H484" t="str">
        <f>if(X484=PROSES!$E$29,T484,)</f>
        <v/>
      </c>
      <c r="I484" t="str">
        <f t="shared" si="6"/>
        <v/>
      </c>
      <c r="J484" t="str">
        <f>if(and($K$4&gt;1,R484=PROSES!$C$2),,K484)</f>
        <v/>
      </c>
      <c r="K484" s="1" t="str">
        <f>if(and($L$4&gt;1,L484=PROSES!$B$2),,L484)</f>
        <v/>
      </c>
      <c r="L484" t="str">
        <f t="shared" si="7"/>
        <v/>
      </c>
      <c r="M484" t="str">
        <f>if(Z484=PROSES!$B$3,T484,)</f>
        <v/>
      </c>
      <c r="N484" t="str">
        <f>if(X484=PROSES!$B$3,T484,)</f>
        <v/>
      </c>
      <c r="O484" t="str">
        <f t="shared" si="8"/>
        <v/>
      </c>
      <c r="P484" t="str">
        <f>if(Z484=PROSES!$B$1,T484,)</f>
        <v/>
      </c>
      <c r="Q484" t="str">
        <f>if(X484=PROSES!$B$1,T484,)</f>
        <v/>
      </c>
      <c r="R484" t="str">
        <f t="shared" si="9"/>
        <v>GROGOLGROGOL II</v>
      </c>
      <c r="S484" s="3"/>
      <c r="T484" s="68" t="s">
        <v>3822</v>
      </c>
      <c r="U484" s="68" t="s">
        <v>58</v>
      </c>
      <c r="V484" s="68" t="s">
        <v>58</v>
      </c>
      <c r="W484" s="114" t="s">
        <v>534</v>
      </c>
      <c r="X484" s="68" t="s">
        <v>971</v>
      </c>
      <c r="Y484" s="68" t="s">
        <v>935</v>
      </c>
      <c r="Z484" s="68" t="s">
        <v>2829</v>
      </c>
      <c r="AA484" s="68" t="s">
        <v>61</v>
      </c>
      <c r="AB484" s="6"/>
      <c r="AC484" s="6"/>
      <c r="AD484" s="112">
        <v>0.0</v>
      </c>
      <c r="AE484" s="112">
        <v>1.0</v>
      </c>
      <c r="AF484" s="6"/>
      <c r="AG484" s="112">
        <v>2.0</v>
      </c>
      <c r="AH484" s="112">
        <v>1.0</v>
      </c>
      <c r="AI484" s="68" t="s">
        <v>64</v>
      </c>
      <c r="AJ484" s="112">
        <v>0.0</v>
      </c>
      <c r="AK484" s="6"/>
      <c r="AL484" s="6"/>
      <c r="AM484" s="112">
        <v>0.0</v>
      </c>
      <c r="AN484" s="112">
        <v>0.0</v>
      </c>
      <c r="AO484" s="112">
        <v>100.0</v>
      </c>
      <c r="AP484" s="112">
        <v>1.0</v>
      </c>
      <c r="AQ484" s="112">
        <v>1.62</v>
      </c>
      <c r="AR484" s="112">
        <v>0.5667104</v>
      </c>
      <c r="AS484" s="112">
        <v>82.15014</v>
      </c>
      <c r="AT484" s="112">
        <v>0.0774</v>
      </c>
      <c r="AU484" s="112">
        <v>0.5614</v>
      </c>
      <c r="AV484" s="112">
        <v>0.3774</v>
      </c>
      <c r="AW484" s="112">
        <v>1.6842</v>
      </c>
      <c r="AX484" s="112">
        <v>0.0</v>
      </c>
      <c r="AY484" s="112">
        <v>0.683587</v>
      </c>
      <c r="AZ484" s="112">
        <v>-7.109503</v>
      </c>
    </row>
    <row r="485" hidden="1">
      <c r="A485">
        <f t="shared" si="2"/>
        <v>0</v>
      </c>
      <c r="B485" t="str">
        <f t="shared" si="3"/>
        <v/>
      </c>
      <c r="C485" t="str">
        <f>if(and(D$4&gt;1,E485=PROSES!$D$22),,D485)</f>
        <v/>
      </c>
      <c r="D485" s="1" t="str">
        <f>if(and(F$4&gt;1,F485=PROSES!$B$10),,F485)</f>
        <v/>
      </c>
      <c r="E485" t="str">
        <f t="shared" si="4"/>
        <v/>
      </c>
      <c r="F485" t="str">
        <f t="shared" si="5"/>
        <v/>
      </c>
      <c r="G485" s="1" t="str">
        <f>if(Z485=PROSES!$E$29,T485,)</f>
        <v/>
      </c>
      <c r="H485" t="str">
        <f>if(X485=PROSES!$E$29,T485,)</f>
        <v/>
      </c>
      <c r="I485" t="str">
        <f t="shared" si="6"/>
        <v/>
      </c>
      <c r="J485" t="str">
        <f>if(and($K$4&gt;1,R485=PROSES!$C$2),,K485)</f>
        <v/>
      </c>
      <c r="K485" s="1" t="str">
        <f>if(and($L$4&gt;1,L485=PROSES!$B$2),,L485)</f>
        <v/>
      </c>
      <c r="L485" t="str">
        <f t="shared" si="7"/>
        <v/>
      </c>
      <c r="M485" t="str">
        <f>if(Z485=PROSES!$B$3,T485,)</f>
        <v/>
      </c>
      <c r="N485" t="str">
        <f>if(X485=PROSES!$B$3,T485,)</f>
        <v/>
      </c>
      <c r="O485" t="str">
        <f t="shared" si="8"/>
        <v/>
      </c>
      <c r="P485" t="str">
        <f>if(Z485=PROSES!$B$1,T485,)</f>
        <v/>
      </c>
      <c r="Q485" t="str">
        <f>if(X485=PROSES!$B$1,T485,)</f>
        <v/>
      </c>
      <c r="R485" t="str">
        <f t="shared" si="9"/>
        <v>GRESIK LAMA5</v>
      </c>
      <c r="S485" s="3"/>
      <c r="T485" s="68" t="s">
        <v>954</v>
      </c>
      <c r="U485" s="68" t="s">
        <v>82</v>
      </c>
      <c r="V485" s="68" t="s">
        <v>82</v>
      </c>
      <c r="W485" s="68" t="s">
        <v>83</v>
      </c>
      <c r="X485" s="68" t="s">
        <v>955</v>
      </c>
      <c r="Y485" s="68" t="s">
        <v>56</v>
      </c>
      <c r="Z485" s="68"/>
      <c r="AA485" s="68" t="s">
        <v>956</v>
      </c>
      <c r="AB485" s="6"/>
      <c r="AC485" s="6"/>
      <c r="AD485" s="112">
        <v>0.0</v>
      </c>
      <c r="AE485" s="112">
        <v>1.0</v>
      </c>
      <c r="AF485" s="6"/>
      <c r="AG485" s="112">
        <v>12.1036</v>
      </c>
      <c r="AH485" s="112">
        <v>1.0</v>
      </c>
      <c r="AI485" s="68" t="s">
        <v>64</v>
      </c>
      <c r="AJ485" s="112">
        <v>0.0</v>
      </c>
      <c r="AK485" s="6"/>
      <c r="AL485" s="6"/>
      <c r="AM485" s="112">
        <v>0.0</v>
      </c>
      <c r="AN485" s="112">
        <v>0.0</v>
      </c>
      <c r="AO485" s="112">
        <v>100.0</v>
      </c>
      <c r="AP485" s="112">
        <v>1.0</v>
      </c>
      <c r="AQ485" s="112">
        <v>1.48</v>
      </c>
      <c r="AR485" s="112">
        <v>2.385178</v>
      </c>
      <c r="AS485" s="112">
        <v>75.63232</v>
      </c>
      <c r="AT485" s="112">
        <v>0.591866</v>
      </c>
      <c r="AU485" s="112">
        <v>2.310577</v>
      </c>
      <c r="AV485" s="112">
        <v>2.030984</v>
      </c>
      <c r="AW485" s="112">
        <v>7.437057</v>
      </c>
      <c r="AX485" s="112">
        <v>0.0</v>
      </c>
      <c r="AY485" s="112">
        <v>0.7441298</v>
      </c>
      <c r="AZ485" s="112">
        <v>-1.31295</v>
      </c>
    </row>
    <row r="486" hidden="1">
      <c r="A486">
        <f t="shared" si="2"/>
        <v>0</v>
      </c>
      <c r="B486" t="str">
        <f t="shared" si="3"/>
        <v/>
      </c>
      <c r="C486" t="str">
        <f>if(and(D$4&gt;1,E486=PROSES!$D$22),,D486)</f>
        <v/>
      </c>
      <c r="D486" s="1" t="str">
        <f>if(and(F$4&gt;1,F486=PROSES!$B$10),,F486)</f>
        <v/>
      </c>
      <c r="E486" t="str">
        <f t="shared" si="4"/>
        <v/>
      </c>
      <c r="F486" t="str">
        <f t="shared" si="5"/>
        <v/>
      </c>
      <c r="G486" s="1" t="str">
        <f>if(Z486=PROSES!$E$29,T486,)</f>
        <v/>
      </c>
      <c r="H486" t="str">
        <f>if(X486=PROSES!$E$29,T486,)</f>
        <v/>
      </c>
      <c r="I486" t="str">
        <f t="shared" si="6"/>
        <v/>
      </c>
      <c r="J486" t="str">
        <f>if(and($K$4&gt;1,R486=PROSES!$C$2),,K486)</f>
        <v/>
      </c>
      <c r="K486" s="1" t="str">
        <f>if(and($L$4&gt;1,L486=PROSES!$B$2),,L486)</f>
        <v/>
      </c>
      <c r="L486" t="str">
        <f t="shared" si="7"/>
        <v/>
      </c>
      <c r="M486" t="str">
        <f>if(Z486=PROSES!$B$3,T486,)</f>
        <v/>
      </c>
      <c r="N486" t="str">
        <f>if(X486=PROSES!$B$3,T486,)</f>
        <v/>
      </c>
      <c r="O486" t="str">
        <f t="shared" si="8"/>
        <v/>
      </c>
      <c r="P486" t="str">
        <f>if(Z486=PROSES!$B$1,T486,)</f>
        <v/>
      </c>
      <c r="Q486" t="str">
        <f>if(X486=PROSES!$B$1,T486,)</f>
        <v/>
      </c>
      <c r="R486" t="str">
        <f t="shared" si="9"/>
        <v>GRESIK LAMA5</v>
      </c>
      <c r="S486" s="3"/>
      <c r="T486" s="68" t="s">
        <v>957</v>
      </c>
      <c r="U486" s="68" t="s">
        <v>82</v>
      </c>
      <c r="V486" s="68" t="s">
        <v>82</v>
      </c>
      <c r="W486" s="68" t="s">
        <v>83</v>
      </c>
      <c r="X486" s="68" t="s">
        <v>955</v>
      </c>
      <c r="Y486" s="68" t="s">
        <v>56</v>
      </c>
      <c r="Z486" s="68"/>
      <c r="AA486" s="68" t="s">
        <v>958</v>
      </c>
      <c r="AB486" s="6"/>
      <c r="AC486" s="6"/>
      <c r="AD486" s="112">
        <v>0.0</v>
      </c>
      <c r="AE486" s="112">
        <v>1.0</v>
      </c>
      <c r="AF486" s="6"/>
      <c r="AG486" s="112">
        <v>12.1036</v>
      </c>
      <c r="AH486" s="112">
        <v>1.0</v>
      </c>
      <c r="AI486" s="68" t="s">
        <v>64</v>
      </c>
      <c r="AJ486" s="112">
        <v>0.0</v>
      </c>
      <c r="AK486" s="6"/>
      <c r="AL486" s="6"/>
      <c r="AM486" s="112">
        <v>0.0</v>
      </c>
      <c r="AN486" s="112">
        <v>0.0</v>
      </c>
      <c r="AO486" s="112">
        <v>100.0</v>
      </c>
      <c r="AP486" s="112">
        <v>1.0</v>
      </c>
      <c r="AQ486" s="112">
        <v>1.48</v>
      </c>
      <c r="AR486" s="112">
        <v>2.385178</v>
      </c>
      <c r="AS486" s="112">
        <v>75.63232</v>
      </c>
      <c r="AT486" s="112">
        <v>0.591866</v>
      </c>
      <c r="AU486" s="112">
        <v>2.310577</v>
      </c>
      <c r="AV486" s="112">
        <v>2.030984</v>
      </c>
      <c r="AW486" s="112">
        <v>7.437057</v>
      </c>
      <c r="AX486" s="112">
        <v>0.0</v>
      </c>
      <c r="AY486" s="112">
        <v>0.7441298</v>
      </c>
      <c r="AZ486" s="112">
        <v>-1.31295</v>
      </c>
    </row>
    <row r="487" hidden="1">
      <c r="A487">
        <f t="shared" si="2"/>
        <v>0</v>
      </c>
      <c r="B487" t="str">
        <f t="shared" si="3"/>
        <v/>
      </c>
      <c r="C487" t="str">
        <f>if(and(D$4&gt;1,E487=PROSES!$D$22),,D487)</f>
        <v/>
      </c>
      <c r="D487" s="1" t="str">
        <f>if(and(F$4&gt;1,F487=PROSES!$B$10),,F487)</f>
        <v/>
      </c>
      <c r="E487" t="str">
        <f t="shared" si="4"/>
        <v/>
      </c>
      <c r="F487" t="str">
        <f t="shared" si="5"/>
        <v/>
      </c>
      <c r="G487" s="1" t="str">
        <f>if(Z487=PROSES!$E$29,T487,)</f>
        <v/>
      </c>
      <c r="H487" t="str">
        <f>if(X487=PROSES!$E$29,T487,)</f>
        <v/>
      </c>
      <c r="I487" t="str">
        <f t="shared" si="6"/>
        <v/>
      </c>
      <c r="J487" t="str">
        <f>if(and($K$4&gt;1,R487=PROSES!$C$2),,K487)</f>
        <v/>
      </c>
      <c r="K487" s="1" t="str">
        <f>if(and($L$4&gt;1,L487=PROSES!$B$2),,L487)</f>
        <v/>
      </c>
      <c r="L487" t="str">
        <f t="shared" si="7"/>
        <v/>
      </c>
      <c r="M487" t="str">
        <f>if(Z487=PROSES!$B$3,T487,)</f>
        <v/>
      </c>
      <c r="N487" t="str">
        <f>if(X487=PROSES!$B$3,T487,)</f>
        <v/>
      </c>
      <c r="O487" t="str">
        <f t="shared" si="8"/>
        <v/>
      </c>
      <c r="P487" t="str">
        <f>if(Z487=PROSES!$B$1,T487,)</f>
        <v/>
      </c>
      <c r="Q487" t="str">
        <f>if(X487=PROSES!$B$1,T487,)</f>
        <v/>
      </c>
      <c r="R487" t="str">
        <f t="shared" si="9"/>
        <v>SAMBIKEREP5</v>
      </c>
      <c r="S487" s="3"/>
      <c r="T487" s="68" t="s">
        <v>959</v>
      </c>
      <c r="U487" s="68" t="s">
        <v>82</v>
      </c>
      <c r="V487" s="68" t="s">
        <v>82</v>
      </c>
      <c r="W487" s="114" t="s">
        <v>134</v>
      </c>
      <c r="X487" s="68"/>
      <c r="Y487" s="68" t="s">
        <v>956</v>
      </c>
      <c r="Z487" s="68" t="s">
        <v>960</v>
      </c>
      <c r="AA487" s="68" t="s">
        <v>88</v>
      </c>
      <c r="AB487" s="6"/>
      <c r="AC487" s="6"/>
      <c r="AD487" s="112">
        <v>0.0</v>
      </c>
      <c r="AE487" s="112">
        <v>1.0</v>
      </c>
      <c r="AF487" s="6"/>
      <c r="AG487" s="112">
        <v>0.2727</v>
      </c>
      <c r="AH487" s="112">
        <v>1.0</v>
      </c>
      <c r="AI487" s="68" t="s">
        <v>64</v>
      </c>
      <c r="AJ487" s="112">
        <v>0.0</v>
      </c>
      <c r="AK487" s="6"/>
      <c r="AL487" s="6"/>
      <c r="AM487" s="112">
        <v>0.0</v>
      </c>
      <c r="AN487" s="112">
        <v>0.0</v>
      </c>
      <c r="AO487" s="112">
        <v>100.0</v>
      </c>
      <c r="AP487" s="112">
        <v>1.0</v>
      </c>
      <c r="AQ487" s="112">
        <v>1.2</v>
      </c>
      <c r="AR487" s="112">
        <v>0.07728977</v>
      </c>
      <c r="AS487" s="112">
        <v>78.06761</v>
      </c>
      <c r="AT487" s="112">
        <v>0.01598022</v>
      </c>
      <c r="AU487" s="112">
        <v>0.07561971</v>
      </c>
      <c r="AV487" s="112">
        <v>0.05688522</v>
      </c>
      <c r="AW487" s="112">
        <v>0.2268591</v>
      </c>
      <c r="AX487" s="112">
        <v>0.0</v>
      </c>
      <c r="AY487" s="112">
        <v>0.6756974</v>
      </c>
      <c r="AZ487" s="112">
        <v>-3.202028</v>
      </c>
    </row>
    <row r="488" hidden="1">
      <c r="A488">
        <f t="shared" si="2"/>
        <v>0</v>
      </c>
      <c r="B488" t="str">
        <f t="shared" si="3"/>
        <v/>
      </c>
      <c r="C488" t="str">
        <f>if(and(D$4&gt;1,E488=PROSES!$D$22),,D488)</f>
        <v/>
      </c>
      <c r="D488" s="1" t="str">
        <f>if(and(F$4&gt;1,F488=PROSES!$B$10),,F488)</f>
        <v/>
      </c>
      <c r="E488" t="str">
        <f t="shared" si="4"/>
        <v/>
      </c>
      <c r="F488" t="str">
        <f t="shared" si="5"/>
        <v/>
      </c>
      <c r="G488" s="1" t="str">
        <f>if(Z488=PROSES!$E$29,T488,)</f>
        <v/>
      </c>
      <c r="H488" t="str">
        <f>if(X488=PROSES!$E$29,T488,)</f>
        <v/>
      </c>
      <c r="I488" t="str">
        <f t="shared" si="6"/>
        <v/>
      </c>
      <c r="J488" t="str">
        <f>if(and($K$4&gt;1,R488=PROSES!$C$2),,K488)</f>
        <v/>
      </c>
      <c r="K488" s="1" t="str">
        <f>if(and($L$4&gt;1,L488=PROSES!$B$2),,L488)</f>
        <v/>
      </c>
      <c r="L488" t="str">
        <f t="shared" si="7"/>
        <v/>
      </c>
      <c r="M488" t="str">
        <f>if(Z488=PROSES!$B$3,T488,)</f>
        <v/>
      </c>
      <c r="N488" t="str">
        <f>if(X488=PROSES!$B$3,T488,)</f>
        <v/>
      </c>
      <c r="O488" t="str">
        <f t="shared" si="8"/>
        <v/>
      </c>
      <c r="P488" t="str">
        <f>if(Z488=PROSES!$B$1,T488,)</f>
        <v/>
      </c>
      <c r="Q488" t="str">
        <f>if(X488=PROSES!$B$1,T488,)</f>
        <v/>
      </c>
      <c r="R488" t="str">
        <f t="shared" si="9"/>
        <v>SAMBIKEREP5</v>
      </c>
      <c r="S488" s="3"/>
      <c r="T488" s="68" t="s">
        <v>961</v>
      </c>
      <c r="U488" s="68" t="s">
        <v>82</v>
      </c>
      <c r="V488" s="68" t="s">
        <v>82</v>
      </c>
      <c r="W488" s="68" t="s">
        <v>134</v>
      </c>
      <c r="X488" s="68"/>
      <c r="Y488" s="68" t="s">
        <v>958</v>
      </c>
      <c r="Z488" s="68" t="s">
        <v>960</v>
      </c>
      <c r="AA488" s="68" t="s">
        <v>88</v>
      </c>
      <c r="AB488" s="6"/>
      <c r="AC488" s="6"/>
      <c r="AD488" s="112">
        <v>0.0</v>
      </c>
      <c r="AE488" s="112">
        <v>1.0</v>
      </c>
      <c r="AF488" s="6"/>
      <c r="AG488" s="112">
        <v>0.2727</v>
      </c>
      <c r="AH488" s="112">
        <v>1.0</v>
      </c>
      <c r="AI488" s="68" t="s">
        <v>64</v>
      </c>
      <c r="AJ488" s="112">
        <v>0.0</v>
      </c>
      <c r="AK488" s="6"/>
      <c r="AL488" s="6"/>
      <c r="AM488" s="112">
        <v>0.0</v>
      </c>
      <c r="AN488" s="112">
        <v>0.0</v>
      </c>
      <c r="AO488" s="112">
        <v>100.0</v>
      </c>
      <c r="AP488" s="112">
        <v>1.0</v>
      </c>
      <c r="AQ488" s="112">
        <v>1.2</v>
      </c>
      <c r="AR488" s="112">
        <v>0.07728977</v>
      </c>
      <c r="AS488" s="112">
        <v>78.06761</v>
      </c>
      <c r="AT488" s="112">
        <v>0.01598022</v>
      </c>
      <c r="AU488" s="112">
        <v>0.07561971</v>
      </c>
      <c r="AV488" s="112">
        <v>0.05688522</v>
      </c>
      <c r="AW488" s="112">
        <v>0.2268591</v>
      </c>
      <c r="AX488" s="112">
        <v>0.0</v>
      </c>
      <c r="AY488" s="112">
        <v>0.6756974</v>
      </c>
      <c r="AZ488" s="112">
        <v>-3.202028</v>
      </c>
    </row>
    <row r="489" hidden="1">
      <c r="A489">
        <f t="shared" si="2"/>
        <v>0</v>
      </c>
      <c r="B489" t="str">
        <f t="shared" si="3"/>
        <v/>
      </c>
      <c r="C489" t="str">
        <f>if(and(D$4&gt;1,E489=PROSES!$D$22),,D489)</f>
        <v/>
      </c>
      <c r="D489" s="1" t="str">
        <f>if(and(F$4&gt;1,F489=PROSES!$B$10),,F489)</f>
        <v/>
      </c>
      <c r="E489" t="str">
        <f t="shared" si="4"/>
        <v/>
      </c>
      <c r="F489" t="str">
        <f t="shared" si="5"/>
        <v/>
      </c>
      <c r="G489" s="1" t="str">
        <f>if(Z489=PROSES!$E$29,T489,)</f>
        <v/>
      </c>
      <c r="H489" t="str">
        <f>if(X489=PROSES!$E$29,T489,)</f>
        <v/>
      </c>
      <c r="I489" t="str">
        <f t="shared" si="6"/>
        <v/>
      </c>
      <c r="J489" t="str">
        <f>if(and($K$4&gt;1,R489=PROSES!$C$2),,K489)</f>
        <v/>
      </c>
      <c r="K489" s="1" t="str">
        <f>if(and($L$4&gt;1,L489=PROSES!$B$2),,L489)</f>
        <v/>
      </c>
      <c r="L489" t="str">
        <f t="shared" si="7"/>
        <v/>
      </c>
      <c r="M489" t="str">
        <f>if(Z489=PROSES!$B$3,T489,)</f>
        <v/>
      </c>
      <c r="N489" t="str">
        <f>if(X489=PROSES!$B$3,T489,)</f>
        <v/>
      </c>
      <c r="O489" t="str">
        <f t="shared" si="8"/>
        <v/>
      </c>
      <c r="P489" t="str">
        <f>if(Z489=PROSES!$B$1,T489,)</f>
        <v/>
      </c>
      <c r="Q489" t="str">
        <f>if(X489=PROSES!$B$1,T489,)</f>
        <v/>
      </c>
      <c r="R489" t="str">
        <f t="shared" si="9"/>
        <v>GRESIK LAMA5ALTA PRIMA5</v>
      </c>
      <c r="S489" s="3"/>
      <c r="T489" s="68" t="s">
        <v>962</v>
      </c>
      <c r="U489" s="68" t="s">
        <v>82</v>
      </c>
      <c r="V489" s="68" t="s">
        <v>82</v>
      </c>
      <c r="W489" s="68" t="s">
        <v>83</v>
      </c>
      <c r="X489" s="68" t="s">
        <v>955</v>
      </c>
      <c r="Y489" s="68" t="s">
        <v>56</v>
      </c>
      <c r="Z489" s="68" t="s">
        <v>84</v>
      </c>
      <c r="AA489" s="68" t="s">
        <v>85</v>
      </c>
      <c r="AB489" s="6"/>
      <c r="AC489" s="6"/>
      <c r="AD489" s="112">
        <v>0.0</v>
      </c>
      <c r="AE489" s="112">
        <v>1.0</v>
      </c>
      <c r="AF489" s="6"/>
      <c r="AG489" s="112">
        <v>4.761</v>
      </c>
      <c r="AH489" s="112">
        <v>1.0</v>
      </c>
      <c r="AI489" s="68" t="s">
        <v>64</v>
      </c>
      <c r="AJ489" s="112">
        <v>0.0</v>
      </c>
      <c r="AK489" s="6"/>
      <c r="AL489" s="6"/>
      <c r="AM489" s="112">
        <v>0.0</v>
      </c>
      <c r="AN489" s="112">
        <v>0.0</v>
      </c>
      <c r="AO489" s="112">
        <v>100.0</v>
      </c>
      <c r="AP489" s="112">
        <v>1.0</v>
      </c>
      <c r="AQ489" s="112">
        <v>1.48</v>
      </c>
      <c r="AR489" s="112">
        <v>0.9382193</v>
      </c>
      <c r="AS489" s="112">
        <v>75.63232</v>
      </c>
      <c r="AT489" s="112">
        <v>0.2328129</v>
      </c>
      <c r="AU489" s="112">
        <v>0.9088749</v>
      </c>
      <c r="AV489" s="112">
        <v>0.7988958</v>
      </c>
      <c r="AW489" s="112">
        <v>2.925396</v>
      </c>
      <c r="AX489" s="112">
        <v>0.0</v>
      </c>
      <c r="AY489" s="112">
        <v>0.7441298</v>
      </c>
      <c r="AZ489" s="112">
        <v>-1.31295</v>
      </c>
    </row>
    <row r="490" hidden="1">
      <c r="A490">
        <f t="shared" si="2"/>
        <v>0</v>
      </c>
      <c r="B490" t="str">
        <f t="shared" si="3"/>
        <v/>
      </c>
      <c r="C490" t="str">
        <f>if(and(D$4&gt;1,E490=PROSES!$D$22),,D490)</f>
        <v/>
      </c>
      <c r="D490" s="1" t="str">
        <f>if(and(F$4&gt;1,F490=PROSES!$B$10),,F490)</f>
        <v/>
      </c>
      <c r="E490" t="str">
        <f t="shared" si="4"/>
        <v/>
      </c>
      <c r="F490" t="str">
        <f t="shared" si="5"/>
        <v/>
      </c>
      <c r="G490" s="1" t="str">
        <f>if(Z490=PROSES!$E$29,T490,)</f>
        <v/>
      </c>
      <c r="H490" t="str">
        <f>if(X490=PROSES!$E$29,T490,)</f>
        <v/>
      </c>
      <c r="I490" t="str">
        <f t="shared" si="6"/>
        <v/>
      </c>
      <c r="J490" t="str">
        <f>if(and($K$4&gt;1,R490=PROSES!$C$2),,K490)</f>
        <v/>
      </c>
      <c r="K490" s="1" t="str">
        <f>if(and($L$4&gt;1,L490=PROSES!$B$2),,L490)</f>
        <v/>
      </c>
      <c r="L490" t="str">
        <f t="shared" si="7"/>
        <v/>
      </c>
      <c r="M490" t="str">
        <f>if(Z490=PROSES!$B$3,T490,)</f>
        <v/>
      </c>
      <c r="N490" t="str">
        <f>if(X490=PROSES!$B$3,T490,)</f>
        <v/>
      </c>
      <c r="O490" t="str">
        <f t="shared" si="8"/>
        <v/>
      </c>
      <c r="P490" t="str">
        <f>if(Z490=PROSES!$B$1,T490,)</f>
        <v/>
      </c>
      <c r="Q490" t="str">
        <f>if(X490=PROSES!$B$1,T490,)</f>
        <v/>
      </c>
      <c r="R490" t="str">
        <f t="shared" si="9"/>
        <v>GRESIK LAMA5SEGOROMADU5</v>
      </c>
      <c r="S490" s="3"/>
      <c r="T490" s="68" t="s">
        <v>963</v>
      </c>
      <c r="U490" s="68" t="s">
        <v>82</v>
      </c>
      <c r="V490" s="68" t="s">
        <v>82</v>
      </c>
      <c r="W490" s="68" t="s">
        <v>315</v>
      </c>
      <c r="X490" s="68" t="s">
        <v>955</v>
      </c>
      <c r="Y490" s="68" t="s">
        <v>56</v>
      </c>
      <c r="Z490" s="68" t="s">
        <v>964</v>
      </c>
      <c r="AA490" s="68" t="s">
        <v>88</v>
      </c>
      <c r="AB490" s="6"/>
      <c r="AC490" s="6"/>
      <c r="AD490" s="112">
        <v>0.0</v>
      </c>
      <c r="AE490" s="112">
        <v>1.0</v>
      </c>
      <c r="AF490" s="6"/>
      <c r="AG490" s="112">
        <v>3.9</v>
      </c>
      <c r="AH490" s="112">
        <v>1.0</v>
      </c>
      <c r="AI490" s="68" t="s">
        <v>64</v>
      </c>
      <c r="AJ490" s="112">
        <v>0.0</v>
      </c>
      <c r="AK490" s="6"/>
      <c r="AL490" s="6"/>
      <c r="AM490" s="112">
        <v>0.0</v>
      </c>
      <c r="AN490" s="112">
        <v>0.0</v>
      </c>
      <c r="AO490" s="112">
        <v>100.0</v>
      </c>
      <c r="AP490" s="112">
        <v>1.0</v>
      </c>
      <c r="AQ490" s="112">
        <v>0.74</v>
      </c>
      <c r="AR490" s="112">
        <v>1.544722</v>
      </c>
      <c r="AS490" s="112">
        <v>77.04442</v>
      </c>
      <c r="AT490" s="112">
        <v>0.34632</v>
      </c>
      <c r="AU490" s="112">
        <v>1.5054</v>
      </c>
      <c r="AV490" s="112">
        <v>0.9321</v>
      </c>
      <c r="AW490" s="112">
        <v>4.5162</v>
      </c>
      <c r="AX490" s="112">
        <v>0.0</v>
      </c>
      <c r="AY490" s="112">
        <v>0.6618785</v>
      </c>
      <c r="AZ490" s="112">
        <v>1.945686</v>
      </c>
    </row>
    <row r="491" hidden="1">
      <c r="A491">
        <f t="shared" si="2"/>
        <v>0</v>
      </c>
      <c r="B491" t="str">
        <f t="shared" si="3"/>
        <v/>
      </c>
      <c r="C491" t="str">
        <f>if(and(D$4&gt;1,E491=PROSES!$D$22),,D491)</f>
        <v/>
      </c>
      <c r="D491" s="1" t="str">
        <f>if(and(F$4&gt;1,F491=PROSES!$B$10),,F491)</f>
        <v/>
      </c>
      <c r="E491" t="str">
        <f t="shared" si="4"/>
        <v/>
      </c>
      <c r="F491" t="str">
        <f t="shared" si="5"/>
        <v/>
      </c>
      <c r="G491" s="1" t="str">
        <f>if(Z491=PROSES!$E$29,T491,)</f>
        <v/>
      </c>
      <c r="H491" t="str">
        <f>if(X491=PROSES!$E$29,T491,)</f>
        <v/>
      </c>
      <c r="I491" t="str">
        <f t="shared" si="6"/>
        <v/>
      </c>
      <c r="J491" t="str">
        <f>if(and($K$4&gt;1,R491=PROSES!$C$2),,K491)</f>
        <v/>
      </c>
      <c r="K491" s="1" t="str">
        <f>if(and($L$4&gt;1,L491=PROSES!$B$2),,L491)</f>
        <v/>
      </c>
      <c r="L491" t="str">
        <f t="shared" si="7"/>
        <v/>
      </c>
      <c r="M491" t="str">
        <f>if(Z491=PROSES!$B$3,T491,)</f>
        <v/>
      </c>
      <c r="N491" t="str">
        <f>if(X491=PROSES!$B$3,T491,)</f>
        <v/>
      </c>
      <c r="O491" t="str">
        <f t="shared" si="8"/>
        <v/>
      </c>
      <c r="P491" t="str">
        <f>if(Z491=PROSES!$B$1,T491,)</f>
        <v/>
      </c>
      <c r="Q491" t="str">
        <f>if(X491=PROSES!$B$1,T491,)</f>
        <v/>
      </c>
      <c r="R491" t="str">
        <f t="shared" si="9"/>
        <v>GRESIK LAMA5SEGOROMADU5</v>
      </c>
      <c r="S491" s="3"/>
      <c r="T491" s="68" t="s">
        <v>965</v>
      </c>
      <c r="U491" s="68" t="s">
        <v>82</v>
      </c>
      <c r="V491" s="68" t="s">
        <v>82</v>
      </c>
      <c r="W491" s="68" t="s">
        <v>315</v>
      </c>
      <c r="X491" s="68" t="s">
        <v>955</v>
      </c>
      <c r="Y491" s="68" t="s">
        <v>56</v>
      </c>
      <c r="Z491" s="68" t="s">
        <v>964</v>
      </c>
      <c r="AA491" s="68" t="s">
        <v>88</v>
      </c>
      <c r="AB491" s="6"/>
      <c r="AC491" s="6"/>
      <c r="AD491" s="112">
        <v>0.0</v>
      </c>
      <c r="AE491" s="112">
        <v>1.0</v>
      </c>
      <c r="AF491" s="6"/>
      <c r="AG491" s="112">
        <v>3.9</v>
      </c>
      <c r="AH491" s="112">
        <v>1.0</v>
      </c>
      <c r="AI491" s="68" t="s">
        <v>64</v>
      </c>
      <c r="AJ491" s="112">
        <v>0.0</v>
      </c>
      <c r="AK491" s="6"/>
      <c r="AL491" s="6"/>
      <c r="AM491" s="112">
        <v>0.0</v>
      </c>
      <c r="AN491" s="112">
        <v>0.0</v>
      </c>
      <c r="AO491" s="112">
        <v>100.0</v>
      </c>
      <c r="AP491" s="112">
        <v>1.0</v>
      </c>
      <c r="AQ491" s="112">
        <v>0.74</v>
      </c>
      <c r="AR491" s="112">
        <v>1.544722</v>
      </c>
      <c r="AS491" s="112">
        <v>77.04442</v>
      </c>
      <c r="AT491" s="112">
        <v>0.34632</v>
      </c>
      <c r="AU491" s="112">
        <v>1.5054</v>
      </c>
      <c r="AV491" s="112">
        <v>0.9321</v>
      </c>
      <c r="AW491" s="112">
        <v>4.5162</v>
      </c>
      <c r="AX491" s="112">
        <v>0.0</v>
      </c>
      <c r="AY491" s="112">
        <v>0.6618785</v>
      </c>
      <c r="AZ491" s="112">
        <v>1.945686</v>
      </c>
    </row>
    <row r="492" hidden="1">
      <c r="A492">
        <f t="shared" si="2"/>
        <v>0</v>
      </c>
      <c r="B492" t="str">
        <f t="shared" si="3"/>
        <v/>
      </c>
      <c r="C492" t="str">
        <f>if(and(D$4&gt;1,E492=PROSES!$D$22),,D492)</f>
        <v/>
      </c>
      <c r="D492" s="1" t="str">
        <f>if(and(F$4&gt;1,F492=PROSES!$B$10),,F492)</f>
        <v/>
      </c>
      <c r="E492" t="str">
        <f t="shared" si="4"/>
        <v/>
      </c>
      <c r="F492" t="str">
        <f t="shared" si="5"/>
        <v/>
      </c>
      <c r="G492" s="1" t="str">
        <f>if(Z492=PROSES!$E$29,T492,)</f>
        <v/>
      </c>
      <c r="H492" t="str">
        <f>if(X492=PROSES!$E$29,T492,)</f>
        <v/>
      </c>
      <c r="I492" t="str">
        <f t="shared" si="6"/>
        <v/>
      </c>
      <c r="J492" t="str">
        <f>if(and($K$4&gt;1,R492=PROSES!$C$2),,K492)</f>
        <v/>
      </c>
      <c r="K492" s="1" t="str">
        <f>if(and($L$4&gt;1,L492=PROSES!$B$2),,L492)</f>
        <v/>
      </c>
      <c r="L492" t="str">
        <f t="shared" si="7"/>
        <v/>
      </c>
      <c r="M492" t="str">
        <f>if(Z492=PROSES!$B$3,T492,)</f>
        <v/>
      </c>
      <c r="N492" t="str">
        <f>if(X492=PROSES!$B$3,T492,)</f>
        <v/>
      </c>
      <c r="O492" t="str">
        <f t="shared" si="8"/>
        <v/>
      </c>
      <c r="P492" t="str">
        <f>if(Z492=PROSES!$B$1,T492,)</f>
        <v/>
      </c>
      <c r="Q492" t="str">
        <f>if(X492=PROSES!$B$1,T492,)</f>
        <v/>
      </c>
      <c r="R492" t="str">
        <f t="shared" si="9"/>
        <v>GRESIK LAMA5SEGOROMADU5</v>
      </c>
      <c r="S492" s="3"/>
      <c r="T492" s="68" t="s">
        <v>966</v>
      </c>
      <c r="U492" s="68" t="s">
        <v>82</v>
      </c>
      <c r="V492" s="68" t="s">
        <v>82</v>
      </c>
      <c r="W492" s="68" t="s">
        <v>83</v>
      </c>
      <c r="X492" s="68" t="s">
        <v>955</v>
      </c>
      <c r="Y492" s="68" t="s">
        <v>56</v>
      </c>
      <c r="Z492" s="68" t="s">
        <v>964</v>
      </c>
      <c r="AA492" s="68" t="s">
        <v>88</v>
      </c>
      <c r="AB492" s="6"/>
      <c r="AC492" s="6"/>
      <c r="AD492" s="112">
        <v>0.0</v>
      </c>
      <c r="AE492" s="112">
        <v>1.0</v>
      </c>
      <c r="AF492" s="6"/>
      <c r="AG492" s="112">
        <v>5.704</v>
      </c>
      <c r="AH492" s="112">
        <v>1.0</v>
      </c>
      <c r="AI492" s="68" t="s">
        <v>64</v>
      </c>
      <c r="AJ492" s="112">
        <v>0.0</v>
      </c>
      <c r="AK492" s="6"/>
      <c r="AL492" s="6"/>
      <c r="AM492" s="112">
        <v>0.0</v>
      </c>
      <c r="AN492" s="112">
        <v>0.0</v>
      </c>
      <c r="AO492" s="112">
        <v>100.0</v>
      </c>
      <c r="AP492" s="112">
        <v>1.0</v>
      </c>
      <c r="AQ492" s="112">
        <v>1.48</v>
      </c>
      <c r="AR492" s="112">
        <v>1.12405</v>
      </c>
      <c r="AS492" s="112">
        <v>75.63232</v>
      </c>
      <c r="AT492" s="112">
        <v>0.2789256</v>
      </c>
      <c r="AU492" s="112">
        <v>1.088894</v>
      </c>
      <c r="AV492" s="112">
        <v>0.9571311</v>
      </c>
      <c r="AW492" s="112">
        <v>3.504823</v>
      </c>
      <c r="AX492" s="112">
        <v>0.0</v>
      </c>
      <c r="AY492" s="112">
        <v>0.7441298</v>
      </c>
      <c r="AZ492" s="112">
        <v>-1.31295</v>
      </c>
    </row>
    <row r="493" hidden="1">
      <c r="A493">
        <f t="shared" si="2"/>
        <v>0</v>
      </c>
      <c r="B493" t="str">
        <f t="shared" si="3"/>
        <v/>
      </c>
      <c r="C493" t="str">
        <f>if(and(D$4&gt;1,E493=PROSES!$D$22),,D493)</f>
        <v/>
      </c>
      <c r="D493" s="1" t="str">
        <f>if(and(F$4&gt;1,F493=PROSES!$B$10),,F493)</f>
        <v/>
      </c>
      <c r="E493" t="str">
        <f t="shared" si="4"/>
        <v/>
      </c>
      <c r="F493" t="str">
        <f t="shared" si="5"/>
        <v/>
      </c>
      <c r="G493" s="1" t="str">
        <f>if(Z493=PROSES!$E$29,T493,)</f>
        <v/>
      </c>
      <c r="H493" t="str">
        <f>if(X493=PROSES!$E$29,T493,)</f>
        <v/>
      </c>
      <c r="I493" t="str">
        <f t="shared" si="6"/>
        <v/>
      </c>
      <c r="J493" t="str">
        <f>if(and($K$4&gt;1,R493=PROSES!$C$2),,K493)</f>
        <v/>
      </c>
      <c r="K493" s="1" t="str">
        <f>if(and($L$4&gt;1,L493=PROSES!$B$2),,L493)</f>
        <v/>
      </c>
      <c r="L493" t="str">
        <f t="shared" si="7"/>
        <v/>
      </c>
      <c r="M493" t="str">
        <f>if(Z493=PROSES!$B$3,T493,)</f>
        <v/>
      </c>
      <c r="N493" t="str">
        <f>if(X493=PROSES!$B$3,T493,)</f>
        <v/>
      </c>
      <c r="O493" t="str">
        <f t="shared" si="8"/>
        <v/>
      </c>
      <c r="P493" t="str">
        <f>if(Z493=PROSES!$B$1,T493,)</f>
        <v/>
      </c>
      <c r="Q493" t="str">
        <f>if(X493=PROSES!$B$1,T493,)</f>
        <v/>
      </c>
      <c r="R493" t="str">
        <f t="shared" si="9"/>
        <v>GRESIK LAMA5</v>
      </c>
      <c r="S493" s="3"/>
      <c r="T493" s="68" t="s">
        <v>967</v>
      </c>
      <c r="U493" s="68" t="s">
        <v>899</v>
      </c>
      <c r="V493" s="68" t="s">
        <v>82</v>
      </c>
      <c r="W493" s="68" t="s">
        <v>968</v>
      </c>
      <c r="X493" s="68" t="s">
        <v>955</v>
      </c>
      <c r="Y493" s="68" t="s">
        <v>56</v>
      </c>
      <c r="Z493" s="68"/>
      <c r="AA493" s="68" t="s">
        <v>900</v>
      </c>
      <c r="AB493" s="6"/>
      <c r="AC493" s="6"/>
      <c r="AD493" s="112">
        <v>1.0</v>
      </c>
      <c r="AE493" s="112">
        <v>1.0</v>
      </c>
      <c r="AF493" s="6"/>
      <c r="AG493" s="112">
        <v>4.15</v>
      </c>
      <c r="AH493" s="112">
        <v>1.0</v>
      </c>
      <c r="AI493" s="68" t="s">
        <v>64</v>
      </c>
      <c r="AJ493" s="112">
        <v>0.0</v>
      </c>
      <c r="AK493" s="6"/>
      <c r="AL493" s="6"/>
      <c r="AM493" s="112">
        <v>0.0</v>
      </c>
      <c r="AN493" s="112">
        <v>0.0</v>
      </c>
      <c r="AO493" s="112">
        <v>100.0</v>
      </c>
      <c r="AP493" s="112">
        <v>1.0</v>
      </c>
      <c r="AQ493" s="112">
        <v>0.462</v>
      </c>
      <c r="AR493" s="112">
        <v>0.6079148</v>
      </c>
      <c r="AS493" s="112">
        <v>60.10958</v>
      </c>
      <c r="AT493" s="112">
        <v>0.30295</v>
      </c>
      <c r="AU493" s="112">
        <v>0.52705</v>
      </c>
      <c r="AV493" s="112">
        <v>0.92545</v>
      </c>
      <c r="AW493" s="112">
        <v>1.58115</v>
      </c>
      <c r="AX493" s="112">
        <v>0.0</v>
      </c>
      <c r="AY493" s="112">
        <v>0.671249</v>
      </c>
      <c r="AZ493" s="112">
        <v>-0.6736015</v>
      </c>
    </row>
    <row r="494" hidden="1">
      <c r="A494">
        <f t="shared" si="2"/>
        <v>0</v>
      </c>
      <c r="B494" t="str">
        <f t="shared" si="3"/>
        <v/>
      </c>
      <c r="C494" t="str">
        <f>if(and(D$4&gt;1,E494=PROSES!$D$22),,D494)</f>
        <v/>
      </c>
      <c r="D494" s="1" t="str">
        <f>if(and(F$4&gt;1,F494=PROSES!$B$10),,F494)</f>
        <v/>
      </c>
      <c r="E494" t="str">
        <f t="shared" si="4"/>
        <v/>
      </c>
      <c r="F494" t="str">
        <f t="shared" si="5"/>
        <v/>
      </c>
      <c r="G494" s="1" t="str">
        <f>if(Z494=PROSES!$E$29,T494,)</f>
        <v/>
      </c>
      <c r="H494" t="str">
        <f>if(X494=PROSES!$E$29,T494,)</f>
        <v/>
      </c>
      <c r="I494" t="str">
        <f t="shared" si="6"/>
        <v/>
      </c>
      <c r="J494" t="str">
        <f>if(and($K$4&gt;1,R494=PROSES!$C$2),,K494)</f>
        <v/>
      </c>
      <c r="K494" s="1" t="str">
        <f>if(and($L$4&gt;1,L494=PROSES!$B$2),,L494)</f>
        <v/>
      </c>
      <c r="L494" t="str">
        <f t="shared" si="7"/>
        <v/>
      </c>
      <c r="M494" t="str">
        <f>if(Z494=PROSES!$B$3,T494,)</f>
        <v/>
      </c>
      <c r="N494" t="str">
        <f>if(X494=PROSES!$B$3,T494,)</f>
        <v/>
      </c>
      <c r="O494" t="str">
        <f t="shared" si="8"/>
        <v/>
      </c>
      <c r="P494" t="str">
        <f>if(Z494=PROSES!$B$1,T494,)</f>
        <v/>
      </c>
      <c r="Q494" t="str">
        <f>if(X494=PROSES!$B$1,T494,)</f>
        <v/>
      </c>
      <c r="R494" t="str">
        <f t="shared" si="9"/>
        <v>GRESIK LAMA5</v>
      </c>
      <c r="S494" s="3"/>
      <c r="T494" s="68" t="s">
        <v>969</v>
      </c>
      <c r="U494" s="68" t="s">
        <v>902</v>
      </c>
      <c r="V494" s="68" t="s">
        <v>82</v>
      </c>
      <c r="W494" s="68" t="s">
        <v>968</v>
      </c>
      <c r="X494" s="68" t="s">
        <v>955</v>
      </c>
      <c r="Y494" s="68" t="s">
        <v>56</v>
      </c>
      <c r="Z494" s="68"/>
      <c r="AA494" s="68" t="s">
        <v>903</v>
      </c>
      <c r="AB494" s="6"/>
      <c r="AC494" s="6"/>
      <c r="AD494" s="112">
        <v>1.0</v>
      </c>
      <c r="AE494" s="112">
        <v>1.0</v>
      </c>
      <c r="AF494" s="6"/>
      <c r="AG494" s="112">
        <v>4.15</v>
      </c>
      <c r="AH494" s="112">
        <v>1.0</v>
      </c>
      <c r="AI494" s="68" t="s">
        <v>64</v>
      </c>
      <c r="AJ494" s="112">
        <v>0.0</v>
      </c>
      <c r="AK494" s="6"/>
      <c r="AL494" s="6"/>
      <c r="AM494" s="112">
        <v>0.0</v>
      </c>
      <c r="AN494" s="112">
        <v>0.0</v>
      </c>
      <c r="AO494" s="112">
        <v>100.0</v>
      </c>
      <c r="AP494" s="112">
        <v>1.0</v>
      </c>
      <c r="AQ494" s="112">
        <v>0.462</v>
      </c>
      <c r="AR494" s="112">
        <v>0.6079148</v>
      </c>
      <c r="AS494" s="112">
        <v>60.10958</v>
      </c>
      <c r="AT494" s="112">
        <v>0.30295</v>
      </c>
      <c r="AU494" s="112">
        <v>0.52705</v>
      </c>
      <c r="AV494" s="112">
        <v>0.92545</v>
      </c>
      <c r="AW494" s="112">
        <v>1.58115</v>
      </c>
      <c r="AX494" s="112">
        <v>0.0</v>
      </c>
      <c r="AY494" s="112">
        <v>0.671249</v>
      </c>
      <c r="AZ494" s="112">
        <v>-0.6736015</v>
      </c>
    </row>
    <row r="495" hidden="1">
      <c r="A495">
        <f t="shared" si="2"/>
        <v>0</v>
      </c>
      <c r="B495" t="str">
        <f t="shared" si="3"/>
        <v/>
      </c>
      <c r="C495" t="str">
        <f>if(and(D$4&gt;1,E495=PROSES!$D$22),,D495)</f>
        <v/>
      </c>
      <c r="D495" s="1" t="str">
        <f>if(and(F$4&gt;1,F495=PROSES!$B$10),,F495)</f>
        <v/>
      </c>
      <c r="E495" t="str">
        <f t="shared" si="4"/>
        <v/>
      </c>
      <c r="F495" t="str">
        <f t="shared" si="5"/>
        <v/>
      </c>
      <c r="G495" s="1" t="str">
        <f>if(Z495=PROSES!$E$29,T495,)</f>
        <v/>
      </c>
      <c r="H495" t="str">
        <f>if(X495=PROSES!$E$29,T495,)</f>
        <v/>
      </c>
      <c r="I495" t="str">
        <f t="shared" si="6"/>
        <v/>
      </c>
      <c r="J495" t="str">
        <f>if(and($K$4&gt;1,R495=PROSES!$C$2),,K495)</f>
        <v/>
      </c>
      <c r="K495" s="1" t="str">
        <f>if(and($L$4&gt;1,L495=PROSES!$B$2),,L495)</f>
        <v/>
      </c>
      <c r="L495" t="str">
        <f t="shared" si="7"/>
        <v/>
      </c>
      <c r="M495" t="str">
        <f>if(Z495=PROSES!$B$3,T495,)</f>
        <v/>
      </c>
      <c r="N495" t="str">
        <f>if(X495=PROSES!$B$3,T495,)</f>
        <v/>
      </c>
      <c r="O495" t="str">
        <f t="shared" si="8"/>
        <v/>
      </c>
      <c r="P495" t="str">
        <f>if(Z495=PROSES!$B$1,T495,)</f>
        <v/>
      </c>
      <c r="Q495" t="str">
        <f>if(X495=PROSES!$B$1,T495,)</f>
        <v/>
      </c>
      <c r="R495" t="str">
        <f t="shared" si="9"/>
        <v>GROGOLTOMANG</v>
      </c>
      <c r="S495" s="3"/>
      <c r="T495" s="68" t="s">
        <v>3823</v>
      </c>
      <c r="U495" s="68" t="s">
        <v>58</v>
      </c>
      <c r="V495" s="68" t="s">
        <v>58</v>
      </c>
      <c r="W495" s="68" t="s">
        <v>3824</v>
      </c>
      <c r="X495" s="68" t="s">
        <v>971</v>
      </c>
      <c r="Y495" s="112" t="s">
        <v>63</v>
      </c>
      <c r="Z495" s="68" t="s">
        <v>3825</v>
      </c>
      <c r="AA495" s="112" t="s">
        <v>63</v>
      </c>
      <c r="AB495" s="6"/>
      <c r="AC495" s="6"/>
      <c r="AD495" s="112">
        <v>0.0</v>
      </c>
      <c r="AE495" s="112">
        <v>1.0</v>
      </c>
      <c r="AF495" s="6"/>
      <c r="AG495" s="112">
        <v>4.11</v>
      </c>
      <c r="AH495" s="112">
        <v>1.0</v>
      </c>
      <c r="AI495" s="68" t="s">
        <v>64</v>
      </c>
      <c r="AJ495" s="112">
        <v>0.0</v>
      </c>
      <c r="AK495" s="6"/>
      <c r="AL495" s="6"/>
      <c r="AM495" s="112">
        <v>0.0</v>
      </c>
      <c r="AN495" s="112">
        <v>0.0</v>
      </c>
      <c r="AO495" s="112">
        <v>100.0</v>
      </c>
      <c r="AP495" s="112">
        <v>1.0</v>
      </c>
      <c r="AQ495" s="112">
        <v>1.191</v>
      </c>
      <c r="AR495" s="112">
        <v>0.6229057</v>
      </c>
      <c r="AS495" s="112">
        <v>85.07938</v>
      </c>
      <c r="AT495" s="112">
        <v>0.05343</v>
      </c>
      <c r="AU495" s="112">
        <v>0.62061</v>
      </c>
      <c r="AV495" s="112">
        <v>0.41922</v>
      </c>
      <c r="AW495" s="112">
        <v>0.23016</v>
      </c>
      <c r="AX495" s="112">
        <v>0.0</v>
      </c>
      <c r="AY495" s="112">
        <v>0.2863069</v>
      </c>
      <c r="AZ495" s="112">
        <v>-131.9471</v>
      </c>
    </row>
    <row r="496" hidden="1">
      <c r="A496">
        <f t="shared" si="2"/>
        <v>0</v>
      </c>
      <c r="B496" t="str">
        <f t="shared" si="3"/>
        <v/>
      </c>
      <c r="C496" t="str">
        <f>if(and(D$4&gt;1,E496=PROSES!$D$22),,D496)</f>
        <v/>
      </c>
      <c r="D496" s="1" t="str">
        <f>if(and(F$4&gt;1,F496=PROSES!$B$10),,F496)</f>
        <v/>
      </c>
      <c r="E496" t="str">
        <f t="shared" si="4"/>
        <v/>
      </c>
      <c r="F496" t="str">
        <f t="shared" si="5"/>
        <v/>
      </c>
      <c r="G496" s="1" t="str">
        <f>if(Z496=PROSES!$E$29,T496,)</f>
        <v/>
      </c>
      <c r="H496" t="str">
        <f>if(X496=PROSES!$E$29,T496,)</f>
        <v/>
      </c>
      <c r="I496" t="str">
        <f t="shared" si="6"/>
        <v/>
      </c>
      <c r="J496" t="str">
        <f>if(and($K$4&gt;1,R496=PROSES!$C$2),,K496)</f>
        <v/>
      </c>
      <c r="K496" s="1" t="str">
        <f>if(and($L$4&gt;1,L496=PROSES!$B$2),,L496)</f>
        <v/>
      </c>
      <c r="L496" t="str">
        <f t="shared" si="7"/>
        <v/>
      </c>
      <c r="M496" t="str">
        <f>if(Z496=PROSES!$B$3,T496,)</f>
        <v/>
      </c>
      <c r="N496" t="str">
        <f>if(X496=PROSES!$B$3,T496,)</f>
        <v/>
      </c>
      <c r="O496" t="str">
        <f t="shared" si="8"/>
        <v/>
      </c>
      <c r="P496" t="str">
        <f>if(Z496=PROSES!$B$1,T496,)</f>
        <v/>
      </c>
      <c r="Q496" t="str">
        <f>if(X496=PROSES!$B$1,T496,)</f>
        <v/>
      </c>
      <c r="R496" t="str">
        <f t="shared" si="9"/>
        <v>GROGOLTOMANG</v>
      </c>
      <c r="S496" s="3"/>
      <c r="T496" s="68" t="s">
        <v>3826</v>
      </c>
      <c r="U496" s="68" t="s">
        <v>58</v>
      </c>
      <c r="V496" s="68" t="s">
        <v>58</v>
      </c>
      <c r="W496" s="114" t="s">
        <v>3824</v>
      </c>
      <c r="X496" s="68" t="s">
        <v>971</v>
      </c>
      <c r="Y496" s="68" t="s">
        <v>935</v>
      </c>
      <c r="Z496" s="68" t="s">
        <v>3825</v>
      </c>
      <c r="AA496" s="68" t="s">
        <v>935</v>
      </c>
      <c r="AB496" s="6"/>
      <c r="AC496" s="6"/>
      <c r="AD496" s="112">
        <v>0.0</v>
      </c>
      <c r="AE496" s="112">
        <v>1.0</v>
      </c>
      <c r="AF496" s="6"/>
      <c r="AG496" s="112">
        <v>4.11</v>
      </c>
      <c r="AH496" s="112">
        <v>1.0</v>
      </c>
      <c r="AI496" s="68" t="s">
        <v>64</v>
      </c>
      <c r="AJ496" s="112">
        <v>0.0</v>
      </c>
      <c r="AK496" s="6"/>
      <c r="AL496" s="6"/>
      <c r="AM496" s="112">
        <v>0.0</v>
      </c>
      <c r="AN496" s="112">
        <v>0.0</v>
      </c>
      <c r="AO496" s="112">
        <v>100.0</v>
      </c>
      <c r="AP496" s="112">
        <v>1.0</v>
      </c>
      <c r="AQ496" s="112">
        <v>1.191</v>
      </c>
      <c r="AR496" s="112">
        <v>0.6229057</v>
      </c>
      <c r="AS496" s="112">
        <v>85.07938</v>
      </c>
      <c r="AT496" s="112">
        <v>0.05343</v>
      </c>
      <c r="AU496" s="112">
        <v>0.62061</v>
      </c>
      <c r="AV496" s="112">
        <v>0.41922</v>
      </c>
      <c r="AW496" s="112">
        <v>0.23016</v>
      </c>
      <c r="AX496" s="112">
        <v>0.0</v>
      </c>
      <c r="AY496" s="112">
        <v>0.2863069</v>
      </c>
      <c r="AZ496" s="112">
        <v>-131.9471</v>
      </c>
    </row>
    <row r="497" hidden="1">
      <c r="A497">
        <f t="shared" si="2"/>
        <v>0</v>
      </c>
      <c r="B497" t="str">
        <f t="shared" si="3"/>
        <v/>
      </c>
      <c r="C497" t="str">
        <f>if(and(D$4&gt;1,E497=PROSES!$D$22),,D497)</f>
        <v/>
      </c>
      <c r="D497" s="1" t="str">
        <f>if(and(F$4&gt;1,F497=PROSES!$B$10),,F497)</f>
        <v/>
      </c>
      <c r="E497" t="str">
        <f t="shared" si="4"/>
        <v/>
      </c>
      <c r="F497" t="str">
        <f t="shared" si="5"/>
        <v/>
      </c>
      <c r="G497" s="1" t="str">
        <f>if(Z497=PROSES!$E$29,T497,)</f>
        <v/>
      </c>
      <c r="H497" t="str">
        <f>if(X497=PROSES!$E$29,T497,)</f>
        <v/>
      </c>
      <c r="I497" t="str">
        <f t="shared" si="6"/>
        <v/>
      </c>
      <c r="J497" t="str">
        <f>if(and($K$4&gt;1,R497=PROSES!$C$2),,K497)</f>
        <v/>
      </c>
      <c r="K497" s="1" t="str">
        <f>if(and($L$4&gt;1,L497=PROSES!$B$2),,L497)</f>
        <v/>
      </c>
      <c r="L497" t="str">
        <f t="shared" si="7"/>
        <v/>
      </c>
      <c r="M497" t="str">
        <f>if(Z497=PROSES!$B$3,T497,)</f>
        <v/>
      </c>
      <c r="N497" t="str">
        <f>if(X497=PROSES!$B$3,T497,)</f>
        <v/>
      </c>
      <c r="O497" t="str">
        <f t="shared" si="8"/>
        <v/>
      </c>
      <c r="P497" t="str">
        <f>if(Z497=PROSES!$B$1,T497,)</f>
        <v/>
      </c>
      <c r="Q497" t="str">
        <f>if(X497=PROSES!$B$1,T497,)</f>
        <v/>
      </c>
      <c r="R497" t="str">
        <f t="shared" si="9"/>
        <v>GENTENG5BANYUWANGI5</v>
      </c>
      <c r="S497" s="3"/>
      <c r="T497" s="68" t="s">
        <v>973</v>
      </c>
      <c r="U497" s="68" t="s">
        <v>82</v>
      </c>
      <c r="V497" s="68" t="s">
        <v>82</v>
      </c>
      <c r="W497" s="114" t="s">
        <v>315</v>
      </c>
      <c r="X497" s="68" t="s">
        <v>974</v>
      </c>
      <c r="Y497" s="68" t="s">
        <v>88</v>
      </c>
      <c r="Z497" s="68" t="s">
        <v>396</v>
      </c>
      <c r="AA497" s="68" t="s">
        <v>88</v>
      </c>
      <c r="AB497" s="6"/>
      <c r="AC497" s="6"/>
      <c r="AD497" s="112">
        <v>0.0</v>
      </c>
      <c r="AE497" s="112">
        <v>1.0</v>
      </c>
      <c r="AF497" s="6"/>
      <c r="AG497" s="112">
        <v>33.998</v>
      </c>
      <c r="AH497" s="112">
        <v>1.0</v>
      </c>
      <c r="AI497" s="68" t="s">
        <v>64</v>
      </c>
      <c r="AJ497" s="112">
        <v>0.0</v>
      </c>
      <c r="AK497" s="6"/>
      <c r="AL497" s="6"/>
      <c r="AM497" s="112">
        <v>0.0</v>
      </c>
      <c r="AN497" s="112">
        <v>0.0</v>
      </c>
      <c r="AO497" s="112">
        <v>100.0</v>
      </c>
      <c r="AP497" s="112">
        <v>1.0</v>
      </c>
      <c r="AQ497" s="112">
        <v>0.74</v>
      </c>
      <c r="AR497" s="112">
        <v>13.46602</v>
      </c>
      <c r="AS497" s="112">
        <v>77.04442</v>
      </c>
      <c r="AT497" s="112">
        <v>3.019022</v>
      </c>
      <c r="AU497" s="112">
        <v>13.12323</v>
      </c>
      <c r="AV497" s="112">
        <v>8.125522</v>
      </c>
      <c r="AW497" s="112">
        <v>39.36969</v>
      </c>
      <c r="AX497" s="112">
        <v>0.0</v>
      </c>
      <c r="AY497" s="112">
        <v>0.6618785</v>
      </c>
      <c r="AZ497" s="112">
        <v>1.945686</v>
      </c>
    </row>
    <row r="498" hidden="1">
      <c r="A498">
        <f t="shared" si="2"/>
        <v>0</v>
      </c>
      <c r="B498" t="str">
        <f t="shared" si="3"/>
        <v/>
      </c>
      <c r="C498" t="str">
        <f>if(and(D$4&gt;1,E498=PROSES!$D$22),,D498)</f>
        <v/>
      </c>
      <c r="D498" s="1" t="str">
        <f>if(and(F$4&gt;1,F498=PROSES!$B$10),,F498)</f>
        <v/>
      </c>
      <c r="E498" t="str">
        <f t="shared" si="4"/>
        <v/>
      </c>
      <c r="F498" t="str">
        <f t="shared" si="5"/>
        <v/>
      </c>
      <c r="G498" s="1" t="str">
        <f>if(Z498=PROSES!$E$29,T498,)</f>
        <v/>
      </c>
      <c r="H498" t="str">
        <f>if(X498=PROSES!$E$29,T498,)</f>
        <v/>
      </c>
      <c r="I498" t="str">
        <f t="shared" si="6"/>
        <v/>
      </c>
      <c r="J498" t="str">
        <f>if(and($K$4&gt;1,R498=PROSES!$C$2),,K498)</f>
        <v/>
      </c>
      <c r="K498" s="1" t="str">
        <f>if(and($L$4&gt;1,L498=PROSES!$B$2),,L498)</f>
        <v/>
      </c>
      <c r="L498" t="str">
        <f t="shared" si="7"/>
        <v/>
      </c>
      <c r="M498" t="str">
        <f>if(Z498=PROSES!$B$3,T498,)</f>
        <v/>
      </c>
      <c r="N498" t="str">
        <f>if(X498=PROSES!$B$3,T498,)</f>
        <v/>
      </c>
      <c r="O498" t="str">
        <f t="shared" si="8"/>
        <v/>
      </c>
      <c r="P498" t="str">
        <f>if(Z498=PROSES!$B$1,T498,)</f>
        <v/>
      </c>
      <c r="Q498" t="str">
        <f>if(X498=PROSES!$B$1,T498,)</f>
        <v/>
      </c>
      <c r="R498" t="str">
        <f t="shared" si="9"/>
        <v>PONDOK KELAPAGIS TAMBUN II</v>
      </c>
      <c r="S498" s="3"/>
      <c r="T498" s="68" t="s">
        <v>3827</v>
      </c>
      <c r="U498" s="68" t="s">
        <v>58</v>
      </c>
      <c r="V498" s="68" t="s">
        <v>58</v>
      </c>
      <c r="W498" s="68" t="s">
        <v>614</v>
      </c>
      <c r="X498" s="68" t="s">
        <v>301</v>
      </c>
      <c r="Y498" s="112" t="s">
        <v>61</v>
      </c>
      <c r="Z498" s="68" t="s">
        <v>3828</v>
      </c>
      <c r="AA498" s="112" t="s">
        <v>61</v>
      </c>
      <c r="AB498" s="6"/>
      <c r="AC498" s="6"/>
      <c r="AD498" s="112">
        <v>0.0</v>
      </c>
      <c r="AE498" s="112">
        <v>1.0</v>
      </c>
      <c r="AF498" s="6"/>
      <c r="AG498" s="112">
        <v>5.44</v>
      </c>
      <c r="AH498" s="112">
        <v>1.0</v>
      </c>
      <c r="AI498" s="68" t="s">
        <v>64</v>
      </c>
      <c r="AJ498" s="112">
        <v>0.0</v>
      </c>
      <c r="AK498" s="6"/>
      <c r="AL498" s="6"/>
      <c r="AM498" s="112">
        <v>0.0</v>
      </c>
      <c r="AN498" s="112">
        <v>0.0</v>
      </c>
      <c r="AO498" s="112">
        <v>100.0</v>
      </c>
      <c r="AP498" s="112">
        <v>1.0</v>
      </c>
      <c r="AQ498" s="112">
        <v>3.746</v>
      </c>
      <c r="AR498" s="112">
        <v>3.498342</v>
      </c>
      <c r="AS498" s="112">
        <v>87.29314</v>
      </c>
      <c r="AT498" s="112">
        <v>0.1652128</v>
      </c>
      <c r="AU498" s="112">
        <v>3.494438</v>
      </c>
      <c r="AV498" s="112">
        <v>0.9812129</v>
      </c>
      <c r="AW498" s="112">
        <v>10.48332</v>
      </c>
      <c r="AX498" s="112">
        <v>0.0</v>
      </c>
      <c r="AY498" s="112">
        <v>0.6704465</v>
      </c>
      <c r="AZ498" s="112">
        <v>-3.952669</v>
      </c>
    </row>
    <row r="499" hidden="1">
      <c r="A499">
        <f t="shared" si="2"/>
        <v>0</v>
      </c>
      <c r="B499" t="str">
        <f t="shared" si="3"/>
        <v/>
      </c>
      <c r="C499" t="str">
        <f>if(and(D$4&gt;1,E499=PROSES!$D$22),,D499)</f>
        <v/>
      </c>
      <c r="D499" s="1" t="str">
        <f>if(and(F$4&gt;1,F499=PROSES!$B$10),,F499)</f>
        <v/>
      </c>
      <c r="E499" t="str">
        <f t="shared" si="4"/>
        <v/>
      </c>
      <c r="F499" t="str">
        <f t="shared" si="5"/>
        <v/>
      </c>
      <c r="G499" s="1" t="str">
        <f>if(Z499=PROSES!$E$29,T499,)</f>
        <v/>
      </c>
      <c r="H499" t="str">
        <f>if(X499=PROSES!$E$29,T499,)</f>
        <v/>
      </c>
      <c r="I499" t="str">
        <f t="shared" si="6"/>
        <v/>
      </c>
      <c r="J499" t="str">
        <f>if(and($K$4&gt;1,R499=PROSES!$C$2),,K499)</f>
        <v/>
      </c>
      <c r="K499" s="1" t="str">
        <f>if(and($L$4&gt;1,L499=PROSES!$B$2),,L499)</f>
        <v/>
      </c>
      <c r="L499" t="str">
        <f t="shared" si="7"/>
        <v/>
      </c>
      <c r="M499" t="str">
        <f>if(Z499=PROSES!$B$3,T499,)</f>
        <v/>
      </c>
      <c r="N499" t="str">
        <f>if(X499=PROSES!$B$3,T499,)</f>
        <v/>
      </c>
      <c r="O499" t="str">
        <f t="shared" si="8"/>
        <v/>
      </c>
      <c r="P499" t="str">
        <f>if(Z499=PROSES!$B$1,T499,)</f>
        <v/>
      </c>
      <c r="Q499" t="str">
        <f>if(X499=PROSES!$B$1,T499,)</f>
        <v/>
      </c>
      <c r="R499" t="str">
        <f t="shared" si="9"/>
        <v>PONDOK KELAPAGIS TAMBUN II</v>
      </c>
      <c r="S499" s="3"/>
      <c r="T499" s="68" t="s">
        <v>3829</v>
      </c>
      <c r="U499" s="68" t="s">
        <v>58</v>
      </c>
      <c r="V499" s="68" t="s">
        <v>58</v>
      </c>
      <c r="W499" s="68" t="s">
        <v>614</v>
      </c>
      <c r="X499" s="68" t="s">
        <v>301</v>
      </c>
      <c r="Y499" s="112" t="s">
        <v>61</v>
      </c>
      <c r="Z499" s="68" t="s">
        <v>3828</v>
      </c>
      <c r="AA499" s="112" t="s">
        <v>66</v>
      </c>
      <c r="AB499" s="6"/>
      <c r="AC499" s="6"/>
      <c r="AD499" s="112">
        <v>0.0</v>
      </c>
      <c r="AE499" s="112">
        <v>1.0</v>
      </c>
      <c r="AF499" s="6"/>
      <c r="AG499" s="112">
        <v>9.623</v>
      </c>
      <c r="AH499" s="112">
        <v>1.0</v>
      </c>
      <c r="AI499" s="68" t="s">
        <v>64</v>
      </c>
      <c r="AJ499" s="112">
        <v>0.0</v>
      </c>
      <c r="AK499" s="6"/>
      <c r="AL499" s="6"/>
      <c r="AM499" s="112">
        <v>0.0</v>
      </c>
      <c r="AN499" s="112">
        <v>0.0</v>
      </c>
      <c r="AO499" s="112">
        <v>100.0</v>
      </c>
      <c r="AP499" s="112">
        <v>1.0</v>
      </c>
      <c r="AQ499" s="112">
        <v>3.746</v>
      </c>
      <c r="AR499" s="112">
        <v>6.188335</v>
      </c>
      <c r="AS499" s="112">
        <v>87.29314</v>
      </c>
      <c r="AT499" s="112">
        <v>0.2922505</v>
      </c>
      <c r="AU499" s="112">
        <v>6.18143</v>
      </c>
      <c r="AV499" s="112">
        <v>1.735701</v>
      </c>
      <c r="AW499" s="112">
        <v>18.54429</v>
      </c>
      <c r="AX499" s="112">
        <v>0.0</v>
      </c>
      <c r="AY499" s="112">
        <v>0.6704465</v>
      </c>
      <c r="AZ499" s="112">
        <v>-3.952669</v>
      </c>
    </row>
    <row r="500" hidden="1">
      <c r="A500">
        <f t="shared" si="2"/>
        <v>0</v>
      </c>
      <c r="B500" t="str">
        <f t="shared" si="3"/>
        <v/>
      </c>
      <c r="C500" t="str">
        <f>if(and(D$4&gt;1,E500=PROSES!$D$22),,D500)</f>
        <v/>
      </c>
      <c r="D500" s="1" t="str">
        <f>if(and(F$4&gt;1,F500=PROSES!$B$10),,F500)</f>
        <v/>
      </c>
      <c r="E500" t="str">
        <f t="shared" si="4"/>
        <v/>
      </c>
      <c r="F500" t="str">
        <f t="shared" si="5"/>
        <v/>
      </c>
      <c r="G500" s="1" t="str">
        <f>if(Z500=PROSES!$E$29,T500,)</f>
        <v/>
      </c>
      <c r="H500" t="str">
        <f>if(X500=PROSES!$E$29,T500,)</f>
        <v/>
      </c>
      <c r="I500" t="str">
        <f t="shared" si="6"/>
        <v/>
      </c>
      <c r="J500" t="str">
        <f>if(and($K$4&gt;1,R500=PROSES!$C$2),,K500)</f>
        <v/>
      </c>
      <c r="K500" s="1" t="str">
        <f>if(and($L$4&gt;1,L500=PROSES!$B$2),,L500)</f>
        <v/>
      </c>
      <c r="L500" t="str">
        <f t="shared" si="7"/>
        <v/>
      </c>
      <c r="M500" t="str">
        <f>if(Z500=PROSES!$B$3,T500,)</f>
        <v/>
      </c>
      <c r="N500" t="str">
        <f>if(X500=PROSES!$B$3,T500,)</f>
        <v/>
      </c>
      <c r="O500" t="str">
        <f t="shared" si="8"/>
        <v/>
      </c>
      <c r="P500" t="str">
        <f>if(Z500=PROSES!$B$1,T500,)</f>
        <v/>
      </c>
      <c r="Q500" t="str">
        <f>if(X500=PROSES!$B$1,T500,)</f>
        <v/>
      </c>
      <c r="R500" t="str">
        <f t="shared" si="9"/>
        <v>PLTGU CILEGON BARUCILEGONBARU</v>
      </c>
      <c r="S500" s="3"/>
      <c r="T500" s="68" t="s">
        <v>975</v>
      </c>
      <c r="U500" s="68" t="s">
        <v>58</v>
      </c>
      <c r="V500" s="68" t="s">
        <v>58</v>
      </c>
      <c r="W500" s="68" t="s">
        <v>161</v>
      </c>
      <c r="X500" s="68" t="s">
        <v>976</v>
      </c>
      <c r="Y500" s="112" t="s">
        <v>66</v>
      </c>
      <c r="Z500" s="68" t="s">
        <v>570</v>
      </c>
      <c r="AA500" s="112" t="s">
        <v>61</v>
      </c>
      <c r="AB500" s="6"/>
      <c r="AC500" s="6"/>
      <c r="AD500" s="112">
        <v>0.0</v>
      </c>
      <c r="AE500" s="112">
        <v>1.0</v>
      </c>
      <c r="AF500" s="6"/>
      <c r="AG500" s="112">
        <v>16.9</v>
      </c>
      <c r="AH500" s="112">
        <v>1.0</v>
      </c>
      <c r="AI500" s="68" t="s">
        <v>64</v>
      </c>
      <c r="AJ500" s="112">
        <v>0.0</v>
      </c>
      <c r="AK500" s="6"/>
      <c r="AL500" s="6"/>
      <c r="AM500" s="112">
        <v>0.0</v>
      </c>
      <c r="AN500" s="112">
        <v>0.0</v>
      </c>
      <c r="AO500" s="112">
        <v>100.0</v>
      </c>
      <c r="AP500" s="112">
        <v>1.0</v>
      </c>
      <c r="AQ500" s="112">
        <v>3.0</v>
      </c>
      <c r="AR500" s="112">
        <v>4.531494</v>
      </c>
      <c r="AS500" s="112">
        <v>85.75453</v>
      </c>
      <c r="AT500" s="112">
        <v>0.335465</v>
      </c>
      <c r="AU500" s="112">
        <v>4.51906</v>
      </c>
      <c r="AV500" s="112">
        <v>2.870465</v>
      </c>
      <c r="AW500" s="112">
        <v>13.55718</v>
      </c>
      <c r="AX500" s="112">
        <v>0.0</v>
      </c>
      <c r="AY500" s="112">
        <v>0.6904932</v>
      </c>
      <c r="AZ500" s="112">
        <v>-11.4222</v>
      </c>
    </row>
    <row r="501" hidden="1">
      <c r="A501">
        <f t="shared" si="2"/>
        <v>0</v>
      </c>
      <c r="B501" t="str">
        <f t="shared" si="3"/>
        <v/>
      </c>
      <c r="C501" t="str">
        <f>if(and(D$4&gt;1,E501=PROSES!$D$22),,D501)</f>
        <v/>
      </c>
      <c r="D501" s="1" t="str">
        <f>if(and(F$4&gt;1,F501=PROSES!$B$10),,F501)</f>
        <v/>
      </c>
      <c r="E501" t="str">
        <f t="shared" si="4"/>
        <v/>
      </c>
      <c r="F501" t="str">
        <f t="shared" si="5"/>
        <v/>
      </c>
      <c r="G501" s="1" t="str">
        <f>if(Z501=PROSES!$E$29,T501,)</f>
        <v/>
      </c>
      <c r="H501" t="str">
        <f>if(X501=PROSES!$E$29,T501,)</f>
        <v/>
      </c>
      <c r="I501" t="str">
        <f t="shared" si="6"/>
        <v/>
      </c>
      <c r="J501" t="str">
        <f>if(and($K$4&gt;1,R501=PROSES!$C$2),,K501)</f>
        <v/>
      </c>
      <c r="K501" s="1" t="str">
        <f>if(and($L$4&gt;1,L501=PROSES!$B$2),,L501)</f>
        <v/>
      </c>
      <c r="L501" t="str">
        <f t="shared" si="7"/>
        <v/>
      </c>
      <c r="M501" t="str">
        <f>if(Z501=PROSES!$B$3,T501,)</f>
        <v/>
      </c>
      <c r="N501" t="str">
        <f>if(X501=PROSES!$B$3,T501,)</f>
        <v/>
      </c>
      <c r="O501" t="str">
        <f t="shared" si="8"/>
        <v/>
      </c>
      <c r="P501" t="str">
        <f>if(Z501=PROSES!$B$1,T501,)</f>
        <v/>
      </c>
      <c r="Q501" t="str">
        <f>if(X501=PROSES!$B$1,T501,)</f>
        <v/>
      </c>
      <c r="R501" t="str">
        <f t="shared" si="9"/>
        <v>PLTGU CILEGON BARUCILEGONBARU</v>
      </c>
      <c r="S501" s="3"/>
      <c r="T501" s="68" t="s">
        <v>977</v>
      </c>
      <c r="U501" s="68" t="s">
        <v>58</v>
      </c>
      <c r="V501" s="68" t="s">
        <v>58</v>
      </c>
      <c r="W501" s="68" t="s">
        <v>161</v>
      </c>
      <c r="X501" s="68" t="s">
        <v>976</v>
      </c>
      <c r="Y501" s="112" t="s">
        <v>66</v>
      </c>
      <c r="Z501" s="68" t="s">
        <v>570</v>
      </c>
      <c r="AA501" s="112" t="s">
        <v>61</v>
      </c>
      <c r="AB501" s="6"/>
      <c r="AC501" s="6"/>
      <c r="AD501" s="112">
        <v>0.0</v>
      </c>
      <c r="AE501" s="112">
        <v>1.0</v>
      </c>
      <c r="AF501" s="6"/>
      <c r="AG501" s="112">
        <v>16.9</v>
      </c>
      <c r="AH501" s="112">
        <v>1.0</v>
      </c>
      <c r="AI501" s="68" t="s">
        <v>64</v>
      </c>
      <c r="AJ501" s="112">
        <v>0.0</v>
      </c>
      <c r="AK501" s="6"/>
      <c r="AL501" s="6"/>
      <c r="AM501" s="112">
        <v>0.0</v>
      </c>
      <c r="AN501" s="112">
        <v>0.0</v>
      </c>
      <c r="AO501" s="112">
        <v>100.0</v>
      </c>
      <c r="AP501" s="112">
        <v>1.0</v>
      </c>
      <c r="AQ501" s="112">
        <v>3.0</v>
      </c>
      <c r="AR501" s="112">
        <v>4.531494</v>
      </c>
      <c r="AS501" s="112">
        <v>85.75453</v>
      </c>
      <c r="AT501" s="112">
        <v>0.335465</v>
      </c>
      <c r="AU501" s="112">
        <v>4.51906</v>
      </c>
      <c r="AV501" s="112">
        <v>2.870465</v>
      </c>
      <c r="AW501" s="112">
        <v>13.55718</v>
      </c>
      <c r="AX501" s="112">
        <v>0.0</v>
      </c>
      <c r="AY501" s="112">
        <v>0.6904932</v>
      </c>
      <c r="AZ501" s="112">
        <v>-11.4222</v>
      </c>
    </row>
    <row r="502">
      <c r="A502">
        <f t="shared" si="2"/>
        <v>0</v>
      </c>
      <c r="B502" t="str">
        <f t="shared" si="3"/>
        <v/>
      </c>
      <c r="C502" t="str">
        <f>if(and(D$4&gt;1,E502=PROSES!$D$22),,D502)</f>
        <v/>
      </c>
      <c r="D502" s="1" t="str">
        <f>if(and(F$4&gt;1,F502=PROSES!$B$10),,F502)</f>
        <v/>
      </c>
      <c r="E502" t="str">
        <f t="shared" si="4"/>
        <v/>
      </c>
      <c r="F502" t="str">
        <f t="shared" si="5"/>
        <v/>
      </c>
      <c r="G502" s="1" t="str">
        <f>if(Z502=PROSES!$E$29,T502,)</f>
        <v/>
      </c>
      <c r="H502" t="str">
        <f>if(X502=PROSES!$E$29,T502,)</f>
        <v/>
      </c>
      <c r="I502" t="str">
        <f t="shared" si="6"/>
        <v/>
      </c>
      <c r="J502" t="str">
        <f>if(and($K$4&gt;1,R502=PROSES!$C$2),,K502)</f>
        <v/>
      </c>
      <c r="K502" s="1" t="str">
        <f>if(and($L$4&gt;1,L502=PROSES!$B$2),,L502)</f>
        <v/>
      </c>
      <c r="L502" t="str">
        <f t="shared" si="7"/>
        <v/>
      </c>
      <c r="M502" t="str">
        <f>if(Z502=PROSES!$B$3,T502,)</f>
        <v/>
      </c>
      <c r="N502" t="str">
        <f>if(X502=PROSES!$B$3,T502,)</f>
        <v/>
      </c>
      <c r="O502" t="str">
        <f t="shared" si="8"/>
        <v/>
      </c>
      <c r="P502" t="str">
        <f>if(Z502=PROSES!$B$1,T502,)</f>
        <v/>
      </c>
      <c r="Q502" t="str">
        <f>if(X502=PROSES!$B$1,T502,)</f>
        <v/>
      </c>
      <c r="R502" t="str">
        <f t="shared" si="9"/>
        <v>4GULUKSUMENEP5</v>
      </c>
      <c r="S502" s="3"/>
      <c r="T502" s="68" t="s">
        <v>978</v>
      </c>
      <c r="U502" s="68" t="s">
        <v>82</v>
      </c>
      <c r="V502" s="68" t="s">
        <v>82</v>
      </c>
      <c r="W502" s="114" t="s">
        <v>166</v>
      </c>
      <c r="X502" s="68" t="s">
        <v>979</v>
      </c>
      <c r="Y502" s="68" t="s">
        <v>85</v>
      </c>
      <c r="Z502" s="68" t="s">
        <v>980</v>
      </c>
      <c r="AA502" s="68" t="s">
        <v>85</v>
      </c>
      <c r="AB502" s="6"/>
      <c r="AC502" s="6"/>
      <c r="AD502" s="112">
        <v>0.0</v>
      </c>
      <c r="AE502" s="112">
        <v>1.0</v>
      </c>
      <c r="AF502" s="6"/>
      <c r="AG502" s="112">
        <v>18.198</v>
      </c>
      <c r="AH502" s="112">
        <v>1.0</v>
      </c>
      <c r="AI502" s="68" t="s">
        <v>64</v>
      </c>
      <c r="AJ502" s="112">
        <v>0.0</v>
      </c>
      <c r="AK502" s="6"/>
      <c r="AL502" s="6"/>
      <c r="AM502" s="112">
        <v>0.0</v>
      </c>
      <c r="AN502" s="112">
        <v>0.0</v>
      </c>
      <c r="AO502" s="112">
        <v>100.0</v>
      </c>
      <c r="AP502" s="112">
        <v>1.0</v>
      </c>
      <c r="AQ502" s="112">
        <v>0.645</v>
      </c>
      <c r="AR502" s="112">
        <v>7.642684</v>
      </c>
      <c r="AS502" s="112">
        <v>70.96105</v>
      </c>
      <c r="AT502" s="112">
        <v>2.493126</v>
      </c>
      <c r="AU502" s="112">
        <v>7.224606</v>
      </c>
      <c r="AV502" s="112">
        <v>5.222826</v>
      </c>
      <c r="AW502" s="112">
        <v>21.67382</v>
      </c>
      <c r="AX502" s="112">
        <v>0.0</v>
      </c>
      <c r="AY502" s="112">
        <v>0.6413451</v>
      </c>
      <c r="AZ502" s="112">
        <v>8.340887</v>
      </c>
    </row>
    <row r="503">
      <c r="A503">
        <f t="shared" si="2"/>
        <v>0</v>
      </c>
      <c r="B503" t="str">
        <f t="shared" si="3"/>
        <v/>
      </c>
      <c r="C503" t="str">
        <f>if(and(D$4&gt;1,E503=PROSES!$D$22),,D503)</f>
        <v/>
      </c>
      <c r="D503" s="1" t="str">
        <f>if(and(F$4&gt;1,F503=PROSES!$B$10),,F503)</f>
        <v/>
      </c>
      <c r="E503" t="str">
        <f t="shared" si="4"/>
        <v/>
      </c>
      <c r="F503" t="str">
        <f t="shared" si="5"/>
        <v/>
      </c>
      <c r="G503" s="1" t="str">
        <f>if(Z503=PROSES!$E$29,T503,)</f>
        <v/>
      </c>
      <c r="H503" t="str">
        <f>if(X503=PROSES!$E$29,T503,)</f>
        <v/>
      </c>
      <c r="I503" t="str">
        <f t="shared" si="6"/>
        <v/>
      </c>
      <c r="J503" t="str">
        <f>if(and($K$4&gt;1,R503=PROSES!$C$2),,K503)</f>
        <v/>
      </c>
      <c r="K503" s="1" t="str">
        <f>if(and($L$4&gt;1,L503=PROSES!$B$2),,L503)</f>
        <v/>
      </c>
      <c r="L503" t="str">
        <f t="shared" si="7"/>
        <v/>
      </c>
      <c r="M503" t="str">
        <f>if(Z503=PROSES!$B$3,T503,)</f>
        <v/>
      </c>
      <c r="N503" t="str">
        <f>if(X503=PROSES!$B$3,T503,)</f>
        <v/>
      </c>
      <c r="O503" t="str">
        <f t="shared" si="8"/>
        <v/>
      </c>
      <c r="P503" t="str">
        <f>if(Z503=PROSES!$B$1,T503,)</f>
        <v/>
      </c>
      <c r="Q503" t="str">
        <f>if(X503=PROSES!$B$1,T503,)</f>
        <v/>
      </c>
      <c r="R503" t="str">
        <f t="shared" si="9"/>
        <v>4GULUKSUMENEP5</v>
      </c>
      <c r="S503" s="3"/>
      <c r="T503" s="68" t="s">
        <v>981</v>
      </c>
      <c r="U503" s="68" t="s">
        <v>82</v>
      </c>
      <c r="V503" s="68" t="s">
        <v>82</v>
      </c>
      <c r="W503" s="114" t="s">
        <v>166</v>
      </c>
      <c r="X503" s="68" t="s">
        <v>979</v>
      </c>
      <c r="Y503" s="68" t="s">
        <v>85</v>
      </c>
      <c r="Z503" s="68" t="s">
        <v>980</v>
      </c>
      <c r="AA503" s="68" t="s">
        <v>85</v>
      </c>
      <c r="AB503" s="6"/>
      <c r="AC503" s="6"/>
      <c r="AD503" s="112">
        <v>0.0</v>
      </c>
      <c r="AE503" s="112">
        <v>1.0</v>
      </c>
      <c r="AF503" s="6"/>
      <c r="AG503" s="112">
        <v>18.198</v>
      </c>
      <c r="AH503" s="112">
        <v>1.0</v>
      </c>
      <c r="AI503" s="68" t="s">
        <v>64</v>
      </c>
      <c r="AJ503" s="112">
        <v>0.0</v>
      </c>
      <c r="AK503" s="6"/>
      <c r="AL503" s="6"/>
      <c r="AM503" s="112">
        <v>0.0</v>
      </c>
      <c r="AN503" s="112">
        <v>0.0</v>
      </c>
      <c r="AO503" s="112">
        <v>100.0</v>
      </c>
      <c r="AP503" s="112">
        <v>1.0</v>
      </c>
      <c r="AQ503" s="112">
        <v>0.645</v>
      </c>
      <c r="AR503" s="112">
        <v>7.642684</v>
      </c>
      <c r="AS503" s="112">
        <v>70.96105</v>
      </c>
      <c r="AT503" s="112">
        <v>2.493126</v>
      </c>
      <c r="AU503" s="112">
        <v>7.224606</v>
      </c>
      <c r="AV503" s="112">
        <v>5.222826</v>
      </c>
      <c r="AW503" s="112">
        <v>21.67382</v>
      </c>
      <c r="AX503" s="112">
        <v>0.0</v>
      </c>
      <c r="AY503" s="112">
        <v>0.6413451</v>
      </c>
      <c r="AZ503" s="112">
        <v>8.340887</v>
      </c>
    </row>
    <row r="504" hidden="1">
      <c r="A504">
        <f t="shared" si="2"/>
        <v>0</v>
      </c>
      <c r="B504" t="str">
        <f t="shared" si="3"/>
        <v/>
      </c>
      <c r="C504" t="str">
        <f>if(and(D$4&gt;1,E504=PROSES!$D$22),,D504)</f>
        <v/>
      </c>
      <c r="D504" s="1" t="str">
        <f>if(and(F$4&gt;1,F504=PROSES!$B$10),,F504)</f>
        <v/>
      </c>
      <c r="E504" t="str">
        <f t="shared" si="4"/>
        <v/>
      </c>
      <c r="F504" t="str">
        <f t="shared" si="5"/>
        <v/>
      </c>
      <c r="G504" s="1" t="str">
        <f>if(Z504=PROSES!$E$29,T504,)</f>
        <v/>
      </c>
      <c r="H504" t="str">
        <f>if(X504=PROSES!$E$29,T504,)</f>
        <v/>
      </c>
      <c r="I504" t="str">
        <f t="shared" si="6"/>
        <v/>
      </c>
      <c r="J504" t="str">
        <f>if(and($K$4&gt;1,R504=PROSES!$C$2),,K504)</f>
        <v/>
      </c>
      <c r="K504" s="1" t="str">
        <f>if(and($L$4&gt;1,L504=PROSES!$B$2),,L504)</f>
        <v/>
      </c>
      <c r="L504" t="str">
        <f t="shared" si="7"/>
        <v/>
      </c>
      <c r="M504" t="str">
        <f>if(Z504=PROSES!$B$3,T504,)</f>
        <v/>
      </c>
      <c r="N504" t="str">
        <f>if(X504=PROSES!$B$3,T504,)</f>
        <v/>
      </c>
      <c r="O504" t="str">
        <f t="shared" si="8"/>
        <v/>
      </c>
      <c r="P504" t="str">
        <f>if(Z504=PROSES!$B$1,T504,)</f>
        <v/>
      </c>
      <c r="Q504" t="str">
        <f>if(X504=PROSES!$B$1,T504,)</f>
        <v/>
      </c>
      <c r="R504" t="str">
        <f t="shared" si="9"/>
        <v>MANGGARAIGEDUNGPOLA</v>
      </c>
      <c r="S504" s="3"/>
      <c r="T504" s="68" t="s">
        <v>982</v>
      </c>
      <c r="U504" s="68" t="s">
        <v>58</v>
      </c>
      <c r="V504" s="68" t="s">
        <v>58</v>
      </c>
      <c r="W504" s="114" t="s">
        <v>983</v>
      </c>
      <c r="X504" s="68" t="s">
        <v>984</v>
      </c>
      <c r="Y504" s="68" t="s">
        <v>66</v>
      </c>
      <c r="Z504" s="68" t="s">
        <v>860</v>
      </c>
      <c r="AA504" s="68" t="s">
        <v>63</v>
      </c>
      <c r="AB504" s="6"/>
      <c r="AC504" s="6"/>
      <c r="AD504" s="112">
        <v>0.0</v>
      </c>
      <c r="AE504" s="112">
        <v>1.0</v>
      </c>
      <c r="AF504" s="6"/>
      <c r="AG504" s="112">
        <v>3.79</v>
      </c>
      <c r="AH504" s="112">
        <v>1.0</v>
      </c>
      <c r="AI504" s="68" t="s">
        <v>64</v>
      </c>
      <c r="AJ504" s="112">
        <v>0.0</v>
      </c>
      <c r="AK504" s="6"/>
      <c r="AL504" s="6"/>
      <c r="AM504" s="112">
        <v>0.0</v>
      </c>
      <c r="AN504" s="112">
        <v>0.0</v>
      </c>
      <c r="AO504" s="112">
        <v>100.0</v>
      </c>
      <c r="AP504" s="112">
        <v>1.0</v>
      </c>
      <c r="AQ504" s="112">
        <v>0.8</v>
      </c>
      <c r="AR504" s="112">
        <v>0.5938823</v>
      </c>
      <c r="AS504" s="112">
        <v>81.55963</v>
      </c>
      <c r="AT504" s="112">
        <v>0.08717</v>
      </c>
      <c r="AU504" s="112">
        <v>0.58745</v>
      </c>
      <c r="AV504" s="112">
        <v>0.29183</v>
      </c>
      <c r="AW504" s="112">
        <v>0.26151</v>
      </c>
      <c r="AX504" s="112">
        <v>0.0</v>
      </c>
      <c r="AY504" s="112">
        <v>0.2160176</v>
      </c>
      <c r="AZ504" s="112">
        <v>-139.4346</v>
      </c>
    </row>
    <row r="505" hidden="1">
      <c r="A505">
        <f t="shared" si="2"/>
        <v>0</v>
      </c>
      <c r="B505" t="str">
        <f t="shared" si="3"/>
        <v/>
      </c>
      <c r="C505" t="str">
        <f>if(and(D$4&gt;1,E505=PROSES!$D$22),,D505)</f>
        <v/>
      </c>
      <c r="D505" s="1" t="str">
        <f>if(and(F$4&gt;1,F505=PROSES!$B$10),,F505)</f>
        <v/>
      </c>
      <c r="E505" t="str">
        <f t="shared" si="4"/>
        <v/>
      </c>
      <c r="F505" t="str">
        <f t="shared" si="5"/>
        <v/>
      </c>
      <c r="G505" s="1" t="str">
        <f>if(Z505=PROSES!$E$29,T505,)</f>
        <v/>
      </c>
      <c r="H505" t="str">
        <f>if(X505=PROSES!$E$29,T505,)</f>
        <v/>
      </c>
      <c r="I505" t="str">
        <f t="shared" si="6"/>
        <v/>
      </c>
      <c r="J505" t="str">
        <f>if(and($K$4&gt;1,R505=PROSES!$C$2),,K505)</f>
        <v/>
      </c>
      <c r="K505" s="1" t="str">
        <f>if(and($L$4&gt;1,L505=PROSES!$B$2),,L505)</f>
        <v/>
      </c>
      <c r="L505" t="str">
        <f t="shared" si="7"/>
        <v/>
      </c>
      <c r="M505" t="str">
        <f>if(Z505=PROSES!$B$3,T505,)</f>
        <v/>
      </c>
      <c r="N505" t="str">
        <f>if(X505=PROSES!$B$3,T505,)</f>
        <v/>
      </c>
      <c r="O505" t="str">
        <f t="shared" si="8"/>
        <v/>
      </c>
      <c r="P505" t="str">
        <f>if(Z505=PROSES!$B$1,T505,)</f>
        <v/>
      </c>
      <c r="Q505" t="str">
        <f>if(X505=PROSES!$B$1,T505,)</f>
        <v/>
      </c>
      <c r="R505" t="str">
        <f t="shared" si="9"/>
        <v>HARAPAN INDAH</v>
      </c>
      <c r="S505" s="3"/>
      <c r="T505" s="68" t="s">
        <v>985</v>
      </c>
      <c r="U505" s="68" t="s">
        <v>58</v>
      </c>
      <c r="V505" s="68" t="s">
        <v>58</v>
      </c>
      <c r="W505" s="114" t="s">
        <v>59</v>
      </c>
      <c r="X505" s="68" t="s">
        <v>286</v>
      </c>
      <c r="Y505" s="68" t="s">
        <v>61</v>
      </c>
      <c r="Z505" s="68"/>
      <c r="AA505" s="68" t="s">
        <v>986</v>
      </c>
      <c r="AB505" s="6"/>
      <c r="AC505" s="6"/>
      <c r="AD505" s="112">
        <v>0.0</v>
      </c>
      <c r="AE505" s="112">
        <v>1.0</v>
      </c>
      <c r="AF505" s="6"/>
      <c r="AG505" s="112">
        <v>0.293</v>
      </c>
      <c r="AH505" s="112">
        <v>1.0</v>
      </c>
      <c r="AI505" s="68" t="s">
        <v>64</v>
      </c>
      <c r="AJ505" s="112">
        <v>0.0</v>
      </c>
      <c r="AK505" s="6"/>
      <c r="AL505" s="6"/>
      <c r="AM505" s="112">
        <v>0.0</v>
      </c>
      <c r="AN505" s="112">
        <v>0.0</v>
      </c>
      <c r="AO505" s="112">
        <v>100.0</v>
      </c>
      <c r="AP505" s="112">
        <v>1.0</v>
      </c>
      <c r="AQ505" s="112">
        <v>2.73</v>
      </c>
      <c r="AR505" s="112">
        <v>0.07786445</v>
      </c>
      <c r="AS505" s="112">
        <v>76.21999</v>
      </c>
      <c r="AT505" s="112">
        <v>0.0185469</v>
      </c>
      <c r="AU505" s="112">
        <v>0.0756233</v>
      </c>
      <c r="AV505" s="112">
        <v>0.0624969</v>
      </c>
      <c r="AW505" s="112">
        <v>0.2268699</v>
      </c>
      <c r="AX505" s="112">
        <v>0.0</v>
      </c>
      <c r="AY505" s="112">
        <v>0.6742607</v>
      </c>
      <c r="AZ505" s="112">
        <v>-2.423059</v>
      </c>
    </row>
    <row r="506" hidden="1">
      <c r="A506">
        <f t="shared" si="2"/>
        <v>0</v>
      </c>
      <c r="B506" t="str">
        <f t="shared" si="3"/>
        <v/>
      </c>
      <c r="C506" t="str">
        <f>if(and(D$4&gt;1,E506=PROSES!$D$22),,D506)</f>
        <v/>
      </c>
      <c r="D506" s="1" t="str">
        <f>if(and(F$4&gt;1,F506=PROSES!$B$10),,F506)</f>
        <v/>
      </c>
      <c r="E506" t="str">
        <f t="shared" si="4"/>
        <v/>
      </c>
      <c r="F506" t="str">
        <f t="shared" si="5"/>
        <v/>
      </c>
      <c r="G506" s="1" t="str">
        <f>if(Z506=PROSES!$E$29,T506,)</f>
        <v/>
      </c>
      <c r="H506" t="str">
        <f>if(X506=PROSES!$E$29,T506,)</f>
        <v/>
      </c>
      <c r="I506" t="str">
        <f t="shared" si="6"/>
        <v/>
      </c>
      <c r="J506" t="str">
        <f>if(and($K$4&gt;1,R506=PROSES!$C$2),,K506)</f>
        <v/>
      </c>
      <c r="K506" s="1" t="str">
        <f>if(and($L$4&gt;1,L506=PROSES!$B$2),,L506)</f>
        <v/>
      </c>
      <c r="L506" t="str">
        <f t="shared" si="7"/>
        <v/>
      </c>
      <c r="M506" t="str">
        <f>if(Z506=PROSES!$B$3,T506,)</f>
        <v/>
      </c>
      <c r="N506" t="str">
        <f>if(X506=PROSES!$B$3,T506,)</f>
        <v/>
      </c>
      <c r="O506" t="str">
        <f t="shared" si="8"/>
        <v/>
      </c>
      <c r="P506" t="str">
        <f>if(Z506=PROSES!$B$1,T506,)</f>
        <v/>
      </c>
      <c r="Q506" t="str">
        <f>if(X506=PROSES!$B$1,T506,)</f>
        <v/>
      </c>
      <c r="R506" t="str">
        <f t="shared" si="9"/>
        <v/>
      </c>
      <c r="S506" s="3"/>
      <c r="T506" s="68" t="s">
        <v>987</v>
      </c>
      <c r="U506" s="68" t="s">
        <v>58</v>
      </c>
      <c r="V506" s="68" t="s">
        <v>58</v>
      </c>
      <c r="W506" s="68" t="s">
        <v>282</v>
      </c>
      <c r="X506" s="68"/>
      <c r="Y506" s="68" t="s">
        <v>986</v>
      </c>
      <c r="Z506" s="68"/>
      <c r="AA506" s="68" t="s">
        <v>988</v>
      </c>
      <c r="AB506" s="6"/>
      <c r="AC506" s="6"/>
      <c r="AD506" s="112">
        <v>0.0</v>
      </c>
      <c r="AE506" s="112">
        <v>1.0</v>
      </c>
      <c r="AF506" s="6"/>
      <c r="AG506" s="112">
        <v>1.2</v>
      </c>
      <c r="AH506" s="112">
        <v>1.0</v>
      </c>
      <c r="AI506" s="68" t="s">
        <v>64</v>
      </c>
      <c r="AJ506" s="112">
        <v>0.0</v>
      </c>
      <c r="AK506" s="6"/>
      <c r="AL506" s="6"/>
      <c r="AM506" s="112">
        <v>0.0</v>
      </c>
      <c r="AN506" s="112">
        <v>0.0</v>
      </c>
      <c r="AO506" s="112">
        <v>100.0</v>
      </c>
      <c r="AP506" s="112">
        <v>1.0</v>
      </c>
      <c r="AQ506" s="112">
        <v>1.56</v>
      </c>
      <c r="AR506" s="112">
        <v>0.3410252</v>
      </c>
      <c r="AS506" s="112">
        <v>81.68457</v>
      </c>
      <c r="AT506" s="112">
        <v>0.04932</v>
      </c>
      <c r="AU506" s="112">
        <v>0.33744</v>
      </c>
      <c r="AV506" s="112">
        <v>0.22932</v>
      </c>
      <c r="AW506" s="112">
        <v>1.01232</v>
      </c>
      <c r="AX506" s="112">
        <v>0.0</v>
      </c>
      <c r="AY506" s="112">
        <v>0.6827177</v>
      </c>
      <c r="AZ506" s="112">
        <v>-6.618521</v>
      </c>
    </row>
    <row r="507" hidden="1">
      <c r="A507">
        <f t="shared" si="2"/>
        <v>0</v>
      </c>
      <c r="B507" t="str">
        <f t="shared" si="3"/>
        <v/>
      </c>
      <c r="C507" t="str">
        <f>if(and(D$4&gt;1,E507=PROSES!$D$22),,D507)</f>
        <v/>
      </c>
      <c r="D507" s="1" t="str">
        <f>if(and(F$4&gt;1,F507=PROSES!$B$10),,F507)</f>
        <v/>
      </c>
      <c r="E507" t="str">
        <f t="shared" si="4"/>
        <v/>
      </c>
      <c r="F507" t="str">
        <f t="shared" si="5"/>
        <v/>
      </c>
      <c r="G507" s="1" t="str">
        <f>if(Z507=PROSES!$E$29,T507,)</f>
        <v/>
      </c>
      <c r="H507" t="str">
        <f>if(X507=PROSES!$E$29,T507,)</f>
        <v/>
      </c>
      <c r="I507" t="str">
        <f t="shared" si="6"/>
        <v/>
      </c>
      <c r="J507" t="str">
        <f>if(and($K$4&gt;1,R507=PROSES!$C$2),,K507)</f>
        <v/>
      </c>
      <c r="K507" s="1" t="str">
        <f>if(and($L$4&gt;1,L507=PROSES!$B$2),,L507)</f>
        <v/>
      </c>
      <c r="L507" t="str">
        <f t="shared" si="7"/>
        <v/>
      </c>
      <c r="M507" t="str">
        <f>if(Z507=PROSES!$B$3,T507,)</f>
        <v/>
      </c>
      <c r="N507" t="str">
        <f>if(X507=PROSES!$B$3,T507,)</f>
        <v/>
      </c>
      <c r="O507" t="str">
        <f t="shared" si="8"/>
        <v/>
      </c>
      <c r="P507" t="str">
        <f>if(Z507=PROSES!$B$1,T507,)</f>
        <v/>
      </c>
      <c r="Q507" t="str">
        <f>if(X507=PROSES!$B$1,T507,)</f>
        <v/>
      </c>
      <c r="R507" t="str">
        <f t="shared" si="9"/>
        <v>MUARATAWAR5</v>
      </c>
      <c r="S507" s="3"/>
      <c r="T507" s="68" t="s">
        <v>989</v>
      </c>
      <c r="U507" s="68" t="s">
        <v>58</v>
      </c>
      <c r="V507" s="68" t="s">
        <v>58</v>
      </c>
      <c r="W507" s="68" t="s">
        <v>990</v>
      </c>
      <c r="X507" s="68" t="s">
        <v>991</v>
      </c>
      <c r="Y507" s="68" t="s">
        <v>66</v>
      </c>
      <c r="Z507" s="68"/>
      <c r="AA507" s="68" t="s">
        <v>988</v>
      </c>
      <c r="AB507" s="6"/>
      <c r="AC507" s="6"/>
      <c r="AD507" s="112">
        <v>0.0</v>
      </c>
      <c r="AE507" s="112">
        <v>1.0</v>
      </c>
      <c r="AF507" s="6"/>
      <c r="AG507" s="112">
        <v>7.91</v>
      </c>
      <c r="AH507" s="112">
        <v>1.0</v>
      </c>
      <c r="AI507" s="68" t="s">
        <v>64</v>
      </c>
      <c r="AJ507" s="112">
        <v>0.0</v>
      </c>
      <c r="AK507" s="6"/>
      <c r="AL507" s="6"/>
      <c r="AM507" s="112">
        <v>0.0</v>
      </c>
      <c r="AN507" s="112">
        <v>0.0</v>
      </c>
      <c r="AO507" s="112">
        <v>100.0</v>
      </c>
      <c r="AP507" s="112">
        <v>1.0</v>
      </c>
      <c r="AQ507" s="112">
        <v>1.88</v>
      </c>
      <c r="AR507" s="112">
        <v>1.647597</v>
      </c>
      <c r="AS507" s="112">
        <v>77.24146</v>
      </c>
      <c r="AT507" s="112">
        <v>0.36386</v>
      </c>
      <c r="AU507" s="112">
        <v>1.606917</v>
      </c>
      <c r="AV507" s="112">
        <v>1.55036</v>
      </c>
      <c r="AW507" s="112">
        <v>4.820749</v>
      </c>
      <c r="AX507" s="112">
        <v>0.0</v>
      </c>
      <c r="AY507" s="112">
        <v>0.6931021</v>
      </c>
      <c r="AZ507" s="112">
        <v>-7.504862</v>
      </c>
    </row>
    <row r="508" hidden="1">
      <c r="A508">
        <f t="shared" si="2"/>
        <v>0</v>
      </c>
      <c r="B508" t="str">
        <f t="shared" si="3"/>
        <v/>
      </c>
      <c r="C508" t="str">
        <f>if(and(D$4&gt;1,E508=PROSES!$D$22),,D508)</f>
        <v/>
      </c>
      <c r="D508" s="1" t="str">
        <f>if(and(F$4&gt;1,F508=PROSES!$B$10),,F508)</f>
        <v/>
      </c>
      <c r="E508" t="str">
        <f t="shared" si="4"/>
        <v/>
      </c>
      <c r="F508" t="str">
        <f t="shared" si="5"/>
        <v/>
      </c>
      <c r="G508" s="1" t="str">
        <f>if(Z508=PROSES!$E$29,T508,)</f>
        <v/>
      </c>
      <c r="H508" t="str">
        <f>if(X508=PROSES!$E$29,T508,)</f>
        <v/>
      </c>
      <c r="I508" t="str">
        <f t="shared" si="6"/>
        <v/>
      </c>
      <c r="J508" t="str">
        <f>if(and($K$4&gt;1,R508=PROSES!$C$2),,K508)</f>
        <v/>
      </c>
      <c r="K508" s="1" t="str">
        <f>if(and($L$4&gt;1,L508=PROSES!$B$2),,L508)</f>
        <v/>
      </c>
      <c r="L508" t="str">
        <f t="shared" si="7"/>
        <v/>
      </c>
      <c r="M508" t="str">
        <f>if(Z508=PROSES!$B$3,T508,)</f>
        <v/>
      </c>
      <c r="N508" t="str">
        <f>if(X508=PROSES!$B$3,T508,)</f>
        <v/>
      </c>
      <c r="O508" t="str">
        <f t="shared" si="8"/>
        <v/>
      </c>
      <c r="P508" t="str">
        <f>if(Z508=PROSES!$B$1,T508,)</f>
        <v/>
      </c>
      <c r="Q508" t="str">
        <f>if(X508=PROSES!$B$1,T508,)</f>
        <v/>
      </c>
      <c r="R508" t="str">
        <f t="shared" si="9"/>
        <v>HARAPAN INDAH</v>
      </c>
      <c r="S508" s="3"/>
      <c r="T508" s="68" t="s">
        <v>992</v>
      </c>
      <c r="U508" s="68" t="s">
        <v>58</v>
      </c>
      <c r="V508" s="68" t="s">
        <v>58</v>
      </c>
      <c r="W508" s="68" t="s">
        <v>59</v>
      </c>
      <c r="X508" s="68" t="s">
        <v>286</v>
      </c>
      <c r="Y508" s="68" t="s">
        <v>66</v>
      </c>
      <c r="Z508" s="68"/>
      <c r="AA508" s="68" t="s">
        <v>993</v>
      </c>
      <c r="AB508" s="6"/>
      <c r="AC508" s="6"/>
      <c r="AD508" s="112">
        <v>0.0</v>
      </c>
      <c r="AE508" s="112">
        <v>1.0</v>
      </c>
      <c r="AF508" s="6"/>
      <c r="AG508" s="112">
        <v>0.293</v>
      </c>
      <c r="AH508" s="112">
        <v>1.0</v>
      </c>
      <c r="AI508" s="68" t="s">
        <v>64</v>
      </c>
      <c r="AJ508" s="112">
        <v>0.0</v>
      </c>
      <c r="AK508" s="6"/>
      <c r="AL508" s="6"/>
      <c r="AM508" s="112">
        <v>0.0</v>
      </c>
      <c r="AN508" s="112">
        <v>0.0</v>
      </c>
      <c r="AO508" s="112">
        <v>100.0</v>
      </c>
      <c r="AP508" s="112">
        <v>1.0</v>
      </c>
      <c r="AQ508" s="112">
        <v>2.73</v>
      </c>
      <c r="AR508" s="112">
        <v>0.07786445</v>
      </c>
      <c r="AS508" s="112">
        <v>76.21999</v>
      </c>
      <c r="AT508" s="112">
        <v>0.0185469</v>
      </c>
      <c r="AU508" s="112">
        <v>0.0756233</v>
      </c>
      <c r="AV508" s="112">
        <v>0.0624969</v>
      </c>
      <c r="AW508" s="112">
        <v>0.2268699</v>
      </c>
      <c r="AX508" s="112">
        <v>0.0</v>
      </c>
      <c r="AY508" s="112">
        <v>0.6742607</v>
      </c>
      <c r="AZ508" s="112">
        <v>-2.423059</v>
      </c>
    </row>
    <row r="509" hidden="1">
      <c r="A509">
        <f t="shared" si="2"/>
        <v>0</v>
      </c>
      <c r="B509" t="str">
        <f t="shared" si="3"/>
        <v/>
      </c>
      <c r="C509" t="str">
        <f>if(and(D$4&gt;1,E509=PROSES!$D$22),,D509)</f>
        <v/>
      </c>
      <c r="D509" s="1" t="str">
        <f>if(and(F$4&gt;1,F509=PROSES!$B$10),,F509)</f>
        <v/>
      </c>
      <c r="E509" t="str">
        <f t="shared" si="4"/>
        <v/>
      </c>
      <c r="F509" t="str">
        <f t="shared" si="5"/>
        <v/>
      </c>
      <c r="G509" s="1" t="str">
        <f>if(Z509=PROSES!$E$29,T509,)</f>
        <v/>
      </c>
      <c r="H509" t="str">
        <f>if(X509=PROSES!$E$29,T509,)</f>
        <v/>
      </c>
      <c r="I509" t="str">
        <f t="shared" si="6"/>
        <v/>
      </c>
      <c r="J509" t="str">
        <f>if(and($K$4&gt;1,R509=PROSES!$C$2),,K509)</f>
        <v/>
      </c>
      <c r="K509" s="1" t="str">
        <f>if(and($L$4&gt;1,L509=PROSES!$B$2),,L509)</f>
        <v/>
      </c>
      <c r="L509" t="str">
        <f t="shared" si="7"/>
        <v/>
      </c>
      <c r="M509" t="str">
        <f>if(Z509=PROSES!$B$3,T509,)</f>
        <v/>
      </c>
      <c r="N509" t="str">
        <f>if(X509=PROSES!$B$3,T509,)</f>
        <v/>
      </c>
      <c r="O509" t="str">
        <f t="shared" si="8"/>
        <v/>
      </c>
      <c r="P509" t="str">
        <f>if(Z509=PROSES!$B$1,T509,)</f>
        <v/>
      </c>
      <c r="Q509" t="str">
        <f>if(X509=PROSES!$B$1,T509,)</f>
        <v/>
      </c>
      <c r="R509" t="str">
        <f t="shared" si="9"/>
        <v/>
      </c>
      <c r="S509" s="3"/>
      <c r="T509" s="68" t="s">
        <v>994</v>
      </c>
      <c r="U509" s="68" t="s">
        <v>58</v>
      </c>
      <c r="V509" s="68" t="s">
        <v>58</v>
      </c>
      <c r="W509" s="114" t="s">
        <v>282</v>
      </c>
      <c r="X509" s="68"/>
      <c r="Y509" s="68" t="s">
        <v>993</v>
      </c>
      <c r="Z509" s="68"/>
      <c r="AA509" s="68" t="s">
        <v>995</v>
      </c>
      <c r="AB509" s="6"/>
      <c r="AC509" s="6"/>
      <c r="AD509" s="112">
        <v>0.0</v>
      </c>
      <c r="AE509" s="112">
        <v>1.0</v>
      </c>
      <c r="AF509" s="6"/>
      <c r="AG509" s="112">
        <v>1.2</v>
      </c>
      <c r="AH509" s="112">
        <v>1.0</v>
      </c>
      <c r="AI509" s="68" t="s">
        <v>64</v>
      </c>
      <c r="AJ509" s="112">
        <v>0.0</v>
      </c>
      <c r="AK509" s="6"/>
      <c r="AL509" s="6"/>
      <c r="AM509" s="112">
        <v>0.0</v>
      </c>
      <c r="AN509" s="112">
        <v>0.0</v>
      </c>
      <c r="AO509" s="112">
        <v>100.0</v>
      </c>
      <c r="AP509" s="112">
        <v>1.0</v>
      </c>
      <c r="AQ509" s="112">
        <v>1.56</v>
      </c>
      <c r="AR509" s="112">
        <v>0.3410252</v>
      </c>
      <c r="AS509" s="112">
        <v>81.68457</v>
      </c>
      <c r="AT509" s="112">
        <v>0.04932</v>
      </c>
      <c r="AU509" s="112">
        <v>0.33744</v>
      </c>
      <c r="AV509" s="112">
        <v>0.22932</v>
      </c>
      <c r="AW509" s="112">
        <v>1.01232</v>
      </c>
      <c r="AX509" s="112">
        <v>0.0</v>
      </c>
      <c r="AY509" s="112">
        <v>0.6827177</v>
      </c>
      <c r="AZ509" s="112">
        <v>-6.618521</v>
      </c>
    </row>
    <row r="510" hidden="1">
      <c r="A510">
        <f t="shared" si="2"/>
        <v>0</v>
      </c>
      <c r="B510" t="str">
        <f t="shared" si="3"/>
        <v/>
      </c>
      <c r="C510" t="str">
        <f>if(and(D$4&gt;1,E510=PROSES!$D$22),,D510)</f>
        <v/>
      </c>
      <c r="D510" s="1" t="str">
        <f>if(and(F$4&gt;1,F510=PROSES!$B$10),,F510)</f>
        <v/>
      </c>
      <c r="E510" t="str">
        <f t="shared" si="4"/>
        <v/>
      </c>
      <c r="F510" t="str">
        <f t="shared" si="5"/>
        <v/>
      </c>
      <c r="G510" s="1" t="str">
        <f>if(Z510=PROSES!$E$29,T510,)</f>
        <v/>
      </c>
      <c r="H510" t="str">
        <f>if(X510=PROSES!$E$29,T510,)</f>
        <v/>
      </c>
      <c r="I510" t="str">
        <f t="shared" si="6"/>
        <v/>
      </c>
      <c r="J510" t="str">
        <f>if(and($K$4&gt;1,R510=PROSES!$C$2),,K510)</f>
        <v/>
      </c>
      <c r="K510" s="1" t="str">
        <f>if(and($L$4&gt;1,L510=PROSES!$B$2),,L510)</f>
        <v/>
      </c>
      <c r="L510" t="str">
        <f t="shared" si="7"/>
        <v/>
      </c>
      <c r="M510" t="str">
        <f>if(Z510=PROSES!$B$3,T510,)</f>
        <v/>
      </c>
      <c r="N510" t="str">
        <f>if(X510=PROSES!$B$3,T510,)</f>
        <v/>
      </c>
      <c r="O510" t="str">
        <f t="shared" si="8"/>
        <v/>
      </c>
      <c r="P510" t="str">
        <f>if(Z510=PROSES!$B$1,T510,)</f>
        <v/>
      </c>
      <c r="Q510" t="str">
        <f>if(X510=PROSES!$B$1,T510,)</f>
        <v/>
      </c>
      <c r="R510" t="str">
        <f t="shared" si="9"/>
        <v>MUARATAWAR5</v>
      </c>
      <c r="S510" s="3"/>
      <c r="T510" s="68" t="s">
        <v>996</v>
      </c>
      <c r="U510" s="68" t="s">
        <v>58</v>
      </c>
      <c r="V510" s="68" t="s">
        <v>58</v>
      </c>
      <c r="W510" s="68" t="s">
        <v>990</v>
      </c>
      <c r="X510" s="68" t="s">
        <v>991</v>
      </c>
      <c r="Y510" s="68" t="s">
        <v>61</v>
      </c>
      <c r="Z510" s="68"/>
      <c r="AA510" s="68" t="s">
        <v>995</v>
      </c>
      <c r="AB510" s="6"/>
      <c r="AC510" s="6"/>
      <c r="AD510" s="112">
        <v>0.0</v>
      </c>
      <c r="AE510" s="112">
        <v>1.0</v>
      </c>
      <c r="AF510" s="6"/>
      <c r="AG510" s="112">
        <v>7.91</v>
      </c>
      <c r="AH510" s="112">
        <v>1.0</v>
      </c>
      <c r="AI510" s="68" t="s">
        <v>64</v>
      </c>
      <c r="AJ510" s="112">
        <v>0.0</v>
      </c>
      <c r="AK510" s="6"/>
      <c r="AL510" s="6"/>
      <c r="AM510" s="112">
        <v>0.0</v>
      </c>
      <c r="AN510" s="112">
        <v>0.0</v>
      </c>
      <c r="AO510" s="112">
        <v>100.0</v>
      </c>
      <c r="AP510" s="112">
        <v>1.0</v>
      </c>
      <c r="AQ510" s="112">
        <v>1.88</v>
      </c>
      <c r="AR510" s="112">
        <v>1.647597</v>
      </c>
      <c r="AS510" s="112">
        <v>77.24146</v>
      </c>
      <c r="AT510" s="112">
        <v>0.36386</v>
      </c>
      <c r="AU510" s="112">
        <v>1.606917</v>
      </c>
      <c r="AV510" s="112">
        <v>1.55036</v>
      </c>
      <c r="AW510" s="112">
        <v>4.820749</v>
      </c>
      <c r="AX510" s="112">
        <v>0.0</v>
      </c>
      <c r="AY510" s="112">
        <v>0.6931021</v>
      </c>
      <c r="AZ510" s="112">
        <v>-7.504862</v>
      </c>
    </row>
    <row r="511" hidden="1">
      <c r="A511">
        <f t="shared" si="2"/>
        <v>0</v>
      </c>
      <c r="B511" t="str">
        <f t="shared" si="3"/>
        <v/>
      </c>
      <c r="C511" t="str">
        <f>if(and(D$4&gt;1,E511=PROSES!$D$22),,D511)</f>
        <v/>
      </c>
      <c r="D511" s="1" t="str">
        <f>if(and(F$4&gt;1,F511=PROSES!$B$10),,F511)</f>
        <v/>
      </c>
      <c r="E511" t="str">
        <f t="shared" si="4"/>
        <v/>
      </c>
      <c r="F511" t="str">
        <f t="shared" si="5"/>
        <v/>
      </c>
      <c r="G511" s="1" t="str">
        <f>if(Z511=PROSES!$E$29,T511,)</f>
        <v/>
      </c>
      <c r="H511" t="str">
        <f>if(X511=PROSES!$E$29,T511,)</f>
        <v/>
      </c>
      <c r="I511" t="str">
        <f t="shared" si="6"/>
        <v/>
      </c>
      <c r="J511" t="str">
        <f>if(and($K$4&gt;1,R511=PROSES!$C$2),,K511)</f>
        <v/>
      </c>
      <c r="K511" s="1" t="str">
        <f>if(and($L$4&gt;1,L511=PROSES!$B$2),,L511)</f>
        <v/>
      </c>
      <c r="L511" t="str">
        <f t="shared" si="7"/>
        <v/>
      </c>
      <c r="M511" t="str">
        <f>if(Z511=PROSES!$B$3,T511,)</f>
        <v/>
      </c>
      <c r="N511" t="str">
        <f>if(X511=PROSES!$B$3,T511,)</f>
        <v/>
      </c>
      <c r="O511" t="str">
        <f t="shared" si="8"/>
        <v/>
      </c>
      <c r="P511" t="str">
        <f>if(Z511=PROSES!$B$1,T511,)</f>
        <v/>
      </c>
      <c r="Q511" t="str">
        <f>if(X511=PROSES!$B$1,T511,)</f>
        <v/>
      </c>
      <c r="R511" t="str">
        <f t="shared" si="9"/>
        <v>HANKOOK5JABABEKA</v>
      </c>
      <c r="S511" s="3"/>
      <c r="T511" s="68" t="s">
        <v>997</v>
      </c>
      <c r="U511" s="68" t="s">
        <v>75</v>
      </c>
      <c r="V511" s="68" t="s">
        <v>75</v>
      </c>
      <c r="W511" s="68" t="s">
        <v>90</v>
      </c>
      <c r="X511" s="68" t="s">
        <v>474</v>
      </c>
      <c r="Y511" s="68" t="s">
        <v>88</v>
      </c>
      <c r="Z511" s="68" t="s">
        <v>311</v>
      </c>
      <c r="AA511" s="68" t="s">
        <v>61</v>
      </c>
      <c r="AB511" s="6"/>
      <c r="AC511" s="6"/>
      <c r="AD511" s="112">
        <v>0.0</v>
      </c>
      <c r="AE511" s="112">
        <v>1.0</v>
      </c>
      <c r="AF511" s="6"/>
      <c r="AG511" s="112">
        <v>13.1</v>
      </c>
      <c r="AH511" s="112">
        <v>1.0</v>
      </c>
      <c r="AI511" s="68" t="s">
        <v>64</v>
      </c>
      <c r="AJ511" s="112">
        <v>0.0</v>
      </c>
      <c r="AK511" s="6"/>
      <c r="AL511" s="6"/>
      <c r="AM511" s="112">
        <v>0.0</v>
      </c>
      <c r="AN511" s="112">
        <v>0.0</v>
      </c>
      <c r="AO511" s="112">
        <v>100.0</v>
      </c>
      <c r="AP511" s="112">
        <v>1.0</v>
      </c>
      <c r="AQ511" s="112">
        <v>1.62</v>
      </c>
      <c r="AR511" s="112">
        <v>3.711953</v>
      </c>
      <c r="AS511" s="112">
        <v>82.15014</v>
      </c>
      <c r="AT511" s="112">
        <v>0.50697</v>
      </c>
      <c r="AU511" s="112">
        <v>3.67717</v>
      </c>
      <c r="AV511" s="112">
        <v>2.47197</v>
      </c>
      <c r="AW511" s="112">
        <v>11.03151</v>
      </c>
      <c r="AX511" s="112">
        <v>0.0</v>
      </c>
      <c r="AY511" s="112">
        <v>0.683587</v>
      </c>
      <c r="AZ511" s="112">
        <v>-7.109503</v>
      </c>
    </row>
    <row r="512" hidden="1">
      <c r="A512">
        <f t="shared" si="2"/>
        <v>0</v>
      </c>
      <c r="B512" t="str">
        <f t="shared" si="3"/>
        <v/>
      </c>
      <c r="C512" t="str">
        <f>if(and(D$4&gt;1,E512=PROSES!$D$22),,D512)</f>
        <v/>
      </c>
      <c r="D512" s="1" t="str">
        <f>if(and(F$4&gt;1,F512=PROSES!$B$10),,F512)</f>
        <v/>
      </c>
      <c r="E512" t="str">
        <f t="shared" si="4"/>
        <v/>
      </c>
      <c r="F512" t="str">
        <f t="shared" si="5"/>
        <v/>
      </c>
      <c r="G512" s="1" t="str">
        <f>if(Z512=PROSES!$E$29,T512,)</f>
        <v/>
      </c>
      <c r="H512" t="str">
        <f>if(X512=PROSES!$E$29,T512,)</f>
        <v/>
      </c>
      <c r="I512" t="str">
        <f t="shared" si="6"/>
        <v/>
      </c>
      <c r="J512" t="str">
        <f>if(and($K$4&gt;1,R512=PROSES!$C$2),,K512)</f>
        <v/>
      </c>
      <c r="K512" s="1" t="str">
        <f>if(and($L$4&gt;1,L512=PROSES!$B$2),,L512)</f>
        <v/>
      </c>
      <c r="L512" t="str">
        <f t="shared" si="7"/>
        <v/>
      </c>
      <c r="M512" t="str">
        <f>if(Z512=PROSES!$B$3,T512,)</f>
        <v/>
      </c>
      <c r="N512" t="str">
        <f>if(X512=PROSES!$B$3,T512,)</f>
        <v/>
      </c>
      <c r="O512" t="str">
        <f t="shared" si="8"/>
        <v/>
      </c>
      <c r="P512" t="str">
        <f>if(Z512=PROSES!$B$1,T512,)</f>
        <v/>
      </c>
      <c r="Q512" t="str">
        <f>if(X512=PROSES!$B$1,T512,)</f>
        <v/>
      </c>
      <c r="R512" t="str">
        <f t="shared" si="9"/>
        <v>HANKOOK5JABABEKA</v>
      </c>
      <c r="S512" s="3"/>
      <c r="T512" s="68" t="s">
        <v>998</v>
      </c>
      <c r="U512" s="68" t="s">
        <v>75</v>
      </c>
      <c r="V512" s="68" t="s">
        <v>75</v>
      </c>
      <c r="W512" s="68" t="s">
        <v>90</v>
      </c>
      <c r="X512" s="68" t="s">
        <v>474</v>
      </c>
      <c r="Y512" s="112" t="s">
        <v>88</v>
      </c>
      <c r="Z512" s="68" t="s">
        <v>311</v>
      </c>
      <c r="AA512" s="112" t="s">
        <v>61</v>
      </c>
      <c r="AB512" s="6"/>
      <c r="AC512" s="6"/>
      <c r="AD512" s="112">
        <v>0.0</v>
      </c>
      <c r="AE512" s="112">
        <v>1.0</v>
      </c>
      <c r="AF512" s="6"/>
      <c r="AG512" s="112">
        <v>13.1</v>
      </c>
      <c r="AH512" s="112">
        <v>1.0</v>
      </c>
      <c r="AI512" s="68" t="s">
        <v>64</v>
      </c>
      <c r="AJ512" s="112">
        <v>0.0</v>
      </c>
      <c r="AK512" s="6"/>
      <c r="AL512" s="6"/>
      <c r="AM512" s="112">
        <v>0.0</v>
      </c>
      <c r="AN512" s="112">
        <v>0.0</v>
      </c>
      <c r="AO512" s="112">
        <v>100.0</v>
      </c>
      <c r="AP512" s="112">
        <v>1.0</v>
      </c>
      <c r="AQ512" s="112">
        <v>1.62</v>
      </c>
      <c r="AR512" s="112">
        <v>3.711953</v>
      </c>
      <c r="AS512" s="112">
        <v>82.15014</v>
      </c>
      <c r="AT512" s="112">
        <v>0.50697</v>
      </c>
      <c r="AU512" s="112">
        <v>3.67717</v>
      </c>
      <c r="AV512" s="112">
        <v>2.47197</v>
      </c>
      <c r="AW512" s="112">
        <v>11.03151</v>
      </c>
      <c r="AX512" s="112">
        <v>0.0</v>
      </c>
      <c r="AY512" s="112">
        <v>0.683587</v>
      </c>
      <c r="AZ512" s="112">
        <v>-7.109503</v>
      </c>
    </row>
    <row r="513" hidden="1">
      <c r="A513">
        <f t="shared" si="2"/>
        <v>0</v>
      </c>
      <c r="B513" t="str">
        <f t="shared" si="3"/>
        <v/>
      </c>
      <c r="C513" t="str">
        <f>if(and(D$4&gt;1,E513=PROSES!$D$22),,D513)</f>
        <v/>
      </c>
      <c r="D513" s="1" t="str">
        <f>if(and(F$4&gt;1,F513=PROSES!$B$10),,F513)</f>
        <v/>
      </c>
      <c r="E513" t="str">
        <f t="shared" si="4"/>
        <v/>
      </c>
      <c r="F513" t="str">
        <f t="shared" si="5"/>
        <v/>
      </c>
      <c r="G513" s="1" t="str">
        <f>if(Z513=PROSES!$E$29,T513,)</f>
        <v/>
      </c>
      <c r="H513" t="str">
        <f>if(X513=PROSES!$E$29,T513,)</f>
        <v/>
      </c>
      <c r="I513" t="str">
        <f t="shared" si="6"/>
        <v/>
      </c>
      <c r="J513" t="str">
        <f>if(and($K$4&gt;1,R513=PROSES!$C$2),,K513)</f>
        <v/>
      </c>
      <c r="K513" s="1" t="str">
        <f>if(and($L$4&gt;1,L513=PROSES!$B$2),,L513)</f>
        <v/>
      </c>
      <c r="L513" t="str">
        <f t="shared" si="7"/>
        <v/>
      </c>
      <c r="M513" t="str">
        <f>if(Z513=PROSES!$B$3,T513,)</f>
        <v/>
      </c>
      <c r="N513" t="str">
        <f>if(X513=PROSES!$B$3,T513,)</f>
        <v/>
      </c>
      <c r="O513" t="str">
        <f t="shared" si="8"/>
        <v/>
      </c>
      <c r="P513" t="str">
        <f>if(Z513=PROSES!$B$1,T513,)</f>
        <v/>
      </c>
      <c r="Q513" t="str">
        <f>if(X513=PROSES!$B$1,T513,)</f>
        <v/>
      </c>
      <c r="R513" t="str">
        <f t="shared" si="9"/>
        <v>HAURGEULIS5SUKAMANDI</v>
      </c>
      <c r="S513" s="3"/>
      <c r="T513" s="68" t="s">
        <v>999</v>
      </c>
      <c r="U513" s="68" t="s">
        <v>115</v>
      </c>
      <c r="V513" s="68" t="s">
        <v>115</v>
      </c>
      <c r="W513" s="68" t="s">
        <v>90</v>
      </c>
      <c r="X513" s="68" t="s">
        <v>592</v>
      </c>
      <c r="Y513" s="112" t="s">
        <v>85</v>
      </c>
      <c r="Z513" s="68" t="s">
        <v>1000</v>
      </c>
      <c r="AA513" s="112" t="s">
        <v>88</v>
      </c>
      <c r="AB513" s="6"/>
      <c r="AC513" s="6"/>
      <c r="AD513" s="112">
        <v>0.0</v>
      </c>
      <c r="AE513" s="112">
        <v>1.0</v>
      </c>
      <c r="AF513" s="6"/>
      <c r="AG513" s="112">
        <v>37.0</v>
      </c>
      <c r="AH513" s="112">
        <v>1.0</v>
      </c>
      <c r="AI513" s="68" t="s">
        <v>64</v>
      </c>
      <c r="AJ513" s="112">
        <v>0.0</v>
      </c>
      <c r="AK513" s="6"/>
      <c r="AL513" s="6"/>
      <c r="AM513" s="112">
        <v>0.0</v>
      </c>
      <c r="AN513" s="112">
        <v>0.0</v>
      </c>
      <c r="AO513" s="112">
        <v>100.0</v>
      </c>
      <c r="AP513" s="112">
        <v>1.0</v>
      </c>
      <c r="AQ513" s="112">
        <v>1.62</v>
      </c>
      <c r="AR513" s="112">
        <v>10.48414</v>
      </c>
      <c r="AS513" s="112">
        <v>82.15014</v>
      </c>
      <c r="AT513" s="112">
        <v>1.4319</v>
      </c>
      <c r="AU513" s="112">
        <v>10.3859</v>
      </c>
      <c r="AV513" s="112">
        <v>6.9819</v>
      </c>
      <c r="AW513" s="112">
        <v>31.1577</v>
      </c>
      <c r="AX513" s="112">
        <v>0.0</v>
      </c>
      <c r="AY513" s="112">
        <v>0.683587</v>
      </c>
      <c r="AZ513" s="112">
        <v>-7.109503</v>
      </c>
    </row>
    <row r="514" hidden="1">
      <c r="A514">
        <f t="shared" si="2"/>
        <v>0</v>
      </c>
      <c r="B514" t="str">
        <f t="shared" si="3"/>
        <v/>
      </c>
      <c r="C514" t="str">
        <f>if(and(D$4&gt;1,E514=PROSES!$D$22),,D514)</f>
        <v/>
      </c>
      <c r="D514" s="1" t="str">
        <f>if(and(F$4&gt;1,F514=PROSES!$B$10),,F514)</f>
        <v/>
      </c>
      <c r="E514" t="str">
        <f t="shared" si="4"/>
        <v/>
      </c>
      <c r="F514" t="str">
        <f t="shared" si="5"/>
        <v/>
      </c>
      <c r="G514" s="1" t="str">
        <f>if(Z514=PROSES!$E$29,T514,)</f>
        <v/>
      </c>
      <c r="H514" t="str">
        <f>if(X514=PROSES!$E$29,T514,)</f>
        <v/>
      </c>
      <c r="I514" t="str">
        <f t="shared" si="6"/>
        <v/>
      </c>
      <c r="J514" t="str">
        <f>if(and($K$4&gt;1,R514=PROSES!$C$2),,K514)</f>
        <v/>
      </c>
      <c r="K514" s="1" t="str">
        <f>if(and($L$4&gt;1,L514=PROSES!$B$2),,L514)</f>
        <v/>
      </c>
      <c r="L514" t="str">
        <f t="shared" si="7"/>
        <v/>
      </c>
      <c r="M514" t="str">
        <f>if(Z514=PROSES!$B$3,T514,)</f>
        <v/>
      </c>
      <c r="N514" t="str">
        <f>if(X514=PROSES!$B$3,T514,)</f>
        <v/>
      </c>
      <c r="O514" t="str">
        <f t="shared" si="8"/>
        <v/>
      </c>
      <c r="P514" t="str">
        <f>if(Z514=PROSES!$B$1,T514,)</f>
        <v/>
      </c>
      <c r="Q514" t="str">
        <f>if(X514=PROSES!$B$1,T514,)</f>
        <v/>
      </c>
      <c r="R514" t="str">
        <f t="shared" si="9"/>
        <v>HAURGEULIS5SUKAMANDI</v>
      </c>
      <c r="S514" s="3"/>
      <c r="T514" s="68" t="s">
        <v>1001</v>
      </c>
      <c r="U514" s="68" t="s">
        <v>115</v>
      </c>
      <c r="V514" s="68" t="s">
        <v>115</v>
      </c>
      <c r="W514" s="68" t="s">
        <v>90</v>
      </c>
      <c r="X514" s="68" t="s">
        <v>592</v>
      </c>
      <c r="Y514" s="68" t="s">
        <v>88</v>
      </c>
      <c r="Z514" s="68" t="s">
        <v>1000</v>
      </c>
      <c r="AA514" s="68" t="s">
        <v>85</v>
      </c>
      <c r="AB514" s="6"/>
      <c r="AC514" s="6"/>
      <c r="AD514" s="112">
        <v>0.0</v>
      </c>
      <c r="AE514" s="112">
        <v>1.0</v>
      </c>
      <c r="AF514" s="6"/>
      <c r="AG514" s="112">
        <v>37.0</v>
      </c>
      <c r="AH514" s="112">
        <v>1.0</v>
      </c>
      <c r="AI514" s="68" t="s">
        <v>64</v>
      </c>
      <c r="AJ514" s="112">
        <v>0.0</v>
      </c>
      <c r="AK514" s="6"/>
      <c r="AL514" s="6"/>
      <c r="AM514" s="112">
        <v>0.0</v>
      </c>
      <c r="AN514" s="112">
        <v>0.0</v>
      </c>
      <c r="AO514" s="112">
        <v>100.0</v>
      </c>
      <c r="AP514" s="112">
        <v>1.0</v>
      </c>
      <c r="AQ514" s="112">
        <v>1.62</v>
      </c>
      <c r="AR514" s="112">
        <v>10.48414</v>
      </c>
      <c r="AS514" s="112">
        <v>82.15014</v>
      </c>
      <c r="AT514" s="112">
        <v>1.4319</v>
      </c>
      <c r="AU514" s="112">
        <v>10.3859</v>
      </c>
      <c r="AV514" s="112">
        <v>6.9819</v>
      </c>
      <c r="AW514" s="112">
        <v>31.1577</v>
      </c>
      <c r="AX514" s="112">
        <v>0.0</v>
      </c>
      <c r="AY514" s="112">
        <v>0.683587</v>
      </c>
      <c r="AZ514" s="112">
        <v>-7.109503</v>
      </c>
    </row>
    <row r="515" hidden="1">
      <c r="A515">
        <f t="shared" si="2"/>
        <v>0</v>
      </c>
      <c r="B515" t="str">
        <f t="shared" si="3"/>
        <v/>
      </c>
      <c r="C515" t="str">
        <f>if(and(D$4&gt;1,E515=PROSES!$D$22),,D515)</f>
        <v/>
      </c>
      <c r="D515" s="1" t="str">
        <f>if(and(F$4&gt;1,F515=PROSES!$B$10),,F515)</f>
        <v/>
      </c>
      <c r="E515" t="str">
        <f t="shared" si="4"/>
        <v/>
      </c>
      <c r="F515" t="str">
        <f t="shared" si="5"/>
        <v/>
      </c>
      <c r="G515" s="1" t="str">
        <f>if(Z515=PROSES!$E$29,T515,)</f>
        <v/>
      </c>
      <c r="H515" t="str">
        <f>if(X515=PROSES!$E$29,T515,)</f>
        <v/>
      </c>
      <c r="I515" t="str">
        <f t="shared" si="6"/>
        <v/>
      </c>
      <c r="J515" t="str">
        <f>if(and($K$4&gt;1,R515=PROSES!$C$2),,K515)</f>
        <v/>
      </c>
      <c r="K515" s="1" t="str">
        <f>if(and($L$4&gt;1,L515=PROSES!$B$2),,L515)</f>
        <v/>
      </c>
      <c r="L515" t="str">
        <f t="shared" si="7"/>
        <v/>
      </c>
      <c r="M515" t="str">
        <f>if(Z515=PROSES!$B$3,T515,)</f>
        <v/>
      </c>
      <c r="N515" t="str">
        <f>if(X515=PROSES!$B$3,T515,)</f>
        <v/>
      </c>
      <c r="O515" t="str">
        <f t="shared" si="8"/>
        <v/>
      </c>
      <c r="P515" t="str">
        <f>if(Z515=PROSES!$B$1,T515,)</f>
        <v/>
      </c>
      <c r="Q515" t="str">
        <f>if(X515=PROSES!$B$1,T515,)</f>
        <v/>
      </c>
      <c r="R515" t="str">
        <f t="shared" si="9"/>
        <v>SOUTH PASIFIC4INDOBHARAT4</v>
      </c>
      <c r="S515" s="3"/>
      <c r="T515" s="68" t="s">
        <v>1002</v>
      </c>
      <c r="U515" s="68" t="s">
        <v>115</v>
      </c>
      <c r="V515" s="68" t="s">
        <v>115</v>
      </c>
      <c r="W515" s="68" t="s">
        <v>215</v>
      </c>
      <c r="X515" s="68" t="s">
        <v>1003</v>
      </c>
      <c r="Y515" s="68" t="s">
        <v>123</v>
      </c>
      <c r="Z515" s="68" t="s">
        <v>1004</v>
      </c>
      <c r="AA515" s="68" t="s">
        <v>123</v>
      </c>
      <c r="AB515" s="6"/>
      <c r="AC515" s="6"/>
      <c r="AD515" s="112">
        <v>0.0</v>
      </c>
      <c r="AE515" s="112">
        <v>1.0</v>
      </c>
      <c r="AF515" s="6"/>
      <c r="AG515" s="112">
        <v>5.8</v>
      </c>
      <c r="AH515" s="112">
        <v>1.0</v>
      </c>
      <c r="AI515" s="68" t="s">
        <v>64</v>
      </c>
      <c r="AJ515" s="112">
        <v>0.0</v>
      </c>
      <c r="AK515" s="6"/>
      <c r="AL515" s="6"/>
      <c r="AM515" s="112">
        <v>0.0</v>
      </c>
      <c r="AN515" s="112">
        <v>0.0</v>
      </c>
      <c r="AO515" s="112">
        <v>100.0</v>
      </c>
      <c r="AP515" s="112">
        <v>1.0</v>
      </c>
      <c r="AQ515" s="112">
        <v>0.44</v>
      </c>
      <c r="AR515" s="112">
        <v>2.570668</v>
      </c>
      <c r="AS515" s="112">
        <v>60.53732</v>
      </c>
      <c r="AT515" s="112">
        <v>1.2644</v>
      </c>
      <c r="AU515" s="112">
        <v>2.23822</v>
      </c>
      <c r="AV515" s="112">
        <v>2.1344</v>
      </c>
      <c r="AW515" s="112">
        <v>6.71466</v>
      </c>
      <c r="AX515" s="112">
        <v>0.0</v>
      </c>
      <c r="AY515" s="112">
        <v>0.5913117</v>
      </c>
      <c r="AZ515" s="112">
        <v>18.4643</v>
      </c>
    </row>
    <row r="516" hidden="1">
      <c r="A516">
        <f t="shared" si="2"/>
        <v>0</v>
      </c>
      <c r="B516" t="str">
        <f t="shared" si="3"/>
        <v/>
      </c>
      <c r="C516" t="str">
        <f>if(and(D$4&gt;1,E516=PROSES!$D$22),,D516)</f>
        <v/>
      </c>
      <c r="D516" s="1" t="str">
        <f>if(and(F$4&gt;1,F516=PROSES!$B$10),,F516)</f>
        <v/>
      </c>
      <c r="E516" t="str">
        <f t="shared" si="4"/>
        <v/>
      </c>
      <c r="F516" t="str">
        <f t="shared" si="5"/>
        <v/>
      </c>
      <c r="G516" s="1" t="str">
        <f>if(Z516=PROSES!$E$29,T516,)</f>
        <v/>
      </c>
      <c r="H516" t="str">
        <f>if(X516=PROSES!$E$29,T516,)</f>
        <v/>
      </c>
      <c r="I516" t="str">
        <f t="shared" si="6"/>
        <v/>
      </c>
      <c r="J516" t="str">
        <f>if(and($K$4&gt;1,R516=PROSES!$C$2),,K516)</f>
        <v/>
      </c>
      <c r="K516" s="1" t="str">
        <f>if(and($L$4&gt;1,L516=PROSES!$B$2),,L516)</f>
        <v/>
      </c>
      <c r="L516" t="str">
        <f t="shared" si="7"/>
        <v/>
      </c>
      <c r="M516" t="str">
        <f>if(Z516=PROSES!$B$3,T516,)</f>
        <v/>
      </c>
      <c r="N516" t="str">
        <f>if(X516=PROSES!$B$3,T516,)</f>
        <v/>
      </c>
      <c r="O516" t="str">
        <f t="shared" si="8"/>
        <v/>
      </c>
      <c r="P516" t="str">
        <f>if(Z516=PROSES!$B$1,T516,)</f>
        <v/>
      </c>
      <c r="Q516" t="str">
        <f>if(X516=PROSES!$B$1,T516,)</f>
        <v/>
      </c>
      <c r="R516" t="str">
        <f t="shared" si="9"/>
        <v>INDRAMAYU7MANDIRANCAN7</v>
      </c>
      <c r="S516" s="3"/>
      <c r="T516" s="68" t="s">
        <v>3830</v>
      </c>
      <c r="U516" s="68" t="s">
        <v>3793</v>
      </c>
      <c r="V516" s="68" t="s">
        <v>75</v>
      </c>
      <c r="W516" s="68" t="s">
        <v>3794</v>
      </c>
      <c r="X516" s="68" t="s">
        <v>3793</v>
      </c>
      <c r="Y516" s="68" t="s">
        <v>236</v>
      </c>
      <c r="Z516" s="68" t="s">
        <v>1389</v>
      </c>
      <c r="AA516" s="68" t="s">
        <v>236</v>
      </c>
      <c r="AB516" s="6"/>
      <c r="AC516" s="6"/>
      <c r="AD516" s="112">
        <v>0.0</v>
      </c>
      <c r="AE516" s="112">
        <v>1.0</v>
      </c>
      <c r="AF516" s="6"/>
      <c r="AG516" s="112">
        <v>90.0</v>
      </c>
      <c r="AH516" s="112">
        <v>1.0</v>
      </c>
      <c r="AI516" s="68" t="s">
        <v>64</v>
      </c>
      <c r="AJ516" s="112">
        <v>0.0</v>
      </c>
      <c r="AK516" s="6"/>
      <c r="AL516" s="6"/>
      <c r="AM516" s="112">
        <v>0.0</v>
      </c>
      <c r="AN516" s="112">
        <v>0.0</v>
      </c>
      <c r="AO516" s="112">
        <v>100.0</v>
      </c>
      <c r="AP516" s="112">
        <v>1.0</v>
      </c>
      <c r="AQ516" s="112">
        <v>3.016</v>
      </c>
      <c r="AR516" s="112">
        <v>22.12902</v>
      </c>
      <c r="AS516" s="112">
        <v>86.07044</v>
      </c>
      <c r="AT516" s="112">
        <v>1.5165</v>
      </c>
      <c r="AU516" s="112">
        <v>22.077</v>
      </c>
      <c r="AV516" s="112">
        <v>14.8365</v>
      </c>
      <c r="AW516" s="112">
        <v>99.378</v>
      </c>
      <c r="AX516" s="112">
        <v>0.0</v>
      </c>
      <c r="AY516" s="112">
        <v>1.181559</v>
      </c>
      <c r="AZ516" s="112">
        <v>-5.847267</v>
      </c>
    </row>
    <row r="517" hidden="1">
      <c r="A517">
        <f t="shared" si="2"/>
        <v>0</v>
      </c>
      <c r="B517" t="str">
        <f t="shared" si="3"/>
        <v/>
      </c>
      <c r="C517" t="str">
        <f>if(and(D$4&gt;1,E517=PROSES!$D$22),,D517)</f>
        <v/>
      </c>
      <c r="D517" s="1" t="str">
        <f>if(and(F$4&gt;1,F517=PROSES!$B$10),,F517)</f>
        <v/>
      </c>
      <c r="E517" t="str">
        <f t="shared" si="4"/>
        <v/>
      </c>
      <c r="F517" t="str">
        <f t="shared" si="5"/>
        <v/>
      </c>
      <c r="G517" s="1" t="str">
        <f>if(Z517=PROSES!$E$29,T517,)</f>
        <v/>
      </c>
      <c r="H517" t="str">
        <f>if(X517=PROSES!$E$29,T517,)</f>
        <v/>
      </c>
      <c r="I517" t="str">
        <f t="shared" si="6"/>
        <v/>
      </c>
      <c r="J517" t="str">
        <f>if(and($K$4&gt;1,R517=PROSES!$C$2),,K517)</f>
        <v/>
      </c>
      <c r="K517" s="1" t="str">
        <f>if(and($L$4&gt;1,L517=PROSES!$B$2),,L517)</f>
        <v/>
      </c>
      <c r="L517" t="str">
        <f t="shared" si="7"/>
        <v/>
      </c>
      <c r="M517" t="str">
        <f>if(Z517=PROSES!$B$3,T517,)</f>
        <v/>
      </c>
      <c r="N517" t="str">
        <f>if(X517=PROSES!$B$3,T517,)</f>
        <v/>
      </c>
      <c r="O517" t="str">
        <f t="shared" si="8"/>
        <v/>
      </c>
      <c r="P517" t="str">
        <f>if(Z517=PROSES!$B$1,T517,)</f>
        <v/>
      </c>
      <c r="Q517" t="str">
        <f>if(X517=PROSES!$B$1,T517,)</f>
        <v/>
      </c>
      <c r="R517" t="str">
        <f t="shared" si="9"/>
        <v>INDRAMAYU7MANDIRANCAN7</v>
      </c>
      <c r="S517" s="3"/>
      <c r="T517" s="68" t="s">
        <v>3831</v>
      </c>
      <c r="U517" s="68" t="s">
        <v>3793</v>
      </c>
      <c r="V517" s="68" t="s">
        <v>75</v>
      </c>
      <c r="W517" s="68" t="s">
        <v>3794</v>
      </c>
      <c r="X517" s="68" t="s">
        <v>3793</v>
      </c>
      <c r="Y517" s="68" t="s">
        <v>236</v>
      </c>
      <c r="Z517" s="68" t="s">
        <v>1389</v>
      </c>
      <c r="AA517" s="68" t="s">
        <v>236</v>
      </c>
      <c r="AB517" s="6"/>
      <c r="AC517" s="6"/>
      <c r="AD517" s="112">
        <v>0.0</v>
      </c>
      <c r="AE517" s="112">
        <v>1.0</v>
      </c>
      <c r="AF517" s="6"/>
      <c r="AG517" s="112">
        <v>90.0</v>
      </c>
      <c r="AH517" s="112">
        <v>1.0</v>
      </c>
      <c r="AI517" s="68" t="s">
        <v>64</v>
      </c>
      <c r="AJ517" s="112">
        <v>0.0</v>
      </c>
      <c r="AK517" s="6"/>
      <c r="AL517" s="6"/>
      <c r="AM517" s="112">
        <v>0.0</v>
      </c>
      <c r="AN517" s="112">
        <v>0.0</v>
      </c>
      <c r="AO517" s="112">
        <v>100.0</v>
      </c>
      <c r="AP517" s="112">
        <v>1.0</v>
      </c>
      <c r="AQ517" s="112">
        <v>3.016</v>
      </c>
      <c r="AR517" s="112">
        <v>22.12902</v>
      </c>
      <c r="AS517" s="112">
        <v>86.07044</v>
      </c>
      <c r="AT517" s="112">
        <v>1.5165</v>
      </c>
      <c r="AU517" s="112">
        <v>22.077</v>
      </c>
      <c r="AV517" s="112">
        <v>14.8365</v>
      </c>
      <c r="AW517" s="112">
        <v>99.378</v>
      </c>
      <c r="AX517" s="112">
        <v>0.0</v>
      </c>
      <c r="AY517" s="112">
        <v>1.181559</v>
      </c>
      <c r="AZ517" s="112">
        <v>-5.847267</v>
      </c>
    </row>
    <row r="518" hidden="1">
      <c r="A518">
        <f t="shared" si="2"/>
        <v>0</v>
      </c>
      <c r="B518" t="str">
        <f t="shared" si="3"/>
        <v/>
      </c>
      <c r="C518" t="str">
        <f>if(and(D$4&gt;1,E518=PROSES!$D$22),,D518)</f>
        <v/>
      </c>
      <c r="D518" s="1" t="str">
        <f>if(and(F$4&gt;1,F518=PROSES!$B$10),,F518)</f>
        <v/>
      </c>
      <c r="E518" t="str">
        <f t="shared" si="4"/>
        <v/>
      </c>
      <c r="F518" t="str">
        <f t="shared" si="5"/>
        <v/>
      </c>
      <c r="G518" s="1" t="str">
        <f>if(Z518=PROSES!$E$29,T518,)</f>
        <v/>
      </c>
      <c r="H518" t="str">
        <f>if(X518=PROSES!$E$29,T518,)</f>
        <v/>
      </c>
      <c r="I518" t="str">
        <f t="shared" si="6"/>
        <v/>
      </c>
      <c r="J518" t="str">
        <f>if(and($K$4&gt;1,R518=PROSES!$C$2),,K518)</f>
        <v/>
      </c>
      <c r="K518" s="1" t="str">
        <f>if(and($L$4&gt;1,L518=PROSES!$B$2),,L518)</f>
        <v/>
      </c>
      <c r="L518" t="str">
        <f t="shared" si="7"/>
        <v/>
      </c>
      <c r="M518" t="str">
        <f>if(Z518=PROSES!$B$3,T518,)</f>
        <v/>
      </c>
      <c r="N518" t="str">
        <f>if(X518=PROSES!$B$3,T518,)</f>
        <v/>
      </c>
      <c r="O518" t="str">
        <f t="shared" si="8"/>
        <v/>
      </c>
      <c r="P518" t="str">
        <f>if(Z518=PROSES!$B$1,T518,)</f>
        <v/>
      </c>
      <c r="Q518" t="str">
        <f>if(X518=PROSES!$B$1,T518,)</f>
        <v/>
      </c>
      <c r="R518" t="str">
        <f t="shared" si="9"/>
        <v>CIGANEAINDORAMA4</v>
      </c>
      <c r="S518" s="3"/>
      <c r="T518" s="68" t="s">
        <v>1005</v>
      </c>
      <c r="U518" s="68" t="s">
        <v>115</v>
      </c>
      <c r="V518" s="68" t="s">
        <v>115</v>
      </c>
      <c r="W518" s="68" t="s">
        <v>116</v>
      </c>
      <c r="X518" s="68" t="s">
        <v>1006</v>
      </c>
      <c r="Y518" s="68" t="s">
        <v>118</v>
      </c>
      <c r="Z518" s="68" t="s">
        <v>1007</v>
      </c>
      <c r="AA518" s="68" t="s">
        <v>123</v>
      </c>
      <c r="AB518" s="6"/>
      <c r="AC518" s="6"/>
      <c r="AD518" s="112">
        <v>0.0</v>
      </c>
      <c r="AE518" s="112">
        <v>1.0</v>
      </c>
      <c r="AF518" s="6"/>
      <c r="AG518" s="112">
        <v>2.1</v>
      </c>
      <c r="AH518" s="112">
        <v>1.0</v>
      </c>
      <c r="AI518" s="68" t="s">
        <v>64</v>
      </c>
      <c r="AJ518" s="112">
        <v>0.0</v>
      </c>
      <c r="AK518" s="6"/>
      <c r="AL518" s="6"/>
      <c r="AM518" s="112">
        <v>0.0</v>
      </c>
      <c r="AN518" s="112">
        <v>0.0</v>
      </c>
      <c r="AO518" s="112">
        <v>100.0</v>
      </c>
      <c r="AP518" s="112">
        <v>1.0</v>
      </c>
      <c r="AQ518" s="112">
        <v>0.38</v>
      </c>
      <c r="AR518" s="112">
        <v>0.9291141</v>
      </c>
      <c r="AS518" s="112">
        <v>60.48</v>
      </c>
      <c r="AT518" s="112">
        <v>0.4578</v>
      </c>
      <c r="AU518" s="112">
        <v>0.8084999</v>
      </c>
      <c r="AV518" s="112">
        <v>0.7728</v>
      </c>
      <c r="AW518" s="112">
        <v>2.4255</v>
      </c>
      <c r="AX518" s="112">
        <v>0.0</v>
      </c>
      <c r="AY518" s="112">
        <v>0.5910276</v>
      </c>
      <c r="AZ518" s="112">
        <v>18.49655</v>
      </c>
    </row>
    <row r="519" hidden="1">
      <c r="A519">
        <f t="shared" si="2"/>
        <v>0</v>
      </c>
      <c r="B519" t="str">
        <f t="shared" si="3"/>
        <v/>
      </c>
      <c r="C519" t="str">
        <f>if(and(D$4&gt;1,E519=PROSES!$D$22),,D519)</f>
        <v/>
      </c>
      <c r="D519" s="1" t="str">
        <f>if(and(F$4&gt;1,F519=PROSES!$B$10),,F519)</f>
        <v/>
      </c>
      <c r="E519" t="str">
        <f t="shared" si="4"/>
        <v/>
      </c>
      <c r="F519" t="str">
        <f t="shared" si="5"/>
        <v/>
      </c>
      <c r="G519" s="1" t="str">
        <f>if(Z519=PROSES!$E$29,T519,)</f>
        <v/>
      </c>
      <c r="H519" t="str">
        <f>if(X519=PROSES!$E$29,T519,)</f>
        <v/>
      </c>
      <c r="I519" t="str">
        <f t="shared" si="6"/>
        <v/>
      </c>
      <c r="J519" t="str">
        <f>if(and($K$4&gt;1,R519=PROSES!$C$2),,K519)</f>
        <v/>
      </c>
      <c r="K519" s="1" t="str">
        <f>if(and($L$4&gt;1,L519=PROSES!$B$2),,L519)</f>
        <v/>
      </c>
      <c r="L519" t="str">
        <f t="shared" si="7"/>
        <v/>
      </c>
      <c r="M519" t="str">
        <f>if(Z519=PROSES!$B$3,T519,)</f>
        <v/>
      </c>
      <c r="N519" t="str">
        <f>if(X519=PROSES!$B$3,T519,)</f>
        <v/>
      </c>
      <c r="O519" t="str">
        <f t="shared" si="8"/>
        <v/>
      </c>
      <c r="P519" t="str">
        <f>if(Z519=PROSES!$B$1,T519,)</f>
        <v/>
      </c>
      <c r="Q519" t="str">
        <f>if(X519=PROSES!$B$1,T519,)</f>
        <v/>
      </c>
      <c r="R519" t="str">
        <f t="shared" si="9"/>
        <v>INDOLIBERTY5INDOLIBERTY_KTT5</v>
      </c>
      <c r="S519" s="3"/>
      <c r="T519" s="68" t="s">
        <v>1008</v>
      </c>
      <c r="U519" s="68" t="s">
        <v>115</v>
      </c>
      <c r="V519" s="68" t="s">
        <v>115</v>
      </c>
      <c r="W519" s="114" t="s">
        <v>1009</v>
      </c>
      <c r="X519" s="68" t="s">
        <v>1010</v>
      </c>
      <c r="Y519" s="68">
        <v>5.0</v>
      </c>
      <c r="Z519" s="68" t="s">
        <v>1011</v>
      </c>
      <c r="AA519" s="68">
        <v>5.0</v>
      </c>
      <c r="AB519" s="6"/>
      <c r="AC519" s="6"/>
      <c r="AD519" s="112">
        <v>0.0</v>
      </c>
      <c r="AE519" s="112">
        <v>1.0</v>
      </c>
      <c r="AF519" s="6"/>
      <c r="AG519" s="112">
        <v>0.5</v>
      </c>
      <c r="AH519" s="112">
        <v>1.0</v>
      </c>
      <c r="AI519" s="68" t="s">
        <v>64</v>
      </c>
      <c r="AJ519" s="112">
        <v>0.0</v>
      </c>
      <c r="AK519" s="6"/>
      <c r="AL519" s="6"/>
      <c r="AM519" s="112">
        <v>0.0</v>
      </c>
      <c r="AN519" s="112">
        <v>0.0</v>
      </c>
      <c r="AO519" s="112">
        <v>100.0</v>
      </c>
      <c r="AP519" s="112">
        <v>1.0</v>
      </c>
      <c r="AQ519" s="112">
        <v>0.572</v>
      </c>
      <c r="AR519" s="112">
        <v>0.1089613</v>
      </c>
      <c r="AS519" s="112">
        <v>69.11161</v>
      </c>
      <c r="AT519" s="112">
        <v>0.03885</v>
      </c>
      <c r="AU519" s="112">
        <v>0.1018</v>
      </c>
      <c r="AV519" s="112">
        <v>0.11385</v>
      </c>
      <c r="AW519" s="112">
        <v>0.3055</v>
      </c>
      <c r="AX519" s="112">
        <v>0.0</v>
      </c>
      <c r="AY519" s="112">
        <v>0.6640536</v>
      </c>
      <c r="AZ519" s="112">
        <v>0.6752586</v>
      </c>
    </row>
    <row r="520" hidden="1">
      <c r="A520">
        <f t="shared" si="2"/>
        <v>0</v>
      </c>
      <c r="B520" t="str">
        <f t="shared" si="3"/>
        <v/>
      </c>
      <c r="C520" t="str">
        <f>if(and(D$4&gt;1,E520=PROSES!$D$22),,D520)</f>
        <v/>
      </c>
      <c r="D520" s="1" t="str">
        <f>if(and(F$4&gt;1,F520=PROSES!$B$10),,F520)</f>
        <v/>
      </c>
      <c r="E520" t="str">
        <f t="shared" si="4"/>
        <v/>
      </c>
      <c r="F520" t="str">
        <f t="shared" si="5"/>
        <v/>
      </c>
      <c r="G520" s="1" t="str">
        <f>if(Z520=PROSES!$E$29,T520,)</f>
        <v/>
      </c>
      <c r="H520" t="str">
        <f>if(X520=PROSES!$E$29,T520,)</f>
        <v/>
      </c>
      <c r="I520" t="str">
        <f t="shared" si="6"/>
        <v/>
      </c>
      <c r="J520" t="str">
        <f>if(and($K$4&gt;1,R520=PROSES!$C$2),,K520)</f>
        <v/>
      </c>
      <c r="K520" s="1" t="str">
        <f>if(and($L$4&gt;1,L520=PROSES!$B$2),,L520)</f>
        <v/>
      </c>
      <c r="L520" t="str">
        <f t="shared" si="7"/>
        <v/>
      </c>
      <c r="M520" t="str">
        <f>if(Z520=PROSES!$B$3,T520,)</f>
        <v/>
      </c>
      <c r="N520" t="str">
        <f>if(X520=PROSES!$B$3,T520,)</f>
        <v/>
      </c>
      <c r="O520" t="str">
        <f t="shared" si="8"/>
        <v/>
      </c>
      <c r="P520" t="str">
        <f>if(Z520=PROSES!$B$1,T520,)</f>
        <v/>
      </c>
      <c r="Q520" t="str">
        <f>if(X520=PROSES!$B$1,T520,)</f>
        <v/>
      </c>
      <c r="R520" t="str">
        <f t="shared" si="9"/>
        <v>PRIOK BARAT</v>
      </c>
      <c r="S520" s="3"/>
      <c r="T520" s="68" t="s">
        <v>1012</v>
      </c>
      <c r="U520" s="68" t="s">
        <v>58</v>
      </c>
      <c r="V520" s="68" t="s">
        <v>58</v>
      </c>
      <c r="W520" s="114" t="s">
        <v>1013</v>
      </c>
      <c r="X520" s="68"/>
      <c r="Y520" s="68" t="s">
        <v>1014</v>
      </c>
      <c r="Z520" s="68" t="s">
        <v>1015</v>
      </c>
      <c r="AA520" s="68" t="s">
        <v>872</v>
      </c>
      <c r="AB520" s="6"/>
      <c r="AC520" s="6"/>
      <c r="AD520" s="112">
        <v>0.0</v>
      </c>
      <c r="AE520" s="112">
        <v>1.0</v>
      </c>
      <c r="AF520" s="6"/>
      <c r="AG520" s="112">
        <v>1.0</v>
      </c>
      <c r="AH520" s="112">
        <v>1.0</v>
      </c>
      <c r="AI520" s="68" t="s">
        <v>880</v>
      </c>
      <c r="AJ520" s="112">
        <v>0.0</v>
      </c>
      <c r="AK520" s="6"/>
      <c r="AL520" s="6"/>
      <c r="AM520" s="112">
        <v>0.0</v>
      </c>
      <c r="AN520" s="112">
        <v>0.0</v>
      </c>
      <c r="AO520" s="112">
        <v>100.0</v>
      </c>
      <c r="AP520" s="112">
        <v>1.0</v>
      </c>
      <c r="AQ520" s="112">
        <v>2.722</v>
      </c>
      <c r="AR520" s="112">
        <v>0.06285009</v>
      </c>
      <c r="AS520" s="112">
        <v>80.34584</v>
      </c>
      <c r="AT520" s="112">
        <v>0.01054</v>
      </c>
      <c r="AU520" s="112">
        <v>0.06196</v>
      </c>
      <c r="AV520" s="112">
        <v>0.046425</v>
      </c>
      <c r="AW520" s="112">
        <v>0.03493</v>
      </c>
      <c r="AX520" s="112">
        <v>0.0</v>
      </c>
      <c r="AY520" s="112">
        <v>0.2382712</v>
      </c>
      <c r="AZ520" s="112">
        <v>-117.3344</v>
      </c>
    </row>
    <row r="521" hidden="1">
      <c r="A521">
        <f t="shared" si="2"/>
        <v>0</v>
      </c>
      <c r="B521" t="str">
        <f t="shared" si="3"/>
        <v/>
      </c>
      <c r="C521" t="str">
        <f>if(and(D$4&gt;1,E521=PROSES!$D$22),,D521)</f>
        <v/>
      </c>
      <c r="D521" s="1" t="str">
        <f>if(and(F$4&gt;1,F521=PROSES!$B$10),,F521)</f>
        <v/>
      </c>
      <c r="E521" t="str">
        <f t="shared" si="4"/>
        <v/>
      </c>
      <c r="F521" t="str">
        <f t="shared" si="5"/>
        <v/>
      </c>
      <c r="G521" s="1" t="str">
        <f>if(Z521=PROSES!$E$29,T521,)</f>
        <v/>
      </c>
      <c r="H521" t="str">
        <f>if(X521=PROSES!$E$29,T521,)</f>
        <v/>
      </c>
      <c r="I521" t="str">
        <f t="shared" si="6"/>
        <v/>
      </c>
      <c r="J521" t="str">
        <f>if(and($K$4&gt;1,R521=PROSES!$C$2),,K521)</f>
        <v/>
      </c>
      <c r="K521" s="1" t="str">
        <f>if(and($L$4&gt;1,L521=PROSES!$B$2),,L521)</f>
        <v/>
      </c>
      <c r="L521" t="str">
        <f t="shared" si="7"/>
        <v/>
      </c>
      <c r="M521" t="str">
        <f>if(Z521=PROSES!$B$3,T521,)</f>
        <v/>
      </c>
      <c r="N521" t="str">
        <f>if(X521=PROSES!$B$3,T521,)</f>
        <v/>
      </c>
      <c r="O521" t="str">
        <f t="shared" si="8"/>
        <v/>
      </c>
      <c r="P521" t="str">
        <f>if(Z521=PROSES!$B$1,T521,)</f>
        <v/>
      </c>
      <c r="Q521" t="str">
        <f>if(X521=PROSES!$B$1,T521,)</f>
        <v/>
      </c>
      <c r="R521" t="str">
        <f t="shared" si="9"/>
        <v>NEW PRIOK</v>
      </c>
      <c r="S521" s="3"/>
      <c r="T521" s="68" t="s">
        <v>1016</v>
      </c>
      <c r="U521" s="68" t="s">
        <v>58</v>
      </c>
      <c r="V521" s="68" t="s">
        <v>58</v>
      </c>
      <c r="W521" s="68" t="s">
        <v>1013</v>
      </c>
      <c r="X521" s="68"/>
      <c r="Y521" s="112" t="s">
        <v>1017</v>
      </c>
      <c r="Z521" s="68" t="s">
        <v>871</v>
      </c>
      <c r="AA521" s="112" t="s">
        <v>872</v>
      </c>
      <c r="AB521" s="6"/>
      <c r="AC521" s="6"/>
      <c r="AD521" s="112">
        <v>0.0</v>
      </c>
      <c r="AE521" s="112">
        <v>1.0</v>
      </c>
      <c r="AF521" s="6"/>
      <c r="AG521" s="112">
        <v>0.6</v>
      </c>
      <c r="AH521" s="112">
        <v>1.0</v>
      </c>
      <c r="AI521" s="68" t="s">
        <v>64</v>
      </c>
      <c r="AJ521" s="112">
        <v>0.0</v>
      </c>
      <c r="AK521" s="6"/>
      <c r="AL521" s="6"/>
      <c r="AM521" s="112">
        <v>0.0</v>
      </c>
      <c r="AN521" s="112">
        <v>0.0</v>
      </c>
      <c r="AO521" s="112">
        <v>100.0</v>
      </c>
      <c r="AP521" s="112">
        <v>1.0</v>
      </c>
      <c r="AQ521" s="112">
        <v>2.722</v>
      </c>
      <c r="AR521" s="112">
        <v>0.03771005</v>
      </c>
      <c r="AS521" s="112">
        <v>80.34584</v>
      </c>
      <c r="AT521" s="112">
        <v>0.006324</v>
      </c>
      <c r="AU521" s="112">
        <v>0.037176</v>
      </c>
      <c r="AV521" s="112">
        <v>0.027855</v>
      </c>
      <c r="AW521" s="112">
        <v>0.020958</v>
      </c>
      <c r="AX521" s="112">
        <v>0.0</v>
      </c>
      <c r="AY521" s="112">
        <v>0.2382712</v>
      </c>
      <c r="AZ521" s="112">
        <v>-117.3344</v>
      </c>
    </row>
    <row r="522">
      <c r="A522">
        <f t="shared" si="2"/>
        <v>0</v>
      </c>
      <c r="B522" t="str">
        <f t="shared" si="3"/>
        <v/>
      </c>
      <c r="C522" t="str">
        <f>if(and(D$4&gt;1,E522=PROSES!$D$22),,D522)</f>
        <v/>
      </c>
      <c r="D522" s="1" t="str">
        <f>if(and(F$4&gt;1,F522=PROSES!$B$10),,F522)</f>
        <v/>
      </c>
      <c r="E522" t="str">
        <f t="shared" si="4"/>
        <v/>
      </c>
      <c r="F522" t="str">
        <f t="shared" si="5"/>
        <v/>
      </c>
      <c r="G522" s="1" t="str">
        <f>if(Z522=PROSES!$E$29,T522,)</f>
        <v/>
      </c>
      <c r="H522" t="str">
        <f>if(X522=PROSES!$E$29,T522,)</f>
        <v/>
      </c>
      <c r="I522" t="str">
        <f t="shared" si="6"/>
        <v/>
      </c>
      <c r="J522" t="str">
        <f>if(and($K$4&gt;1,R522=PROSES!$C$2),,K522)</f>
        <v/>
      </c>
      <c r="K522" s="1" t="str">
        <f>if(and($L$4&gt;1,L522=PROSES!$B$2),,L522)</f>
        <v/>
      </c>
      <c r="L522" t="str">
        <f t="shared" si="7"/>
        <v/>
      </c>
      <c r="M522" t="str">
        <f>if(Z522=PROSES!$B$3,T522,)</f>
        <v/>
      </c>
      <c r="N522" t="str">
        <f>if(X522=PROSES!$B$3,T522,)</f>
        <v/>
      </c>
      <c r="O522" t="str">
        <f t="shared" si="8"/>
        <v/>
      </c>
      <c r="P522" t="str">
        <f>if(Z522=PROSES!$B$1,T522,)</f>
        <v/>
      </c>
      <c r="Q522" t="str">
        <f>if(X522=PROSES!$B$1,T522,)</f>
        <v/>
      </c>
      <c r="R522" t="str">
        <f t="shared" si="9"/>
        <v>JAJARGONDANGREJO</v>
      </c>
      <c r="S522" s="3"/>
      <c r="T522" s="68" t="s">
        <v>1018</v>
      </c>
      <c r="U522" s="68" t="s">
        <v>176</v>
      </c>
      <c r="V522" s="68" t="s">
        <v>176</v>
      </c>
      <c r="W522" s="68" t="s">
        <v>171</v>
      </c>
      <c r="X522" s="68" t="s">
        <v>188</v>
      </c>
      <c r="Y522" s="112">
        <v>2.0</v>
      </c>
      <c r="Z522" s="68" t="s">
        <v>1019</v>
      </c>
      <c r="AA522" s="112">
        <v>1.0</v>
      </c>
      <c r="AB522" s="6"/>
      <c r="AC522" s="6"/>
      <c r="AD522" s="112">
        <v>0.0</v>
      </c>
      <c r="AE522" s="112">
        <v>1.0</v>
      </c>
      <c r="AF522" s="6"/>
      <c r="AG522" s="112">
        <v>13.4</v>
      </c>
      <c r="AH522" s="112">
        <v>1.0</v>
      </c>
      <c r="AI522" s="68" t="s">
        <v>64</v>
      </c>
      <c r="AJ522" s="112">
        <v>0.0</v>
      </c>
      <c r="AK522" s="6"/>
      <c r="AL522" s="6"/>
      <c r="AM522" s="112">
        <v>0.0</v>
      </c>
      <c r="AN522" s="112">
        <v>0.0</v>
      </c>
      <c r="AO522" s="112">
        <v>100.0</v>
      </c>
      <c r="AP522" s="112">
        <v>1.0</v>
      </c>
      <c r="AQ522" s="112">
        <v>0.58</v>
      </c>
      <c r="AR522" s="112">
        <v>5.622582</v>
      </c>
      <c r="AS522" s="112">
        <v>70.94324</v>
      </c>
      <c r="AT522" s="112">
        <v>1.8358</v>
      </c>
      <c r="AU522" s="112">
        <v>5.31444</v>
      </c>
      <c r="AV522" s="112">
        <v>3.8458</v>
      </c>
      <c r="AW522" s="112">
        <v>15.94332</v>
      </c>
      <c r="AX522" s="112">
        <v>0.0</v>
      </c>
      <c r="AY522" s="112">
        <v>0.6412987</v>
      </c>
      <c r="AZ522" s="112">
        <v>8.348166</v>
      </c>
    </row>
    <row r="523">
      <c r="A523">
        <f t="shared" si="2"/>
        <v>0</v>
      </c>
      <c r="B523" t="str">
        <f t="shared" si="3"/>
        <v/>
      </c>
      <c r="C523" t="str">
        <f>if(and(D$4&gt;1,E523=PROSES!$D$22),,D523)</f>
        <v/>
      </c>
      <c r="D523" s="1" t="str">
        <f>if(and(F$4&gt;1,F523=PROSES!$B$10),,F523)</f>
        <v/>
      </c>
      <c r="E523" t="str">
        <f t="shared" si="4"/>
        <v/>
      </c>
      <c r="F523" t="str">
        <f t="shared" si="5"/>
        <v/>
      </c>
      <c r="G523" s="1" t="str">
        <f>if(Z523=PROSES!$E$29,T523,)</f>
        <v/>
      </c>
      <c r="H523" t="str">
        <f>if(X523=PROSES!$E$29,T523,)</f>
        <v/>
      </c>
      <c r="I523" t="str">
        <f t="shared" si="6"/>
        <v/>
      </c>
      <c r="J523" t="str">
        <f>if(and($K$4&gt;1,R523=PROSES!$C$2),,K523)</f>
        <v/>
      </c>
      <c r="K523" s="1" t="str">
        <f>if(and($L$4&gt;1,L523=PROSES!$B$2),,L523)</f>
        <v/>
      </c>
      <c r="L523" t="str">
        <f t="shared" si="7"/>
        <v/>
      </c>
      <c r="M523" t="str">
        <f>if(Z523=PROSES!$B$3,T523,)</f>
        <v/>
      </c>
      <c r="N523" t="str">
        <f>if(X523=PROSES!$B$3,T523,)</f>
        <v/>
      </c>
      <c r="O523" t="str">
        <f t="shared" si="8"/>
        <v/>
      </c>
      <c r="P523" t="str">
        <f>if(Z523=PROSES!$B$1,T523,)</f>
        <v/>
      </c>
      <c r="Q523" t="str">
        <f>if(X523=PROSES!$B$1,T523,)</f>
        <v/>
      </c>
      <c r="R523" t="str">
        <f t="shared" si="9"/>
        <v>JAJARGONDANGREJO</v>
      </c>
      <c r="S523" s="3"/>
      <c r="T523" s="68" t="s">
        <v>1020</v>
      </c>
      <c r="U523" s="68" t="s">
        <v>176</v>
      </c>
      <c r="V523" s="68" t="s">
        <v>176</v>
      </c>
      <c r="W523" s="68" t="s">
        <v>171</v>
      </c>
      <c r="X523" s="68" t="s">
        <v>188</v>
      </c>
      <c r="Y523" s="112">
        <v>2.0</v>
      </c>
      <c r="Z523" s="68" t="s">
        <v>1019</v>
      </c>
      <c r="AA523" s="112">
        <v>1.0</v>
      </c>
      <c r="AB523" s="6"/>
      <c r="AC523" s="6"/>
      <c r="AD523" s="112">
        <v>0.0</v>
      </c>
      <c r="AE523" s="112">
        <v>1.0</v>
      </c>
      <c r="AF523" s="6"/>
      <c r="AG523" s="112">
        <v>13.4</v>
      </c>
      <c r="AH523" s="112">
        <v>1.0</v>
      </c>
      <c r="AI523" s="68" t="s">
        <v>64</v>
      </c>
      <c r="AJ523" s="112">
        <v>0.0</v>
      </c>
      <c r="AK523" s="6"/>
      <c r="AL523" s="6"/>
      <c r="AM523" s="112">
        <v>0.0</v>
      </c>
      <c r="AN523" s="112">
        <v>0.0</v>
      </c>
      <c r="AO523" s="112">
        <v>100.0</v>
      </c>
      <c r="AP523" s="112">
        <v>1.0</v>
      </c>
      <c r="AQ523" s="112">
        <v>0.58</v>
      </c>
      <c r="AR523" s="112">
        <v>5.622582</v>
      </c>
      <c r="AS523" s="112">
        <v>70.94324</v>
      </c>
      <c r="AT523" s="112">
        <v>1.8358</v>
      </c>
      <c r="AU523" s="112">
        <v>5.31444</v>
      </c>
      <c r="AV523" s="112">
        <v>3.8458</v>
      </c>
      <c r="AW523" s="112">
        <v>15.94332</v>
      </c>
      <c r="AX523" s="112">
        <v>0.0</v>
      </c>
      <c r="AY523" s="112">
        <v>0.6412987</v>
      </c>
      <c r="AZ523" s="112">
        <v>8.348166</v>
      </c>
    </row>
    <row r="524" hidden="1">
      <c r="A524">
        <f t="shared" si="2"/>
        <v>0</v>
      </c>
      <c r="B524" t="str">
        <f t="shared" si="3"/>
        <v/>
      </c>
      <c r="C524" t="str">
        <f>if(and(D$4&gt;1,E524=PROSES!$D$22),,D524)</f>
        <v/>
      </c>
      <c r="D524" s="1" t="str">
        <f>if(and(F$4&gt;1,F524=PROSES!$B$10),,F524)</f>
        <v/>
      </c>
      <c r="E524" t="str">
        <f t="shared" si="4"/>
        <v/>
      </c>
      <c r="F524" t="str">
        <f t="shared" si="5"/>
        <v/>
      </c>
      <c r="G524" s="1" t="str">
        <f>if(Z524=PROSES!$E$29,T524,)</f>
        <v/>
      </c>
      <c r="H524" t="str">
        <f>if(X524=PROSES!$E$29,T524,)</f>
        <v/>
      </c>
      <c r="I524" t="str">
        <f t="shared" si="6"/>
        <v/>
      </c>
      <c r="J524" t="str">
        <f>if(and($K$4&gt;1,R524=PROSES!$C$2),,K524)</f>
        <v/>
      </c>
      <c r="K524" s="1" t="str">
        <f>if(and($L$4&gt;1,L524=PROSES!$B$2),,L524)</f>
        <v/>
      </c>
      <c r="L524" t="str">
        <f t="shared" si="7"/>
        <v/>
      </c>
      <c r="M524" t="str">
        <f>if(Z524=PROSES!$B$3,T524,)</f>
        <v/>
      </c>
      <c r="N524" t="str">
        <f>if(X524=PROSES!$B$3,T524,)</f>
        <v/>
      </c>
      <c r="O524" t="str">
        <f t="shared" si="8"/>
        <v/>
      </c>
      <c r="P524" t="str">
        <f>if(Z524=PROSES!$B$1,T524,)</f>
        <v/>
      </c>
      <c r="Q524" t="str">
        <f>if(X524=PROSES!$B$1,T524,)</f>
        <v/>
      </c>
      <c r="R524" t="str">
        <f t="shared" si="9"/>
        <v>JAJARMANGKUNEGARAN</v>
      </c>
      <c r="S524" s="3"/>
      <c r="T524" s="68" t="s">
        <v>1021</v>
      </c>
      <c r="U524" s="68" t="s">
        <v>176</v>
      </c>
      <c r="V524" s="68" t="s">
        <v>176</v>
      </c>
      <c r="W524" s="68" t="s">
        <v>103</v>
      </c>
      <c r="X524" s="68" t="s">
        <v>188</v>
      </c>
      <c r="Y524" s="112">
        <v>2.0</v>
      </c>
      <c r="Z524" s="68" t="s">
        <v>1022</v>
      </c>
      <c r="AA524" s="112">
        <v>2.0</v>
      </c>
      <c r="AB524" s="6"/>
      <c r="AC524" s="6"/>
      <c r="AD524" s="112">
        <v>0.0</v>
      </c>
      <c r="AE524" s="112">
        <v>1.0</v>
      </c>
      <c r="AF524" s="6"/>
      <c r="AG524" s="112">
        <v>5.6</v>
      </c>
      <c r="AH524" s="112">
        <v>1.0</v>
      </c>
      <c r="AI524" s="68" t="s">
        <v>64</v>
      </c>
      <c r="AJ524" s="112">
        <v>0.0</v>
      </c>
      <c r="AK524" s="6"/>
      <c r="AL524" s="6"/>
      <c r="AM524" s="112">
        <v>0.0</v>
      </c>
      <c r="AN524" s="112">
        <v>0.0</v>
      </c>
      <c r="AO524" s="112">
        <v>100.0</v>
      </c>
      <c r="AP524" s="112">
        <v>1.0</v>
      </c>
      <c r="AQ524" s="112">
        <v>0.55</v>
      </c>
      <c r="AR524" s="112">
        <v>0.8853137</v>
      </c>
      <c r="AS524" s="112">
        <v>56.61149</v>
      </c>
      <c r="AT524" s="112">
        <v>0.4872</v>
      </c>
      <c r="AU524" s="112">
        <v>0.7392</v>
      </c>
      <c r="AV524" s="112">
        <v>1.3272</v>
      </c>
      <c r="AW524" s="112">
        <v>2.2176</v>
      </c>
      <c r="AX524" s="112">
        <v>0.0</v>
      </c>
      <c r="AY524" s="112">
        <v>0.6402146</v>
      </c>
      <c r="AZ524" s="112">
        <v>3.784061</v>
      </c>
    </row>
    <row r="525" hidden="1">
      <c r="A525">
        <f t="shared" si="2"/>
        <v>0</v>
      </c>
      <c r="B525" t="str">
        <f t="shared" si="3"/>
        <v/>
      </c>
      <c r="C525" t="str">
        <f>if(and(D$4&gt;1,E525=PROSES!$D$22),,D525)</f>
        <v/>
      </c>
      <c r="D525" s="1" t="str">
        <f>if(and(F$4&gt;1,F525=PROSES!$B$10),,F525)</f>
        <v/>
      </c>
      <c r="E525" t="str">
        <f t="shared" si="4"/>
        <v/>
      </c>
      <c r="F525" t="str">
        <f t="shared" si="5"/>
        <v/>
      </c>
      <c r="G525" s="1" t="str">
        <f>if(Z525=PROSES!$E$29,T525,)</f>
        <v/>
      </c>
      <c r="H525" t="str">
        <f>if(X525=PROSES!$E$29,T525,)</f>
        <v/>
      </c>
      <c r="I525" t="str">
        <f t="shared" si="6"/>
        <v/>
      </c>
      <c r="J525" t="str">
        <f>if(and($K$4&gt;1,R525=PROSES!$C$2),,K525)</f>
        <v/>
      </c>
      <c r="K525" s="1" t="str">
        <f>if(and($L$4&gt;1,L525=PROSES!$B$2),,L525)</f>
        <v/>
      </c>
      <c r="L525" t="str">
        <f t="shared" si="7"/>
        <v/>
      </c>
      <c r="M525" t="str">
        <f>if(Z525=PROSES!$B$3,T525,)</f>
        <v/>
      </c>
      <c r="N525" t="str">
        <f>if(X525=PROSES!$B$3,T525,)</f>
        <v/>
      </c>
      <c r="O525" t="str">
        <f t="shared" si="8"/>
        <v/>
      </c>
      <c r="P525" t="str">
        <f>if(Z525=PROSES!$B$1,T525,)</f>
        <v/>
      </c>
      <c r="Q525" t="str">
        <f>if(X525=PROSES!$B$1,T525,)</f>
        <v/>
      </c>
      <c r="R525" t="str">
        <f t="shared" si="9"/>
        <v>JAJARMANGKUNEGARAN</v>
      </c>
      <c r="S525" s="3"/>
      <c r="T525" s="68" t="s">
        <v>1023</v>
      </c>
      <c r="U525" s="68" t="s">
        <v>176</v>
      </c>
      <c r="V525" s="68" t="s">
        <v>176</v>
      </c>
      <c r="W525" s="68" t="s">
        <v>103</v>
      </c>
      <c r="X525" s="68" t="s">
        <v>188</v>
      </c>
      <c r="Y525" s="68">
        <v>2.0</v>
      </c>
      <c r="Z525" s="68" t="s">
        <v>1022</v>
      </c>
      <c r="AA525" s="68">
        <v>2.0</v>
      </c>
      <c r="AB525" s="6"/>
      <c r="AC525" s="6"/>
      <c r="AD525" s="112">
        <v>0.0</v>
      </c>
      <c r="AE525" s="112">
        <v>1.0</v>
      </c>
      <c r="AF525" s="6"/>
      <c r="AG525" s="112">
        <v>5.6</v>
      </c>
      <c r="AH525" s="112">
        <v>1.0</v>
      </c>
      <c r="AI525" s="68" t="s">
        <v>64</v>
      </c>
      <c r="AJ525" s="112">
        <v>0.0</v>
      </c>
      <c r="AK525" s="6"/>
      <c r="AL525" s="6"/>
      <c r="AM525" s="112">
        <v>0.0</v>
      </c>
      <c r="AN525" s="112">
        <v>0.0</v>
      </c>
      <c r="AO525" s="112">
        <v>100.0</v>
      </c>
      <c r="AP525" s="112">
        <v>1.0</v>
      </c>
      <c r="AQ525" s="112">
        <v>0.55</v>
      </c>
      <c r="AR525" s="112">
        <v>0.8853137</v>
      </c>
      <c r="AS525" s="112">
        <v>56.61149</v>
      </c>
      <c r="AT525" s="112">
        <v>0.4872</v>
      </c>
      <c r="AU525" s="112">
        <v>0.7392</v>
      </c>
      <c r="AV525" s="112">
        <v>1.3272</v>
      </c>
      <c r="AW525" s="112">
        <v>2.2176</v>
      </c>
      <c r="AX525" s="112">
        <v>0.0</v>
      </c>
      <c r="AY525" s="112">
        <v>0.6402146</v>
      </c>
      <c r="AZ525" s="112">
        <v>3.784061</v>
      </c>
    </row>
    <row r="526" hidden="1">
      <c r="A526">
        <f t="shared" si="2"/>
        <v>0</v>
      </c>
      <c r="B526" t="str">
        <f t="shared" si="3"/>
        <v/>
      </c>
      <c r="C526" t="str">
        <f>if(and(D$4&gt;1,E526=PROSES!$D$22),,D526)</f>
        <v/>
      </c>
      <c r="D526" s="1" t="str">
        <f>if(and(F$4&gt;1,F526=PROSES!$B$10),,F526)</f>
        <v/>
      </c>
      <c r="E526" t="str">
        <f t="shared" si="4"/>
        <v/>
      </c>
      <c r="F526" t="str">
        <f t="shared" si="5"/>
        <v/>
      </c>
      <c r="G526" s="1" t="str">
        <f>if(Z526=PROSES!$E$29,T526,)</f>
        <v/>
      </c>
      <c r="H526" t="str">
        <f>if(X526=PROSES!$E$29,T526,)</f>
        <v/>
      </c>
      <c r="I526" t="str">
        <f t="shared" si="6"/>
        <v/>
      </c>
      <c r="J526" t="str">
        <f>if(and($K$4&gt;1,R526=PROSES!$C$2),,K526)</f>
        <v/>
      </c>
      <c r="K526" s="1" t="str">
        <f>if(and($L$4&gt;1,L526=PROSES!$B$2),,L526)</f>
        <v/>
      </c>
      <c r="L526" t="str">
        <f t="shared" si="7"/>
        <v/>
      </c>
      <c r="M526" t="str">
        <f>if(Z526=PROSES!$B$3,T526,)</f>
        <v/>
      </c>
      <c r="N526" t="str">
        <f>if(X526=PROSES!$B$3,T526,)</f>
        <v/>
      </c>
      <c r="O526" t="str">
        <f t="shared" si="8"/>
        <v/>
      </c>
      <c r="P526" t="str">
        <f>if(Z526=PROSES!$B$1,T526,)</f>
        <v/>
      </c>
      <c r="Q526" t="str">
        <f>if(X526=PROSES!$B$1,T526,)</f>
        <v/>
      </c>
      <c r="R526" t="str">
        <f t="shared" si="9"/>
        <v>JATAKENEW JATAKE</v>
      </c>
      <c r="S526" s="3"/>
      <c r="T526" s="68" t="s">
        <v>3832</v>
      </c>
      <c r="U526" s="68" t="s">
        <v>58</v>
      </c>
      <c r="V526" s="68" t="s">
        <v>58</v>
      </c>
      <c r="W526" s="68" t="s">
        <v>90</v>
      </c>
      <c r="X526" s="68" t="s">
        <v>644</v>
      </c>
      <c r="Y526" s="115">
        <v>44232.0</v>
      </c>
      <c r="Z526" s="68" t="s">
        <v>3833</v>
      </c>
      <c r="AA526" s="115">
        <v>44201.0</v>
      </c>
      <c r="AB526" s="6"/>
      <c r="AC526" s="6"/>
      <c r="AD526" s="112">
        <v>0.0</v>
      </c>
      <c r="AE526" s="112">
        <v>1.0</v>
      </c>
      <c r="AF526" s="6"/>
      <c r="AG526" s="112">
        <v>3.53</v>
      </c>
      <c r="AH526" s="112">
        <v>1.0</v>
      </c>
      <c r="AI526" s="68" t="s">
        <v>64</v>
      </c>
      <c r="AJ526" s="112">
        <v>0.0</v>
      </c>
      <c r="AK526" s="6"/>
      <c r="AL526" s="6"/>
      <c r="AM526" s="112">
        <v>0.0</v>
      </c>
      <c r="AN526" s="112">
        <v>0.0</v>
      </c>
      <c r="AO526" s="112">
        <v>100.0</v>
      </c>
      <c r="AP526" s="112">
        <v>1.0</v>
      </c>
      <c r="AQ526" s="112">
        <v>1.62</v>
      </c>
      <c r="AR526" s="112">
        <v>1.000244</v>
      </c>
      <c r="AS526" s="112">
        <v>82.15014</v>
      </c>
      <c r="AT526" s="112">
        <v>0.136611</v>
      </c>
      <c r="AU526" s="112">
        <v>0.990871</v>
      </c>
      <c r="AV526" s="112">
        <v>0.666111</v>
      </c>
      <c r="AW526" s="112">
        <v>2.972613</v>
      </c>
      <c r="AX526" s="112">
        <v>0.0</v>
      </c>
      <c r="AY526" s="112">
        <v>0.683587</v>
      </c>
      <c r="AZ526" s="112">
        <v>-7.109503</v>
      </c>
    </row>
    <row r="527" hidden="1">
      <c r="A527">
        <f t="shared" si="2"/>
        <v>0</v>
      </c>
      <c r="B527" t="str">
        <f t="shared" si="3"/>
        <v/>
      </c>
      <c r="C527" t="str">
        <f>if(and(D$4&gt;1,E527=PROSES!$D$22),,D527)</f>
        <v/>
      </c>
      <c r="D527" s="1" t="str">
        <f>if(and(F$4&gt;1,F527=PROSES!$B$10),,F527)</f>
        <v/>
      </c>
      <c r="E527" t="str">
        <f t="shared" si="4"/>
        <v/>
      </c>
      <c r="F527" t="str">
        <f t="shared" si="5"/>
        <v/>
      </c>
      <c r="G527" s="1" t="str">
        <f>if(Z527=PROSES!$E$29,T527,)</f>
        <v/>
      </c>
      <c r="H527" t="str">
        <f>if(X527=PROSES!$E$29,T527,)</f>
        <v/>
      </c>
      <c r="I527" t="str">
        <f t="shared" si="6"/>
        <v/>
      </c>
      <c r="J527" t="str">
        <f>if(and($K$4&gt;1,R527=PROSES!$C$2),,K527)</f>
        <v/>
      </c>
      <c r="K527" s="1" t="str">
        <f>if(and($L$4&gt;1,L527=PROSES!$B$2),,L527)</f>
        <v/>
      </c>
      <c r="L527" t="str">
        <f t="shared" si="7"/>
        <v/>
      </c>
      <c r="M527" t="str">
        <f>if(Z527=PROSES!$B$3,T527,)</f>
        <v/>
      </c>
      <c r="N527" t="str">
        <f>if(X527=PROSES!$B$3,T527,)</f>
        <v/>
      </c>
      <c r="O527" t="str">
        <f t="shared" si="8"/>
        <v/>
      </c>
      <c r="P527" t="str">
        <f>if(Z527=PROSES!$B$1,T527,)</f>
        <v/>
      </c>
      <c r="Q527" t="str">
        <f>if(X527=PROSES!$B$1,T527,)</f>
        <v/>
      </c>
      <c r="R527" t="str">
        <f t="shared" si="9"/>
        <v>NEW JATAKEJATAKE</v>
      </c>
      <c r="S527" s="3"/>
      <c r="T527" s="68" t="s">
        <v>3834</v>
      </c>
      <c r="U527" s="68" t="s">
        <v>58</v>
      </c>
      <c r="V527" s="68" t="s">
        <v>58</v>
      </c>
      <c r="W527" s="68" t="s">
        <v>90</v>
      </c>
      <c r="X527" s="68" t="s">
        <v>3833</v>
      </c>
      <c r="Y527" s="115">
        <v>44232.0</v>
      </c>
      <c r="Z527" s="68" t="s">
        <v>644</v>
      </c>
      <c r="AA527" s="115">
        <v>44232.0</v>
      </c>
      <c r="AB527" s="6"/>
      <c r="AC527" s="6"/>
      <c r="AD527" s="112">
        <v>0.0</v>
      </c>
      <c r="AE527" s="112">
        <v>1.0</v>
      </c>
      <c r="AF527" s="6"/>
      <c r="AG527" s="112">
        <v>3.53</v>
      </c>
      <c r="AH527" s="112">
        <v>1.0</v>
      </c>
      <c r="AI527" s="68" t="s">
        <v>64</v>
      </c>
      <c r="AJ527" s="112">
        <v>0.0</v>
      </c>
      <c r="AK527" s="6"/>
      <c r="AL527" s="6"/>
      <c r="AM527" s="112">
        <v>0.0</v>
      </c>
      <c r="AN527" s="112">
        <v>0.0</v>
      </c>
      <c r="AO527" s="112">
        <v>100.0</v>
      </c>
      <c r="AP527" s="112">
        <v>1.0</v>
      </c>
      <c r="AQ527" s="112">
        <v>1.62</v>
      </c>
      <c r="AR527" s="112">
        <v>1.000244</v>
      </c>
      <c r="AS527" s="112">
        <v>82.15014</v>
      </c>
      <c r="AT527" s="112">
        <v>0.136611</v>
      </c>
      <c r="AU527" s="112">
        <v>0.990871</v>
      </c>
      <c r="AV527" s="112">
        <v>0.666111</v>
      </c>
      <c r="AW527" s="112">
        <v>2.972613</v>
      </c>
      <c r="AX527" s="112">
        <v>0.0</v>
      </c>
      <c r="AY527" s="112">
        <v>0.683587</v>
      </c>
      <c r="AZ527" s="112">
        <v>-7.109503</v>
      </c>
    </row>
    <row r="528" hidden="1">
      <c r="A528">
        <f t="shared" si="2"/>
        <v>0</v>
      </c>
      <c r="B528" t="str">
        <f t="shared" si="3"/>
        <v/>
      </c>
      <c r="C528" t="str">
        <f>if(and(D$4&gt;1,E528=PROSES!$D$22),,D528)</f>
        <v/>
      </c>
      <c r="D528" s="1" t="str">
        <f>if(and(F$4&gt;1,F528=PROSES!$B$10),,F528)</f>
        <v/>
      </c>
      <c r="E528" t="str">
        <f t="shared" si="4"/>
        <v/>
      </c>
      <c r="F528" t="str">
        <f t="shared" si="5"/>
        <v/>
      </c>
      <c r="G528" s="1" t="str">
        <f>if(Z528=PROSES!$E$29,T528,)</f>
        <v/>
      </c>
      <c r="H528" t="str">
        <f>if(X528=PROSES!$E$29,T528,)</f>
        <v/>
      </c>
      <c r="I528" t="str">
        <f t="shared" si="6"/>
        <v/>
      </c>
      <c r="J528" t="str">
        <f>if(and($K$4&gt;1,R528=PROSES!$C$2),,K528)</f>
        <v/>
      </c>
      <c r="K528" s="1" t="str">
        <f>if(and($L$4&gt;1,L528=PROSES!$B$2),,L528)</f>
        <v/>
      </c>
      <c r="L528" t="str">
        <f t="shared" si="7"/>
        <v/>
      </c>
      <c r="M528" t="str">
        <f>if(Z528=PROSES!$B$3,T528,)</f>
        <v/>
      </c>
      <c r="N528" t="str">
        <f>if(X528=PROSES!$B$3,T528,)</f>
        <v/>
      </c>
      <c r="O528" t="str">
        <f t="shared" si="8"/>
        <v/>
      </c>
      <c r="P528" t="str">
        <f>if(Z528=PROSES!$B$1,T528,)</f>
        <v/>
      </c>
      <c r="Q528" t="str">
        <f>if(X528=PROSES!$B$1,T528,)</f>
        <v/>
      </c>
      <c r="R528" t="str">
        <f t="shared" si="9"/>
        <v/>
      </c>
      <c r="S528" s="3"/>
      <c r="T528" s="68" t="s">
        <v>1024</v>
      </c>
      <c r="U528" s="68" t="s">
        <v>448</v>
      </c>
      <c r="V528" s="68" t="s">
        <v>82</v>
      </c>
      <c r="W528" s="68" t="s">
        <v>1025</v>
      </c>
      <c r="X528" s="68"/>
      <c r="Y528" s="68" t="s">
        <v>449</v>
      </c>
      <c r="Z528" s="68"/>
      <c r="AA528" s="68" t="s">
        <v>893</v>
      </c>
      <c r="AB528" s="6"/>
      <c r="AC528" s="6"/>
      <c r="AD528" s="112">
        <v>0.0</v>
      </c>
      <c r="AE528" s="112">
        <v>1.0</v>
      </c>
      <c r="AF528" s="6"/>
      <c r="AG528" s="112">
        <v>4.47</v>
      </c>
      <c r="AH528" s="112">
        <v>1.0</v>
      </c>
      <c r="AI528" s="68" t="s">
        <v>64</v>
      </c>
      <c r="AJ528" s="112">
        <v>0.0</v>
      </c>
      <c r="AK528" s="6"/>
      <c r="AL528" s="6"/>
      <c r="AM528" s="112">
        <v>0.0</v>
      </c>
      <c r="AN528" s="112">
        <v>0.0</v>
      </c>
      <c r="AO528" s="112">
        <v>100.0</v>
      </c>
      <c r="AP528" s="112">
        <v>1.0</v>
      </c>
      <c r="AQ528" s="112">
        <v>0.5</v>
      </c>
      <c r="AR528" s="112">
        <v>0.7029421</v>
      </c>
      <c r="AS528" s="112">
        <v>56.41098</v>
      </c>
      <c r="AT528" s="112">
        <v>0.38889</v>
      </c>
      <c r="AU528" s="112">
        <v>0.58557</v>
      </c>
      <c r="AV528" s="112">
        <v>1.05939</v>
      </c>
      <c r="AW528" s="112">
        <v>1.75671</v>
      </c>
      <c r="AX528" s="112">
        <v>3.17011</v>
      </c>
      <c r="AY528" s="112">
        <v>0.6399274</v>
      </c>
      <c r="AZ528" s="112">
        <v>3.797056</v>
      </c>
    </row>
    <row r="529" hidden="1">
      <c r="A529">
        <f t="shared" si="2"/>
        <v>0</v>
      </c>
      <c r="B529" t="str">
        <f t="shared" si="3"/>
        <v/>
      </c>
      <c r="C529" t="str">
        <f>if(and(D$4&gt;1,E529=PROSES!$D$22),,D529)</f>
        <v/>
      </c>
      <c r="D529" s="1" t="str">
        <f>if(and(F$4&gt;1,F529=PROSES!$B$10),,F529)</f>
        <v/>
      </c>
      <c r="E529" t="str">
        <f t="shared" si="4"/>
        <v/>
      </c>
      <c r="F529" t="str">
        <f t="shared" si="5"/>
        <v/>
      </c>
      <c r="G529" s="1" t="str">
        <f>if(Z529=PROSES!$E$29,T529,)</f>
        <v/>
      </c>
      <c r="H529" t="str">
        <f>if(X529=PROSES!$E$29,T529,)</f>
        <v/>
      </c>
      <c r="I529" t="str">
        <f t="shared" si="6"/>
        <v/>
      </c>
      <c r="J529" t="str">
        <f>if(and($K$4&gt;1,R529=PROSES!$C$2),,K529)</f>
        <v/>
      </c>
      <c r="K529" s="1" t="str">
        <f>if(and($L$4&gt;1,L529=PROSES!$B$2),,L529)</f>
        <v/>
      </c>
      <c r="L529" t="str">
        <f t="shared" si="7"/>
        <v/>
      </c>
      <c r="M529" t="str">
        <f>if(Z529=PROSES!$B$3,T529,)</f>
        <v/>
      </c>
      <c r="N529" t="str">
        <f>if(X529=PROSES!$B$3,T529,)</f>
        <v/>
      </c>
      <c r="O529" t="str">
        <f t="shared" si="8"/>
        <v/>
      </c>
      <c r="P529" t="str">
        <f>if(Z529=PROSES!$B$1,T529,)</f>
        <v/>
      </c>
      <c r="Q529" t="str">
        <f>if(X529=PROSES!$B$1,T529,)</f>
        <v/>
      </c>
      <c r="R529" t="str">
        <f t="shared" si="9"/>
        <v/>
      </c>
      <c r="S529" s="3"/>
      <c r="T529" s="68" t="s">
        <v>1026</v>
      </c>
      <c r="U529" s="68" t="s">
        <v>451</v>
      </c>
      <c r="V529" s="68" t="s">
        <v>82</v>
      </c>
      <c r="W529" s="68" t="s">
        <v>1025</v>
      </c>
      <c r="X529" s="68"/>
      <c r="Y529" s="68" t="s">
        <v>452</v>
      </c>
      <c r="Z529" s="68"/>
      <c r="AA529" s="68" t="s">
        <v>455</v>
      </c>
      <c r="AB529" s="6"/>
      <c r="AC529" s="6"/>
      <c r="AD529" s="112">
        <v>0.0</v>
      </c>
      <c r="AE529" s="112">
        <v>1.0</v>
      </c>
      <c r="AF529" s="6"/>
      <c r="AG529" s="112">
        <v>4.47</v>
      </c>
      <c r="AH529" s="112">
        <v>1.0</v>
      </c>
      <c r="AI529" s="68" t="s">
        <v>64</v>
      </c>
      <c r="AJ529" s="112">
        <v>0.0</v>
      </c>
      <c r="AK529" s="6"/>
      <c r="AL529" s="6"/>
      <c r="AM529" s="112">
        <v>0.0</v>
      </c>
      <c r="AN529" s="112">
        <v>0.0</v>
      </c>
      <c r="AO529" s="112">
        <v>100.0</v>
      </c>
      <c r="AP529" s="112">
        <v>1.0</v>
      </c>
      <c r="AQ529" s="112">
        <v>0.5</v>
      </c>
      <c r="AR529" s="112">
        <v>0.7029421</v>
      </c>
      <c r="AS529" s="112">
        <v>56.41098</v>
      </c>
      <c r="AT529" s="112">
        <v>0.38889</v>
      </c>
      <c r="AU529" s="112">
        <v>0.58557</v>
      </c>
      <c r="AV529" s="112">
        <v>1.05939</v>
      </c>
      <c r="AW529" s="112">
        <v>1.75671</v>
      </c>
      <c r="AX529" s="112">
        <v>3.17011</v>
      </c>
      <c r="AY529" s="112">
        <v>0.6399274</v>
      </c>
      <c r="AZ529" s="112">
        <v>3.797056</v>
      </c>
    </row>
    <row r="530" hidden="1">
      <c r="A530">
        <f t="shared" si="2"/>
        <v>0</v>
      </c>
      <c r="B530" t="str">
        <f t="shared" si="3"/>
        <v/>
      </c>
      <c r="C530" t="str">
        <f>if(and(D$4&gt;1,E530=PROSES!$D$22),,D530)</f>
        <v/>
      </c>
      <c r="D530" s="1" t="str">
        <f>if(and(F$4&gt;1,F530=PROSES!$B$10),,F530)</f>
        <v/>
      </c>
      <c r="E530" t="str">
        <f t="shared" si="4"/>
        <v/>
      </c>
      <c r="F530" t="str">
        <f t="shared" si="5"/>
        <v/>
      </c>
      <c r="G530" s="1" t="str">
        <f>if(Z530=PROSES!$E$29,T530,)</f>
        <v/>
      </c>
      <c r="H530" t="str">
        <f>if(X530=PROSES!$E$29,T530,)</f>
        <v/>
      </c>
      <c r="I530" t="str">
        <f t="shared" si="6"/>
        <v/>
      </c>
      <c r="J530" t="str">
        <f>if(and($K$4&gt;1,R530=PROSES!$C$2),,K530)</f>
        <v/>
      </c>
      <c r="K530" s="1" t="str">
        <f>if(and($L$4&gt;1,L530=PROSES!$B$2),,L530)</f>
        <v/>
      </c>
      <c r="L530" t="str">
        <f t="shared" si="7"/>
        <v/>
      </c>
      <c r="M530" t="str">
        <f>if(Z530=PROSES!$B$3,T530,)</f>
        <v/>
      </c>
      <c r="N530" t="str">
        <f>if(X530=PROSES!$B$3,T530,)</f>
        <v/>
      </c>
      <c r="O530" t="str">
        <f t="shared" si="8"/>
        <v/>
      </c>
      <c r="P530" t="str">
        <f>if(Z530=PROSES!$B$1,T530,)</f>
        <v/>
      </c>
      <c r="Q530" t="str">
        <f>if(X530=PROSES!$B$1,T530,)</f>
        <v/>
      </c>
      <c r="R530" t="str">
        <f t="shared" si="9"/>
        <v>GILIMANUK5</v>
      </c>
      <c r="S530" s="3"/>
      <c r="T530" s="68" t="s">
        <v>1027</v>
      </c>
      <c r="U530" s="68" t="s">
        <v>82</v>
      </c>
      <c r="V530" s="68" t="s">
        <v>82</v>
      </c>
      <c r="W530" s="68" t="s">
        <v>650</v>
      </c>
      <c r="X530" s="68"/>
      <c r="Y530" s="68" t="s">
        <v>402</v>
      </c>
      <c r="Z530" s="68" t="s">
        <v>456</v>
      </c>
      <c r="AA530" s="68" t="s">
        <v>85</v>
      </c>
      <c r="AB530" s="6"/>
      <c r="AC530" s="6"/>
      <c r="AD530" s="112">
        <v>0.0</v>
      </c>
      <c r="AE530" s="112">
        <v>1.0</v>
      </c>
      <c r="AF530" s="6"/>
      <c r="AG530" s="112">
        <v>6.5</v>
      </c>
      <c r="AH530" s="112">
        <v>1.0</v>
      </c>
      <c r="AI530" s="68" t="s">
        <v>64</v>
      </c>
      <c r="AJ530" s="112">
        <v>0.0</v>
      </c>
      <c r="AK530" s="6"/>
      <c r="AL530" s="6"/>
      <c r="AM530" s="112">
        <v>0.0</v>
      </c>
      <c r="AN530" s="112">
        <v>0.0</v>
      </c>
      <c r="AO530" s="112">
        <v>100.0</v>
      </c>
      <c r="AP530" s="112">
        <v>1.0</v>
      </c>
      <c r="AQ530" s="112">
        <v>0.6</v>
      </c>
      <c r="AR530" s="112">
        <v>0.8182904</v>
      </c>
      <c r="AS530" s="112">
        <v>63.33318</v>
      </c>
      <c r="AT530" s="112">
        <v>0.36725</v>
      </c>
      <c r="AU530" s="112">
        <v>0.73125</v>
      </c>
      <c r="AV530" s="112">
        <v>1.34225</v>
      </c>
      <c r="AW530" s="112">
        <v>2.19375</v>
      </c>
      <c r="AX530" s="112">
        <v>0.0</v>
      </c>
      <c r="AY530" s="112">
        <v>0.7160076</v>
      </c>
      <c r="AZ530" s="112">
        <v>-7.023246</v>
      </c>
    </row>
    <row r="531" hidden="1">
      <c r="A531">
        <f t="shared" si="2"/>
        <v>0</v>
      </c>
      <c r="B531" t="str">
        <f t="shared" si="3"/>
        <v/>
      </c>
      <c r="C531" t="str">
        <f>if(and(D$4&gt;1,E531=PROSES!$D$22),,D531)</f>
        <v/>
      </c>
      <c r="D531" s="1" t="str">
        <f>if(and(F$4&gt;1,F531=PROSES!$B$10),,F531)</f>
        <v/>
      </c>
      <c r="E531" t="str">
        <f t="shared" si="4"/>
        <v/>
      </c>
      <c r="F531" t="str">
        <f t="shared" si="5"/>
        <v/>
      </c>
      <c r="G531" s="1" t="str">
        <f>if(Z531=PROSES!$E$29,T531,)</f>
        <v/>
      </c>
      <c r="H531" t="str">
        <f>if(X531=PROSES!$E$29,T531,)</f>
        <v/>
      </c>
      <c r="I531" t="str">
        <f t="shared" si="6"/>
        <v/>
      </c>
      <c r="J531" t="str">
        <f>if(and($K$4&gt;1,R531=PROSES!$C$2),,K531)</f>
        <v/>
      </c>
      <c r="K531" s="1" t="str">
        <f>if(and($L$4&gt;1,L531=PROSES!$B$2),,L531)</f>
        <v/>
      </c>
      <c r="L531" t="str">
        <f t="shared" si="7"/>
        <v/>
      </c>
      <c r="M531" t="str">
        <f>if(Z531=PROSES!$B$3,T531,)</f>
        <v/>
      </c>
      <c r="N531" t="str">
        <f>if(X531=PROSES!$B$3,T531,)</f>
        <v/>
      </c>
      <c r="O531" t="str">
        <f t="shared" si="8"/>
        <v/>
      </c>
      <c r="P531" t="str">
        <f>if(Z531=PROSES!$B$1,T531,)</f>
        <v/>
      </c>
      <c r="Q531" t="str">
        <f>if(X531=PROSES!$B$1,T531,)</f>
        <v/>
      </c>
      <c r="R531" t="str">
        <f t="shared" si="9"/>
        <v>GILIMANUK5</v>
      </c>
      <c r="S531" s="3"/>
      <c r="T531" s="68" t="s">
        <v>1028</v>
      </c>
      <c r="U531" s="68" t="s">
        <v>82</v>
      </c>
      <c r="V531" s="68" t="s">
        <v>82</v>
      </c>
      <c r="W531" s="68" t="s">
        <v>650</v>
      </c>
      <c r="X531" s="68"/>
      <c r="Y531" s="68" t="s">
        <v>400</v>
      </c>
      <c r="Z531" s="68" t="s">
        <v>456</v>
      </c>
      <c r="AA531" s="68" t="s">
        <v>88</v>
      </c>
      <c r="AB531" s="6"/>
      <c r="AC531" s="6"/>
      <c r="AD531" s="112">
        <v>0.0</v>
      </c>
      <c r="AE531" s="112">
        <v>1.0</v>
      </c>
      <c r="AF531" s="6"/>
      <c r="AG531" s="112">
        <v>6.5</v>
      </c>
      <c r="AH531" s="112">
        <v>1.0</v>
      </c>
      <c r="AI531" s="68" t="s">
        <v>64</v>
      </c>
      <c r="AJ531" s="112">
        <v>0.0</v>
      </c>
      <c r="AK531" s="6"/>
      <c r="AL531" s="6"/>
      <c r="AM531" s="112">
        <v>0.0</v>
      </c>
      <c r="AN531" s="112">
        <v>0.0</v>
      </c>
      <c r="AO531" s="112">
        <v>100.0</v>
      </c>
      <c r="AP531" s="112">
        <v>1.0</v>
      </c>
      <c r="AQ531" s="112">
        <v>0.6</v>
      </c>
      <c r="AR531" s="112">
        <v>0.8182904</v>
      </c>
      <c r="AS531" s="112">
        <v>63.33318</v>
      </c>
      <c r="AT531" s="112">
        <v>0.36725</v>
      </c>
      <c r="AU531" s="112">
        <v>0.73125</v>
      </c>
      <c r="AV531" s="112">
        <v>1.34225</v>
      </c>
      <c r="AW531" s="112">
        <v>2.19375</v>
      </c>
      <c r="AX531" s="112">
        <v>0.0</v>
      </c>
      <c r="AY531" s="112">
        <v>0.7160076</v>
      </c>
      <c r="AZ531" s="112">
        <v>-7.023246</v>
      </c>
    </row>
    <row r="532" hidden="1">
      <c r="A532">
        <f t="shared" si="2"/>
        <v>0</v>
      </c>
      <c r="B532" t="str">
        <f t="shared" si="3"/>
        <v/>
      </c>
      <c r="C532" t="str">
        <f>if(and(D$4&gt;1,E532=PROSES!$D$22),,D532)</f>
        <v/>
      </c>
      <c r="D532" s="1" t="str">
        <f>if(and(F$4&gt;1,F532=PROSES!$B$10),,F532)</f>
        <v/>
      </c>
      <c r="E532" t="str">
        <f t="shared" si="4"/>
        <v/>
      </c>
      <c r="F532" t="str">
        <f t="shared" si="5"/>
        <v/>
      </c>
      <c r="G532" s="1" t="str">
        <f>if(Z532=PROSES!$E$29,T532,)</f>
        <v/>
      </c>
      <c r="H532" t="str">
        <f>if(X532=PROSES!$E$29,T532,)</f>
        <v/>
      </c>
      <c r="I532" t="str">
        <f t="shared" si="6"/>
        <v/>
      </c>
      <c r="J532" t="str">
        <f>if(and($K$4&gt;1,R532=PROSES!$C$2),,K532)</f>
        <v/>
      </c>
      <c r="K532" s="1" t="str">
        <f>if(and($L$4&gt;1,L532=PROSES!$B$2),,L532)</f>
        <v/>
      </c>
      <c r="L532" t="str">
        <f t="shared" si="7"/>
        <v/>
      </c>
      <c r="M532" t="str">
        <f>if(Z532=PROSES!$B$3,T532,)</f>
        <v/>
      </c>
      <c r="N532" t="str">
        <f>if(X532=PROSES!$B$3,T532,)</f>
        <v/>
      </c>
      <c r="O532" t="str">
        <f t="shared" si="8"/>
        <v/>
      </c>
      <c r="P532" t="str">
        <f>if(Z532=PROSES!$B$1,T532,)</f>
        <v/>
      </c>
      <c r="Q532" t="str">
        <f>if(X532=PROSES!$B$1,T532,)</f>
        <v/>
      </c>
      <c r="R532" t="str">
        <f t="shared" si="9"/>
        <v>JOMBANG5JATIGEDONG5</v>
      </c>
      <c r="S532" s="3"/>
      <c r="T532" s="68" t="s">
        <v>1029</v>
      </c>
      <c r="U532" s="68" t="s">
        <v>82</v>
      </c>
      <c r="V532" s="68" t="s">
        <v>82</v>
      </c>
      <c r="W532" s="68" t="s">
        <v>572</v>
      </c>
      <c r="X532" s="68" t="s">
        <v>1030</v>
      </c>
      <c r="Y532" s="68" t="s">
        <v>85</v>
      </c>
      <c r="Z532" s="68" t="s">
        <v>1031</v>
      </c>
      <c r="AA532" s="68" t="s">
        <v>88</v>
      </c>
      <c r="AB532" s="6"/>
      <c r="AC532" s="6"/>
      <c r="AD532" s="112">
        <v>0.0</v>
      </c>
      <c r="AE532" s="112">
        <v>1.0</v>
      </c>
      <c r="AF532" s="6"/>
      <c r="AG532" s="112">
        <v>14.56</v>
      </c>
      <c r="AH532" s="112">
        <v>1.0</v>
      </c>
      <c r="AI532" s="68" t="s">
        <v>64</v>
      </c>
      <c r="AJ532" s="112">
        <v>0.0</v>
      </c>
      <c r="AK532" s="6"/>
      <c r="AL532" s="6"/>
      <c r="AM532" s="112">
        <v>0.0</v>
      </c>
      <c r="AN532" s="112">
        <v>0.0</v>
      </c>
      <c r="AO532" s="112">
        <v>100.0</v>
      </c>
      <c r="AP532" s="112">
        <v>1.0</v>
      </c>
      <c r="AQ532" s="112">
        <v>1.5</v>
      </c>
      <c r="AR532" s="112">
        <v>4.002282</v>
      </c>
      <c r="AS532" s="112">
        <v>81.69598</v>
      </c>
      <c r="AT532" s="112">
        <v>0.578032</v>
      </c>
      <c r="AU532" s="112">
        <v>3.96032</v>
      </c>
      <c r="AV532" s="112">
        <v>2.762032</v>
      </c>
      <c r="AW532" s="112">
        <v>11.88096</v>
      </c>
      <c r="AX532" s="112">
        <v>0.0</v>
      </c>
      <c r="AY532" s="112">
        <v>0.6842953</v>
      </c>
      <c r="AZ532" s="112">
        <v>-7.111392</v>
      </c>
    </row>
    <row r="533" hidden="1">
      <c r="A533">
        <f t="shared" si="2"/>
        <v>0</v>
      </c>
      <c r="B533" t="str">
        <f t="shared" si="3"/>
        <v/>
      </c>
      <c r="C533" t="str">
        <f>if(and(D$4&gt;1,E533=PROSES!$D$22),,D533)</f>
        <v/>
      </c>
      <c r="D533" s="1" t="str">
        <f>if(and(F$4&gt;1,F533=PROSES!$B$10),,F533)</f>
        <v/>
      </c>
      <c r="E533" t="str">
        <f t="shared" si="4"/>
        <v/>
      </c>
      <c r="F533" t="str">
        <f t="shared" si="5"/>
        <v/>
      </c>
      <c r="G533" s="1" t="str">
        <f>if(Z533=PROSES!$E$29,T533,)</f>
        <v/>
      </c>
      <c r="H533" t="str">
        <f>if(X533=PROSES!$E$29,T533,)</f>
        <v/>
      </c>
      <c r="I533" t="str">
        <f t="shared" si="6"/>
        <v/>
      </c>
      <c r="J533" t="str">
        <f>if(and($K$4&gt;1,R533=PROSES!$C$2),,K533)</f>
        <v/>
      </c>
      <c r="K533" s="1" t="str">
        <f>if(and($L$4&gt;1,L533=PROSES!$B$2),,L533)</f>
        <v/>
      </c>
      <c r="L533" t="str">
        <f t="shared" si="7"/>
        <v/>
      </c>
      <c r="M533" t="str">
        <f>if(Z533=PROSES!$B$3,T533,)</f>
        <v/>
      </c>
      <c r="N533" t="str">
        <f>if(X533=PROSES!$B$3,T533,)</f>
        <v/>
      </c>
      <c r="O533" t="str">
        <f t="shared" si="8"/>
        <v/>
      </c>
      <c r="P533" t="str">
        <f>if(Z533=PROSES!$B$1,T533,)</f>
        <v/>
      </c>
      <c r="Q533" t="str">
        <f>if(X533=PROSES!$B$1,T533,)</f>
        <v/>
      </c>
      <c r="R533" t="str">
        <f t="shared" si="9"/>
        <v>JOMBANG5JATIGEDONG5</v>
      </c>
      <c r="S533" s="3"/>
      <c r="T533" s="68" t="s">
        <v>1032</v>
      </c>
      <c r="U533" s="68" t="s">
        <v>82</v>
      </c>
      <c r="V533" s="68" t="s">
        <v>82</v>
      </c>
      <c r="W533" s="68" t="s">
        <v>572</v>
      </c>
      <c r="X533" s="68" t="s">
        <v>1030</v>
      </c>
      <c r="Y533" s="68" t="s">
        <v>88</v>
      </c>
      <c r="Z533" s="68" t="s">
        <v>1031</v>
      </c>
      <c r="AA533" s="68" t="s">
        <v>85</v>
      </c>
      <c r="AB533" s="6"/>
      <c r="AC533" s="6"/>
      <c r="AD533" s="112">
        <v>0.0</v>
      </c>
      <c r="AE533" s="112">
        <v>1.0</v>
      </c>
      <c r="AF533" s="6"/>
      <c r="AG533" s="112">
        <v>14.56</v>
      </c>
      <c r="AH533" s="112">
        <v>1.0</v>
      </c>
      <c r="AI533" s="68" t="s">
        <v>64</v>
      </c>
      <c r="AJ533" s="112">
        <v>0.0</v>
      </c>
      <c r="AK533" s="6"/>
      <c r="AL533" s="6"/>
      <c r="AM533" s="112">
        <v>0.0</v>
      </c>
      <c r="AN533" s="112">
        <v>0.0</v>
      </c>
      <c r="AO533" s="112">
        <v>100.0</v>
      </c>
      <c r="AP533" s="112">
        <v>1.0</v>
      </c>
      <c r="AQ533" s="112">
        <v>1.5</v>
      </c>
      <c r="AR533" s="112">
        <v>4.002282</v>
      </c>
      <c r="AS533" s="112">
        <v>81.69598</v>
      </c>
      <c r="AT533" s="112">
        <v>0.578032</v>
      </c>
      <c r="AU533" s="112">
        <v>3.96032</v>
      </c>
      <c r="AV533" s="112">
        <v>2.762032</v>
      </c>
      <c r="AW533" s="112">
        <v>11.88096</v>
      </c>
      <c r="AX533" s="112">
        <v>0.0</v>
      </c>
      <c r="AY533" s="112">
        <v>0.6842953</v>
      </c>
      <c r="AZ533" s="112">
        <v>-7.111392</v>
      </c>
    </row>
    <row r="534" hidden="1">
      <c r="A534">
        <f t="shared" si="2"/>
        <v>0</v>
      </c>
      <c r="B534" t="str">
        <f t="shared" si="3"/>
        <v/>
      </c>
      <c r="C534" t="str">
        <f>if(and(D$4&gt;1,E534=PROSES!$D$22),,D534)</f>
        <v/>
      </c>
      <c r="D534" s="1" t="str">
        <f>if(and(F$4&gt;1,F534=PROSES!$B$10),,F534)</f>
        <v/>
      </c>
      <c r="E534" t="str">
        <f t="shared" si="4"/>
        <v/>
      </c>
      <c r="F534" t="str">
        <f t="shared" si="5"/>
        <v/>
      </c>
      <c r="G534" s="1" t="str">
        <f>if(Z534=PROSES!$E$29,T534,)</f>
        <v/>
      </c>
      <c r="H534" t="str">
        <f>if(X534=PROSES!$E$29,T534,)</f>
        <v/>
      </c>
      <c r="I534" t="str">
        <f t="shared" si="6"/>
        <v/>
      </c>
      <c r="J534" t="str">
        <f>if(and($K$4&gt;1,R534=PROSES!$C$2),,K534)</f>
        <v/>
      </c>
      <c r="K534" s="1" t="str">
        <f>if(and($L$4&gt;1,L534=PROSES!$B$2),,L534)</f>
        <v/>
      </c>
      <c r="L534" t="str">
        <f t="shared" si="7"/>
        <v/>
      </c>
      <c r="M534" t="str">
        <f>if(Z534=PROSES!$B$3,T534,)</f>
        <v/>
      </c>
      <c r="N534" t="str">
        <f>if(X534=PROSES!$B$3,T534,)</f>
        <v/>
      </c>
      <c r="O534" t="str">
        <f t="shared" si="8"/>
        <v/>
      </c>
      <c r="P534" t="str">
        <f>if(Z534=PROSES!$B$1,T534,)</f>
        <v/>
      </c>
      <c r="Q534" t="str">
        <f>if(X534=PROSES!$B$1,T534,)</f>
        <v/>
      </c>
      <c r="R534" t="str">
        <f t="shared" si="9"/>
        <v>JATIGEDONG5</v>
      </c>
      <c r="S534" s="3"/>
      <c r="T534" s="68" t="s">
        <v>1033</v>
      </c>
      <c r="U534" s="68" t="s">
        <v>82</v>
      </c>
      <c r="V534" s="68" t="s">
        <v>82</v>
      </c>
      <c r="W534" s="68" t="s">
        <v>720</v>
      </c>
      <c r="X534" s="68" t="s">
        <v>1031</v>
      </c>
      <c r="Y534" s="68" t="s">
        <v>85</v>
      </c>
      <c r="Z534" s="68"/>
      <c r="AA534" s="68" t="s">
        <v>288</v>
      </c>
      <c r="AB534" s="6"/>
      <c r="AC534" s="6"/>
      <c r="AD534" s="112">
        <v>0.0</v>
      </c>
      <c r="AE534" s="112">
        <v>1.0</v>
      </c>
      <c r="AF534" s="6"/>
      <c r="AG534" s="112">
        <v>0.38</v>
      </c>
      <c r="AH534" s="112">
        <v>1.0</v>
      </c>
      <c r="AI534" s="68" t="s">
        <v>64</v>
      </c>
      <c r="AJ534" s="112">
        <v>0.0</v>
      </c>
      <c r="AK534" s="6"/>
      <c r="AL534" s="6"/>
      <c r="AM534" s="112">
        <v>0.0</v>
      </c>
      <c r="AN534" s="112">
        <v>0.0</v>
      </c>
      <c r="AO534" s="112">
        <v>100.0</v>
      </c>
      <c r="AP534" s="112">
        <v>1.0</v>
      </c>
      <c r="AQ534" s="112">
        <v>0.6</v>
      </c>
      <c r="AR534" s="112">
        <v>0.1594464</v>
      </c>
      <c r="AS534" s="112">
        <v>70.94324</v>
      </c>
      <c r="AT534" s="112">
        <v>0.05206</v>
      </c>
      <c r="AU534" s="112">
        <v>0.150708</v>
      </c>
      <c r="AV534" s="112">
        <v>0.10906</v>
      </c>
      <c r="AW534" s="112">
        <v>0.452124</v>
      </c>
      <c r="AX534" s="112">
        <v>0.0</v>
      </c>
      <c r="AY534" s="112">
        <v>0.6412987</v>
      </c>
      <c r="AZ534" s="112">
        <v>8.348166</v>
      </c>
    </row>
    <row r="535" hidden="1">
      <c r="A535">
        <f t="shared" si="2"/>
        <v>0</v>
      </c>
      <c r="B535" t="str">
        <f t="shared" si="3"/>
        <v/>
      </c>
      <c r="C535" t="str">
        <f>if(and(D$4&gt;1,E535=PROSES!$D$22),,D535)</f>
        <v/>
      </c>
      <c r="D535" s="1" t="str">
        <f>if(and(F$4&gt;1,F535=PROSES!$B$10),,F535)</f>
        <v/>
      </c>
      <c r="E535" t="str">
        <f t="shared" si="4"/>
        <v/>
      </c>
      <c r="F535" t="str">
        <f t="shared" si="5"/>
        <v/>
      </c>
      <c r="G535" s="1" t="str">
        <f>if(Z535=PROSES!$E$29,T535,)</f>
        <v/>
      </c>
      <c r="H535" t="str">
        <f>if(X535=PROSES!$E$29,T535,)</f>
        <v/>
      </c>
      <c r="I535" t="str">
        <f t="shared" si="6"/>
        <v/>
      </c>
      <c r="J535" t="str">
        <f>if(and($K$4&gt;1,R535=PROSES!$C$2),,K535)</f>
        <v/>
      </c>
      <c r="K535" s="1" t="str">
        <f>if(and($L$4&gt;1,L535=PROSES!$B$2),,L535)</f>
        <v/>
      </c>
      <c r="L535" t="str">
        <f t="shared" si="7"/>
        <v/>
      </c>
      <c r="M535" t="str">
        <f>if(Z535=PROSES!$B$3,T535,)</f>
        <v/>
      </c>
      <c r="N535" t="str">
        <f>if(X535=PROSES!$B$3,T535,)</f>
        <v/>
      </c>
      <c r="O535" t="str">
        <f t="shared" si="8"/>
        <v/>
      </c>
      <c r="P535" t="str">
        <f>if(Z535=PROSES!$B$1,T535,)</f>
        <v/>
      </c>
      <c r="Q535" t="str">
        <f>if(X535=PROSES!$B$1,T535,)</f>
        <v/>
      </c>
      <c r="R535" t="str">
        <f t="shared" si="9"/>
        <v>CHEIL JEDANG5</v>
      </c>
      <c r="S535" s="3"/>
      <c r="T535" s="68" t="s">
        <v>1034</v>
      </c>
      <c r="U535" s="68" t="s">
        <v>82</v>
      </c>
      <c r="V535" s="68" t="s">
        <v>82</v>
      </c>
      <c r="W535" s="68" t="s">
        <v>650</v>
      </c>
      <c r="X535" s="68"/>
      <c r="Y535" s="68" t="s">
        <v>288</v>
      </c>
      <c r="Z535" s="68" t="s">
        <v>1035</v>
      </c>
      <c r="AA535" s="68" t="s">
        <v>85</v>
      </c>
      <c r="AB535" s="6"/>
      <c r="AC535" s="6"/>
      <c r="AD535" s="112">
        <v>0.0</v>
      </c>
      <c r="AE535" s="112">
        <v>1.0</v>
      </c>
      <c r="AF535" s="6"/>
      <c r="AG535" s="112">
        <v>0.3</v>
      </c>
      <c r="AH535" s="112">
        <v>1.0</v>
      </c>
      <c r="AI535" s="68" t="s">
        <v>64</v>
      </c>
      <c r="AJ535" s="112">
        <v>0.0</v>
      </c>
      <c r="AK535" s="6"/>
      <c r="AL535" s="6"/>
      <c r="AM535" s="112">
        <v>0.0</v>
      </c>
      <c r="AN535" s="112">
        <v>0.0</v>
      </c>
      <c r="AO535" s="112">
        <v>100.0</v>
      </c>
      <c r="AP535" s="112">
        <v>1.0</v>
      </c>
      <c r="AQ535" s="112">
        <v>0.6</v>
      </c>
      <c r="AR535" s="112">
        <v>0.03776725</v>
      </c>
      <c r="AS535" s="112">
        <v>63.33318</v>
      </c>
      <c r="AT535" s="112">
        <v>0.01695</v>
      </c>
      <c r="AU535" s="112">
        <v>0.03375</v>
      </c>
      <c r="AV535" s="112">
        <v>0.06195</v>
      </c>
      <c r="AW535" s="112">
        <v>0.10125</v>
      </c>
      <c r="AX535" s="112">
        <v>0.0</v>
      </c>
      <c r="AY535" s="112">
        <v>0.7160076</v>
      </c>
      <c r="AZ535" s="112">
        <v>-7.023246</v>
      </c>
    </row>
    <row r="536" hidden="1">
      <c r="A536">
        <f t="shared" si="2"/>
        <v>0</v>
      </c>
      <c r="B536" t="str">
        <f t="shared" si="3"/>
        <v/>
      </c>
      <c r="C536" t="str">
        <f>if(and(D$4&gt;1,E536=PROSES!$D$22),,D536)</f>
        <v/>
      </c>
      <c r="D536" s="1" t="str">
        <f>if(and(F$4&gt;1,F536=PROSES!$B$10),,F536)</f>
        <v/>
      </c>
      <c r="E536" t="str">
        <f t="shared" si="4"/>
        <v/>
      </c>
      <c r="F536" t="str">
        <f t="shared" si="5"/>
        <v/>
      </c>
      <c r="G536" s="1" t="str">
        <f>if(Z536=PROSES!$E$29,T536,)</f>
        <v/>
      </c>
      <c r="H536" t="str">
        <f>if(X536=PROSES!$E$29,T536,)</f>
        <v/>
      </c>
      <c r="I536" t="str">
        <f t="shared" si="6"/>
        <v/>
      </c>
      <c r="J536" t="str">
        <f>if(and($K$4&gt;1,R536=PROSES!$C$2),,K536)</f>
        <v/>
      </c>
      <c r="K536" s="1" t="str">
        <f>if(and($L$4&gt;1,L536=PROSES!$B$2),,L536)</f>
        <v/>
      </c>
      <c r="L536" t="str">
        <f t="shared" si="7"/>
        <v/>
      </c>
      <c r="M536" t="str">
        <f>if(Z536=PROSES!$B$3,T536,)</f>
        <v/>
      </c>
      <c r="N536" t="str">
        <f>if(X536=PROSES!$B$3,T536,)</f>
        <v/>
      </c>
      <c r="O536" t="str">
        <f t="shared" si="8"/>
        <v/>
      </c>
      <c r="P536" t="str">
        <f>if(Z536=PROSES!$B$1,T536,)</f>
        <v/>
      </c>
      <c r="Q536" t="str">
        <f>if(X536=PROSES!$B$1,T536,)</f>
        <v/>
      </c>
      <c r="R536" t="str">
        <f t="shared" si="9"/>
        <v>TIMO 30 kVJELOK 30kV</v>
      </c>
      <c r="S536" s="3"/>
      <c r="T536" s="68" t="s">
        <v>1036</v>
      </c>
      <c r="U536" s="68" t="s">
        <v>176</v>
      </c>
      <c r="V536" s="68" t="s">
        <v>176</v>
      </c>
      <c r="W536" s="68" t="s">
        <v>1037</v>
      </c>
      <c r="X536" s="68" t="s">
        <v>1038</v>
      </c>
      <c r="Y536" s="68" t="s">
        <v>1039</v>
      </c>
      <c r="Z536" s="68" t="s">
        <v>1040</v>
      </c>
      <c r="AA536" s="68" t="s">
        <v>1039</v>
      </c>
      <c r="AB536" s="6"/>
      <c r="AC536" s="6"/>
      <c r="AD536" s="112">
        <v>0.0</v>
      </c>
      <c r="AE536" s="112">
        <v>1.0</v>
      </c>
      <c r="AF536" s="6"/>
      <c r="AG536" s="112">
        <v>4.2</v>
      </c>
      <c r="AH536" s="112">
        <v>1.0</v>
      </c>
      <c r="AI536" s="68" t="s">
        <v>64</v>
      </c>
      <c r="AJ536" s="112">
        <v>0.0</v>
      </c>
      <c r="AK536" s="6"/>
      <c r="AL536" s="6"/>
      <c r="AM536" s="112">
        <v>0.0</v>
      </c>
      <c r="AN536" s="112">
        <v>0.0</v>
      </c>
      <c r="AO536" s="112">
        <v>100.0</v>
      </c>
      <c r="AP536" s="112">
        <v>1.0</v>
      </c>
      <c r="AQ536" s="112">
        <v>0.34</v>
      </c>
      <c r="AR536" s="112">
        <v>2.715556</v>
      </c>
      <c r="AS536" s="112">
        <v>51.21564</v>
      </c>
      <c r="AT536" s="112">
        <v>1.701</v>
      </c>
      <c r="AU536" s="112">
        <v>2.1168</v>
      </c>
      <c r="AV536" s="112">
        <v>2.331</v>
      </c>
      <c r="AW536" s="112">
        <v>6.350399</v>
      </c>
      <c r="AX536" s="112">
        <v>0.0</v>
      </c>
      <c r="AY536" s="112">
        <v>0.525395</v>
      </c>
      <c r="AZ536" s="112">
        <v>30.32032</v>
      </c>
    </row>
    <row r="537" hidden="1">
      <c r="A537">
        <f t="shared" si="2"/>
        <v>0</v>
      </c>
      <c r="B537" t="str">
        <f t="shared" si="3"/>
        <v/>
      </c>
      <c r="C537" t="str">
        <f>if(and(D$4&gt;1,E537=PROSES!$D$22),,D537)</f>
        <v/>
      </c>
      <c r="D537" s="1" t="str">
        <f>if(and(F$4&gt;1,F537=PROSES!$B$10),,F537)</f>
        <v/>
      </c>
      <c r="E537" t="str">
        <f t="shared" si="4"/>
        <v/>
      </c>
      <c r="F537" t="str">
        <f t="shared" si="5"/>
        <v/>
      </c>
      <c r="G537" s="1" t="str">
        <f>if(Z537=PROSES!$E$29,T537,)</f>
        <v/>
      </c>
      <c r="H537" t="str">
        <f>if(X537=PROSES!$E$29,T537,)</f>
        <v/>
      </c>
      <c r="I537" t="str">
        <f t="shared" si="6"/>
        <v/>
      </c>
      <c r="J537" t="str">
        <f>if(and($K$4&gt;1,R537=PROSES!$C$2),,K537)</f>
        <v/>
      </c>
      <c r="K537" s="1" t="str">
        <f>if(and($L$4&gt;1,L537=PROSES!$B$2),,L537)</f>
        <v/>
      </c>
      <c r="L537" t="str">
        <f t="shared" si="7"/>
        <v/>
      </c>
      <c r="M537" t="str">
        <f>if(Z537=PROSES!$B$3,T537,)</f>
        <v/>
      </c>
      <c r="N537" t="str">
        <f>if(X537=PROSES!$B$3,T537,)</f>
        <v/>
      </c>
      <c r="O537" t="str">
        <f t="shared" si="8"/>
        <v/>
      </c>
      <c r="P537" t="str">
        <f>if(Z537=PROSES!$B$1,T537,)</f>
        <v/>
      </c>
      <c r="Q537" t="str">
        <f>if(X537=PROSES!$B$1,T537,)</f>
        <v/>
      </c>
      <c r="R537" t="str">
        <f t="shared" si="9"/>
        <v>TIMO 30 kVJELOK 30kV</v>
      </c>
      <c r="S537" s="3"/>
      <c r="T537" s="68" t="s">
        <v>1041</v>
      </c>
      <c r="U537" s="68" t="s">
        <v>176</v>
      </c>
      <c r="V537" s="68" t="s">
        <v>176</v>
      </c>
      <c r="W537" s="68" t="s">
        <v>1037</v>
      </c>
      <c r="X537" s="68" t="s">
        <v>1038</v>
      </c>
      <c r="Y537" s="68" t="s">
        <v>1039</v>
      </c>
      <c r="Z537" s="68" t="s">
        <v>1040</v>
      </c>
      <c r="AA537" s="68" t="s">
        <v>1039</v>
      </c>
      <c r="AB537" s="6"/>
      <c r="AC537" s="6"/>
      <c r="AD537" s="112">
        <v>0.0</v>
      </c>
      <c r="AE537" s="112">
        <v>1.0</v>
      </c>
      <c r="AF537" s="6"/>
      <c r="AG537" s="112">
        <v>4.2</v>
      </c>
      <c r="AH537" s="112">
        <v>1.0</v>
      </c>
      <c r="AI537" s="68" t="s">
        <v>64</v>
      </c>
      <c r="AJ537" s="112">
        <v>0.0</v>
      </c>
      <c r="AK537" s="6"/>
      <c r="AL537" s="6"/>
      <c r="AM537" s="112">
        <v>0.0</v>
      </c>
      <c r="AN537" s="112">
        <v>0.0</v>
      </c>
      <c r="AO537" s="112">
        <v>100.0</v>
      </c>
      <c r="AP537" s="112">
        <v>1.0</v>
      </c>
      <c r="AQ537" s="112">
        <v>0.34</v>
      </c>
      <c r="AR537" s="112">
        <v>2.715556</v>
      </c>
      <c r="AS537" s="112">
        <v>51.21564</v>
      </c>
      <c r="AT537" s="112">
        <v>1.701</v>
      </c>
      <c r="AU537" s="112">
        <v>2.1168</v>
      </c>
      <c r="AV537" s="112">
        <v>2.331</v>
      </c>
      <c r="AW537" s="112">
        <v>6.350399</v>
      </c>
      <c r="AX537" s="112">
        <v>0.0</v>
      </c>
      <c r="AY537" s="112">
        <v>0.525395</v>
      </c>
      <c r="AZ537" s="112">
        <v>30.32032</v>
      </c>
    </row>
    <row r="538">
      <c r="A538">
        <f t="shared" si="2"/>
        <v>0</v>
      </c>
      <c r="B538" t="str">
        <f t="shared" si="3"/>
        <v/>
      </c>
      <c r="C538" t="str">
        <f>if(and(D$4&gt;1,E538=PROSES!$D$22),,D538)</f>
        <v/>
      </c>
      <c r="D538" s="1" t="str">
        <f>if(and(F$4&gt;1,F538=PROSES!$B$10),,F538)</f>
        <v/>
      </c>
      <c r="E538" t="str">
        <f t="shared" si="4"/>
        <v/>
      </c>
      <c r="F538" t="str">
        <f t="shared" si="5"/>
        <v/>
      </c>
      <c r="G538" s="1" t="str">
        <f>if(Z538=PROSES!$E$29,T538,)</f>
        <v/>
      </c>
      <c r="H538" t="str">
        <f>if(X538=PROSES!$E$29,T538,)</f>
        <v/>
      </c>
      <c r="I538" t="str">
        <f t="shared" si="6"/>
        <v/>
      </c>
      <c r="J538" t="str">
        <f>if(and($K$4&gt;1,R538=PROSES!$C$2),,K538)</f>
        <v/>
      </c>
      <c r="K538" s="1" t="str">
        <f>if(and($L$4&gt;1,L538=PROSES!$B$2),,L538)</f>
        <v/>
      </c>
      <c r="L538" t="str">
        <f t="shared" si="7"/>
        <v/>
      </c>
      <c r="M538" t="str">
        <f>if(Z538=PROSES!$B$3,T538,)</f>
        <v/>
      </c>
      <c r="N538" t="str">
        <f>if(X538=PROSES!$B$3,T538,)</f>
        <v/>
      </c>
      <c r="O538" t="str">
        <f t="shared" si="8"/>
        <v/>
      </c>
      <c r="P538" t="str">
        <f>if(Z538=PROSES!$B$1,T538,)</f>
        <v/>
      </c>
      <c r="Q538" t="str">
        <f>if(X538=PROSES!$B$1,T538,)</f>
        <v/>
      </c>
      <c r="R538" t="str">
        <f t="shared" si="9"/>
        <v>JEPARATANJUNG JATI</v>
      </c>
      <c r="S538" s="3"/>
      <c r="T538" s="68" t="s">
        <v>1042</v>
      </c>
      <c r="U538" s="68" t="s">
        <v>176</v>
      </c>
      <c r="V538" s="68" t="s">
        <v>176</v>
      </c>
      <c r="W538" s="68" t="s">
        <v>816</v>
      </c>
      <c r="X538" s="68" t="s">
        <v>1043</v>
      </c>
      <c r="Y538" s="68">
        <v>1.0</v>
      </c>
      <c r="Z538" s="68" t="s">
        <v>1044</v>
      </c>
      <c r="AA538" s="68">
        <v>1.0</v>
      </c>
      <c r="AB538" s="6"/>
      <c r="AC538" s="6"/>
      <c r="AD538" s="112">
        <v>0.0</v>
      </c>
      <c r="AE538" s="112">
        <v>1.0</v>
      </c>
      <c r="AF538" s="6"/>
      <c r="AG538" s="112">
        <v>24.13</v>
      </c>
      <c r="AH538" s="112">
        <v>0.896</v>
      </c>
      <c r="AI538" s="68" t="s">
        <v>64</v>
      </c>
      <c r="AJ538" s="112">
        <v>0.0</v>
      </c>
      <c r="AK538" s="6"/>
      <c r="AL538" s="6"/>
      <c r="AM538" s="112">
        <v>0.0</v>
      </c>
      <c r="AN538" s="112">
        <v>0.0</v>
      </c>
      <c r="AO538" s="112">
        <v>100.0</v>
      </c>
      <c r="AP538" s="112">
        <v>1.0</v>
      </c>
      <c r="AQ538" s="112">
        <v>1.03936</v>
      </c>
      <c r="AR538" s="112">
        <v>5.204058</v>
      </c>
      <c r="AS538" s="112">
        <v>71.48104</v>
      </c>
      <c r="AT538" s="112">
        <v>1.652905</v>
      </c>
      <c r="AU538" s="112">
        <v>4.934585</v>
      </c>
      <c r="AV538" s="112">
        <v>5.272405</v>
      </c>
      <c r="AW538" s="112">
        <v>14.80375</v>
      </c>
      <c r="AX538" s="112">
        <v>0.0</v>
      </c>
      <c r="AY538" s="112">
        <v>0.673318</v>
      </c>
      <c r="AZ538" s="112">
        <v>-1.621461</v>
      </c>
    </row>
    <row r="539">
      <c r="A539">
        <f t="shared" si="2"/>
        <v>0</v>
      </c>
      <c r="B539" t="str">
        <f t="shared" si="3"/>
        <v/>
      </c>
      <c r="C539" t="str">
        <f>if(and(D$4&gt;1,E539=PROSES!$D$22),,D539)</f>
        <v/>
      </c>
      <c r="D539" s="1" t="str">
        <f>if(and(F$4&gt;1,F539=PROSES!$B$10),,F539)</f>
        <v/>
      </c>
      <c r="E539" t="str">
        <f t="shared" si="4"/>
        <v/>
      </c>
      <c r="F539" t="str">
        <f t="shared" si="5"/>
        <v/>
      </c>
      <c r="G539" s="1" t="str">
        <f>if(Z539=PROSES!$E$29,T539,)</f>
        <v/>
      </c>
      <c r="H539" t="str">
        <f>if(X539=PROSES!$E$29,T539,)</f>
        <v/>
      </c>
      <c r="I539" t="str">
        <f t="shared" si="6"/>
        <v/>
      </c>
      <c r="J539" t="str">
        <f>if(and($K$4&gt;1,R539=PROSES!$C$2),,K539)</f>
        <v/>
      </c>
      <c r="K539" s="1" t="str">
        <f>if(and($L$4&gt;1,L539=PROSES!$B$2),,L539)</f>
        <v/>
      </c>
      <c r="L539" t="str">
        <f t="shared" si="7"/>
        <v/>
      </c>
      <c r="M539" t="str">
        <f>if(Z539=PROSES!$B$3,T539,)</f>
        <v/>
      </c>
      <c r="N539" t="str">
        <f>if(X539=PROSES!$B$3,T539,)</f>
        <v/>
      </c>
      <c r="O539" t="str">
        <f t="shared" si="8"/>
        <v/>
      </c>
      <c r="P539" t="str">
        <f>if(Z539=PROSES!$B$1,T539,)</f>
        <v/>
      </c>
      <c r="Q539" t="str">
        <f>if(X539=PROSES!$B$1,T539,)</f>
        <v/>
      </c>
      <c r="R539" t="str">
        <f t="shared" si="9"/>
        <v>JEPARATANJUNG JATI</v>
      </c>
      <c r="S539" s="3"/>
      <c r="T539" s="68" t="s">
        <v>1045</v>
      </c>
      <c r="U539" s="68" t="s">
        <v>176</v>
      </c>
      <c r="V539" s="68" t="s">
        <v>176</v>
      </c>
      <c r="W539" s="68" t="s">
        <v>816</v>
      </c>
      <c r="X539" s="68" t="s">
        <v>1043</v>
      </c>
      <c r="Y539" s="68">
        <v>2.0</v>
      </c>
      <c r="Z539" s="68" t="s">
        <v>1044</v>
      </c>
      <c r="AA539" s="68">
        <v>2.0</v>
      </c>
      <c r="AB539" s="6"/>
      <c r="AC539" s="6"/>
      <c r="AD539" s="112">
        <v>0.0</v>
      </c>
      <c r="AE539" s="112">
        <v>1.0</v>
      </c>
      <c r="AF539" s="6"/>
      <c r="AG539" s="112">
        <v>24.13</v>
      </c>
      <c r="AH539" s="112">
        <v>0.896</v>
      </c>
      <c r="AI539" s="68" t="s">
        <v>64</v>
      </c>
      <c r="AJ539" s="112">
        <v>0.0</v>
      </c>
      <c r="AK539" s="6"/>
      <c r="AL539" s="6"/>
      <c r="AM539" s="112">
        <v>0.0</v>
      </c>
      <c r="AN539" s="112">
        <v>0.0</v>
      </c>
      <c r="AO539" s="112">
        <v>100.0</v>
      </c>
      <c r="AP539" s="112">
        <v>1.0</v>
      </c>
      <c r="AQ539" s="112">
        <v>1.03936</v>
      </c>
      <c r="AR539" s="112">
        <v>5.204058</v>
      </c>
      <c r="AS539" s="112">
        <v>71.48104</v>
      </c>
      <c r="AT539" s="112">
        <v>1.652905</v>
      </c>
      <c r="AU539" s="112">
        <v>4.934585</v>
      </c>
      <c r="AV539" s="112">
        <v>5.272405</v>
      </c>
      <c r="AW539" s="112">
        <v>14.80375</v>
      </c>
      <c r="AX539" s="112">
        <v>0.0</v>
      </c>
      <c r="AY539" s="112">
        <v>0.673318</v>
      </c>
      <c r="AZ539" s="112">
        <v>-1.621461</v>
      </c>
    </row>
    <row r="540" hidden="1">
      <c r="A540">
        <f t="shared" si="2"/>
        <v>0</v>
      </c>
      <c r="B540" t="str">
        <f t="shared" si="3"/>
        <v/>
      </c>
      <c r="C540" t="str">
        <f>if(and(D$4&gt;1,E540=PROSES!$D$22),,D540)</f>
        <v/>
      </c>
      <c r="D540" s="1" t="str">
        <f>if(and(F$4&gt;1,F540=PROSES!$B$10),,F540)</f>
        <v/>
      </c>
      <c r="E540" t="str">
        <f t="shared" si="4"/>
        <v/>
      </c>
      <c r="F540" t="str">
        <f t="shared" si="5"/>
        <v/>
      </c>
      <c r="G540" s="1" t="str">
        <f>if(Z540=PROSES!$E$29,T540,)</f>
        <v/>
      </c>
      <c r="H540" t="str">
        <f>if(X540=PROSES!$E$29,T540,)</f>
        <v/>
      </c>
      <c r="I540" t="str">
        <f t="shared" si="6"/>
        <v/>
      </c>
      <c r="J540" t="str">
        <f>if(and($K$4&gt;1,R540=PROSES!$C$2),,K540)</f>
        <v/>
      </c>
      <c r="K540" s="1" t="str">
        <f>if(and($L$4&gt;1,L540=PROSES!$B$2),,L540)</f>
        <v/>
      </c>
      <c r="L540" t="str">
        <f t="shared" si="7"/>
        <v/>
      </c>
      <c r="M540" t="str">
        <f>if(Z540=PROSES!$B$3,T540,)</f>
        <v/>
      </c>
      <c r="N540" t="str">
        <f>if(X540=PROSES!$B$3,T540,)</f>
        <v/>
      </c>
      <c r="O540" t="str">
        <f t="shared" si="8"/>
        <v/>
      </c>
      <c r="P540" t="str">
        <f>if(Z540=PROSES!$B$1,T540,)</f>
        <v/>
      </c>
      <c r="Q540" t="str">
        <f>if(X540=PROSES!$B$1,T540,)</f>
        <v/>
      </c>
      <c r="R540" t="str">
        <f t="shared" si="9"/>
        <v>JAYA KERTAS5JOMBANG5</v>
      </c>
      <c r="S540" s="3"/>
      <c r="T540" s="68" t="s">
        <v>1046</v>
      </c>
      <c r="U540" s="68" t="s">
        <v>82</v>
      </c>
      <c r="V540" s="68" t="s">
        <v>82</v>
      </c>
      <c r="W540" s="68" t="s">
        <v>572</v>
      </c>
      <c r="X540" s="68" t="s">
        <v>1047</v>
      </c>
      <c r="Y540" s="68" t="s">
        <v>85</v>
      </c>
      <c r="Z540" s="68" t="s">
        <v>1030</v>
      </c>
      <c r="AA540" s="68" t="s">
        <v>85</v>
      </c>
      <c r="AB540" s="6"/>
      <c r="AC540" s="6"/>
      <c r="AD540" s="112">
        <v>0.0</v>
      </c>
      <c r="AE540" s="112">
        <v>1.0</v>
      </c>
      <c r="AF540" s="6"/>
      <c r="AG540" s="112">
        <v>17.654</v>
      </c>
      <c r="AH540" s="112">
        <v>1.0</v>
      </c>
      <c r="AI540" s="68" t="s">
        <v>64</v>
      </c>
      <c r="AJ540" s="112">
        <v>0.0</v>
      </c>
      <c r="AK540" s="6"/>
      <c r="AL540" s="6"/>
      <c r="AM540" s="112">
        <v>0.0</v>
      </c>
      <c r="AN540" s="112">
        <v>0.0</v>
      </c>
      <c r="AO540" s="112">
        <v>100.0</v>
      </c>
      <c r="AP540" s="112">
        <v>1.0</v>
      </c>
      <c r="AQ540" s="112">
        <v>1.5</v>
      </c>
      <c r="AR540" s="112">
        <v>4.852766</v>
      </c>
      <c r="AS540" s="112">
        <v>81.69598</v>
      </c>
      <c r="AT540" s="112">
        <v>0.7008638</v>
      </c>
      <c r="AU540" s="112">
        <v>4.801888</v>
      </c>
      <c r="AV540" s="112">
        <v>3.348964</v>
      </c>
      <c r="AW540" s="112">
        <v>14.40566</v>
      </c>
      <c r="AX540" s="112">
        <v>0.0</v>
      </c>
      <c r="AY540" s="112">
        <v>0.6842953</v>
      </c>
      <c r="AZ540" s="112">
        <v>-7.111392</v>
      </c>
    </row>
    <row r="541" hidden="1">
      <c r="A541">
        <f t="shared" si="2"/>
        <v>0</v>
      </c>
      <c r="B541" t="str">
        <f t="shared" si="3"/>
        <v/>
      </c>
      <c r="C541" t="str">
        <f>if(and(D$4&gt;1,E541=PROSES!$D$22),,D541)</f>
        <v/>
      </c>
      <c r="D541" s="1" t="str">
        <f>if(and(F$4&gt;1,F541=PROSES!$B$10),,F541)</f>
        <v/>
      </c>
      <c r="E541" t="str">
        <f t="shared" si="4"/>
        <v/>
      </c>
      <c r="F541" t="str">
        <f t="shared" si="5"/>
        <v/>
      </c>
      <c r="G541" s="1" t="str">
        <f>if(Z541=PROSES!$E$29,T541,)</f>
        <v/>
      </c>
      <c r="H541" t="str">
        <f>if(X541=PROSES!$E$29,T541,)</f>
        <v/>
      </c>
      <c r="I541" t="str">
        <f t="shared" si="6"/>
        <v/>
      </c>
      <c r="J541" t="str">
        <f>if(and($K$4&gt;1,R541=PROSES!$C$2),,K541)</f>
        <v/>
      </c>
      <c r="K541" s="1" t="str">
        <f>if(and($L$4&gt;1,L541=PROSES!$B$2),,L541)</f>
        <v/>
      </c>
      <c r="L541" t="str">
        <f t="shared" si="7"/>
        <v/>
      </c>
      <c r="M541" t="str">
        <f>if(Z541=PROSES!$B$3,T541,)</f>
        <v/>
      </c>
      <c r="N541" t="str">
        <f>if(X541=PROSES!$B$3,T541,)</f>
        <v/>
      </c>
      <c r="O541" t="str">
        <f t="shared" si="8"/>
        <v/>
      </c>
      <c r="P541" t="str">
        <f>if(Z541=PROSES!$B$1,T541,)</f>
        <v/>
      </c>
      <c r="Q541" t="str">
        <f>if(X541=PROSES!$B$1,T541,)</f>
        <v/>
      </c>
      <c r="R541" t="str">
        <f t="shared" si="9"/>
        <v>JAYA KERTAS5JOMBANG5</v>
      </c>
      <c r="S541" s="3"/>
      <c r="T541" s="68" t="s">
        <v>1048</v>
      </c>
      <c r="U541" s="68" t="s">
        <v>82</v>
      </c>
      <c r="V541" s="68" t="s">
        <v>82</v>
      </c>
      <c r="W541" s="68" t="s">
        <v>572</v>
      </c>
      <c r="X541" s="68" t="s">
        <v>1047</v>
      </c>
      <c r="Y541" s="68" t="s">
        <v>88</v>
      </c>
      <c r="Z541" s="68" t="s">
        <v>1030</v>
      </c>
      <c r="AA541" s="68" t="s">
        <v>85</v>
      </c>
      <c r="AB541" s="6"/>
      <c r="AC541" s="6"/>
      <c r="AD541" s="112">
        <v>0.0</v>
      </c>
      <c r="AE541" s="112">
        <v>1.0</v>
      </c>
      <c r="AF541" s="6"/>
      <c r="AG541" s="112">
        <v>17.654</v>
      </c>
      <c r="AH541" s="112">
        <v>1.0</v>
      </c>
      <c r="AI541" s="68" t="s">
        <v>64</v>
      </c>
      <c r="AJ541" s="112">
        <v>0.0</v>
      </c>
      <c r="AK541" s="6"/>
      <c r="AL541" s="6"/>
      <c r="AM541" s="112">
        <v>0.0</v>
      </c>
      <c r="AN541" s="112">
        <v>0.0</v>
      </c>
      <c r="AO541" s="112">
        <v>100.0</v>
      </c>
      <c r="AP541" s="112">
        <v>1.0</v>
      </c>
      <c r="AQ541" s="112">
        <v>1.5</v>
      </c>
      <c r="AR541" s="112">
        <v>4.852766</v>
      </c>
      <c r="AS541" s="112">
        <v>81.69598</v>
      </c>
      <c r="AT541" s="112">
        <v>0.7008638</v>
      </c>
      <c r="AU541" s="112">
        <v>4.801888</v>
      </c>
      <c r="AV541" s="112">
        <v>3.348964</v>
      </c>
      <c r="AW541" s="112">
        <v>14.40566</v>
      </c>
      <c r="AX541" s="112">
        <v>0.0</v>
      </c>
      <c r="AY541" s="112">
        <v>0.6842953</v>
      </c>
      <c r="AZ541" s="112">
        <v>-7.111392</v>
      </c>
    </row>
    <row r="542">
      <c r="A542">
        <f t="shared" si="2"/>
        <v>0</v>
      </c>
      <c r="B542" t="str">
        <f t="shared" si="3"/>
        <v/>
      </c>
      <c r="C542" t="str">
        <f>if(and(D$4&gt;1,E542=PROSES!$D$22),,D542)</f>
        <v/>
      </c>
      <c r="D542" s="1" t="str">
        <f>if(and(F$4&gt;1,F542=PROSES!$B$10),,F542)</f>
        <v/>
      </c>
      <c r="E542" t="str">
        <f t="shared" si="4"/>
        <v/>
      </c>
      <c r="F542" t="str">
        <f t="shared" si="5"/>
        <v/>
      </c>
      <c r="G542" s="1" t="str">
        <f>if(Z542=PROSES!$E$29,T542,)</f>
        <v/>
      </c>
      <c r="H542" t="str">
        <f>if(X542=PROSES!$E$29,T542,)</f>
        <v/>
      </c>
      <c r="I542" t="str">
        <f t="shared" si="6"/>
        <v/>
      </c>
      <c r="J542" t="str">
        <f>if(and($K$4&gt;1,R542=PROSES!$C$2),,K542)</f>
        <v/>
      </c>
      <c r="K542" s="1" t="str">
        <f>if(and($L$4&gt;1,L542=PROSES!$B$2),,L542)</f>
        <v/>
      </c>
      <c r="L542" t="str">
        <f t="shared" si="7"/>
        <v/>
      </c>
      <c r="M542" t="str">
        <f>if(Z542=PROSES!$B$3,T542,)</f>
        <v/>
      </c>
      <c r="N542" t="str">
        <f>if(X542=PROSES!$B$3,T542,)</f>
        <v/>
      </c>
      <c r="O542" t="str">
        <f t="shared" si="8"/>
        <v/>
      </c>
      <c r="P542" t="str">
        <f>if(Z542=PROSES!$B$1,T542,)</f>
        <v/>
      </c>
      <c r="Q542" t="str">
        <f>if(X542=PROSES!$B$1,T542,)</f>
        <v/>
      </c>
      <c r="R542" t="str">
        <f t="shared" si="9"/>
        <v>JAYA KERTAS5KERTOSONO5</v>
      </c>
      <c r="S542" s="3"/>
      <c r="T542" s="68" t="s">
        <v>1049</v>
      </c>
      <c r="U542" s="68" t="s">
        <v>82</v>
      </c>
      <c r="V542" s="68" t="s">
        <v>82</v>
      </c>
      <c r="W542" s="68" t="s">
        <v>816</v>
      </c>
      <c r="X542" s="68" t="s">
        <v>1047</v>
      </c>
      <c r="Y542" s="68" t="s">
        <v>85</v>
      </c>
      <c r="Z542" s="68" t="s">
        <v>1050</v>
      </c>
      <c r="AA542" s="68" t="s">
        <v>85</v>
      </c>
      <c r="AB542" s="6"/>
      <c r="AC542" s="6"/>
      <c r="AD542" s="112">
        <v>0.0</v>
      </c>
      <c r="AE542" s="112">
        <v>1.0</v>
      </c>
      <c r="AF542" s="6"/>
      <c r="AG542" s="112">
        <v>1.2</v>
      </c>
      <c r="AH542" s="112">
        <v>1.0</v>
      </c>
      <c r="AI542" s="68" t="s">
        <v>64</v>
      </c>
      <c r="AJ542" s="112">
        <v>0.0</v>
      </c>
      <c r="AK542" s="6"/>
      <c r="AL542" s="6"/>
      <c r="AM542" s="112">
        <v>0.0</v>
      </c>
      <c r="AN542" s="112">
        <v>0.0</v>
      </c>
      <c r="AO542" s="112">
        <v>100.0</v>
      </c>
      <c r="AP542" s="112">
        <v>1.0</v>
      </c>
      <c r="AQ542" s="112">
        <v>1.16</v>
      </c>
      <c r="AR542" s="112">
        <v>0.2588011</v>
      </c>
      <c r="AS542" s="112">
        <v>71.48104</v>
      </c>
      <c r="AT542" s="112">
        <v>0.0822</v>
      </c>
      <c r="AU542" s="112">
        <v>0.2454</v>
      </c>
      <c r="AV542" s="112">
        <v>0.2622</v>
      </c>
      <c r="AW542" s="112">
        <v>0.7362</v>
      </c>
      <c r="AX542" s="112">
        <v>0.0</v>
      </c>
      <c r="AY542" s="112">
        <v>0.673318</v>
      </c>
      <c r="AZ542" s="112">
        <v>-1.621461</v>
      </c>
    </row>
    <row r="543" hidden="1">
      <c r="A543">
        <f t="shared" si="2"/>
        <v>0</v>
      </c>
      <c r="B543" t="str">
        <f t="shared" si="3"/>
        <v/>
      </c>
      <c r="C543" t="str">
        <f>if(and(D$4&gt;1,E543=PROSES!$D$22),,D543)</f>
        <v/>
      </c>
      <c r="D543" s="1" t="str">
        <f>if(and(F$4&gt;1,F543=PROSES!$B$10),,F543)</f>
        <v/>
      </c>
      <c r="E543" t="str">
        <f t="shared" si="4"/>
        <v/>
      </c>
      <c r="F543" t="str">
        <f t="shared" si="5"/>
        <v/>
      </c>
      <c r="G543" s="1" t="str">
        <f>if(Z543=PROSES!$E$29,T543,)</f>
        <v/>
      </c>
      <c r="H543" t="str">
        <f>if(X543=PROSES!$E$29,T543,)</f>
        <v/>
      </c>
      <c r="I543" t="str">
        <f t="shared" si="6"/>
        <v/>
      </c>
      <c r="J543" t="str">
        <f>if(and($K$4&gt;1,R543=PROSES!$C$2),,K543)</f>
        <v/>
      </c>
      <c r="K543" s="1" t="str">
        <f>if(and($L$4&gt;1,L543=PROSES!$B$2),,L543)</f>
        <v/>
      </c>
      <c r="L543" t="str">
        <f t="shared" si="7"/>
        <v/>
      </c>
      <c r="M543" t="str">
        <f>if(Z543=PROSES!$B$3,T543,)</f>
        <v/>
      </c>
      <c r="N543" t="str">
        <f>if(X543=PROSES!$B$3,T543,)</f>
        <v/>
      </c>
      <c r="O543" t="str">
        <f t="shared" si="8"/>
        <v/>
      </c>
      <c r="P543" t="str">
        <f>if(Z543=PROSES!$B$1,T543,)</f>
        <v/>
      </c>
      <c r="Q543" t="str">
        <f>if(X543=PROSES!$B$1,T543,)</f>
        <v/>
      </c>
      <c r="R543" t="str">
        <f t="shared" si="9"/>
        <v>JEMBER5BANYUWANGI5</v>
      </c>
      <c r="S543" s="3"/>
      <c r="T543" s="68" t="s">
        <v>1051</v>
      </c>
      <c r="U543" s="68" t="s">
        <v>82</v>
      </c>
      <c r="V543" s="68" t="s">
        <v>82</v>
      </c>
      <c r="W543" s="68" t="s">
        <v>315</v>
      </c>
      <c r="X543" s="68" t="s">
        <v>343</v>
      </c>
      <c r="Y543" s="68" t="s">
        <v>85</v>
      </c>
      <c r="Z543" s="68" t="s">
        <v>396</v>
      </c>
      <c r="AA543" s="68" t="s">
        <v>85</v>
      </c>
      <c r="AB543" s="6"/>
      <c r="AC543" s="6"/>
      <c r="AD543" s="112">
        <v>0.0</v>
      </c>
      <c r="AE543" s="112">
        <v>1.0</v>
      </c>
      <c r="AF543" s="6"/>
      <c r="AG543" s="112">
        <v>84.249</v>
      </c>
      <c r="AH543" s="112">
        <v>1.0</v>
      </c>
      <c r="AI543" s="68" t="s">
        <v>64</v>
      </c>
      <c r="AJ543" s="112">
        <v>0.0</v>
      </c>
      <c r="AK543" s="6"/>
      <c r="AL543" s="6"/>
      <c r="AM543" s="112">
        <v>0.0</v>
      </c>
      <c r="AN543" s="112">
        <v>0.0</v>
      </c>
      <c r="AO543" s="112">
        <v>100.0</v>
      </c>
      <c r="AP543" s="112">
        <v>1.0</v>
      </c>
      <c r="AQ543" s="112">
        <v>0.74</v>
      </c>
      <c r="AR543" s="112">
        <v>33.36956</v>
      </c>
      <c r="AS543" s="112">
        <v>77.04442</v>
      </c>
      <c r="AT543" s="112">
        <v>7.481311</v>
      </c>
      <c r="AU543" s="112">
        <v>32.52011</v>
      </c>
      <c r="AV543" s="112">
        <v>20.13551</v>
      </c>
      <c r="AW543" s="112">
        <v>97.56034</v>
      </c>
      <c r="AX543" s="112">
        <v>0.0</v>
      </c>
      <c r="AY543" s="112">
        <v>0.6618785</v>
      </c>
      <c r="AZ543" s="112">
        <v>1.945686</v>
      </c>
    </row>
    <row r="544" hidden="1">
      <c r="A544">
        <f t="shared" si="2"/>
        <v>0</v>
      </c>
      <c r="B544" t="str">
        <f t="shared" si="3"/>
        <v/>
      </c>
      <c r="C544" t="str">
        <f>if(and(D$4&gt;1,E544=PROSES!$D$22),,D544)</f>
        <v/>
      </c>
      <c r="D544" s="1" t="str">
        <f>if(and(F$4&gt;1,F544=PROSES!$B$10),,F544)</f>
        <v/>
      </c>
      <c r="E544" t="str">
        <f t="shared" si="4"/>
        <v/>
      </c>
      <c r="F544" t="str">
        <f t="shared" si="5"/>
        <v/>
      </c>
      <c r="G544" s="1" t="str">
        <f>if(Z544=PROSES!$E$29,T544,)</f>
        <v/>
      </c>
      <c r="H544" t="str">
        <f>if(X544=PROSES!$E$29,T544,)</f>
        <v/>
      </c>
      <c r="I544" t="str">
        <f t="shared" si="6"/>
        <v/>
      </c>
      <c r="J544" t="str">
        <f>if(and($K$4&gt;1,R544=PROSES!$C$2),,K544)</f>
        <v/>
      </c>
      <c r="K544" s="1" t="str">
        <f>if(and($L$4&gt;1,L544=PROSES!$B$2),,L544)</f>
        <v/>
      </c>
      <c r="L544" t="str">
        <f t="shared" si="7"/>
        <v/>
      </c>
      <c r="M544" t="str">
        <f>if(Z544=PROSES!$B$3,T544,)</f>
        <v/>
      </c>
      <c r="N544" t="str">
        <f>if(X544=PROSES!$B$3,T544,)</f>
        <v/>
      </c>
      <c r="O544" t="str">
        <f t="shared" si="8"/>
        <v/>
      </c>
      <c r="P544" t="str">
        <f>if(Z544=PROSES!$B$1,T544,)</f>
        <v/>
      </c>
      <c r="Q544" t="str">
        <f>if(X544=PROSES!$B$1,T544,)</f>
        <v/>
      </c>
      <c r="R544" t="str">
        <f t="shared" si="9"/>
        <v>JEMBER5GENTENG5</v>
      </c>
      <c r="S544" s="3"/>
      <c r="T544" s="68" t="s">
        <v>1052</v>
      </c>
      <c r="U544" s="68" t="s">
        <v>82</v>
      </c>
      <c r="V544" s="68" t="s">
        <v>82</v>
      </c>
      <c r="W544" s="68" t="s">
        <v>315</v>
      </c>
      <c r="X544" s="68" t="s">
        <v>343</v>
      </c>
      <c r="Y544" s="68" t="s">
        <v>88</v>
      </c>
      <c r="Z544" s="68" t="s">
        <v>974</v>
      </c>
      <c r="AA544" s="68" t="s">
        <v>85</v>
      </c>
      <c r="AB544" s="6"/>
      <c r="AC544" s="6"/>
      <c r="AD544" s="112">
        <v>0.0</v>
      </c>
      <c r="AE544" s="112">
        <v>1.0</v>
      </c>
      <c r="AF544" s="6"/>
      <c r="AG544" s="112">
        <v>64.667</v>
      </c>
      <c r="AH544" s="112">
        <v>1.0</v>
      </c>
      <c r="AI544" s="68" t="s">
        <v>64</v>
      </c>
      <c r="AJ544" s="112">
        <v>0.0</v>
      </c>
      <c r="AK544" s="6"/>
      <c r="AL544" s="6"/>
      <c r="AM544" s="112">
        <v>0.0</v>
      </c>
      <c r="AN544" s="112">
        <v>0.0</v>
      </c>
      <c r="AO544" s="112">
        <v>100.0</v>
      </c>
      <c r="AP544" s="112">
        <v>1.0</v>
      </c>
      <c r="AQ544" s="112">
        <v>0.74</v>
      </c>
      <c r="AR544" s="112">
        <v>25.61348</v>
      </c>
      <c r="AS544" s="112">
        <v>77.04442</v>
      </c>
      <c r="AT544" s="112">
        <v>5.742429</v>
      </c>
      <c r="AU544" s="112">
        <v>24.96146</v>
      </c>
      <c r="AV544" s="112">
        <v>15.45541</v>
      </c>
      <c r="AW544" s="112">
        <v>74.88438</v>
      </c>
      <c r="AX544" s="112">
        <v>0.0</v>
      </c>
      <c r="AY544" s="112">
        <v>0.6618785</v>
      </c>
      <c r="AZ544" s="112">
        <v>1.945686</v>
      </c>
    </row>
    <row r="545" hidden="1">
      <c r="A545">
        <f t="shared" si="2"/>
        <v>0</v>
      </c>
      <c r="B545" t="str">
        <f t="shared" si="3"/>
        <v/>
      </c>
      <c r="C545" t="str">
        <f>if(and(D$4&gt;1,E545=PROSES!$D$22),,D545)</f>
        <v/>
      </c>
      <c r="D545" s="1" t="str">
        <f>if(and(F$4&gt;1,F545=PROSES!$B$10),,F545)</f>
        <v/>
      </c>
      <c r="E545" t="str">
        <f t="shared" si="4"/>
        <v/>
      </c>
      <c r="F545" t="str">
        <f t="shared" si="5"/>
        <v/>
      </c>
      <c r="G545" s="1" t="str">
        <f>if(Z545=PROSES!$E$29,T545,)</f>
        <v/>
      </c>
      <c r="H545" t="str">
        <f>if(X545=PROSES!$E$29,T545,)</f>
        <v/>
      </c>
      <c r="I545" t="str">
        <f t="shared" si="6"/>
        <v/>
      </c>
      <c r="J545" t="str">
        <f>if(and($K$4&gt;1,R545=PROSES!$C$2),,K545)</f>
        <v/>
      </c>
      <c r="K545" s="1" t="str">
        <f>if(and($L$4&gt;1,L545=PROSES!$B$2),,L545)</f>
        <v/>
      </c>
      <c r="L545" t="str">
        <f t="shared" si="7"/>
        <v/>
      </c>
      <c r="M545" t="str">
        <f>if(Z545=PROSES!$B$3,T545,)</f>
        <v/>
      </c>
      <c r="N545" t="str">
        <f>if(X545=PROSES!$B$3,T545,)</f>
        <v/>
      </c>
      <c r="O545" t="str">
        <f t="shared" si="8"/>
        <v/>
      </c>
      <c r="P545" t="str">
        <f>if(Z545=PROSES!$B$1,T545,)</f>
        <v/>
      </c>
      <c r="Q545" t="str">
        <f>if(X545=PROSES!$B$1,T545,)</f>
        <v/>
      </c>
      <c r="R545" t="str">
        <f t="shared" si="9"/>
        <v>SENAYAN</v>
      </c>
      <c r="S545" s="3"/>
      <c r="T545" s="68" t="s">
        <v>3835</v>
      </c>
      <c r="U545" s="68" t="s">
        <v>58</v>
      </c>
      <c r="V545" s="68" t="s">
        <v>58</v>
      </c>
      <c r="W545" s="68" t="s">
        <v>3798</v>
      </c>
      <c r="X545" s="68"/>
      <c r="Y545" s="68" t="s">
        <v>3836</v>
      </c>
      <c r="Z545" s="68" t="s">
        <v>1783</v>
      </c>
      <c r="AA545" s="68" t="s">
        <v>61</v>
      </c>
      <c r="AB545" s="6"/>
      <c r="AC545" s="6"/>
      <c r="AD545" s="112">
        <v>0.0</v>
      </c>
      <c r="AE545" s="112">
        <v>1.0</v>
      </c>
      <c r="AF545" s="6"/>
      <c r="AG545" s="112">
        <v>0.0888</v>
      </c>
      <c r="AH545" s="112">
        <v>1.0</v>
      </c>
      <c r="AI545" s="68" t="s">
        <v>64</v>
      </c>
      <c r="AJ545" s="112">
        <v>0.0</v>
      </c>
      <c r="AK545" s="6"/>
      <c r="AL545" s="6"/>
      <c r="AM545" s="112">
        <v>0.0</v>
      </c>
      <c r="AN545" s="112">
        <v>0.0</v>
      </c>
      <c r="AO545" s="112">
        <v>100.0</v>
      </c>
      <c r="AP545" s="112">
        <v>1.0</v>
      </c>
      <c r="AQ545" s="112">
        <v>780.0</v>
      </c>
      <c r="AR545" s="112">
        <v>0.01444195</v>
      </c>
      <c r="AS545" s="112">
        <v>81.8699</v>
      </c>
      <c r="AT545" s="112">
        <v>0.0020424</v>
      </c>
      <c r="AU545" s="112">
        <v>0.0142968</v>
      </c>
      <c r="AV545" s="112">
        <v>0.0149184</v>
      </c>
      <c r="AW545" s="112">
        <v>0.0491064</v>
      </c>
      <c r="AX545" s="112">
        <v>0.0</v>
      </c>
      <c r="AY545" s="112">
        <v>0.8566406</v>
      </c>
      <c r="AZ545" s="112">
        <v>-12.16923</v>
      </c>
    </row>
    <row r="546" hidden="1">
      <c r="A546">
        <f t="shared" si="2"/>
        <v>0</v>
      </c>
      <c r="B546" t="str">
        <f t="shared" si="3"/>
        <v/>
      </c>
      <c r="C546" t="str">
        <f>if(and(D$4&gt;1,E546=PROSES!$D$22),,D546)</f>
        <v/>
      </c>
      <c r="D546" s="1" t="str">
        <f>if(and(F$4&gt;1,F546=PROSES!$B$10),,F546)</f>
        <v/>
      </c>
      <c r="E546" t="str">
        <f t="shared" si="4"/>
        <v/>
      </c>
      <c r="F546" t="str">
        <f t="shared" si="5"/>
        <v/>
      </c>
      <c r="G546" s="1" t="str">
        <f>if(Z546=PROSES!$E$29,T546,)</f>
        <v/>
      </c>
      <c r="H546" t="str">
        <f>if(X546=PROSES!$E$29,T546,)</f>
        <v/>
      </c>
      <c r="I546" t="str">
        <f t="shared" si="6"/>
        <v/>
      </c>
      <c r="J546" t="str">
        <f>if(and($K$4&gt;1,R546=PROSES!$C$2),,K546)</f>
        <v/>
      </c>
      <c r="K546" s="1" t="str">
        <f>if(and($L$4&gt;1,L546=PROSES!$B$2),,L546)</f>
        <v/>
      </c>
      <c r="L546" t="str">
        <f t="shared" si="7"/>
        <v/>
      </c>
      <c r="M546" t="str">
        <f>if(Z546=PROSES!$B$3,T546,)</f>
        <v/>
      </c>
      <c r="N546" t="str">
        <f>if(X546=PROSES!$B$3,T546,)</f>
        <v/>
      </c>
      <c r="O546" t="str">
        <f t="shared" si="8"/>
        <v/>
      </c>
      <c r="P546" t="str">
        <f>if(Z546=PROSES!$B$1,T546,)</f>
        <v/>
      </c>
      <c r="Q546" t="str">
        <f>if(X546=PROSES!$B$1,T546,)</f>
        <v/>
      </c>
      <c r="R546" t="str">
        <f t="shared" si="9"/>
        <v>DANAYASA</v>
      </c>
      <c r="S546" s="3"/>
      <c r="T546" s="68" t="s">
        <v>3837</v>
      </c>
      <c r="U546" s="68" t="s">
        <v>58</v>
      </c>
      <c r="V546" s="68" t="s">
        <v>58</v>
      </c>
      <c r="W546" s="68" t="s">
        <v>3798</v>
      </c>
      <c r="X546" s="68"/>
      <c r="Y546" s="68" t="s">
        <v>3838</v>
      </c>
      <c r="Z546" s="68" t="s">
        <v>813</v>
      </c>
      <c r="AA546" s="68" t="s">
        <v>935</v>
      </c>
      <c r="AB546" s="6"/>
      <c r="AC546" s="6"/>
      <c r="AD546" s="112">
        <v>0.0</v>
      </c>
      <c r="AE546" s="112">
        <v>1.0</v>
      </c>
      <c r="AF546" s="6"/>
      <c r="AG546" s="112">
        <v>1.7382</v>
      </c>
      <c r="AH546" s="112">
        <v>1.0</v>
      </c>
      <c r="AI546" s="68" t="s">
        <v>64</v>
      </c>
      <c r="AJ546" s="112">
        <v>0.0</v>
      </c>
      <c r="AK546" s="6"/>
      <c r="AL546" s="6"/>
      <c r="AM546" s="112">
        <v>0.0</v>
      </c>
      <c r="AN546" s="112">
        <v>0.0</v>
      </c>
      <c r="AO546" s="112">
        <v>100.0</v>
      </c>
      <c r="AP546" s="112">
        <v>1.0</v>
      </c>
      <c r="AQ546" s="112">
        <v>780.0</v>
      </c>
      <c r="AR546" s="112">
        <v>0.2826914</v>
      </c>
      <c r="AS546" s="112">
        <v>81.8699</v>
      </c>
      <c r="AT546" s="112">
        <v>0.0399786</v>
      </c>
      <c r="AU546" s="112">
        <v>0.2798502</v>
      </c>
      <c r="AV546" s="112">
        <v>0.2920176</v>
      </c>
      <c r="AW546" s="112">
        <v>0.9612245</v>
      </c>
      <c r="AX546" s="112">
        <v>0.0</v>
      </c>
      <c r="AY546" s="112">
        <v>0.8566406</v>
      </c>
      <c r="AZ546" s="112">
        <v>-12.16923</v>
      </c>
    </row>
    <row r="547" hidden="1">
      <c r="A547">
        <f t="shared" si="2"/>
        <v>0</v>
      </c>
      <c r="B547" t="str">
        <f t="shared" si="3"/>
        <v/>
      </c>
      <c r="C547" t="str">
        <f>if(and(D$4&gt;1,E547=PROSES!$D$22),,D547)</f>
        <v/>
      </c>
      <c r="D547" s="1" t="str">
        <f>if(and(F$4&gt;1,F547=PROSES!$B$10),,F547)</f>
        <v/>
      </c>
      <c r="E547" t="str">
        <f t="shared" si="4"/>
        <v/>
      </c>
      <c r="F547" t="str">
        <f t="shared" si="5"/>
        <v/>
      </c>
      <c r="G547" s="1" t="str">
        <f>if(Z547=PROSES!$E$29,T547,)</f>
        <v/>
      </c>
      <c r="H547" t="str">
        <f>if(X547=PROSES!$E$29,T547,)</f>
        <v/>
      </c>
      <c r="I547" t="str">
        <f t="shared" si="6"/>
        <v/>
      </c>
      <c r="J547" t="str">
        <f>if(and($K$4&gt;1,R547=PROSES!$C$2),,K547)</f>
        <v/>
      </c>
      <c r="K547" s="1" t="str">
        <f>if(and($L$4&gt;1,L547=PROSES!$B$2),,L547)</f>
        <v/>
      </c>
      <c r="L547" t="str">
        <f t="shared" si="7"/>
        <v/>
      </c>
      <c r="M547" t="str">
        <f>if(Z547=PROSES!$B$3,T547,)</f>
        <v/>
      </c>
      <c r="N547" t="str">
        <f>if(X547=PROSES!$B$3,T547,)</f>
        <v/>
      </c>
      <c r="O547" t="str">
        <f t="shared" si="8"/>
        <v/>
      </c>
      <c r="P547" t="str">
        <f>if(Z547=PROSES!$B$1,T547,)</f>
        <v/>
      </c>
      <c r="Q547" t="str">
        <f>if(X547=PROSES!$B$1,T547,)</f>
        <v/>
      </c>
      <c r="R547" t="str">
        <f t="shared" si="9"/>
        <v>JATAKEMAXIMANGANDO</v>
      </c>
      <c r="S547" s="3"/>
      <c r="T547" s="68" t="s">
        <v>1053</v>
      </c>
      <c r="U547" s="68" t="s">
        <v>58</v>
      </c>
      <c r="V547" s="68" t="s">
        <v>58</v>
      </c>
      <c r="W547" s="68" t="s">
        <v>103</v>
      </c>
      <c r="X547" s="68" t="s">
        <v>644</v>
      </c>
      <c r="Y547" s="115">
        <v>44232.0</v>
      </c>
      <c r="Z547" s="68" t="s">
        <v>1054</v>
      </c>
      <c r="AA547" s="115">
        <v>44232.0</v>
      </c>
      <c r="AB547" s="6"/>
      <c r="AC547" s="6"/>
      <c r="AD547" s="112">
        <v>0.0</v>
      </c>
      <c r="AE547" s="112">
        <v>1.0</v>
      </c>
      <c r="AF547" s="6"/>
      <c r="AG547" s="112">
        <v>1.1</v>
      </c>
      <c r="AH547" s="112">
        <v>1.0</v>
      </c>
      <c r="AI547" s="68" t="s">
        <v>64</v>
      </c>
      <c r="AJ547" s="112">
        <v>0.0</v>
      </c>
      <c r="AK547" s="6"/>
      <c r="AL547" s="6"/>
      <c r="AM547" s="112">
        <v>0.0</v>
      </c>
      <c r="AN547" s="112">
        <v>0.0</v>
      </c>
      <c r="AO547" s="112">
        <v>100.0</v>
      </c>
      <c r="AP547" s="112">
        <v>1.0</v>
      </c>
      <c r="AQ547" s="112">
        <v>0.55</v>
      </c>
      <c r="AR547" s="112">
        <v>0.1739009</v>
      </c>
      <c r="AS547" s="112">
        <v>56.61149</v>
      </c>
      <c r="AT547" s="112">
        <v>0.0957</v>
      </c>
      <c r="AU547" s="112">
        <v>0.1452</v>
      </c>
      <c r="AV547" s="112">
        <v>0.2607</v>
      </c>
      <c r="AW547" s="112">
        <v>0.4356</v>
      </c>
      <c r="AX547" s="112">
        <v>0.0</v>
      </c>
      <c r="AY547" s="112">
        <v>0.6402146</v>
      </c>
      <c r="AZ547" s="112">
        <v>3.784061</v>
      </c>
    </row>
    <row r="548" hidden="1">
      <c r="A548">
        <f t="shared" si="2"/>
        <v>0</v>
      </c>
      <c r="B548" t="str">
        <f t="shared" si="3"/>
        <v/>
      </c>
      <c r="C548" t="str">
        <f>if(and(D$4&gt;1,E548=PROSES!$D$22),,D548)</f>
        <v/>
      </c>
      <c r="D548" s="1" t="str">
        <f>if(and(F$4&gt;1,F548=PROSES!$B$10),,F548)</f>
        <v/>
      </c>
      <c r="E548" t="str">
        <f t="shared" si="4"/>
        <v/>
      </c>
      <c r="F548" t="str">
        <f t="shared" si="5"/>
        <v/>
      </c>
      <c r="G548" s="1" t="str">
        <f>if(Z548=PROSES!$E$29,T548,)</f>
        <v/>
      </c>
      <c r="H548" t="str">
        <f>if(X548=PROSES!$E$29,T548,)</f>
        <v/>
      </c>
      <c r="I548" t="str">
        <f t="shared" si="6"/>
        <v/>
      </c>
      <c r="J548" t="str">
        <f>if(and($K$4&gt;1,R548=PROSES!$C$2),,K548)</f>
        <v/>
      </c>
      <c r="K548" s="1" t="str">
        <f>if(and($L$4&gt;1,L548=PROSES!$B$2),,L548)</f>
        <v/>
      </c>
      <c r="L548" t="str">
        <f t="shared" si="7"/>
        <v/>
      </c>
      <c r="M548" t="str">
        <f>if(Z548=PROSES!$B$3,T548,)</f>
        <v/>
      </c>
      <c r="N548" t="str">
        <f>if(X548=PROSES!$B$3,T548,)</f>
        <v/>
      </c>
      <c r="O548" t="str">
        <f t="shared" si="8"/>
        <v/>
      </c>
      <c r="P548" t="str">
        <f>if(Z548=PROSES!$B$1,T548,)</f>
        <v/>
      </c>
      <c r="Q548" t="str">
        <f>if(X548=PROSES!$B$1,T548,)</f>
        <v/>
      </c>
      <c r="R548" t="str">
        <f t="shared" si="9"/>
        <v>JATAKEMAXIMANGANDO</v>
      </c>
      <c r="S548" s="3"/>
      <c r="T548" s="68" t="s">
        <v>1055</v>
      </c>
      <c r="U548" s="68" t="s">
        <v>58</v>
      </c>
      <c r="V548" s="68" t="s">
        <v>58</v>
      </c>
      <c r="W548" s="68" t="s">
        <v>103</v>
      </c>
      <c r="X548" s="68" t="s">
        <v>644</v>
      </c>
      <c r="Y548" s="113">
        <v>44232.0</v>
      </c>
      <c r="Z548" s="68" t="s">
        <v>1054</v>
      </c>
      <c r="AA548" s="115">
        <v>44201.0</v>
      </c>
      <c r="AB548" s="6"/>
      <c r="AC548" s="6"/>
      <c r="AD548" s="112">
        <v>0.0</v>
      </c>
      <c r="AE548" s="112">
        <v>1.0</v>
      </c>
      <c r="AF548" s="6"/>
      <c r="AG548" s="112">
        <v>1.1</v>
      </c>
      <c r="AH548" s="112">
        <v>1.0</v>
      </c>
      <c r="AI548" s="68" t="s">
        <v>64</v>
      </c>
      <c r="AJ548" s="112">
        <v>0.0</v>
      </c>
      <c r="AK548" s="6"/>
      <c r="AL548" s="6"/>
      <c r="AM548" s="112">
        <v>0.0</v>
      </c>
      <c r="AN548" s="112">
        <v>0.0</v>
      </c>
      <c r="AO548" s="112">
        <v>100.0</v>
      </c>
      <c r="AP548" s="112">
        <v>1.0</v>
      </c>
      <c r="AQ548" s="112">
        <v>0.55</v>
      </c>
      <c r="AR548" s="112">
        <v>0.1739009</v>
      </c>
      <c r="AS548" s="112">
        <v>56.61149</v>
      </c>
      <c r="AT548" s="112">
        <v>0.0957</v>
      </c>
      <c r="AU548" s="112">
        <v>0.1452</v>
      </c>
      <c r="AV548" s="112">
        <v>0.2607</v>
      </c>
      <c r="AW548" s="112">
        <v>0.4356</v>
      </c>
      <c r="AX548" s="112">
        <v>0.0</v>
      </c>
      <c r="AY548" s="112">
        <v>0.6402146</v>
      </c>
      <c r="AZ548" s="112">
        <v>3.784061</v>
      </c>
    </row>
    <row r="549" hidden="1">
      <c r="A549">
        <f t="shared" si="2"/>
        <v>0</v>
      </c>
      <c r="B549" t="str">
        <f t="shared" si="3"/>
        <v/>
      </c>
      <c r="C549" t="str">
        <f>if(and(D$4&gt;1,E549=PROSES!$D$22),,D549)</f>
        <v/>
      </c>
      <c r="D549" s="1" t="str">
        <f>if(and(F$4&gt;1,F549=PROSES!$B$10),,F549)</f>
        <v/>
      </c>
      <c r="E549" t="str">
        <f t="shared" si="4"/>
        <v/>
      </c>
      <c r="F549" t="str">
        <f t="shared" si="5"/>
        <v/>
      </c>
      <c r="G549" s="1" t="str">
        <f>if(Z549=PROSES!$E$29,T549,)</f>
        <v/>
      </c>
      <c r="H549" t="str">
        <f>if(X549=PROSES!$E$29,T549,)</f>
        <v/>
      </c>
      <c r="I549" t="str">
        <f t="shared" si="6"/>
        <v/>
      </c>
      <c r="J549" t="str">
        <f>if(and($K$4&gt;1,R549=PROSES!$C$2),,K549)</f>
        <v/>
      </c>
      <c r="K549" s="1" t="str">
        <f>if(and($L$4&gt;1,L549=PROSES!$B$2),,L549)</f>
        <v/>
      </c>
      <c r="L549" t="str">
        <f t="shared" si="7"/>
        <v/>
      </c>
      <c r="M549" t="str">
        <f>if(Z549=PROSES!$B$3,T549,)</f>
        <v/>
      </c>
      <c r="N549" t="str">
        <f>if(X549=PROSES!$B$3,T549,)</f>
        <v/>
      </c>
      <c r="O549" t="str">
        <f t="shared" si="8"/>
        <v/>
      </c>
      <c r="P549" t="str">
        <f>if(Z549=PROSES!$B$1,T549,)</f>
        <v/>
      </c>
      <c r="Q549" t="str">
        <f>if(X549=PROSES!$B$1,T549,)</f>
        <v/>
      </c>
      <c r="R549" t="str">
        <f t="shared" si="9"/>
        <v>JATIBARANG5ARJAWINANGUN BARU5</v>
      </c>
      <c r="S549" s="3"/>
      <c r="T549" s="68" t="s">
        <v>1058</v>
      </c>
      <c r="U549" s="68" t="s">
        <v>115</v>
      </c>
      <c r="V549" s="68" t="s">
        <v>115</v>
      </c>
      <c r="W549" s="68" t="s">
        <v>90</v>
      </c>
      <c r="X549" s="68" t="s">
        <v>1059</v>
      </c>
      <c r="Y549" s="112" t="s">
        <v>85</v>
      </c>
      <c r="Z549" s="68" t="s">
        <v>1060</v>
      </c>
      <c r="AA549" s="112" t="s">
        <v>85</v>
      </c>
      <c r="AB549" s="6"/>
      <c r="AC549" s="6"/>
      <c r="AD549" s="112">
        <v>0.0</v>
      </c>
      <c r="AE549" s="112">
        <v>1.0</v>
      </c>
      <c r="AF549" s="6"/>
      <c r="AG549" s="112">
        <v>26.522</v>
      </c>
      <c r="AH549" s="112">
        <v>1.0</v>
      </c>
      <c r="AI549" s="68" t="s">
        <v>64</v>
      </c>
      <c r="AJ549" s="112">
        <v>0.0</v>
      </c>
      <c r="AK549" s="6"/>
      <c r="AL549" s="6"/>
      <c r="AM549" s="112">
        <v>0.0</v>
      </c>
      <c r="AN549" s="112">
        <v>0.0</v>
      </c>
      <c r="AO549" s="112">
        <v>100.0</v>
      </c>
      <c r="AP549" s="112">
        <v>1.0</v>
      </c>
      <c r="AQ549" s="112">
        <v>1.62</v>
      </c>
      <c r="AR549" s="112">
        <v>7.515147</v>
      </c>
      <c r="AS549" s="112">
        <v>82.15014</v>
      </c>
      <c r="AT549" s="112">
        <v>1.026401</v>
      </c>
      <c r="AU549" s="112">
        <v>7.444725</v>
      </c>
      <c r="AV549" s="112">
        <v>5.004702</v>
      </c>
      <c r="AW549" s="112">
        <v>22.33418</v>
      </c>
      <c r="AX549" s="112">
        <v>0.0</v>
      </c>
      <c r="AY549" s="112">
        <v>0.683587</v>
      </c>
      <c r="AZ549" s="112">
        <v>-7.109503</v>
      </c>
    </row>
    <row r="550" hidden="1">
      <c r="A550">
        <f t="shared" si="2"/>
        <v>0</v>
      </c>
      <c r="B550" t="str">
        <f t="shared" si="3"/>
        <v/>
      </c>
      <c r="C550" t="str">
        <f>if(and(D$4&gt;1,E550=PROSES!$D$22),,D550)</f>
        <v/>
      </c>
      <c r="D550" s="1" t="str">
        <f>if(and(F$4&gt;1,F550=PROSES!$B$10),,F550)</f>
        <v/>
      </c>
      <c r="E550" t="str">
        <f t="shared" si="4"/>
        <v/>
      </c>
      <c r="F550" t="str">
        <f t="shared" si="5"/>
        <v/>
      </c>
      <c r="G550" s="1" t="str">
        <f>if(Z550=PROSES!$E$29,T550,)</f>
        <v/>
      </c>
      <c r="H550" t="str">
        <f>if(X550=PROSES!$E$29,T550,)</f>
        <v/>
      </c>
      <c r="I550" t="str">
        <f t="shared" si="6"/>
        <v/>
      </c>
      <c r="J550" t="str">
        <f>if(and($K$4&gt;1,R550=PROSES!$C$2),,K550)</f>
        <v/>
      </c>
      <c r="K550" s="1" t="str">
        <f>if(and($L$4&gt;1,L550=PROSES!$B$2),,L550)</f>
        <v/>
      </c>
      <c r="L550" t="str">
        <f t="shared" si="7"/>
        <v/>
      </c>
      <c r="M550" t="str">
        <f>if(Z550=PROSES!$B$3,T550,)</f>
        <v/>
      </c>
      <c r="N550" t="str">
        <f>if(X550=PROSES!$B$3,T550,)</f>
        <v/>
      </c>
      <c r="O550" t="str">
        <f t="shared" si="8"/>
        <v/>
      </c>
      <c r="P550" t="str">
        <f>if(Z550=PROSES!$B$1,T550,)</f>
        <v/>
      </c>
      <c r="Q550" t="str">
        <f>if(X550=PROSES!$B$1,T550,)</f>
        <v/>
      </c>
      <c r="R550" t="str">
        <f t="shared" si="9"/>
        <v>ARJAWINANGUN BARU5JATIBARANG5</v>
      </c>
      <c r="S550" s="3"/>
      <c r="T550" s="68" t="s">
        <v>1061</v>
      </c>
      <c r="U550" s="68" t="s">
        <v>115</v>
      </c>
      <c r="V550" s="68" t="s">
        <v>115</v>
      </c>
      <c r="W550" s="68" t="s">
        <v>90</v>
      </c>
      <c r="X550" s="68" t="s">
        <v>1060</v>
      </c>
      <c r="Y550" s="112" t="s">
        <v>88</v>
      </c>
      <c r="Z550" s="68" t="s">
        <v>1059</v>
      </c>
      <c r="AA550" s="112" t="s">
        <v>88</v>
      </c>
      <c r="AB550" s="6"/>
      <c r="AC550" s="6"/>
      <c r="AD550" s="112">
        <v>0.0</v>
      </c>
      <c r="AE550" s="112">
        <v>1.0</v>
      </c>
      <c r="AF550" s="6"/>
      <c r="AG550" s="112">
        <v>26.522</v>
      </c>
      <c r="AH550" s="112">
        <v>1.0</v>
      </c>
      <c r="AI550" s="68" t="s">
        <v>64</v>
      </c>
      <c r="AJ550" s="112">
        <v>0.0</v>
      </c>
      <c r="AK550" s="6"/>
      <c r="AL550" s="6"/>
      <c r="AM550" s="112">
        <v>0.0</v>
      </c>
      <c r="AN550" s="112">
        <v>0.0</v>
      </c>
      <c r="AO550" s="112">
        <v>100.0</v>
      </c>
      <c r="AP550" s="112">
        <v>1.0</v>
      </c>
      <c r="AQ550" s="112">
        <v>1.62</v>
      </c>
      <c r="AR550" s="112">
        <v>7.515147</v>
      </c>
      <c r="AS550" s="112">
        <v>82.15014</v>
      </c>
      <c r="AT550" s="112">
        <v>1.026401</v>
      </c>
      <c r="AU550" s="112">
        <v>7.444725</v>
      </c>
      <c r="AV550" s="112">
        <v>5.004702</v>
      </c>
      <c r="AW550" s="112">
        <v>22.33418</v>
      </c>
      <c r="AX550" s="112">
        <v>0.0</v>
      </c>
      <c r="AY550" s="112">
        <v>0.683587</v>
      </c>
      <c r="AZ550" s="112">
        <v>-7.109503</v>
      </c>
    </row>
    <row r="551" hidden="1">
      <c r="A551">
        <f t="shared" si="2"/>
        <v>0</v>
      </c>
      <c r="B551" t="str">
        <f t="shared" si="3"/>
        <v/>
      </c>
      <c r="C551" t="str">
        <f>if(and(D$4&gt;1,E551=PROSES!$D$22),,D551)</f>
        <v/>
      </c>
      <c r="D551" s="1" t="str">
        <f>if(and(F$4&gt;1,F551=PROSES!$B$10),,F551)</f>
        <v/>
      </c>
      <c r="E551" t="str">
        <f t="shared" si="4"/>
        <v/>
      </c>
      <c r="F551" t="str">
        <f t="shared" si="5"/>
        <v/>
      </c>
      <c r="G551" s="1" t="str">
        <f>if(Z551=PROSES!$E$29,T551,)</f>
        <v/>
      </c>
      <c r="H551" t="str">
        <f>if(X551=PROSES!$E$29,T551,)</f>
        <v/>
      </c>
      <c r="I551" t="str">
        <f t="shared" si="6"/>
        <v/>
      </c>
      <c r="J551" t="str">
        <f>if(and($K$4&gt;1,R551=PROSES!$C$2),,K551)</f>
        <v/>
      </c>
      <c r="K551" s="1" t="str">
        <f>if(and($L$4&gt;1,L551=PROSES!$B$2),,L551)</f>
        <v/>
      </c>
      <c r="L551" t="str">
        <f t="shared" si="7"/>
        <v/>
      </c>
      <c r="M551" t="str">
        <f>if(Z551=PROSES!$B$3,T551,)</f>
        <v/>
      </c>
      <c r="N551" t="str">
        <f>if(X551=PROSES!$B$3,T551,)</f>
        <v/>
      </c>
      <c r="O551" t="str">
        <f t="shared" si="8"/>
        <v/>
      </c>
      <c r="P551" t="str">
        <f>if(Z551=PROSES!$B$1,T551,)</f>
        <v/>
      </c>
      <c r="Q551" t="str">
        <f>if(X551=PROSES!$B$1,T551,)</f>
        <v/>
      </c>
      <c r="R551" t="str">
        <f t="shared" si="9"/>
        <v>ARJAWINANGUN4JATIBARANG4</v>
      </c>
      <c r="S551" s="3"/>
      <c r="T551" s="68" t="s">
        <v>1062</v>
      </c>
      <c r="U551" s="68" t="s">
        <v>115</v>
      </c>
      <c r="V551" s="68" t="s">
        <v>115</v>
      </c>
      <c r="W551" s="68" t="s">
        <v>122</v>
      </c>
      <c r="X551" s="68" t="s">
        <v>119</v>
      </c>
      <c r="Y551" s="112" t="s">
        <v>118</v>
      </c>
      <c r="Z551" s="68" t="s">
        <v>1063</v>
      </c>
      <c r="AA551" s="112" t="s">
        <v>123</v>
      </c>
      <c r="AB551" s="6"/>
      <c r="AC551" s="6"/>
      <c r="AD551" s="112">
        <v>0.0</v>
      </c>
      <c r="AE551" s="112">
        <v>1.0</v>
      </c>
      <c r="AF551" s="6"/>
      <c r="AG551" s="112">
        <v>23.0</v>
      </c>
      <c r="AH551" s="112">
        <v>1.0</v>
      </c>
      <c r="AI551" s="68" t="s">
        <v>64</v>
      </c>
      <c r="AJ551" s="112">
        <v>0.0</v>
      </c>
      <c r="AK551" s="6"/>
      <c r="AL551" s="6"/>
      <c r="AM551" s="112">
        <v>0.0</v>
      </c>
      <c r="AN551" s="112">
        <v>0.0</v>
      </c>
      <c r="AO551" s="112">
        <v>100.0</v>
      </c>
      <c r="AP551" s="112">
        <v>1.0</v>
      </c>
      <c r="AQ551" s="112">
        <v>0.44</v>
      </c>
      <c r="AR551" s="112">
        <v>10.21243</v>
      </c>
      <c r="AS551" s="112">
        <v>60.66966</v>
      </c>
      <c r="AT551" s="112">
        <v>5.0025</v>
      </c>
      <c r="AU551" s="112">
        <v>8.9033</v>
      </c>
      <c r="AV551" s="112">
        <v>8.4525</v>
      </c>
      <c r="AW551" s="112">
        <v>26.7099</v>
      </c>
      <c r="AX551" s="112">
        <v>0.0</v>
      </c>
      <c r="AY551" s="112">
        <v>0.5920149</v>
      </c>
      <c r="AZ551" s="112">
        <v>18.36523</v>
      </c>
    </row>
    <row r="552" hidden="1">
      <c r="A552">
        <f t="shared" si="2"/>
        <v>0</v>
      </c>
      <c r="B552" t="str">
        <f t="shared" si="3"/>
        <v/>
      </c>
      <c r="C552" t="str">
        <f>if(and(D$4&gt;1,E552=PROSES!$D$22),,D552)</f>
        <v/>
      </c>
      <c r="D552" s="1" t="str">
        <f>if(and(F$4&gt;1,F552=PROSES!$B$10),,F552)</f>
        <v/>
      </c>
      <c r="E552" t="str">
        <f t="shared" si="4"/>
        <v/>
      </c>
      <c r="F552" t="str">
        <f t="shared" si="5"/>
        <v/>
      </c>
      <c r="G552" s="1" t="str">
        <f>if(Z552=PROSES!$E$29,T552,)</f>
        <v/>
      </c>
      <c r="H552" t="str">
        <f>if(X552=PROSES!$E$29,T552,)</f>
        <v/>
      </c>
      <c r="I552" t="str">
        <f t="shared" si="6"/>
        <v/>
      </c>
      <c r="J552" t="str">
        <f>if(and($K$4&gt;1,R552=PROSES!$C$2),,K552)</f>
        <v/>
      </c>
      <c r="K552" s="1" t="str">
        <f>if(and($L$4&gt;1,L552=PROSES!$B$2),,L552)</f>
        <v/>
      </c>
      <c r="L552" t="str">
        <f t="shared" si="7"/>
        <v/>
      </c>
      <c r="M552" t="str">
        <f>if(Z552=PROSES!$B$3,T552,)</f>
        <v/>
      </c>
      <c r="N552" t="str">
        <f>if(X552=PROSES!$B$3,T552,)</f>
        <v/>
      </c>
      <c r="O552" t="str">
        <f t="shared" si="8"/>
        <v/>
      </c>
      <c r="P552" t="str">
        <f>if(Z552=PROSES!$B$1,T552,)</f>
        <v/>
      </c>
      <c r="Q552" t="str">
        <f>if(X552=PROSES!$B$1,T552,)</f>
        <v/>
      </c>
      <c r="R552" t="str">
        <f t="shared" si="9"/>
        <v>ARJAWINANGUN4JATIBARANG4</v>
      </c>
      <c r="S552" s="3"/>
      <c r="T552" s="68" t="s">
        <v>1064</v>
      </c>
      <c r="U552" s="68" t="s">
        <v>115</v>
      </c>
      <c r="V552" s="68" t="s">
        <v>115</v>
      </c>
      <c r="W552" s="68" t="s">
        <v>122</v>
      </c>
      <c r="X552" s="68" t="s">
        <v>119</v>
      </c>
      <c r="Y552" s="112" t="s">
        <v>118</v>
      </c>
      <c r="Z552" s="68" t="s">
        <v>1063</v>
      </c>
      <c r="AA552" s="112" t="s">
        <v>118</v>
      </c>
      <c r="AB552" s="6"/>
      <c r="AC552" s="6"/>
      <c r="AD552" s="112">
        <v>0.0</v>
      </c>
      <c r="AE552" s="112">
        <v>1.0</v>
      </c>
      <c r="AF552" s="6"/>
      <c r="AG552" s="112">
        <v>23.0</v>
      </c>
      <c r="AH552" s="112">
        <v>1.0</v>
      </c>
      <c r="AI552" s="68" t="s">
        <v>64</v>
      </c>
      <c r="AJ552" s="112">
        <v>0.0</v>
      </c>
      <c r="AK552" s="6"/>
      <c r="AL552" s="6"/>
      <c r="AM552" s="112">
        <v>0.0</v>
      </c>
      <c r="AN552" s="112">
        <v>0.0</v>
      </c>
      <c r="AO552" s="112">
        <v>100.0</v>
      </c>
      <c r="AP552" s="112">
        <v>1.0</v>
      </c>
      <c r="AQ552" s="112">
        <v>0.44</v>
      </c>
      <c r="AR552" s="112">
        <v>10.21243</v>
      </c>
      <c r="AS552" s="112">
        <v>60.66966</v>
      </c>
      <c r="AT552" s="112">
        <v>5.0025</v>
      </c>
      <c r="AU552" s="112">
        <v>8.9033</v>
      </c>
      <c r="AV552" s="112">
        <v>8.4525</v>
      </c>
      <c r="AW552" s="112">
        <v>26.7099</v>
      </c>
      <c r="AX552" s="112">
        <v>0.0</v>
      </c>
      <c r="AY552" s="112">
        <v>0.5920149</v>
      </c>
      <c r="AZ552" s="112">
        <v>18.36523</v>
      </c>
    </row>
    <row r="553" hidden="1">
      <c r="A553">
        <f t="shared" si="2"/>
        <v>0</v>
      </c>
      <c r="B553" t="str">
        <f t="shared" si="3"/>
        <v/>
      </c>
      <c r="C553" t="str">
        <f>if(and(D$4&gt;1,E553=PROSES!$D$22),,D553)</f>
        <v/>
      </c>
      <c r="D553" s="1" t="str">
        <f>if(and(F$4&gt;1,F553=PROSES!$B$10),,F553)</f>
        <v/>
      </c>
      <c r="E553" t="str">
        <f t="shared" si="4"/>
        <v/>
      </c>
      <c r="F553" t="str">
        <f t="shared" si="5"/>
        <v/>
      </c>
      <c r="G553" s="1" t="str">
        <f>if(Z553=PROSES!$E$29,T553,)</f>
        <v/>
      </c>
      <c r="H553" t="str">
        <f>if(X553=PROSES!$E$29,T553,)</f>
        <v/>
      </c>
      <c r="I553" t="str">
        <f t="shared" si="6"/>
        <v/>
      </c>
      <c r="J553" t="str">
        <f>if(and($K$4&gt;1,R553=PROSES!$C$2),,K553)</f>
        <v/>
      </c>
      <c r="K553" s="1" t="str">
        <f>if(and($L$4&gt;1,L553=PROSES!$B$2),,L553)</f>
        <v/>
      </c>
      <c r="L553" t="str">
        <f t="shared" si="7"/>
        <v/>
      </c>
      <c r="M553" t="str">
        <f>if(Z553=PROSES!$B$3,T553,)</f>
        <v/>
      </c>
      <c r="N553" t="str">
        <f>if(X553=PROSES!$B$3,T553,)</f>
        <v/>
      </c>
      <c r="O553" t="str">
        <f t="shared" si="8"/>
        <v/>
      </c>
      <c r="P553" t="str">
        <f>if(Z553=PROSES!$B$1,T553,)</f>
        <v/>
      </c>
      <c r="Q553" t="str">
        <f>if(X553=PROSES!$B$1,T553,)</f>
        <v/>
      </c>
      <c r="R553" t="str">
        <f t="shared" si="9"/>
        <v>CIKEDUNG5JATIBARANG5</v>
      </c>
      <c r="S553" s="3"/>
      <c r="T553" s="68" t="s">
        <v>1065</v>
      </c>
      <c r="U553" s="68" t="s">
        <v>115</v>
      </c>
      <c r="V553" s="68" t="s">
        <v>115</v>
      </c>
      <c r="W553" s="68" t="s">
        <v>90</v>
      </c>
      <c r="X553" s="68" t="s">
        <v>591</v>
      </c>
      <c r="Y553" s="68" t="s">
        <v>88</v>
      </c>
      <c r="Z553" s="68" t="s">
        <v>1059</v>
      </c>
      <c r="AA553" s="68" t="s">
        <v>88</v>
      </c>
      <c r="AB553" s="6"/>
      <c r="AC553" s="6"/>
      <c r="AD553" s="112">
        <v>0.0</v>
      </c>
      <c r="AE553" s="112">
        <v>1.0</v>
      </c>
      <c r="AF553" s="6"/>
      <c r="AG553" s="112">
        <v>23.0</v>
      </c>
      <c r="AH553" s="112">
        <v>1.0</v>
      </c>
      <c r="AI553" s="68" t="s">
        <v>64</v>
      </c>
      <c r="AJ553" s="112">
        <v>0.0</v>
      </c>
      <c r="AK553" s="6"/>
      <c r="AL553" s="6"/>
      <c r="AM553" s="112">
        <v>0.0</v>
      </c>
      <c r="AN553" s="112">
        <v>0.0</v>
      </c>
      <c r="AO553" s="112">
        <v>100.0</v>
      </c>
      <c r="AP553" s="112">
        <v>1.0</v>
      </c>
      <c r="AQ553" s="112">
        <v>1.62</v>
      </c>
      <c r="AR553" s="112">
        <v>6.51717</v>
      </c>
      <c r="AS553" s="112">
        <v>82.15014</v>
      </c>
      <c r="AT553" s="112">
        <v>0.8901</v>
      </c>
      <c r="AU553" s="112">
        <v>6.4561</v>
      </c>
      <c r="AV553" s="112">
        <v>4.3401</v>
      </c>
      <c r="AW553" s="112">
        <v>19.3683</v>
      </c>
      <c r="AX553" s="112">
        <v>0.0</v>
      </c>
      <c r="AY553" s="112">
        <v>0.683587</v>
      </c>
      <c r="AZ553" s="112">
        <v>-7.109503</v>
      </c>
    </row>
    <row r="554" hidden="1">
      <c r="A554">
        <f t="shared" si="2"/>
        <v>0</v>
      </c>
      <c r="B554" t="str">
        <f t="shared" si="3"/>
        <v/>
      </c>
      <c r="C554" t="str">
        <f>if(and(D$4&gt;1,E554=PROSES!$D$22),,D554)</f>
        <v/>
      </c>
      <c r="D554" s="1" t="str">
        <f>if(and(F$4&gt;1,F554=PROSES!$B$10),,F554)</f>
        <v/>
      </c>
      <c r="E554" t="str">
        <f t="shared" si="4"/>
        <v/>
      </c>
      <c r="F554" t="str">
        <f t="shared" si="5"/>
        <v/>
      </c>
      <c r="G554" s="1" t="str">
        <f>if(Z554=PROSES!$E$29,T554,)</f>
        <v/>
      </c>
      <c r="H554" t="str">
        <f>if(X554=PROSES!$E$29,T554,)</f>
        <v/>
      </c>
      <c r="I554" t="str">
        <f t="shared" si="6"/>
        <v/>
      </c>
      <c r="J554" t="str">
        <f>if(and($K$4&gt;1,R554=PROSES!$C$2),,K554)</f>
        <v/>
      </c>
      <c r="K554" s="1" t="str">
        <f>if(and($L$4&gt;1,L554=PROSES!$B$2),,L554)</f>
        <v/>
      </c>
      <c r="L554" t="str">
        <f t="shared" si="7"/>
        <v/>
      </c>
      <c r="M554" t="str">
        <f>if(Z554=PROSES!$B$3,T554,)</f>
        <v/>
      </c>
      <c r="N554" t="str">
        <f>if(X554=PROSES!$B$3,T554,)</f>
        <v/>
      </c>
      <c r="O554" t="str">
        <f t="shared" si="8"/>
        <v/>
      </c>
      <c r="P554" t="str">
        <f>if(Z554=PROSES!$B$1,T554,)</f>
        <v/>
      </c>
      <c r="Q554" t="str">
        <f>if(X554=PROSES!$B$1,T554,)</f>
        <v/>
      </c>
      <c r="R554" t="str">
        <f t="shared" si="9"/>
        <v>JATIBARANG4CANGKRING4</v>
      </c>
      <c r="S554" s="3"/>
      <c r="T554" s="68" t="s">
        <v>1066</v>
      </c>
      <c r="U554" s="68" t="s">
        <v>115</v>
      </c>
      <c r="V554" s="68" t="s">
        <v>115</v>
      </c>
      <c r="W554" s="68" t="s">
        <v>122</v>
      </c>
      <c r="X554" s="68" t="s">
        <v>1063</v>
      </c>
      <c r="Y554" s="68" t="s">
        <v>349</v>
      </c>
      <c r="Z554" s="68" t="s">
        <v>1067</v>
      </c>
      <c r="AA554" s="68" t="s">
        <v>118</v>
      </c>
      <c r="AB554" s="6"/>
      <c r="AC554" s="6"/>
      <c r="AD554" s="112">
        <v>0.0</v>
      </c>
      <c r="AE554" s="112">
        <v>1.0</v>
      </c>
      <c r="AF554" s="6"/>
      <c r="AG554" s="112">
        <v>39.0</v>
      </c>
      <c r="AH554" s="112">
        <v>1.0</v>
      </c>
      <c r="AI554" s="68" t="s">
        <v>64</v>
      </c>
      <c r="AJ554" s="112">
        <v>0.0</v>
      </c>
      <c r="AK554" s="6"/>
      <c r="AL554" s="6"/>
      <c r="AM554" s="112">
        <v>0.0</v>
      </c>
      <c r="AN554" s="112">
        <v>0.0</v>
      </c>
      <c r="AO554" s="112">
        <v>100.0</v>
      </c>
      <c r="AP554" s="112">
        <v>1.0</v>
      </c>
      <c r="AQ554" s="112">
        <v>0.44</v>
      </c>
      <c r="AR554" s="112">
        <v>17.31673</v>
      </c>
      <c r="AS554" s="112">
        <v>60.66966</v>
      </c>
      <c r="AT554" s="112">
        <v>8.4825</v>
      </c>
      <c r="AU554" s="112">
        <v>15.0969</v>
      </c>
      <c r="AV554" s="112">
        <v>14.3325</v>
      </c>
      <c r="AW554" s="112">
        <v>45.2907</v>
      </c>
      <c r="AX554" s="112">
        <v>0.0</v>
      </c>
      <c r="AY554" s="112">
        <v>0.5920149</v>
      </c>
      <c r="AZ554" s="112">
        <v>18.36523</v>
      </c>
    </row>
    <row r="555" hidden="1">
      <c r="A555">
        <f t="shared" si="2"/>
        <v>0</v>
      </c>
      <c r="B555" t="str">
        <f t="shared" si="3"/>
        <v/>
      </c>
      <c r="C555" t="str">
        <f>if(and(D$4&gt;1,E555=PROSES!$D$22),,D555)</f>
        <v/>
      </c>
      <c r="D555" s="1" t="str">
        <f>if(and(F$4&gt;1,F555=PROSES!$B$10),,F555)</f>
        <v/>
      </c>
      <c r="E555" t="str">
        <f t="shared" si="4"/>
        <v/>
      </c>
      <c r="F555" t="str">
        <f t="shared" si="5"/>
        <v/>
      </c>
      <c r="G555" s="1" t="str">
        <f>if(Z555=PROSES!$E$29,T555,)</f>
        <v/>
      </c>
      <c r="H555" t="str">
        <f>if(X555=PROSES!$E$29,T555,)</f>
        <v/>
      </c>
      <c r="I555" t="str">
        <f t="shared" si="6"/>
        <v/>
      </c>
      <c r="J555" t="str">
        <f>if(and($K$4&gt;1,R555=PROSES!$C$2),,K555)</f>
        <v/>
      </c>
      <c r="K555" s="1" t="str">
        <f>if(and($L$4&gt;1,L555=PROSES!$B$2),,L555)</f>
        <v/>
      </c>
      <c r="L555" t="str">
        <f t="shared" si="7"/>
        <v/>
      </c>
      <c r="M555" t="str">
        <f>if(Z555=PROSES!$B$3,T555,)</f>
        <v/>
      </c>
      <c r="N555" t="str">
        <f>if(X555=PROSES!$B$3,T555,)</f>
        <v/>
      </c>
      <c r="O555" t="str">
        <f t="shared" si="8"/>
        <v/>
      </c>
      <c r="P555" t="str">
        <f>if(Z555=PROSES!$B$1,T555,)</f>
        <v/>
      </c>
      <c r="Q555" t="str">
        <f>if(X555=PROSES!$B$1,T555,)</f>
        <v/>
      </c>
      <c r="R555" t="str">
        <f t="shared" si="9"/>
        <v>CANGKRING4JATIBARANG4</v>
      </c>
      <c r="S555" s="3"/>
      <c r="T555" s="68" t="s">
        <v>1068</v>
      </c>
      <c r="U555" s="68" t="s">
        <v>115</v>
      </c>
      <c r="V555" s="68" t="s">
        <v>115</v>
      </c>
      <c r="W555" s="68" t="s">
        <v>122</v>
      </c>
      <c r="X555" s="68" t="s">
        <v>1067</v>
      </c>
      <c r="Y555" s="68" t="s">
        <v>123</v>
      </c>
      <c r="Z555" s="68" t="s">
        <v>1063</v>
      </c>
      <c r="AA555" s="68" t="s">
        <v>349</v>
      </c>
      <c r="AB555" s="6"/>
      <c r="AC555" s="6"/>
      <c r="AD555" s="112">
        <v>0.0</v>
      </c>
      <c r="AE555" s="112">
        <v>1.0</v>
      </c>
      <c r="AF555" s="6"/>
      <c r="AG555" s="112">
        <v>39.0</v>
      </c>
      <c r="AH555" s="112">
        <v>1.0</v>
      </c>
      <c r="AI555" s="68" t="s">
        <v>64</v>
      </c>
      <c r="AJ555" s="112">
        <v>0.0</v>
      </c>
      <c r="AK555" s="6"/>
      <c r="AL555" s="6"/>
      <c r="AM555" s="112">
        <v>0.0</v>
      </c>
      <c r="AN555" s="112">
        <v>0.0</v>
      </c>
      <c r="AO555" s="112">
        <v>100.0</v>
      </c>
      <c r="AP555" s="112">
        <v>1.0</v>
      </c>
      <c r="AQ555" s="112">
        <v>0.44</v>
      </c>
      <c r="AR555" s="112">
        <v>17.31673</v>
      </c>
      <c r="AS555" s="112">
        <v>60.66966</v>
      </c>
      <c r="AT555" s="112">
        <v>8.4825</v>
      </c>
      <c r="AU555" s="112">
        <v>15.0969</v>
      </c>
      <c r="AV555" s="112">
        <v>14.3325</v>
      </c>
      <c r="AW555" s="112">
        <v>45.2907</v>
      </c>
      <c r="AX555" s="112">
        <v>0.0</v>
      </c>
      <c r="AY555" s="112">
        <v>0.5920149</v>
      </c>
      <c r="AZ555" s="112">
        <v>18.36523</v>
      </c>
    </row>
    <row r="556" hidden="1">
      <c r="A556">
        <f t="shared" si="2"/>
        <v>0</v>
      </c>
      <c r="B556" t="str">
        <f t="shared" si="3"/>
        <v/>
      </c>
      <c r="C556" t="str">
        <f>if(and(D$4&gt;1,E556=PROSES!$D$22),,D556)</f>
        <v/>
      </c>
      <c r="D556" s="1" t="str">
        <f>if(and(F$4&gt;1,F556=PROSES!$B$10),,F556)</f>
        <v/>
      </c>
      <c r="E556" t="str">
        <f t="shared" si="4"/>
        <v/>
      </c>
      <c r="F556" t="str">
        <f t="shared" si="5"/>
        <v/>
      </c>
      <c r="G556" s="1" t="str">
        <f>if(Z556=PROSES!$E$29,T556,)</f>
        <v/>
      </c>
      <c r="H556" t="str">
        <f>if(X556=PROSES!$E$29,T556,)</f>
        <v/>
      </c>
      <c r="I556" t="str">
        <f t="shared" si="6"/>
        <v/>
      </c>
      <c r="J556" t="str">
        <f>if(and($K$4&gt;1,R556=PROSES!$C$2),,K556)</f>
        <v/>
      </c>
      <c r="K556" s="1" t="str">
        <f>if(and($L$4&gt;1,L556=PROSES!$B$2),,L556)</f>
        <v/>
      </c>
      <c r="L556" t="str">
        <f t="shared" si="7"/>
        <v/>
      </c>
      <c r="M556" t="str">
        <f>if(Z556=PROSES!$B$3,T556,)</f>
        <v/>
      </c>
      <c r="N556" t="str">
        <f>if(X556=PROSES!$B$3,T556,)</f>
        <v/>
      </c>
      <c r="O556" t="str">
        <f t="shared" si="8"/>
        <v/>
      </c>
      <c r="P556" t="str">
        <f>if(Z556=PROSES!$B$1,T556,)</f>
        <v/>
      </c>
      <c r="Q556" t="str">
        <f>if(X556=PROSES!$B$1,T556,)</f>
        <v/>
      </c>
      <c r="R556" t="str">
        <f t="shared" si="9"/>
        <v>JATIBARANG5HAURGEULIS5</v>
      </c>
      <c r="S556" s="3"/>
      <c r="T556" s="68" t="s">
        <v>1069</v>
      </c>
      <c r="U556" s="68" t="s">
        <v>115</v>
      </c>
      <c r="V556" s="68" t="s">
        <v>115</v>
      </c>
      <c r="W556" s="68" t="s">
        <v>90</v>
      </c>
      <c r="X556" s="68" t="s">
        <v>1059</v>
      </c>
      <c r="Y556" s="68" t="s">
        <v>85</v>
      </c>
      <c r="Z556" s="68" t="s">
        <v>592</v>
      </c>
      <c r="AA556" s="68" t="s">
        <v>85</v>
      </c>
      <c r="AB556" s="6"/>
      <c r="AC556" s="6"/>
      <c r="AD556" s="112">
        <v>0.0</v>
      </c>
      <c r="AE556" s="112">
        <v>1.0</v>
      </c>
      <c r="AF556" s="6"/>
      <c r="AG556" s="112">
        <v>46.44</v>
      </c>
      <c r="AH556" s="112">
        <v>1.0</v>
      </c>
      <c r="AI556" s="68" t="s">
        <v>64</v>
      </c>
      <c r="AJ556" s="112">
        <v>0.0</v>
      </c>
      <c r="AK556" s="6"/>
      <c r="AL556" s="6"/>
      <c r="AM556" s="112">
        <v>0.0</v>
      </c>
      <c r="AN556" s="112">
        <v>0.0</v>
      </c>
      <c r="AO556" s="112">
        <v>100.0</v>
      </c>
      <c r="AP556" s="112">
        <v>1.0</v>
      </c>
      <c r="AQ556" s="112">
        <v>1.62</v>
      </c>
      <c r="AR556" s="112">
        <v>13.15902</v>
      </c>
      <c r="AS556" s="112">
        <v>82.15014</v>
      </c>
      <c r="AT556" s="112">
        <v>1.797228</v>
      </c>
      <c r="AU556" s="112">
        <v>13.03571</v>
      </c>
      <c r="AV556" s="112">
        <v>8.763228</v>
      </c>
      <c r="AW556" s="112">
        <v>39.10712</v>
      </c>
      <c r="AX556" s="112">
        <v>0.0</v>
      </c>
      <c r="AY556" s="112">
        <v>0.683587</v>
      </c>
      <c r="AZ556" s="112">
        <v>-7.109503</v>
      </c>
    </row>
    <row r="557" hidden="1">
      <c r="A557">
        <f t="shared" si="2"/>
        <v>0</v>
      </c>
      <c r="B557" t="str">
        <f t="shared" si="3"/>
        <v/>
      </c>
      <c r="C557" t="str">
        <f>if(and(D$4&gt;1,E557=PROSES!$D$22),,D557)</f>
        <v/>
      </c>
      <c r="D557" s="1" t="str">
        <f>if(and(F$4&gt;1,F557=PROSES!$B$10),,F557)</f>
        <v/>
      </c>
      <c r="E557" t="str">
        <f t="shared" si="4"/>
        <v/>
      </c>
      <c r="F557" t="str">
        <f t="shared" si="5"/>
        <v/>
      </c>
      <c r="G557" s="1" t="str">
        <f>if(Z557=PROSES!$E$29,T557,)</f>
        <v/>
      </c>
      <c r="H557" t="str">
        <f>if(X557=PROSES!$E$29,T557,)</f>
        <v/>
      </c>
      <c r="I557" t="str">
        <f t="shared" si="6"/>
        <v/>
      </c>
      <c r="J557" t="str">
        <f>if(and($K$4&gt;1,R557=PROSES!$C$2),,K557)</f>
        <v/>
      </c>
      <c r="K557" s="1" t="str">
        <f>if(and($L$4&gt;1,L557=PROSES!$B$2),,L557)</f>
        <v/>
      </c>
      <c r="L557" t="str">
        <f t="shared" si="7"/>
        <v/>
      </c>
      <c r="M557" t="str">
        <f>if(Z557=PROSES!$B$3,T557,)</f>
        <v/>
      </c>
      <c r="N557" t="str">
        <f>if(X557=PROSES!$B$3,T557,)</f>
        <v/>
      </c>
      <c r="O557" t="str">
        <f t="shared" si="8"/>
        <v/>
      </c>
      <c r="P557" t="str">
        <f>if(Z557=PROSES!$B$1,T557,)</f>
        <v/>
      </c>
      <c r="Q557" t="str">
        <f>if(X557=PROSES!$B$1,T557,)</f>
        <v/>
      </c>
      <c r="R557" t="str">
        <f t="shared" si="9"/>
        <v>INDRAMAYU4JATIBARANG4</v>
      </c>
      <c r="S557" s="3"/>
      <c r="T557" s="68" t="s">
        <v>1070</v>
      </c>
      <c r="U557" s="68" t="s">
        <v>115</v>
      </c>
      <c r="V557" s="68" t="s">
        <v>115</v>
      </c>
      <c r="W557" s="68" t="s">
        <v>122</v>
      </c>
      <c r="X557" s="68" t="s">
        <v>1071</v>
      </c>
      <c r="Y557" s="68" t="s">
        <v>369</v>
      </c>
      <c r="Z557" s="68" t="s">
        <v>1063</v>
      </c>
      <c r="AA557" s="68" t="s">
        <v>123</v>
      </c>
      <c r="AB557" s="6"/>
      <c r="AC557" s="6"/>
      <c r="AD557" s="112">
        <v>0.0</v>
      </c>
      <c r="AE557" s="112">
        <v>1.0</v>
      </c>
      <c r="AF557" s="6"/>
      <c r="AG557" s="112">
        <v>15.0</v>
      </c>
      <c r="AH557" s="112">
        <v>1.0</v>
      </c>
      <c r="AI557" s="68" t="s">
        <v>64</v>
      </c>
      <c r="AJ557" s="112">
        <v>0.0</v>
      </c>
      <c r="AK557" s="6"/>
      <c r="AL557" s="6"/>
      <c r="AM557" s="112">
        <v>0.0</v>
      </c>
      <c r="AN557" s="112">
        <v>0.0</v>
      </c>
      <c r="AO557" s="112">
        <v>100.0</v>
      </c>
      <c r="AP557" s="112">
        <v>1.0</v>
      </c>
      <c r="AQ557" s="112">
        <v>0.44</v>
      </c>
      <c r="AR557" s="112">
        <v>6.660282</v>
      </c>
      <c r="AS557" s="112">
        <v>60.66966</v>
      </c>
      <c r="AT557" s="112">
        <v>3.2625</v>
      </c>
      <c r="AU557" s="112">
        <v>5.8065</v>
      </c>
      <c r="AV557" s="112">
        <v>5.5125</v>
      </c>
      <c r="AW557" s="112">
        <v>17.4195</v>
      </c>
      <c r="AX557" s="112">
        <v>0.0</v>
      </c>
      <c r="AY557" s="112">
        <v>0.5920149</v>
      </c>
      <c r="AZ557" s="112">
        <v>18.36523</v>
      </c>
    </row>
    <row r="558" hidden="1">
      <c r="A558">
        <f t="shared" si="2"/>
        <v>0</v>
      </c>
      <c r="B558" t="str">
        <f t="shared" si="3"/>
        <v/>
      </c>
      <c r="C558" t="str">
        <f>if(and(D$4&gt;1,E558=PROSES!$D$22),,D558)</f>
        <v/>
      </c>
      <c r="D558" s="1" t="str">
        <f>if(and(F$4&gt;1,F558=PROSES!$B$10),,F558)</f>
        <v/>
      </c>
      <c r="E558" t="str">
        <f t="shared" si="4"/>
        <v/>
      </c>
      <c r="F558" t="str">
        <f t="shared" si="5"/>
        <v/>
      </c>
      <c r="G558" s="1" t="str">
        <f>if(Z558=PROSES!$E$29,T558,)</f>
        <v/>
      </c>
      <c r="H558" t="str">
        <f>if(X558=PROSES!$E$29,T558,)</f>
        <v/>
      </c>
      <c r="I558" t="str">
        <f t="shared" si="6"/>
        <v/>
      </c>
      <c r="J558" t="str">
        <f>if(and($K$4&gt;1,R558=PROSES!$C$2),,K558)</f>
        <v/>
      </c>
      <c r="K558" s="1" t="str">
        <f>if(and($L$4&gt;1,L558=PROSES!$B$2),,L558)</f>
        <v/>
      </c>
      <c r="L558" t="str">
        <f t="shared" si="7"/>
        <v/>
      </c>
      <c r="M558" t="str">
        <f>if(Z558=PROSES!$B$3,T558,)</f>
        <v/>
      </c>
      <c r="N558" t="str">
        <f>if(X558=PROSES!$B$3,T558,)</f>
        <v/>
      </c>
      <c r="O558" t="str">
        <f t="shared" si="8"/>
        <v/>
      </c>
      <c r="P558" t="str">
        <f>if(Z558=PROSES!$B$1,T558,)</f>
        <v/>
      </c>
      <c r="Q558" t="str">
        <f>if(X558=PROSES!$B$1,T558,)</f>
        <v/>
      </c>
      <c r="R558" t="str">
        <f t="shared" si="9"/>
        <v>JATIGEDE5KADIPATEN5</v>
      </c>
      <c r="S558" s="3"/>
      <c r="T558" s="68" t="s">
        <v>3839</v>
      </c>
      <c r="U558" s="68" t="s">
        <v>115</v>
      </c>
      <c r="V558" s="68" t="s">
        <v>115</v>
      </c>
      <c r="W558" s="68" t="s">
        <v>3840</v>
      </c>
      <c r="X558" s="68" t="s">
        <v>3841</v>
      </c>
      <c r="Y558" s="68" t="s">
        <v>85</v>
      </c>
      <c r="Z558" s="68" t="s">
        <v>1154</v>
      </c>
      <c r="AA558" s="68" t="s">
        <v>85</v>
      </c>
      <c r="AB558" s="6"/>
      <c r="AC558" s="6"/>
      <c r="AD558" s="112">
        <v>0.0</v>
      </c>
      <c r="AE558" s="112">
        <v>1.0</v>
      </c>
      <c r="AF558" s="6"/>
      <c r="AG558" s="112">
        <v>15.24</v>
      </c>
      <c r="AH558" s="112">
        <v>1.0</v>
      </c>
      <c r="AI558" s="68" t="s">
        <v>64</v>
      </c>
      <c r="AJ558" s="112">
        <v>0.0</v>
      </c>
      <c r="AK558" s="6"/>
      <c r="AL558" s="6"/>
      <c r="AM558" s="112">
        <v>0.0</v>
      </c>
      <c r="AN558" s="112">
        <v>0.0</v>
      </c>
      <c r="AO558" s="112">
        <v>100.0</v>
      </c>
      <c r="AP558" s="112">
        <v>1.0</v>
      </c>
      <c r="AQ558" s="112">
        <v>0.6</v>
      </c>
      <c r="AR558" s="112">
        <v>4.318732</v>
      </c>
      <c r="AS558" s="112">
        <v>74.44342</v>
      </c>
      <c r="AT558" s="112">
        <v>1.15824</v>
      </c>
      <c r="AU558" s="112">
        <v>4.16052</v>
      </c>
      <c r="AV558" s="112">
        <v>4.69392</v>
      </c>
      <c r="AW558" s="112">
        <v>16.47444</v>
      </c>
      <c r="AX558" s="112">
        <v>0.0</v>
      </c>
      <c r="AY558" s="112">
        <v>0.9888292</v>
      </c>
      <c r="AZ558" s="112">
        <v>-0.4637142</v>
      </c>
    </row>
    <row r="559" hidden="1">
      <c r="A559">
        <f t="shared" si="2"/>
        <v>0</v>
      </c>
      <c r="B559" t="str">
        <f t="shared" si="3"/>
        <v/>
      </c>
      <c r="C559" t="str">
        <f>if(and(D$4&gt;1,E559=PROSES!$D$22),,D559)</f>
        <v/>
      </c>
      <c r="D559" s="1" t="str">
        <f>if(and(F$4&gt;1,F559=PROSES!$B$10),,F559)</f>
        <v/>
      </c>
      <c r="E559" t="str">
        <f t="shared" si="4"/>
        <v/>
      </c>
      <c r="F559" t="str">
        <f t="shared" si="5"/>
        <v/>
      </c>
      <c r="G559" s="1" t="str">
        <f>if(Z559=PROSES!$E$29,T559,)</f>
        <v/>
      </c>
      <c r="H559" t="str">
        <f>if(X559=PROSES!$E$29,T559,)</f>
        <v/>
      </c>
      <c r="I559" t="str">
        <f t="shared" si="6"/>
        <v/>
      </c>
      <c r="J559" t="str">
        <f>if(and($K$4&gt;1,R559=PROSES!$C$2),,K559)</f>
        <v/>
      </c>
      <c r="K559" s="1" t="str">
        <f>if(and($L$4&gt;1,L559=PROSES!$B$2),,L559)</f>
        <v/>
      </c>
      <c r="L559" t="str">
        <f t="shared" si="7"/>
        <v/>
      </c>
      <c r="M559" t="str">
        <f>if(Z559=PROSES!$B$3,T559,)</f>
        <v/>
      </c>
      <c r="N559" t="str">
        <f>if(X559=PROSES!$B$3,T559,)</f>
        <v/>
      </c>
      <c r="O559" t="str">
        <f t="shared" si="8"/>
        <v/>
      </c>
      <c r="P559" t="str">
        <f>if(Z559=PROSES!$B$1,T559,)</f>
        <v/>
      </c>
      <c r="Q559" t="str">
        <f>if(X559=PROSES!$B$1,T559,)</f>
        <v/>
      </c>
      <c r="R559" t="str">
        <f t="shared" si="9"/>
        <v>JATIGEDE5KADIPATEN5</v>
      </c>
      <c r="S559" s="3"/>
      <c r="T559" s="68" t="s">
        <v>3842</v>
      </c>
      <c r="U559" s="68" t="s">
        <v>115</v>
      </c>
      <c r="V559" s="68" t="s">
        <v>115</v>
      </c>
      <c r="W559" s="68" t="s">
        <v>3840</v>
      </c>
      <c r="X559" s="68" t="s">
        <v>3841</v>
      </c>
      <c r="Y559" s="68" t="s">
        <v>88</v>
      </c>
      <c r="Z559" s="68" t="s">
        <v>1154</v>
      </c>
      <c r="AA559" s="68" t="s">
        <v>88</v>
      </c>
      <c r="AB559" s="6"/>
      <c r="AC559" s="6"/>
      <c r="AD559" s="112">
        <v>0.0</v>
      </c>
      <c r="AE559" s="112">
        <v>1.0</v>
      </c>
      <c r="AF559" s="6"/>
      <c r="AG559" s="112">
        <v>15.24</v>
      </c>
      <c r="AH559" s="112">
        <v>1.0</v>
      </c>
      <c r="AI559" s="68" t="s">
        <v>64</v>
      </c>
      <c r="AJ559" s="112">
        <v>0.0</v>
      </c>
      <c r="AK559" s="6"/>
      <c r="AL559" s="6"/>
      <c r="AM559" s="112">
        <v>0.0</v>
      </c>
      <c r="AN559" s="112">
        <v>0.0</v>
      </c>
      <c r="AO559" s="112">
        <v>100.0</v>
      </c>
      <c r="AP559" s="112">
        <v>1.0</v>
      </c>
      <c r="AQ559" s="112">
        <v>0.6</v>
      </c>
      <c r="AR559" s="112">
        <v>4.318732</v>
      </c>
      <c r="AS559" s="112">
        <v>74.44342</v>
      </c>
      <c r="AT559" s="112">
        <v>1.15824</v>
      </c>
      <c r="AU559" s="112">
        <v>4.16052</v>
      </c>
      <c r="AV559" s="112">
        <v>4.69392</v>
      </c>
      <c r="AW559" s="112">
        <v>16.47444</v>
      </c>
      <c r="AX559" s="112">
        <v>0.0</v>
      </c>
      <c r="AY559" s="112">
        <v>0.9888292</v>
      </c>
      <c r="AZ559" s="112">
        <v>-0.4637142</v>
      </c>
    </row>
    <row r="560" hidden="1">
      <c r="A560">
        <f t="shared" si="2"/>
        <v>0</v>
      </c>
      <c r="B560" t="str">
        <f t="shared" si="3"/>
        <v/>
      </c>
      <c r="C560" t="str">
        <f>if(and(D$4&gt;1,E560=PROSES!$D$22),,D560)</f>
        <v/>
      </c>
      <c r="D560" s="1" t="str">
        <f>if(and(F$4&gt;1,F560=PROSES!$B$10),,F560)</f>
        <v/>
      </c>
      <c r="E560" t="str">
        <f t="shared" si="4"/>
        <v/>
      </c>
      <c r="F560" t="str">
        <f t="shared" si="5"/>
        <v/>
      </c>
      <c r="G560" s="1" t="str">
        <f>if(Z560=PROSES!$E$29,T560,)</f>
        <v/>
      </c>
      <c r="H560" t="str">
        <f>if(X560=PROSES!$E$29,T560,)</f>
        <v/>
      </c>
      <c r="I560" t="str">
        <f t="shared" si="6"/>
        <v/>
      </c>
      <c r="J560" t="str">
        <f>if(and($K$4&gt;1,R560=PROSES!$C$2),,K560)</f>
        <v/>
      </c>
      <c r="K560" s="1" t="str">
        <f>if(and($L$4&gt;1,L560=PROSES!$B$2),,L560)</f>
        <v/>
      </c>
      <c r="L560" t="str">
        <f t="shared" si="7"/>
        <v/>
      </c>
      <c r="M560" t="str">
        <f>if(Z560=PROSES!$B$3,T560,)</f>
        <v/>
      </c>
      <c r="N560" t="str">
        <f>if(X560=PROSES!$B$3,T560,)</f>
        <v/>
      </c>
      <c r="O560" t="str">
        <f t="shared" si="8"/>
        <v/>
      </c>
      <c r="P560" t="str">
        <f>if(Z560=PROSES!$B$1,T560,)</f>
        <v/>
      </c>
      <c r="Q560" t="str">
        <f>if(X560=PROSES!$B$1,T560,)</f>
        <v/>
      </c>
      <c r="R560" t="str">
        <f t="shared" si="9"/>
        <v>CIGANEAJATILUHUR4</v>
      </c>
      <c r="S560" s="3"/>
      <c r="T560" s="68" t="s">
        <v>1073</v>
      </c>
      <c r="U560" s="68" t="s">
        <v>115</v>
      </c>
      <c r="V560" s="68" t="s">
        <v>115</v>
      </c>
      <c r="W560" s="68" t="s">
        <v>215</v>
      </c>
      <c r="X560" s="68" t="s">
        <v>1006</v>
      </c>
      <c r="Y560" s="68" t="s">
        <v>123</v>
      </c>
      <c r="Z560" s="68" t="s">
        <v>731</v>
      </c>
      <c r="AA560" s="68" t="s">
        <v>123</v>
      </c>
      <c r="AB560" s="6"/>
      <c r="AC560" s="6"/>
      <c r="AD560" s="112">
        <v>0.0</v>
      </c>
      <c r="AE560" s="112">
        <v>1.0</v>
      </c>
      <c r="AF560" s="6"/>
      <c r="AG560" s="112">
        <v>4.0</v>
      </c>
      <c r="AH560" s="112">
        <v>1.0</v>
      </c>
      <c r="AI560" s="68" t="s">
        <v>64</v>
      </c>
      <c r="AJ560" s="112">
        <v>0.0</v>
      </c>
      <c r="AK560" s="6"/>
      <c r="AL560" s="6"/>
      <c r="AM560" s="112">
        <v>0.0</v>
      </c>
      <c r="AN560" s="112">
        <v>0.0</v>
      </c>
      <c r="AO560" s="112">
        <v>100.0</v>
      </c>
      <c r="AP560" s="112">
        <v>1.0</v>
      </c>
      <c r="AQ560" s="112">
        <v>0.44</v>
      </c>
      <c r="AR560" s="112">
        <v>1.772875</v>
      </c>
      <c r="AS560" s="112">
        <v>60.53732</v>
      </c>
      <c r="AT560" s="112">
        <v>0.872</v>
      </c>
      <c r="AU560" s="112">
        <v>1.5436</v>
      </c>
      <c r="AV560" s="112">
        <v>1.472</v>
      </c>
      <c r="AW560" s="112">
        <v>4.6308</v>
      </c>
      <c r="AX560" s="112">
        <v>0.0</v>
      </c>
      <c r="AY560" s="112">
        <v>0.5913117</v>
      </c>
      <c r="AZ560" s="112">
        <v>18.4643</v>
      </c>
    </row>
    <row r="561" hidden="1">
      <c r="A561">
        <f t="shared" si="2"/>
        <v>0</v>
      </c>
      <c r="B561" t="str">
        <f t="shared" si="3"/>
        <v/>
      </c>
      <c r="C561" t="str">
        <f>if(and(D$4&gt;1,E561=PROSES!$D$22),,D561)</f>
        <v/>
      </c>
      <c r="D561" s="1" t="str">
        <f>if(and(F$4&gt;1,F561=PROSES!$B$10),,F561)</f>
        <v/>
      </c>
      <c r="E561" t="str">
        <f t="shared" si="4"/>
        <v/>
      </c>
      <c r="F561" t="str">
        <f t="shared" si="5"/>
        <v/>
      </c>
      <c r="G561" s="1" t="str">
        <f>if(Z561=PROSES!$E$29,T561,)</f>
        <v/>
      </c>
      <c r="H561" t="str">
        <f>if(X561=PROSES!$E$29,T561,)</f>
        <v/>
      </c>
      <c r="I561" t="str">
        <f t="shared" si="6"/>
        <v/>
      </c>
      <c r="J561" t="str">
        <f>if(and($K$4&gt;1,R561=PROSES!$C$2),,K561)</f>
        <v/>
      </c>
      <c r="K561" s="1" t="str">
        <f>if(and($L$4&gt;1,L561=PROSES!$B$2),,L561)</f>
        <v/>
      </c>
      <c r="L561" t="str">
        <f t="shared" si="7"/>
        <v/>
      </c>
      <c r="M561" t="str">
        <f>if(Z561=PROSES!$B$3,T561,)</f>
        <v/>
      </c>
      <c r="N561" t="str">
        <f>if(X561=PROSES!$B$3,T561,)</f>
        <v/>
      </c>
      <c r="O561" t="str">
        <f t="shared" si="8"/>
        <v/>
      </c>
      <c r="P561" t="str">
        <f>if(Z561=PROSES!$B$1,T561,)</f>
        <v/>
      </c>
      <c r="Q561" t="str">
        <f>if(X561=PROSES!$B$1,T561,)</f>
        <v/>
      </c>
      <c r="R561" t="str">
        <f t="shared" si="9"/>
        <v>JATILUHUR5PADALARANG5</v>
      </c>
      <c r="S561" s="3"/>
      <c r="T561" s="68" t="s">
        <v>1074</v>
      </c>
      <c r="U561" s="68" t="s">
        <v>115</v>
      </c>
      <c r="V561" s="68" t="s">
        <v>115</v>
      </c>
      <c r="W561" s="114" t="s">
        <v>825</v>
      </c>
      <c r="X561" s="68" t="s">
        <v>1075</v>
      </c>
      <c r="Y561" s="68" t="s">
        <v>88</v>
      </c>
      <c r="Z561" s="68" t="s">
        <v>710</v>
      </c>
      <c r="AA561" s="68" t="s">
        <v>88</v>
      </c>
      <c r="AB561" s="6"/>
      <c r="AC561" s="6"/>
      <c r="AD561" s="112">
        <v>0.0</v>
      </c>
      <c r="AE561" s="112">
        <v>1.0</v>
      </c>
      <c r="AF561" s="6"/>
      <c r="AG561" s="112">
        <v>40.8</v>
      </c>
      <c r="AH561" s="112">
        <v>1.0</v>
      </c>
      <c r="AI561" s="68" t="s">
        <v>64</v>
      </c>
      <c r="AJ561" s="112">
        <v>0.0</v>
      </c>
      <c r="AK561" s="6"/>
      <c r="AL561" s="6"/>
      <c r="AM561" s="112">
        <v>0.0</v>
      </c>
      <c r="AN561" s="112">
        <v>0.0</v>
      </c>
      <c r="AO561" s="112">
        <v>100.0</v>
      </c>
      <c r="AP561" s="112">
        <v>1.0</v>
      </c>
      <c r="AQ561" s="112">
        <v>1.2</v>
      </c>
      <c r="AR561" s="112">
        <v>27.30569</v>
      </c>
      <c r="AS561" s="112">
        <v>81.30194</v>
      </c>
      <c r="AT561" s="112">
        <v>4.129368</v>
      </c>
      <c r="AU561" s="112">
        <v>26.99165</v>
      </c>
      <c r="AV561" s="112">
        <v>0.0</v>
      </c>
      <c r="AW561" s="112">
        <v>0.0</v>
      </c>
      <c r="AX561" s="112">
        <v>0.0</v>
      </c>
      <c r="AY561" s="112">
        <v>0.3333333</v>
      </c>
      <c r="AZ561" s="112">
        <v>180.0</v>
      </c>
    </row>
    <row r="562" hidden="1">
      <c r="A562">
        <f t="shared" si="2"/>
        <v>0</v>
      </c>
      <c r="B562" t="str">
        <f t="shared" si="3"/>
        <v/>
      </c>
      <c r="C562" t="str">
        <f>if(and(D$4&gt;1,E562=PROSES!$D$22),,D562)</f>
        <v/>
      </c>
      <c r="D562" s="1" t="str">
        <f>if(and(F$4&gt;1,F562=PROSES!$B$10),,F562)</f>
        <v/>
      </c>
      <c r="E562" t="str">
        <f t="shared" si="4"/>
        <v/>
      </c>
      <c r="F562" t="str">
        <f t="shared" si="5"/>
        <v/>
      </c>
      <c r="G562" s="1" t="str">
        <f>if(Z562=PROSES!$E$29,T562,)</f>
        <v/>
      </c>
      <c r="H562" t="str">
        <f>if(X562=PROSES!$E$29,T562,)</f>
        <v/>
      </c>
      <c r="I562" t="str">
        <f t="shared" si="6"/>
        <v/>
      </c>
      <c r="J562" t="str">
        <f>if(and($K$4&gt;1,R562=PROSES!$C$2),,K562)</f>
        <v/>
      </c>
      <c r="K562" s="1" t="str">
        <f>if(and($L$4&gt;1,L562=PROSES!$B$2),,L562)</f>
        <v/>
      </c>
      <c r="L562" t="str">
        <f t="shared" si="7"/>
        <v/>
      </c>
      <c r="M562" t="str">
        <f>if(Z562=PROSES!$B$3,T562,)</f>
        <v/>
      </c>
      <c r="N562" t="str">
        <f>if(X562=PROSES!$B$3,T562,)</f>
        <v/>
      </c>
      <c r="O562" t="str">
        <f t="shared" si="8"/>
        <v/>
      </c>
      <c r="P562" t="str">
        <f>if(Z562=PROSES!$B$1,T562,)</f>
        <v/>
      </c>
      <c r="Q562" t="str">
        <f>if(X562=PROSES!$B$1,T562,)</f>
        <v/>
      </c>
      <c r="R562" t="str">
        <f t="shared" si="9"/>
        <v>JATILUHUR5PADALARANG5</v>
      </c>
      <c r="S562" s="3"/>
      <c r="T562" s="68" t="s">
        <v>1076</v>
      </c>
      <c r="U562" s="68" t="s">
        <v>115</v>
      </c>
      <c r="V562" s="68" t="s">
        <v>115</v>
      </c>
      <c r="W562" s="114" t="s">
        <v>825</v>
      </c>
      <c r="X562" s="68" t="s">
        <v>1075</v>
      </c>
      <c r="Y562" s="68" t="s">
        <v>88</v>
      </c>
      <c r="Z562" s="68" t="s">
        <v>710</v>
      </c>
      <c r="AA562" s="68" t="s">
        <v>88</v>
      </c>
      <c r="AB562" s="6"/>
      <c r="AC562" s="6"/>
      <c r="AD562" s="112">
        <v>0.0</v>
      </c>
      <c r="AE562" s="112">
        <v>1.0</v>
      </c>
      <c r="AF562" s="6"/>
      <c r="AG562" s="112">
        <v>40.8</v>
      </c>
      <c r="AH562" s="112">
        <v>1.0</v>
      </c>
      <c r="AI562" s="68" t="s">
        <v>64</v>
      </c>
      <c r="AJ562" s="112">
        <v>0.0</v>
      </c>
      <c r="AK562" s="6"/>
      <c r="AL562" s="6"/>
      <c r="AM562" s="112">
        <v>0.0</v>
      </c>
      <c r="AN562" s="112">
        <v>0.0</v>
      </c>
      <c r="AO562" s="112">
        <v>100.0</v>
      </c>
      <c r="AP562" s="112">
        <v>1.0</v>
      </c>
      <c r="AQ562" s="112">
        <v>1.2</v>
      </c>
      <c r="AR562" s="112">
        <v>27.30569</v>
      </c>
      <c r="AS562" s="112">
        <v>81.30194</v>
      </c>
      <c r="AT562" s="112">
        <v>4.129368</v>
      </c>
      <c r="AU562" s="112">
        <v>26.99165</v>
      </c>
      <c r="AV562" s="112">
        <v>0.0</v>
      </c>
      <c r="AW562" s="112">
        <v>0.0</v>
      </c>
      <c r="AX562" s="112">
        <v>0.0</v>
      </c>
      <c r="AY562" s="112">
        <v>0.3333333</v>
      </c>
      <c r="AZ562" s="112">
        <v>180.0</v>
      </c>
    </row>
    <row r="563">
      <c r="A563">
        <f t="shared" si="2"/>
        <v>0</v>
      </c>
      <c r="B563" t="str">
        <f t="shared" si="3"/>
        <v/>
      </c>
      <c r="C563" t="str">
        <f>if(and(D$4&gt;1,E563=PROSES!$D$22),,D563)</f>
        <v/>
      </c>
      <c r="D563" s="1" t="str">
        <f>if(and(F$4&gt;1,F563=PROSES!$B$10),,F563)</f>
        <v/>
      </c>
      <c r="E563" t="str">
        <f t="shared" si="4"/>
        <v/>
      </c>
      <c r="F563" t="str">
        <f t="shared" si="5"/>
        <v/>
      </c>
      <c r="G563" s="1" t="str">
        <f>if(Z563=PROSES!$E$29,T563,)</f>
        <v/>
      </c>
      <c r="H563" t="str">
        <f>if(X563=PROSES!$E$29,T563,)</f>
        <v/>
      </c>
      <c r="I563" t="str">
        <f t="shared" si="6"/>
        <v/>
      </c>
      <c r="J563" t="str">
        <f>if(and($K$4&gt;1,R563=PROSES!$C$2),,K563)</f>
        <v/>
      </c>
      <c r="K563" s="1" t="str">
        <f>if(and($L$4&gt;1,L563=PROSES!$B$2),,L563)</f>
        <v/>
      </c>
      <c r="L563" t="str">
        <f t="shared" si="7"/>
        <v/>
      </c>
      <c r="M563" t="str">
        <f>if(Z563=PROSES!$B$3,T563,)</f>
        <v/>
      </c>
      <c r="N563" t="str">
        <f>if(X563=PROSES!$B$3,T563,)</f>
        <v/>
      </c>
      <c r="O563" t="str">
        <f t="shared" si="8"/>
        <v/>
      </c>
      <c r="P563" t="str">
        <f>if(Z563=PROSES!$B$1,T563,)</f>
        <v/>
      </c>
      <c r="Q563" t="str">
        <f>if(X563=PROSES!$B$1,T563,)</f>
        <v/>
      </c>
      <c r="R563" t="str">
        <f t="shared" si="9"/>
        <v>JATILUHUR5TATAJABAR</v>
      </c>
      <c r="S563" s="3"/>
      <c r="T563" s="68" t="s">
        <v>1077</v>
      </c>
      <c r="U563" s="68" t="s">
        <v>115</v>
      </c>
      <c r="V563" s="68" t="s">
        <v>115</v>
      </c>
      <c r="W563" s="68" t="s">
        <v>171</v>
      </c>
      <c r="X563" s="68" t="s">
        <v>1075</v>
      </c>
      <c r="Y563" s="68" t="s">
        <v>88</v>
      </c>
      <c r="Z563" s="68" t="s">
        <v>1078</v>
      </c>
      <c r="AA563" s="68" t="s">
        <v>85</v>
      </c>
      <c r="AB563" s="6"/>
      <c r="AC563" s="6"/>
      <c r="AD563" s="112">
        <v>0.0</v>
      </c>
      <c r="AE563" s="112">
        <v>1.0</v>
      </c>
      <c r="AF563" s="6"/>
      <c r="AG563" s="112">
        <v>9.4</v>
      </c>
      <c r="AH563" s="112">
        <v>1.0</v>
      </c>
      <c r="AI563" s="68" t="s">
        <v>64</v>
      </c>
      <c r="AJ563" s="112">
        <v>0.0</v>
      </c>
      <c r="AK563" s="6"/>
      <c r="AL563" s="6"/>
      <c r="AM563" s="112">
        <v>0.0</v>
      </c>
      <c r="AN563" s="112">
        <v>0.0</v>
      </c>
      <c r="AO563" s="112">
        <v>100.0</v>
      </c>
      <c r="AP563" s="112">
        <v>1.0</v>
      </c>
      <c r="AQ563" s="112">
        <v>0.58</v>
      </c>
      <c r="AR563" s="112">
        <v>3.9442</v>
      </c>
      <c r="AS563" s="112">
        <v>70.94324</v>
      </c>
      <c r="AT563" s="112">
        <v>1.2878</v>
      </c>
      <c r="AU563" s="112">
        <v>3.72804</v>
      </c>
      <c r="AV563" s="112">
        <v>2.6978</v>
      </c>
      <c r="AW563" s="112">
        <v>11.18412</v>
      </c>
      <c r="AX563" s="112">
        <v>0.0</v>
      </c>
      <c r="AY563" s="112">
        <v>0.6412987</v>
      </c>
      <c r="AZ563" s="112">
        <v>8.348166</v>
      </c>
    </row>
    <row r="564">
      <c r="A564">
        <f t="shared" si="2"/>
        <v>0</v>
      </c>
      <c r="B564" t="str">
        <f t="shared" si="3"/>
        <v/>
      </c>
      <c r="C564" t="str">
        <f>if(and(D$4&gt;1,E564=PROSES!$D$22),,D564)</f>
        <v/>
      </c>
      <c r="D564" s="1" t="str">
        <f>if(and(F$4&gt;1,F564=PROSES!$B$10),,F564)</f>
        <v/>
      </c>
      <c r="E564" t="str">
        <f t="shared" si="4"/>
        <v/>
      </c>
      <c r="F564" t="str">
        <f t="shared" si="5"/>
        <v/>
      </c>
      <c r="G564" s="1" t="str">
        <f>if(Z564=PROSES!$E$29,T564,)</f>
        <v/>
      </c>
      <c r="H564" t="str">
        <f>if(X564=PROSES!$E$29,T564,)</f>
        <v/>
      </c>
      <c r="I564" t="str">
        <f t="shared" si="6"/>
        <v/>
      </c>
      <c r="J564" t="str">
        <f>if(and($K$4&gt;1,R564=PROSES!$C$2),,K564)</f>
        <v/>
      </c>
      <c r="K564" s="1" t="str">
        <f>if(and($L$4&gt;1,L564=PROSES!$B$2),,L564)</f>
        <v/>
      </c>
      <c r="L564" t="str">
        <f t="shared" si="7"/>
        <v/>
      </c>
      <c r="M564" t="str">
        <f>if(Z564=PROSES!$B$3,T564,)</f>
        <v/>
      </c>
      <c r="N564" t="str">
        <f>if(X564=PROSES!$B$3,T564,)</f>
        <v/>
      </c>
      <c r="O564" t="str">
        <f t="shared" si="8"/>
        <v/>
      </c>
      <c r="P564" t="str">
        <f>if(Z564=PROSES!$B$1,T564,)</f>
        <v/>
      </c>
      <c r="Q564" t="str">
        <f>if(X564=PROSES!$B$1,T564,)</f>
        <v/>
      </c>
      <c r="R564" t="str">
        <f t="shared" si="9"/>
        <v>JATILUHUR5TATAJABAR</v>
      </c>
      <c r="S564" s="3"/>
      <c r="T564" s="68" t="s">
        <v>1079</v>
      </c>
      <c r="U564" s="68" t="s">
        <v>115</v>
      </c>
      <c r="V564" s="68" t="s">
        <v>115</v>
      </c>
      <c r="W564" s="68" t="s">
        <v>171</v>
      </c>
      <c r="X564" s="68" t="s">
        <v>1075</v>
      </c>
      <c r="Y564" s="68" t="s">
        <v>88</v>
      </c>
      <c r="Z564" s="68" t="s">
        <v>1078</v>
      </c>
      <c r="AA564" s="68" t="s">
        <v>88</v>
      </c>
      <c r="AB564" s="6"/>
      <c r="AC564" s="6"/>
      <c r="AD564" s="112">
        <v>0.0</v>
      </c>
      <c r="AE564" s="112">
        <v>1.0</v>
      </c>
      <c r="AF564" s="6"/>
      <c r="AG564" s="112">
        <v>9.4</v>
      </c>
      <c r="AH564" s="112">
        <v>1.0</v>
      </c>
      <c r="AI564" s="68" t="s">
        <v>64</v>
      </c>
      <c r="AJ564" s="112">
        <v>0.0</v>
      </c>
      <c r="AK564" s="6"/>
      <c r="AL564" s="6"/>
      <c r="AM564" s="112">
        <v>0.0</v>
      </c>
      <c r="AN564" s="112">
        <v>0.0</v>
      </c>
      <c r="AO564" s="112">
        <v>100.0</v>
      </c>
      <c r="AP564" s="112">
        <v>1.0</v>
      </c>
      <c r="AQ564" s="112">
        <v>0.58</v>
      </c>
      <c r="AR564" s="112">
        <v>3.9442</v>
      </c>
      <c r="AS564" s="112">
        <v>70.94324</v>
      </c>
      <c r="AT564" s="112">
        <v>1.2878</v>
      </c>
      <c r="AU564" s="112">
        <v>3.72804</v>
      </c>
      <c r="AV564" s="112">
        <v>2.6978</v>
      </c>
      <c r="AW564" s="112">
        <v>11.18412</v>
      </c>
      <c r="AX564" s="112">
        <v>0.0</v>
      </c>
      <c r="AY564" s="112">
        <v>0.6412987</v>
      </c>
      <c r="AZ564" s="112">
        <v>8.348166</v>
      </c>
    </row>
    <row r="565" hidden="1">
      <c r="A565">
        <f t="shared" si="2"/>
        <v>0</v>
      </c>
      <c r="B565" t="str">
        <f t="shared" si="3"/>
        <v/>
      </c>
      <c r="C565" t="str">
        <f>if(and(D$4&gt;1,E565=PROSES!$D$22),,D565)</f>
        <v/>
      </c>
      <c r="D565" s="1" t="str">
        <f>if(and(F$4&gt;1,F565=PROSES!$B$10),,F565)</f>
        <v/>
      </c>
      <c r="E565" t="str">
        <f t="shared" si="4"/>
        <v/>
      </c>
      <c r="F565" t="str">
        <f t="shared" si="5"/>
        <v/>
      </c>
      <c r="G565" s="1" t="str">
        <f>if(Z565=PROSES!$E$29,T565,)</f>
        <v/>
      </c>
      <c r="H565" t="str">
        <f>if(X565=PROSES!$E$29,T565,)</f>
        <v/>
      </c>
      <c r="I565" t="str">
        <f t="shared" si="6"/>
        <v/>
      </c>
      <c r="J565" t="str">
        <f>if(and($K$4&gt;1,R565=PROSES!$C$2),,K565)</f>
        <v/>
      </c>
      <c r="K565" s="1" t="str">
        <f>if(and($L$4&gt;1,L565=PROSES!$B$2),,L565)</f>
        <v/>
      </c>
      <c r="L565" t="str">
        <f t="shared" si="7"/>
        <v/>
      </c>
      <c r="M565" t="str">
        <f>if(Z565=PROSES!$B$3,T565,)</f>
        <v/>
      </c>
      <c r="N565" t="str">
        <f>if(X565=PROSES!$B$3,T565,)</f>
        <v/>
      </c>
      <c r="O565" t="str">
        <f t="shared" si="8"/>
        <v/>
      </c>
      <c r="P565" t="str">
        <f>if(Z565=PROSES!$B$1,T565,)</f>
        <v/>
      </c>
      <c r="Q565" t="str">
        <f>if(X565=PROSES!$B$1,T565,)</f>
        <v/>
      </c>
      <c r="R565" t="str">
        <f t="shared" si="9"/>
        <v>CIBINONG5JATIRANGON2</v>
      </c>
      <c r="S565" s="3"/>
      <c r="T565" s="68" t="s">
        <v>3843</v>
      </c>
      <c r="U565" s="68" t="s">
        <v>58</v>
      </c>
      <c r="V565" s="68" t="s">
        <v>58</v>
      </c>
      <c r="W565" s="68" t="s">
        <v>282</v>
      </c>
      <c r="X565" s="68" t="s">
        <v>549</v>
      </c>
      <c r="Y565" s="68" t="s">
        <v>553</v>
      </c>
      <c r="Z565" s="68" t="s">
        <v>3844</v>
      </c>
      <c r="AA565" s="68" t="s">
        <v>66</v>
      </c>
      <c r="AB565" s="6"/>
      <c r="AC565" s="6"/>
      <c r="AD565" s="112">
        <v>0.0</v>
      </c>
      <c r="AE565" s="112">
        <v>1.0</v>
      </c>
      <c r="AF565" s="6"/>
      <c r="AG565" s="112">
        <v>11.1</v>
      </c>
      <c r="AH565" s="112">
        <v>1.0</v>
      </c>
      <c r="AI565" s="68" t="s">
        <v>64</v>
      </c>
      <c r="AJ565" s="112">
        <v>0.0</v>
      </c>
      <c r="AK565" s="6"/>
      <c r="AL565" s="6"/>
      <c r="AM565" s="112">
        <v>0.0</v>
      </c>
      <c r="AN565" s="112">
        <v>0.0</v>
      </c>
      <c r="AO565" s="112">
        <v>100.0</v>
      </c>
      <c r="AP565" s="112">
        <v>1.0</v>
      </c>
      <c r="AQ565" s="112">
        <v>1.56</v>
      </c>
      <c r="AR565" s="112">
        <v>3.154484</v>
      </c>
      <c r="AS565" s="112">
        <v>81.68457</v>
      </c>
      <c r="AT565" s="112">
        <v>0.45621</v>
      </c>
      <c r="AU565" s="112">
        <v>3.12132</v>
      </c>
      <c r="AV565" s="112">
        <v>2.12121</v>
      </c>
      <c r="AW565" s="112">
        <v>9.36396</v>
      </c>
      <c r="AX565" s="112">
        <v>0.0</v>
      </c>
      <c r="AY565" s="112">
        <v>0.6827177</v>
      </c>
      <c r="AZ565" s="112">
        <v>-6.618521</v>
      </c>
    </row>
    <row r="566" hidden="1">
      <c r="A566">
        <f t="shared" si="2"/>
        <v>0</v>
      </c>
      <c r="B566" t="str">
        <f t="shared" si="3"/>
        <v/>
      </c>
      <c r="C566" t="str">
        <f>if(and(D$4&gt;1,E566=PROSES!$D$22),,D566)</f>
        <v/>
      </c>
      <c r="D566" s="1" t="str">
        <f>if(and(F$4&gt;1,F566=PROSES!$B$10),,F566)</f>
        <v/>
      </c>
      <c r="E566" t="str">
        <f t="shared" si="4"/>
        <v/>
      </c>
      <c r="F566" t="str">
        <f t="shared" si="5"/>
        <v/>
      </c>
      <c r="G566" s="1" t="str">
        <f>if(Z566=PROSES!$E$29,T566,)</f>
        <v/>
      </c>
      <c r="H566" t="str">
        <f>if(X566=PROSES!$E$29,T566,)</f>
        <v/>
      </c>
      <c r="I566" t="str">
        <f t="shared" si="6"/>
        <v/>
      </c>
      <c r="J566" t="str">
        <f>if(and($K$4&gt;1,R566=PROSES!$C$2),,K566)</f>
        <v/>
      </c>
      <c r="K566" s="1" t="str">
        <f>if(and($L$4&gt;1,L566=PROSES!$B$2),,L566)</f>
        <v/>
      </c>
      <c r="L566" t="str">
        <f t="shared" si="7"/>
        <v/>
      </c>
      <c r="M566" t="str">
        <f>if(Z566=PROSES!$B$3,T566,)</f>
        <v/>
      </c>
      <c r="N566" t="str">
        <f>if(X566=PROSES!$B$3,T566,)</f>
        <v/>
      </c>
      <c r="O566" t="str">
        <f t="shared" si="8"/>
        <v/>
      </c>
      <c r="P566" t="str">
        <f>if(Z566=PROSES!$B$1,T566,)</f>
        <v/>
      </c>
      <c r="Q566" t="str">
        <f>if(X566=PROSES!$B$1,T566,)</f>
        <v/>
      </c>
      <c r="R566" t="str">
        <f t="shared" si="9"/>
        <v>CIBINONG5JATIRANGON2</v>
      </c>
      <c r="S566" s="3"/>
      <c r="T566" s="68" t="s">
        <v>3845</v>
      </c>
      <c r="U566" s="68" t="s">
        <v>58</v>
      </c>
      <c r="V566" s="68" t="s">
        <v>58</v>
      </c>
      <c r="W566" s="68" t="s">
        <v>282</v>
      </c>
      <c r="X566" s="68" t="s">
        <v>549</v>
      </c>
      <c r="Y566" s="68" t="s">
        <v>553</v>
      </c>
      <c r="Z566" s="68" t="s">
        <v>3844</v>
      </c>
      <c r="AA566" s="68" t="s">
        <v>61</v>
      </c>
      <c r="AB566" s="6"/>
      <c r="AC566" s="6"/>
      <c r="AD566" s="112">
        <v>0.0</v>
      </c>
      <c r="AE566" s="112">
        <v>1.0</v>
      </c>
      <c r="AF566" s="6"/>
      <c r="AG566" s="112">
        <v>11.1</v>
      </c>
      <c r="AH566" s="112">
        <v>1.0</v>
      </c>
      <c r="AI566" s="68" t="s">
        <v>64</v>
      </c>
      <c r="AJ566" s="112">
        <v>0.0</v>
      </c>
      <c r="AK566" s="6"/>
      <c r="AL566" s="6"/>
      <c r="AM566" s="112">
        <v>0.0</v>
      </c>
      <c r="AN566" s="112">
        <v>0.0</v>
      </c>
      <c r="AO566" s="112">
        <v>100.0</v>
      </c>
      <c r="AP566" s="112">
        <v>1.0</v>
      </c>
      <c r="AQ566" s="112">
        <v>1.56</v>
      </c>
      <c r="AR566" s="112">
        <v>3.154484</v>
      </c>
      <c r="AS566" s="112">
        <v>81.68457</v>
      </c>
      <c r="AT566" s="112">
        <v>0.45621</v>
      </c>
      <c r="AU566" s="112">
        <v>3.12132</v>
      </c>
      <c r="AV566" s="112">
        <v>2.12121</v>
      </c>
      <c r="AW566" s="112">
        <v>9.36396</v>
      </c>
      <c r="AX566" s="112">
        <v>0.0</v>
      </c>
      <c r="AY566" s="112">
        <v>0.6827177</v>
      </c>
      <c r="AZ566" s="112">
        <v>-6.618521</v>
      </c>
    </row>
    <row r="567" hidden="1">
      <c r="A567">
        <f t="shared" si="2"/>
        <v>0</v>
      </c>
      <c r="B567" t="str">
        <f t="shared" si="3"/>
        <v/>
      </c>
      <c r="C567" t="str">
        <f>if(and(D$4&gt;1,E567=PROSES!$D$22),,D567)</f>
        <v/>
      </c>
      <c r="D567" s="1" t="str">
        <f>if(and(F$4&gt;1,F567=PROSES!$B$10),,F567)</f>
        <v/>
      </c>
      <c r="E567" t="str">
        <f t="shared" si="4"/>
        <v/>
      </c>
      <c r="F567" t="str">
        <f t="shared" si="5"/>
        <v/>
      </c>
      <c r="G567" s="1" t="str">
        <f>if(Z567=PROSES!$E$29,T567,)</f>
        <v/>
      </c>
      <c r="H567" t="str">
        <f>if(X567=PROSES!$E$29,T567,)</f>
        <v/>
      </c>
      <c r="I567" t="str">
        <f t="shared" si="6"/>
        <v/>
      </c>
      <c r="J567" t="str">
        <f>if(and($K$4&gt;1,R567=PROSES!$C$2),,K567)</f>
        <v/>
      </c>
      <c r="K567" s="1" t="str">
        <f>if(and($L$4&gt;1,L567=PROSES!$B$2),,L567)</f>
        <v/>
      </c>
      <c r="L567" t="str">
        <f t="shared" si="7"/>
        <v/>
      </c>
      <c r="M567" t="str">
        <f>if(Z567=PROSES!$B$3,T567,)</f>
        <v/>
      </c>
      <c r="N567" t="str">
        <f>if(X567=PROSES!$B$3,T567,)</f>
        <v/>
      </c>
      <c r="O567" t="str">
        <f t="shared" si="8"/>
        <v/>
      </c>
      <c r="P567" t="str">
        <f>if(Z567=PROSES!$B$1,T567,)</f>
        <v/>
      </c>
      <c r="Q567" t="str">
        <f>if(X567=PROSES!$B$1,T567,)</f>
        <v/>
      </c>
      <c r="R567" t="str">
        <f t="shared" si="9"/>
        <v>JATIRANGON2JATIRANGON5</v>
      </c>
      <c r="S567" s="3"/>
      <c r="T567" s="68" t="s">
        <v>3846</v>
      </c>
      <c r="U567" s="68" t="s">
        <v>58</v>
      </c>
      <c r="V567" s="68" t="s">
        <v>58</v>
      </c>
      <c r="W567" s="68" t="s">
        <v>282</v>
      </c>
      <c r="X567" s="68" t="s">
        <v>3844</v>
      </c>
      <c r="Y567" s="112" t="s">
        <v>61</v>
      </c>
      <c r="Z567" s="68" t="s">
        <v>554</v>
      </c>
      <c r="AA567" s="68" t="s">
        <v>66</v>
      </c>
      <c r="AB567" s="6"/>
      <c r="AC567" s="6"/>
      <c r="AD567" s="112">
        <v>0.0</v>
      </c>
      <c r="AE567" s="112">
        <v>1.0</v>
      </c>
      <c r="AF567" s="6"/>
      <c r="AG567" s="112">
        <v>8.4</v>
      </c>
      <c r="AH567" s="112">
        <v>1.0</v>
      </c>
      <c r="AI567" s="68" t="s">
        <v>64</v>
      </c>
      <c r="AJ567" s="112">
        <v>0.0</v>
      </c>
      <c r="AK567" s="6"/>
      <c r="AL567" s="6"/>
      <c r="AM567" s="112">
        <v>0.0</v>
      </c>
      <c r="AN567" s="112">
        <v>0.0</v>
      </c>
      <c r="AO567" s="112">
        <v>100.0</v>
      </c>
      <c r="AP567" s="112">
        <v>1.0</v>
      </c>
      <c r="AQ567" s="112">
        <v>1.56</v>
      </c>
      <c r="AR567" s="112">
        <v>2.387177</v>
      </c>
      <c r="AS567" s="112">
        <v>81.68457</v>
      </c>
      <c r="AT567" s="112">
        <v>0.34524</v>
      </c>
      <c r="AU567" s="112">
        <v>2.36208</v>
      </c>
      <c r="AV567" s="112">
        <v>1.60524</v>
      </c>
      <c r="AW567" s="112">
        <v>7.086239</v>
      </c>
      <c r="AX567" s="112">
        <v>0.0</v>
      </c>
      <c r="AY567" s="112">
        <v>0.6827177</v>
      </c>
      <c r="AZ567" s="112">
        <v>-6.618521</v>
      </c>
    </row>
    <row r="568" hidden="1">
      <c r="A568">
        <f t="shared" si="2"/>
        <v>0</v>
      </c>
      <c r="B568" t="str">
        <f t="shared" si="3"/>
        <v/>
      </c>
      <c r="C568" t="str">
        <f>if(and(D$4&gt;1,E568=PROSES!$D$22),,D568)</f>
        <v/>
      </c>
      <c r="D568" s="1" t="str">
        <f>if(and(F$4&gt;1,F568=PROSES!$B$10),,F568)</f>
        <v/>
      </c>
      <c r="E568" t="str">
        <f t="shared" si="4"/>
        <v/>
      </c>
      <c r="F568" t="str">
        <f t="shared" si="5"/>
        <v/>
      </c>
      <c r="G568" s="1" t="str">
        <f>if(Z568=PROSES!$E$29,T568,)</f>
        <v/>
      </c>
      <c r="H568" t="str">
        <f>if(X568=PROSES!$E$29,T568,)</f>
        <v/>
      </c>
      <c r="I568" t="str">
        <f t="shared" si="6"/>
        <v/>
      </c>
      <c r="J568" t="str">
        <f>if(and($K$4&gt;1,R568=PROSES!$C$2),,K568)</f>
        <v/>
      </c>
      <c r="K568" s="1" t="str">
        <f>if(and($L$4&gt;1,L568=PROSES!$B$2),,L568)</f>
        <v/>
      </c>
      <c r="L568" t="str">
        <f t="shared" si="7"/>
        <v/>
      </c>
      <c r="M568" t="str">
        <f>if(Z568=PROSES!$B$3,T568,)</f>
        <v/>
      </c>
      <c r="N568" t="str">
        <f>if(X568=PROSES!$B$3,T568,)</f>
        <v/>
      </c>
      <c r="O568" t="str">
        <f t="shared" si="8"/>
        <v/>
      </c>
      <c r="P568" t="str">
        <f>if(Z568=PROSES!$B$1,T568,)</f>
        <v/>
      </c>
      <c r="Q568" t="str">
        <f>if(X568=PROSES!$B$1,T568,)</f>
        <v/>
      </c>
      <c r="R568" t="str">
        <f t="shared" si="9"/>
        <v>JATIRANGON2JATIRANGON5</v>
      </c>
      <c r="S568" s="3"/>
      <c r="T568" s="68" t="s">
        <v>3847</v>
      </c>
      <c r="U568" s="68" t="s">
        <v>58</v>
      </c>
      <c r="V568" s="68" t="s">
        <v>58</v>
      </c>
      <c r="W568" s="68" t="s">
        <v>282</v>
      </c>
      <c r="X568" s="68" t="s">
        <v>3844</v>
      </c>
      <c r="Y568" s="68" t="s">
        <v>66</v>
      </c>
      <c r="Z568" s="68" t="s">
        <v>554</v>
      </c>
      <c r="AA568" s="68" t="s">
        <v>66</v>
      </c>
      <c r="AB568" s="6"/>
      <c r="AC568" s="6"/>
      <c r="AD568" s="112">
        <v>0.0</v>
      </c>
      <c r="AE568" s="112">
        <v>1.0</v>
      </c>
      <c r="AF568" s="6"/>
      <c r="AG568" s="112">
        <v>8.4</v>
      </c>
      <c r="AH568" s="112">
        <v>1.0</v>
      </c>
      <c r="AI568" s="68" t="s">
        <v>64</v>
      </c>
      <c r="AJ568" s="112">
        <v>0.0</v>
      </c>
      <c r="AK568" s="6"/>
      <c r="AL568" s="6"/>
      <c r="AM568" s="112">
        <v>0.0</v>
      </c>
      <c r="AN568" s="112">
        <v>0.0</v>
      </c>
      <c r="AO568" s="112">
        <v>100.0</v>
      </c>
      <c r="AP568" s="112">
        <v>1.0</v>
      </c>
      <c r="AQ568" s="112">
        <v>1.56</v>
      </c>
      <c r="AR568" s="112">
        <v>2.387177</v>
      </c>
      <c r="AS568" s="112">
        <v>81.68457</v>
      </c>
      <c r="AT568" s="112">
        <v>0.34524</v>
      </c>
      <c r="AU568" s="112">
        <v>2.36208</v>
      </c>
      <c r="AV568" s="112">
        <v>1.60524</v>
      </c>
      <c r="AW568" s="112">
        <v>7.086239</v>
      </c>
      <c r="AX568" s="112">
        <v>0.0</v>
      </c>
      <c r="AY568" s="112">
        <v>0.6827177</v>
      </c>
      <c r="AZ568" s="112">
        <v>-6.618521</v>
      </c>
    </row>
    <row r="569" hidden="1">
      <c r="A569">
        <f t="shared" si="2"/>
        <v>0</v>
      </c>
      <c r="B569" t="str">
        <f t="shared" si="3"/>
        <v/>
      </c>
      <c r="C569" t="str">
        <f>if(and(D$4&gt;1,E569=PROSES!$D$22),,D569)</f>
        <v/>
      </c>
      <c r="D569" s="1" t="str">
        <f>if(and(F$4&gt;1,F569=PROSES!$B$10),,F569)</f>
        <v/>
      </c>
      <c r="E569" t="str">
        <f t="shared" si="4"/>
        <v/>
      </c>
      <c r="F569" t="str">
        <f t="shared" si="5"/>
        <v/>
      </c>
      <c r="G569" s="1" t="str">
        <f>if(Z569=PROSES!$E$29,T569,)</f>
        <v/>
      </c>
      <c r="H569" t="str">
        <f>if(X569=PROSES!$E$29,T569,)</f>
        <v/>
      </c>
      <c r="I569" t="str">
        <f t="shared" si="6"/>
        <v/>
      </c>
      <c r="J569" t="str">
        <f>if(and($K$4&gt;1,R569=PROSES!$C$2),,K569)</f>
        <v/>
      </c>
      <c r="K569" s="1" t="str">
        <f>if(and($L$4&gt;1,L569=PROSES!$B$2),,L569)</f>
        <v/>
      </c>
      <c r="L569" t="str">
        <f t="shared" si="7"/>
        <v/>
      </c>
      <c r="M569" t="str">
        <f>if(Z569=PROSES!$B$3,T569,)</f>
        <v/>
      </c>
      <c r="N569" t="str">
        <f>if(X569=PROSES!$B$3,T569,)</f>
        <v/>
      </c>
      <c r="O569" t="str">
        <f t="shared" si="8"/>
        <v/>
      </c>
      <c r="P569" t="str">
        <f>if(Z569=PROSES!$B$1,T569,)</f>
        <v/>
      </c>
      <c r="Q569" t="str">
        <f>if(X569=PROSES!$B$1,T569,)</f>
        <v/>
      </c>
      <c r="R569" t="str">
        <f t="shared" si="9"/>
        <v>PONDOK KELAPAJATIRANGON5</v>
      </c>
      <c r="S569" s="3"/>
      <c r="T569" s="68" t="s">
        <v>1080</v>
      </c>
      <c r="U569" s="68" t="s">
        <v>58</v>
      </c>
      <c r="V569" s="68" t="s">
        <v>58</v>
      </c>
      <c r="W569" s="68" t="s">
        <v>282</v>
      </c>
      <c r="X569" s="68" t="s">
        <v>301</v>
      </c>
      <c r="Y569" s="68" t="s">
        <v>66</v>
      </c>
      <c r="Z569" s="68" t="s">
        <v>554</v>
      </c>
      <c r="AA569" s="68" t="s">
        <v>61</v>
      </c>
      <c r="AB569" s="6"/>
      <c r="AC569" s="6"/>
      <c r="AD569" s="112">
        <v>0.0</v>
      </c>
      <c r="AE569" s="112">
        <v>1.0</v>
      </c>
      <c r="AF569" s="6"/>
      <c r="AG569" s="112">
        <v>12.0</v>
      </c>
      <c r="AH569" s="112">
        <v>1.0</v>
      </c>
      <c r="AI569" s="68" t="s">
        <v>64</v>
      </c>
      <c r="AJ569" s="112">
        <v>0.0</v>
      </c>
      <c r="AK569" s="6"/>
      <c r="AL569" s="6"/>
      <c r="AM569" s="112">
        <v>0.0</v>
      </c>
      <c r="AN569" s="112">
        <v>0.0</v>
      </c>
      <c r="AO569" s="112">
        <v>100.0</v>
      </c>
      <c r="AP569" s="112">
        <v>1.0</v>
      </c>
      <c r="AQ569" s="112">
        <v>1.56</v>
      </c>
      <c r="AR569" s="112">
        <v>3.410252</v>
      </c>
      <c r="AS569" s="112">
        <v>81.68457</v>
      </c>
      <c r="AT569" s="112">
        <v>0.4932</v>
      </c>
      <c r="AU569" s="112">
        <v>3.3744</v>
      </c>
      <c r="AV569" s="112">
        <v>2.2932</v>
      </c>
      <c r="AW569" s="112">
        <v>10.1232</v>
      </c>
      <c r="AX569" s="112">
        <v>0.0</v>
      </c>
      <c r="AY569" s="112">
        <v>0.6827177</v>
      </c>
      <c r="AZ569" s="112">
        <v>-6.618521</v>
      </c>
    </row>
    <row r="570" hidden="1">
      <c r="A570">
        <f t="shared" si="2"/>
        <v>0</v>
      </c>
      <c r="B570" t="str">
        <f t="shared" si="3"/>
        <v/>
      </c>
      <c r="C570" t="str">
        <f>if(and(D$4&gt;1,E570=PROSES!$D$22),,D570)</f>
        <v/>
      </c>
      <c r="D570" s="1" t="str">
        <f>if(and(F$4&gt;1,F570=PROSES!$B$10),,F570)</f>
        <v/>
      </c>
      <c r="E570" t="str">
        <f t="shared" si="4"/>
        <v/>
      </c>
      <c r="F570" t="str">
        <f t="shared" si="5"/>
        <v/>
      </c>
      <c r="G570" s="1" t="str">
        <f>if(Z570=PROSES!$E$29,T570,)</f>
        <v/>
      </c>
      <c r="H570" t="str">
        <f>if(X570=PROSES!$E$29,T570,)</f>
        <v/>
      </c>
      <c r="I570" t="str">
        <f t="shared" si="6"/>
        <v/>
      </c>
      <c r="J570" t="str">
        <f>if(and($K$4&gt;1,R570=PROSES!$C$2),,K570)</f>
        <v/>
      </c>
      <c r="K570" s="1" t="str">
        <f>if(and($L$4&gt;1,L570=PROSES!$B$2),,L570)</f>
        <v/>
      </c>
      <c r="L570" t="str">
        <f t="shared" si="7"/>
        <v/>
      </c>
      <c r="M570" t="str">
        <f>if(Z570=PROSES!$B$3,T570,)</f>
        <v/>
      </c>
      <c r="N570" t="str">
        <f>if(X570=PROSES!$B$3,T570,)</f>
        <v/>
      </c>
      <c r="O570" t="str">
        <f t="shared" si="8"/>
        <v/>
      </c>
      <c r="P570" t="str">
        <f>if(Z570=PROSES!$B$1,T570,)</f>
        <v/>
      </c>
      <c r="Q570" t="str">
        <f>if(X570=PROSES!$B$1,T570,)</f>
        <v/>
      </c>
      <c r="R570" t="str">
        <f t="shared" si="9"/>
        <v>GIS TAMBUN IIJatiwaringin</v>
      </c>
      <c r="S570" s="3"/>
      <c r="T570" s="68" t="s">
        <v>3848</v>
      </c>
      <c r="U570" s="68" t="s">
        <v>58</v>
      </c>
      <c r="V570" s="68" t="s">
        <v>58</v>
      </c>
      <c r="W570" s="68" t="s">
        <v>614</v>
      </c>
      <c r="X570" s="68" t="s">
        <v>3828</v>
      </c>
      <c r="Y570" s="68" t="s">
        <v>66</v>
      </c>
      <c r="Z570" s="68" t="s">
        <v>3849</v>
      </c>
      <c r="AA570" s="68" t="s">
        <v>66</v>
      </c>
      <c r="AB570" s="6"/>
      <c r="AC570" s="6"/>
      <c r="AD570" s="112">
        <v>0.0</v>
      </c>
      <c r="AE570" s="112">
        <v>1.0</v>
      </c>
      <c r="AF570" s="6"/>
      <c r="AG570" s="112">
        <v>5.396</v>
      </c>
      <c r="AH570" s="112">
        <v>1.0</v>
      </c>
      <c r="AI570" s="68" t="s">
        <v>64</v>
      </c>
      <c r="AJ570" s="112">
        <v>0.0</v>
      </c>
      <c r="AK570" s="6"/>
      <c r="AL570" s="6"/>
      <c r="AM570" s="112">
        <v>0.0</v>
      </c>
      <c r="AN570" s="112">
        <v>0.0</v>
      </c>
      <c r="AO570" s="112">
        <v>100.0</v>
      </c>
      <c r="AP570" s="112">
        <v>1.0</v>
      </c>
      <c r="AQ570" s="112">
        <v>3.746</v>
      </c>
      <c r="AR570" s="112">
        <v>3.470046</v>
      </c>
      <c r="AS570" s="112">
        <v>87.29314</v>
      </c>
      <c r="AT570" s="112">
        <v>0.1638765</v>
      </c>
      <c r="AU570" s="112">
        <v>3.466174</v>
      </c>
      <c r="AV570" s="112">
        <v>0.9732765</v>
      </c>
      <c r="AW570" s="112">
        <v>10.39852</v>
      </c>
      <c r="AX570" s="112">
        <v>0.0</v>
      </c>
      <c r="AY570" s="112">
        <v>0.6704465</v>
      </c>
      <c r="AZ570" s="112">
        <v>-3.952669</v>
      </c>
    </row>
    <row r="571" hidden="1">
      <c r="A571">
        <f t="shared" si="2"/>
        <v>0</v>
      </c>
      <c r="B571" t="str">
        <f t="shared" si="3"/>
        <v/>
      </c>
      <c r="C571" t="str">
        <f>if(and(D$4&gt;1,E571=PROSES!$D$22),,D571)</f>
        <v/>
      </c>
      <c r="D571" s="1" t="str">
        <f>if(and(F$4&gt;1,F571=PROSES!$B$10),,F571)</f>
        <v/>
      </c>
      <c r="E571" t="str">
        <f t="shared" si="4"/>
        <v/>
      </c>
      <c r="F571" t="str">
        <f t="shared" si="5"/>
        <v/>
      </c>
      <c r="G571" s="1" t="str">
        <f>if(Z571=PROSES!$E$29,T571,)</f>
        <v/>
      </c>
      <c r="H571" t="str">
        <f>if(X571=PROSES!$E$29,T571,)</f>
        <v/>
      </c>
      <c r="I571" t="str">
        <f t="shared" si="6"/>
        <v/>
      </c>
      <c r="J571" t="str">
        <f>if(and($K$4&gt;1,R571=PROSES!$C$2),,K571)</f>
        <v/>
      </c>
      <c r="K571" s="1" t="str">
        <f>if(and($L$4&gt;1,L571=PROSES!$B$2),,L571)</f>
        <v/>
      </c>
      <c r="L571" t="str">
        <f t="shared" si="7"/>
        <v/>
      </c>
      <c r="M571" t="str">
        <f>if(Z571=PROSES!$B$3,T571,)</f>
        <v/>
      </c>
      <c r="N571" t="str">
        <f>if(X571=PROSES!$B$3,T571,)</f>
        <v/>
      </c>
      <c r="O571" t="str">
        <f t="shared" si="8"/>
        <v/>
      </c>
      <c r="P571" t="str">
        <f>if(Z571=PROSES!$B$1,T571,)</f>
        <v/>
      </c>
      <c r="Q571" t="str">
        <f>if(X571=PROSES!$B$1,T571,)</f>
        <v/>
      </c>
      <c r="R571" t="str">
        <f t="shared" si="9"/>
        <v>GIS TAMBUN IIJatiwaringin</v>
      </c>
      <c r="S571" s="3"/>
      <c r="T571" s="68" t="s">
        <v>3850</v>
      </c>
      <c r="U571" s="68" t="s">
        <v>58</v>
      </c>
      <c r="V571" s="68" t="s">
        <v>58</v>
      </c>
      <c r="W571" s="68" t="s">
        <v>614</v>
      </c>
      <c r="X571" s="68" t="s">
        <v>3828</v>
      </c>
      <c r="Y571" s="68" t="s">
        <v>300</v>
      </c>
      <c r="Z571" s="68" t="s">
        <v>3849</v>
      </c>
      <c r="AA571" s="68" t="s">
        <v>66</v>
      </c>
      <c r="AB571" s="6"/>
      <c r="AC571" s="6"/>
      <c r="AD571" s="112">
        <v>0.0</v>
      </c>
      <c r="AE571" s="112">
        <v>1.0</v>
      </c>
      <c r="AF571" s="6"/>
      <c r="AG571" s="112">
        <v>5.396</v>
      </c>
      <c r="AH571" s="112">
        <v>1.0</v>
      </c>
      <c r="AI571" s="68" t="s">
        <v>64</v>
      </c>
      <c r="AJ571" s="112">
        <v>0.0</v>
      </c>
      <c r="AK571" s="6"/>
      <c r="AL571" s="6"/>
      <c r="AM571" s="112">
        <v>0.0</v>
      </c>
      <c r="AN571" s="112">
        <v>0.0</v>
      </c>
      <c r="AO571" s="112">
        <v>100.0</v>
      </c>
      <c r="AP571" s="112">
        <v>1.0</v>
      </c>
      <c r="AQ571" s="112">
        <v>3.746</v>
      </c>
      <c r="AR571" s="112">
        <v>3.470046</v>
      </c>
      <c r="AS571" s="112">
        <v>87.29314</v>
      </c>
      <c r="AT571" s="112">
        <v>0.1638765</v>
      </c>
      <c r="AU571" s="112">
        <v>3.466174</v>
      </c>
      <c r="AV571" s="112">
        <v>0.9732765</v>
      </c>
      <c r="AW571" s="112">
        <v>10.39852</v>
      </c>
      <c r="AX571" s="112">
        <v>0.0</v>
      </c>
      <c r="AY571" s="112">
        <v>0.6704465</v>
      </c>
      <c r="AZ571" s="112">
        <v>-3.952669</v>
      </c>
    </row>
    <row r="572" hidden="1">
      <c r="A572">
        <f t="shared" si="2"/>
        <v>0</v>
      </c>
      <c r="B572" t="str">
        <f t="shared" si="3"/>
        <v/>
      </c>
      <c r="C572" t="str">
        <f>if(and(D$4&gt;1,E572=PROSES!$D$22),,D572)</f>
        <v/>
      </c>
      <c r="D572" s="1" t="str">
        <f>if(and(F$4&gt;1,F572=PROSES!$B$10),,F572)</f>
        <v/>
      </c>
      <c r="E572" t="str">
        <f t="shared" si="4"/>
        <v/>
      </c>
      <c r="F572" t="str">
        <f t="shared" si="5"/>
        <v/>
      </c>
      <c r="G572" s="1" t="str">
        <f>if(Z572=PROSES!$E$29,T572,)</f>
        <v/>
      </c>
      <c r="H572" t="str">
        <f>if(X572=PROSES!$E$29,T572,)</f>
        <v/>
      </c>
      <c r="I572" t="str">
        <f t="shared" si="6"/>
        <v/>
      </c>
      <c r="J572" t="str">
        <f>if(and($K$4&gt;1,R572=PROSES!$C$2),,K572)</f>
        <v/>
      </c>
      <c r="K572" s="1" t="str">
        <f>if(and($L$4&gt;1,L572=PROSES!$B$2),,L572)</f>
        <v/>
      </c>
      <c r="L572" t="str">
        <f t="shared" si="7"/>
        <v/>
      </c>
      <c r="M572" t="str">
        <f>if(Z572=PROSES!$B$3,T572,)</f>
        <v/>
      </c>
      <c r="N572" t="str">
        <f>if(X572=PROSES!$B$3,T572,)</f>
        <v/>
      </c>
      <c r="O572" t="str">
        <f t="shared" si="8"/>
        <v/>
      </c>
      <c r="P572" t="str">
        <f>if(Z572=PROSES!$B$1,T572,)</f>
        <v/>
      </c>
      <c r="Q572" t="str">
        <f>if(X572=PROSES!$B$1,T572,)</f>
        <v/>
      </c>
      <c r="R572" t="str">
        <f t="shared" si="9"/>
        <v>JUI SHINCILEUNGSI5</v>
      </c>
      <c r="S572" s="3"/>
      <c r="T572" s="68" t="s">
        <v>1081</v>
      </c>
      <c r="U572" s="68" t="s">
        <v>115</v>
      </c>
      <c r="V572" s="68" t="s">
        <v>115</v>
      </c>
      <c r="W572" s="68" t="s">
        <v>90</v>
      </c>
      <c r="X572" s="68" t="s">
        <v>479</v>
      </c>
      <c r="Y572" s="68" t="s">
        <v>88</v>
      </c>
      <c r="Z572" s="68" t="s">
        <v>465</v>
      </c>
      <c r="AA572" s="68" t="s">
        <v>85</v>
      </c>
      <c r="AB572" s="6"/>
      <c r="AC572" s="6"/>
      <c r="AD572" s="112">
        <v>0.0</v>
      </c>
      <c r="AE572" s="112">
        <v>1.0</v>
      </c>
      <c r="AF572" s="6"/>
      <c r="AG572" s="112">
        <v>18.56</v>
      </c>
      <c r="AH572" s="112">
        <v>1.0</v>
      </c>
      <c r="AI572" s="68" t="s">
        <v>64</v>
      </c>
      <c r="AJ572" s="112">
        <v>0.0</v>
      </c>
      <c r="AK572" s="6"/>
      <c r="AL572" s="6"/>
      <c r="AM572" s="112">
        <v>0.0</v>
      </c>
      <c r="AN572" s="112">
        <v>0.0</v>
      </c>
      <c r="AO572" s="112">
        <v>100.0</v>
      </c>
      <c r="AP572" s="112">
        <v>1.0</v>
      </c>
      <c r="AQ572" s="112">
        <v>1.62</v>
      </c>
      <c r="AR572" s="112">
        <v>5.259073</v>
      </c>
      <c r="AS572" s="112">
        <v>82.15014</v>
      </c>
      <c r="AT572" s="112">
        <v>0.718272</v>
      </c>
      <c r="AU572" s="112">
        <v>5.209792</v>
      </c>
      <c r="AV572" s="112">
        <v>3.502272</v>
      </c>
      <c r="AW572" s="112">
        <v>15.62938</v>
      </c>
      <c r="AX572" s="112">
        <v>0.0</v>
      </c>
      <c r="AY572" s="112">
        <v>0.683587</v>
      </c>
      <c r="AZ572" s="112">
        <v>-7.109503</v>
      </c>
    </row>
    <row r="573" hidden="1">
      <c r="A573">
        <f t="shared" si="2"/>
        <v>0</v>
      </c>
      <c r="B573" t="str">
        <f t="shared" si="3"/>
        <v/>
      </c>
      <c r="C573" t="str">
        <f>if(and(D$4&gt;1,E573=PROSES!$D$22),,D573)</f>
        <v/>
      </c>
      <c r="D573" s="1" t="str">
        <f>if(and(F$4&gt;1,F573=PROSES!$B$10),,F573)</f>
        <v/>
      </c>
      <c r="E573" t="str">
        <f t="shared" si="4"/>
        <v/>
      </c>
      <c r="F573" t="str">
        <f t="shared" si="5"/>
        <v/>
      </c>
      <c r="G573" s="1" t="str">
        <f>if(Z573=PROSES!$E$29,T573,)</f>
        <v/>
      </c>
      <c r="H573" t="str">
        <f>if(X573=PROSES!$E$29,T573,)</f>
        <v/>
      </c>
      <c r="I573" t="str">
        <f t="shared" si="6"/>
        <v/>
      </c>
      <c r="J573" t="str">
        <f>if(and($K$4&gt;1,R573=PROSES!$C$2),,K573)</f>
        <v/>
      </c>
      <c r="K573" s="1" t="str">
        <f>if(and($L$4&gt;1,L573=PROSES!$B$2),,L573)</f>
        <v/>
      </c>
      <c r="L573" t="str">
        <f t="shared" si="7"/>
        <v/>
      </c>
      <c r="M573" t="str">
        <f>if(Z573=PROSES!$B$3,T573,)</f>
        <v/>
      </c>
      <c r="N573" t="str">
        <f>if(X573=PROSES!$B$3,T573,)</f>
        <v/>
      </c>
      <c r="O573" t="str">
        <f t="shared" si="8"/>
        <v/>
      </c>
      <c r="P573" t="str">
        <f>if(Z573=PROSES!$B$1,T573,)</f>
        <v/>
      </c>
      <c r="Q573" t="str">
        <f>if(X573=PROSES!$B$1,T573,)</f>
        <v/>
      </c>
      <c r="R573" t="str">
        <f t="shared" si="9"/>
        <v>KALIBAKALPLTU CILACAP</v>
      </c>
      <c r="S573" s="3"/>
      <c r="T573" s="68" t="s">
        <v>1082</v>
      </c>
      <c r="U573" s="68" t="s">
        <v>176</v>
      </c>
      <c r="V573" s="68" t="s">
        <v>176</v>
      </c>
      <c r="W573" s="68" t="s">
        <v>685</v>
      </c>
      <c r="X573" s="68" t="s">
        <v>437</v>
      </c>
      <c r="Y573" s="68">
        <v>2.0</v>
      </c>
      <c r="Z573" s="68" t="s">
        <v>1083</v>
      </c>
      <c r="AA573" s="68" t="s">
        <v>78</v>
      </c>
      <c r="AB573" s="6"/>
      <c r="AC573" s="6"/>
      <c r="AD573" s="112">
        <v>0.0</v>
      </c>
      <c r="AE573" s="112">
        <v>1.0</v>
      </c>
      <c r="AF573" s="6"/>
      <c r="AG573" s="112">
        <v>37.86</v>
      </c>
      <c r="AH573" s="112">
        <v>1.0</v>
      </c>
      <c r="AI573" s="68" t="s">
        <v>64</v>
      </c>
      <c r="AJ573" s="112">
        <v>0.0</v>
      </c>
      <c r="AK573" s="6"/>
      <c r="AL573" s="6"/>
      <c r="AM573" s="112">
        <v>0.0</v>
      </c>
      <c r="AN573" s="112">
        <v>0.0</v>
      </c>
      <c r="AO573" s="112">
        <v>100.0</v>
      </c>
      <c r="AP573" s="112">
        <v>1.0</v>
      </c>
      <c r="AQ573" s="112">
        <v>1.2</v>
      </c>
      <c r="AR573" s="112">
        <v>10.72783</v>
      </c>
      <c r="AS573" s="112">
        <v>82.15014</v>
      </c>
      <c r="AT573" s="112">
        <v>1.465182</v>
      </c>
      <c r="AU573" s="112">
        <v>10.6273</v>
      </c>
      <c r="AV573" s="112">
        <v>7.144182</v>
      </c>
      <c r="AW573" s="112">
        <v>31.88191</v>
      </c>
      <c r="AX573" s="112">
        <v>0.0</v>
      </c>
      <c r="AY573" s="112">
        <v>0.683587</v>
      </c>
      <c r="AZ573" s="112">
        <v>-7.109503</v>
      </c>
    </row>
    <row r="574" hidden="1">
      <c r="A574">
        <f t="shared" si="2"/>
        <v>0</v>
      </c>
      <c r="B574" t="str">
        <f t="shared" si="3"/>
        <v/>
      </c>
      <c r="C574" t="str">
        <f>if(and(D$4&gt;1,E574=PROSES!$D$22),,D574)</f>
        <v/>
      </c>
      <c r="D574" s="1" t="str">
        <f>if(and(F$4&gt;1,F574=PROSES!$B$10),,F574)</f>
        <v/>
      </c>
      <c r="E574" t="str">
        <f t="shared" si="4"/>
        <v/>
      </c>
      <c r="F574" t="str">
        <f t="shared" si="5"/>
        <v/>
      </c>
      <c r="G574" s="1" t="str">
        <f>if(Z574=PROSES!$E$29,T574,)</f>
        <v/>
      </c>
      <c r="H574" t="str">
        <f>if(X574=PROSES!$E$29,T574,)</f>
        <v/>
      </c>
      <c r="I574" t="str">
        <f t="shared" si="6"/>
        <v/>
      </c>
      <c r="J574" t="str">
        <f>if(and($K$4&gt;1,R574=PROSES!$C$2),,K574)</f>
        <v/>
      </c>
      <c r="K574" s="1" t="str">
        <f>if(and($L$4&gt;1,L574=PROSES!$B$2),,L574)</f>
        <v/>
      </c>
      <c r="L574" t="str">
        <f t="shared" si="7"/>
        <v/>
      </c>
      <c r="M574" t="str">
        <f>if(Z574=PROSES!$B$3,T574,)</f>
        <v/>
      </c>
      <c r="N574" t="str">
        <f>if(X574=PROSES!$B$3,T574,)</f>
        <v/>
      </c>
      <c r="O574" t="str">
        <f t="shared" si="8"/>
        <v/>
      </c>
      <c r="P574" t="str">
        <f>if(Z574=PROSES!$B$1,T574,)</f>
        <v/>
      </c>
      <c r="Q574" t="str">
        <f>if(X574=PROSES!$B$1,T574,)</f>
        <v/>
      </c>
      <c r="R574" t="str">
        <f t="shared" si="9"/>
        <v>KALIBAKALRAWALO</v>
      </c>
      <c r="S574" s="3"/>
      <c r="T574" s="68" t="s">
        <v>3851</v>
      </c>
      <c r="U574" s="68" t="s">
        <v>176</v>
      </c>
      <c r="V574" s="68" t="s">
        <v>176</v>
      </c>
      <c r="W574" s="68" t="s">
        <v>685</v>
      </c>
      <c r="X574" s="68" t="s">
        <v>437</v>
      </c>
      <c r="Y574" s="68">
        <v>1.0</v>
      </c>
      <c r="Z574" s="68" t="s">
        <v>1085</v>
      </c>
      <c r="AA574" s="68">
        <v>1.0</v>
      </c>
      <c r="AB574" s="6"/>
      <c r="AC574" s="6"/>
      <c r="AD574" s="112">
        <v>0.0</v>
      </c>
      <c r="AE574" s="112">
        <v>1.0</v>
      </c>
      <c r="AF574" s="6"/>
      <c r="AG574" s="112">
        <v>16.254</v>
      </c>
      <c r="AH574" s="112">
        <v>1.0</v>
      </c>
      <c r="AI574" s="68" t="s">
        <v>64</v>
      </c>
      <c r="AJ574" s="112">
        <v>0.0</v>
      </c>
      <c r="AK574" s="6"/>
      <c r="AL574" s="6"/>
      <c r="AM574" s="112">
        <v>0.0</v>
      </c>
      <c r="AN574" s="112">
        <v>0.0</v>
      </c>
      <c r="AO574" s="112">
        <v>100.0</v>
      </c>
      <c r="AP574" s="112">
        <v>1.0</v>
      </c>
      <c r="AQ574" s="112">
        <v>1.2</v>
      </c>
      <c r="AR574" s="112">
        <v>4.605656</v>
      </c>
      <c r="AS574" s="112">
        <v>82.15014</v>
      </c>
      <c r="AT574" s="112">
        <v>0.6290298</v>
      </c>
      <c r="AU574" s="112">
        <v>4.562498</v>
      </c>
      <c r="AV574" s="112">
        <v>3.06713</v>
      </c>
      <c r="AW574" s="112">
        <v>13.68749</v>
      </c>
      <c r="AX574" s="112">
        <v>0.0</v>
      </c>
      <c r="AY574" s="112">
        <v>0.683587</v>
      </c>
      <c r="AZ574" s="112">
        <v>-7.109503</v>
      </c>
    </row>
    <row r="575">
      <c r="A575">
        <f t="shared" si="2"/>
        <v>0</v>
      </c>
      <c r="B575" t="str">
        <f t="shared" si="3"/>
        <v/>
      </c>
      <c r="C575" t="str">
        <f>if(and(D$4&gt;1,E575=PROSES!$D$22),,D575)</f>
        <v/>
      </c>
      <c r="D575" s="1" t="str">
        <f>if(and(F$4&gt;1,F575=PROSES!$B$10),,F575)</f>
        <v/>
      </c>
      <c r="E575" t="str">
        <f t="shared" si="4"/>
        <v/>
      </c>
      <c r="F575" t="str">
        <f t="shared" si="5"/>
        <v/>
      </c>
      <c r="G575" s="1" t="str">
        <f>if(Z575=PROSES!$E$29,T575,)</f>
        <v/>
      </c>
      <c r="H575" t="str">
        <f>if(X575=PROSES!$E$29,T575,)</f>
        <v/>
      </c>
      <c r="I575" t="str">
        <f t="shared" si="6"/>
        <v/>
      </c>
      <c r="J575" t="str">
        <f>if(and($K$4&gt;1,R575=PROSES!$C$2),,K575)</f>
        <v/>
      </c>
      <c r="K575" s="1" t="str">
        <f>if(and($L$4&gt;1,L575=PROSES!$B$2),,L575)</f>
        <v/>
      </c>
      <c r="L575" t="str">
        <f t="shared" si="7"/>
        <v/>
      </c>
      <c r="M575" t="str">
        <f>if(Z575=PROSES!$B$3,T575,)</f>
        <v/>
      </c>
      <c r="N575" t="str">
        <f>if(X575=PROSES!$B$3,T575,)</f>
        <v/>
      </c>
      <c r="O575" t="str">
        <f t="shared" si="8"/>
        <v/>
      </c>
      <c r="P575" t="str">
        <f>if(Z575=PROSES!$B$1,T575,)</f>
        <v/>
      </c>
      <c r="Q575" t="str">
        <f>if(X575=PROSES!$B$1,T575,)</f>
        <v/>
      </c>
      <c r="R575" t="str">
        <f t="shared" si="9"/>
        <v>KALISARIKRAPYAK</v>
      </c>
      <c r="S575" s="3"/>
      <c r="T575" s="68" t="s">
        <v>1086</v>
      </c>
      <c r="U575" s="68" t="s">
        <v>176</v>
      </c>
      <c r="V575" s="68" t="s">
        <v>176</v>
      </c>
      <c r="W575" s="68" t="s">
        <v>816</v>
      </c>
      <c r="X575" s="68" t="s">
        <v>1087</v>
      </c>
      <c r="Y575" s="112">
        <v>2.0</v>
      </c>
      <c r="Z575" s="68" t="s">
        <v>416</v>
      </c>
      <c r="AA575" s="112">
        <v>2.0</v>
      </c>
      <c r="AB575" s="6"/>
      <c r="AC575" s="6"/>
      <c r="AD575" s="112">
        <v>0.0</v>
      </c>
      <c r="AE575" s="112">
        <v>1.0</v>
      </c>
      <c r="AF575" s="6"/>
      <c r="AG575" s="112">
        <v>8.674</v>
      </c>
      <c r="AH575" s="112">
        <v>1.0</v>
      </c>
      <c r="AI575" s="68" t="s">
        <v>64</v>
      </c>
      <c r="AJ575" s="112">
        <v>0.0</v>
      </c>
      <c r="AK575" s="6"/>
      <c r="AL575" s="6"/>
      <c r="AM575" s="112">
        <v>0.0</v>
      </c>
      <c r="AN575" s="112">
        <v>0.0</v>
      </c>
      <c r="AO575" s="112">
        <v>100.0</v>
      </c>
      <c r="AP575" s="112">
        <v>1.0</v>
      </c>
      <c r="AQ575" s="112">
        <v>1.16</v>
      </c>
      <c r="AR575" s="112">
        <v>1.8707</v>
      </c>
      <c r="AS575" s="112">
        <v>71.48104</v>
      </c>
      <c r="AT575" s="112">
        <v>0.594169</v>
      </c>
      <c r="AU575" s="112">
        <v>1.773833</v>
      </c>
      <c r="AV575" s="112">
        <v>1.895269</v>
      </c>
      <c r="AW575" s="112">
        <v>5.321499</v>
      </c>
      <c r="AX575" s="112">
        <v>0.0</v>
      </c>
      <c r="AY575" s="112">
        <v>0.673318</v>
      </c>
      <c r="AZ575" s="112">
        <v>-1.621461</v>
      </c>
    </row>
    <row r="576">
      <c r="A576">
        <f t="shared" si="2"/>
        <v>0</v>
      </c>
      <c r="B576" t="str">
        <f t="shared" si="3"/>
        <v/>
      </c>
      <c r="C576" t="str">
        <f>if(and(D$4&gt;1,E576=PROSES!$D$22),,D576)</f>
        <v/>
      </c>
      <c r="D576" s="1" t="str">
        <f>if(and(F$4&gt;1,F576=PROSES!$B$10),,F576)</f>
        <v/>
      </c>
      <c r="E576" t="str">
        <f t="shared" si="4"/>
        <v/>
      </c>
      <c r="F576" t="str">
        <f t="shared" si="5"/>
        <v/>
      </c>
      <c r="G576" s="1" t="str">
        <f>if(Z576=PROSES!$E$29,T576,)</f>
        <v/>
      </c>
      <c r="H576" t="str">
        <f>if(X576=PROSES!$E$29,T576,)</f>
        <v/>
      </c>
      <c r="I576" t="str">
        <f t="shared" si="6"/>
        <v/>
      </c>
      <c r="J576" t="str">
        <f>if(and($K$4&gt;1,R576=PROSES!$C$2),,K576)</f>
        <v/>
      </c>
      <c r="K576" s="1" t="str">
        <f>if(and($L$4&gt;1,L576=PROSES!$B$2),,L576)</f>
        <v/>
      </c>
      <c r="L576" t="str">
        <f t="shared" si="7"/>
        <v/>
      </c>
      <c r="M576" t="str">
        <f>if(Z576=PROSES!$B$3,T576,)</f>
        <v/>
      </c>
      <c r="N576" t="str">
        <f>if(X576=PROSES!$B$3,T576,)</f>
        <v/>
      </c>
      <c r="O576" t="str">
        <f t="shared" si="8"/>
        <v/>
      </c>
      <c r="P576" t="str">
        <f>if(Z576=PROSES!$B$1,T576,)</f>
        <v/>
      </c>
      <c r="Q576" t="str">
        <f>if(X576=PROSES!$B$1,T576,)</f>
        <v/>
      </c>
      <c r="R576" t="str">
        <f t="shared" si="9"/>
        <v>KALIWUNGUWLERI</v>
      </c>
      <c r="S576" s="3"/>
      <c r="T576" s="68" t="s">
        <v>1088</v>
      </c>
      <c r="U576" s="68" t="s">
        <v>176</v>
      </c>
      <c r="V576" s="68" t="s">
        <v>176</v>
      </c>
      <c r="W576" s="68" t="s">
        <v>171</v>
      </c>
      <c r="X576" s="68" t="s">
        <v>1089</v>
      </c>
      <c r="Y576" s="112">
        <v>1.0</v>
      </c>
      <c r="Z576" s="68" t="s">
        <v>1090</v>
      </c>
      <c r="AA576" s="112">
        <v>1.0</v>
      </c>
      <c r="AB576" s="6"/>
      <c r="AC576" s="6"/>
      <c r="AD576" s="112">
        <v>0.0</v>
      </c>
      <c r="AE576" s="112">
        <v>1.0</v>
      </c>
      <c r="AF576" s="6"/>
      <c r="AG576" s="112">
        <v>21.95</v>
      </c>
      <c r="AH576" s="112">
        <v>1.0</v>
      </c>
      <c r="AI576" s="68" t="s">
        <v>64</v>
      </c>
      <c r="AJ576" s="112">
        <v>0.0</v>
      </c>
      <c r="AK576" s="6"/>
      <c r="AL576" s="6"/>
      <c r="AM576" s="112">
        <v>0.0</v>
      </c>
      <c r="AN576" s="112">
        <v>0.0</v>
      </c>
      <c r="AO576" s="112">
        <v>100.0</v>
      </c>
      <c r="AP576" s="112">
        <v>1.0</v>
      </c>
      <c r="AQ576" s="112">
        <v>0.58</v>
      </c>
      <c r="AR576" s="112">
        <v>9.210126</v>
      </c>
      <c r="AS576" s="112">
        <v>70.94324</v>
      </c>
      <c r="AT576" s="112">
        <v>3.00715</v>
      </c>
      <c r="AU576" s="112">
        <v>8.705371</v>
      </c>
      <c r="AV576" s="112">
        <v>6.29965</v>
      </c>
      <c r="AW576" s="112">
        <v>26.11611</v>
      </c>
      <c r="AX576" s="112">
        <v>0.0</v>
      </c>
      <c r="AY576" s="112">
        <v>0.6412987</v>
      </c>
      <c r="AZ576" s="112">
        <v>8.348166</v>
      </c>
    </row>
    <row r="577">
      <c r="A577">
        <f t="shared" si="2"/>
        <v>0</v>
      </c>
      <c r="B577" t="str">
        <f t="shared" si="3"/>
        <v/>
      </c>
      <c r="C577" t="str">
        <f>if(and(D$4&gt;1,E577=PROSES!$D$22),,D577)</f>
        <v/>
      </c>
      <c r="D577" s="1" t="str">
        <f>if(and(F$4&gt;1,F577=PROSES!$B$10),,F577)</f>
        <v/>
      </c>
      <c r="E577" t="str">
        <f t="shared" si="4"/>
        <v/>
      </c>
      <c r="F577" t="str">
        <f t="shared" si="5"/>
        <v/>
      </c>
      <c r="G577" s="1" t="str">
        <f>if(Z577=PROSES!$E$29,T577,)</f>
        <v/>
      </c>
      <c r="H577" t="str">
        <f>if(X577=PROSES!$E$29,T577,)</f>
        <v/>
      </c>
      <c r="I577" t="str">
        <f t="shared" si="6"/>
        <v/>
      </c>
      <c r="J577" t="str">
        <f>if(and($K$4&gt;1,R577=PROSES!$C$2),,K577)</f>
        <v/>
      </c>
      <c r="K577" s="1" t="str">
        <f>if(and($L$4&gt;1,L577=PROSES!$B$2),,L577)</f>
        <v/>
      </c>
      <c r="L577" t="str">
        <f t="shared" si="7"/>
        <v/>
      </c>
      <c r="M577" t="str">
        <f>if(Z577=PROSES!$B$3,T577,)</f>
        <v/>
      </c>
      <c r="N577" t="str">
        <f>if(X577=PROSES!$B$3,T577,)</f>
        <v/>
      </c>
      <c r="O577" t="str">
        <f t="shared" si="8"/>
        <v/>
      </c>
      <c r="P577" t="str">
        <f>if(Z577=PROSES!$B$1,T577,)</f>
        <v/>
      </c>
      <c r="Q577" t="str">
        <f>if(X577=PROSES!$B$1,T577,)</f>
        <v/>
      </c>
      <c r="R577" t="str">
        <f t="shared" si="9"/>
        <v>KALIWUNGUWLERI</v>
      </c>
      <c r="S577" s="3"/>
      <c r="T577" s="68" t="s">
        <v>1091</v>
      </c>
      <c r="U577" s="68" t="s">
        <v>176</v>
      </c>
      <c r="V577" s="68" t="s">
        <v>176</v>
      </c>
      <c r="W577" s="68" t="s">
        <v>171</v>
      </c>
      <c r="X577" s="68" t="s">
        <v>1089</v>
      </c>
      <c r="Y577" s="112">
        <v>2.0</v>
      </c>
      <c r="Z577" s="68" t="s">
        <v>1090</v>
      </c>
      <c r="AA577" s="68">
        <v>2.0</v>
      </c>
      <c r="AB577" s="6"/>
      <c r="AC577" s="6"/>
      <c r="AD577" s="112">
        <v>0.0</v>
      </c>
      <c r="AE577" s="112">
        <v>1.0</v>
      </c>
      <c r="AF577" s="6"/>
      <c r="AG577" s="112">
        <v>21.95</v>
      </c>
      <c r="AH577" s="112">
        <v>1.0</v>
      </c>
      <c r="AI577" s="68" t="s">
        <v>64</v>
      </c>
      <c r="AJ577" s="112">
        <v>0.0</v>
      </c>
      <c r="AK577" s="6"/>
      <c r="AL577" s="6"/>
      <c r="AM577" s="112">
        <v>0.0</v>
      </c>
      <c r="AN577" s="112">
        <v>0.0</v>
      </c>
      <c r="AO577" s="112">
        <v>100.0</v>
      </c>
      <c r="AP577" s="112">
        <v>1.0</v>
      </c>
      <c r="AQ577" s="112">
        <v>0.58</v>
      </c>
      <c r="AR577" s="112">
        <v>9.210126</v>
      </c>
      <c r="AS577" s="112">
        <v>70.94324</v>
      </c>
      <c r="AT577" s="112">
        <v>3.00715</v>
      </c>
      <c r="AU577" s="112">
        <v>8.705371</v>
      </c>
      <c r="AV577" s="112">
        <v>6.29965</v>
      </c>
      <c r="AW577" s="112">
        <v>26.11611</v>
      </c>
      <c r="AX577" s="112">
        <v>0.0</v>
      </c>
      <c r="AY577" s="112">
        <v>0.6412987</v>
      </c>
      <c r="AZ577" s="112">
        <v>8.348166</v>
      </c>
    </row>
    <row r="578" hidden="1">
      <c r="A578">
        <f t="shared" si="2"/>
        <v>0</v>
      </c>
      <c r="B578" t="str">
        <f t="shared" si="3"/>
        <v/>
      </c>
      <c r="C578" t="str">
        <f>if(and(D$4&gt;1,E578=PROSES!$D$22),,D578)</f>
        <v/>
      </c>
      <c r="D578" s="1" t="str">
        <f>if(and(F$4&gt;1,F578=PROSES!$B$10),,F578)</f>
        <v/>
      </c>
      <c r="E578" t="str">
        <f t="shared" si="4"/>
        <v/>
      </c>
      <c r="F578" t="str">
        <f t="shared" si="5"/>
        <v/>
      </c>
      <c r="G578" s="1" t="str">
        <f>if(Z578=PROSES!$E$29,T578,)</f>
        <v/>
      </c>
      <c r="H578" t="str">
        <f>if(X578=PROSES!$E$29,T578,)</f>
        <v/>
      </c>
      <c r="I578" t="str">
        <f t="shared" si="6"/>
        <v/>
      </c>
      <c r="J578" t="str">
        <f>if(and($K$4&gt;1,R578=PROSES!$C$2),,K578)</f>
        <v/>
      </c>
      <c r="K578" s="1" t="str">
        <f>if(and($L$4&gt;1,L578=PROSES!$B$2),,L578)</f>
        <v/>
      </c>
      <c r="L578" t="str">
        <f t="shared" si="7"/>
        <v/>
      </c>
      <c r="M578" t="str">
        <f>if(Z578=PROSES!$B$3,T578,)</f>
        <v/>
      </c>
      <c r="N578" t="str">
        <f>if(X578=PROSES!$B$3,T578,)</f>
        <v/>
      </c>
      <c r="O578" t="str">
        <f t="shared" si="8"/>
        <v/>
      </c>
      <c r="P578" t="str">
        <f>if(Z578=PROSES!$B$1,T578,)</f>
        <v/>
      </c>
      <c r="Q578" t="str">
        <f>if(X578=PROSES!$B$1,T578,)</f>
        <v/>
      </c>
      <c r="R578" t="str">
        <f t="shared" si="9"/>
        <v>KAMOJANG5KAMOJANG SWASTA</v>
      </c>
      <c r="S578" s="3"/>
      <c r="T578" s="68" t="s">
        <v>1092</v>
      </c>
      <c r="U578" s="68" t="s">
        <v>115</v>
      </c>
      <c r="V578" s="68" t="s">
        <v>115</v>
      </c>
      <c r="W578" s="68" t="s">
        <v>210</v>
      </c>
      <c r="X578" s="68" t="s">
        <v>223</v>
      </c>
      <c r="Y578" s="112" t="s">
        <v>88</v>
      </c>
      <c r="Z578" s="68" t="s">
        <v>1093</v>
      </c>
      <c r="AA578" s="68" t="s">
        <v>85</v>
      </c>
      <c r="AB578" s="6"/>
      <c r="AC578" s="6"/>
      <c r="AD578" s="112">
        <v>0.0</v>
      </c>
      <c r="AE578" s="112">
        <v>1.0</v>
      </c>
      <c r="AF578" s="6"/>
      <c r="AG578" s="112">
        <v>0.6</v>
      </c>
      <c r="AH578" s="112">
        <v>1.0</v>
      </c>
      <c r="AI578" s="68" t="s">
        <v>64</v>
      </c>
      <c r="AJ578" s="112">
        <v>0.0</v>
      </c>
      <c r="AK578" s="6"/>
      <c r="AL578" s="6"/>
      <c r="AM578" s="112">
        <v>0.0</v>
      </c>
      <c r="AN578" s="112">
        <v>0.0</v>
      </c>
      <c r="AO578" s="112">
        <v>100.0</v>
      </c>
      <c r="AP578" s="112">
        <v>1.0</v>
      </c>
      <c r="AQ578" s="112">
        <v>0.6</v>
      </c>
      <c r="AR578" s="112">
        <v>0.2502625</v>
      </c>
      <c r="AS578" s="112">
        <v>73.681</v>
      </c>
      <c r="AT578" s="112">
        <v>0.07032</v>
      </c>
      <c r="AU578" s="112">
        <v>0.24018</v>
      </c>
      <c r="AV578" s="112">
        <v>0.16032</v>
      </c>
      <c r="AW578" s="112">
        <v>0.72054</v>
      </c>
      <c r="AX578" s="112">
        <v>0.0</v>
      </c>
      <c r="AY578" s="112">
        <v>0.650941</v>
      </c>
      <c r="AZ578" s="112">
        <v>5.70712</v>
      </c>
    </row>
    <row r="579" hidden="1">
      <c r="A579">
        <f t="shared" si="2"/>
        <v>0</v>
      </c>
      <c r="B579" t="str">
        <f t="shared" si="3"/>
        <v/>
      </c>
      <c r="C579" t="str">
        <f>if(and(D$4&gt;1,E579=PROSES!$D$22),,D579)</f>
        <v/>
      </c>
      <c r="D579" s="1" t="str">
        <f>if(and(F$4&gt;1,F579=PROSES!$B$10),,F579)</f>
        <v/>
      </c>
      <c r="E579" t="str">
        <f t="shared" si="4"/>
        <v/>
      </c>
      <c r="F579" t="str">
        <f t="shared" si="5"/>
        <v/>
      </c>
      <c r="G579" s="1" t="str">
        <f>if(Z579=PROSES!$E$29,T579,)</f>
        <v/>
      </c>
      <c r="H579" t="str">
        <f>if(X579=PROSES!$E$29,T579,)</f>
        <v/>
      </c>
      <c r="I579" t="str">
        <f t="shared" si="6"/>
        <v/>
      </c>
      <c r="J579" t="str">
        <f>if(and($K$4&gt;1,R579=PROSES!$C$2),,K579)</f>
        <v/>
      </c>
      <c r="K579" s="1" t="str">
        <f>if(and($L$4&gt;1,L579=PROSES!$B$2),,L579)</f>
        <v/>
      </c>
      <c r="L579" t="str">
        <f t="shared" si="7"/>
        <v/>
      </c>
      <c r="M579" t="str">
        <f>if(Z579=PROSES!$B$3,T579,)</f>
        <v/>
      </c>
      <c r="N579" t="str">
        <f>if(X579=PROSES!$B$3,T579,)</f>
        <v/>
      </c>
      <c r="O579" t="str">
        <f t="shared" si="8"/>
        <v/>
      </c>
      <c r="P579" t="str">
        <f>if(Z579=PROSES!$B$1,T579,)</f>
        <v/>
      </c>
      <c r="Q579" t="str">
        <f>if(X579=PROSES!$B$1,T579,)</f>
        <v/>
      </c>
      <c r="R579" t="str">
        <f t="shared" si="9"/>
        <v>KAMOJANG SWASTAKAMOJANG5</v>
      </c>
      <c r="S579" s="3"/>
      <c r="T579" s="68" t="s">
        <v>1094</v>
      </c>
      <c r="U579" s="68" t="s">
        <v>115</v>
      </c>
      <c r="V579" s="68" t="s">
        <v>115</v>
      </c>
      <c r="W579" s="68" t="s">
        <v>210</v>
      </c>
      <c r="X579" s="68" t="s">
        <v>1093</v>
      </c>
      <c r="Y579" s="68" t="s">
        <v>88</v>
      </c>
      <c r="Z579" s="68" t="s">
        <v>223</v>
      </c>
      <c r="AA579" s="68" t="s">
        <v>88</v>
      </c>
      <c r="AB579" s="6"/>
      <c r="AC579" s="6"/>
      <c r="AD579" s="112">
        <v>0.0</v>
      </c>
      <c r="AE579" s="112">
        <v>1.0</v>
      </c>
      <c r="AF579" s="6"/>
      <c r="AG579" s="112">
        <v>0.6</v>
      </c>
      <c r="AH579" s="112">
        <v>1.0</v>
      </c>
      <c r="AI579" s="68" t="s">
        <v>64</v>
      </c>
      <c r="AJ579" s="112">
        <v>0.0</v>
      </c>
      <c r="AK579" s="6"/>
      <c r="AL579" s="6"/>
      <c r="AM579" s="112">
        <v>0.0</v>
      </c>
      <c r="AN579" s="112">
        <v>0.0</v>
      </c>
      <c r="AO579" s="112">
        <v>100.0</v>
      </c>
      <c r="AP579" s="112">
        <v>1.0</v>
      </c>
      <c r="AQ579" s="112">
        <v>0.6</v>
      </c>
      <c r="AR579" s="112">
        <v>0.2502625</v>
      </c>
      <c r="AS579" s="112">
        <v>73.681</v>
      </c>
      <c r="AT579" s="112">
        <v>0.07032</v>
      </c>
      <c r="AU579" s="112">
        <v>0.24018</v>
      </c>
      <c r="AV579" s="112">
        <v>0.16032</v>
      </c>
      <c r="AW579" s="112">
        <v>0.72054</v>
      </c>
      <c r="AX579" s="112">
        <v>0.0</v>
      </c>
      <c r="AY579" s="112">
        <v>0.650941</v>
      </c>
      <c r="AZ579" s="112">
        <v>5.70712</v>
      </c>
    </row>
    <row r="580" hidden="1">
      <c r="A580">
        <f t="shared" si="2"/>
        <v>0</v>
      </c>
      <c r="B580" t="str">
        <f t="shared" si="3"/>
        <v/>
      </c>
      <c r="C580" t="str">
        <f>if(and(D$4&gt;1,E580=PROSES!$D$22),,D580)</f>
        <v/>
      </c>
      <c r="D580" s="1" t="str">
        <f>if(and(F$4&gt;1,F580=PROSES!$B$10),,F580)</f>
        <v/>
      </c>
      <c r="E580" t="str">
        <f t="shared" si="4"/>
        <v/>
      </c>
      <c r="F580" t="str">
        <f t="shared" si="5"/>
        <v/>
      </c>
      <c r="G580" s="1" t="str">
        <f>if(Z580=PROSES!$E$29,T580,)</f>
        <v/>
      </c>
      <c r="H580" t="str">
        <f>if(X580=PROSES!$E$29,T580,)</f>
        <v/>
      </c>
      <c r="I580" t="str">
        <f t="shared" si="6"/>
        <v/>
      </c>
      <c r="J580" t="str">
        <f>if(and($K$4&gt;1,R580=PROSES!$C$2),,K580)</f>
        <v/>
      </c>
      <c r="K580" s="1" t="str">
        <f>if(and($L$4&gt;1,L580=PROSES!$B$2),,L580)</f>
        <v/>
      </c>
      <c r="L580" t="str">
        <f t="shared" si="7"/>
        <v/>
      </c>
      <c r="M580" t="str">
        <f>if(Z580=PROSES!$B$3,T580,)</f>
        <v/>
      </c>
      <c r="N580" t="str">
        <f>if(X580=PROSES!$B$3,T580,)</f>
        <v/>
      </c>
      <c r="O580" t="str">
        <f t="shared" si="8"/>
        <v/>
      </c>
      <c r="P580" t="str">
        <f>if(Z580=PROSES!$B$1,T580,)</f>
        <v/>
      </c>
      <c r="Q580" t="str">
        <f>if(X580=PROSES!$B$1,T580,)</f>
        <v/>
      </c>
      <c r="R580" t="str">
        <f t="shared" si="9"/>
        <v>BATURITIKAPAL5</v>
      </c>
      <c r="S580" s="3"/>
      <c r="T580" s="68" t="s">
        <v>1095</v>
      </c>
      <c r="U580" s="68" t="s">
        <v>140</v>
      </c>
      <c r="V580" s="68" t="s">
        <v>140</v>
      </c>
      <c r="W580" s="68" t="s">
        <v>430</v>
      </c>
      <c r="X580" s="68" t="s">
        <v>431</v>
      </c>
      <c r="Y580" s="68" t="s">
        <v>88</v>
      </c>
      <c r="Z580" s="68" t="s">
        <v>143</v>
      </c>
      <c r="AA580" s="68" t="s">
        <v>88</v>
      </c>
      <c r="AB580" s="6"/>
      <c r="AC580" s="6"/>
      <c r="AD580" s="112">
        <v>0.0</v>
      </c>
      <c r="AE580" s="112">
        <v>1.0</v>
      </c>
      <c r="AF580" s="6"/>
      <c r="AG580" s="112">
        <v>38.17</v>
      </c>
      <c r="AH580" s="112">
        <v>1.0</v>
      </c>
      <c r="AI580" s="68" t="s">
        <v>64</v>
      </c>
      <c r="AJ580" s="112">
        <v>0.0</v>
      </c>
      <c r="AK580" s="6"/>
      <c r="AL580" s="6"/>
      <c r="AM580" s="112">
        <v>0.0</v>
      </c>
      <c r="AN580" s="112">
        <v>0.0</v>
      </c>
      <c r="AO580" s="112">
        <v>100.0</v>
      </c>
      <c r="AP580" s="112">
        <v>1.0</v>
      </c>
      <c r="AQ580" s="112">
        <v>0.78</v>
      </c>
      <c r="AR580" s="112">
        <v>17.58556</v>
      </c>
      <c r="AS580" s="112">
        <v>62.32255</v>
      </c>
      <c r="AT580" s="112">
        <v>8.16838</v>
      </c>
      <c r="AU580" s="112">
        <v>15.57336</v>
      </c>
      <c r="AV580" s="112">
        <v>13.89388</v>
      </c>
      <c r="AW580" s="112">
        <v>46.72008</v>
      </c>
      <c r="AX580" s="112">
        <v>0.0</v>
      </c>
      <c r="AY580" s="112">
        <v>0.6002764</v>
      </c>
      <c r="AZ580" s="112">
        <v>17.26142</v>
      </c>
    </row>
    <row r="581">
      <c r="A581">
        <f t="shared" si="2"/>
        <v>0</v>
      </c>
      <c r="B581" t="str">
        <f t="shared" si="3"/>
        <v/>
      </c>
      <c r="C581" t="str">
        <f>if(and(D$4&gt;1,E581=PROSES!$D$22),,D581)</f>
        <v/>
      </c>
      <c r="D581" s="1" t="str">
        <f>if(and(F$4&gt;1,F581=PROSES!$B$10),,F581)</f>
        <v/>
      </c>
      <c r="E581" t="str">
        <f t="shared" si="4"/>
        <v/>
      </c>
      <c r="F581" t="str">
        <f t="shared" si="5"/>
        <v/>
      </c>
      <c r="G581" s="1" t="str">
        <f>if(Z581=PROSES!$E$29,T581,)</f>
        <v/>
      </c>
      <c r="H581" t="str">
        <f>if(X581=PROSES!$E$29,T581,)</f>
        <v/>
      </c>
      <c r="I581" t="str">
        <f t="shared" si="6"/>
        <v/>
      </c>
      <c r="J581" t="str">
        <f>if(and($K$4&gt;1,R581=PROSES!$C$2),,K581)</f>
        <v/>
      </c>
      <c r="K581" s="1" t="str">
        <f>if(and($L$4&gt;1,L581=PROSES!$B$2),,L581)</f>
        <v/>
      </c>
      <c r="L581" t="str">
        <f t="shared" si="7"/>
        <v/>
      </c>
      <c r="M581" t="str">
        <f>if(Z581=PROSES!$B$3,T581,)</f>
        <v/>
      </c>
      <c r="N581" t="str">
        <f>if(X581=PROSES!$B$3,T581,)</f>
        <v/>
      </c>
      <c r="O581" t="str">
        <f t="shared" si="8"/>
        <v/>
      </c>
      <c r="P581" t="str">
        <f>if(Z581=PROSES!$B$1,T581,)</f>
        <v/>
      </c>
      <c r="Q581" t="str">
        <f>if(X581=PROSES!$B$1,T581,)</f>
        <v/>
      </c>
      <c r="R581" t="str">
        <f t="shared" si="9"/>
        <v>KAPAL5GIANYAR5</v>
      </c>
      <c r="S581" s="3"/>
      <c r="T581" s="68" t="s">
        <v>1096</v>
      </c>
      <c r="U581" s="68" t="s">
        <v>140</v>
      </c>
      <c r="V581" s="68" t="s">
        <v>140</v>
      </c>
      <c r="W581" s="114" t="s">
        <v>141</v>
      </c>
      <c r="X581" s="68" t="s">
        <v>143</v>
      </c>
      <c r="Y581" s="68" t="s">
        <v>85</v>
      </c>
      <c r="Z581" s="68" t="s">
        <v>925</v>
      </c>
      <c r="AA581" s="68" t="s">
        <v>85</v>
      </c>
      <c r="AB581" s="6"/>
      <c r="AC581" s="6"/>
      <c r="AD581" s="112">
        <v>0.0</v>
      </c>
      <c r="AE581" s="112">
        <v>1.0</v>
      </c>
      <c r="AF581" s="6"/>
      <c r="AG581" s="112">
        <v>19.22</v>
      </c>
      <c r="AH581" s="112">
        <v>1.0</v>
      </c>
      <c r="AI581" s="68" t="s">
        <v>64</v>
      </c>
      <c r="AJ581" s="112">
        <v>0.0</v>
      </c>
      <c r="AK581" s="6"/>
      <c r="AL581" s="6"/>
      <c r="AM581" s="112">
        <v>0.0</v>
      </c>
      <c r="AN581" s="112">
        <v>0.0</v>
      </c>
      <c r="AO581" s="112">
        <v>100.0</v>
      </c>
      <c r="AP581" s="112">
        <v>1.0</v>
      </c>
      <c r="AQ581" s="112">
        <v>0.645</v>
      </c>
      <c r="AR581" s="112">
        <v>8.071897</v>
      </c>
      <c r="AS581" s="112">
        <v>70.96105</v>
      </c>
      <c r="AT581" s="112">
        <v>2.63314</v>
      </c>
      <c r="AU581" s="112">
        <v>7.63034</v>
      </c>
      <c r="AV581" s="112">
        <v>5.51614</v>
      </c>
      <c r="AW581" s="112">
        <v>22.89102</v>
      </c>
      <c r="AX581" s="112">
        <v>0.0</v>
      </c>
      <c r="AY581" s="112">
        <v>0.6413451</v>
      </c>
      <c r="AZ581" s="112">
        <v>8.340887</v>
      </c>
    </row>
    <row r="582">
      <c r="A582">
        <f t="shared" si="2"/>
        <v>0</v>
      </c>
      <c r="B582" t="str">
        <f t="shared" si="3"/>
        <v/>
      </c>
      <c r="C582" t="str">
        <f>if(and(D$4&gt;1,E582=PROSES!$D$22),,D582)</f>
        <v/>
      </c>
      <c r="D582" s="1" t="str">
        <f>if(and(F$4&gt;1,F582=PROSES!$B$10),,F582)</f>
        <v/>
      </c>
      <c r="E582" t="str">
        <f t="shared" si="4"/>
        <v/>
      </c>
      <c r="F582" t="str">
        <f t="shared" si="5"/>
        <v/>
      </c>
      <c r="G582" s="1" t="str">
        <f>if(Z582=PROSES!$E$29,T582,)</f>
        <v/>
      </c>
      <c r="H582" t="str">
        <f>if(X582=PROSES!$E$29,T582,)</f>
        <v/>
      </c>
      <c r="I582" t="str">
        <f t="shared" si="6"/>
        <v/>
      </c>
      <c r="J582" t="str">
        <f>if(and($K$4&gt;1,R582=PROSES!$C$2),,K582)</f>
        <v/>
      </c>
      <c r="K582" s="1" t="str">
        <f>if(and($L$4&gt;1,L582=PROSES!$B$2),,L582)</f>
        <v/>
      </c>
      <c r="L582" t="str">
        <f t="shared" si="7"/>
        <v/>
      </c>
      <c r="M582" t="str">
        <f>if(Z582=PROSES!$B$3,T582,)</f>
        <v/>
      </c>
      <c r="N582" t="str">
        <f>if(X582=PROSES!$B$3,T582,)</f>
        <v/>
      </c>
      <c r="O582" t="str">
        <f t="shared" si="8"/>
        <v/>
      </c>
      <c r="P582" t="str">
        <f>if(Z582=PROSES!$B$1,T582,)</f>
        <v/>
      </c>
      <c r="Q582" t="str">
        <f>if(X582=PROSES!$B$1,T582,)</f>
        <v/>
      </c>
      <c r="R582" t="str">
        <f t="shared" si="9"/>
        <v>KAPAL5GIANYAR5</v>
      </c>
      <c r="S582" s="3"/>
      <c r="T582" s="68" t="s">
        <v>1097</v>
      </c>
      <c r="U582" s="68" t="s">
        <v>140</v>
      </c>
      <c r="V582" s="68" t="s">
        <v>140</v>
      </c>
      <c r="W582" s="114" t="s">
        <v>141</v>
      </c>
      <c r="X582" s="68" t="s">
        <v>143</v>
      </c>
      <c r="Y582" s="68" t="s">
        <v>88</v>
      </c>
      <c r="Z582" s="68" t="s">
        <v>925</v>
      </c>
      <c r="AA582" s="68" t="s">
        <v>88</v>
      </c>
      <c r="AB582" s="6"/>
      <c r="AC582" s="6"/>
      <c r="AD582" s="112">
        <v>0.0</v>
      </c>
      <c r="AE582" s="112">
        <v>1.0</v>
      </c>
      <c r="AF582" s="6"/>
      <c r="AG582" s="112">
        <v>19.22</v>
      </c>
      <c r="AH582" s="112">
        <v>1.0</v>
      </c>
      <c r="AI582" s="68" t="s">
        <v>64</v>
      </c>
      <c r="AJ582" s="112">
        <v>0.0</v>
      </c>
      <c r="AK582" s="6"/>
      <c r="AL582" s="6"/>
      <c r="AM582" s="112">
        <v>0.0</v>
      </c>
      <c r="AN582" s="112">
        <v>0.0</v>
      </c>
      <c r="AO582" s="112">
        <v>100.0</v>
      </c>
      <c r="AP582" s="112">
        <v>1.0</v>
      </c>
      <c r="AQ582" s="112">
        <v>0.645</v>
      </c>
      <c r="AR582" s="112">
        <v>8.071897</v>
      </c>
      <c r="AS582" s="112">
        <v>70.96105</v>
      </c>
      <c r="AT582" s="112">
        <v>2.63314</v>
      </c>
      <c r="AU582" s="112">
        <v>7.63034</v>
      </c>
      <c r="AV582" s="112">
        <v>5.51614</v>
      </c>
      <c r="AW582" s="112">
        <v>22.89102</v>
      </c>
      <c r="AX582" s="112">
        <v>0.0</v>
      </c>
      <c r="AY582" s="112">
        <v>0.6413451</v>
      </c>
      <c r="AZ582" s="112">
        <v>8.340887</v>
      </c>
    </row>
    <row r="583" hidden="1">
      <c r="A583">
        <f t="shared" si="2"/>
        <v>0</v>
      </c>
      <c r="B583" t="str">
        <f t="shared" si="3"/>
        <v/>
      </c>
      <c r="C583" t="str">
        <f>if(and(D$4&gt;1,E583=PROSES!$D$22),,D583)</f>
        <v/>
      </c>
      <c r="D583" s="1" t="str">
        <f>if(and(F$4&gt;1,F583=PROSES!$B$10),,F583)</f>
        <v/>
      </c>
      <c r="E583" t="str">
        <f t="shared" si="4"/>
        <v/>
      </c>
      <c r="F583" t="str">
        <f t="shared" si="5"/>
        <v/>
      </c>
      <c r="G583" s="1" t="str">
        <f>if(Z583=PROSES!$E$29,T583,)</f>
        <v/>
      </c>
      <c r="H583" t="str">
        <f>if(X583=PROSES!$E$29,T583,)</f>
        <v/>
      </c>
      <c r="I583" t="str">
        <f t="shared" si="6"/>
        <v/>
      </c>
      <c r="J583" t="str">
        <f>if(and($K$4&gt;1,R583=PROSES!$C$2),,K583)</f>
        <v/>
      </c>
      <c r="K583" s="1" t="str">
        <f>if(and($L$4&gt;1,L583=PROSES!$B$2),,L583)</f>
        <v/>
      </c>
      <c r="L583" t="str">
        <f t="shared" si="7"/>
        <v/>
      </c>
      <c r="M583" t="str">
        <f>if(Z583=PROSES!$B$3,T583,)</f>
        <v/>
      </c>
      <c r="N583" t="str">
        <f>if(X583=PROSES!$B$3,T583,)</f>
        <v/>
      </c>
      <c r="O583" t="str">
        <f t="shared" si="8"/>
        <v/>
      </c>
      <c r="P583" t="str">
        <f>if(Z583=PROSES!$B$1,T583,)</f>
        <v/>
      </c>
      <c r="Q583" t="str">
        <f>if(X583=PROSES!$B$1,T583,)</f>
        <v/>
      </c>
      <c r="R583" t="str">
        <f t="shared" si="9"/>
        <v>PADANGSAMBIAN5KAPAL5</v>
      </c>
      <c r="S583" s="3"/>
      <c r="T583" s="68" t="s">
        <v>1098</v>
      </c>
      <c r="U583" s="68" t="s">
        <v>140</v>
      </c>
      <c r="V583" s="68" t="s">
        <v>140</v>
      </c>
      <c r="W583" s="68" t="s">
        <v>825</v>
      </c>
      <c r="X583" s="68" t="s">
        <v>1099</v>
      </c>
      <c r="Y583" s="68" t="s">
        <v>88</v>
      </c>
      <c r="Z583" s="68" t="s">
        <v>143</v>
      </c>
      <c r="AA583" s="68" t="s">
        <v>88</v>
      </c>
      <c r="AB583" s="6"/>
      <c r="AC583" s="6"/>
      <c r="AD583" s="112">
        <v>0.0</v>
      </c>
      <c r="AE583" s="112">
        <v>1.0</v>
      </c>
      <c r="AF583" s="6"/>
      <c r="AG583" s="112">
        <v>9.97</v>
      </c>
      <c r="AH583" s="112">
        <v>1.0</v>
      </c>
      <c r="AI583" s="68" t="s">
        <v>64</v>
      </c>
      <c r="AJ583" s="112">
        <v>0.0</v>
      </c>
      <c r="AK583" s="6"/>
      <c r="AL583" s="6"/>
      <c r="AM583" s="112">
        <v>0.0</v>
      </c>
      <c r="AN583" s="112">
        <v>0.0</v>
      </c>
      <c r="AO583" s="112">
        <v>100.0</v>
      </c>
      <c r="AP583" s="112">
        <v>1.0</v>
      </c>
      <c r="AQ583" s="112">
        <v>1.2</v>
      </c>
      <c r="AR583" s="112">
        <v>6.672493</v>
      </c>
      <c r="AS583" s="112">
        <v>81.30194</v>
      </c>
      <c r="AT583" s="112">
        <v>1.009064</v>
      </c>
      <c r="AU583" s="112">
        <v>6.595753</v>
      </c>
      <c r="AV583" s="112">
        <v>0.0</v>
      </c>
      <c r="AW583" s="112">
        <v>0.0</v>
      </c>
      <c r="AX583" s="112">
        <v>0.0</v>
      </c>
      <c r="AY583" s="112">
        <v>0.3333333</v>
      </c>
      <c r="AZ583" s="112">
        <v>180.0</v>
      </c>
    </row>
    <row r="584" hidden="1">
      <c r="A584">
        <f t="shared" si="2"/>
        <v>0</v>
      </c>
      <c r="B584" t="str">
        <f t="shared" si="3"/>
        <v/>
      </c>
      <c r="C584" t="str">
        <f>if(and(D$4&gt;1,E584=PROSES!$D$22),,D584)</f>
        <v/>
      </c>
      <c r="D584" s="1" t="str">
        <f>if(and(F$4&gt;1,F584=PROSES!$B$10),,F584)</f>
        <v/>
      </c>
      <c r="E584" t="str">
        <f t="shared" si="4"/>
        <v/>
      </c>
      <c r="F584" t="str">
        <f t="shared" si="5"/>
        <v/>
      </c>
      <c r="G584" s="1" t="str">
        <f>if(Z584=PROSES!$E$29,T584,)</f>
        <v/>
      </c>
      <c r="H584" t="str">
        <f>if(X584=PROSES!$E$29,T584,)</f>
        <v/>
      </c>
      <c r="I584" t="str">
        <f t="shared" si="6"/>
        <v/>
      </c>
      <c r="J584" t="str">
        <f>if(and($K$4&gt;1,R584=PROSES!$C$2),,K584)</f>
        <v/>
      </c>
      <c r="K584" s="1" t="str">
        <f>if(and($L$4&gt;1,L584=PROSES!$B$2),,L584)</f>
        <v/>
      </c>
      <c r="L584" t="str">
        <f t="shared" si="7"/>
        <v/>
      </c>
      <c r="M584" t="str">
        <f>if(Z584=PROSES!$B$3,T584,)</f>
        <v/>
      </c>
      <c r="N584" t="str">
        <f>if(X584=PROSES!$B$3,T584,)</f>
        <v/>
      </c>
      <c r="O584" t="str">
        <f t="shared" si="8"/>
        <v/>
      </c>
      <c r="P584" t="str">
        <f>if(Z584=PROSES!$B$1,T584,)</f>
        <v/>
      </c>
      <c r="Q584" t="str">
        <f>if(X584=PROSES!$B$1,T584,)</f>
        <v/>
      </c>
      <c r="R584" t="str">
        <f t="shared" si="9"/>
        <v>KARETKARET BARU</v>
      </c>
      <c r="S584" s="3"/>
      <c r="T584" s="68" t="s">
        <v>1100</v>
      </c>
      <c r="U584" s="68" t="s">
        <v>58</v>
      </c>
      <c r="V584" s="68" t="s">
        <v>58</v>
      </c>
      <c r="W584" s="68" t="s">
        <v>1101</v>
      </c>
      <c r="X584" s="68" t="s">
        <v>100</v>
      </c>
      <c r="Y584" s="68" t="s">
        <v>909</v>
      </c>
      <c r="Z584" s="68" t="s">
        <v>1102</v>
      </c>
      <c r="AA584" s="68" t="s">
        <v>61</v>
      </c>
      <c r="AB584" s="6"/>
      <c r="AC584" s="6"/>
      <c r="AD584" s="112">
        <v>0.0</v>
      </c>
      <c r="AE584" s="112">
        <v>1.0</v>
      </c>
      <c r="AF584" s="6"/>
      <c r="AG584" s="112">
        <v>0.3</v>
      </c>
      <c r="AH584" s="112">
        <v>1.0</v>
      </c>
      <c r="AI584" s="68" t="s">
        <v>64</v>
      </c>
      <c r="AJ584" s="112">
        <v>0.0</v>
      </c>
      <c r="AK584" s="6"/>
      <c r="AL584" s="6"/>
      <c r="AM584" s="112">
        <v>0.0</v>
      </c>
      <c r="AN584" s="112">
        <v>0.0</v>
      </c>
      <c r="AO584" s="112">
        <v>100.0</v>
      </c>
      <c r="AP584" s="112">
        <v>1.0</v>
      </c>
      <c r="AQ584" s="112">
        <v>0.978</v>
      </c>
      <c r="AR584" s="112">
        <v>0.03627427</v>
      </c>
      <c r="AS584" s="112">
        <v>57.87407</v>
      </c>
      <c r="AT584" s="112">
        <v>0.01929</v>
      </c>
      <c r="AU584" s="112">
        <v>0.03072</v>
      </c>
      <c r="AV584" s="112">
        <v>0.021078</v>
      </c>
      <c r="AW584" s="112">
        <v>0.022068</v>
      </c>
      <c r="AX584" s="112">
        <v>0.0</v>
      </c>
      <c r="AY584" s="112">
        <v>0.08118537</v>
      </c>
      <c r="AZ584" s="112">
        <v>-136.1978</v>
      </c>
    </row>
    <row r="585" hidden="1">
      <c r="A585">
        <f t="shared" si="2"/>
        <v>0</v>
      </c>
      <c r="B585" t="str">
        <f t="shared" si="3"/>
        <v/>
      </c>
      <c r="C585" t="str">
        <f>if(and(D$4&gt;1,E585=PROSES!$D$22),,D585)</f>
        <v/>
      </c>
      <c r="D585" s="1" t="str">
        <f>if(and(F$4&gt;1,F585=PROSES!$B$10),,F585)</f>
        <v/>
      </c>
      <c r="E585" t="str">
        <f t="shared" si="4"/>
        <v/>
      </c>
      <c r="F585" t="str">
        <f t="shared" si="5"/>
        <v/>
      </c>
      <c r="G585" s="1" t="str">
        <f>if(Z585=PROSES!$E$29,T585,)</f>
        <v/>
      </c>
      <c r="H585" t="str">
        <f>if(X585=PROSES!$E$29,T585,)</f>
        <v/>
      </c>
      <c r="I585" t="str">
        <f t="shared" si="6"/>
        <v/>
      </c>
      <c r="J585" t="str">
        <f>if(and($K$4&gt;1,R585=PROSES!$C$2),,K585)</f>
        <v/>
      </c>
      <c r="K585" s="1" t="str">
        <f>if(and($L$4&gt;1,L585=PROSES!$B$2),,L585)</f>
        <v/>
      </c>
      <c r="L585" t="str">
        <f t="shared" si="7"/>
        <v/>
      </c>
      <c r="M585" t="str">
        <f>if(Z585=PROSES!$B$3,T585,)</f>
        <v/>
      </c>
      <c r="N585" t="str">
        <f>if(X585=PROSES!$B$3,T585,)</f>
        <v/>
      </c>
      <c r="O585" t="str">
        <f t="shared" si="8"/>
        <v/>
      </c>
      <c r="P585" t="str">
        <f>if(Z585=PROSES!$B$1,T585,)</f>
        <v/>
      </c>
      <c r="Q585" t="str">
        <f>if(X585=PROSES!$B$1,T585,)</f>
        <v/>
      </c>
      <c r="R585" t="str">
        <f t="shared" si="9"/>
        <v>KARET BARUKARET</v>
      </c>
      <c r="S585" s="3"/>
      <c r="T585" s="68" t="s">
        <v>1103</v>
      </c>
      <c r="U585" s="68" t="s">
        <v>58</v>
      </c>
      <c r="V585" s="68" t="s">
        <v>58</v>
      </c>
      <c r="W585" s="68" t="s">
        <v>1101</v>
      </c>
      <c r="X585" s="68" t="s">
        <v>1102</v>
      </c>
      <c r="Y585" s="68" t="s">
        <v>66</v>
      </c>
      <c r="Z585" s="68" t="s">
        <v>100</v>
      </c>
      <c r="AA585" s="68" t="s">
        <v>66</v>
      </c>
      <c r="AB585" s="6"/>
      <c r="AC585" s="6"/>
      <c r="AD585" s="112">
        <v>0.0</v>
      </c>
      <c r="AE585" s="112">
        <v>1.0</v>
      </c>
      <c r="AF585" s="6"/>
      <c r="AG585" s="112">
        <v>0.3</v>
      </c>
      <c r="AH585" s="112">
        <v>1.0</v>
      </c>
      <c r="AI585" s="68" t="s">
        <v>64</v>
      </c>
      <c r="AJ585" s="112">
        <v>0.0</v>
      </c>
      <c r="AK585" s="6"/>
      <c r="AL585" s="6"/>
      <c r="AM585" s="112">
        <v>0.0</v>
      </c>
      <c r="AN585" s="112">
        <v>0.0</v>
      </c>
      <c r="AO585" s="112">
        <v>100.0</v>
      </c>
      <c r="AP585" s="112">
        <v>1.0</v>
      </c>
      <c r="AQ585" s="112">
        <v>0.978</v>
      </c>
      <c r="AR585" s="112">
        <v>0.03627427</v>
      </c>
      <c r="AS585" s="112">
        <v>57.87407</v>
      </c>
      <c r="AT585" s="112">
        <v>0.01929</v>
      </c>
      <c r="AU585" s="112">
        <v>0.03072</v>
      </c>
      <c r="AV585" s="112">
        <v>0.021078</v>
      </c>
      <c r="AW585" s="112">
        <v>0.022068</v>
      </c>
      <c r="AX585" s="112">
        <v>0.0</v>
      </c>
      <c r="AY585" s="112">
        <v>0.08118537</v>
      </c>
      <c r="AZ585" s="112">
        <v>-136.1978</v>
      </c>
    </row>
    <row r="586" hidden="1">
      <c r="A586">
        <f t="shared" si="2"/>
        <v>0</v>
      </c>
      <c r="B586" t="str">
        <f t="shared" si="3"/>
        <v/>
      </c>
      <c r="C586" t="str">
        <f>if(and(D$4&gt;1,E586=PROSES!$D$22),,D586)</f>
        <v/>
      </c>
      <c r="D586" s="1" t="str">
        <f>if(and(F$4&gt;1,F586=PROSES!$B$10),,F586)</f>
        <v/>
      </c>
      <c r="E586" t="str">
        <f t="shared" si="4"/>
        <v/>
      </c>
      <c r="F586" t="str">
        <f t="shared" si="5"/>
        <v/>
      </c>
      <c r="G586" s="1" t="str">
        <f>if(Z586=PROSES!$E$29,T586,)</f>
        <v/>
      </c>
      <c r="H586" t="str">
        <f>if(X586=PROSES!$E$29,T586,)</f>
        <v/>
      </c>
      <c r="I586" t="str">
        <f t="shared" si="6"/>
        <v/>
      </c>
      <c r="J586" t="str">
        <f>if(and($K$4&gt;1,R586=PROSES!$C$2),,K586)</f>
        <v/>
      </c>
      <c r="K586" s="1" t="str">
        <f>if(and($L$4&gt;1,L586=PROSES!$B$2),,L586)</f>
        <v/>
      </c>
      <c r="L586" t="str">
        <f t="shared" si="7"/>
        <v/>
      </c>
      <c r="M586" t="str">
        <f>if(Z586=PROSES!$B$3,T586,)</f>
        <v/>
      </c>
      <c r="N586" t="str">
        <f>if(X586=PROSES!$B$3,T586,)</f>
        <v/>
      </c>
      <c r="O586" t="str">
        <f t="shared" si="8"/>
        <v/>
      </c>
      <c r="P586" t="str">
        <f>if(Z586=PROSES!$B$1,T586,)</f>
        <v/>
      </c>
      <c r="Q586" t="str">
        <f>if(X586=PROSES!$B$1,T586,)</f>
        <v/>
      </c>
      <c r="R586" t="str">
        <f t="shared" si="9"/>
        <v>KARET</v>
      </c>
      <c r="S586" s="3"/>
      <c r="T586" s="68" t="s">
        <v>1104</v>
      </c>
      <c r="U586" s="68" t="s">
        <v>1105</v>
      </c>
      <c r="V586" s="68" t="s">
        <v>58</v>
      </c>
      <c r="W586" s="68" t="s">
        <v>720</v>
      </c>
      <c r="X586" s="68"/>
      <c r="Y586" s="68" t="s">
        <v>1106</v>
      </c>
      <c r="Z586" s="68" t="s">
        <v>100</v>
      </c>
      <c r="AA586" s="68" t="s">
        <v>909</v>
      </c>
      <c r="AB586" s="6"/>
      <c r="AC586" s="6"/>
      <c r="AD586" s="112">
        <v>0.0</v>
      </c>
      <c r="AE586" s="112">
        <v>1.0</v>
      </c>
      <c r="AF586" s="6"/>
      <c r="AG586" s="112">
        <v>2.9</v>
      </c>
      <c r="AH586" s="112">
        <v>1.0</v>
      </c>
      <c r="AI586" s="68" t="s">
        <v>64</v>
      </c>
      <c r="AJ586" s="112">
        <v>0.0</v>
      </c>
      <c r="AK586" s="6"/>
      <c r="AL586" s="6"/>
      <c r="AM586" s="112">
        <v>0.0</v>
      </c>
      <c r="AN586" s="112">
        <v>0.0</v>
      </c>
      <c r="AO586" s="112">
        <v>100.0</v>
      </c>
      <c r="AP586" s="112">
        <v>1.0</v>
      </c>
      <c r="AQ586" s="112">
        <v>0.6</v>
      </c>
      <c r="AR586" s="112">
        <v>1.216828</v>
      </c>
      <c r="AS586" s="112">
        <v>70.94324</v>
      </c>
      <c r="AT586" s="112">
        <v>0.3973</v>
      </c>
      <c r="AU586" s="112">
        <v>1.15014</v>
      </c>
      <c r="AV586" s="112">
        <v>0.8323</v>
      </c>
      <c r="AW586" s="112">
        <v>3.45042</v>
      </c>
      <c r="AX586" s="112">
        <v>0.0</v>
      </c>
      <c r="AY586" s="112">
        <v>0.6412987</v>
      </c>
      <c r="AZ586" s="112">
        <v>8.348166</v>
      </c>
    </row>
    <row r="587">
      <c r="A587">
        <f t="shared" si="2"/>
        <v>0</v>
      </c>
      <c r="B587" t="str">
        <f t="shared" si="3"/>
        <v/>
      </c>
      <c r="C587" t="str">
        <f>if(and(D$4&gt;1,E587=PROSES!$D$22),,D587)</f>
        <v/>
      </c>
      <c r="D587" s="1" t="str">
        <f>if(and(F$4&gt;1,F587=PROSES!$B$10),,F587)</f>
        <v/>
      </c>
      <c r="E587" t="str">
        <f t="shared" si="4"/>
        <v/>
      </c>
      <c r="F587" t="str">
        <f t="shared" si="5"/>
        <v/>
      </c>
      <c r="G587" s="1" t="str">
        <f>if(Z587=PROSES!$E$29,T587,)</f>
        <v/>
      </c>
      <c r="H587" t="str">
        <f>if(X587=PROSES!$E$29,T587,)</f>
        <v/>
      </c>
      <c r="I587" t="str">
        <f t="shared" si="6"/>
        <v/>
      </c>
      <c r="J587" t="str">
        <f>if(and($K$4&gt;1,R587=PROSES!$C$2),,K587)</f>
        <v/>
      </c>
      <c r="K587" s="1" t="str">
        <f>if(and($L$4&gt;1,L587=PROSES!$B$2),,L587)</f>
        <v/>
      </c>
      <c r="L587" t="str">
        <f t="shared" si="7"/>
        <v/>
      </c>
      <c r="M587" t="str">
        <f>if(Z587=PROSES!$B$3,T587,)</f>
        <v/>
      </c>
      <c r="N587" t="str">
        <f>if(X587=PROSES!$B$3,T587,)</f>
        <v/>
      </c>
      <c r="O587" t="str">
        <f t="shared" si="8"/>
        <v/>
      </c>
      <c r="P587" t="str">
        <f>if(Z587=PROSES!$B$1,T587,)</f>
        <v/>
      </c>
      <c r="Q587" t="str">
        <f>if(X587=PROSES!$B$1,T587,)</f>
        <v/>
      </c>
      <c r="R587" t="str">
        <f t="shared" si="9"/>
        <v>KARET</v>
      </c>
      <c r="S587" s="3"/>
      <c r="T587" s="68" t="s">
        <v>1107</v>
      </c>
      <c r="U587" s="68" t="s">
        <v>1108</v>
      </c>
      <c r="V587" s="68" t="s">
        <v>58</v>
      </c>
      <c r="W587" s="68" t="s">
        <v>171</v>
      </c>
      <c r="X587" s="68"/>
      <c r="Y587" s="68" t="s">
        <v>1109</v>
      </c>
      <c r="Z587" s="68" t="s">
        <v>100</v>
      </c>
      <c r="AA587" s="68" t="s">
        <v>909</v>
      </c>
      <c r="AB587" s="6"/>
      <c r="AC587" s="6"/>
      <c r="AD587" s="112">
        <v>0.0</v>
      </c>
      <c r="AE587" s="112">
        <v>1.0</v>
      </c>
      <c r="AF587" s="6"/>
      <c r="AG587" s="112">
        <v>2.9</v>
      </c>
      <c r="AH587" s="112">
        <v>1.0</v>
      </c>
      <c r="AI587" s="68" t="s">
        <v>64</v>
      </c>
      <c r="AJ587" s="112">
        <v>0.0</v>
      </c>
      <c r="AK587" s="6"/>
      <c r="AL587" s="6"/>
      <c r="AM587" s="112">
        <v>0.0</v>
      </c>
      <c r="AN587" s="112">
        <v>0.0</v>
      </c>
      <c r="AO587" s="112">
        <v>100.0</v>
      </c>
      <c r="AP587" s="112">
        <v>1.0</v>
      </c>
      <c r="AQ587" s="112">
        <v>0.58</v>
      </c>
      <c r="AR587" s="112">
        <v>1.216828</v>
      </c>
      <c r="AS587" s="112">
        <v>70.94324</v>
      </c>
      <c r="AT587" s="112">
        <v>0.3973</v>
      </c>
      <c r="AU587" s="112">
        <v>1.15014</v>
      </c>
      <c r="AV587" s="112">
        <v>0.8323</v>
      </c>
      <c r="AW587" s="112">
        <v>3.45042</v>
      </c>
      <c r="AX587" s="112">
        <v>0.0</v>
      </c>
      <c r="AY587" s="112">
        <v>0.6412987</v>
      </c>
      <c r="AZ587" s="112">
        <v>8.348166</v>
      </c>
    </row>
    <row r="588" hidden="1">
      <c r="A588">
        <f t="shared" si="2"/>
        <v>0</v>
      </c>
      <c r="B588" t="str">
        <f t="shared" si="3"/>
        <v/>
      </c>
      <c r="C588" t="str">
        <f>if(and(D$4&gt;1,E588=PROSES!$D$22),,D588)</f>
        <v/>
      </c>
      <c r="D588" s="1" t="str">
        <f>if(and(F$4&gt;1,F588=PROSES!$B$10),,F588)</f>
        <v/>
      </c>
      <c r="E588" t="str">
        <f t="shared" si="4"/>
        <v/>
      </c>
      <c r="F588" t="str">
        <f t="shared" si="5"/>
        <v/>
      </c>
      <c r="G588" s="1" t="str">
        <f>if(Z588=PROSES!$E$29,T588,)</f>
        <v/>
      </c>
      <c r="H588" t="str">
        <f>if(X588=PROSES!$E$29,T588,)</f>
        <v/>
      </c>
      <c r="I588" t="str">
        <f t="shared" si="6"/>
        <v/>
      </c>
      <c r="J588" t="str">
        <f>if(and($K$4&gt;1,R588=PROSES!$C$2),,K588)</f>
        <v/>
      </c>
      <c r="K588" s="1" t="str">
        <f>if(and($L$4&gt;1,L588=PROSES!$B$2),,L588)</f>
        <v/>
      </c>
      <c r="L588" t="str">
        <f t="shared" si="7"/>
        <v/>
      </c>
      <c r="M588" t="str">
        <f>if(Z588=PROSES!$B$3,T588,)</f>
        <v/>
      </c>
      <c r="N588" t="str">
        <f>if(X588=PROSES!$B$3,T588,)</f>
        <v/>
      </c>
      <c r="O588" t="str">
        <f t="shared" si="8"/>
        <v/>
      </c>
      <c r="P588" t="str">
        <f>if(Z588=PROSES!$B$1,T588,)</f>
        <v/>
      </c>
      <c r="Q588" t="str">
        <f>if(X588=PROSES!$B$1,T588,)</f>
        <v/>
      </c>
      <c r="R588" t="str">
        <f t="shared" si="9"/>
        <v>KEBONAGUNG5PAKIS5</v>
      </c>
      <c r="S588" s="3"/>
      <c r="T588" s="68" t="s">
        <v>1110</v>
      </c>
      <c r="U588" s="68" t="s">
        <v>82</v>
      </c>
      <c r="V588" s="68" t="s">
        <v>82</v>
      </c>
      <c r="W588" s="68" t="s">
        <v>1111</v>
      </c>
      <c r="X588" s="68" t="s">
        <v>1112</v>
      </c>
      <c r="Y588" s="68" t="s">
        <v>88</v>
      </c>
      <c r="Z588" s="68" t="s">
        <v>1113</v>
      </c>
      <c r="AA588" s="68" t="s">
        <v>85</v>
      </c>
      <c r="AB588" s="6"/>
      <c r="AC588" s="6"/>
      <c r="AD588" s="112">
        <v>0.0</v>
      </c>
      <c r="AE588" s="112">
        <v>1.0</v>
      </c>
      <c r="AF588" s="6"/>
      <c r="AG588" s="112">
        <v>12.9</v>
      </c>
      <c r="AH588" s="112">
        <v>1.0</v>
      </c>
      <c r="AI588" s="68" t="s">
        <v>64</v>
      </c>
      <c r="AJ588" s="112">
        <v>0.0</v>
      </c>
      <c r="AK588" s="6"/>
      <c r="AL588" s="6"/>
      <c r="AM588" s="112">
        <v>0.0</v>
      </c>
      <c r="AN588" s="112">
        <v>0.0</v>
      </c>
      <c r="AO588" s="112">
        <v>100.0</v>
      </c>
      <c r="AP588" s="112">
        <v>1.0</v>
      </c>
      <c r="AQ588" s="112">
        <v>1.88</v>
      </c>
      <c r="AR588" s="112">
        <v>3.036242</v>
      </c>
      <c r="AS588" s="112">
        <v>81.86646</v>
      </c>
      <c r="AT588" s="112">
        <v>0.42957</v>
      </c>
      <c r="AU588" s="112">
        <v>3.0057</v>
      </c>
      <c r="AV588" s="112">
        <v>2.36457</v>
      </c>
      <c r="AW588" s="112">
        <v>9.017099</v>
      </c>
      <c r="AX588" s="112">
        <v>0.0</v>
      </c>
      <c r="AY588" s="112">
        <v>0.6933081</v>
      </c>
      <c r="AZ588" s="112">
        <v>-9.70922</v>
      </c>
    </row>
    <row r="589" hidden="1">
      <c r="A589">
        <f t="shared" si="2"/>
        <v>0</v>
      </c>
      <c r="B589" t="str">
        <f t="shared" si="3"/>
        <v/>
      </c>
      <c r="C589" t="str">
        <f>if(and(D$4&gt;1,E589=PROSES!$D$22),,D589)</f>
        <v/>
      </c>
      <c r="D589" s="1" t="str">
        <f>if(and(F$4&gt;1,F589=PROSES!$B$10),,F589)</f>
        <v/>
      </c>
      <c r="E589" t="str">
        <f t="shared" si="4"/>
        <v/>
      </c>
      <c r="F589" t="str">
        <f t="shared" si="5"/>
        <v/>
      </c>
      <c r="G589" s="1" t="str">
        <f>if(Z589=PROSES!$E$29,T589,)</f>
        <v/>
      </c>
      <c r="H589" t="str">
        <f>if(X589=PROSES!$E$29,T589,)</f>
        <v/>
      </c>
      <c r="I589" t="str">
        <f t="shared" si="6"/>
        <v/>
      </c>
      <c r="J589" t="str">
        <f>if(and($K$4&gt;1,R589=PROSES!$C$2),,K589)</f>
        <v/>
      </c>
      <c r="K589" s="1" t="str">
        <f>if(and($L$4&gt;1,L589=PROSES!$B$2),,L589)</f>
        <v/>
      </c>
      <c r="L589" t="str">
        <f t="shared" si="7"/>
        <v/>
      </c>
      <c r="M589" t="str">
        <f>if(Z589=PROSES!$B$3,T589,)</f>
        <v/>
      </c>
      <c r="N589" t="str">
        <f>if(X589=PROSES!$B$3,T589,)</f>
        <v/>
      </c>
      <c r="O589" t="str">
        <f t="shared" si="8"/>
        <v/>
      </c>
      <c r="P589" t="str">
        <f>if(Z589=PROSES!$B$1,T589,)</f>
        <v/>
      </c>
      <c r="Q589" t="str">
        <f>if(X589=PROSES!$B$1,T589,)</f>
        <v/>
      </c>
      <c r="R589" t="str">
        <f t="shared" si="9"/>
        <v>KEBONAGUNG5PAKIS5</v>
      </c>
      <c r="S589" s="3"/>
      <c r="T589" s="68" t="s">
        <v>1114</v>
      </c>
      <c r="U589" s="68" t="s">
        <v>82</v>
      </c>
      <c r="V589" s="68" t="s">
        <v>82</v>
      </c>
      <c r="W589" s="68" t="s">
        <v>1111</v>
      </c>
      <c r="X589" s="68" t="s">
        <v>1112</v>
      </c>
      <c r="Y589" s="68" t="s">
        <v>88</v>
      </c>
      <c r="Z589" s="68" t="s">
        <v>1113</v>
      </c>
      <c r="AA589" s="68" t="s">
        <v>88</v>
      </c>
      <c r="AB589" s="6"/>
      <c r="AC589" s="6"/>
      <c r="AD589" s="112">
        <v>0.0</v>
      </c>
      <c r="AE589" s="112">
        <v>1.0</v>
      </c>
      <c r="AF589" s="6"/>
      <c r="AG589" s="112">
        <v>12.9</v>
      </c>
      <c r="AH589" s="112">
        <v>1.0</v>
      </c>
      <c r="AI589" s="68" t="s">
        <v>64</v>
      </c>
      <c r="AJ589" s="112">
        <v>0.0</v>
      </c>
      <c r="AK589" s="6"/>
      <c r="AL589" s="6"/>
      <c r="AM589" s="112">
        <v>0.0</v>
      </c>
      <c r="AN589" s="112">
        <v>0.0</v>
      </c>
      <c r="AO589" s="112">
        <v>100.0</v>
      </c>
      <c r="AP589" s="112">
        <v>1.0</v>
      </c>
      <c r="AQ589" s="112">
        <v>1.88</v>
      </c>
      <c r="AR589" s="112">
        <v>3.036242</v>
      </c>
      <c r="AS589" s="112">
        <v>81.86646</v>
      </c>
      <c r="AT589" s="112">
        <v>0.42957</v>
      </c>
      <c r="AU589" s="112">
        <v>3.0057</v>
      </c>
      <c r="AV589" s="112">
        <v>2.36457</v>
      </c>
      <c r="AW589" s="112">
        <v>9.017099</v>
      </c>
      <c r="AX589" s="112">
        <v>0.0</v>
      </c>
      <c r="AY589" s="112">
        <v>0.6933081</v>
      </c>
      <c r="AZ589" s="112">
        <v>-9.70922</v>
      </c>
    </row>
    <row r="590" hidden="1">
      <c r="A590">
        <f t="shared" si="2"/>
        <v>0</v>
      </c>
      <c r="B590" t="str">
        <f t="shared" si="3"/>
        <v/>
      </c>
      <c r="C590" t="str">
        <f>if(and(D$4&gt;1,E590=PROSES!$D$22),,D590)</f>
        <v/>
      </c>
      <c r="D590" s="1" t="str">
        <f>if(and(F$4&gt;1,F590=PROSES!$B$10),,F590)</f>
        <v/>
      </c>
      <c r="E590" t="str">
        <f t="shared" si="4"/>
        <v/>
      </c>
      <c r="F590" t="str">
        <f t="shared" si="5"/>
        <v/>
      </c>
      <c r="G590" s="1" t="str">
        <f>if(Z590=PROSES!$E$29,T590,)</f>
        <v/>
      </c>
      <c r="H590" t="str">
        <f>if(X590=PROSES!$E$29,T590,)</f>
        <v/>
      </c>
      <c r="I590" t="str">
        <f t="shared" si="6"/>
        <v/>
      </c>
      <c r="J590" t="str">
        <f>if(and($K$4&gt;1,R590=PROSES!$C$2),,K590)</f>
        <v/>
      </c>
      <c r="K590" s="1" t="str">
        <f>if(and($L$4&gt;1,L590=PROSES!$B$2),,L590)</f>
        <v/>
      </c>
      <c r="L590" t="str">
        <f t="shared" si="7"/>
        <v/>
      </c>
      <c r="M590" t="str">
        <f>if(Z590=PROSES!$B$3,T590,)</f>
        <v/>
      </c>
      <c r="N590" t="str">
        <f>if(X590=PROSES!$B$3,T590,)</f>
        <v/>
      </c>
      <c r="O590" t="str">
        <f t="shared" si="8"/>
        <v/>
      </c>
      <c r="P590" t="str">
        <f>if(Z590=PROSES!$B$1,T590,)</f>
        <v/>
      </c>
      <c r="Q590" t="str">
        <f>if(X590=PROSES!$B$1,T590,)</f>
        <v/>
      </c>
      <c r="R590" t="str">
        <f t="shared" si="9"/>
        <v>KEBONAGUNG4POLEHAN4</v>
      </c>
      <c r="S590" s="3"/>
      <c r="T590" s="68" t="s">
        <v>1115</v>
      </c>
      <c r="U590" s="68" t="s">
        <v>82</v>
      </c>
      <c r="V590" s="68" t="s">
        <v>82</v>
      </c>
      <c r="W590" s="114" t="s">
        <v>122</v>
      </c>
      <c r="X590" s="68" t="s">
        <v>1116</v>
      </c>
      <c r="Y590" s="68" t="s">
        <v>123</v>
      </c>
      <c r="Z590" s="68" t="s">
        <v>1117</v>
      </c>
      <c r="AA590" s="68" t="s">
        <v>123</v>
      </c>
      <c r="AB590" s="6"/>
      <c r="AC590" s="6"/>
      <c r="AD590" s="112">
        <v>0.0</v>
      </c>
      <c r="AE590" s="112">
        <v>1.0</v>
      </c>
      <c r="AF590" s="6"/>
      <c r="AG590" s="112">
        <v>11.425</v>
      </c>
      <c r="AH590" s="112">
        <v>0.97</v>
      </c>
      <c r="AI590" s="68" t="s">
        <v>64</v>
      </c>
      <c r="AJ590" s="112">
        <v>0.0</v>
      </c>
      <c r="AK590" s="6"/>
      <c r="AL590" s="6"/>
      <c r="AM590" s="112">
        <v>0.0</v>
      </c>
      <c r="AN590" s="112">
        <v>0.0</v>
      </c>
      <c r="AO590" s="112">
        <v>100.0</v>
      </c>
      <c r="AP590" s="112">
        <v>1.0</v>
      </c>
      <c r="AQ590" s="112">
        <v>0.4268</v>
      </c>
      <c r="AR590" s="112">
        <v>5.072915</v>
      </c>
      <c r="AS590" s="112">
        <v>60.66966</v>
      </c>
      <c r="AT590" s="112">
        <v>2.484938</v>
      </c>
      <c r="AU590" s="112">
        <v>4.422618</v>
      </c>
      <c r="AV590" s="112">
        <v>4.198688</v>
      </c>
      <c r="AW590" s="112">
        <v>13.26785</v>
      </c>
      <c r="AX590" s="112">
        <v>0.0</v>
      </c>
      <c r="AY590" s="112">
        <v>0.5920149</v>
      </c>
      <c r="AZ590" s="112">
        <v>18.36523</v>
      </c>
    </row>
    <row r="591" hidden="1">
      <c r="A591">
        <f t="shared" si="2"/>
        <v>0</v>
      </c>
      <c r="B591" t="str">
        <f t="shared" si="3"/>
        <v/>
      </c>
      <c r="C591" t="str">
        <f>if(and(D$4&gt;1,E591=PROSES!$D$22),,D591)</f>
        <v/>
      </c>
      <c r="D591" s="1" t="str">
        <f>if(and(F$4&gt;1,F591=PROSES!$B$10),,F591)</f>
        <v/>
      </c>
      <c r="E591" t="str">
        <f t="shared" si="4"/>
        <v/>
      </c>
      <c r="F591" t="str">
        <f t="shared" si="5"/>
        <v/>
      </c>
      <c r="G591" s="1" t="str">
        <f>if(Z591=PROSES!$E$29,T591,)</f>
        <v/>
      </c>
      <c r="H591" t="str">
        <f>if(X591=PROSES!$E$29,T591,)</f>
        <v/>
      </c>
      <c r="I591" t="str">
        <f t="shared" si="6"/>
        <v/>
      </c>
      <c r="J591" t="str">
        <f>if(and($K$4&gt;1,R591=PROSES!$C$2),,K591)</f>
        <v/>
      </c>
      <c r="K591" s="1" t="str">
        <f>if(and($L$4&gt;1,L591=PROSES!$B$2),,L591)</f>
        <v/>
      </c>
      <c r="L591" t="str">
        <f t="shared" si="7"/>
        <v/>
      </c>
      <c r="M591" t="str">
        <f>if(Z591=PROSES!$B$3,T591,)</f>
        <v/>
      </c>
      <c r="N591" t="str">
        <f>if(X591=PROSES!$B$3,T591,)</f>
        <v/>
      </c>
      <c r="O591" t="str">
        <f t="shared" si="8"/>
        <v/>
      </c>
      <c r="P591" t="str">
        <f>if(Z591=PROSES!$B$1,T591,)</f>
        <v/>
      </c>
      <c r="Q591" t="str">
        <f>if(X591=PROSES!$B$1,T591,)</f>
        <v/>
      </c>
      <c r="R591" t="str">
        <f t="shared" si="9"/>
        <v>KEBONAGUNG4POLEHAN4</v>
      </c>
      <c r="S591" s="3"/>
      <c r="T591" s="68" t="s">
        <v>1118</v>
      </c>
      <c r="U591" s="68" t="s">
        <v>82</v>
      </c>
      <c r="V591" s="68" t="s">
        <v>82</v>
      </c>
      <c r="W591" s="68" t="s">
        <v>122</v>
      </c>
      <c r="X591" s="68" t="s">
        <v>1116</v>
      </c>
      <c r="Y591" s="68" t="s">
        <v>118</v>
      </c>
      <c r="Z591" s="68" t="s">
        <v>1117</v>
      </c>
      <c r="AA591" s="68" t="s">
        <v>118</v>
      </c>
      <c r="AB591" s="6"/>
      <c r="AC591" s="6"/>
      <c r="AD591" s="112">
        <v>0.0</v>
      </c>
      <c r="AE591" s="112">
        <v>1.0</v>
      </c>
      <c r="AF591" s="6"/>
      <c r="AG591" s="112">
        <v>11.425</v>
      </c>
      <c r="AH591" s="112">
        <v>0.97</v>
      </c>
      <c r="AI591" s="68" t="s">
        <v>64</v>
      </c>
      <c r="AJ591" s="112">
        <v>0.0</v>
      </c>
      <c r="AK591" s="6"/>
      <c r="AL591" s="6"/>
      <c r="AM591" s="112">
        <v>0.0</v>
      </c>
      <c r="AN591" s="112">
        <v>0.0</v>
      </c>
      <c r="AO591" s="112">
        <v>100.0</v>
      </c>
      <c r="AP591" s="112">
        <v>1.0</v>
      </c>
      <c r="AQ591" s="112">
        <v>0.4268</v>
      </c>
      <c r="AR591" s="112">
        <v>5.072915</v>
      </c>
      <c r="AS591" s="112">
        <v>60.66966</v>
      </c>
      <c r="AT591" s="112">
        <v>2.484938</v>
      </c>
      <c r="AU591" s="112">
        <v>4.422618</v>
      </c>
      <c r="AV591" s="112">
        <v>4.198688</v>
      </c>
      <c r="AW591" s="112">
        <v>13.26785</v>
      </c>
      <c r="AX591" s="112">
        <v>0.0</v>
      </c>
      <c r="AY591" s="112">
        <v>0.5920149</v>
      </c>
      <c r="AZ591" s="112">
        <v>18.36523</v>
      </c>
    </row>
    <row r="592" hidden="1">
      <c r="A592">
        <f t="shared" si="2"/>
        <v>0</v>
      </c>
      <c r="B592" t="str">
        <f t="shared" si="3"/>
        <v/>
      </c>
      <c r="C592" t="str">
        <f>if(and(D$4&gt;1,E592=PROSES!$D$22),,D592)</f>
        <v/>
      </c>
      <c r="D592" s="1" t="str">
        <f>if(and(F$4&gt;1,F592=PROSES!$B$10),,F592)</f>
        <v/>
      </c>
      <c r="E592" t="str">
        <f t="shared" si="4"/>
        <v/>
      </c>
      <c r="F592" t="str">
        <f t="shared" si="5"/>
        <v/>
      </c>
      <c r="G592" s="1" t="str">
        <f>if(Z592=PROSES!$E$29,T592,)</f>
        <v/>
      </c>
      <c r="H592" t="str">
        <f>if(X592=PROSES!$E$29,T592,)</f>
        <v/>
      </c>
      <c r="I592" t="str">
        <f t="shared" si="6"/>
        <v/>
      </c>
      <c r="J592" t="str">
        <f>if(and($K$4&gt;1,R592=PROSES!$C$2),,K592)</f>
        <v/>
      </c>
      <c r="K592" s="1" t="str">
        <f>if(and($L$4&gt;1,L592=PROSES!$B$2),,L592)</f>
        <v/>
      </c>
      <c r="L592" t="str">
        <f t="shared" si="7"/>
        <v/>
      </c>
      <c r="M592" t="str">
        <f>if(Z592=PROSES!$B$3,T592,)</f>
        <v/>
      </c>
      <c r="N592" t="str">
        <f>if(X592=PROSES!$B$3,T592,)</f>
        <v/>
      </c>
      <c r="O592" t="str">
        <f t="shared" si="8"/>
        <v/>
      </c>
      <c r="P592" t="str">
        <f>if(Z592=PROSES!$B$1,T592,)</f>
        <v/>
      </c>
      <c r="Q592" t="str">
        <f>if(X592=PROSES!$B$1,T592,)</f>
        <v/>
      </c>
      <c r="R592" t="str">
        <f t="shared" si="9"/>
        <v>SENGGURUH4KEBONAGUNG4</v>
      </c>
      <c r="S592" s="3"/>
      <c r="T592" s="68" t="s">
        <v>1119</v>
      </c>
      <c r="U592" s="68" t="s">
        <v>82</v>
      </c>
      <c r="V592" s="68" t="s">
        <v>82</v>
      </c>
      <c r="W592" s="68" t="s">
        <v>545</v>
      </c>
      <c r="X592" s="68" t="s">
        <v>1120</v>
      </c>
      <c r="Y592" s="115">
        <v>44287.0</v>
      </c>
      <c r="Z592" s="68" t="s">
        <v>1116</v>
      </c>
      <c r="AA592" s="68" t="s">
        <v>123</v>
      </c>
      <c r="AB592" s="6"/>
      <c r="AC592" s="6"/>
      <c r="AD592" s="112">
        <v>0.0</v>
      </c>
      <c r="AE592" s="112">
        <v>1.0</v>
      </c>
      <c r="AF592" s="6"/>
      <c r="AG592" s="112">
        <v>25.775</v>
      </c>
      <c r="AH592" s="112">
        <v>1.0</v>
      </c>
      <c r="AI592" s="68" t="s">
        <v>64</v>
      </c>
      <c r="AJ592" s="112">
        <v>0.0</v>
      </c>
      <c r="AK592" s="6"/>
      <c r="AL592" s="6"/>
      <c r="AM592" s="112">
        <v>0.0</v>
      </c>
      <c r="AN592" s="112">
        <v>0.0</v>
      </c>
      <c r="AO592" s="112">
        <v>100.0</v>
      </c>
      <c r="AP592" s="112">
        <v>1.0</v>
      </c>
      <c r="AQ592" s="112">
        <v>0.74</v>
      </c>
      <c r="AR592" s="112">
        <v>11.87498</v>
      </c>
      <c r="AS592" s="112">
        <v>62.32255</v>
      </c>
      <c r="AT592" s="112">
        <v>5.51585</v>
      </c>
      <c r="AU592" s="112">
        <v>10.5162</v>
      </c>
      <c r="AV592" s="112">
        <v>9.3821</v>
      </c>
      <c r="AW592" s="112">
        <v>31.5486</v>
      </c>
      <c r="AX592" s="112">
        <v>0.0</v>
      </c>
      <c r="AY592" s="112">
        <v>0.6002764</v>
      </c>
      <c r="AZ592" s="112">
        <v>17.26142</v>
      </c>
    </row>
    <row r="593">
      <c r="A593">
        <f t="shared" si="2"/>
        <v>0</v>
      </c>
      <c r="B593" t="str">
        <f t="shared" si="3"/>
        <v/>
      </c>
      <c r="C593" t="str">
        <f>if(and(D$4&gt;1,E593=PROSES!$D$22),,D593)</f>
        <v/>
      </c>
      <c r="D593" s="1" t="str">
        <f>if(and(F$4&gt;1,F593=PROSES!$B$10),,F593)</f>
        <v/>
      </c>
      <c r="E593" t="str">
        <f t="shared" si="4"/>
        <v/>
      </c>
      <c r="F593" t="str">
        <f t="shared" si="5"/>
        <v/>
      </c>
      <c r="G593" s="1" t="str">
        <f>if(Z593=PROSES!$E$29,T593,)</f>
        <v/>
      </c>
      <c r="H593" t="str">
        <f>if(X593=PROSES!$E$29,T593,)</f>
        <v/>
      </c>
      <c r="I593" t="str">
        <f t="shared" si="6"/>
        <v/>
      </c>
      <c r="J593" t="str">
        <f>if(and($K$4&gt;1,R593=PROSES!$C$2),,K593)</f>
        <v/>
      </c>
      <c r="K593" s="1" t="str">
        <f>if(and($L$4&gt;1,L593=PROSES!$B$2),,L593)</f>
        <v/>
      </c>
      <c r="L593" t="str">
        <f t="shared" si="7"/>
        <v/>
      </c>
      <c r="M593" t="str">
        <f>if(Z593=PROSES!$B$3,T593,)</f>
        <v/>
      </c>
      <c r="N593" t="str">
        <f>if(X593=PROSES!$B$3,T593,)</f>
        <v/>
      </c>
      <c r="O593" t="str">
        <f t="shared" si="8"/>
        <v/>
      </c>
      <c r="P593" t="str">
        <f>if(Z593=PROSES!$B$1,T593,)</f>
        <v/>
      </c>
      <c r="Q593" t="str">
        <f>if(X593=PROSES!$B$1,T593,)</f>
        <v/>
      </c>
      <c r="R593" t="str">
        <f t="shared" si="9"/>
        <v>KEBONAGUNG5SENGKALING5</v>
      </c>
      <c r="S593" s="3"/>
      <c r="T593" s="68" t="s">
        <v>1121</v>
      </c>
      <c r="U593" s="68" t="s">
        <v>82</v>
      </c>
      <c r="V593" s="68" t="s">
        <v>82</v>
      </c>
      <c r="W593" s="68" t="s">
        <v>141</v>
      </c>
      <c r="X593" s="68" t="s">
        <v>1112</v>
      </c>
      <c r="Y593" s="68" t="s">
        <v>85</v>
      </c>
      <c r="Z593" s="68" t="s">
        <v>1122</v>
      </c>
      <c r="AA593" s="68" t="s">
        <v>85</v>
      </c>
      <c r="AB593" s="6"/>
      <c r="AC593" s="6"/>
      <c r="AD593" s="112">
        <v>0.0</v>
      </c>
      <c r="AE593" s="112">
        <v>1.0</v>
      </c>
      <c r="AF593" s="6"/>
      <c r="AG593" s="112">
        <v>15.1</v>
      </c>
      <c r="AH593" s="112">
        <v>1.0</v>
      </c>
      <c r="AI593" s="68" t="s">
        <v>64</v>
      </c>
      <c r="AJ593" s="112">
        <v>0.0</v>
      </c>
      <c r="AK593" s="6"/>
      <c r="AL593" s="6"/>
      <c r="AM593" s="112">
        <v>0.0</v>
      </c>
      <c r="AN593" s="112">
        <v>0.0</v>
      </c>
      <c r="AO593" s="112">
        <v>100.0</v>
      </c>
      <c r="AP593" s="112">
        <v>1.0</v>
      </c>
      <c r="AQ593" s="112">
        <v>0.645</v>
      </c>
      <c r="AR593" s="112">
        <v>6.341605</v>
      </c>
      <c r="AS593" s="112">
        <v>70.96105</v>
      </c>
      <c r="AT593" s="112">
        <v>2.0687</v>
      </c>
      <c r="AU593" s="112">
        <v>5.9947</v>
      </c>
      <c r="AV593" s="112">
        <v>4.3337</v>
      </c>
      <c r="AW593" s="112">
        <v>17.9841</v>
      </c>
      <c r="AX593" s="112">
        <v>0.0</v>
      </c>
      <c r="AY593" s="112">
        <v>0.6413451</v>
      </c>
      <c r="AZ593" s="112">
        <v>8.340887</v>
      </c>
    </row>
    <row r="594">
      <c r="A594">
        <f t="shared" si="2"/>
        <v>0</v>
      </c>
      <c r="B594" t="str">
        <f t="shared" si="3"/>
        <v/>
      </c>
      <c r="C594" t="str">
        <f>if(and(D$4&gt;1,E594=PROSES!$D$22),,D594)</f>
        <v/>
      </c>
      <c r="D594" s="1" t="str">
        <f>if(and(F$4&gt;1,F594=PROSES!$B$10),,F594)</f>
        <v/>
      </c>
      <c r="E594" t="str">
        <f t="shared" si="4"/>
        <v/>
      </c>
      <c r="F594" t="str">
        <f t="shared" si="5"/>
        <v/>
      </c>
      <c r="G594" s="1" t="str">
        <f>if(Z594=PROSES!$E$29,T594,)</f>
        <v/>
      </c>
      <c r="H594" t="str">
        <f>if(X594=PROSES!$E$29,T594,)</f>
        <v/>
      </c>
      <c r="I594" t="str">
        <f t="shared" si="6"/>
        <v/>
      </c>
      <c r="J594" t="str">
        <f>if(and($K$4&gt;1,R594=PROSES!$C$2),,K594)</f>
        <v/>
      </c>
      <c r="K594" s="1" t="str">
        <f>if(and($L$4&gt;1,L594=PROSES!$B$2),,L594)</f>
        <v/>
      </c>
      <c r="L594" t="str">
        <f t="shared" si="7"/>
        <v/>
      </c>
      <c r="M594" t="str">
        <f>if(Z594=PROSES!$B$3,T594,)</f>
        <v/>
      </c>
      <c r="N594" t="str">
        <f>if(X594=PROSES!$B$3,T594,)</f>
        <v/>
      </c>
      <c r="O594" t="str">
        <f t="shared" si="8"/>
        <v/>
      </c>
      <c r="P594" t="str">
        <f>if(Z594=PROSES!$B$1,T594,)</f>
        <v/>
      </c>
      <c r="Q594" t="str">
        <f>if(X594=PROSES!$B$1,T594,)</f>
        <v/>
      </c>
      <c r="R594" t="str">
        <f t="shared" si="9"/>
        <v>KEBONAGUNG5SENGKALING5</v>
      </c>
      <c r="S594" s="3"/>
      <c r="T594" s="68" t="s">
        <v>1123</v>
      </c>
      <c r="U594" s="68" t="s">
        <v>82</v>
      </c>
      <c r="V594" s="68" t="s">
        <v>82</v>
      </c>
      <c r="W594" s="68" t="s">
        <v>141</v>
      </c>
      <c r="X594" s="68" t="s">
        <v>1112</v>
      </c>
      <c r="Y594" s="68" t="s">
        <v>85</v>
      </c>
      <c r="Z594" s="68" t="s">
        <v>1122</v>
      </c>
      <c r="AA594" s="68" t="s">
        <v>88</v>
      </c>
      <c r="AB594" s="6"/>
      <c r="AC594" s="6"/>
      <c r="AD594" s="112">
        <v>0.0</v>
      </c>
      <c r="AE594" s="112">
        <v>1.0</v>
      </c>
      <c r="AF594" s="6"/>
      <c r="AG594" s="112">
        <v>15.1</v>
      </c>
      <c r="AH594" s="112">
        <v>1.0</v>
      </c>
      <c r="AI594" s="68" t="s">
        <v>64</v>
      </c>
      <c r="AJ594" s="112">
        <v>0.0</v>
      </c>
      <c r="AK594" s="6"/>
      <c r="AL594" s="6"/>
      <c r="AM594" s="112">
        <v>0.0</v>
      </c>
      <c r="AN594" s="112">
        <v>0.0</v>
      </c>
      <c r="AO594" s="112">
        <v>100.0</v>
      </c>
      <c r="AP594" s="112">
        <v>1.0</v>
      </c>
      <c r="AQ594" s="112">
        <v>0.645</v>
      </c>
      <c r="AR594" s="112">
        <v>6.341605</v>
      </c>
      <c r="AS594" s="112">
        <v>70.96105</v>
      </c>
      <c r="AT594" s="112">
        <v>2.0687</v>
      </c>
      <c r="AU594" s="112">
        <v>5.9947</v>
      </c>
      <c r="AV594" s="112">
        <v>4.3337</v>
      </c>
      <c r="AW594" s="112">
        <v>17.9841</v>
      </c>
      <c r="AX594" s="112">
        <v>0.0</v>
      </c>
      <c r="AY594" s="112">
        <v>0.6413451</v>
      </c>
      <c r="AZ594" s="112">
        <v>8.340887</v>
      </c>
    </row>
    <row r="595" hidden="1">
      <c r="A595">
        <f t="shared" si="2"/>
        <v>0</v>
      </c>
      <c r="B595" t="str">
        <f t="shared" si="3"/>
        <v/>
      </c>
      <c r="C595" t="str">
        <f>if(and(D$4&gt;1,E595=PROSES!$D$22),,D595)</f>
        <v/>
      </c>
      <c r="D595" s="1" t="str">
        <f>if(and(F$4&gt;1,F595=PROSES!$B$10),,F595)</f>
        <v/>
      </c>
      <c r="E595" t="str">
        <f t="shared" si="4"/>
        <v/>
      </c>
      <c r="F595" t="str">
        <f t="shared" si="5"/>
        <v/>
      </c>
      <c r="G595" s="1" t="str">
        <f>if(Z595=PROSES!$E$29,T595,)</f>
        <v/>
      </c>
      <c r="H595" t="str">
        <f>if(X595=PROSES!$E$29,T595,)</f>
        <v/>
      </c>
      <c r="I595" t="str">
        <f t="shared" si="6"/>
        <v/>
      </c>
      <c r="J595" t="str">
        <f>if(and($K$4&gt;1,R595=PROSES!$C$2),,K595)</f>
        <v/>
      </c>
      <c r="K595" s="1" t="str">
        <f>if(and($L$4&gt;1,L595=PROSES!$B$2),,L595)</f>
        <v/>
      </c>
      <c r="L595" t="str">
        <f t="shared" si="7"/>
        <v/>
      </c>
      <c r="M595" t="str">
        <f>if(Z595=PROSES!$B$3,T595,)</f>
        <v/>
      </c>
      <c r="N595" t="str">
        <f>if(X595=PROSES!$B$3,T595,)</f>
        <v/>
      </c>
      <c r="O595" t="str">
        <f t="shared" si="8"/>
        <v/>
      </c>
      <c r="P595" t="str">
        <f>if(Z595=PROSES!$B$1,T595,)</f>
        <v/>
      </c>
      <c r="Q595" t="str">
        <f>if(X595=PROSES!$B$1,T595,)</f>
        <v/>
      </c>
      <c r="R595" t="str">
        <f t="shared" si="9"/>
        <v>KEBONAGUNG5SUTAMI5</v>
      </c>
      <c r="S595" s="3"/>
      <c r="T595" s="68" t="s">
        <v>1124</v>
      </c>
      <c r="U595" s="68" t="s">
        <v>82</v>
      </c>
      <c r="V595" s="68" t="s">
        <v>82</v>
      </c>
      <c r="W595" s="114" t="s">
        <v>315</v>
      </c>
      <c r="X595" s="68" t="s">
        <v>1112</v>
      </c>
      <c r="Y595" s="68" t="s">
        <v>88</v>
      </c>
      <c r="Z595" s="68" t="s">
        <v>1125</v>
      </c>
      <c r="AA595" s="68" t="s">
        <v>85</v>
      </c>
      <c r="AB595" s="6"/>
      <c r="AC595" s="6"/>
      <c r="AD595" s="112">
        <v>0.0</v>
      </c>
      <c r="AE595" s="112">
        <v>1.0</v>
      </c>
      <c r="AF595" s="6"/>
      <c r="AG595" s="112">
        <v>27.95</v>
      </c>
      <c r="AH595" s="112">
        <v>1.0</v>
      </c>
      <c r="AI595" s="68" t="s">
        <v>64</v>
      </c>
      <c r="AJ595" s="112">
        <v>0.0</v>
      </c>
      <c r="AK595" s="6"/>
      <c r="AL595" s="6"/>
      <c r="AM595" s="112">
        <v>0.0</v>
      </c>
      <c r="AN595" s="112">
        <v>0.0</v>
      </c>
      <c r="AO595" s="112">
        <v>100.0</v>
      </c>
      <c r="AP595" s="112">
        <v>1.0</v>
      </c>
      <c r="AQ595" s="112">
        <v>0.74</v>
      </c>
      <c r="AR595" s="112">
        <v>11.07051</v>
      </c>
      <c r="AS595" s="112">
        <v>77.04442</v>
      </c>
      <c r="AT595" s="112">
        <v>2.48196</v>
      </c>
      <c r="AU595" s="112">
        <v>10.7887</v>
      </c>
      <c r="AV595" s="112">
        <v>6.68005</v>
      </c>
      <c r="AW595" s="112">
        <v>32.3661</v>
      </c>
      <c r="AX595" s="112">
        <v>0.0</v>
      </c>
      <c r="AY595" s="112">
        <v>0.6618785</v>
      </c>
      <c r="AZ595" s="112">
        <v>1.945686</v>
      </c>
    </row>
    <row r="596" hidden="1">
      <c r="A596">
        <f t="shared" si="2"/>
        <v>0</v>
      </c>
      <c r="B596" t="str">
        <f t="shared" si="3"/>
        <v/>
      </c>
      <c r="C596" t="str">
        <f>if(and(D$4&gt;1,E596=PROSES!$D$22),,D596)</f>
        <v/>
      </c>
      <c r="D596" s="1" t="str">
        <f>if(and(F$4&gt;1,F596=PROSES!$B$10),,F596)</f>
        <v/>
      </c>
      <c r="E596" t="str">
        <f t="shared" si="4"/>
        <v/>
      </c>
      <c r="F596" t="str">
        <f t="shared" si="5"/>
        <v/>
      </c>
      <c r="G596" s="1" t="str">
        <f>if(Z596=PROSES!$E$29,T596,)</f>
        <v/>
      </c>
      <c r="H596" t="str">
        <f>if(X596=PROSES!$E$29,T596,)</f>
        <v/>
      </c>
      <c r="I596" t="str">
        <f t="shared" si="6"/>
        <v/>
      </c>
      <c r="J596" t="str">
        <f>if(and($K$4&gt;1,R596=PROSES!$C$2),,K596)</f>
        <v/>
      </c>
      <c r="K596" s="1" t="str">
        <f>if(and($L$4&gt;1,L596=PROSES!$B$2),,L596)</f>
        <v/>
      </c>
      <c r="L596" t="str">
        <f t="shared" si="7"/>
        <v/>
      </c>
      <c r="M596" t="str">
        <f>if(Z596=PROSES!$B$3,T596,)</f>
        <v/>
      </c>
      <c r="N596" t="str">
        <f>if(X596=PROSES!$B$3,T596,)</f>
        <v/>
      </c>
      <c r="O596" t="str">
        <f t="shared" si="8"/>
        <v/>
      </c>
      <c r="P596" t="str">
        <f>if(Z596=PROSES!$B$1,T596,)</f>
        <v/>
      </c>
      <c r="Q596" t="str">
        <f>if(X596=PROSES!$B$1,T596,)</f>
        <v/>
      </c>
      <c r="R596" t="str">
        <f t="shared" si="9"/>
        <v>KEBONAGUNG5SUTAMI5</v>
      </c>
      <c r="S596" s="3"/>
      <c r="T596" s="68" t="s">
        <v>1126</v>
      </c>
      <c r="U596" s="68" t="s">
        <v>82</v>
      </c>
      <c r="V596" s="68" t="s">
        <v>82</v>
      </c>
      <c r="W596" s="68" t="s">
        <v>315</v>
      </c>
      <c r="X596" s="68" t="s">
        <v>1112</v>
      </c>
      <c r="Y596" s="112" t="s">
        <v>88</v>
      </c>
      <c r="Z596" s="68" t="s">
        <v>1125</v>
      </c>
      <c r="AA596" s="112" t="s">
        <v>85</v>
      </c>
      <c r="AB596" s="6"/>
      <c r="AC596" s="6"/>
      <c r="AD596" s="112">
        <v>0.0</v>
      </c>
      <c r="AE596" s="112">
        <v>1.0</v>
      </c>
      <c r="AF596" s="6"/>
      <c r="AG596" s="112">
        <v>27.95</v>
      </c>
      <c r="AH596" s="112">
        <v>1.0</v>
      </c>
      <c r="AI596" s="68" t="s">
        <v>64</v>
      </c>
      <c r="AJ596" s="112">
        <v>0.0</v>
      </c>
      <c r="AK596" s="6"/>
      <c r="AL596" s="6"/>
      <c r="AM596" s="112">
        <v>0.0</v>
      </c>
      <c r="AN596" s="112">
        <v>0.0</v>
      </c>
      <c r="AO596" s="112">
        <v>100.0</v>
      </c>
      <c r="AP596" s="112">
        <v>1.0</v>
      </c>
      <c r="AQ596" s="112">
        <v>0.74</v>
      </c>
      <c r="AR596" s="112">
        <v>11.07051</v>
      </c>
      <c r="AS596" s="112">
        <v>77.04442</v>
      </c>
      <c r="AT596" s="112">
        <v>2.48196</v>
      </c>
      <c r="AU596" s="112">
        <v>10.7887</v>
      </c>
      <c r="AV596" s="112">
        <v>6.68005</v>
      </c>
      <c r="AW596" s="112">
        <v>32.3661</v>
      </c>
      <c r="AX596" s="112">
        <v>0.0</v>
      </c>
      <c r="AY596" s="112">
        <v>0.6618785</v>
      </c>
      <c r="AZ596" s="112">
        <v>1.945686</v>
      </c>
    </row>
    <row r="597" hidden="1">
      <c r="A597">
        <f t="shared" si="2"/>
        <v>0</v>
      </c>
      <c r="B597" t="str">
        <f t="shared" si="3"/>
        <v/>
      </c>
      <c r="C597" t="str">
        <f>if(and(D$4&gt;1,E597=PROSES!$D$22),,D597)</f>
        <v/>
      </c>
      <c r="D597" s="1" t="str">
        <f>if(and(F$4&gt;1,F597=PROSES!$B$10),,F597)</f>
        <v/>
      </c>
      <c r="E597" t="str">
        <f t="shared" si="4"/>
        <v/>
      </c>
      <c r="F597" t="str">
        <f t="shared" si="5"/>
        <v/>
      </c>
      <c r="G597" s="1" t="str">
        <f>if(Z597=PROSES!$E$29,T597,)</f>
        <v/>
      </c>
      <c r="H597" t="str">
        <f>if(X597=PROSES!$E$29,T597,)</f>
        <v/>
      </c>
      <c r="I597" t="str">
        <f t="shared" si="6"/>
        <v/>
      </c>
      <c r="J597" t="str">
        <f>if(and($K$4&gt;1,R597=PROSES!$C$2),,K597)</f>
        <v/>
      </c>
      <c r="K597" s="1" t="str">
        <f>if(and($L$4&gt;1,L597=PROSES!$B$2),,L597)</f>
        <v/>
      </c>
      <c r="L597" t="str">
        <f t="shared" si="7"/>
        <v/>
      </c>
      <c r="M597" t="str">
        <f>if(Z597=PROSES!$B$3,T597,)</f>
        <v/>
      </c>
      <c r="N597" t="str">
        <f>if(X597=PROSES!$B$3,T597,)</f>
        <v/>
      </c>
      <c r="O597" t="str">
        <f t="shared" si="8"/>
        <v/>
      </c>
      <c r="P597" t="str">
        <f>if(Z597=PROSES!$B$1,T597,)</f>
        <v/>
      </c>
      <c r="Q597" t="str">
        <f>if(X597=PROSES!$B$1,T597,)</f>
        <v/>
      </c>
      <c r="R597" t="str">
        <f t="shared" si="9"/>
        <v>KEBONAGUNG4TUREN4</v>
      </c>
      <c r="S597" s="3"/>
      <c r="T597" s="68" t="s">
        <v>1127</v>
      </c>
      <c r="U597" s="68" t="s">
        <v>82</v>
      </c>
      <c r="V597" s="68" t="s">
        <v>82</v>
      </c>
      <c r="W597" s="68" t="s">
        <v>545</v>
      </c>
      <c r="X597" s="68" t="s">
        <v>1116</v>
      </c>
      <c r="Y597" s="112" t="s">
        <v>118</v>
      </c>
      <c r="Z597" s="68" t="s">
        <v>1128</v>
      </c>
      <c r="AA597" s="112" t="s">
        <v>123</v>
      </c>
      <c r="AB597" s="6"/>
      <c r="AC597" s="6"/>
      <c r="AD597" s="112">
        <v>0.0</v>
      </c>
      <c r="AE597" s="112">
        <v>1.0</v>
      </c>
      <c r="AF597" s="6"/>
      <c r="AG597" s="112">
        <v>21.24</v>
      </c>
      <c r="AH597" s="112">
        <v>1.0</v>
      </c>
      <c r="AI597" s="68" t="s">
        <v>64</v>
      </c>
      <c r="AJ597" s="112">
        <v>0.0</v>
      </c>
      <c r="AK597" s="6"/>
      <c r="AL597" s="6"/>
      <c r="AM597" s="112">
        <v>0.0</v>
      </c>
      <c r="AN597" s="112">
        <v>0.0</v>
      </c>
      <c r="AO597" s="112">
        <v>100.0</v>
      </c>
      <c r="AP597" s="112">
        <v>1.0</v>
      </c>
      <c r="AQ597" s="112">
        <v>0.74</v>
      </c>
      <c r="AR597" s="112">
        <v>9.785625</v>
      </c>
      <c r="AS597" s="112">
        <v>62.32255</v>
      </c>
      <c r="AT597" s="112">
        <v>4.54536</v>
      </c>
      <c r="AU597" s="112">
        <v>8.665919</v>
      </c>
      <c r="AV597" s="112">
        <v>7.73136</v>
      </c>
      <c r="AW597" s="112">
        <v>25.99776</v>
      </c>
      <c r="AX597" s="112">
        <v>0.0</v>
      </c>
      <c r="AY597" s="112">
        <v>0.6002764</v>
      </c>
      <c r="AZ597" s="112">
        <v>17.26142</v>
      </c>
    </row>
    <row r="598" hidden="1">
      <c r="A598">
        <f t="shared" si="2"/>
        <v>0</v>
      </c>
      <c r="B598" t="str">
        <f t="shared" si="3"/>
        <v/>
      </c>
      <c r="C598" t="str">
        <f>if(and(D$4&gt;1,E598=PROSES!$D$22),,D598)</f>
        <v/>
      </c>
      <c r="D598" s="1" t="str">
        <f>if(and(F$4&gt;1,F598=PROSES!$B$10),,F598)</f>
        <v/>
      </c>
      <c r="E598" t="str">
        <f t="shared" si="4"/>
        <v/>
      </c>
      <c r="F598" t="str">
        <f t="shared" si="5"/>
        <v/>
      </c>
      <c r="G598" s="1" t="str">
        <f>if(Z598=PROSES!$E$29,T598,)</f>
        <v/>
      </c>
      <c r="H598" t="str">
        <f>if(X598=PROSES!$E$29,T598,)</f>
        <v/>
      </c>
      <c r="I598" t="str">
        <f t="shared" si="6"/>
        <v/>
      </c>
      <c r="J598" t="str">
        <f>if(and($K$4&gt;1,R598=PROSES!$C$2),,K598)</f>
        <v/>
      </c>
      <c r="K598" s="1" t="str">
        <f>if(and($L$4&gt;1,L598=PROSES!$B$2),,L598)</f>
        <v/>
      </c>
      <c r="L598" t="str">
        <f t="shared" si="7"/>
        <v/>
      </c>
      <c r="M598" t="str">
        <f>if(Z598=PROSES!$B$3,T598,)</f>
        <v/>
      </c>
      <c r="N598" t="str">
        <f>if(X598=PROSES!$B$3,T598,)</f>
        <v/>
      </c>
      <c r="O598" t="str">
        <f t="shared" si="8"/>
        <v/>
      </c>
      <c r="P598" t="str">
        <f>if(Z598=PROSES!$B$1,T598,)</f>
        <v/>
      </c>
      <c r="Q598" t="str">
        <f>if(X598=PROSES!$B$1,T598,)</f>
        <v/>
      </c>
      <c r="R598" t="str">
        <f t="shared" si="9"/>
        <v>KEBON JERUKKARET BARU</v>
      </c>
      <c r="S598" s="3"/>
      <c r="T598" s="68" t="s">
        <v>1129</v>
      </c>
      <c r="U598" s="68" t="s">
        <v>58</v>
      </c>
      <c r="V598" s="68" t="s">
        <v>58</v>
      </c>
      <c r="W598" s="68" t="s">
        <v>103</v>
      </c>
      <c r="X598" s="68" t="s">
        <v>798</v>
      </c>
      <c r="Y598" s="112" t="s">
        <v>66</v>
      </c>
      <c r="Z598" s="68" t="s">
        <v>1102</v>
      </c>
      <c r="AA598" s="112" t="s">
        <v>61</v>
      </c>
      <c r="AB598" s="6"/>
      <c r="AC598" s="6"/>
      <c r="AD598" s="112">
        <v>0.0</v>
      </c>
      <c r="AE598" s="112">
        <v>1.0</v>
      </c>
      <c r="AF598" s="6"/>
      <c r="AG598" s="112">
        <v>5.4</v>
      </c>
      <c r="AH598" s="112">
        <v>1.0</v>
      </c>
      <c r="AI598" s="68" t="s">
        <v>64</v>
      </c>
      <c r="AJ598" s="112">
        <v>0.0</v>
      </c>
      <c r="AK598" s="6"/>
      <c r="AL598" s="6"/>
      <c r="AM598" s="112">
        <v>0.0</v>
      </c>
      <c r="AN598" s="112">
        <v>0.0</v>
      </c>
      <c r="AO598" s="112">
        <v>100.0</v>
      </c>
      <c r="AP598" s="112">
        <v>1.0</v>
      </c>
      <c r="AQ598" s="112">
        <v>0.55</v>
      </c>
      <c r="AR598" s="112">
        <v>0.8536955</v>
      </c>
      <c r="AS598" s="112">
        <v>56.61149</v>
      </c>
      <c r="AT598" s="112">
        <v>0.4698</v>
      </c>
      <c r="AU598" s="112">
        <v>0.7128</v>
      </c>
      <c r="AV598" s="112">
        <v>1.2798</v>
      </c>
      <c r="AW598" s="112">
        <v>2.1384</v>
      </c>
      <c r="AX598" s="112">
        <v>0.0</v>
      </c>
      <c r="AY598" s="112">
        <v>0.6402146</v>
      </c>
      <c r="AZ598" s="112">
        <v>3.784061</v>
      </c>
    </row>
    <row r="599" hidden="1">
      <c r="A599">
        <f t="shared" si="2"/>
        <v>0</v>
      </c>
      <c r="B599" t="str">
        <f t="shared" si="3"/>
        <v/>
      </c>
      <c r="C599" t="str">
        <f>if(and(D$4&gt;1,E599=PROSES!$D$22),,D599)</f>
        <v/>
      </c>
      <c r="D599" s="1" t="str">
        <f>if(and(F$4&gt;1,F599=PROSES!$B$10),,F599)</f>
        <v/>
      </c>
      <c r="E599" t="str">
        <f t="shared" si="4"/>
        <v/>
      </c>
      <c r="F599" t="str">
        <f t="shared" si="5"/>
        <v/>
      </c>
      <c r="G599" s="1" t="str">
        <f>if(Z599=PROSES!$E$29,T599,)</f>
        <v/>
      </c>
      <c r="H599" t="str">
        <f>if(X599=PROSES!$E$29,T599,)</f>
        <v/>
      </c>
      <c r="I599" t="str">
        <f t="shared" si="6"/>
        <v/>
      </c>
      <c r="J599" t="str">
        <f>if(and($K$4&gt;1,R599=PROSES!$C$2),,K599)</f>
        <v/>
      </c>
      <c r="K599" s="1" t="str">
        <f>if(and($L$4&gt;1,L599=PROSES!$B$2),,L599)</f>
        <v/>
      </c>
      <c r="L599" t="str">
        <f t="shared" si="7"/>
        <v/>
      </c>
      <c r="M599" t="str">
        <f>if(Z599=PROSES!$B$3,T599,)</f>
        <v/>
      </c>
      <c r="N599" t="str">
        <f>if(X599=PROSES!$B$3,T599,)</f>
        <v/>
      </c>
      <c r="O599" t="str">
        <f t="shared" si="8"/>
        <v/>
      </c>
      <c r="P599" t="str">
        <f>if(Z599=PROSES!$B$1,T599,)</f>
        <v/>
      </c>
      <c r="Q599" t="str">
        <f>if(X599=PROSES!$B$1,T599,)</f>
        <v/>
      </c>
      <c r="R599" t="str">
        <f t="shared" si="9"/>
        <v>KEBON JERUKKARET BARU</v>
      </c>
      <c r="S599" s="3"/>
      <c r="T599" s="68" t="s">
        <v>1130</v>
      </c>
      <c r="U599" s="68" t="s">
        <v>58</v>
      </c>
      <c r="V599" s="68" t="s">
        <v>58</v>
      </c>
      <c r="W599" s="68" t="s">
        <v>103</v>
      </c>
      <c r="X599" s="68" t="s">
        <v>798</v>
      </c>
      <c r="Y599" s="112" t="s">
        <v>61</v>
      </c>
      <c r="Z599" s="68" t="s">
        <v>1102</v>
      </c>
      <c r="AA599" s="112" t="s">
        <v>66</v>
      </c>
      <c r="AB599" s="6"/>
      <c r="AC599" s="6"/>
      <c r="AD599" s="112">
        <v>0.0</v>
      </c>
      <c r="AE599" s="112">
        <v>1.0</v>
      </c>
      <c r="AF599" s="6"/>
      <c r="AG599" s="112">
        <v>5.4</v>
      </c>
      <c r="AH599" s="112">
        <v>1.0</v>
      </c>
      <c r="AI599" s="68" t="s">
        <v>64</v>
      </c>
      <c r="AJ599" s="112">
        <v>0.0</v>
      </c>
      <c r="AK599" s="6"/>
      <c r="AL599" s="6"/>
      <c r="AM599" s="112">
        <v>0.0</v>
      </c>
      <c r="AN599" s="112">
        <v>0.0</v>
      </c>
      <c r="AO599" s="112">
        <v>100.0</v>
      </c>
      <c r="AP599" s="112">
        <v>1.0</v>
      </c>
      <c r="AQ599" s="112">
        <v>0.55</v>
      </c>
      <c r="AR599" s="112">
        <v>0.8536955</v>
      </c>
      <c r="AS599" s="112">
        <v>56.61149</v>
      </c>
      <c r="AT599" s="112">
        <v>0.4698</v>
      </c>
      <c r="AU599" s="112">
        <v>0.7128</v>
      </c>
      <c r="AV599" s="112">
        <v>1.2798</v>
      </c>
      <c r="AW599" s="112">
        <v>2.1384</v>
      </c>
      <c r="AX599" s="112">
        <v>0.0</v>
      </c>
      <c r="AY599" s="112">
        <v>0.6402146</v>
      </c>
      <c r="AZ599" s="112">
        <v>3.784061</v>
      </c>
    </row>
    <row r="600" hidden="1">
      <c r="A600">
        <f t="shared" si="2"/>
        <v>0</v>
      </c>
      <c r="B600" t="str">
        <f t="shared" si="3"/>
        <v/>
      </c>
      <c r="C600" t="str">
        <f>if(and(D$4&gt;1,E600=PROSES!$D$22),,D600)</f>
        <v/>
      </c>
      <c r="D600" s="1" t="str">
        <f>if(and(F$4&gt;1,F600=PROSES!$B$10),,F600)</f>
        <v/>
      </c>
      <c r="E600" t="str">
        <f t="shared" si="4"/>
        <v/>
      </c>
      <c r="F600" t="str">
        <f t="shared" si="5"/>
        <v/>
      </c>
      <c r="G600" s="1" t="str">
        <f>if(Z600=PROSES!$E$29,T600,)</f>
        <v/>
      </c>
      <c r="H600" t="str">
        <f>if(X600=PROSES!$E$29,T600,)</f>
        <v/>
      </c>
      <c r="I600" t="str">
        <f t="shared" si="6"/>
        <v/>
      </c>
      <c r="J600" t="str">
        <f>if(and($K$4&gt;1,R600=PROSES!$C$2),,K600)</f>
        <v/>
      </c>
      <c r="K600" s="1" t="str">
        <f>if(and($L$4&gt;1,L600=PROSES!$B$2),,L600)</f>
        <v/>
      </c>
      <c r="L600" t="str">
        <f t="shared" si="7"/>
        <v/>
      </c>
      <c r="M600" t="str">
        <f>if(Z600=PROSES!$B$3,T600,)</f>
        <v/>
      </c>
      <c r="N600" t="str">
        <f>if(X600=PROSES!$B$3,T600,)</f>
        <v/>
      </c>
      <c r="O600" t="str">
        <f t="shared" si="8"/>
        <v/>
      </c>
      <c r="P600" t="str">
        <f>if(Z600=PROSES!$B$1,T600,)</f>
        <v/>
      </c>
      <c r="Q600" t="str">
        <f>if(X600=PROSES!$B$1,T600,)</f>
        <v/>
      </c>
      <c r="R600" t="str">
        <f t="shared" si="9"/>
        <v>KEMBANGAN5CILEDUG</v>
      </c>
      <c r="S600" s="3"/>
      <c r="T600" s="68" t="s">
        <v>3852</v>
      </c>
      <c r="U600" s="68" t="s">
        <v>58</v>
      </c>
      <c r="V600" s="68" t="s">
        <v>58</v>
      </c>
      <c r="W600" s="68" t="s">
        <v>3853</v>
      </c>
      <c r="X600" s="68" t="s">
        <v>734</v>
      </c>
      <c r="Y600" s="115">
        <v>44232.0</v>
      </c>
      <c r="Z600" s="68" t="s">
        <v>676</v>
      </c>
      <c r="AA600" s="113">
        <v>44201.0</v>
      </c>
      <c r="AB600" s="6"/>
      <c r="AC600" s="6"/>
      <c r="AD600" s="112">
        <v>0.0</v>
      </c>
      <c r="AE600" s="112">
        <v>1.0</v>
      </c>
      <c r="AF600" s="6"/>
      <c r="AG600" s="112">
        <v>6.96</v>
      </c>
      <c r="AH600" s="112">
        <v>1.0</v>
      </c>
      <c r="AI600" s="68" t="s">
        <v>64</v>
      </c>
      <c r="AJ600" s="112">
        <v>0.0</v>
      </c>
      <c r="AK600" s="6"/>
      <c r="AL600" s="6"/>
      <c r="AM600" s="112">
        <v>0.0</v>
      </c>
      <c r="AN600" s="112">
        <v>0.0</v>
      </c>
      <c r="AO600" s="112">
        <v>100.0</v>
      </c>
      <c r="AP600" s="112">
        <v>1.0</v>
      </c>
      <c r="AQ600" s="112">
        <v>1.702</v>
      </c>
      <c r="AR600" s="112">
        <v>0.624341</v>
      </c>
      <c r="AS600" s="112">
        <v>80.73141</v>
      </c>
      <c r="AT600" s="112">
        <v>0.1005581</v>
      </c>
      <c r="AU600" s="112">
        <v>0.6161897</v>
      </c>
      <c r="AV600" s="112">
        <v>0.4345754</v>
      </c>
      <c r="AW600" s="112">
        <v>0.3047784</v>
      </c>
      <c r="AX600" s="112">
        <v>0.0</v>
      </c>
      <c r="AY600" s="112">
        <v>0.2438127</v>
      </c>
      <c r="AZ600" s="112">
        <v>-123.7254</v>
      </c>
    </row>
    <row r="601" hidden="1">
      <c r="A601">
        <f t="shared" si="2"/>
        <v>0</v>
      </c>
      <c r="B601" t="str">
        <f t="shared" si="3"/>
        <v/>
      </c>
      <c r="C601" t="str">
        <f>if(and(D$4&gt;1,E601=PROSES!$D$22),,D601)</f>
        <v/>
      </c>
      <c r="D601" s="1" t="str">
        <f>if(and(F$4&gt;1,F601=PROSES!$B$10),,F601)</f>
        <v/>
      </c>
      <c r="E601" t="str">
        <f t="shared" si="4"/>
        <v/>
      </c>
      <c r="F601" t="str">
        <f t="shared" si="5"/>
        <v/>
      </c>
      <c r="G601" s="1" t="str">
        <f>if(Z601=PROSES!$E$29,T601,)</f>
        <v/>
      </c>
      <c r="H601" t="str">
        <f>if(X601=PROSES!$E$29,T601,)</f>
        <v/>
      </c>
      <c r="I601" t="str">
        <f t="shared" si="6"/>
        <v/>
      </c>
      <c r="J601" t="str">
        <f>if(and($K$4&gt;1,R601=PROSES!$C$2),,K601)</f>
        <v/>
      </c>
      <c r="K601" s="1" t="str">
        <f>if(and($L$4&gt;1,L601=PROSES!$B$2),,L601)</f>
        <v/>
      </c>
      <c r="L601" t="str">
        <f t="shared" si="7"/>
        <v/>
      </c>
      <c r="M601" t="str">
        <f>if(Z601=PROSES!$B$3,T601,)</f>
        <v/>
      </c>
      <c r="N601" t="str">
        <f>if(X601=PROSES!$B$3,T601,)</f>
        <v/>
      </c>
      <c r="O601" t="str">
        <f t="shared" si="8"/>
        <v/>
      </c>
      <c r="P601" t="str">
        <f>if(Z601=PROSES!$B$1,T601,)</f>
        <v/>
      </c>
      <c r="Q601" t="str">
        <f>if(X601=PROSES!$B$1,T601,)</f>
        <v/>
      </c>
      <c r="R601" t="str">
        <f t="shared" si="9"/>
        <v>CILEDUGKEMBANGAN5</v>
      </c>
      <c r="S601" s="3"/>
      <c r="T601" s="68" t="s">
        <v>3854</v>
      </c>
      <c r="U601" s="68" t="s">
        <v>58</v>
      </c>
      <c r="V601" s="68" t="s">
        <v>58</v>
      </c>
      <c r="W601" s="68" t="s">
        <v>3853</v>
      </c>
      <c r="X601" s="68" t="s">
        <v>676</v>
      </c>
      <c r="Y601" s="113">
        <v>44201.0</v>
      </c>
      <c r="Z601" s="68" t="s">
        <v>734</v>
      </c>
      <c r="AA601" s="113">
        <v>44201.0</v>
      </c>
      <c r="AB601" s="6"/>
      <c r="AC601" s="6"/>
      <c r="AD601" s="112">
        <v>0.0</v>
      </c>
      <c r="AE601" s="112">
        <v>1.0</v>
      </c>
      <c r="AF601" s="6"/>
      <c r="AG601" s="112">
        <v>6.9</v>
      </c>
      <c r="AH601" s="112">
        <v>1.0</v>
      </c>
      <c r="AI601" s="68" t="s">
        <v>64</v>
      </c>
      <c r="AJ601" s="112">
        <v>0.0</v>
      </c>
      <c r="AK601" s="6"/>
      <c r="AL601" s="6"/>
      <c r="AM601" s="112">
        <v>0.0</v>
      </c>
      <c r="AN601" s="112">
        <v>0.0</v>
      </c>
      <c r="AO601" s="112">
        <v>100.0</v>
      </c>
      <c r="AP601" s="112">
        <v>1.0</v>
      </c>
      <c r="AQ601" s="112">
        <v>1.702</v>
      </c>
      <c r="AR601" s="112">
        <v>0.6189587</v>
      </c>
      <c r="AS601" s="112">
        <v>80.73141</v>
      </c>
      <c r="AT601" s="112">
        <v>0.0996912</v>
      </c>
      <c r="AU601" s="112">
        <v>0.6108777</v>
      </c>
      <c r="AV601" s="112">
        <v>0.4308291</v>
      </c>
      <c r="AW601" s="112">
        <v>0.302151</v>
      </c>
      <c r="AX601" s="112">
        <v>0.0</v>
      </c>
      <c r="AY601" s="112">
        <v>0.2438127</v>
      </c>
      <c r="AZ601" s="112">
        <v>-123.7254</v>
      </c>
    </row>
    <row r="602" hidden="1">
      <c r="A602">
        <f t="shared" si="2"/>
        <v>0</v>
      </c>
      <c r="B602" t="str">
        <f t="shared" si="3"/>
        <v/>
      </c>
      <c r="C602" t="str">
        <f>if(and(D$4&gt;1,E602=PROSES!$D$22),,D602)</f>
        <v/>
      </c>
      <c r="D602" s="1" t="str">
        <f>if(and(F$4&gt;1,F602=PROSES!$B$10),,F602)</f>
        <v/>
      </c>
      <c r="E602" t="str">
        <f t="shared" si="4"/>
        <v/>
      </c>
      <c r="F602" t="str">
        <f t="shared" si="5"/>
        <v/>
      </c>
      <c r="G602" s="1" t="str">
        <f>if(Z602=PROSES!$E$29,T602,)</f>
        <v/>
      </c>
      <c r="H602" t="str">
        <f>if(X602=PROSES!$E$29,T602,)</f>
        <v/>
      </c>
      <c r="I602" t="str">
        <f t="shared" si="6"/>
        <v/>
      </c>
      <c r="J602" t="str">
        <f>if(and($K$4&gt;1,R602=PROSES!$C$2),,K602)</f>
        <v/>
      </c>
      <c r="K602" s="1" t="str">
        <f>if(and($L$4&gt;1,L602=PROSES!$B$2),,L602)</f>
        <v/>
      </c>
      <c r="L602" t="str">
        <f t="shared" si="7"/>
        <v/>
      </c>
      <c r="M602" t="str">
        <f>if(Z602=PROSES!$B$3,T602,)</f>
        <v/>
      </c>
      <c r="N602" t="str">
        <f>if(X602=PROSES!$B$3,T602,)</f>
        <v/>
      </c>
      <c r="O602" t="str">
        <f t="shared" si="8"/>
        <v/>
      </c>
      <c r="P602" t="str">
        <f>if(Z602=PROSES!$B$1,T602,)</f>
        <v/>
      </c>
      <c r="Q602" t="str">
        <f>if(X602=PROSES!$B$1,T602,)</f>
        <v/>
      </c>
      <c r="R602" t="str">
        <f t="shared" si="9"/>
        <v>KEMBANGAN5DURIKOSAMBI</v>
      </c>
      <c r="S602" s="3"/>
      <c r="T602" s="68" t="s">
        <v>1132</v>
      </c>
      <c r="U602" s="68" t="s">
        <v>58</v>
      </c>
      <c r="V602" s="68" t="s">
        <v>58</v>
      </c>
      <c r="W602" s="68" t="s">
        <v>205</v>
      </c>
      <c r="X602" s="68" t="s">
        <v>734</v>
      </c>
      <c r="Y602" s="113">
        <v>44232.0</v>
      </c>
      <c r="Z602" s="68" t="s">
        <v>698</v>
      </c>
      <c r="AA602" s="112" t="s">
        <v>66</v>
      </c>
      <c r="AB602" s="6"/>
      <c r="AC602" s="6"/>
      <c r="AD602" s="112">
        <v>0.0</v>
      </c>
      <c r="AE602" s="112">
        <v>1.0</v>
      </c>
      <c r="AF602" s="6"/>
      <c r="AG602" s="112">
        <v>6.84</v>
      </c>
      <c r="AH602" s="112">
        <v>1.0</v>
      </c>
      <c r="AI602" s="68" t="s">
        <v>64</v>
      </c>
      <c r="AJ602" s="112">
        <v>0.0</v>
      </c>
      <c r="AK602" s="6"/>
      <c r="AL602" s="6"/>
      <c r="AM602" s="112">
        <v>0.0</v>
      </c>
      <c r="AN602" s="112">
        <v>0.0</v>
      </c>
      <c r="AO602" s="112">
        <v>100.0</v>
      </c>
      <c r="AP602" s="112">
        <v>1.0</v>
      </c>
      <c r="AQ602" s="112">
        <v>0.92</v>
      </c>
      <c r="AR602" s="112">
        <v>0.7851573</v>
      </c>
      <c r="AS602" s="112">
        <v>72.87525</v>
      </c>
      <c r="AT602" s="112">
        <v>0.231192</v>
      </c>
      <c r="AU602" s="112">
        <v>0.750348</v>
      </c>
      <c r="AV602" s="112">
        <v>1.257192</v>
      </c>
      <c r="AW602" s="112">
        <v>2.251044</v>
      </c>
      <c r="AX602" s="112">
        <v>0.0</v>
      </c>
      <c r="AY602" s="112">
        <v>0.771778</v>
      </c>
      <c r="AZ602" s="112">
        <v>-17.23499</v>
      </c>
    </row>
    <row r="603" hidden="1">
      <c r="A603">
        <f t="shared" si="2"/>
        <v>0</v>
      </c>
      <c r="B603" t="str">
        <f t="shared" si="3"/>
        <v/>
      </c>
      <c r="C603" t="str">
        <f>if(and(D$4&gt;1,E603=PROSES!$D$22),,D603)</f>
        <v/>
      </c>
      <c r="D603" s="1" t="str">
        <f>if(and(F$4&gt;1,F603=PROSES!$B$10),,F603)</f>
        <v/>
      </c>
      <c r="E603" t="str">
        <f t="shared" si="4"/>
        <v/>
      </c>
      <c r="F603" t="str">
        <f t="shared" si="5"/>
        <v/>
      </c>
      <c r="G603" s="1" t="str">
        <f>if(Z603=PROSES!$E$29,T603,)</f>
        <v/>
      </c>
      <c r="H603" t="str">
        <f>if(X603=PROSES!$E$29,T603,)</f>
        <v/>
      </c>
      <c r="I603" t="str">
        <f t="shared" si="6"/>
        <v/>
      </c>
      <c r="J603" t="str">
        <f>if(and($K$4&gt;1,R603=PROSES!$C$2),,K603)</f>
        <v/>
      </c>
      <c r="K603" s="1" t="str">
        <f>if(and($L$4&gt;1,L603=PROSES!$B$2),,L603)</f>
        <v/>
      </c>
      <c r="L603" t="str">
        <f t="shared" si="7"/>
        <v/>
      </c>
      <c r="M603" t="str">
        <f>if(Z603=PROSES!$B$3,T603,)</f>
        <v/>
      </c>
      <c r="N603" t="str">
        <f>if(X603=PROSES!$B$3,T603,)</f>
        <v/>
      </c>
      <c r="O603" t="str">
        <f t="shared" si="8"/>
        <v/>
      </c>
      <c r="P603" t="str">
        <f>if(Z603=PROSES!$B$1,T603,)</f>
        <v/>
      </c>
      <c r="Q603" t="str">
        <f>if(X603=PROSES!$B$1,T603,)</f>
        <v/>
      </c>
      <c r="R603" t="str">
        <f t="shared" si="9"/>
        <v>KEMBANGAN5DURIKOSAMBI</v>
      </c>
      <c r="S603" s="3"/>
      <c r="T603" s="68" t="s">
        <v>1133</v>
      </c>
      <c r="U603" s="68" t="s">
        <v>58</v>
      </c>
      <c r="V603" s="68" t="s">
        <v>58</v>
      </c>
      <c r="W603" s="68" t="s">
        <v>205</v>
      </c>
      <c r="X603" s="68" t="s">
        <v>734</v>
      </c>
      <c r="Y603" s="113">
        <v>44232.0</v>
      </c>
      <c r="Z603" s="68" t="s">
        <v>698</v>
      </c>
      <c r="AA603" s="112" t="s">
        <v>66</v>
      </c>
      <c r="AB603" s="6"/>
      <c r="AC603" s="6"/>
      <c r="AD603" s="112">
        <v>0.0</v>
      </c>
      <c r="AE603" s="112">
        <v>1.0</v>
      </c>
      <c r="AF603" s="6"/>
      <c r="AG603" s="112">
        <v>6.84</v>
      </c>
      <c r="AH603" s="112">
        <v>1.0</v>
      </c>
      <c r="AI603" s="68" t="s">
        <v>64</v>
      </c>
      <c r="AJ603" s="112">
        <v>0.0</v>
      </c>
      <c r="AK603" s="6"/>
      <c r="AL603" s="6"/>
      <c r="AM603" s="112">
        <v>0.0</v>
      </c>
      <c r="AN603" s="112">
        <v>0.0</v>
      </c>
      <c r="AO603" s="112">
        <v>100.0</v>
      </c>
      <c r="AP603" s="112">
        <v>1.0</v>
      </c>
      <c r="AQ603" s="112">
        <v>0.92</v>
      </c>
      <c r="AR603" s="112">
        <v>0.7851573</v>
      </c>
      <c r="AS603" s="112">
        <v>72.87525</v>
      </c>
      <c r="AT603" s="112">
        <v>0.231192</v>
      </c>
      <c r="AU603" s="112">
        <v>0.750348</v>
      </c>
      <c r="AV603" s="112">
        <v>1.257192</v>
      </c>
      <c r="AW603" s="112">
        <v>2.251044</v>
      </c>
      <c r="AX603" s="112">
        <v>0.0</v>
      </c>
      <c r="AY603" s="112">
        <v>0.771778</v>
      </c>
      <c r="AZ603" s="112">
        <v>-17.23499</v>
      </c>
    </row>
    <row r="604" hidden="1">
      <c r="A604">
        <f t="shared" si="2"/>
        <v>0</v>
      </c>
      <c r="B604" t="str">
        <f t="shared" si="3"/>
        <v/>
      </c>
      <c r="C604" t="str">
        <f>if(and(D$4&gt;1,E604=PROSES!$D$22),,D604)</f>
        <v/>
      </c>
      <c r="D604" s="1" t="str">
        <f>if(and(F$4&gt;1,F604=PROSES!$B$10),,F604)</f>
        <v/>
      </c>
      <c r="E604" t="str">
        <f t="shared" si="4"/>
        <v/>
      </c>
      <c r="F604" t="str">
        <f t="shared" si="5"/>
        <v/>
      </c>
      <c r="G604" s="1" t="str">
        <f>if(Z604=PROSES!$E$29,T604,)</f>
        <v/>
      </c>
      <c r="H604" t="str">
        <f>if(X604=PROSES!$E$29,T604,)</f>
        <v/>
      </c>
      <c r="I604" t="str">
        <f t="shared" si="6"/>
        <v/>
      </c>
      <c r="J604" t="str">
        <f>if(and($K$4&gt;1,R604=PROSES!$C$2),,K604)</f>
        <v/>
      </c>
      <c r="K604" s="1" t="str">
        <f>if(and($L$4&gt;1,L604=PROSES!$B$2),,L604)</f>
        <v/>
      </c>
      <c r="L604" t="str">
        <f t="shared" si="7"/>
        <v/>
      </c>
      <c r="M604" t="str">
        <f>if(Z604=PROSES!$B$3,T604,)</f>
        <v/>
      </c>
      <c r="N604" t="str">
        <f>if(X604=PROSES!$B$3,T604,)</f>
        <v/>
      </c>
      <c r="O604" t="str">
        <f t="shared" si="8"/>
        <v/>
      </c>
      <c r="P604" t="str">
        <f>if(Z604=PROSES!$B$1,T604,)</f>
        <v/>
      </c>
      <c r="Q604" t="str">
        <f>if(X604=PROSES!$B$1,T604,)</f>
        <v/>
      </c>
      <c r="R604" t="str">
        <f t="shared" si="9"/>
        <v>KEBONSIRIH</v>
      </c>
      <c r="S604" s="3"/>
      <c r="T604" s="68" t="s">
        <v>3855</v>
      </c>
      <c r="U604" s="68" t="s">
        <v>58</v>
      </c>
      <c r="V604" s="68" t="s">
        <v>58</v>
      </c>
      <c r="W604" s="68" t="s">
        <v>3798</v>
      </c>
      <c r="X604" s="68"/>
      <c r="Y604" s="112" t="s">
        <v>3856</v>
      </c>
      <c r="Z604" s="68" t="s">
        <v>207</v>
      </c>
      <c r="AA604" s="112" t="s">
        <v>66</v>
      </c>
      <c r="AB604" s="6"/>
      <c r="AC604" s="6"/>
      <c r="AD604" s="112">
        <v>0.0</v>
      </c>
      <c r="AE604" s="112">
        <v>1.0</v>
      </c>
      <c r="AF604" s="6"/>
      <c r="AG604" s="112">
        <v>2.01</v>
      </c>
      <c r="AH604" s="112">
        <v>1.0</v>
      </c>
      <c r="AI604" s="68" t="s">
        <v>64</v>
      </c>
      <c r="AJ604" s="112">
        <v>0.0</v>
      </c>
      <c r="AK604" s="6"/>
      <c r="AL604" s="6"/>
      <c r="AM604" s="112">
        <v>0.0</v>
      </c>
      <c r="AN604" s="112">
        <v>0.0</v>
      </c>
      <c r="AO604" s="112">
        <v>100.0</v>
      </c>
      <c r="AP604" s="112">
        <v>1.0</v>
      </c>
      <c r="AQ604" s="112">
        <v>780.0</v>
      </c>
      <c r="AR604" s="112">
        <v>0.3268954</v>
      </c>
      <c r="AS604" s="112">
        <v>81.8699</v>
      </c>
      <c r="AT604" s="112">
        <v>0.04623</v>
      </c>
      <c r="AU604" s="112">
        <v>0.32361</v>
      </c>
      <c r="AV604" s="112">
        <v>0.33768</v>
      </c>
      <c r="AW604" s="112">
        <v>1.11153</v>
      </c>
      <c r="AX604" s="112">
        <v>0.0</v>
      </c>
      <c r="AY604" s="112">
        <v>0.8566406</v>
      </c>
      <c r="AZ604" s="112">
        <v>-12.16923</v>
      </c>
    </row>
    <row r="605" hidden="1">
      <c r="A605">
        <f t="shared" si="2"/>
        <v>0</v>
      </c>
      <c r="B605" t="str">
        <f t="shared" si="3"/>
        <v/>
      </c>
      <c r="C605" t="str">
        <f>if(and(D$4&gt;1,E605=PROSES!$D$22),,D605)</f>
        <v/>
      </c>
      <c r="D605" s="1" t="str">
        <f>if(and(F$4&gt;1,F605=PROSES!$B$10),,F605)</f>
        <v/>
      </c>
      <c r="E605" t="str">
        <f t="shared" si="4"/>
        <v/>
      </c>
      <c r="F605" t="str">
        <f t="shared" si="5"/>
        <v/>
      </c>
      <c r="G605" s="1" t="str">
        <f>if(Z605=PROSES!$E$29,T605,)</f>
        <v/>
      </c>
      <c r="H605" t="str">
        <f>if(X605=PROSES!$E$29,T605,)</f>
        <v/>
      </c>
      <c r="I605" t="str">
        <f t="shared" si="6"/>
        <v/>
      </c>
      <c r="J605" t="str">
        <f>if(and($K$4&gt;1,R605=PROSES!$C$2),,K605)</f>
        <v/>
      </c>
      <c r="K605" s="1" t="str">
        <f>if(and($L$4&gt;1,L605=PROSES!$B$2),,L605)</f>
        <v/>
      </c>
      <c r="L605" t="str">
        <f t="shared" si="7"/>
        <v/>
      </c>
      <c r="M605" t="str">
        <f>if(Z605=PROSES!$B$3,T605,)</f>
        <v/>
      </c>
      <c r="N605" t="str">
        <f>if(X605=PROSES!$B$3,T605,)</f>
        <v/>
      </c>
      <c r="O605" t="str">
        <f t="shared" si="8"/>
        <v/>
      </c>
      <c r="P605" t="str">
        <f>if(Z605=PROSES!$B$1,T605,)</f>
        <v/>
      </c>
      <c r="Q605" t="str">
        <f>if(X605=PROSES!$B$1,T605,)</f>
        <v/>
      </c>
      <c r="R605" t="str">
        <f t="shared" si="9"/>
        <v>GAMBIR LAMA II</v>
      </c>
      <c r="S605" s="3"/>
      <c r="T605" s="68" t="s">
        <v>3857</v>
      </c>
      <c r="U605" s="68" t="s">
        <v>58</v>
      </c>
      <c r="V605" s="68" t="s">
        <v>58</v>
      </c>
      <c r="W605" s="68" t="s">
        <v>3801</v>
      </c>
      <c r="X605" s="68"/>
      <c r="Y605" s="68" t="s">
        <v>3856</v>
      </c>
      <c r="Z605" s="68" t="s">
        <v>3802</v>
      </c>
      <c r="AA605" s="68" t="s">
        <v>61</v>
      </c>
      <c r="AB605" s="6"/>
      <c r="AC605" s="6"/>
      <c r="AD605" s="112">
        <v>0.0</v>
      </c>
      <c r="AE605" s="112">
        <v>1.0</v>
      </c>
      <c r="AF605" s="6"/>
      <c r="AG605" s="112">
        <v>0.15</v>
      </c>
      <c r="AH605" s="112">
        <v>1.0</v>
      </c>
      <c r="AI605" s="68" t="s">
        <v>64</v>
      </c>
      <c r="AJ605" s="112">
        <v>0.0</v>
      </c>
      <c r="AK605" s="6"/>
      <c r="AL605" s="6"/>
      <c r="AM605" s="112">
        <v>0.0</v>
      </c>
      <c r="AN605" s="112">
        <v>0.0</v>
      </c>
      <c r="AO605" s="112">
        <v>100.0</v>
      </c>
      <c r="AP605" s="112">
        <v>1.0</v>
      </c>
      <c r="AQ605" s="112">
        <v>0.78</v>
      </c>
      <c r="AR605" s="112">
        <v>0.02439518</v>
      </c>
      <c r="AS605" s="112">
        <v>81.8699</v>
      </c>
      <c r="AT605" s="112">
        <v>0.00345</v>
      </c>
      <c r="AU605" s="112">
        <v>0.02415</v>
      </c>
      <c r="AV605" s="112">
        <v>0.01755</v>
      </c>
      <c r="AW605" s="112">
        <v>0.0141</v>
      </c>
      <c r="AX605" s="112">
        <v>0.0</v>
      </c>
      <c r="AY605" s="112">
        <v>0.2365917</v>
      </c>
      <c r="AZ605" s="112">
        <v>-117.3499</v>
      </c>
    </row>
    <row r="606" hidden="1">
      <c r="A606">
        <f t="shared" si="2"/>
        <v>0</v>
      </c>
      <c r="B606" t="str">
        <f t="shared" si="3"/>
        <v/>
      </c>
      <c r="C606" t="str">
        <f>if(and(D$4&gt;1,E606=PROSES!$D$22),,D606)</f>
        <v/>
      </c>
      <c r="D606" s="1" t="str">
        <f>if(and(F$4&gt;1,F606=PROSES!$B$10),,F606)</f>
        <v/>
      </c>
      <c r="E606" t="str">
        <f t="shared" si="4"/>
        <v/>
      </c>
      <c r="F606" t="str">
        <f t="shared" si="5"/>
        <v/>
      </c>
      <c r="G606" s="1" t="str">
        <f>if(Z606=PROSES!$E$29,T606,)</f>
        <v/>
      </c>
      <c r="H606" t="str">
        <f>if(X606=PROSES!$E$29,T606,)</f>
        <v/>
      </c>
      <c r="I606" t="str">
        <f t="shared" si="6"/>
        <v/>
      </c>
      <c r="J606" t="str">
        <f>if(and($K$4&gt;1,R606=PROSES!$C$2),,K606)</f>
        <v/>
      </c>
      <c r="K606" s="1" t="str">
        <f>if(and($L$4&gt;1,L606=PROSES!$B$2),,L606)</f>
        <v/>
      </c>
      <c r="L606" t="str">
        <f t="shared" si="7"/>
        <v/>
      </c>
      <c r="M606" t="str">
        <f>if(Z606=PROSES!$B$3,T606,)</f>
        <v/>
      </c>
      <c r="N606" t="str">
        <f>if(X606=PROSES!$B$3,T606,)</f>
        <v/>
      </c>
      <c r="O606" t="str">
        <f t="shared" si="8"/>
        <v/>
      </c>
      <c r="P606" t="str">
        <f>if(Z606=PROSES!$B$1,T606,)</f>
        <v/>
      </c>
      <c r="Q606" t="str">
        <f>if(X606=PROSES!$B$1,T606,)</f>
        <v/>
      </c>
      <c r="R606" t="str">
        <f t="shared" si="9"/>
        <v>KEBONSIRIH</v>
      </c>
      <c r="S606" s="3"/>
      <c r="T606" s="68" t="s">
        <v>3858</v>
      </c>
      <c r="U606" s="68" t="s">
        <v>58</v>
      </c>
      <c r="V606" s="68" t="s">
        <v>58</v>
      </c>
      <c r="W606" s="68" t="s">
        <v>3798</v>
      </c>
      <c r="X606" s="68"/>
      <c r="Y606" s="68" t="s">
        <v>3859</v>
      </c>
      <c r="Z606" s="68" t="s">
        <v>207</v>
      </c>
      <c r="AA606" s="68" t="s">
        <v>66</v>
      </c>
      <c r="AB606" s="6"/>
      <c r="AC606" s="6"/>
      <c r="AD606" s="112">
        <v>0.0</v>
      </c>
      <c r="AE606" s="112">
        <v>1.0</v>
      </c>
      <c r="AF606" s="6"/>
      <c r="AG606" s="112">
        <v>2.01</v>
      </c>
      <c r="AH606" s="112">
        <v>1.0</v>
      </c>
      <c r="AI606" s="68" t="s">
        <v>64</v>
      </c>
      <c r="AJ606" s="112">
        <v>0.0</v>
      </c>
      <c r="AK606" s="6"/>
      <c r="AL606" s="6"/>
      <c r="AM606" s="112">
        <v>0.0</v>
      </c>
      <c r="AN606" s="112">
        <v>0.0</v>
      </c>
      <c r="AO606" s="112">
        <v>100.0</v>
      </c>
      <c r="AP606" s="112">
        <v>1.0</v>
      </c>
      <c r="AQ606" s="112">
        <v>780.0</v>
      </c>
      <c r="AR606" s="112">
        <v>0.3268954</v>
      </c>
      <c r="AS606" s="112">
        <v>81.8699</v>
      </c>
      <c r="AT606" s="112">
        <v>0.04623</v>
      </c>
      <c r="AU606" s="112">
        <v>0.32361</v>
      </c>
      <c r="AV606" s="112">
        <v>0.33768</v>
      </c>
      <c r="AW606" s="112">
        <v>1.11153</v>
      </c>
      <c r="AX606" s="112">
        <v>0.0</v>
      </c>
      <c r="AY606" s="112">
        <v>0.8566406</v>
      </c>
      <c r="AZ606" s="112">
        <v>-12.16923</v>
      </c>
    </row>
    <row r="607" hidden="1">
      <c r="A607">
        <f t="shared" si="2"/>
        <v>0</v>
      </c>
      <c r="B607" t="str">
        <f t="shared" si="3"/>
        <v/>
      </c>
      <c r="C607" t="str">
        <f>if(and(D$4&gt;1,E607=PROSES!$D$22),,D607)</f>
        <v/>
      </c>
      <c r="D607" s="1" t="str">
        <f>if(and(F$4&gt;1,F607=PROSES!$B$10),,F607)</f>
        <v/>
      </c>
      <c r="E607" t="str">
        <f t="shared" si="4"/>
        <v/>
      </c>
      <c r="F607" t="str">
        <f t="shared" si="5"/>
        <v/>
      </c>
      <c r="G607" s="1" t="str">
        <f>if(Z607=PROSES!$E$29,T607,)</f>
        <v/>
      </c>
      <c r="H607" t="str">
        <f>if(X607=PROSES!$E$29,T607,)</f>
        <v/>
      </c>
      <c r="I607" t="str">
        <f t="shared" si="6"/>
        <v/>
      </c>
      <c r="J607" t="str">
        <f>if(and($K$4&gt;1,R607=PROSES!$C$2),,K607)</f>
        <v/>
      </c>
      <c r="K607" s="1" t="str">
        <f>if(and($L$4&gt;1,L607=PROSES!$B$2),,L607)</f>
        <v/>
      </c>
      <c r="L607" t="str">
        <f t="shared" si="7"/>
        <v/>
      </c>
      <c r="M607" t="str">
        <f>if(Z607=PROSES!$B$3,T607,)</f>
        <v/>
      </c>
      <c r="N607" t="str">
        <f>if(X607=PROSES!$B$3,T607,)</f>
        <v/>
      </c>
      <c r="O607" t="str">
        <f t="shared" si="8"/>
        <v/>
      </c>
      <c r="P607" t="str">
        <f>if(Z607=PROSES!$B$1,T607,)</f>
        <v/>
      </c>
      <c r="Q607" t="str">
        <f>if(X607=PROSES!$B$1,T607,)</f>
        <v/>
      </c>
      <c r="R607" t="str">
        <f t="shared" si="9"/>
        <v>GAMBIR LAMA II</v>
      </c>
      <c r="S607" s="3"/>
      <c r="T607" s="68" t="s">
        <v>3860</v>
      </c>
      <c r="U607" s="68" t="s">
        <v>58</v>
      </c>
      <c r="V607" s="68" t="s">
        <v>58</v>
      </c>
      <c r="W607" s="68" t="s">
        <v>3801</v>
      </c>
      <c r="X607" s="68"/>
      <c r="Y607" s="68" t="s">
        <v>3859</v>
      </c>
      <c r="Z607" s="68" t="s">
        <v>3802</v>
      </c>
      <c r="AA607" s="68" t="s">
        <v>61</v>
      </c>
      <c r="AB607" s="6"/>
      <c r="AC607" s="6"/>
      <c r="AD607" s="112">
        <v>0.0</v>
      </c>
      <c r="AE607" s="112">
        <v>1.0</v>
      </c>
      <c r="AF607" s="6"/>
      <c r="AG607" s="112">
        <v>0.15</v>
      </c>
      <c r="AH607" s="112">
        <v>1.0</v>
      </c>
      <c r="AI607" s="68" t="s">
        <v>64</v>
      </c>
      <c r="AJ607" s="112">
        <v>0.0</v>
      </c>
      <c r="AK607" s="6"/>
      <c r="AL607" s="6"/>
      <c r="AM607" s="112">
        <v>0.0</v>
      </c>
      <c r="AN607" s="112">
        <v>0.0</v>
      </c>
      <c r="AO607" s="112">
        <v>100.0</v>
      </c>
      <c r="AP607" s="112">
        <v>1.0</v>
      </c>
      <c r="AQ607" s="112">
        <v>0.78</v>
      </c>
      <c r="AR607" s="112">
        <v>0.02439518</v>
      </c>
      <c r="AS607" s="112">
        <v>81.8699</v>
      </c>
      <c r="AT607" s="112">
        <v>0.00345</v>
      </c>
      <c r="AU607" s="112">
        <v>0.02415</v>
      </c>
      <c r="AV607" s="112">
        <v>0.01755</v>
      </c>
      <c r="AW607" s="112">
        <v>0.0141</v>
      </c>
      <c r="AX607" s="112">
        <v>0.0</v>
      </c>
      <c r="AY607" s="112">
        <v>0.2365917</v>
      </c>
      <c r="AZ607" s="112">
        <v>-117.3499</v>
      </c>
    </row>
    <row r="608" hidden="1">
      <c r="A608">
        <f t="shared" si="2"/>
        <v>0</v>
      </c>
      <c r="B608" t="str">
        <f t="shared" si="3"/>
        <v/>
      </c>
      <c r="C608" t="str">
        <f>if(and(D$4&gt;1,E608=PROSES!$D$22),,D608)</f>
        <v/>
      </c>
      <c r="D608" s="1" t="str">
        <f>if(and(F$4&gt;1,F608=PROSES!$B$10),,F608)</f>
        <v/>
      </c>
      <c r="E608" t="str">
        <f t="shared" si="4"/>
        <v/>
      </c>
      <c r="F608" t="str">
        <f t="shared" si="5"/>
        <v/>
      </c>
      <c r="G608" s="1" t="str">
        <f>if(Z608=PROSES!$E$29,T608,)</f>
        <v/>
      </c>
      <c r="H608" t="str">
        <f>if(X608=PROSES!$E$29,T608,)</f>
        <v/>
      </c>
      <c r="I608" t="str">
        <f t="shared" si="6"/>
        <v/>
      </c>
      <c r="J608" t="str">
        <f>if(and($K$4&gt;1,R608=PROSES!$C$2),,K608)</f>
        <v/>
      </c>
      <c r="K608" s="1" t="str">
        <f>if(and($L$4&gt;1,L608=PROSES!$B$2),,L608)</f>
        <v/>
      </c>
      <c r="L608" t="str">
        <f t="shared" si="7"/>
        <v/>
      </c>
      <c r="M608" t="str">
        <f>if(Z608=PROSES!$B$3,T608,)</f>
        <v/>
      </c>
      <c r="N608" t="str">
        <f>if(X608=PROSES!$B$3,T608,)</f>
        <v/>
      </c>
      <c r="O608" t="str">
        <f t="shared" si="8"/>
        <v/>
      </c>
      <c r="P608" t="str">
        <f>if(Z608=PROSES!$B$1,T608,)</f>
        <v/>
      </c>
      <c r="Q608" t="str">
        <f>if(X608=PROSES!$B$1,T608,)</f>
        <v/>
      </c>
      <c r="R608" t="str">
        <f t="shared" si="9"/>
        <v>4KDING</v>
      </c>
      <c r="S608" s="3"/>
      <c r="T608" s="68" t="s">
        <v>1134</v>
      </c>
      <c r="U608" s="68" t="s">
        <v>82</v>
      </c>
      <c r="V608" s="68" t="s">
        <v>82</v>
      </c>
      <c r="W608" s="68" t="s">
        <v>1135</v>
      </c>
      <c r="X608" s="68"/>
      <c r="Y608" s="68" t="s">
        <v>1136</v>
      </c>
      <c r="Z608" s="68" t="s">
        <v>1137</v>
      </c>
      <c r="AA608" s="68" t="s">
        <v>88</v>
      </c>
      <c r="AB608" s="6"/>
      <c r="AC608" s="6"/>
      <c r="AD608" s="112">
        <v>0.0</v>
      </c>
      <c r="AE608" s="112">
        <v>1.0</v>
      </c>
      <c r="AF608" s="6"/>
      <c r="AG608" s="112">
        <v>2.16</v>
      </c>
      <c r="AH608" s="112">
        <v>1.0</v>
      </c>
      <c r="AI608" s="68" t="s">
        <v>64</v>
      </c>
      <c r="AJ608" s="112">
        <v>0.0</v>
      </c>
      <c r="AK608" s="6"/>
      <c r="AL608" s="6"/>
      <c r="AM608" s="112">
        <v>0.0</v>
      </c>
      <c r="AN608" s="112">
        <v>0.0</v>
      </c>
      <c r="AO608" s="112">
        <v>100.0</v>
      </c>
      <c r="AP608" s="112">
        <v>1.0</v>
      </c>
      <c r="AQ608" s="112">
        <v>1.029</v>
      </c>
      <c r="AR608" s="112">
        <v>0.2715124</v>
      </c>
      <c r="AS608" s="112">
        <v>80.34584</v>
      </c>
      <c r="AT608" s="112">
        <v>0.0455328</v>
      </c>
      <c r="AU608" s="112">
        <v>0.2676672</v>
      </c>
      <c r="AV608" s="112">
        <v>0.200556</v>
      </c>
      <c r="AW608" s="112">
        <v>0.1508976</v>
      </c>
      <c r="AX608" s="112">
        <v>0.0</v>
      </c>
      <c r="AY608" s="112">
        <v>0.2382712</v>
      </c>
      <c r="AZ608" s="112">
        <v>-117.3344</v>
      </c>
    </row>
    <row r="609" hidden="1">
      <c r="A609">
        <f t="shared" si="2"/>
        <v>0</v>
      </c>
      <c r="B609" t="str">
        <f t="shared" si="3"/>
        <v/>
      </c>
      <c r="C609" t="str">
        <f>if(and(D$4&gt;1,E609=PROSES!$D$22),,D609)</f>
        <v/>
      </c>
      <c r="D609" s="1" t="str">
        <f>if(and(F$4&gt;1,F609=PROSES!$B$10),,F609)</f>
        <v/>
      </c>
      <c r="E609" t="str">
        <f t="shared" si="4"/>
        <v/>
      </c>
      <c r="F609" t="str">
        <f t="shared" si="5"/>
        <v/>
      </c>
      <c r="G609" s="1" t="str">
        <f>if(Z609=PROSES!$E$29,T609,)</f>
        <v/>
      </c>
      <c r="H609" t="str">
        <f>if(X609=PROSES!$E$29,T609,)</f>
        <v/>
      </c>
      <c r="I609" t="str">
        <f t="shared" si="6"/>
        <v/>
      </c>
      <c r="J609" t="str">
        <f>if(and($K$4&gt;1,R609=PROSES!$C$2),,K609)</f>
        <v/>
      </c>
      <c r="K609" s="1" t="str">
        <f>if(and($L$4&gt;1,L609=PROSES!$B$2),,L609)</f>
        <v/>
      </c>
      <c r="L609" t="str">
        <f t="shared" si="7"/>
        <v/>
      </c>
      <c r="M609" t="str">
        <f>if(Z609=PROSES!$B$3,T609,)</f>
        <v/>
      </c>
      <c r="N609" t="str">
        <f>if(X609=PROSES!$B$3,T609,)</f>
        <v/>
      </c>
      <c r="O609" t="str">
        <f t="shared" si="8"/>
        <v/>
      </c>
      <c r="P609" t="str">
        <f>if(Z609=PROSES!$B$1,T609,)</f>
        <v/>
      </c>
      <c r="Q609" t="str">
        <f>if(X609=PROSES!$B$1,T609,)</f>
        <v/>
      </c>
      <c r="R609" t="str">
        <f t="shared" si="9"/>
        <v>UJUNG5</v>
      </c>
      <c r="S609" s="3"/>
      <c r="T609" s="68" t="s">
        <v>1138</v>
      </c>
      <c r="U609" s="68" t="s">
        <v>82</v>
      </c>
      <c r="V609" s="68" t="s">
        <v>82</v>
      </c>
      <c r="W609" s="68" t="s">
        <v>1139</v>
      </c>
      <c r="X609" s="68"/>
      <c r="Y609" s="112" t="s">
        <v>1140</v>
      </c>
      <c r="Z609" s="68" t="s">
        <v>1141</v>
      </c>
      <c r="AA609" s="112" t="s">
        <v>88</v>
      </c>
      <c r="AB609" s="6"/>
      <c r="AC609" s="6"/>
      <c r="AD609" s="112">
        <v>0.0</v>
      </c>
      <c r="AE609" s="112">
        <v>1.0</v>
      </c>
      <c r="AF609" s="6"/>
      <c r="AG609" s="112">
        <v>4.63</v>
      </c>
      <c r="AH609" s="112">
        <v>1.0</v>
      </c>
      <c r="AI609" s="68" t="s">
        <v>64</v>
      </c>
      <c r="AJ609" s="112">
        <v>0.0</v>
      </c>
      <c r="AK609" s="6"/>
      <c r="AL609" s="6"/>
      <c r="AM609" s="112">
        <v>0.0</v>
      </c>
      <c r="AN609" s="112">
        <v>0.0</v>
      </c>
      <c r="AO609" s="112">
        <v>100.0</v>
      </c>
      <c r="AP609" s="112">
        <v>1.0</v>
      </c>
      <c r="AQ609" s="112">
        <v>1.216</v>
      </c>
      <c r="AR609" s="112">
        <v>2.010995</v>
      </c>
      <c r="AS609" s="112">
        <v>76.9953</v>
      </c>
      <c r="AT609" s="112">
        <v>0.4525362</v>
      </c>
      <c r="AU609" s="112">
        <v>1.959416</v>
      </c>
      <c r="AV609" s="112">
        <v>2.276895</v>
      </c>
      <c r="AW609" s="112">
        <v>7.480228</v>
      </c>
      <c r="AX609" s="112">
        <v>0.0</v>
      </c>
      <c r="AY609" s="112">
        <v>0.9637741</v>
      </c>
      <c r="AZ609" s="112">
        <v>-5.281498</v>
      </c>
    </row>
    <row r="610" hidden="1">
      <c r="A610">
        <f t="shared" si="2"/>
        <v>0</v>
      </c>
      <c r="B610" t="str">
        <f t="shared" si="3"/>
        <v/>
      </c>
      <c r="C610" t="str">
        <f>if(and(D$4&gt;1,E610=PROSES!$D$22),,D610)</f>
        <v/>
      </c>
      <c r="D610" s="1" t="str">
        <f>if(and(F$4&gt;1,F610=PROSES!$B$10),,F610)</f>
        <v/>
      </c>
      <c r="E610" t="str">
        <f t="shared" si="4"/>
        <v/>
      </c>
      <c r="F610" t="str">
        <f t="shared" si="5"/>
        <v/>
      </c>
      <c r="G610" s="1" t="str">
        <f>if(Z610=PROSES!$E$29,T610,)</f>
        <v/>
      </c>
      <c r="H610" t="str">
        <f>if(X610=PROSES!$E$29,T610,)</f>
        <v/>
      </c>
      <c r="I610" t="str">
        <f t="shared" si="6"/>
        <v/>
      </c>
      <c r="J610" t="str">
        <f>if(and($K$4&gt;1,R610=PROSES!$C$2),,K610)</f>
        <v/>
      </c>
      <c r="K610" s="1" t="str">
        <f>if(and($L$4&gt;1,L610=PROSES!$B$2),,L610)</f>
        <v/>
      </c>
      <c r="L610" t="str">
        <f t="shared" si="7"/>
        <v/>
      </c>
      <c r="M610" t="str">
        <f>if(Z610=PROSES!$B$3,T610,)</f>
        <v/>
      </c>
      <c r="N610" t="str">
        <f>if(X610=PROSES!$B$3,T610,)</f>
        <v/>
      </c>
      <c r="O610" t="str">
        <f t="shared" si="8"/>
        <v/>
      </c>
      <c r="P610" t="str">
        <f>if(Z610=PROSES!$B$1,T610,)</f>
        <v/>
      </c>
      <c r="Q610" t="str">
        <f>if(X610=PROSES!$B$1,T610,)</f>
        <v/>
      </c>
      <c r="R610" t="str">
        <f t="shared" si="9"/>
        <v>DoubleBusbarWithTieBANARAN5</v>
      </c>
      <c r="S610" s="3"/>
      <c r="T610" s="68" t="s">
        <v>1142</v>
      </c>
      <c r="U610" s="68" t="s">
        <v>82</v>
      </c>
      <c r="V610" s="68" t="s">
        <v>82</v>
      </c>
      <c r="W610" s="68" t="s">
        <v>614</v>
      </c>
      <c r="X610" s="68" t="s">
        <v>1143</v>
      </c>
      <c r="Y610" s="112" t="s">
        <v>1144</v>
      </c>
      <c r="Z610" s="68" t="s">
        <v>378</v>
      </c>
      <c r="AA610" s="112" t="s">
        <v>88</v>
      </c>
      <c r="AB610" s="6"/>
      <c r="AC610" s="6"/>
      <c r="AD610" s="112">
        <v>0.0</v>
      </c>
      <c r="AE610" s="112">
        <v>1.0</v>
      </c>
      <c r="AF610" s="6"/>
      <c r="AG610" s="112">
        <v>0.46</v>
      </c>
      <c r="AH610" s="112">
        <v>1.0</v>
      </c>
      <c r="AI610" s="68" t="s">
        <v>64</v>
      </c>
      <c r="AJ610" s="112">
        <v>0.0</v>
      </c>
      <c r="AK610" s="6"/>
      <c r="AL610" s="6"/>
      <c r="AM610" s="112">
        <v>0.0</v>
      </c>
      <c r="AN610" s="112">
        <v>0.0</v>
      </c>
      <c r="AO610" s="112">
        <v>100.0</v>
      </c>
      <c r="AP610" s="112">
        <v>1.0</v>
      </c>
      <c r="AQ610" s="112">
        <v>3.746</v>
      </c>
      <c r="AR610" s="112">
        <v>0.2958156</v>
      </c>
      <c r="AS610" s="112">
        <v>87.29314</v>
      </c>
      <c r="AT610" s="112">
        <v>0.0139702</v>
      </c>
      <c r="AU610" s="112">
        <v>0.2954856</v>
      </c>
      <c r="AV610" s="112">
        <v>0.0829702</v>
      </c>
      <c r="AW610" s="112">
        <v>0.8864568</v>
      </c>
      <c r="AX610" s="112">
        <v>0.0</v>
      </c>
      <c r="AY610" s="112">
        <v>0.6704465</v>
      </c>
      <c r="AZ610" s="112">
        <v>-3.952669</v>
      </c>
    </row>
    <row r="611" hidden="1">
      <c r="A611">
        <f t="shared" si="2"/>
        <v>0</v>
      </c>
      <c r="B611" t="str">
        <f t="shared" si="3"/>
        <v/>
      </c>
      <c r="C611" t="str">
        <f>if(and(D$4&gt;1,E611=PROSES!$D$22),,D611)</f>
        <v/>
      </c>
      <c r="D611" s="1" t="str">
        <f>if(and(F$4&gt;1,F611=PROSES!$B$10),,F611)</f>
        <v/>
      </c>
      <c r="E611" t="str">
        <f t="shared" si="4"/>
        <v/>
      </c>
      <c r="F611" t="str">
        <f t="shared" si="5"/>
        <v/>
      </c>
      <c r="G611" s="1" t="str">
        <f>if(Z611=PROSES!$E$29,T611,)</f>
        <v/>
      </c>
      <c r="H611" t="str">
        <f>if(X611=PROSES!$E$29,T611,)</f>
        <v/>
      </c>
      <c r="I611" t="str">
        <f t="shared" si="6"/>
        <v/>
      </c>
      <c r="J611" t="str">
        <f>if(and($K$4&gt;1,R611=PROSES!$C$2),,K611)</f>
        <v/>
      </c>
      <c r="K611" s="1" t="str">
        <f>if(and($L$4&gt;1,L611=PROSES!$B$2),,L611)</f>
        <v/>
      </c>
      <c r="L611" t="str">
        <f t="shared" si="7"/>
        <v/>
      </c>
      <c r="M611" t="str">
        <f>if(Z611=PROSES!$B$3,T611,)</f>
        <v/>
      </c>
      <c r="N611" t="str">
        <f>if(X611=PROSES!$B$3,T611,)</f>
        <v/>
      </c>
      <c r="O611" t="str">
        <f t="shared" si="8"/>
        <v/>
      </c>
      <c r="P611" t="str">
        <f>if(Z611=PROSES!$B$1,T611,)</f>
        <v/>
      </c>
      <c r="Q611" t="str">
        <f>if(X611=PROSES!$B$1,T611,)</f>
        <v/>
      </c>
      <c r="R611" t="str">
        <f t="shared" si="9"/>
        <v>DoubleBusbarWithTieBANARAN5</v>
      </c>
      <c r="S611" s="3"/>
      <c r="T611" s="68" t="s">
        <v>1145</v>
      </c>
      <c r="U611" s="68" t="s">
        <v>82</v>
      </c>
      <c r="V611" s="68" t="s">
        <v>82</v>
      </c>
      <c r="W611" s="68" t="s">
        <v>614</v>
      </c>
      <c r="X611" s="68" t="s">
        <v>1143</v>
      </c>
      <c r="Y611" s="68" t="s">
        <v>1144</v>
      </c>
      <c r="Z611" s="68" t="s">
        <v>378</v>
      </c>
      <c r="AA611" s="68" t="s">
        <v>88</v>
      </c>
      <c r="AB611" s="6"/>
      <c r="AC611" s="6"/>
      <c r="AD611" s="112">
        <v>0.0</v>
      </c>
      <c r="AE611" s="112">
        <v>1.0</v>
      </c>
      <c r="AF611" s="6"/>
      <c r="AG611" s="112">
        <v>0.46</v>
      </c>
      <c r="AH611" s="112">
        <v>1.0</v>
      </c>
      <c r="AI611" s="68" t="s">
        <v>64</v>
      </c>
      <c r="AJ611" s="112">
        <v>0.0</v>
      </c>
      <c r="AK611" s="6"/>
      <c r="AL611" s="6"/>
      <c r="AM611" s="112">
        <v>0.0</v>
      </c>
      <c r="AN611" s="112">
        <v>0.0</v>
      </c>
      <c r="AO611" s="112">
        <v>100.0</v>
      </c>
      <c r="AP611" s="112">
        <v>1.0</v>
      </c>
      <c r="AQ611" s="112">
        <v>3.746</v>
      </c>
      <c r="AR611" s="112">
        <v>0.2958156</v>
      </c>
      <c r="AS611" s="112">
        <v>87.29314</v>
      </c>
      <c r="AT611" s="112">
        <v>0.0139702</v>
      </c>
      <c r="AU611" s="112">
        <v>0.2954856</v>
      </c>
      <c r="AV611" s="112">
        <v>0.0829702</v>
      </c>
      <c r="AW611" s="112">
        <v>0.8864568</v>
      </c>
      <c r="AX611" s="112">
        <v>0.0</v>
      </c>
      <c r="AY611" s="112">
        <v>0.6704465</v>
      </c>
      <c r="AZ611" s="112">
        <v>-3.952669</v>
      </c>
    </row>
    <row r="612">
      <c r="A612">
        <f t="shared" si="2"/>
        <v>0</v>
      </c>
      <c r="B612" t="str">
        <f t="shared" si="3"/>
        <v/>
      </c>
      <c r="C612" t="str">
        <f>if(and(D$4&gt;1,E612=PROSES!$D$22),,D612)</f>
        <v/>
      </c>
      <c r="D612" s="1" t="str">
        <f>if(and(F$4&gt;1,F612=PROSES!$B$10),,F612)</f>
        <v/>
      </c>
      <c r="E612" t="str">
        <f t="shared" si="4"/>
        <v/>
      </c>
      <c r="F612" t="str">
        <f t="shared" si="5"/>
        <v/>
      </c>
      <c r="G612" s="1" t="str">
        <f>if(Z612=PROSES!$E$29,T612,)</f>
        <v/>
      </c>
      <c r="H612" t="str">
        <f>if(X612=PROSES!$E$29,T612,)</f>
        <v/>
      </c>
      <c r="I612" t="str">
        <f t="shared" si="6"/>
        <v/>
      </c>
      <c r="J612" t="str">
        <f>if(and($K$4&gt;1,R612=PROSES!$C$2),,K612)</f>
        <v/>
      </c>
      <c r="K612" s="1" t="str">
        <f>if(and($L$4&gt;1,L612=PROSES!$B$2),,L612)</f>
        <v/>
      </c>
      <c r="L612" t="str">
        <f t="shared" si="7"/>
        <v/>
      </c>
      <c r="M612" t="str">
        <f>if(Z612=PROSES!$B$3,T612,)</f>
        <v/>
      </c>
      <c r="N612" t="str">
        <f>if(X612=PROSES!$B$3,T612,)</f>
        <v/>
      </c>
      <c r="O612" t="str">
        <f t="shared" si="8"/>
        <v/>
      </c>
      <c r="P612" t="str">
        <f>if(Z612=PROSES!$B$1,T612,)</f>
        <v/>
      </c>
      <c r="Q612" t="str">
        <f>if(X612=PROSES!$B$1,T612,)</f>
        <v/>
      </c>
      <c r="R612" t="str">
        <f t="shared" si="9"/>
        <v>DoubleBusbarWithTieJAYA KERTAS5</v>
      </c>
      <c r="S612" s="3"/>
      <c r="T612" s="68" t="s">
        <v>1146</v>
      </c>
      <c r="U612" s="68" t="s">
        <v>82</v>
      </c>
      <c r="V612" s="68" t="s">
        <v>82</v>
      </c>
      <c r="W612" s="68" t="s">
        <v>1147</v>
      </c>
      <c r="X612" s="68" t="s">
        <v>1143</v>
      </c>
      <c r="Y612" s="68" t="s">
        <v>1148</v>
      </c>
      <c r="Z612" s="68" t="s">
        <v>1047</v>
      </c>
      <c r="AA612" s="68" t="s">
        <v>85</v>
      </c>
      <c r="AB612" s="6"/>
      <c r="AC612" s="6"/>
      <c r="AD612" s="112">
        <v>0.0</v>
      </c>
      <c r="AE612" s="112">
        <v>1.0</v>
      </c>
      <c r="AF612" s="6"/>
      <c r="AG612" s="112">
        <v>31.215</v>
      </c>
      <c r="AH612" s="112">
        <v>1.0</v>
      </c>
      <c r="AI612" s="68" t="s">
        <v>64</v>
      </c>
      <c r="AJ612" s="112">
        <v>0.0</v>
      </c>
      <c r="AK612" s="6"/>
      <c r="AL612" s="6"/>
      <c r="AM612" s="112">
        <v>0.0</v>
      </c>
      <c r="AN612" s="112">
        <v>0.0</v>
      </c>
      <c r="AO612" s="112">
        <v>100.0</v>
      </c>
      <c r="AP612" s="112">
        <v>1.0</v>
      </c>
      <c r="AQ612" s="112">
        <v>1.2</v>
      </c>
      <c r="AR612" s="112">
        <v>8.226732</v>
      </c>
      <c r="AS612" s="112">
        <v>82.67545</v>
      </c>
      <c r="AT612" s="112">
        <v>1.048824</v>
      </c>
      <c r="AU612" s="112">
        <v>8.159601</v>
      </c>
      <c r="AV612" s="112">
        <v>5.74356</v>
      </c>
      <c r="AW612" s="112">
        <v>24.47256</v>
      </c>
      <c r="AX612" s="112">
        <v>0.0</v>
      </c>
      <c r="AY612" s="112">
        <v>0.6878014</v>
      </c>
      <c r="AZ612" s="112">
        <v>-8.730828</v>
      </c>
    </row>
    <row r="613">
      <c r="A613">
        <f t="shared" si="2"/>
        <v>0</v>
      </c>
      <c r="B613" t="str">
        <f t="shared" si="3"/>
        <v/>
      </c>
      <c r="C613" t="str">
        <f>if(and(D$4&gt;1,E613=PROSES!$D$22),,D613)</f>
        <v/>
      </c>
      <c r="D613" s="1" t="str">
        <f>if(and(F$4&gt;1,F613=PROSES!$B$10),,F613)</f>
        <v/>
      </c>
      <c r="E613" t="str">
        <f t="shared" si="4"/>
        <v/>
      </c>
      <c r="F613" t="str">
        <f t="shared" si="5"/>
        <v/>
      </c>
      <c r="G613" s="1" t="str">
        <f>if(Z613=PROSES!$E$29,T613,)</f>
        <v/>
      </c>
      <c r="H613" t="str">
        <f>if(X613=PROSES!$E$29,T613,)</f>
        <v/>
      </c>
      <c r="I613" t="str">
        <f t="shared" si="6"/>
        <v/>
      </c>
      <c r="J613" t="str">
        <f>if(and($K$4&gt;1,R613=PROSES!$C$2),,K613)</f>
        <v/>
      </c>
      <c r="K613" s="1" t="str">
        <f>if(and($L$4&gt;1,L613=PROSES!$B$2),,L613)</f>
        <v/>
      </c>
      <c r="L613" t="str">
        <f t="shared" si="7"/>
        <v/>
      </c>
      <c r="M613" t="str">
        <f>if(Z613=PROSES!$B$3,T613,)</f>
        <v/>
      </c>
      <c r="N613" t="str">
        <f>if(X613=PROSES!$B$3,T613,)</f>
        <v/>
      </c>
      <c r="O613" t="str">
        <f t="shared" si="8"/>
        <v/>
      </c>
      <c r="P613" t="str">
        <f>if(Z613=PROSES!$B$1,T613,)</f>
        <v/>
      </c>
      <c r="Q613" t="str">
        <f>if(X613=PROSES!$B$1,T613,)</f>
        <v/>
      </c>
      <c r="R613" t="str">
        <f t="shared" si="9"/>
        <v>DoubleBusbarWithTieKERTOSONO5</v>
      </c>
      <c r="S613" s="3"/>
      <c r="T613" s="68" t="s">
        <v>1149</v>
      </c>
      <c r="U613" s="68" t="s">
        <v>82</v>
      </c>
      <c r="V613" s="68" t="s">
        <v>82</v>
      </c>
      <c r="W613" s="68" t="s">
        <v>1147</v>
      </c>
      <c r="X613" s="68" t="s">
        <v>1143</v>
      </c>
      <c r="Y613" s="68" t="s">
        <v>1148</v>
      </c>
      <c r="Z613" s="68" t="s">
        <v>1050</v>
      </c>
      <c r="AA613" s="68" t="s">
        <v>88</v>
      </c>
      <c r="AB613" s="6"/>
      <c r="AC613" s="6"/>
      <c r="AD613" s="112">
        <v>0.0</v>
      </c>
      <c r="AE613" s="112">
        <v>1.0</v>
      </c>
      <c r="AF613" s="6"/>
      <c r="AG613" s="112">
        <v>30.315</v>
      </c>
      <c r="AH613" s="112">
        <v>1.0</v>
      </c>
      <c r="AI613" s="68" t="s">
        <v>64</v>
      </c>
      <c r="AJ613" s="112">
        <v>0.0</v>
      </c>
      <c r="AK613" s="6"/>
      <c r="AL613" s="6"/>
      <c r="AM613" s="112">
        <v>0.0</v>
      </c>
      <c r="AN613" s="112">
        <v>0.0</v>
      </c>
      <c r="AO613" s="112">
        <v>100.0</v>
      </c>
      <c r="AP613" s="112">
        <v>1.0</v>
      </c>
      <c r="AQ613" s="112">
        <v>1.2</v>
      </c>
      <c r="AR613" s="112">
        <v>7.989537</v>
      </c>
      <c r="AS613" s="112">
        <v>82.67545</v>
      </c>
      <c r="AT613" s="112">
        <v>1.018584</v>
      </c>
      <c r="AU613" s="112">
        <v>7.924342</v>
      </c>
      <c r="AV613" s="112">
        <v>5.57796</v>
      </c>
      <c r="AW613" s="112">
        <v>23.76696</v>
      </c>
      <c r="AX613" s="112">
        <v>0.0</v>
      </c>
      <c r="AY613" s="112">
        <v>0.6878014</v>
      </c>
      <c r="AZ613" s="112">
        <v>-8.730828</v>
      </c>
    </row>
    <row r="614" hidden="1">
      <c r="A614">
        <f t="shared" si="2"/>
        <v>0</v>
      </c>
      <c r="B614" t="str">
        <f t="shared" si="3"/>
        <v/>
      </c>
      <c r="C614" t="str">
        <f>if(and(D$4&gt;1,E614=PROSES!$D$22),,D614)</f>
        <v/>
      </c>
      <c r="D614" s="1" t="str">
        <f>if(and(F$4&gt;1,F614=PROSES!$B$10),,F614)</f>
        <v/>
      </c>
      <c r="E614" t="str">
        <f t="shared" si="4"/>
        <v/>
      </c>
      <c r="F614" t="str">
        <f t="shared" si="5"/>
        <v/>
      </c>
      <c r="G614" s="1" t="str">
        <f>if(Z614=PROSES!$E$29,T614,)</f>
        <v/>
      </c>
      <c r="H614" t="str">
        <f>if(X614=PROSES!$E$29,T614,)</f>
        <v/>
      </c>
      <c r="I614" t="str">
        <f t="shared" si="6"/>
        <v/>
      </c>
      <c r="J614" t="str">
        <f>if(and($K$4&gt;1,R614=PROSES!$C$2),,K614)</f>
        <v/>
      </c>
      <c r="K614" s="1" t="str">
        <f>if(and($L$4&gt;1,L614=PROSES!$B$2),,L614)</f>
        <v/>
      </c>
      <c r="L614" t="str">
        <f t="shared" si="7"/>
        <v/>
      </c>
      <c r="M614" t="str">
        <f>if(Z614=PROSES!$B$3,T614,)</f>
        <v/>
      </c>
      <c r="N614" t="str">
        <f>if(X614=PROSES!$B$3,T614,)</f>
        <v/>
      </c>
      <c r="O614" t="str">
        <f t="shared" si="8"/>
        <v/>
      </c>
      <c r="P614" t="str">
        <f>if(Z614=PROSES!$B$1,T614,)</f>
        <v/>
      </c>
      <c r="Q614" t="str">
        <f>if(X614=PROSES!$B$1,T614,)</f>
        <v/>
      </c>
      <c r="R614" t="str">
        <f t="shared" si="9"/>
        <v>PARAKAN4KADIPATEN4</v>
      </c>
      <c r="S614" s="3"/>
      <c r="T614" s="68" t="s">
        <v>1150</v>
      </c>
      <c r="U614" s="68" t="s">
        <v>115</v>
      </c>
      <c r="V614" s="68" t="s">
        <v>115</v>
      </c>
      <c r="W614" s="68" t="s">
        <v>116</v>
      </c>
      <c r="X614" s="68" t="s">
        <v>1151</v>
      </c>
      <c r="Y614" s="68" t="s">
        <v>123</v>
      </c>
      <c r="Z614" s="68" t="s">
        <v>117</v>
      </c>
      <c r="AA614" s="68" t="s">
        <v>123</v>
      </c>
      <c r="AB614" s="6"/>
      <c r="AC614" s="6"/>
      <c r="AD614" s="112">
        <v>0.0</v>
      </c>
      <c r="AE614" s="112">
        <v>1.0</v>
      </c>
      <c r="AF614" s="6"/>
      <c r="AG614" s="112">
        <v>10.0</v>
      </c>
      <c r="AH614" s="112">
        <v>1.0</v>
      </c>
      <c r="AI614" s="68" t="s">
        <v>64</v>
      </c>
      <c r="AJ614" s="112">
        <v>0.0</v>
      </c>
      <c r="AK614" s="6"/>
      <c r="AL614" s="6"/>
      <c r="AM614" s="112">
        <v>0.0</v>
      </c>
      <c r="AN614" s="112">
        <v>0.0</v>
      </c>
      <c r="AO614" s="112">
        <v>100.0</v>
      </c>
      <c r="AP614" s="112">
        <v>1.0</v>
      </c>
      <c r="AQ614" s="112">
        <v>0.38</v>
      </c>
      <c r="AR614" s="112">
        <v>4.424353</v>
      </c>
      <c r="AS614" s="112">
        <v>60.48</v>
      </c>
      <c r="AT614" s="112">
        <v>2.18</v>
      </c>
      <c r="AU614" s="112">
        <v>3.85</v>
      </c>
      <c r="AV614" s="112">
        <v>3.68</v>
      </c>
      <c r="AW614" s="112">
        <v>11.55</v>
      </c>
      <c r="AX614" s="112">
        <v>0.0</v>
      </c>
      <c r="AY614" s="112">
        <v>0.5910276</v>
      </c>
      <c r="AZ614" s="112">
        <v>18.49655</v>
      </c>
    </row>
    <row r="615" hidden="1">
      <c r="A615">
        <f t="shared" si="2"/>
        <v>0</v>
      </c>
      <c r="B615" t="str">
        <f t="shared" si="3"/>
        <v/>
      </c>
      <c r="C615" t="str">
        <f>if(and(D$4&gt;1,E615=PROSES!$D$22),,D615)</f>
        <v/>
      </c>
      <c r="D615" s="1" t="str">
        <f>if(and(F$4&gt;1,F615=PROSES!$B$10),,F615)</f>
        <v/>
      </c>
      <c r="E615" t="str">
        <f t="shared" si="4"/>
        <v/>
      </c>
      <c r="F615" t="str">
        <f t="shared" si="5"/>
        <v/>
      </c>
      <c r="G615" s="1" t="str">
        <f>if(Z615=PROSES!$E$29,T615,)</f>
        <v/>
      </c>
      <c r="H615" t="str">
        <f>if(X615=PROSES!$E$29,T615,)</f>
        <v/>
      </c>
      <c r="I615" t="str">
        <f t="shared" si="6"/>
        <v/>
      </c>
      <c r="J615" t="str">
        <f>if(and($K$4&gt;1,R615=PROSES!$C$2),,K615)</f>
        <v/>
      </c>
      <c r="K615" s="1" t="str">
        <f>if(and($L$4&gt;1,L615=PROSES!$B$2),,L615)</f>
        <v/>
      </c>
      <c r="L615" t="str">
        <f t="shared" si="7"/>
        <v/>
      </c>
      <c r="M615" t="str">
        <f>if(Z615=PROSES!$B$3,T615,)</f>
        <v/>
      </c>
      <c r="N615" t="str">
        <f>if(X615=PROSES!$B$3,T615,)</f>
        <v/>
      </c>
      <c r="O615" t="str">
        <f t="shared" si="8"/>
        <v/>
      </c>
      <c r="P615" t="str">
        <f>if(Z615=PROSES!$B$1,T615,)</f>
        <v/>
      </c>
      <c r="Q615" t="str">
        <f>if(X615=PROSES!$B$1,T615,)</f>
        <v/>
      </c>
      <c r="R615" t="str">
        <f t="shared" si="9"/>
        <v>PARAKAN4KADIPATEN4</v>
      </c>
      <c r="S615" s="3"/>
      <c r="T615" s="68" t="s">
        <v>1152</v>
      </c>
      <c r="U615" s="68" t="s">
        <v>115</v>
      </c>
      <c r="V615" s="68" t="s">
        <v>115</v>
      </c>
      <c r="W615" s="68" t="s">
        <v>116</v>
      </c>
      <c r="X615" s="68" t="s">
        <v>1151</v>
      </c>
      <c r="Y615" s="68" t="s">
        <v>123</v>
      </c>
      <c r="Z615" s="68" t="s">
        <v>117</v>
      </c>
      <c r="AA615" s="68" t="s">
        <v>123</v>
      </c>
      <c r="AB615" s="6"/>
      <c r="AC615" s="6"/>
      <c r="AD615" s="112">
        <v>0.0</v>
      </c>
      <c r="AE615" s="112">
        <v>1.0</v>
      </c>
      <c r="AF615" s="6"/>
      <c r="AG615" s="112">
        <v>10.0</v>
      </c>
      <c r="AH615" s="112">
        <v>1.0</v>
      </c>
      <c r="AI615" s="68" t="s">
        <v>64</v>
      </c>
      <c r="AJ615" s="112">
        <v>0.0</v>
      </c>
      <c r="AK615" s="6"/>
      <c r="AL615" s="6"/>
      <c r="AM615" s="112">
        <v>0.0</v>
      </c>
      <c r="AN615" s="112">
        <v>0.0</v>
      </c>
      <c r="AO615" s="112">
        <v>100.0</v>
      </c>
      <c r="AP615" s="112">
        <v>1.0</v>
      </c>
      <c r="AQ615" s="112">
        <v>0.38</v>
      </c>
      <c r="AR615" s="112">
        <v>4.424353</v>
      </c>
      <c r="AS615" s="112">
        <v>60.48</v>
      </c>
      <c r="AT615" s="112">
        <v>2.18</v>
      </c>
      <c r="AU615" s="112">
        <v>3.85</v>
      </c>
      <c r="AV615" s="112">
        <v>3.68</v>
      </c>
      <c r="AW615" s="112">
        <v>11.55</v>
      </c>
      <c r="AX615" s="112">
        <v>0.0</v>
      </c>
      <c r="AY615" s="112">
        <v>0.5910276</v>
      </c>
      <c r="AZ615" s="112">
        <v>18.49655</v>
      </c>
    </row>
    <row r="616" hidden="1">
      <c r="A616">
        <f t="shared" si="2"/>
        <v>0</v>
      </c>
      <c r="B616" t="str">
        <f t="shared" si="3"/>
        <v/>
      </c>
      <c r="C616" t="str">
        <f>if(and(D$4&gt;1,E616=PROSES!$D$22),,D616)</f>
        <v/>
      </c>
      <c r="D616" s="1" t="str">
        <f>if(and(F$4&gt;1,F616=PROSES!$B$10),,F616)</f>
        <v/>
      </c>
      <c r="E616" t="str">
        <f t="shared" si="4"/>
        <v/>
      </c>
      <c r="F616" t="str">
        <f t="shared" si="5"/>
        <v/>
      </c>
      <c r="G616" s="1" t="str">
        <f>if(Z616=PROSES!$E$29,T616,)</f>
        <v/>
      </c>
      <c r="H616" t="str">
        <f>if(X616=PROSES!$E$29,T616,)</f>
        <v/>
      </c>
      <c r="I616" t="str">
        <f t="shared" si="6"/>
        <v/>
      </c>
      <c r="J616" t="str">
        <f>if(and($K$4&gt;1,R616=PROSES!$C$2),,K616)</f>
        <v/>
      </c>
      <c r="K616" s="1" t="str">
        <f>if(and($L$4&gt;1,L616=PROSES!$B$2),,L616)</f>
        <v/>
      </c>
      <c r="L616" t="str">
        <f t="shared" si="7"/>
        <v/>
      </c>
      <c r="M616" t="str">
        <f>if(Z616=PROSES!$B$3,T616,)</f>
        <v/>
      </c>
      <c r="N616" t="str">
        <f>if(X616=PROSES!$B$3,T616,)</f>
        <v/>
      </c>
      <c r="O616" t="str">
        <f t="shared" si="8"/>
        <v/>
      </c>
      <c r="P616" t="str">
        <f>if(Z616=PROSES!$B$1,T616,)</f>
        <v/>
      </c>
      <c r="Q616" t="str">
        <f>if(X616=PROSES!$B$1,T616,)</f>
        <v/>
      </c>
      <c r="R616" t="str">
        <f t="shared" si="9"/>
        <v>KADIPATEN5SUNYARAGI5</v>
      </c>
      <c r="S616" s="3"/>
      <c r="T616" s="68" t="s">
        <v>3861</v>
      </c>
      <c r="U616" s="68" t="s">
        <v>115</v>
      </c>
      <c r="V616" s="68" t="s">
        <v>115</v>
      </c>
      <c r="W616" s="68" t="s">
        <v>210</v>
      </c>
      <c r="X616" s="68" t="s">
        <v>1154</v>
      </c>
      <c r="Y616" s="68" t="s">
        <v>88</v>
      </c>
      <c r="Z616" s="68" t="s">
        <v>1155</v>
      </c>
      <c r="AA616" s="114" t="s">
        <v>85</v>
      </c>
      <c r="AB616" s="6"/>
      <c r="AC616" s="6"/>
      <c r="AD616" s="112">
        <v>0.0</v>
      </c>
      <c r="AE616" s="112">
        <v>1.0</v>
      </c>
      <c r="AF616" s="6"/>
      <c r="AG616" s="112">
        <v>43.85</v>
      </c>
      <c r="AH616" s="112">
        <v>1.0</v>
      </c>
      <c r="AI616" s="68" t="s">
        <v>64</v>
      </c>
      <c r="AJ616" s="112">
        <v>0.0</v>
      </c>
      <c r="AK616" s="6"/>
      <c r="AL616" s="6"/>
      <c r="AM616" s="112">
        <v>0.0</v>
      </c>
      <c r="AN616" s="112">
        <v>0.0</v>
      </c>
      <c r="AO616" s="112">
        <v>100.0</v>
      </c>
      <c r="AP616" s="112">
        <v>1.0</v>
      </c>
      <c r="AQ616" s="112">
        <v>0.6</v>
      </c>
      <c r="AR616" s="112">
        <v>18.29002</v>
      </c>
      <c r="AS616" s="112">
        <v>73.681</v>
      </c>
      <c r="AT616" s="112">
        <v>5.13922</v>
      </c>
      <c r="AU616" s="112">
        <v>17.55315</v>
      </c>
      <c r="AV616" s="112">
        <v>11.71672</v>
      </c>
      <c r="AW616" s="112">
        <v>52.65946</v>
      </c>
      <c r="AX616" s="112">
        <v>0.0</v>
      </c>
      <c r="AY616" s="112">
        <v>0.650941</v>
      </c>
      <c r="AZ616" s="112">
        <v>5.70712</v>
      </c>
    </row>
    <row r="617" hidden="1">
      <c r="A617">
        <f t="shared" si="2"/>
        <v>0</v>
      </c>
      <c r="B617" t="str">
        <f t="shared" si="3"/>
        <v/>
      </c>
      <c r="C617" t="str">
        <f>if(and(D$4&gt;1,E617=PROSES!$D$22),,D617)</f>
        <v/>
      </c>
      <c r="D617" s="1" t="str">
        <f>if(and(F$4&gt;1,F617=PROSES!$B$10),,F617)</f>
        <v/>
      </c>
      <c r="E617" t="str">
        <f t="shared" si="4"/>
        <v/>
      </c>
      <c r="F617" t="str">
        <f t="shared" si="5"/>
        <v/>
      </c>
      <c r="G617" s="1" t="str">
        <f>if(Z617=PROSES!$E$29,T617,)</f>
        <v/>
      </c>
      <c r="H617" t="str">
        <f>if(X617=PROSES!$E$29,T617,)</f>
        <v/>
      </c>
      <c r="I617" t="str">
        <f t="shared" si="6"/>
        <v/>
      </c>
      <c r="J617" t="str">
        <f>if(and($K$4&gt;1,R617=PROSES!$C$2),,K617)</f>
        <v/>
      </c>
      <c r="K617" s="1" t="str">
        <f>if(and($L$4&gt;1,L617=PROSES!$B$2),,L617)</f>
        <v/>
      </c>
      <c r="L617" t="str">
        <f t="shared" si="7"/>
        <v/>
      </c>
      <c r="M617" t="str">
        <f>if(Z617=PROSES!$B$3,T617,)</f>
        <v/>
      </c>
      <c r="N617" t="str">
        <f>if(X617=PROSES!$B$3,T617,)</f>
        <v/>
      </c>
      <c r="O617" t="str">
        <f t="shared" si="8"/>
        <v/>
      </c>
      <c r="P617" t="str">
        <f>if(Z617=PROSES!$B$1,T617,)</f>
        <v/>
      </c>
      <c r="Q617" t="str">
        <f>if(X617=PROSES!$B$1,T617,)</f>
        <v/>
      </c>
      <c r="R617" t="str">
        <f t="shared" si="9"/>
        <v>KADIPATEN5SUNYARAGI5</v>
      </c>
      <c r="S617" s="3"/>
      <c r="T617" s="68" t="s">
        <v>3862</v>
      </c>
      <c r="U617" s="68" t="s">
        <v>115</v>
      </c>
      <c r="V617" s="68" t="s">
        <v>115</v>
      </c>
      <c r="W617" s="68" t="s">
        <v>210</v>
      </c>
      <c r="X617" s="68" t="s">
        <v>1154</v>
      </c>
      <c r="Y617" s="68" t="s">
        <v>88</v>
      </c>
      <c r="Z617" s="68" t="s">
        <v>1155</v>
      </c>
      <c r="AA617" s="68" t="s">
        <v>85</v>
      </c>
      <c r="AB617" s="6"/>
      <c r="AC617" s="6"/>
      <c r="AD617" s="112">
        <v>0.0</v>
      </c>
      <c r="AE617" s="112">
        <v>1.0</v>
      </c>
      <c r="AF617" s="6"/>
      <c r="AG617" s="112">
        <v>43.85</v>
      </c>
      <c r="AH617" s="112">
        <v>1.0</v>
      </c>
      <c r="AI617" s="68" t="s">
        <v>64</v>
      </c>
      <c r="AJ617" s="112">
        <v>0.0</v>
      </c>
      <c r="AK617" s="6"/>
      <c r="AL617" s="6"/>
      <c r="AM617" s="112">
        <v>0.0</v>
      </c>
      <c r="AN617" s="112">
        <v>0.0</v>
      </c>
      <c r="AO617" s="112">
        <v>100.0</v>
      </c>
      <c r="AP617" s="112">
        <v>1.0</v>
      </c>
      <c r="AQ617" s="112">
        <v>0.6</v>
      </c>
      <c r="AR617" s="112">
        <v>18.29002</v>
      </c>
      <c r="AS617" s="112">
        <v>73.681</v>
      </c>
      <c r="AT617" s="112">
        <v>5.13922</v>
      </c>
      <c r="AU617" s="112">
        <v>17.55315</v>
      </c>
      <c r="AV617" s="112">
        <v>11.71672</v>
      </c>
      <c r="AW617" s="112">
        <v>52.65946</v>
      </c>
      <c r="AX617" s="112">
        <v>0.0</v>
      </c>
      <c r="AY617" s="112">
        <v>0.650941</v>
      </c>
      <c r="AZ617" s="112">
        <v>5.70712</v>
      </c>
    </row>
    <row r="618" hidden="1">
      <c r="A618">
        <f t="shared" si="2"/>
        <v>0</v>
      </c>
      <c r="B618" t="str">
        <f t="shared" si="3"/>
        <v/>
      </c>
      <c r="C618" t="str">
        <f>if(and(D$4&gt;1,E618=PROSES!$D$22),,D618)</f>
        <v/>
      </c>
      <c r="D618" s="1" t="str">
        <f>if(and(F$4&gt;1,F618=PROSES!$B$10),,F618)</f>
        <v/>
      </c>
      <c r="E618" t="str">
        <f t="shared" si="4"/>
        <v/>
      </c>
      <c r="F618" t="str">
        <f t="shared" si="5"/>
        <v/>
      </c>
      <c r="G618" s="1" t="str">
        <f>if(Z618=PROSES!$E$29,T618,)</f>
        <v/>
      </c>
      <c r="H618" t="str">
        <f>if(X618=PROSES!$E$29,T618,)</f>
        <v/>
      </c>
      <c r="I618" t="str">
        <f t="shared" si="6"/>
        <v/>
      </c>
      <c r="J618" t="str">
        <f>if(and($K$4&gt;1,R618=PROSES!$C$2),,K618)</f>
        <v/>
      </c>
      <c r="K618" s="1" t="str">
        <f>if(and($L$4&gt;1,L618=PROSES!$B$2),,L618)</f>
        <v/>
      </c>
      <c r="L618" t="str">
        <f t="shared" si="7"/>
        <v/>
      </c>
      <c r="M618" t="str">
        <f>if(Z618=PROSES!$B$3,T618,)</f>
        <v/>
      </c>
      <c r="N618" t="str">
        <f>if(X618=PROSES!$B$3,T618,)</f>
        <v/>
      </c>
      <c r="O618" t="str">
        <f t="shared" si="8"/>
        <v/>
      </c>
      <c r="P618" t="str">
        <f>if(Z618=PROSES!$B$1,T618,)</f>
        <v/>
      </c>
      <c r="Q618" t="str">
        <f>if(X618=PROSES!$B$1,T618,)</f>
        <v/>
      </c>
      <c r="R618" t="str">
        <f t="shared" si="9"/>
        <v>NEW TULUNGAGUNGDoubleBusbarWithTie</v>
      </c>
      <c r="S618" s="3"/>
      <c r="T618" s="68" t="s">
        <v>3863</v>
      </c>
      <c r="U618" s="68" t="s">
        <v>82</v>
      </c>
      <c r="V618" s="68" t="s">
        <v>82</v>
      </c>
      <c r="W618" s="68" t="s">
        <v>572</v>
      </c>
      <c r="X618" s="68" t="s">
        <v>3864</v>
      </c>
      <c r="Y618" s="68" t="s">
        <v>88</v>
      </c>
      <c r="Z618" s="68" t="s">
        <v>1143</v>
      </c>
      <c r="AA618" s="68" t="s">
        <v>1756</v>
      </c>
      <c r="AB618" s="6"/>
      <c r="AC618" s="6"/>
      <c r="AD618" s="112">
        <v>0.0</v>
      </c>
      <c r="AE618" s="112">
        <v>1.0</v>
      </c>
      <c r="AF618" s="6"/>
      <c r="AG618" s="112">
        <v>33.1879</v>
      </c>
      <c r="AH618" s="112">
        <v>1.0</v>
      </c>
      <c r="AI618" s="68" t="s">
        <v>64</v>
      </c>
      <c r="AJ618" s="112">
        <v>0.0</v>
      </c>
      <c r="AK618" s="6"/>
      <c r="AL618" s="6"/>
      <c r="AM618" s="112">
        <v>0.0</v>
      </c>
      <c r="AN618" s="112">
        <v>0.0</v>
      </c>
      <c r="AO618" s="112">
        <v>100.0</v>
      </c>
      <c r="AP618" s="112">
        <v>1.0</v>
      </c>
      <c r="AQ618" s="112">
        <v>1.5</v>
      </c>
      <c r="AR618" s="112">
        <v>9.122755</v>
      </c>
      <c r="AS618" s="112">
        <v>81.69598</v>
      </c>
      <c r="AT618" s="112">
        <v>1.31756</v>
      </c>
      <c r="AU618" s="112">
        <v>9.027109</v>
      </c>
      <c r="AV618" s="112">
        <v>6.295745</v>
      </c>
      <c r="AW618" s="112">
        <v>27.08133</v>
      </c>
      <c r="AX618" s="112">
        <v>0.0</v>
      </c>
      <c r="AY618" s="112">
        <v>0.6842953</v>
      </c>
      <c r="AZ618" s="112">
        <v>-7.111392</v>
      </c>
    </row>
    <row r="619" hidden="1">
      <c r="A619">
        <f t="shared" si="2"/>
        <v>0</v>
      </c>
      <c r="B619" t="str">
        <f t="shared" si="3"/>
        <v/>
      </c>
      <c r="C619" t="str">
        <f>if(and(D$4&gt;1,E619=PROSES!$D$22),,D619)</f>
        <v/>
      </c>
      <c r="D619" s="1" t="str">
        <f>if(and(F$4&gt;1,F619=PROSES!$B$10),,F619)</f>
        <v/>
      </c>
      <c r="E619" t="str">
        <f t="shared" si="4"/>
        <v/>
      </c>
      <c r="F619" t="str">
        <f t="shared" si="5"/>
        <v/>
      </c>
      <c r="G619" s="1" t="str">
        <f>if(Z619=PROSES!$E$29,T619,)</f>
        <v/>
      </c>
      <c r="H619" t="str">
        <f>if(X619=PROSES!$E$29,T619,)</f>
        <v/>
      </c>
      <c r="I619" t="str">
        <f t="shared" si="6"/>
        <v/>
      </c>
      <c r="J619" t="str">
        <f>if(and($K$4&gt;1,R619=PROSES!$C$2),,K619)</f>
        <v/>
      </c>
      <c r="K619" s="1" t="str">
        <f>if(and($L$4&gt;1,L619=PROSES!$B$2),,L619)</f>
        <v/>
      </c>
      <c r="L619" t="str">
        <f t="shared" si="7"/>
        <v/>
      </c>
      <c r="M619" t="str">
        <f>if(Z619=PROSES!$B$3,T619,)</f>
        <v/>
      </c>
      <c r="N619" t="str">
        <f>if(X619=PROSES!$B$3,T619,)</f>
        <v/>
      </c>
      <c r="O619" t="str">
        <f t="shared" si="8"/>
        <v/>
      </c>
      <c r="P619" t="str">
        <f>if(Z619=PROSES!$B$1,T619,)</f>
        <v/>
      </c>
      <c r="Q619" t="str">
        <f>if(X619=PROSES!$B$1,T619,)</f>
        <v/>
      </c>
      <c r="R619" t="str">
        <f t="shared" si="9"/>
        <v>DoubleBusbarWithTieNEW TULUNGAGUNG</v>
      </c>
      <c r="S619" s="3"/>
      <c r="T619" s="68" t="s">
        <v>3865</v>
      </c>
      <c r="U619" s="68" t="s">
        <v>82</v>
      </c>
      <c r="V619" s="68" t="s">
        <v>82</v>
      </c>
      <c r="W619" s="68" t="s">
        <v>572</v>
      </c>
      <c r="X619" s="68" t="s">
        <v>1143</v>
      </c>
      <c r="Y619" s="68" t="s">
        <v>1756</v>
      </c>
      <c r="Z619" s="68" t="s">
        <v>3864</v>
      </c>
      <c r="AA619" s="68" t="s">
        <v>88</v>
      </c>
      <c r="AB619" s="6"/>
      <c r="AC619" s="6"/>
      <c r="AD619" s="112">
        <v>0.0</v>
      </c>
      <c r="AE619" s="112">
        <v>1.0</v>
      </c>
      <c r="AF619" s="6"/>
      <c r="AG619" s="112">
        <v>33.1879</v>
      </c>
      <c r="AH619" s="112">
        <v>1.0</v>
      </c>
      <c r="AI619" s="68" t="s">
        <v>64</v>
      </c>
      <c r="AJ619" s="112">
        <v>0.0</v>
      </c>
      <c r="AK619" s="6"/>
      <c r="AL619" s="6"/>
      <c r="AM619" s="112">
        <v>0.0</v>
      </c>
      <c r="AN619" s="112">
        <v>0.0</v>
      </c>
      <c r="AO619" s="112">
        <v>100.0</v>
      </c>
      <c r="AP619" s="112">
        <v>1.0</v>
      </c>
      <c r="AQ619" s="112">
        <v>1.5</v>
      </c>
      <c r="AR619" s="112">
        <v>9.122755</v>
      </c>
      <c r="AS619" s="112">
        <v>81.69598</v>
      </c>
      <c r="AT619" s="112">
        <v>1.31756</v>
      </c>
      <c r="AU619" s="112">
        <v>9.027109</v>
      </c>
      <c r="AV619" s="112">
        <v>6.295745</v>
      </c>
      <c r="AW619" s="112">
        <v>27.08133</v>
      </c>
      <c r="AX619" s="112">
        <v>0.0</v>
      </c>
      <c r="AY619" s="112">
        <v>0.6842953</v>
      </c>
      <c r="AZ619" s="112">
        <v>-7.111392</v>
      </c>
    </row>
    <row r="620" hidden="1">
      <c r="A620">
        <f t="shared" si="2"/>
        <v>0</v>
      </c>
      <c r="B620" t="str">
        <f t="shared" si="3"/>
        <v/>
      </c>
      <c r="C620" t="str">
        <f>if(and(D$4&gt;1,E620=PROSES!$D$22),,D620)</f>
        <v/>
      </c>
      <c r="D620" s="1" t="str">
        <f>if(and(F$4&gt;1,F620=PROSES!$B$10),,F620)</f>
        <v/>
      </c>
      <c r="E620" t="str">
        <f t="shared" si="4"/>
        <v/>
      </c>
      <c r="F620" t="str">
        <f t="shared" si="5"/>
        <v/>
      </c>
      <c r="G620" s="1" t="str">
        <f>if(Z620=PROSES!$E$29,T620,)</f>
        <v/>
      </c>
      <c r="H620" t="str">
        <f>if(X620=PROSES!$E$29,T620,)</f>
        <v/>
      </c>
      <c r="I620" t="str">
        <f t="shared" si="6"/>
        <v/>
      </c>
      <c r="J620" t="str">
        <f>if(and($K$4&gt;1,R620=PROSES!$C$2),,K620)</f>
        <v/>
      </c>
      <c r="K620" s="1" t="str">
        <f>if(and($L$4&gt;1,L620=PROSES!$B$2),,L620)</f>
        <v/>
      </c>
      <c r="L620" t="str">
        <f t="shared" si="7"/>
        <v/>
      </c>
      <c r="M620" t="str">
        <f>if(Z620=PROSES!$B$3,T620,)</f>
        <v/>
      </c>
      <c r="N620" t="str">
        <f>if(X620=PROSES!$B$3,T620,)</f>
        <v/>
      </c>
      <c r="O620" t="str">
        <f t="shared" si="8"/>
        <v/>
      </c>
      <c r="P620" t="str">
        <f>if(Z620=PROSES!$B$1,T620,)</f>
        <v/>
      </c>
      <c r="Q620" t="str">
        <f>if(X620=PROSES!$B$1,T620,)</f>
        <v/>
      </c>
      <c r="R620" t="str">
        <f t="shared" si="9"/>
        <v>KANDANGSAPI</v>
      </c>
      <c r="S620" s="3"/>
      <c r="T620" s="68" t="s">
        <v>1156</v>
      </c>
      <c r="U620" s="68" t="s">
        <v>58</v>
      </c>
      <c r="V620" s="68" t="s">
        <v>58</v>
      </c>
      <c r="W620" s="68" t="s">
        <v>282</v>
      </c>
      <c r="X620" s="68"/>
      <c r="Y620" s="68" t="s">
        <v>1157</v>
      </c>
      <c r="Z620" s="68" t="s">
        <v>1158</v>
      </c>
      <c r="AA620" s="68" t="s">
        <v>61</v>
      </c>
      <c r="AB620" s="6"/>
      <c r="AC620" s="6"/>
      <c r="AD620" s="112">
        <v>0.0</v>
      </c>
      <c r="AE620" s="112">
        <v>1.0</v>
      </c>
      <c r="AF620" s="6"/>
      <c r="AG620" s="112">
        <v>5.177</v>
      </c>
      <c r="AH620" s="112">
        <v>1.0</v>
      </c>
      <c r="AI620" s="68" t="s">
        <v>64</v>
      </c>
      <c r="AJ620" s="112">
        <v>0.0</v>
      </c>
      <c r="AK620" s="6"/>
      <c r="AL620" s="6"/>
      <c r="AM620" s="112">
        <v>0.0</v>
      </c>
      <c r="AN620" s="112">
        <v>0.0</v>
      </c>
      <c r="AO620" s="112">
        <v>100.0</v>
      </c>
      <c r="AP620" s="112">
        <v>1.0</v>
      </c>
      <c r="AQ620" s="112">
        <v>1.56</v>
      </c>
      <c r="AR620" s="112">
        <v>1.47124</v>
      </c>
      <c r="AS620" s="112">
        <v>81.68457</v>
      </c>
      <c r="AT620" s="112">
        <v>0.2127747</v>
      </c>
      <c r="AU620" s="112">
        <v>1.455772</v>
      </c>
      <c r="AV620" s="112">
        <v>0.9893247</v>
      </c>
      <c r="AW620" s="112">
        <v>4.367317</v>
      </c>
      <c r="AX620" s="112">
        <v>0.0</v>
      </c>
      <c r="AY620" s="112">
        <v>0.6827177</v>
      </c>
      <c r="AZ620" s="112">
        <v>-6.618521</v>
      </c>
    </row>
    <row r="621" hidden="1">
      <c r="A621">
        <f t="shared" si="2"/>
        <v>0</v>
      </c>
      <c r="B621" t="str">
        <f t="shared" si="3"/>
        <v/>
      </c>
      <c r="C621" t="str">
        <f>if(and(D$4&gt;1,E621=PROSES!$D$22),,D621)</f>
        <v/>
      </c>
      <c r="D621" s="1" t="str">
        <f>if(and(F$4&gt;1,F621=PROSES!$B$10),,F621)</f>
        <v/>
      </c>
      <c r="E621" t="str">
        <f t="shared" si="4"/>
        <v/>
      </c>
      <c r="F621" t="str">
        <f t="shared" si="5"/>
        <v/>
      </c>
      <c r="G621" s="1" t="str">
        <f>if(Z621=PROSES!$E$29,T621,)</f>
        <v/>
      </c>
      <c r="H621" t="str">
        <f>if(X621=PROSES!$E$29,T621,)</f>
        <v/>
      </c>
      <c r="I621" t="str">
        <f t="shared" si="6"/>
        <v/>
      </c>
      <c r="J621" t="str">
        <f>if(and($K$4&gt;1,R621=PROSES!$C$2),,K621)</f>
        <v/>
      </c>
      <c r="K621" s="1" t="str">
        <f>if(and($L$4&gt;1,L621=PROSES!$B$2),,L621)</f>
        <v/>
      </c>
      <c r="L621" t="str">
        <f t="shared" si="7"/>
        <v/>
      </c>
      <c r="M621" t="str">
        <f>if(Z621=PROSES!$B$3,T621,)</f>
        <v/>
      </c>
      <c r="N621" t="str">
        <f>if(X621=PROSES!$B$3,T621,)</f>
        <v/>
      </c>
      <c r="O621" t="str">
        <f t="shared" si="8"/>
        <v/>
      </c>
      <c r="P621" t="str">
        <f>if(Z621=PROSES!$B$1,T621,)</f>
        <v/>
      </c>
      <c r="Q621" t="str">
        <f>if(X621=PROSES!$B$1,T621,)</f>
        <v/>
      </c>
      <c r="R621" t="str">
        <f t="shared" si="9"/>
        <v>MUARATAWAR5</v>
      </c>
      <c r="S621" s="3"/>
      <c r="T621" s="68" t="s">
        <v>1159</v>
      </c>
      <c r="U621" s="68" t="s">
        <v>58</v>
      </c>
      <c r="V621" s="68" t="s">
        <v>58</v>
      </c>
      <c r="W621" s="114" t="s">
        <v>990</v>
      </c>
      <c r="X621" s="68" t="s">
        <v>991</v>
      </c>
      <c r="Y621" s="68" t="s">
        <v>61</v>
      </c>
      <c r="Z621" s="68"/>
      <c r="AA621" s="68" t="s">
        <v>1157</v>
      </c>
      <c r="AB621" s="6"/>
      <c r="AC621" s="6"/>
      <c r="AD621" s="112">
        <v>0.0</v>
      </c>
      <c r="AE621" s="112">
        <v>1.0</v>
      </c>
      <c r="AF621" s="6"/>
      <c r="AG621" s="112">
        <v>7.91</v>
      </c>
      <c r="AH621" s="112">
        <v>1.0</v>
      </c>
      <c r="AI621" s="68" t="s">
        <v>64</v>
      </c>
      <c r="AJ621" s="112">
        <v>0.0</v>
      </c>
      <c r="AK621" s="6"/>
      <c r="AL621" s="6"/>
      <c r="AM621" s="112">
        <v>0.0</v>
      </c>
      <c r="AN621" s="112">
        <v>0.0</v>
      </c>
      <c r="AO621" s="112">
        <v>100.0</v>
      </c>
      <c r="AP621" s="112">
        <v>1.0</v>
      </c>
      <c r="AQ621" s="112">
        <v>1.88</v>
      </c>
      <c r="AR621" s="112">
        <v>1.647597</v>
      </c>
      <c r="AS621" s="112">
        <v>77.24146</v>
      </c>
      <c r="AT621" s="112">
        <v>0.36386</v>
      </c>
      <c r="AU621" s="112">
        <v>1.606917</v>
      </c>
      <c r="AV621" s="112">
        <v>1.55036</v>
      </c>
      <c r="AW621" s="112">
        <v>4.820749</v>
      </c>
      <c r="AX621" s="112">
        <v>0.0</v>
      </c>
      <c r="AY621" s="112">
        <v>0.6931021</v>
      </c>
      <c r="AZ621" s="112">
        <v>-7.504862</v>
      </c>
    </row>
    <row r="622" hidden="1">
      <c r="A622">
        <f t="shared" si="2"/>
        <v>0</v>
      </c>
      <c r="B622" t="str">
        <f t="shared" si="3"/>
        <v/>
      </c>
      <c r="C622" t="str">
        <f>if(and(D$4&gt;1,E622=PROSES!$D$22),,D622)</f>
        <v/>
      </c>
      <c r="D622" s="1" t="str">
        <f>if(and(F$4&gt;1,F622=PROSES!$B$10),,F622)</f>
        <v/>
      </c>
      <c r="E622" t="str">
        <f t="shared" si="4"/>
        <v/>
      </c>
      <c r="F622" t="str">
        <f t="shared" si="5"/>
        <v/>
      </c>
      <c r="G622" s="1" t="str">
        <f>if(Z622=PROSES!$E$29,T622,)</f>
        <v/>
      </c>
      <c r="H622" t="str">
        <f>if(X622=PROSES!$E$29,T622,)</f>
        <v/>
      </c>
      <c r="I622" t="str">
        <f t="shared" si="6"/>
        <v/>
      </c>
      <c r="J622" t="str">
        <f>if(and($K$4&gt;1,R622=PROSES!$C$2),,K622)</f>
        <v/>
      </c>
      <c r="K622" s="1" t="str">
        <f>if(and($L$4&gt;1,L622=PROSES!$B$2),,L622)</f>
        <v/>
      </c>
      <c r="L622" t="str">
        <f t="shared" si="7"/>
        <v/>
      </c>
      <c r="M622" t="str">
        <f>if(Z622=PROSES!$B$3,T622,)</f>
        <v/>
      </c>
      <c r="N622" t="str">
        <f>if(X622=PROSES!$B$3,T622,)</f>
        <v/>
      </c>
      <c r="O622" t="str">
        <f t="shared" si="8"/>
        <v/>
      </c>
      <c r="P622" t="str">
        <f>if(Z622=PROSES!$B$1,T622,)</f>
        <v/>
      </c>
      <c r="Q622" t="str">
        <f>if(X622=PROSES!$B$1,T622,)</f>
        <v/>
      </c>
      <c r="R622" t="str">
        <f t="shared" si="9"/>
        <v>KANDANGSAPIGARDENCITY5</v>
      </c>
      <c r="S622" s="3"/>
      <c r="T622" s="68" t="s">
        <v>1160</v>
      </c>
      <c r="U622" s="68" t="s">
        <v>58</v>
      </c>
      <c r="V622" s="68" t="s">
        <v>58</v>
      </c>
      <c r="W622" s="68" t="s">
        <v>1161</v>
      </c>
      <c r="X622" s="68" t="s">
        <v>1158</v>
      </c>
      <c r="Y622" s="68" t="s">
        <v>61</v>
      </c>
      <c r="Z622" s="68" t="s">
        <v>1162</v>
      </c>
      <c r="AA622" s="68" t="s">
        <v>61</v>
      </c>
      <c r="AB622" s="6"/>
      <c r="AC622" s="6"/>
      <c r="AD622" s="112">
        <v>0.0</v>
      </c>
      <c r="AE622" s="112">
        <v>1.0</v>
      </c>
      <c r="AF622" s="6"/>
      <c r="AG622" s="112">
        <v>5.179</v>
      </c>
      <c r="AH622" s="112">
        <v>1.0</v>
      </c>
      <c r="AI622" s="68" t="s">
        <v>64</v>
      </c>
      <c r="AJ622" s="112">
        <v>0.0</v>
      </c>
      <c r="AK622" s="6"/>
      <c r="AL622" s="6"/>
      <c r="AM622" s="112">
        <v>0.0</v>
      </c>
      <c r="AN622" s="112">
        <v>0.0</v>
      </c>
      <c r="AO622" s="112">
        <v>100.0</v>
      </c>
      <c r="AP622" s="112">
        <v>1.0</v>
      </c>
      <c r="AQ622" s="112">
        <v>1.0</v>
      </c>
      <c r="AR622" s="112">
        <v>0.5929111</v>
      </c>
      <c r="AS622" s="112">
        <v>57.67313</v>
      </c>
      <c r="AT622" s="112">
        <v>0.3170584</v>
      </c>
      <c r="AU622" s="112">
        <v>0.5010164</v>
      </c>
      <c r="AV622" s="112">
        <v>0.4718069</v>
      </c>
      <c r="AW622" s="112">
        <v>0.3233767</v>
      </c>
      <c r="AX622" s="112">
        <v>0.0</v>
      </c>
      <c r="AY622" s="112">
        <v>0.1324486</v>
      </c>
      <c r="AZ622" s="112">
        <v>-106.6128</v>
      </c>
    </row>
    <row r="623" hidden="1">
      <c r="A623">
        <f t="shared" si="2"/>
        <v>0</v>
      </c>
      <c r="B623" t="str">
        <f t="shared" si="3"/>
        <v/>
      </c>
      <c r="C623" t="str">
        <f>if(and(D$4&gt;1,E623=PROSES!$D$22),,D623)</f>
        <v/>
      </c>
      <c r="D623" s="1" t="str">
        <f>if(and(F$4&gt;1,F623=PROSES!$B$10),,F623)</f>
        <v/>
      </c>
      <c r="E623" t="str">
        <f t="shared" si="4"/>
        <v/>
      </c>
      <c r="F623" t="str">
        <f t="shared" si="5"/>
        <v/>
      </c>
      <c r="G623" s="1" t="str">
        <f>if(Z623=PROSES!$E$29,T623,)</f>
        <v/>
      </c>
      <c r="H623" t="str">
        <f>if(X623=PROSES!$E$29,T623,)</f>
        <v/>
      </c>
      <c r="I623" t="str">
        <f t="shared" si="6"/>
        <v/>
      </c>
      <c r="J623" t="str">
        <f>if(and($K$4&gt;1,R623=PROSES!$C$2),,K623)</f>
        <v/>
      </c>
      <c r="K623" s="1" t="str">
        <f>if(and($L$4&gt;1,L623=PROSES!$B$2),,L623)</f>
        <v/>
      </c>
      <c r="L623" t="str">
        <f t="shared" si="7"/>
        <v/>
      </c>
      <c r="M623" t="str">
        <f>if(Z623=PROSES!$B$3,T623,)</f>
        <v/>
      </c>
      <c r="N623" t="str">
        <f>if(X623=PROSES!$B$3,T623,)</f>
        <v/>
      </c>
      <c r="O623" t="str">
        <f t="shared" si="8"/>
        <v/>
      </c>
      <c r="P623" t="str">
        <f>if(Z623=PROSES!$B$1,T623,)</f>
        <v/>
      </c>
      <c r="Q623" t="str">
        <f>if(X623=PROSES!$B$1,T623,)</f>
        <v/>
      </c>
      <c r="R623" t="str">
        <f t="shared" si="9"/>
        <v>KANDANGSAPIGARDENCITY5</v>
      </c>
      <c r="S623" s="3"/>
      <c r="T623" s="68" t="s">
        <v>1163</v>
      </c>
      <c r="U623" s="68" t="s">
        <v>58</v>
      </c>
      <c r="V623" s="68" t="s">
        <v>58</v>
      </c>
      <c r="W623" s="114" t="s">
        <v>1161</v>
      </c>
      <c r="X623" s="68" t="s">
        <v>1158</v>
      </c>
      <c r="Y623" s="68" t="s">
        <v>66</v>
      </c>
      <c r="Z623" s="68" t="s">
        <v>1162</v>
      </c>
      <c r="AA623" s="68" t="s">
        <v>66</v>
      </c>
      <c r="AB623" s="6"/>
      <c r="AC623" s="6"/>
      <c r="AD623" s="112">
        <v>0.0</v>
      </c>
      <c r="AE623" s="112">
        <v>1.0</v>
      </c>
      <c r="AF623" s="6"/>
      <c r="AG623" s="112">
        <v>5.179</v>
      </c>
      <c r="AH623" s="112">
        <v>1.0</v>
      </c>
      <c r="AI623" s="68" t="s">
        <v>64</v>
      </c>
      <c r="AJ623" s="112">
        <v>0.0</v>
      </c>
      <c r="AK623" s="6"/>
      <c r="AL623" s="6"/>
      <c r="AM623" s="112">
        <v>0.0</v>
      </c>
      <c r="AN623" s="112">
        <v>0.0</v>
      </c>
      <c r="AO623" s="112">
        <v>100.0</v>
      </c>
      <c r="AP623" s="112">
        <v>1.0</v>
      </c>
      <c r="AQ623" s="112">
        <v>1.0</v>
      </c>
      <c r="AR623" s="112">
        <v>0.5929111</v>
      </c>
      <c r="AS623" s="112">
        <v>57.67313</v>
      </c>
      <c r="AT623" s="112">
        <v>0.3170584</v>
      </c>
      <c r="AU623" s="112">
        <v>0.5010164</v>
      </c>
      <c r="AV623" s="112">
        <v>0.4718069</v>
      </c>
      <c r="AW623" s="112">
        <v>0.3233767</v>
      </c>
      <c r="AX623" s="112">
        <v>0.0</v>
      </c>
      <c r="AY623" s="112">
        <v>0.1324486</v>
      </c>
      <c r="AZ623" s="112">
        <v>-106.6128</v>
      </c>
    </row>
    <row r="624" hidden="1">
      <c r="A624">
        <f t="shared" si="2"/>
        <v>0</v>
      </c>
      <c r="B624" t="str">
        <f t="shared" si="3"/>
        <v/>
      </c>
      <c r="C624" t="str">
        <f>if(and(D$4&gt;1,E624=PROSES!$D$22),,D624)</f>
        <v/>
      </c>
      <c r="D624" s="1" t="str">
        <f>if(and(F$4&gt;1,F624=PROSES!$B$10),,F624)</f>
        <v/>
      </c>
      <c r="E624" t="str">
        <f t="shared" si="4"/>
        <v/>
      </c>
      <c r="F624" t="str">
        <f t="shared" si="5"/>
        <v/>
      </c>
      <c r="G624" s="1" t="str">
        <f>if(Z624=PROSES!$E$29,T624,)</f>
        <v/>
      </c>
      <c r="H624" t="str">
        <f>if(X624=PROSES!$E$29,T624,)</f>
        <v/>
      </c>
      <c r="I624" t="str">
        <f t="shared" si="6"/>
        <v/>
      </c>
      <c r="J624" t="str">
        <f>if(and($K$4&gt;1,R624=PROSES!$C$2),,K624)</f>
        <v/>
      </c>
      <c r="K624" s="1" t="str">
        <f>if(and($L$4&gt;1,L624=PROSES!$B$2),,L624)</f>
        <v/>
      </c>
      <c r="L624" t="str">
        <f t="shared" si="7"/>
        <v/>
      </c>
      <c r="M624" t="str">
        <f>if(Z624=PROSES!$B$3,T624,)</f>
        <v/>
      </c>
      <c r="N624" t="str">
        <f>if(X624=PROSES!$B$3,T624,)</f>
        <v/>
      </c>
      <c r="O624" t="str">
        <f t="shared" si="8"/>
        <v/>
      </c>
      <c r="P624" t="str">
        <f>if(Z624=PROSES!$B$1,T624,)</f>
        <v/>
      </c>
      <c r="Q624" t="str">
        <f>if(X624=PROSES!$B$1,T624,)</f>
        <v/>
      </c>
      <c r="R624" t="str">
        <f t="shared" si="9"/>
        <v>KANDANGSAPI</v>
      </c>
      <c r="S624" s="3"/>
      <c r="T624" s="68" t="s">
        <v>1164</v>
      </c>
      <c r="U624" s="68" t="s">
        <v>58</v>
      </c>
      <c r="V624" s="68" t="s">
        <v>58</v>
      </c>
      <c r="W624" s="114" t="s">
        <v>282</v>
      </c>
      <c r="X624" s="68" t="s">
        <v>1158</v>
      </c>
      <c r="Y624" s="68" t="s">
        <v>61</v>
      </c>
      <c r="Z624" s="68"/>
      <c r="AA624" s="68" t="s">
        <v>1165</v>
      </c>
      <c r="AB624" s="6"/>
      <c r="AC624" s="6"/>
      <c r="AD624" s="112">
        <v>0.0</v>
      </c>
      <c r="AE624" s="112">
        <v>1.0</v>
      </c>
      <c r="AF624" s="6"/>
      <c r="AG624" s="112">
        <v>6.377</v>
      </c>
      <c r="AH624" s="112">
        <v>1.0</v>
      </c>
      <c r="AI624" s="68" t="s">
        <v>64</v>
      </c>
      <c r="AJ624" s="112">
        <v>0.0</v>
      </c>
      <c r="AK624" s="6"/>
      <c r="AL624" s="6"/>
      <c r="AM624" s="112">
        <v>0.0</v>
      </c>
      <c r="AN624" s="112">
        <v>0.0</v>
      </c>
      <c r="AO624" s="112">
        <v>100.0</v>
      </c>
      <c r="AP624" s="112">
        <v>1.0</v>
      </c>
      <c r="AQ624" s="112">
        <v>1.56</v>
      </c>
      <c r="AR624" s="112">
        <v>1.812265</v>
      </c>
      <c r="AS624" s="112">
        <v>81.68457</v>
      </c>
      <c r="AT624" s="112">
        <v>0.2620947</v>
      </c>
      <c r="AU624" s="112">
        <v>1.793212</v>
      </c>
      <c r="AV624" s="112">
        <v>1.218645</v>
      </c>
      <c r="AW624" s="112">
        <v>5.379637</v>
      </c>
      <c r="AX624" s="112">
        <v>0.0</v>
      </c>
      <c r="AY624" s="112">
        <v>0.6827177</v>
      </c>
      <c r="AZ624" s="112">
        <v>-6.618521</v>
      </c>
    </row>
    <row r="625" hidden="1">
      <c r="A625">
        <f t="shared" si="2"/>
        <v>0</v>
      </c>
      <c r="B625" t="str">
        <f t="shared" si="3"/>
        <v/>
      </c>
      <c r="C625" t="str">
        <f>if(and(D$4&gt;1,E625=PROSES!$D$22),,D625)</f>
        <v/>
      </c>
      <c r="D625" s="1" t="str">
        <f>if(and(F$4&gt;1,F625=PROSES!$B$10),,F625)</f>
        <v/>
      </c>
      <c r="E625" t="str">
        <f t="shared" si="4"/>
        <v/>
      </c>
      <c r="F625" t="str">
        <f t="shared" si="5"/>
        <v/>
      </c>
      <c r="G625" s="1" t="str">
        <f>if(Z625=PROSES!$E$29,T625,)</f>
        <v/>
      </c>
      <c r="H625" t="str">
        <f>if(X625=PROSES!$E$29,T625,)</f>
        <v/>
      </c>
      <c r="I625" t="str">
        <f t="shared" si="6"/>
        <v/>
      </c>
      <c r="J625" t="str">
        <f>if(and($K$4&gt;1,R625=PROSES!$C$2),,K625)</f>
        <v/>
      </c>
      <c r="K625" s="1" t="str">
        <f>if(and($L$4&gt;1,L625=PROSES!$B$2),,L625)</f>
        <v/>
      </c>
      <c r="L625" t="str">
        <f t="shared" si="7"/>
        <v/>
      </c>
      <c r="M625" t="str">
        <f>if(Z625=PROSES!$B$3,T625,)</f>
        <v/>
      </c>
      <c r="N625" t="str">
        <f>if(X625=PROSES!$B$3,T625,)</f>
        <v/>
      </c>
      <c r="O625" t="str">
        <f t="shared" si="8"/>
        <v/>
      </c>
      <c r="P625" t="str">
        <f>if(Z625=PROSES!$B$1,T625,)</f>
        <v/>
      </c>
      <c r="Q625" t="str">
        <f>if(X625=PROSES!$B$1,T625,)</f>
        <v/>
      </c>
      <c r="R625" t="str">
        <f t="shared" si="9"/>
        <v>HARAPAN INDAH</v>
      </c>
      <c r="S625" s="3"/>
      <c r="T625" s="68" t="s">
        <v>1166</v>
      </c>
      <c r="U625" s="68" t="s">
        <v>58</v>
      </c>
      <c r="V625" s="68" t="s">
        <v>58</v>
      </c>
      <c r="W625" s="68" t="s">
        <v>59</v>
      </c>
      <c r="X625" s="68"/>
      <c r="Y625" s="68" t="s">
        <v>1165</v>
      </c>
      <c r="Z625" s="68" t="s">
        <v>286</v>
      </c>
      <c r="AA625" s="68" t="s">
        <v>61</v>
      </c>
      <c r="AB625" s="6"/>
      <c r="AC625" s="6"/>
      <c r="AD625" s="112">
        <v>0.0</v>
      </c>
      <c r="AE625" s="112">
        <v>1.0</v>
      </c>
      <c r="AF625" s="6"/>
      <c r="AG625" s="112">
        <v>0.293</v>
      </c>
      <c r="AH625" s="112">
        <v>1.0</v>
      </c>
      <c r="AI625" s="68" t="s">
        <v>64</v>
      </c>
      <c r="AJ625" s="112">
        <v>0.0</v>
      </c>
      <c r="AK625" s="6"/>
      <c r="AL625" s="6"/>
      <c r="AM625" s="112">
        <v>0.0</v>
      </c>
      <c r="AN625" s="112">
        <v>0.0</v>
      </c>
      <c r="AO625" s="112">
        <v>100.0</v>
      </c>
      <c r="AP625" s="112">
        <v>1.0</v>
      </c>
      <c r="AQ625" s="112">
        <v>2.73</v>
      </c>
      <c r="AR625" s="112">
        <v>0.07786445</v>
      </c>
      <c r="AS625" s="112">
        <v>76.21999</v>
      </c>
      <c r="AT625" s="112">
        <v>0.0185469</v>
      </c>
      <c r="AU625" s="112">
        <v>0.0756233</v>
      </c>
      <c r="AV625" s="112">
        <v>0.0624969</v>
      </c>
      <c r="AW625" s="112">
        <v>0.2268699</v>
      </c>
      <c r="AX625" s="112">
        <v>0.0</v>
      </c>
      <c r="AY625" s="112">
        <v>0.6742607</v>
      </c>
      <c r="AZ625" s="112">
        <v>-2.423059</v>
      </c>
    </row>
    <row r="626">
      <c r="A626">
        <f t="shared" si="2"/>
        <v>0</v>
      </c>
      <c r="B626" t="str">
        <f t="shared" si="3"/>
        <v/>
      </c>
      <c r="C626" t="str">
        <f>if(and(D$4&gt;1,E626=PROSES!$D$22),,D626)</f>
        <v/>
      </c>
      <c r="D626" s="1" t="str">
        <f>if(and(F$4&gt;1,F626=PROSES!$B$10),,F626)</f>
        <v/>
      </c>
      <c r="E626" t="str">
        <f t="shared" si="4"/>
        <v/>
      </c>
      <c r="F626" t="str">
        <f t="shared" si="5"/>
        <v/>
      </c>
      <c r="G626" s="1" t="str">
        <f>if(Z626=PROSES!$E$29,T626,)</f>
        <v/>
      </c>
      <c r="H626" t="str">
        <f>if(X626=PROSES!$E$29,T626,)</f>
        <v/>
      </c>
      <c r="I626" t="str">
        <f t="shared" si="6"/>
        <v/>
      </c>
      <c r="J626" t="str">
        <f>if(and($K$4&gt;1,R626=PROSES!$C$2),,K626)</f>
        <v/>
      </c>
      <c r="K626" s="1" t="str">
        <f>if(and($L$4&gt;1,L626=PROSES!$B$2),,L626)</f>
        <v/>
      </c>
      <c r="L626" t="str">
        <f t="shared" si="7"/>
        <v/>
      </c>
      <c r="M626" t="str">
        <f>if(Z626=PROSES!$B$3,T626,)</f>
        <v/>
      </c>
      <c r="N626" t="str">
        <f>if(X626=PROSES!$B$3,T626,)</f>
        <v/>
      </c>
      <c r="O626" t="str">
        <f t="shared" si="8"/>
        <v/>
      </c>
      <c r="P626" t="str">
        <f>if(Z626=PROSES!$B$1,T626,)</f>
        <v/>
      </c>
      <c r="Q626" t="str">
        <f>if(X626=PROSES!$B$1,T626,)</f>
        <v/>
      </c>
      <c r="R626" t="str">
        <f t="shared" si="9"/>
        <v>KEBASENBALAPULANG</v>
      </c>
      <c r="S626" s="3"/>
      <c r="T626" s="68" t="s">
        <v>1167</v>
      </c>
      <c r="U626" s="68" t="s">
        <v>176</v>
      </c>
      <c r="V626" s="68" t="s">
        <v>176</v>
      </c>
      <c r="W626" s="68" t="s">
        <v>171</v>
      </c>
      <c r="X626" s="68" t="s">
        <v>1168</v>
      </c>
      <c r="Y626" s="68">
        <v>1.0</v>
      </c>
      <c r="Z626" s="68" t="s">
        <v>434</v>
      </c>
      <c r="AA626" s="68">
        <v>2.0</v>
      </c>
      <c r="AB626" s="6"/>
      <c r="AC626" s="6"/>
      <c r="AD626" s="112">
        <v>0.0</v>
      </c>
      <c r="AE626" s="112">
        <v>1.0</v>
      </c>
      <c r="AF626" s="6"/>
      <c r="AG626" s="112">
        <v>19.996</v>
      </c>
      <c r="AH626" s="112">
        <v>1.0</v>
      </c>
      <c r="AI626" s="68" t="s">
        <v>64</v>
      </c>
      <c r="AJ626" s="112">
        <v>0.0</v>
      </c>
      <c r="AK626" s="6"/>
      <c r="AL626" s="6"/>
      <c r="AM626" s="112">
        <v>0.0</v>
      </c>
      <c r="AN626" s="112">
        <v>0.0</v>
      </c>
      <c r="AO626" s="112">
        <v>100.0</v>
      </c>
      <c r="AP626" s="112">
        <v>1.0</v>
      </c>
      <c r="AQ626" s="112">
        <v>0.58</v>
      </c>
      <c r="AR626" s="112">
        <v>8.390236</v>
      </c>
      <c r="AS626" s="112">
        <v>70.94324</v>
      </c>
      <c r="AT626" s="112">
        <v>2.739452</v>
      </c>
      <c r="AU626" s="112">
        <v>7.930414</v>
      </c>
      <c r="AV626" s="112">
        <v>5.738852</v>
      </c>
      <c r="AW626" s="112">
        <v>23.79124</v>
      </c>
      <c r="AX626" s="112">
        <v>0.0</v>
      </c>
      <c r="AY626" s="112">
        <v>0.6412987</v>
      </c>
      <c r="AZ626" s="112">
        <v>8.348166</v>
      </c>
    </row>
    <row r="627">
      <c r="A627">
        <f t="shared" si="2"/>
        <v>0</v>
      </c>
      <c r="B627" t="str">
        <f t="shared" si="3"/>
        <v/>
      </c>
      <c r="C627" t="str">
        <f>if(and(D$4&gt;1,E627=PROSES!$D$22),,D627)</f>
        <v/>
      </c>
      <c r="D627" s="1" t="str">
        <f>if(and(F$4&gt;1,F627=PROSES!$B$10),,F627)</f>
        <v/>
      </c>
      <c r="E627" t="str">
        <f t="shared" si="4"/>
        <v/>
      </c>
      <c r="F627" t="str">
        <f t="shared" si="5"/>
        <v/>
      </c>
      <c r="G627" s="1" t="str">
        <f>if(Z627=PROSES!$E$29,T627,)</f>
        <v/>
      </c>
      <c r="H627" t="str">
        <f>if(X627=PROSES!$E$29,T627,)</f>
        <v/>
      </c>
      <c r="I627" t="str">
        <f t="shared" si="6"/>
        <v/>
      </c>
      <c r="J627" t="str">
        <f>if(and($K$4&gt;1,R627=PROSES!$C$2),,K627)</f>
        <v/>
      </c>
      <c r="K627" s="1" t="str">
        <f>if(and($L$4&gt;1,L627=PROSES!$B$2),,L627)</f>
        <v/>
      </c>
      <c r="L627" t="str">
        <f t="shared" si="7"/>
        <v/>
      </c>
      <c r="M627" t="str">
        <f>if(Z627=PROSES!$B$3,T627,)</f>
        <v/>
      </c>
      <c r="N627" t="str">
        <f>if(X627=PROSES!$B$3,T627,)</f>
        <v/>
      </c>
      <c r="O627" t="str">
        <f t="shared" si="8"/>
        <v/>
      </c>
      <c r="P627" t="str">
        <f>if(Z627=PROSES!$B$1,T627,)</f>
        <v/>
      </c>
      <c r="Q627" t="str">
        <f>if(X627=PROSES!$B$1,T627,)</f>
        <v/>
      </c>
      <c r="R627" t="str">
        <f t="shared" si="9"/>
        <v>KEBASENBALAPULANG</v>
      </c>
      <c r="S627" s="3"/>
      <c r="T627" s="68" t="s">
        <v>3866</v>
      </c>
      <c r="U627" s="68" t="s">
        <v>176</v>
      </c>
      <c r="V627" s="68" t="s">
        <v>176</v>
      </c>
      <c r="W627" s="68" t="s">
        <v>171</v>
      </c>
      <c r="X627" s="68" t="s">
        <v>1168</v>
      </c>
      <c r="Y627" s="68">
        <v>1.0</v>
      </c>
      <c r="Z627" s="68" t="s">
        <v>434</v>
      </c>
      <c r="AA627" s="68">
        <v>1.0</v>
      </c>
      <c r="AB627" s="6"/>
      <c r="AC627" s="6"/>
      <c r="AD627" s="112">
        <v>0.0</v>
      </c>
      <c r="AE627" s="112">
        <v>1.0</v>
      </c>
      <c r="AF627" s="6"/>
      <c r="AG627" s="112">
        <v>19.996</v>
      </c>
      <c r="AH627" s="112">
        <v>1.0</v>
      </c>
      <c r="AI627" s="68" t="s">
        <v>64</v>
      </c>
      <c r="AJ627" s="112">
        <v>0.0</v>
      </c>
      <c r="AK627" s="6"/>
      <c r="AL627" s="6"/>
      <c r="AM627" s="112">
        <v>0.0</v>
      </c>
      <c r="AN627" s="112">
        <v>0.0</v>
      </c>
      <c r="AO627" s="112">
        <v>100.0</v>
      </c>
      <c r="AP627" s="112">
        <v>1.0</v>
      </c>
      <c r="AQ627" s="112">
        <v>0.58</v>
      </c>
      <c r="AR627" s="112">
        <v>8.390236</v>
      </c>
      <c r="AS627" s="112">
        <v>70.94324</v>
      </c>
      <c r="AT627" s="112">
        <v>2.739452</v>
      </c>
      <c r="AU627" s="112">
        <v>7.930414</v>
      </c>
      <c r="AV627" s="112">
        <v>5.738852</v>
      </c>
      <c r="AW627" s="112">
        <v>23.79124</v>
      </c>
      <c r="AX627" s="112">
        <v>0.0</v>
      </c>
      <c r="AY627" s="112">
        <v>0.6412987</v>
      </c>
      <c r="AZ627" s="112">
        <v>8.348166</v>
      </c>
    </row>
    <row r="628" hidden="1">
      <c r="A628">
        <f t="shared" si="2"/>
        <v>0</v>
      </c>
      <c r="B628" t="str">
        <f t="shared" si="3"/>
        <v/>
      </c>
      <c r="C628" t="str">
        <f>if(and(D$4&gt;1,E628=PROSES!$D$22),,D628)</f>
        <v/>
      </c>
      <c r="D628" s="1" t="str">
        <f>if(and(F$4&gt;1,F628=PROSES!$B$10),,F628)</f>
        <v/>
      </c>
      <c r="E628" t="str">
        <f t="shared" si="4"/>
        <v/>
      </c>
      <c r="F628" t="str">
        <f t="shared" si="5"/>
        <v/>
      </c>
      <c r="G628" s="1" t="str">
        <f>if(Z628=PROSES!$E$29,T628,)</f>
        <v/>
      </c>
      <c r="H628" t="str">
        <f>if(X628=PROSES!$E$29,T628,)</f>
        <v/>
      </c>
      <c r="I628" t="str">
        <f t="shared" si="6"/>
        <v/>
      </c>
      <c r="J628" t="str">
        <f>if(and($K$4&gt;1,R628=PROSES!$C$2),,K628)</f>
        <v/>
      </c>
      <c r="K628" s="1" t="str">
        <f>if(and($L$4&gt;1,L628=PROSES!$B$2),,L628)</f>
        <v/>
      </c>
      <c r="L628" t="str">
        <f t="shared" si="7"/>
        <v/>
      </c>
      <c r="M628" t="str">
        <f>if(Z628=PROSES!$B$3,T628,)</f>
        <v/>
      </c>
      <c r="N628" t="str">
        <f>if(X628=PROSES!$B$3,T628,)</f>
        <v/>
      </c>
      <c r="O628" t="str">
        <f t="shared" si="8"/>
        <v/>
      </c>
      <c r="P628" t="str">
        <f>if(Z628=PROSES!$B$1,T628,)</f>
        <v/>
      </c>
      <c r="Q628" t="str">
        <f>if(X628=PROSES!$B$1,T628,)</f>
        <v/>
      </c>
      <c r="R628" t="str">
        <f t="shared" si="9"/>
        <v>KEBASENBREBES</v>
      </c>
      <c r="S628" s="3"/>
      <c r="T628" s="68" t="s">
        <v>1169</v>
      </c>
      <c r="U628" s="68" t="s">
        <v>176</v>
      </c>
      <c r="V628" s="68" t="s">
        <v>176</v>
      </c>
      <c r="W628" s="68" t="s">
        <v>153</v>
      </c>
      <c r="X628" s="68" t="s">
        <v>1168</v>
      </c>
      <c r="Y628" s="68">
        <v>2.0</v>
      </c>
      <c r="Z628" s="68" t="s">
        <v>406</v>
      </c>
      <c r="AA628" s="68">
        <v>1.0</v>
      </c>
      <c r="AB628" s="6"/>
      <c r="AC628" s="6"/>
      <c r="AD628" s="112">
        <v>0.0</v>
      </c>
      <c r="AE628" s="112">
        <v>1.0</v>
      </c>
      <c r="AF628" s="6"/>
      <c r="AG628" s="112">
        <v>14.25</v>
      </c>
      <c r="AH628" s="112">
        <v>0.213</v>
      </c>
      <c r="AI628" s="68" t="s">
        <v>64</v>
      </c>
      <c r="AJ628" s="112">
        <v>0.0</v>
      </c>
      <c r="AK628" s="6"/>
      <c r="AL628" s="6"/>
      <c r="AM628" s="112">
        <v>0.0</v>
      </c>
      <c r="AN628" s="112">
        <v>0.0</v>
      </c>
      <c r="AO628" s="112">
        <v>100.0</v>
      </c>
      <c r="AP628" s="112">
        <v>1.0</v>
      </c>
      <c r="AQ628" s="112">
        <v>0.58149</v>
      </c>
      <c r="AR628" s="112">
        <v>4.012457</v>
      </c>
      <c r="AS628" s="112">
        <v>82.244</v>
      </c>
      <c r="AT628" s="112">
        <v>0.5415</v>
      </c>
      <c r="AU628" s="112">
        <v>3.97575</v>
      </c>
      <c r="AV628" s="112">
        <v>2.394</v>
      </c>
      <c r="AW628" s="112">
        <v>11.53537</v>
      </c>
      <c r="AX628" s="112">
        <v>0.0</v>
      </c>
      <c r="AY628" s="112">
        <v>0.6465942</v>
      </c>
      <c r="AZ628" s="112">
        <v>-6.013103</v>
      </c>
    </row>
    <row r="629" hidden="1">
      <c r="A629">
        <f t="shared" si="2"/>
        <v>0</v>
      </c>
      <c r="B629" t="str">
        <f t="shared" si="3"/>
        <v/>
      </c>
      <c r="C629" t="str">
        <f>if(and(D$4&gt;1,E629=PROSES!$D$22),,D629)</f>
        <v/>
      </c>
      <c r="D629" s="1" t="str">
        <f>if(and(F$4&gt;1,F629=PROSES!$B$10),,F629)</f>
        <v/>
      </c>
      <c r="E629" t="str">
        <f t="shared" si="4"/>
        <v/>
      </c>
      <c r="F629" t="str">
        <f t="shared" si="5"/>
        <v/>
      </c>
      <c r="G629" s="1" t="str">
        <f>if(Z629=PROSES!$E$29,T629,)</f>
        <v/>
      </c>
      <c r="H629" t="str">
        <f>if(X629=PROSES!$E$29,T629,)</f>
        <v/>
      </c>
      <c r="I629" t="str">
        <f t="shared" si="6"/>
        <v/>
      </c>
      <c r="J629" t="str">
        <f>if(and($K$4&gt;1,R629=PROSES!$C$2),,K629)</f>
        <v/>
      </c>
      <c r="K629" s="1" t="str">
        <f>if(and($L$4&gt;1,L629=PROSES!$B$2),,L629)</f>
        <v/>
      </c>
      <c r="L629" t="str">
        <f t="shared" si="7"/>
        <v/>
      </c>
      <c r="M629" t="str">
        <f>if(Z629=PROSES!$B$3,T629,)</f>
        <v/>
      </c>
      <c r="N629" t="str">
        <f>if(X629=PROSES!$B$3,T629,)</f>
        <v/>
      </c>
      <c r="O629" t="str">
        <f t="shared" si="8"/>
        <v/>
      </c>
      <c r="P629" t="str">
        <f>if(Z629=PROSES!$B$1,T629,)</f>
        <v/>
      </c>
      <c r="Q629" t="str">
        <f>if(X629=PROSES!$B$1,T629,)</f>
        <v/>
      </c>
      <c r="R629" t="str">
        <f t="shared" si="9"/>
        <v>KEBASENBREBES</v>
      </c>
      <c r="S629" s="3"/>
      <c r="T629" s="68" t="s">
        <v>1170</v>
      </c>
      <c r="U629" s="68" t="s">
        <v>176</v>
      </c>
      <c r="V629" s="68" t="s">
        <v>176</v>
      </c>
      <c r="W629" s="68" t="s">
        <v>153</v>
      </c>
      <c r="X629" s="68" t="s">
        <v>1168</v>
      </c>
      <c r="Y629" s="68">
        <v>2.0</v>
      </c>
      <c r="Z629" s="68" t="s">
        <v>406</v>
      </c>
      <c r="AA629" s="68">
        <v>1.0</v>
      </c>
      <c r="AB629" s="6"/>
      <c r="AC629" s="6"/>
      <c r="AD629" s="112">
        <v>0.0</v>
      </c>
      <c r="AE629" s="112">
        <v>1.0</v>
      </c>
      <c r="AF629" s="6"/>
      <c r="AG629" s="112">
        <v>14.25</v>
      </c>
      <c r="AH629" s="112">
        <v>0.213</v>
      </c>
      <c r="AI629" s="68" t="s">
        <v>64</v>
      </c>
      <c r="AJ629" s="112">
        <v>0.0</v>
      </c>
      <c r="AK629" s="6"/>
      <c r="AL629" s="6"/>
      <c r="AM629" s="112">
        <v>0.0</v>
      </c>
      <c r="AN629" s="112">
        <v>0.0</v>
      </c>
      <c r="AO629" s="112">
        <v>100.0</v>
      </c>
      <c r="AP629" s="112">
        <v>1.0</v>
      </c>
      <c r="AQ629" s="112">
        <v>0.58149</v>
      </c>
      <c r="AR629" s="112">
        <v>4.012457</v>
      </c>
      <c r="AS629" s="112">
        <v>82.244</v>
      </c>
      <c r="AT629" s="112">
        <v>0.5415</v>
      </c>
      <c r="AU629" s="112">
        <v>3.97575</v>
      </c>
      <c r="AV629" s="112">
        <v>2.394</v>
      </c>
      <c r="AW629" s="112">
        <v>11.53537</v>
      </c>
      <c r="AX629" s="112">
        <v>0.0</v>
      </c>
      <c r="AY629" s="112">
        <v>0.6465942</v>
      </c>
      <c r="AZ629" s="112">
        <v>-6.013103</v>
      </c>
    </row>
    <row r="630">
      <c r="A630">
        <f t="shared" si="2"/>
        <v>0</v>
      </c>
      <c r="B630" t="str">
        <f t="shared" si="3"/>
        <v/>
      </c>
      <c r="C630" t="str">
        <f>if(and(D$4&gt;1,E630=PROSES!$D$22),,D630)</f>
        <v/>
      </c>
      <c r="D630" s="1" t="str">
        <f>if(and(F$4&gt;1,F630=PROSES!$B$10),,F630)</f>
        <v/>
      </c>
      <c r="E630" t="str">
        <f t="shared" si="4"/>
        <v/>
      </c>
      <c r="F630" t="str">
        <f t="shared" si="5"/>
        <v/>
      </c>
      <c r="G630" s="1" t="str">
        <f>if(Z630=PROSES!$E$29,T630,)</f>
        <v/>
      </c>
      <c r="H630" t="str">
        <f>if(X630=PROSES!$E$29,T630,)</f>
        <v/>
      </c>
      <c r="I630" t="str">
        <f t="shared" si="6"/>
        <v/>
      </c>
      <c r="J630" t="str">
        <f>if(and($K$4&gt;1,R630=PROSES!$C$2),,K630)</f>
        <v/>
      </c>
      <c r="K630" s="1" t="str">
        <f>if(and($L$4&gt;1,L630=PROSES!$B$2),,L630)</f>
        <v/>
      </c>
      <c r="L630" t="str">
        <f t="shared" si="7"/>
        <v/>
      </c>
      <c r="M630" t="str">
        <f>if(Z630=PROSES!$B$3,T630,)</f>
        <v/>
      </c>
      <c r="N630" t="str">
        <f>if(X630=PROSES!$B$3,T630,)</f>
        <v/>
      </c>
      <c r="O630" t="str">
        <f t="shared" si="8"/>
        <v/>
      </c>
      <c r="P630" t="str">
        <f>if(Z630=PROSES!$B$1,T630,)</f>
        <v/>
      </c>
      <c r="Q630" t="str">
        <f>if(X630=PROSES!$B$1,T630,)</f>
        <v/>
      </c>
      <c r="R630" t="str">
        <f t="shared" si="9"/>
        <v>PURWOREJOKEBUMEN</v>
      </c>
      <c r="S630" s="3"/>
      <c r="T630" s="68" t="s">
        <v>3867</v>
      </c>
      <c r="U630" s="68" t="s">
        <v>176</v>
      </c>
      <c r="V630" s="68" t="s">
        <v>176</v>
      </c>
      <c r="W630" s="68" t="s">
        <v>171</v>
      </c>
      <c r="X630" s="68" t="s">
        <v>1173</v>
      </c>
      <c r="Y630" s="68" t="s">
        <v>61</v>
      </c>
      <c r="Z630" s="68" t="s">
        <v>938</v>
      </c>
      <c r="AA630" s="68">
        <v>1.0</v>
      </c>
      <c r="AB630" s="6"/>
      <c r="AC630" s="6"/>
      <c r="AD630" s="112">
        <v>0.0</v>
      </c>
      <c r="AE630" s="112">
        <v>1.0</v>
      </c>
      <c r="AF630" s="6"/>
      <c r="AG630" s="112">
        <v>26.443</v>
      </c>
      <c r="AH630" s="112">
        <v>1.0</v>
      </c>
      <c r="AI630" s="68" t="s">
        <v>64</v>
      </c>
      <c r="AJ630" s="112">
        <v>0.0</v>
      </c>
      <c r="AK630" s="6"/>
      <c r="AL630" s="6"/>
      <c r="AM630" s="112">
        <v>0.0</v>
      </c>
      <c r="AN630" s="112">
        <v>0.0</v>
      </c>
      <c r="AO630" s="112">
        <v>100.0</v>
      </c>
      <c r="AP630" s="112">
        <v>1.0</v>
      </c>
      <c r="AQ630" s="112">
        <v>0.58</v>
      </c>
      <c r="AR630" s="112">
        <v>11.09537</v>
      </c>
      <c r="AS630" s="112">
        <v>70.94324</v>
      </c>
      <c r="AT630" s="112">
        <v>3.622691</v>
      </c>
      <c r="AU630" s="112">
        <v>10.48729</v>
      </c>
      <c r="AV630" s="112">
        <v>7.589141</v>
      </c>
      <c r="AW630" s="112">
        <v>31.46188</v>
      </c>
      <c r="AX630" s="112">
        <v>0.0</v>
      </c>
      <c r="AY630" s="112">
        <v>0.6412987</v>
      </c>
      <c r="AZ630" s="112">
        <v>8.348166</v>
      </c>
    </row>
    <row r="631">
      <c r="A631">
        <f t="shared" si="2"/>
        <v>0</v>
      </c>
      <c r="B631" t="str">
        <f t="shared" si="3"/>
        <v/>
      </c>
      <c r="C631" t="str">
        <f>if(and(D$4&gt;1,E631=PROSES!$D$22),,D631)</f>
        <v/>
      </c>
      <c r="D631" s="1" t="str">
        <f>if(and(F$4&gt;1,F631=PROSES!$B$10),,F631)</f>
        <v/>
      </c>
      <c r="E631" t="str">
        <f t="shared" si="4"/>
        <v/>
      </c>
      <c r="F631" t="str">
        <f t="shared" si="5"/>
        <v/>
      </c>
      <c r="G631" s="1" t="str">
        <f>if(Z631=PROSES!$E$29,T631,)</f>
        <v/>
      </c>
      <c r="H631" t="str">
        <f>if(X631=PROSES!$E$29,T631,)</f>
        <v/>
      </c>
      <c r="I631" t="str">
        <f t="shared" si="6"/>
        <v/>
      </c>
      <c r="J631" t="str">
        <f>if(and($K$4&gt;1,R631=PROSES!$C$2),,K631)</f>
        <v/>
      </c>
      <c r="K631" s="1" t="str">
        <f>if(and($L$4&gt;1,L631=PROSES!$B$2),,L631)</f>
        <v/>
      </c>
      <c r="L631" t="str">
        <f t="shared" si="7"/>
        <v/>
      </c>
      <c r="M631" t="str">
        <f>if(Z631=PROSES!$B$3,T631,)</f>
        <v/>
      </c>
      <c r="N631" t="str">
        <f>if(X631=PROSES!$B$3,T631,)</f>
        <v/>
      </c>
      <c r="O631" t="str">
        <f t="shared" si="8"/>
        <v/>
      </c>
      <c r="P631" t="str">
        <f>if(Z631=PROSES!$B$1,T631,)</f>
        <v/>
      </c>
      <c r="Q631" t="str">
        <f>if(X631=PROSES!$B$1,T631,)</f>
        <v/>
      </c>
      <c r="R631" t="str">
        <f t="shared" si="9"/>
        <v>KEBUMENPURWOREJO</v>
      </c>
      <c r="S631" s="3"/>
      <c r="T631" s="68" t="s">
        <v>3868</v>
      </c>
      <c r="U631" s="68" t="s">
        <v>176</v>
      </c>
      <c r="V631" s="68" t="s">
        <v>176</v>
      </c>
      <c r="W631" s="68" t="s">
        <v>171</v>
      </c>
      <c r="X631" s="68" t="s">
        <v>938</v>
      </c>
      <c r="Y631" s="68">
        <v>1.0</v>
      </c>
      <c r="Z631" s="68" t="s">
        <v>1173</v>
      </c>
      <c r="AA631" s="68" t="s">
        <v>61</v>
      </c>
      <c r="AB631" s="6"/>
      <c r="AC631" s="6"/>
      <c r="AD631" s="112">
        <v>0.0</v>
      </c>
      <c r="AE631" s="112">
        <v>1.0</v>
      </c>
      <c r="AF631" s="6"/>
      <c r="AG631" s="112">
        <v>26.443</v>
      </c>
      <c r="AH631" s="112">
        <v>1.0</v>
      </c>
      <c r="AI631" s="68" t="s">
        <v>64</v>
      </c>
      <c r="AJ631" s="112">
        <v>0.0</v>
      </c>
      <c r="AK631" s="6"/>
      <c r="AL631" s="6"/>
      <c r="AM631" s="112">
        <v>0.0</v>
      </c>
      <c r="AN631" s="112">
        <v>0.0</v>
      </c>
      <c r="AO631" s="112">
        <v>100.0</v>
      </c>
      <c r="AP631" s="112">
        <v>1.0</v>
      </c>
      <c r="AQ631" s="112">
        <v>0.58</v>
      </c>
      <c r="AR631" s="112">
        <v>11.09537</v>
      </c>
      <c r="AS631" s="112">
        <v>70.94324</v>
      </c>
      <c r="AT631" s="112">
        <v>3.622691</v>
      </c>
      <c r="AU631" s="112">
        <v>10.48729</v>
      </c>
      <c r="AV631" s="112">
        <v>7.589141</v>
      </c>
      <c r="AW631" s="112">
        <v>31.46188</v>
      </c>
      <c r="AX631" s="112">
        <v>0.0</v>
      </c>
      <c r="AY631" s="112">
        <v>0.6412987</v>
      </c>
      <c r="AZ631" s="112">
        <v>8.348166</v>
      </c>
    </row>
    <row r="632" hidden="1">
      <c r="A632">
        <f t="shared" si="2"/>
        <v>0</v>
      </c>
      <c r="B632" t="str">
        <f t="shared" si="3"/>
        <v/>
      </c>
      <c r="C632" t="str">
        <f>if(and(D$4&gt;1,E632=PROSES!$D$22),,D632)</f>
        <v/>
      </c>
      <c r="D632" s="1" t="str">
        <f>if(and(F$4&gt;1,F632=PROSES!$B$10),,F632)</f>
        <v/>
      </c>
      <c r="E632" t="str">
        <f t="shared" si="4"/>
        <v/>
      </c>
      <c r="F632" t="str">
        <f t="shared" si="5"/>
        <v/>
      </c>
      <c r="G632" s="1" t="str">
        <f>if(Z632=PROSES!$E$29,T632,)</f>
        <v/>
      </c>
      <c r="H632" t="str">
        <f>if(X632=PROSES!$E$29,T632,)</f>
        <v/>
      </c>
      <c r="I632" t="str">
        <f t="shared" si="6"/>
        <v/>
      </c>
      <c r="J632" t="str">
        <f>if(and($K$4&gt;1,R632=PROSES!$C$2),,K632)</f>
        <v/>
      </c>
      <c r="K632" s="1" t="str">
        <f>if(and($L$4&gt;1,L632=PROSES!$B$2),,L632)</f>
        <v/>
      </c>
      <c r="L632" t="str">
        <f t="shared" si="7"/>
        <v/>
      </c>
      <c r="M632" t="str">
        <f>if(Z632=PROSES!$B$3,T632,)</f>
        <v/>
      </c>
      <c r="N632" t="str">
        <f>if(X632=PROSES!$B$3,T632,)</f>
        <v/>
      </c>
      <c r="O632" t="str">
        <f t="shared" si="8"/>
        <v/>
      </c>
      <c r="P632" t="str">
        <f>if(Z632=PROSES!$B$1,T632,)</f>
        <v/>
      </c>
      <c r="Q632" t="str">
        <f>if(X632=PROSES!$B$1,T632,)</f>
        <v/>
      </c>
      <c r="R632" t="str">
        <f t="shared" si="9"/>
        <v>KENTUNGANGEJAYAN</v>
      </c>
      <c r="S632" s="3"/>
      <c r="T632" s="68" t="s">
        <v>1176</v>
      </c>
      <c r="U632" s="68" t="s">
        <v>176</v>
      </c>
      <c r="V632" s="68" t="s">
        <v>176</v>
      </c>
      <c r="W632" s="68" t="s">
        <v>103</v>
      </c>
      <c r="X632" s="68" t="s">
        <v>1175</v>
      </c>
      <c r="Y632" s="68">
        <v>1.0</v>
      </c>
      <c r="Z632" s="68" t="s">
        <v>1177</v>
      </c>
      <c r="AA632" s="68">
        <v>1.0</v>
      </c>
      <c r="AB632" s="6"/>
      <c r="AC632" s="6"/>
      <c r="AD632" s="112">
        <v>0.0</v>
      </c>
      <c r="AE632" s="112">
        <v>1.0</v>
      </c>
      <c r="AF632" s="6"/>
      <c r="AG632" s="112">
        <v>5.951</v>
      </c>
      <c r="AH632" s="112">
        <v>1.0</v>
      </c>
      <c r="AI632" s="68" t="s">
        <v>64</v>
      </c>
      <c r="AJ632" s="112">
        <v>0.0</v>
      </c>
      <c r="AK632" s="6"/>
      <c r="AL632" s="6"/>
      <c r="AM632" s="112">
        <v>0.0</v>
      </c>
      <c r="AN632" s="112">
        <v>0.0</v>
      </c>
      <c r="AO632" s="112">
        <v>100.0</v>
      </c>
      <c r="AP632" s="112">
        <v>1.0</v>
      </c>
      <c r="AQ632" s="112">
        <v>0.55</v>
      </c>
      <c r="AR632" s="112">
        <v>0.940804</v>
      </c>
      <c r="AS632" s="112">
        <v>56.61149</v>
      </c>
      <c r="AT632" s="112">
        <v>0.517737</v>
      </c>
      <c r="AU632" s="112">
        <v>0.785532</v>
      </c>
      <c r="AV632" s="112">
        <v>1.410387</v>
      </c>
      <c r="AW632" s="112">
        <v>2.356596</v>
      </c>
      <c r="AX632" s="112">
        <v>0.0</v>
      </c>
      <c r="AY632" s="112">
        <v>0.6402146</v>
      </c>
      <c r="AZ632" s="112">
        <v>3.784061</v>
      </c>
    </row>
    <row r="633" hidden="1">
      <c r="A633">
        <f t="shared" si="2"/>
        <v>0</v>
      </c>
      <c r="B633" t="str">
        <f t="shared" si="3"/>
        <v/>
      </c>
      <c r="C633" t="str">
        <f>if(and(D$4&gt;1,E633=PROSES!$D$22),,D633)</f>
        <v/>
      </c>
      <c r="D633" s="1" t="str">
        <f>if(and(F$4&gt;1,F633=PROSES!$B$10),,F633)</f>
        <v/>
      </c>
      <c r="E633" t="str">
        <f t="shared" si="4"/>
        <v/>
      </c>
      <c r="F633" t="str">
        <f t="shared" si="5"/>
        <v/>
      </c>
      <c r="G633" s="1" t="str">
        <f>if(Z633=PROSES!$E$29,T633,)</f>
        <v/>
      </c>
      <c r="H633" t="str">
        <f>if(X633=PROSES!$E$29,T633,)</f>
        <v/>
      </c>
      <c r="I633" t="str">
        <f t="shared" si="6"/>
        <v/>
      </c>
      <c r="J633" t="str">
        <f>if(and($K$4&gt;1,R633=PROSES!$C$2),,K633)</f>
        <v/>
      </c>
      <c r="K633" s="1" t="str">
        <f>if(and($L$4&gt;1,L633=PROSES!$B$2),,L633)</f>
        <v/>
      </c>
      <c r="L633" t="str">
        <f t="shared" si="7"/>
        <v/>
      </c>
      <c r="M633" t="str">
        <f>if(Z633=PROSES!$B$3,T633,)</f>
        <v/>
      </c>
      <c r="N633" t="str">
        <f>if(X633=PROSES!$B$3,T633,)</f>
        <v/>
      </c>
      <c r="O633" t="str">
        <f t="shared" si="8"/>
        <v/>
      </c>
      <c r="P633" t="str">
        <f>if(Z633=PROSES!$B$1,T633,)</f>
        <v/>
      </c>
      <c r="Q633" t="str">
        <f>if(X633=PROSES!$B$1,T633,)</f>
        <v/>
      </c>
      <c r="R633" t="str">
        <f t="shared" si="9"/>
        <v>KENTUNGANGEJAYAN</v>
      </c>
      <c r="S633" s="3"/>
      <c r="T633" s="68" t="s">
        <v>1178</v>
      </c>
      <c r="U633" s="68" t="s">
        <v>176</v>
      </c>
      <c r="V633" s="68" t="s">
        <v>176</v>
      </c>
      <c r="W633" s="68" t="s">
        <v>103</v>
      </c>
      <c r="X633" s="68" t="s">
        <v>1175</v>
      </c>
      <c r="Y633" s="68">
        <v>1.0</v>
      </c>
      <c r="Z633" s="68" t="s">
        <v>1177</v>
      </c>
      <c r="AA633" s="68">
        <v>2.0</v>
      </c>
      <c r="AB633" s="6"/>
      <c r="AC633" s="6"/>
      <c r="AD633" s="112">
        <v>0.0</v>
      </c>
      <c r="AE633" s="112">
        <v>1.0</v>
      </c>
      <c r="AF633" s="6"/>
      <c r="AG633" s="112">
        <v>5.951</v>
      </c>
      <c r="AH633" s="112">
        <v>1.0</v>
      </c>
      <c r="AI633" s="68" t="s">
        <v>64</v>
      </c>
      <c r="AJ633" s="112">
        <v>0.0</v>
      </c>
      <c r="AK633" s="6"/>
      <c r="AL633" s="6"/>
      <c r="AM633" s="112">
        <v>0.0</v>
      </c>
      <c r="AN633" s="112">
        <v>0.0</v>
      </c>
      <c r="AO633" s="112">
        <v>100.0</v>
      </c>
      <c r="AP633" s="112">
        <v>1.0</v>
      </c>
      <c r="AQ633" s="112">
        <v>0.55</v>
      </c>
      <c r="AR633" s="112">
        <v>0.940804</v>
      </c>
      <c r="AS633" s="112">
        <v>56.61149</v>
      </c>
      <c r="AT633" s="112">
        <v>0.517737</v>
      </c>
      <c r="AU633" s="112">
        <v>0.785532</v>
      </c>
      <c r="AV633" s="112">
        <v>1.410387</v>
      </c>
      <c r="AW633" s="112">
        <v>2.356596</v>
      </c>
      <c r="AX633" s="112">
        <v>0.0</v>
      </c>
      <c r="AY633" s="112">
        <v>0.6402146</v>
      </c>
      <c r="AZ633" s="112">
        <v>3.784061</v>
      </c>
    </row>
    <row r="634">
      <c r="A634">
        <f t="shared" si="2"/>
        <v>0</v>
      </c>
      <c r="B634" t="str">
        <f t="shared" si="3"/>
        <v/>
      </c>
      <c r="C634" t="str">
        <f>if(and(D$4&gt;1,E634=PROSES!$D$22),,D634)</f>
        <v/>
      </c>
      <c r="D634" s="1" t="str">
        <f>if(and(F$4&gt;1,F634=PROSES!$B$10),,F634)</f>
        <v/>
      </c>
      <c r="E634" t="str">
        <f t="shared" si="4"/>
        <v/>
      </c>
      <c r="F634" t="str">
        <f t="shared" si="5"/>
        <v/>
      </c>
      <c r="G634" s="1" t="str">
        <f>if(Z634=PROSES!$E$29,T634,)</f>
        <v/>
      </c>
      <c r="H634" t="str">
        <f>if(X634=PROSES!$E$29,T634,)</f>
        <v/>
      </c>
      <c r="I634" t="str">
        <f t="shared" si="6"/>
        <v/>
      </c>
      <c r="J634" t="str">
        <f>if(and($K$4&gt;1,R634=PROSES!$C$2),,K634)</f>
        <v/>
      </c>
      <c r="K634" s="1" t="str">
        <f>if(and($L$4&gt;1,L634=PROSES!$B$2),,L634)</f>
        <v/>
      </c>
      <c r="L634" t="str">
        <f t="shared" si="7"/>
        <v/>
      </c>
      <c r="M634" t="str">
        <f>if(Z634=PROSES!$B$3,T634,)</f>
        <v/>
      </c>
      <c r="N634" t="str">
        <f>if(X634=PROSES!$B$3,T634,)</f>
        <v/>
      </c>
      <c r="O634" t="str">
        <f t="shared" si="8"/>
        <v/>
      </c>
      <c r="P634" t="str">
        <f>if(Z634=PROSES!$B$1,T634,)</f>
        <v/>
      </c>
      <c r="Q634" t="str">
        <f>if(X634=PROSES!$B$1,T634,)</f>
        <v/>
      </c>
      <c r="R634" t="str">
        <f t="shared" si="9"/>
        <v>KENTUNGANGODEAN</v>
      </c>
      <c r="S634" s="3"/>
      <c r="T634" s="68" t="s">
        <v>3869</v>
      </c>
      <c r="U634" s="68" t="s">
        <v>176</v>
      </c>
      <c r="V634" s="68" t="s">
        <v>176</v>
      </c>
      <c r="W634" s="68" t="s">
        <v>171</v>
      </c>
      <c r="X634" s="68" t="s">
        <v>1175</v>
      </c>
      <c r="Y634" s="68">
        <v>1.0</v>
      </c>
      <c r="Z634" s="68" t="s">
        <v>932</v>
      </c>
      <c r="AA634" s="68">
        <v>2.0</v>
      </c>
      <c r="AB634" s="6"/>
      <c r="AC634" s="6"/>
      <c r="AD634" s="112">
        <v>0.0</v>
      </c>
      <c r="AE634" s="112">
        <v>1.0</v>
      </c>
      <c r="AF634" s="6"/>
      <c r="AG634" s="112">
        <v>9.177</v>
      </c>
      <c r="AH634" s="112">
        <v>1.0</v>
      </c>
      <c r="AI634" s="68" t="s">
        <v>64</v>
      </c>
      <c r="AJ634" s="112">
        <v>0.0</v>
      </c>
      <c r="AK634" s="6"/>
      <c r="AL634" s="6"/>
      <c r="AM634" s="112">
        <v>0.0</v>
      </c>
      <c r="AN634" s="112">
        <v>0.0</v>
      </c>
      <c r="AO634" s="112">
        <v>100.0</v>
      </c>
      <c r="AP634" s="112">
        <v>1.0</v>
      </c>
      <c r="AQ634" s="112">
        <v>0.58</v>
      </c>
      <c r="AR634" s="112">
        <v>3.85063</v>
      </c>
      <c r="AS634" s="112">
        <v>70.94324</v>
      </c>
      <c r="AT634" s="112">
        <v>1.257249</v>
      </c>
      <c r="AU634" s="112">
        <v>3.639598</v>
      </c>
      <c r="AV634" s="112">
        <v>2.633799</v>
      </c>
      <c r="AW634" s="112">
        <v>10.91879</v>
      </c>
      <c r="AX634" s="112">
        <v>0.0</v>
      </c>
      <c r="AY634" s="112">
        <v>0.6412987</v>
      </c>
      <c r="AZ634" s="112">
        <v>8.348166</v>
      </c>
    </row>
    <row r="635">
      <c r="A635">
        <f t="shared" si="2"/>
        <v>0</v>
      </c>
      <c r="B635" t="str">
        <f t="shared" si="3"/>
        <v/>
      </c>
      <c r="C635" t="str">
        <f>if(and(D$4&gt;1,E635=PROSES!$D$22),,D635)</f>
        <v/>
      </c>
      <c r="D635" s="1" t="str">
        <f>if(and(F$4&gt;1,F635=PROSES!$B$10),,F635)</f>
        <v/>
      </c>
      <c r="E635" t="str">
        <f t="shared" si="4"/>
        <v/>
      </c>
      <c r="F635" t="str">
        <f t="shared" si="5"/>
        <v/>
      </c>
      <c r="G635" s="1" t="str">
        <f>if(Z635=PROSES!$E$29,T635,)</f>
        <v/>
      </c>
      <c r="H635" t="str">
        <f>if(X635=PROSES!$E$29,T635,)</f>
        <v/>
      </c>
      <c r="I635" t="str">
        <f t="shared" si="6"/>
        <v/>
      </c>
      <c r="J635" t="str">
        <f>if(and($K$4&gt;1,R635=PROSES!$C$2),,K635)</f>
        <v/>
      </c>
      <c r="K635" s="1" t="str">
        <f>if(and($L$4&gt;1,L635=PROSES!$B$2),,L635)</f>
        <v/>
      </c>
      <c r="L635" t="str">
        <f t="shared" si="7"/>
        <v/>
      </c>
      <c r="M635" t="str">
        <f>if(Z635=PROSES!$B$3,T635,)</f>
        <v/>
      </c>
      <c r="N635" t="str">
        <f>if(X635=PROSES!$B$3,T635,)</f>
        <v/>
      </c>
      <c r="O635" t="str">
        <f t="shared" si="8"/>
        <v/>
      </c>
      <c r="P635" t="str">
        <f>if(Z635=PROSES!$B$1,T635,)</f>
        <v/>
      </c>
      <c r="Q635" t="str">
        <f>if(X635=PROSES!$B$1,T635,)</f>
        <v/>
      </c>
      <c r="R635" t="str">
        <f t="shared" si="9"/>
        <v>GODEANKENTUNGAN</v>
      </c>
      <c r="S635" s="3"/>
      <c r="T635" s="68" t="s">
        <v>3870</v>
      </c>
      <c r="U635" s="68" t="s">
        <v>176</v>
      </c>
      <c r="V635" s="68" t="s">
        <v>176</v>
      </c>
      <c r="W635" s="68" t="s">
        <v>171</v>
      </c>
      <c r="X635" s="68" t="s">
        <v>932</v>
      </c>
      <c r="Y635" s="68">
        <v>2.0</v>
      </c>
      <c r="Z635" s="68" t="s">
        <v>1175</v>
      </c>
      <c r="AA635" s="68">
        <v>2.0</v>
      </c>
      <c r="AB635" s="6"/>
      <c r="AC635" s="6"/>
      <c r="AD635" s="112">
        <v>0.0</v>
      </c>
      <c r="AE635" s="112">
        <v>1.0</v>
      </c>
      <c r="AF635" s="6"/>
      <c r="AG635" s="112">
        <v>9.177</v>
      </c>
      <c r="AH635" s="112">
        <v>1.0</v>
      </c>
      <c r="AI635" s="68" t="s">
        <v>64</v>
      </c>
      <c r="AJ635" s="112">
        <v>0.0</v>
      </c>
      <c r="AK635" s="6"/>
      <c r="AL635" s="6"/>
      <c r="AM635" s="112">
        <v>0.0</v>
      </c>
      <c r="AN635" s="112">
        <v>0.0</v>
      </c>
      <c r="AO635" s="112">
        <v>100.0</v>
      </c>
      <c r="AP635" s="112">
        <v>1.0</v>
      </c>
      <c r="AQ635" s="112">
        <v>0.58</v>
      </c>
      <c r="AR635" s="112">
        <v>3.85063</v>
      </c>
      <c r="AS635" s="112">
        <v>70.94324</v>
      </c>
      <c r="AT635" s="112">
        <v>1.257249</v>
      </c>
      <c r="AU635" s="112">
        <v>3.639598</v>
      </c>
      <c r="AV635" s="112">
        <v>2.633799</v>
      </c>
      <c r="AW635" s="112">
        <v>10.91879</v>
      </c>
      <c r="AX635" s="112">
        <v>0.0</v>
      </c>
      <c r="AY635" s="112">
        <v>0.6412987</v>
      </c>
      <c r="AZ635" s="112">
        <v>8.348166</v>
      </c>
    </row>
    <row r="636" hidden="1">
      <c r="A636">
        <f t="shared" si="2"/>
        <v>0</v>
      </c>
      <c r="B636" t="str">
        <f t="shared" si="3"/>
        <v/>
      </c>
      <c r="C636" t="str">
        <f>if(and(D$4&gt;1,E636=PROSES!$D$22),,D636)</f>
        <v/>
      </c>
      <c r="D636" s="1" t="str">
        <f>if(and(F$4&gt;1,F636=PROSES!$B$10),,F636)</f>
        <v/>
      </c>
      <c r="E636" t="str">
        <f t="shared" si="4"/>
        <v/>
      </c>
      <c r="F636" t="str">
        <f t="shared" si="5"/>
        <v/>
      </c>
      <c r="G636" s="1" t="str">
        <f>if(Z636=PROSES!$E$29,T636,)</f>
        <v/>
      </c>
      <c r="H636" t="str">
        <f>if(X636=PROSES!$E$29,T636,)</f>
        <v/>
      </c>
      <c r="I636" t="str">
        <f t="shared" si="6"/>
        <v/>
      </c>
      <c r="J636" t="str">
        <f>if(and($K$4&gt;1,R636=PROSES!$C$2),,K636)</f>
        <v/>
      </c>
      <c r="K636" s="1" t="str">
        <f>if(and($L$4&gt;1,L636=PROSES!$B$2),,L636)</f>
        <v/>
      </c>
      <c r="L636" t="str">
        <f t="shared" si="7"/>
        <v/>
      </c>
      <c r="M636" t="str">
        <f>if(Z636=PROSES!$B$3,T636,)</f>
        <v/>
      </c>
      <c r="N636" t="str">
        <f>if(X636=PROSES!$B$3,T636,)</f>
        <v/>
      </c>
      <c r="O636" t="str">
        <f t="shared" si="8"/>
        <v/>
      </c>
      <c r="P636" t="str">
        <f>if(Z636=PROSES!$B$1,T636,)</f>
        <v/>
      </c>
      <c r="Q636" t="str">
        <f>if(X636=PROSES!$B$1,T636,)</f>
        <v/>
      </c>
      <c r="R636" t="str">
        <f t="shared" si="9"/>
        <v>MLIWANG5KEREK5</v>
      </c>
      <c r="S636" s="3"/>
      <c r="T636" s="68" t="s">
        <v>1180</v>
      </c>
      <c r="U636" s="68" t="s">
        <v>82</v>
      </c>
      <c r="V636" s="68" t="s">
        <v>82</v>
      </c>
      <c r="W636" s="68" t="s">
        <v>399</v>
      </c>
      <c r="X636" s="68" t="s">
        <v>1181</v>
      </c>
      <c r="Y636" s="68" t="s">
        <v>85</v>
      </c>
      <c r="Z636" s="68" t="s">
        <v>1182</v>
      </c>
      <c r="AA636" s="68" t="s">
        <v>85</v>
      </c>
      <c r="AB636" s="6"/>
      <c r="AC636" s="6"/>
      <c r="AD636" s="112">
        <v>0.0</v>
      </c>
      <c r="AE636" s="112">
        <v>1.0</v>
      </c>
      <c r="AF636" s="6"/>
      <c r="AG636" s="112">
        <v>9.0</v>
      </c>
      <c r="AH636" s="112">
        <v>1.0</v>
      </c>
      <c r="AI636" s="68" t="s">
        <v>64</v>
      </c>
      <c r="AJ636" s="112">
        <v>0.0</v>
      </c>
      <c r="AK636" s="6"/>
      <c r="AL636" s="6"/>
      <c r="AM636" s="112">
        <v>0.0</v>
      </c>
      <c r="AN636" s="112">
        <v>0.0</v>
      </c>
      <c r="AO636" s="112">
        <v>100.0</v>
      </c>
      <c r="AP636" s="112">
        <v>1.0</v>
      </c>
      <c r="AQ636" s="112">
        <v>0.973</v>
      </c>
      <c r="AR636" s="112">
        <v>3.670871</v>
      </c>
      <c r="AS636" s="112">
        <v>71.90399</v>
      </c>
      <c r="AT636" s="112">
        <v>1.14021</v>
      </c>
      <c r="AU636" s="112">
        <v>3.4893</v>
      </c>
      <c r="AV636" s="112">
        <v>2.79</v>
      </c>
      <c r="AW636" s="112">
        <v>6.4557</v>
      </c>
      <c r="AX636" s="112">
        <v>0.0</v>
      </c>
      <c r="AY636" s="112">
        <v>0.3082202</v>
      </c>
      <c r="AZ636" s="112">
        <v>-10.98501</v>
      </c>
    </row>
    <row r="637" hidden="1">
      <c r="A637">
        <f t="shared" si="2"/>
        <v>0</v>
      </c>
      <c r="B637" t="str">
        <f t="shared" si="3"/>
        <v/>
      </c>
      <c r="C637" t="str">
        <f>if(and(D$4&gt;1,E637=PROSES!$D$22),,D637)</f>
        <v/>
      </c>
      <c r="D637" s="1" t="str">
        <f>if(and(F$4&gt;1,F637=PROSES!$B$10),,F637)</f>
        <v/>
      </c>
      <c r="E637" t="str">
        <f t="shared" si="4"/>
        <v/>
      </c>
      <c r="F637" t="str">
        <f t="shared" si="5"/>
        <v/>
      </c>
      <c r="G637" s="1" t="str">
        <f>if(Z637=PROSES!$E$29,T637,)</f>
        <v/>
      </c>
      <c r="H637" t="str">
        <f>if(X637=PROSES!$E$29,T637,)</f>
        <v/>
      </c>
      <c r="I637" t="str">
        <f t="shared" si="6"/>
        <v/>
      </c>
      <c r="J637" t="str">
        <f>if(and($K$4&gt;1,R637=PROSES!$C$2),,K637)</f>
        <v/>
      </c>
      <c r="K637" s="1" t="str">
        <f>if(and($L$4&gt;1,L637=PROSES!$B$2),,L637)</f>
        <v/>
      </c>
      <c r="L637" t="str">
        <f t="shared" si="7"/>
        <v/>
      </c>
      <c r="M637" t="str">
        <f>if(Z637=PROSES!$B$3,T637,)</f>
        <v/>
      </c>
      <c r="N637" t="str">
        <f>if(X637=PROSES!$B$3,T637,)</f>
        <v/>
      </c>
      <c r="O637" t="str">
        <f t="shared" si="8"/>
        <v/>
      </c>
      <c r="P637" t="str">
        <f>if(Z637=PROSES!$B$1,T637,)</f>
        <v/>
      </c>
      <c r="Q637" t="str">
        <f>if(X637=PROSES!$B$1,T637,)</f>
        <v/>
      </c>
      <c r="R637" t="str">
        <f t="shared" si="9"/>
        <v>MLIWANG5KEREK5</v>
      </c>
      <c r="S637" s="3"/>
      <c r="T637" s="68" t="s">
        <v>1183</v>
      </c>
      <c r="U637" s="68" t="s">
        <v>82</v>
      </c>
      <c r="V637" s="68" t="s">
        <v>82</v>
      </c>
      <c r="W637" s="68" t="s">
        <v>399</v>
      </c>
      <c r="X637" s="68" t="s">
        <v>1181</v>
      </c>
      <c r="Y637" s="68" t="s">
        <v>85</v>
      </c>
      <c r="Z637" s="68" t="s">
        <v>1182</v>
      </c>
      <c r="AA637" s="68" t="s">
        <v>88</v>
      </c>
      <c r="AB637" s="6"/>
      <c r="AC637" s="6"/>
      <c r="AD637" s="112">
        <v>0.0</v>
      </c>
      <c r="AE637" s="112">
        <v>1.0</v>
      </c>
      <c r="AF637" s="6"/>
      <c r="AG637" s="112">
        <v>9.0</v>
      </c>
      <c r="AH637" s="112">
        <v>1.0</v>
      </c>
      <c r="AI637" s="68" t="s">
        <v>64</v>
      </c>
      <c r="AJ637" s="112">
        <v>0.0</v>
      </c>
      <c r="AK637" s="6"/>
      <c r="AL637" s="6"/>
      <c r="AM637" s="112">
        <v>0.0</v>
      </c>
      <c r="AN637" s="112">
        <v>0.0</v>
      </c>
      <c r="AO637" s="112">
        <v>100.0</v>
      </c>
      <c r="AP637" s="112">
        <v>1.0</v>
      </c>
      <c r="AQ637" s="112">
        <v>0.973</v>
      </c>
      <c r="AR637" s="112">
        <v>3.670871</v>
      </c>
      <c r="AS637" s="112">
        <v>71.90399</v>
      </c>
      <c r="AT637" s="112">
        <v>1.14021</v>
      </c>
      <c r="AU637" s="112">
        <v>3.4893</v>
      </c>
      <c r="AV637" s="112">
        <v>2.79</v>
      </c>
      <c r="AW637" s="112">
        <v>6.4557</v>
      </c>
      <c r="AX637" s="112">
        <v>0.0</v>
      </c>
      <c r="AY637" s="112">
        <v>0.3082202</v>
      </c>
      <c r="AZ637" s="112">
        <v>-10.98501</v>
      </c>
    </row>
    <row r="638" hidden="1">
      <c r="A638">
        <f t="shared" si="2"/>
        <v>0</v>
      </c>
      <c r="B638" t="str">
        <f t="shared" si="3"/>
        <v/>
      </c>
      <c r="C638" t="str">
        <f>if(and(D$4&gt;1,E638=PROSES!$D$22),,D638)</f>
        <v/>
      </c>
      <c r="D638" s="1" t="str">
        <f>if(and(F$4&gt;1,F638=PROSES!$B$10),,F638)</f>
        <v/>
      </c>
      <c r="E638" t="str">
        <f t="shared" si="4"/>
        <v/>
      </c>
      <c r="F638" t="str">
        <f t="shared" si="5"/>
        <v/>
      </c>
      <c r="G638" s="1" t="str">
        <f>if(Z638=PROSES!$E$29,T638,)</f>
        <v/>
      </c>
      <c r="H638" t="str">
        <f>if(X638=PROSES!$E$29,T638,)</f>
        <v/>
      </c>
      <c r="I638" t="str">
        <f t="shared" si="6"/>
        <v/>
      </c>
      <c r="J638" t="str">
        <f>if(and($K$4&gt;1,R638=PROSES!$C$2),,K638)</f>
        <v/>
      </c>
      <c r="K638" s="1" t="str">
        <f>if(and($L$4&gt;1,L638=PROSES!$B$2),,L638)</f>
        <v/>
      </c>
      <c r="L638" t="str">
        <f t="shared" si="7"/>
        <v/>
      </c>
      <c r="M638" t="str">
        <f>if(Z638=PROSES!$B$3,T638,)</f>
        <v/>
      </c>
      <c r="N638" t="str">
        <f>if(X638=PROSES!$B$3,T638,)</f>
        <v/>
      </c>
      <c r="O638" t="str">
        <f t="shared" si="8"/>
        <v/>
      </c>
      <c r="P638" t="str">
        <f>if(Z638=PROSES!$B$1,T638,)</f>
        <v/>
      </c>
      <c r="Q638" t="str">
        <f>if(X638=PROSES!$B$1,T638,)</f>
        <v/>
      </c>
      <c r="R638" t="str">
        <f t="shared" si="9"/>
        <v>KEREK5TUBAN3</v>
      </c>
      <c r="S638" s="3"/>
      <c r="T638" s="68" t="s">
        <v>1184</v>
      </c>
      <c r="U638" s="68" t="s">
        <v>82</v>
      </c>
      <c r="V638" s="68" t="s">
        <v>82</v>
      </c>
      <c r="W638" s="68" t="s">
        <v>399</v>
      </c>
      <c r="X638" s="68" t="s">
        <v>1182</v>
      </c>
      <c r="Y638" s="68" t="s">
        <v>85</v>
      </c>
      <c r="Z638" s="68" t="s">
        <v>1185</v>
      </c>
      <c r="AA638" s="68" t="s">
        <v>85</v>
      </c>
      <c r="AB638" s="6"/>
      <c r="AC638" s="6"/>
      <c r="AD638" s="112">
        <v>0.0</v>
      </c>
      <c r="AE638" s="112">
        <v>1.0</v>
      </c>
      <c r="AF638" s="6"/>
      <c r="AG638" s="112">
        <v>2.02</v>
      </c>
      <c r="AH638" s="112">
        <v>1.0</v>
      </c>
      <c r="AI638" s="68" t="s">
        <v>64</v>
      </c>
      <c r="AJ638" s="112">
        <v>0.0</v>
      </c>
      <c r="AK638" s="6"/>
      <c r="AL638" s="6"/>
      <c r="AM638" s="112">
        <v>0.0</v>
      </c>
      <c r="AN638" s="112">
        <v>0.0</v>
      </c>
      <c r="AO638" s="112">
        <v>100.0</v>
      </c>
      <c r="AP638" s="112">
        <v>1.0</v>
      </c>
      <c r="AQ638" s="112">
        <v>0.973</v>
      </c>
      <c r="AR638" s="112">
        <v>0.8239065</v>
      </c>
      <c r="AS638" s="112">
        <v>71.90399</v>
      </c>
      <c r="AT638" s="112">
        <v>0.2559138</v>
      </c>
      <c r="AU638" s="112">
        <v>0.783154</v>
      </c>
      <c r="AV638" s="112">
        <v>0.6262</v>
      </c>
      <c r="AW638" s="112">
        <v>1.448946</v>
      </c>
      <c r="AX638" s="112">
        <v>0.0</v>
      </c>
      <c r="AY638" s="112">
        <v>0.3082202</v>
      </c>
      <c r="AZ638" s="112">
        <v>-10.98501</v>
      </c>
    </row>
    <row r="639" hidden="1">
      <c r="A639">
        <f t="shared" si="2"/>
        <v>0</v>
      </c>
      <c r="B639" t="str">
        <f t="shared" si="3"/>
        <v/>
      </c>
      <c r="C639" t="str">
        <f>if(and(D$4&gt;1,E639=PROSES!$D$22),,D639)</f>
        <v/>
      </c>
      <c r="D639" s="1" t="str">
        <f>if(and(F$4&gt;1,F639=PROSES!$B$10),,F639)</f>
        <v/>
      </c>
      <c r="E639" t="str">
        <f t="shared" si="4"/>
        <v/>
      </c>
      <c r="F639" t="str">
        <f t="shared" si="5"/>
        <v/>
      </c>
      <c r="G639" s="1" t="str">
        <f>if(Z639=PROSES!$E$29,T639,)</f>
        <v/>
      </c>
      <c r="H639" t="str">
        <f>if(X639=PROSES!$E$29,T639,)</f>
        <v/>
      </c>
      <c r="I639" t="str">
        <f t="shared" si="6"/>
        <v/>
      </c>
      <c r="J639" t="str">
        <f>if(and($K$4&gt;1,R639=PROSES!$C$2),,K639)</f>
        <v/>
      </c>
      <c r="K639" s="1" t="str">
        <f>if(and($L$4&gt;1,L639=PROSES!$B$2),,L639)</f>
        <v/>
      </c>
      <c r="L639" t="str">
        <f t="shared" si="7"/>
        <v/>
      </c>
      <c r="M639" t="str">
        <f>if(Z639=PROSES!$B$3,T639,)</f>
        <v/>
      </c>
      <c r="N639" t="str">
        <f>if(X639=PROSES!$B$3,T639,)</f>
        <v/>
      </c>
      <c r="O639" t="str">
        <f t="shared" si="8"/>
        <v/>
      </c>
      <c r="P639" t="str">
        <f>if(Z639=PROSES!$B$1,T639,)</f>
        <v/>
      </c>
      <c r="Q639" t="str">
        <f>if(X639=PROSES!$B$1,T639,)</f>
        <v/>
      </c>
      <c r="R639" t="str">
        <f t="shared" si="9"/>
        <v>KEREK5TUBAN3</v>
      </c>
      <c r="S639" s="3"/>
      <c r="T639" s="68" t="s">
        <v>1186</v>
      </c>
      <c r="U639" s="68" t="s">
        <v>82</v>
      </c>
      <c r="V639" s="68" t="s">
        <v>82</v>
      </c>
      <c r="W639" s="68" t="s">
        <v>399</v>
      </c>
      <c r="X639" s="68" t="s">
        <v>1182</v>
      </c>
      <c r="Y639" s="112" t="s">
        <v>88</v>
      </c>
      <c r="Z639" s="68" t="s">
        <v>1185</v>
      </c>
      <c r="AA639" s="112" t="s">
        <v>85</v>
      </c>
      <c r="AB639" s="6"/>
      <c r="AC639" s="6"/>
      <c r="AD639" s="112">
        <v>0.0</v>
      </c>
      <c r="AE639" s="112">
        <v>1.0</v>
      </c>
      <c r="AF639" s="6"/>
      <c r="AG639" s="112">
        <v>2.02</v>
      </c>
      <c r="AH639" s="112">
        <v>1.0</v>
      </c>
      <c r="AI639" s="68" t="s">
        <v>64</v>
      </c>
      <c r="AJ639" s="112">
        <v>0.0</v>
      </c>
      <c r="AK639" s="6"/>
      <c r="AL639" s="6"/>
      <c r="AM639" s="112">
        <v>0.0</v>
      </c>
      <c r="AN639" s="112">
        <v>0.0</v>
      </c>
      <c r="AO639" s="112">
        <v>100.0</v>
      </c>
      <c r="AP639" s="112">
        <v>1.0</v>
      </c>
      <c r="AQ639" s="112">
        <v>0.973</v>
      </c>
      <c r="AR639" s="112">
        <v>0.8239065</v>
      </c>
      <c r="AS639" s="112">
        <v>71.90399</v>
      </c>
      <c r="AT639" s="112">
        <v>0.2559138</v>
      </c>
      <c r="AU639" s="112">
        <v>0.783154</v>
      </c>
      <c r="AV639" s="112">
        <v>0.6262</v>
      </c>
      <c r="AW639" s="112">
        <v>1.448946</v>
      </c>
      <c r="AX639" s="112">
        <v>0.0</v>
      </c>
      <c r="AY639" s="112">
        <v>0.3082202</v>
      </c>
      <c r="AZ639" s="112">
        <v>-10.98501</v>
      </c>
    </row>
    <row r="640">
      <c r="A640">
        <f t="shared" si="2"/>
        <v>0</v>
      </c>
      <c r="B640" t="str">
        <f t="shared" si="3"/>
        <v/>
      </c>
      <c r="C640" t="str">
        <f>if(and(D$4&gt;1,E640=PROSES!$D$22),,D640)</f>
        <v/>
      </c>
      <c r="D640" s="1" t="str">
        <f>if(and(F$4&gt;1,F640=PROSES!$B$10),,F640)</f>
        <v/>
      </c>
      <c r="E640" t="str">
        <f t="shared" si="4"/>
        <v/>
      </c>
      <c r="F640" t="str">
        <f t="shared" si="5"/>
        <v/>
      </c>
      <c r="G640" s="1" t="str">
        <f>if(Z640=PROSES!$E$29,T640,)</f>
        <v/>
      </c>
      <c r="H640" t="str">
        <f>if(X640=PROSES!$E$29,T640,)</f>
        <v/>
      </c>
      <c r="I640" t="str">
        <f t="shared" si="6"/>
        <v/>
      </c>
      <c r="J640" t="str">
        <f>if(and($K$4&gt;1,R640=PROSES!$C$2),,K640)</f>
        <v/>
      </c>
      <c r="K640" s="1" t="str">
        <f>if(and($L$4&gt;1,L640=PROSES!$B$2),,L640)</f>
        <v/>
      </c>
      <c r="L640" t="str">
        <f t="shared" si="7"/>
        <v/>
      </c>
      <c r="M640" t="str">
        <f>if(Z640=PROSES!$B$3,T640,)</f>
        <v/>
      </c>
      <c r="N640" t="str">
        <f>if(X640=PROSES!$B$3,T640,)</f>
        <v/>
      </c>
      <c r="O640" t="str">
        <f t="shared" si="8"/>
        <v/>
      </c>
      <c r="P640" t="str">
        <f>if(Z640=PROSES!$B$1,T640,)</f>
        <v/>
      </c>
      <c r="Q640" t="str">
        <f>if(X640=PROSES!$B$1,T640,)</f>
        <v/>
      </c>
      <c r="R640" t="str">
        <f t="shared" si="9"/>
        <v>KESUGIHAN5SEMEN NUSANTARA</v>
      </c>
      <c r="S640" s="3"/>
      <c r="T640" s="68" t="s">
        <v>1187</v>
      </c>
      <c r="U640" s="68" t="s">
        <v>176</v>
      </c>
      <c r="V640" s="68" t="s">
        <v>176</v>
      </c>
      <c r="W640" s="68" t="s">
        <v>171</v>
      </c>
      <c r="X640" s="68" t="s">
        <v>1188</v>
      </c>
      <c r="Y640" s="112">
        <v>2.0</v>
      </c>
      <c r="Z640" s="68" t="s">
        <v>1189</v>
      </c>
      <c r="AA640" s="112">
        <v>2.0</v>
      </c>
      <c r="AB640" s="6"/>
      <c r="AC640" s="6"/>
      <c r="AD640" s="112">
        <v>0.0</v>
      </c>
      <c r="AE640" s="112">
        <v>1.0</v>
      </c>
      <c r="AF640" s="6"/>
      <c r="AG640" s="112">
        <v>17.8</v>
      </c>
      <c r="AH640" s="112">
        <v>1.0</v>
      </c>
      <c r="AI640" s="68" t="s">
        <v>64</v>
      </c>
      <c r="AJ640" s="112">
        <v>0.0</v>
      </c>
      <c r="AK640" s="6"/>
      <c r="AL640" s="6"/>
      <c r="AM640" s="112">
        <v>0.0</v>
      </c>
      <c r="AN640" s="112">
        <v>0.0</v>
      </c>
      <c r="AO640" s="112">
        <v>100.0</v>
      </c>
      <c r="AP640" s="112">
        <v>1.0</v>
      </c>
      <c r="AQ640" s="112">
        <v>0.58</v>
      </c>
      <c r="AR640" s="112">
        <v>7.468803</v>
      </c>
      <c r="AS640" s="112">
        <v>70.94324</v>
      </c>
      <c r="AT640" s="112">
        <v>2.4386</v>
      </c>
      <c r="AU640" s="112">
        <v>7.05948</v>
      </c>
      <c r="AV640" s="112">
        <v>5.1086</v>
      </c>
      <c r="AW640" s="112">
        <v>21.17844</v>
      </c>
      <c r="AX640" s="112">
        <v>0.0</v>
      </c>
      <c r="AY640" s="112">
        <v>0.6412987</v>
      </c>
      <c r="AZ640" s="112">
        <v>8.348166</v>
      </c>
    </row>
    <row r="641" hidden="1">
      <c r="A641">
        <f t="shared" si="2"/>
        <v>0</v>
      </c>
      <c r="B641" t="str">
        <f t="shared" si="3"/>
        <v/>
      </c>
      <c r="C641" t="str">
        <f>if(and(D$4&gt;1,E641=PROSES!$D$22),,D641)</f>
        <v/>
      </c>
      <c r="D641" s="1" t="str">
        <f>if(and(F$4&gt;1,F641=PROSES!$B$10),,F641)</f>
        <v/>
      </c>
      <c r="E641" t="str">
        <f t="shared" si="4"/>
        <v/>
      </c>
      <c r="F641" t="str">
        <f t="shared" si="5"/>
        <v/>
      </c>
      <c r="G641" s="1" t="str">
        <f>if(Z641=PROSES!$E$29,T641,)</f>
        <v/>
      </c>
      <c r="H641" t="str">
        <f>if(X641=PROSES!$E$29,T641,)</f>
        <v/>
      </c>
      <c r="I641" t="str">
        <f t="shared" si="6"/>
        <v/>
      </c>
      <c r="J641" t="str">
        <f>if(and($K$4&gt;1,R641=PROSES!$C$2),,K641)</f>
        <v/>
      </c>
      <c r="K641" s="1" t="str">
        <f>if(and($L$4&gt;1,L641=PROSES!$B$2),,L641)</f>
        <v/>
      </c>
      <c r="L641" t="str">
        <f t="shared" si="7"/>
        <v/>
      </c>
      <c r="M641" t="str">
        <f>if(Z641=PROSES!$B$3,T641,)</f>
        <v/>
      </c>
      <c r="N641" t="str">
        <f>if(X641=PROSES!$B$3,T641,)</f>
        <v/>
      </c>
      <c r="O641" t="str">
        <f t="shared" si="8"/>
        <v/>
      </c>
      <c r="P641" t="str">
        <f>if(Z641=PROSES!$B$1,T641,)</f>
        <v/>
      </c>
      <c r="Q641" t="str">
        <f>if(X641=PROSES!$B$1,T641,)</f>
        <v/>
      </c>
      <c r="R641" t="str">
        <f t="shared" si="9"/>
        <v>PLUMPANG 40 kAKELAPA GADING</v>
      </c>
      <c r="S641" s="3"/>
      <c r="T641" s="68" t="s">
        <v>1190</v>
      </c>
      <c r="U641" s="68" t="s">
        <v>58</v>
      </c>
      <c r="V641" s="68" t="s">
        <v>58</v>
      </c>
      <c r="W641" s="114" t="s">
        <v>59</v>
      </c>
      <c r="X641" s="68" t="s">
        <v>1191</v>
      </c>
      <c r="Y641" s="115">
        <v>44260.0</v>
      </c>
      <c r="Z641" s="68" t="s">
        <v>1192</v>
      </c>
      <c r="AA641" s="115">
        <v>44260.0</v>
      </c>
      <c r="AB641" s="6"/>
      <c r="AC641" s="6"/>
      <c r="AD641" s="112">
        <v>0.0</v>
      </c>
      <c r="AE641" s="112">
        <v>1.0</v>
      </c>
      <c r="AF641" s="6"/>
      <c r="AG641" s="112">
        <v>3.15</v>
      </c>
      <c r="AH641" s="112">
        <v>1.0</v>
      </c>
      <c r="AI641" s="68" t="s">
        <v>64</v>
      </c>
      <c r="AJ641" s="112">
        <v>0.0</v>
      </c>
      <c r="AK641" s="6"/>
      <c r="AL641" s="6"/>
      <c r="AM641" s="112">
        <v>0.0</v>
      </c>
      <c r="AN641" s="112">
        <v>0.0</v>
      </c>
      <c r="AO641" s="112">
        <v>100.0</v>
      </c>
      <c r="AP641" s="112">
        <v>1.0</v>
      </c>
      <c r="AQ641" s="112">
        <v>2.73</v>
      </c>
      <c r="AR641" s="112">
        <v>0.8371092</v>
      </c>
      <c r="AS641" s="112">
        <v>76.21999</v>
      </c>
      <c r="AT641" s="112">
        <v>0.199395</v>
      </c>
      <c r="AU641" s="112">
        <v>0.813015</v>
      </c>
      <c r="AV641" s="112">
        <v>0.671895</v>
      </c>
      <c r="AW641" s="112">
        <v>2.439045</v>
      </c>
      <c r="AX641" s="112">
        <v>0.0</v>
      </c>
      <c r="AY641" s="112">
        <v>0.6742607</v>
      </c>
      <c r="AZ641" s="112">
        <v>-2.423059</v>
      </c>
    </row>
    <row r="642" hidden="1">
      <c r="A642">
        <f t="shared" si="2"/>
        <v>0</v>
      </c>
      <c r="B642" t="str">
        <f t="shared" si="3"/>
        <v/>
      </c>
      <c r="C642" t="str">
        <f>if(and(D$4&gt;1,E642=PROSES!$D$22),,D642)</f>
        <v/>
      </c>
      <c r="D642" s="1" t="str">
        <f>if(and(F$4&gt;1,F642=PROSES!$B$10),,F642)</f>
        <v/>
      </c>
      <c r="E642" t="str">
        <f t="shared" si="4"/>
        <v/>
      </c>
      <c r="F642" t="str">
        <f t="shared" si="5"/>
        <v/>
      </c>
      <c r="G642" s="1" t="str">
        <f>if(Z642=PROSES!$E$29,T642,)</f>
        <v/>
      </c>
      <c r="H642" t="str">
        <f>if(X642=PROSES!$E$29,T642,)</f>
        <v/>
      </c>
      <c r="I642" t="str">
        <f t="shared" si="6"/>
        <v/>
      </c>
      <c r="J642" t="str">
        <f>if(and($K$4&gt;1,R642=PROSES!$C$2),,K642)</f>
        <v/>
      </c>
      <c r="K642" s="1" t="str">
        <f>if(and($L$4&gt;1,L642=PROSES!$B$2),,L642)</f>
        <v/>
      </c>
      <c r="L642" t="str">
        <f t="shared" si="7"/>
        <v/>
      </c>
      <c r="M642" t="str">
        <f>if(Z642=PROSES!$B$3,T642,)</f>
        <v/>
      </c>
      <c r="N642" t="str">
        <f>if(X642=PROSES!$B$3,T642,)</f>
        <v/>
      </c>
      <c r="O642" t="str">
        <f t="shared" si="8"/>
        <v/>
      </c>
      <c r="P642" t="str">
        <f>if(Z642=PROSES!$B$1,T642,)</f>
        <v/>
      </c>
      <c r="Q642" t="str">
        <f>if(X642=PROSES!$B$1,T642,)</f>
        <v/>
      </c>
      <c r="R642" t="str">
        <f t="shared" si="9"/>
        <v>KIIC5DELTA MAS5</v>
      </c>
      <c r="S642" s="3"/>
      <c r="T642" s="68" t="s">
        <v>1193</v>
      </c>
      <c r="U642" s="68" t="s">
        <v>58</v>
      </c>
      <c r="V642" s="68" t="s">
        <v>58</v>
      </c>
      <c r="W642" s="114" t="s">
        <v>807</v>
      </c>
      <c r="X642" s="68" t="s">
        <v>1194</v>
      </c>
      <c r="Y642" s="68" t="s">
        <v>61</v>
      </c>
      <c r="Z642" s="68" t="s">
        <v>1195</v>
      </c>
      <c r="AA642" s="68" t="s">
        <v>66</v>
      </c>
      <c r="AB642" s="6"/>
      <c r="AC642" s="6"/>
      <c r="AD642" s="112">
        <v>0.0</v>
      </c>
      <c r="AE642" s="112">
        <v>1.0</v>
      </c>
      <c r="AF642" s="6"/>
      <c r="AG642" s="112">
        <v>14.646</v>
      </c>
      <c r="AH642" s="112">
        <v>1.0</v>
      </c>
      <c r="AI642" s="68" t="s">
        <v>64</v>
      </c>
      <c r="AJ642" s="112">
        <v>0.0</v>
      </c>
      <c r="AK642" s="6"/>
      <c r="AL642" s="6"/>
      <c r="AM642" s="112">
        <v>0.0</v>
      </c>
      <c r="AN642" s="112">
        <v>0.0</v>
      </c>
      <c r="AO642" s="112">
        <v>100.0</v>
      </c>
      <c r="AP642" s="112">
        <v>1.0</v>
      </c>
      <c r="AQ642" s="112">
        <v>2.73</v>
      </c>
      <c r="AR642" s="112">
        <v>4.163691</v>
      </c>
      <c r="AS642" s="112">
        <v>82.725</v>
      </c>
      <c r="AT642" s="112">
        <v>0.527256</v>
      </c>
      <c r="AU642" s="112">
        <v>4.130172</v>
      </c>
      <c r="AV642" s="112">
        <v>2.328714</v>
      </c>
      <c r="AW642" s="112">
        <v>12.00972</v>
      </c>
      <c r="AX642" s="112">
        <v>0.0</v>
      </c>
      <c r="AY642" s="112">
        <v>0.6470905</v>
      </c>
      <c r="AZ642" s="112">
        <v>-5.602889</v>
      </c>
    </row>
    <row r="643" hidden="1">
      <c r="A643">
        <f t="shared" si="2"/>
        <v>0</v>
      </c>
      <c r="B643" t="str">
        <f t="shared" si="3"/>
        <v/>
      </c>
      <c r="C643" t="str">
        <f>if(and(D$4&gt;1,E643=PROSES!$D$22),,D643)</f>
        <v/>
      </c>
      <c r="D643" s="1" t="str">
        <f>if(and(F$4&gt;1,F643=PROSES!$B$10),,F643)</f>
        <v/>
      </c>
      <c r="E643" t="str">
        <f t="shared" si="4"/>
        <v/>
      </c>
      <c r="F643" t="str">
        <f t="shared" si="5"/>
        <v/>
      </c>
      <c r="G643" s="1" t="str">
        <f>if(Z643=PROSES!$E$29,T643,)</f>
        <v/>
      </c>
      <c r="H643" t="str">
        <f>if(X643=PROSES!$E$29,T643,)</f>
        <v/>
      </c>
      <c r="I643" t="str">
        <f t="shared" si="6"/>
        <v/>
      </c>
      <c r="J643" t="str">
        <f>if(and($K$4&gt;1,R643=PROSES!$C$2),,K643)</f>
        <v/>
      </c>
      <c r="K643" s="1" t="str">
        <f>if(and($L$4&gt;1,L643=PROSES!$B$2),,L643)</f>
        <v/>
      </c>
      <c r="L643" t="str">
        <f t="shared" si="7"/>
        <v/>
      </c>
      <c r="M643" t="str">
        <f>if(Z643=PROSES!$B$3,T643,)</f>
        <v/>
      </c>
      <c r="N643" t="str">
        <f>if(X643=PROSES!$B$3,T643,)</f>
        <v/>
      </c>
      <c r="O643" t="str">
        <f t="shared" si="8"/>
        <v/>
      </c>
      <c r="P643" t="str">
        <f>if(Z643=PROSES!$B$1,T643,)</f>
        <v/>
      </c>
      <c r="Q643" t="str">
        <f>if(X643=PROSES!$B$1,T643,)</f>
        <v/>
      </c>
      <c r="R643" t="str">
        <f t="shared" si="9"/>
        <v>KIIC5DELTA MAS5</v>
      </c>
      <c r="S643" s="3"/>
      <c r="T643" s="68" t="s">
        <v>1196</v>
      </c>
      <c r="U643" s="68" t="s">
        <v>58</v>
      </c>
      <c r="V643" s="68" t="s">
        <v>58</v>
      </c>
      <c r="W643" s="114" t="s">
        <v>807</v>
      </c>
      <c r="X643" s="68" t="s">
        <v>1194</v>
      </c>
      <c r="Y643" s="68" t="s">
        <v>66</v>
      </c>
      <c r="Z643" s="68" t="s">
        <v>1195</v>
      </c>
      <c r="AA643" s="68" t="s">
        <v>66</v>
      </c>
      <c r="AB643" s="6"/>
      <c r="AC643" s="6"/>
      <c r="AD643" s="112">
        <v>0.0</v>
      </c>
      <c r="AE643" s="112">
        <v>1.0</v>
      </c>
      <c r="AF643" s="6"/>
      <c r="AG643" s="112">
        <v>14.646</v>
      </c>
      <c r="AH643" s="112">
        <v>1.0</v>
      </c>
      <c r="AI643" s="68" t="s">
        <v>64</v>
      </c>
      <c r="AJ643" s="112">
        <v>0.0</v>
      </c>
      <c r="AK643" s="6"/>
      <c r="AL643" s="6"/>
      <c r="AM643" s="112">
        <v>0.0</v>
      </c>
      <c r="AN643" s="112">
        <v>0.0</v>
      </c>
      <c r="AO643" s="112">
        <v>100.0</v>
      </c>
      <c r="AP643" s="112">
        <v>1.0</v>
      </c>
      <c r="AQ643" s="112">
        <v>2.73</v>
      </c>
      <c r="AR643" s="112">
        <v>4.163691</v>
      </c>
      <c r="AS643" s="112">
        <v>82.725</v>
      </c>
      <c r="AT643" s="112">
        <v>0.527256</v>
      </c>
      <c r="AU643" s="112">
        <v>4.130172</v>
      </c>
      <c r="AV643" s="112">
        <v>2.328714</v>
      </c>
      <c r="AW643" s="112">
        <v>12.00972</v>
      </c>
      <c r="AX643" s="112">
        <v>0.0</v>
      </c>
      <c r="AY643" s="112">
        <v>0.6470905</v>
      </c>
      <c r="AZ643" s="112">
        <v>-5.602889</v>
      </c>
    </row>
    <row r="644" hidden="1">
      <c r="A644">
        <f t="shared" si="2"/>
        <v>0</v>
      </c>
      <c r="B644" t="str">
        <f t="shared" si="3"/>
        <v/>
      </c>
      <c r="C644" t="str">
        <f>if(and(D$4&gt;1,E644=PROSES!$D$22),,D644)</f>
        <v/>
      </c>
      <c r="D644" s="1" t="str">
        <f>if(and(F$4&gt;1,F644=PROSES!$B$10),,F644)</f>
        <v/>
      </c>
      <c r="E644" t="str">
        <f t="shared" si="4"/>
        <v/>
      </c>
      <c r="F644" t="str">
        <f t="shared" si="5"/>
        <v/>
      </c>
      <c r="G644" s="1" t="str">
        <f>if(Z644=PROSES!$E$29,T644,)</f>
        <v/>
      </c>
      <c r="H644" t="str">
        <f>if(X644=PROSES!$E$29,T644,)</f>
        <v/>
      </c>
      <c r="I644" t="str">
        <f t="shared" si="6"/>
        <v/>
      </c>
      <c r="J644" t="str">
        <f>if(and($K$4&gt;1,R644=PROSES!$C$2),,K644)</f>
        <v/>
      </c>
      <c r="K644" s="1" t="str">
        <f>if(and($L$4&gt;1,L644=PROSES!$B$2),,L644)</f>
        <v/>
      </c>
      <c r="L644" t="str">
        <f t="shared" si="7"/>
        <v/>
      </c>
      <c r="M644" t="str">
        <f>if(Z644=PROSES!$B$3,T644,)</f>
        <v/>
      </c>
      <c r="N644" t="str">
        <f>if(X644=PROSES!$B$3,T644,)</f>
        <v/>
      </c>
      <c r="O644" t="str">
        <f t="shared" si="8"/>
        <v/>
      </c>
      <c r="P644" t="str">
        <f>if(Z644=PROSES!$B$1,T644,)</f>
        <v/>
      </c>
      <c r="Q644" t="str">
        <f>if(X644=PROSES!$B$1,T644,)</f>
        <v/>
      </c>
      <c r="R644" t="str">
        <f t="shared" si="9"/>
        <v>PINAYUNGAN5KIIC5</v>
      </c>
      <c r="S644" s="3"/>
      <c r="T644" s="68" t="s">
        <v>1197</v>
      </c>
      <c r="U644" s="68" t="s">
        <v>58</v>
      </c>
      <c r="V644" s="68" t="s">
        <v>58</v>
      </c>
      <c r="W644" s="114" t="s">
        <v>807</v>
      </c>
      <c r="X644" s="68" t="s">
        <v>1198</v>
      </c>
      <c r="Y644" s="68" t="s">
        <v>85</v>
      </c>
      <c r="Z644" s="68" t="s">
        <v>1194</v>
      </c>
      <c r="AA644" s="68" t="s">
        <v>61</v>
      </c>
      <c r="AB644" s="6"/>
      <c r="AC644" s="6"/>
      <c r="AD644" s="112">
        <v>0.0</v>
      </c>
      <c r="AE644" s="112">
        <v>1.0</v>
      </c>
      <c r="AF644" s="6"/>
      <c r="AG644" s="112">
        <v>4.8</v>
      </c>
      <c r="AH644" s="112">
        <v>1.0</v>
      </c>
      <c r="AI644" s="68" t="s">
        <v>64</v>
      </c>
      <c r="AJ644" s="112">
        <v>0.0</v>
      </c>
      <c r="AK644" s="6"/>
      <c r="AL644" s="6"/>
      <c r="AM644" s="112">
        <v>0.0</v>
      </c>
      <c r="AN644" s="112">
        <v>0.0</v>
      </c>
      <c r="AO644" s="112">
        <v>100.0</v>
      </c>
      <c r="AP644" s="112">
        <v>1.0</v>
      </c>
      <c r="AQ644" s="112">
        <v>2.73</v>
      </c>
      <c r="AR644" s="112">
        <v>1.364585</v>
      </c>
      <c r="AS644" s="112">
        <v>82.725</v>
      </c>
      <c r="AT644" s="112">
        <v>0.1728</v>
      </c>
      <c r="AU644" s="112">
        <v>1.3536</v>
      </c>
      <c r="AV644" s="112">
        <v>0.7632</v>
      </c>
      <c r="AW644" s="112">
        <v>3.936</v>
      </c>
      <c r="AX644" s="112">
        <v>0.0</v>
      </c>
      <c r="AY644" s="112">
        <v>0.6470905</v>
      </c>
      <c r="AZ644" s="112">
        <v>-5.602889</v>
      </c>
    </row>
    <row r="645" hidden="1">
      <c r="A645">
        <f t="shared" si="2"/>
        <v>0</v>
      </c>
      <c r="B645" t="str">
        <f t="shared" si="3"/>
        <v/>
      </c>
      <c r="C645" t="str">
        <f>if(and(D$4&gt;1,E645=PROSES!$D$22),,D645)</f>
        <v/>
      </c>
      <c r="D645" s="1" t="str">
        <f>if(and(F$4&gt;1,F645=PROSES!$B$10),,F645)</f>
        <v/>
      </c>
      <c r="E645" t="str">
        <f t="shared" si="4"/>
        <v/>
      </c>
      <c r="F645" t="str">
        <f t="shared" si="5"/>
        <v/>
      </c>
      <c r="G645" s="1" t="str">
        <f>if(Z645=PROSES!$E$29,T645,)</f>
        <v/>
      </c>
      <c r="H645" t="str">
        <f>if(X645=PROSES!$E$29,T645,)</f>
        <v/>
      </c>
      <c r="I645" t="str">
        <f t="shared" si="6"/>
        <v/>
      </c>
      <c r="J645" t="str">
        <f>if(and($K$4&gt;1,R645=PROSES!$C$2),,K645)</f>
        <v/>
      </c>
      <c r="K645" s="1" t="str">
        <f>if(and($L$4&gt;1,L645=PROSES!$B$2),,L645)</f>
        <v/>
      </c>
      <c r="L645" t="str">
        <f t="shared" si="7"/>
        <v/>
      </c>
      <c r="M645" t="str">
        <f>if(Z645=PROSES!$B$3,T645,)</f>
        <v/>
      </c>
      <c r="N645" t="str">
        <f>if(X645=PROSES!$B$3,T645,)</f>
        <v/>
      </c>
      <c r="O645" t="str">
        <f t="shared" si="8"/>
        <v/>
      </c>
      <c r="P645" t="str">
        <f>if(Z645=PROSES!$B$1,T645,)</f>
        <v/>
      </c>
      <c r="Q645" t="str">
        <f>if(X645=PROSES!$B$1,T645,)</f>
        <v/>
      </c>
      <c r="R645" t="str">
        <f t="shared" si="9"/>
        <v>PINAYUNGAN5KIIC5</v>
      </c>
      <c r="S645" s="3"/>
      <c r="T645" s="68" t="s">
        <v>1199</v>
      </c>
      <c r="U645" s="68" t="s">
        <v>58</v>
      </c>
      <c r="V645" s="68" t="s">
        <v>58</v>
      </c>
      <c r="W645" s="68" t="s">
        <v>807</v>
      </c>
      <c r="X645" s="68" t="s">
        <v>1198</v>
      </c>
      <c r="Y645" s="68" t="s">
        <v>88</v>
      </c>
      <c r="Z645" s="68" t="s">
        <v>1194</v>
      </c>
      <c r="AA645" s="68" t="s">
        <v>61</v>
      </c>
      <c r="AB645" s="6"/>
      <c r="AC645" s="6"/>
      <c r="AD645" s="112">
        <v>0.0</v>
      </c>
      <c r="AE645" s="112">
        <v>1.0</v>
      </c>
      <c r="AF645" s="6"/>
      <c r="AG645" s="112">
        <v>4.8</v>
      </c>
      <c r="AH645" s="112">
        <v>1.0</v>
      </c>
      <c r="AI645" s="68" t="s">
        <v>64</v>
      </c>
      <c r="AJ645" s="112">
        <v>0.0</v>
      </c>
      <c r="AK645" s="6"/>
      <c r="AL645" s="6"/>
      <c r="AM645" s="112">
        <v>0.0</v>
      </c>
      <c r="AN645" s="112">
        <v>0.0</v>
      </c>
      <c r="AO645" s="112">
        <v>100.0</v>
      </c>
      <c r="AP645" s="112">
        <v>1.0</v>
      </c>
      <c r="AQ645" s="112">
        <v>2.73</v>
      </c>
      <c r="AR645" s="112">
        <v>1.364585</v>
      </c>
      <c r="AS645" s="112">
        <v>82.725</v>
      </c>
      <c r="AT645" s="112">
        <v>0.1728</v>
      </c>
      <c r="AU645" s="112">
        <v>1.3536</v>
      </c>
      <c r="AV645" s="112">
        <v>0.7632</v>
      </c>
      <c r="AW645" s="112">
        <v>3.936</v>
      </c>
      <c r="AX645" s="112">
        <v>0.0</v>
      </c>
      <c r="AY645" s="112">
        <v>0.6470905</v>
      </c>
      <c r="AZ645" s="112">
        <v>-5.602889</v>
      </c>
    </row>
    <row r="646" hidden="1">
      <c r="A646">
        <f t="shared" si="2"/>
        <v>0</v>
      </c>
      <c r="B646" t="str">
        <f t="shared" si="3"/>
        <v/>
      </c>
      <c r="C646" t="str">
        <f>if(and(D$4&gt;1,E646=PROSES!$D$22),,D646)</f>
        <v/>
      </c>
      <c r="D646" s="1" t="str">
        <f>if(and(F$4&gt;1,F646=PROSES!$B$10),,F646)</f>
        <v/>
      </c>
      <c r="E646" t="str">
        <f t="shared" si="4"/>
        <v/>
      </c>
      <c r="F646" t="str">
        <f t="shared" si="5"/>
        <v/>
      </c>
      <c r="G646" s="1" t="str">
        <f>if(Z646=PROSES!$E$29,T646,)</f>
        <v/>
      </c>
      <c r="H646" t="str">
        <f>if(X646=PROSES!$E$29,T646,)</f>
        <v/>
      </c>
      <c r="I646" t="str">
        <f t="shared" si="6"/>
        <v/>
      </c>
      <c r="J646" t="str">
        <f>if(and($K$4&gt;1,R646=PROSES!$C$2),,K646)</f>
        <v/>
      </c>
      <c r="K646" s="1" t="str">
        <f>if(and($L$4&gt;1,L646=PROSES!$B$2),,L646)</f>
        <v/>
      </c>
      <c r="L646" t="str">
        <f t="shared" si="7"/>
        <v/>
      </c>
      <c r="M646" t="str">
        <f>if(Z646=PROSES!$B$3,T646,)</f>
        <v/>
      </c>
      <c r="N646" t="str">
        <f>if(X646=PROSES!$B$3,T646,)</f>
        <v/>
      </c>
      <c r="O646" t="str">
        <f t="shared" si="8"/>
        <v/>
      </c>
      <c r="P646" t="str">
        <f>if(Z646=PROSES!$B$1,T646,)</f>
        <v/>
      </c>
      <c r="Q646" t="str">
        <f>if(X646=PROSES!$B$1,T646,)</f>
        <v/>
      </c>
      <c r="R646" t="str">
        <f t="shared" si="9"/>
        <v>KENJERAN5</v>
      </c>
      <c r="S646" s="3"/>
      <c r="T646" s="68" t="s">
        <v>1200</v>
      </c>
      <c r="U646" s="68" t="s">
        <v>82</v>
      </c>
      <c r="V646" s="68" t="s">
        <v>82</v>
      </c>
      <c r="W646" s="68" t="s">
        <v>1139</v>
      </c>
      <c r="X646" s="68" t="s">
        <v>1201</v>
      </c>
      <c r="Y646" s="68" t="s">
        <v>88</v>
      </c>
      <c r="Z646" s="68"/>
      <c r="AA646" s="68" t="s">
        <v>1136</v>
      </c>
      <c r="AB646" s="6"/>
      <c r="AC646" s="6"/>
      <c r="AD646" s="112">
        <v>0.0</v>
      </c>
      <c r="AE646" s="112">
        <v>1.0</v>
      </c>
      <c r="AF646" s="6"/>
      <c r="AG646" s="112">
        <v>1.0</v>
      </c>
      <c r="AH646" s="112">
        <v>1.0</v>
      </c>
      <c r="AI646" s="68" t="s">
        <v>64</v>
      </c>
      <c r="AJ646" s="112">
        <v>0.0</v>
      </c>
      <c r="AK646" s="6"/>
      <c r="AL646" s="6"/>
      <c r="AM646" s="112">
        <v>0.0</v>
      </c>
      <c r="AN646" s="112">
        <v>0.0</v>
      </c>
      <c r="AO646" s="112">
        <v>100.0</v>
      </c>
      <c r="AP646" s="112">
        <v>1.0</v>
      </c>
      <c r="AQ646" s="112">
        <v>1.216</v>
      </c>
      <c r="AR646" s="112">
        <v>0.4343401</v>
      </c>
      <c r="AS646" s="112">
        <v>76.9953</v>
      </c>
      <c r="AT646" s="112">
        <v>0.09774</v>
      </c>
      <c r="AU646" s="112">
        <v>0.4232</v>
      </c>
      <c r="AV646" s="112">
        <v>0.49177</v>
      </c>
      <c r="AW646" s="112">
        <v>1.6156</v>
      </c>
      <c r="AX646" s="112">
        <v>0.0</v>
      </c>
      <c r="AY646" s="112">
        <v>0.9637741</v>
      </c>
      <c r="AZ646" s="112">
        <v>-5.281498</v>
      </c>
    </row>
    <row r="647" hidden="1">
      <c r="A647">
        <f t="shared" si="2"/>
        <v>0</v>
      </c>
      <c r="B647" t="str">
        <f t="shared" si="3"/>
        <v/>
      </c>
      <c r="C647" t="str">
        <f>if(and(D$4&gt;1,E647=PROSES!$D$22),,D647)</f>
        <v/>
      </c>
      <c r="D647" s="1" t="str">
        <f>if(and(F$4&gt;1,F647=PROSES!$B$10),,F647)</f>
        <v/>
      </c>
      <c r="E647" t="str">
        <f t="shared" si="4"/>
        <v/>
      </c>
      <c r="F647" t="str">
        <f t="shared" si="5"/>
        <v/>
      </c>
      <c r="G647" s="1" t="str">
        <f>if(Z647=PROSES!$E$29,T647,)</f>
        <v/>
      </c>
      <c r="H647" t="str">
        <f>if(X647=PROSES!$E$29,T647,)</f>
        <v/>
      </c>
      <c r="I647" t="str">
        <f t="shared" si="6"/>
        <v/>
      </c>
      <c r="J647" t="str">
        <f>if(and($K$4&gt;1,R647=PROSES!$C$2),,K647)</f>
        <v/>
      </c>
      <c r="K647" s="1" t="str">
        <f>if(and($L$4&gt;1,L647=PROSES!$B$2),,L647)</f>
        <v/>
      </c>
      <c r="L647" t="str">
        <f t="shared" si="7"/>
        <v/>
      </c>
      <c r="M647" t="str">
        <f>if(Z647=PROSES!$B$3,T647,)</f>
        <v/>
      </c>
      <c r="N647" t="str">
        <f>if(X647=PROSES!$B$3,T647,)</f>
        <v/>
      </c>
      <c r="O647" t="str">
        <f t="shared" si="8"/>
        <v/>
      </c>
      <c r="P647" t="str">
        <f>if(Z647=PROSES!$B$1,T647,)</f>
        <v/>
      </c>
      <c r="Q647" t="str">
        <f>if(X647=PROSES!$B$1,T647,)</f>
        <v/>
      </c>
      <c r="R647" t="str">
        <f t="shared" si="9"/>
        <v>KENJERAN5</v>
      </c>
      <c r="S647" s="3"/>
      <c r="T647" s="68" t="s">
        <v>1202</v>
      </c>
      <c r="U647" s="68" t="s">
        <v>82</v>
      </c>
      <c r="V647" s="68" t="s">
        <v>82</v>
      </c>
      <c r="W647" s="68" t="s">
        <v>1203</v>
      </c>
      <c r="X647" s="68" t="s">
        <v>1201</v>
      </c>
      <c r="Y647" s="68" t="s">
        <v>88</v>
      </c>
      <c r="Z647" s="68"/>
      <c r="AA647" s="68" t="s">
        <v>1204</v>
      </c>
      <c r="AB647" s="6"/>
      <c r="AC647" s="6"/>
      <c r="AD647" s="112">
        <v>0.0</v>
      </c>
      <c r="AE647" s="112">
        <v>1.0</v>
      </c>
      <c r="AF647" s="6"/>
      <c r="AG647" s="112">
        <v>3.779</v>
      </c>
      <c r="AH647" s="112">
        <v>1.0</v>
      </c>
      <c r="AI647" s="68" t="s">
        <v>64</v>
      </c>
      <c r="AJ647" s="112">
        <v>0.0</v>
      </c>
      <c r="AK647" s="6"/>
      <c r="AL647" s="6"/>
      <c r="AM647" s="112">
        <v>0.0</v>
      </c>
      <c r="AN647" s="112">
        <v>0.0</v>
      </c>
      <c r="AO647" s="112">
        <v>100.0</v>
      </c>
      <c r="AP647" s="112">
        <v>1.0</v>
      </c>
      <c r="AQ647" s="112">
        <v>0.74</v>
      </c>
      <c r="AR647" s="112">
        <v>1.496796</v>
      </c>
      <c r="AS647" s="112">
        <v>77.04442</v>
      </c>
      <c r="AT647" s="112">
        <v>0.3355752</v>
      </c>
      <c r="AU647" s="112">
        <v>1.458694</v>
      </c>
      <c r="AV647" s="112">
        <v>0.903181</v>
      </c>
      <c r="AW647" s="112">
        <v>4.376082</v>
      </c>
      <c r="AX647" s="112">
        <v>0.0</v>
      </c>
      <c r="AY647" s="112">
        <v>0.6618785</v>
      </c>
      <c r="AZ647" s="112">
        <v>1.945686</v>
      </c>
    </row>
    <row r="648" hidden="1">
      <c r="A648">
        <f t="shared" si="2"/>
        <v>0</v>
      </c>
      <c r="B648" t="str">
        <f t="shared" si="3"/>
        <v/>
      </c>
      <c r="C648" t="str">
        <f>if(and(D$4&gt;1,E648=PROSES!$D$22),,D648)</f>
        <v/>
      </c>
      <c r="D648" s="1" t="str">
        <f>if(and(F$4&gt;1,F648=PROSES!$B$10),,F648)</f>
        <v/>
      </c>
      <c r="E648" t="str">
        <f t="shared" si="4"/>
        <v/>
      </c>
      <c r="F648" t="str">
        <f t="shared" si="5"/>
        <v/>
      </c>
      <c r="G648" s="1" t="str">
        <f>if(Z648=PROSES!$E$29,T648,)</f>
        <v/>
      </c>
      <c r="H648" t="str">
        <f>if(X648=PROSES!$E$29,T648,)</f>
        <v/>
      </c>
      <c r="I648" t="str">
        <f t="shared" si="6"/>
        <v/>
      </c>
      <c r="J648" t="str">
        <f>if(and($K$4&gt;1,R648=PROSES!$C$2),,K648)</f>
        <v/>
      </c>
      <c r="K648" s="1" t="str">
        <f>if(and($L$4&gt;1,L648=PROSES!$B$2),,L648)</f>
        <v/>
      </c>
      <c r="L648" t="str">
        <f t="shared" si="7"/>
        <v/>
      </c>
      <c r="M648" t="str">
        <f>if(Z648=PROSES!$B$3,T648,)</f>
        <v/>
      </c>
      <c r="N648" t="str">
        <f>if(X648=PROSES!$B$3,T648,)</f>
        <v/>
      </c>
      <c r="O648" t="str">
        <f t="shared" si="8"/>
        <v/>
      </c>
      <c r="P648" t="str">
        <f>if(Z648=PROSES!$B$1,T648,)</f>
        <v/>
      </c>
      <c r="Q648" t="str">
        <f>if(X648=PROSES!$B$1,T648,)</f>
        <v/>
      </c>
      <c r="R648" t="str">
        <f t="shared" si="9"/>
        <v>KASIH JATIM5CERME5</v>
      </c>
      <c r="S648" s="3"/>
      <c r="T648" s="68" t="s">
        <v>1205</v>
      </c>
      <c r="U648" s="68" t="s">
        <v>82</v>
      </c>
      <c r="V648" s="68" t="s">
        <v>82</v>
      </c>
      <c r="W648" s="68" t="s">
        <v>83</v>
      </c>
      <c r="X648" s="68" t="s">
        <v>1206</v>
      </c>
      <c r="Y648" s="68" t="s">
        <v>85</v>
      </c>
      <c r="Z648" s="68" t="s">
        <v>501</v>
      </c>
      <c r="AA648" s="68" t="s">
        <v>88</v>
      </c>
      <c r="AB648" s="6"/>
      <c r="AC648" s="6"/>
      <c r="AD648" s="112">
        <v>0.0</v>
      </c>
      <c r="AE648" s="112">
        <v>1.0</v>
      </c>
      <c r="AF648" s="6"/>
      <c r="AG648" s="112">
        <v>23.3</v>
      </c>
      <c r="AH648" s="112">
        <v>1.0</v>
      </c>
      <c r="AI648" s="68" t="s">
        <v>64</v>
      </c>
      <c r="AJ648" s="112">
        <v>0.0</v>
      </c>
      <c r="AK648" s="6"/>
      <c r="AL648" s="6"/>
      <c r="AM648" s="112">
        <v>0.0</v>
      </c>
      <c r="AN648" s="112">
        <v>0.0</v>
      </c>
      <c r="AO648" s="112">
        <v>100.0</v>
      </c>
      <c r="AP648" s="112">
        <v>1.0</v>
      </c>
      <c r="AQ648" s="112">
        <v>1.48</v>
      </c>
      <c r="AR648" s="112">
        <v>4.591579</v>
      </c>
      <c r="AS648" s="112">
        <v>75.63232</v>
      </c>
      <c r="AT648" s="112">
        <v>1.13937</v>
      </c>
      <c r="AU648" s="112">
        <v>4.44797</v>
      </c>
      <c r="AV648" s="112">
        <v>3.90974</v>
      </c>
      <c r="AW648" s="112">
        <v>14.31668</v>
      </c>
      <c r="AX648" s="112">
        <v>0.0</v>
      </c>
      <c r="AY648" s="112">
        <v>0.7441298</v>
      </c>
      <c r="AZ648" s="112">
        <v>-1.31295</v>
      </c>
    </row>
    <row r="649" hidden="1">
      <c r="A649">
        <f t="shared" si="2"/>
        <v>0</v>
      </c>
      <c r="B649" t="str">
        <f t="shared" si="3"/>
        <v/>
      </c>
      <c r="C649" t="str">
        <f>if(and(D$4&gt;1,E649=PROSES!$D$22),,D649)</f>
        <v/>
      </c>
      <c r="D649" s="1" t="str">
        <f>if(and(F$4&gt;1,F649=PROSES!$B$10),,F649)</f>
        <v/>
      </c>
      <c r="E649" t="str">
        <f t="shared" si="4"/>
        <v/>
      </c>
      <c r="F649" t="str">
        <f t="shared" si="5"/>
        <v/>
      </c>
      <c r="G649" s="1" t="str">
        <f>if(Z649=PROSES!$E$29,T649,)</f>
        <v/>
      </c>
      <c r="H649" t="str">
        <f>if(X649=PROSES!$E$29,T649,)</f>
        <v/>
      </c>
      <c r="I649" t="str">
        <f t="shared" si="6"/>
        <v/>
      </c>
      <c r="J649" t="str">
        <f>if(and($K$4&gt;1,R649=PROSES!$C$2),,K649)</f>
        <v/>
      </c>
      <c r="K649" s="1" t="str">
        <f>if(and($L$4&gt;1,L649=PROSES!$B$2),,L649)</f>
        <v/>
      </c>
      <c r="L649" t="str">
        <f t="shared" si="7"/>
        <v/>
      </c>
      <c r="M649" t="str">
        <f>if(Z649=PROSES!$B$3,T649,)</f>
        <v/>
      </c>
      <c r="N649" t="str">
        <f>if(X649=PROSES!$B$3,T649,)</f>
        <v/>
      </c>
      <c r="O649" t="str">
        <f t="shared" si="8"/>
        <v/>
      </c>
      <c r="P649" t="str">
        <f>if(Z649=PROSES!$B$1,T649,)</f>
        <v/>
      </c>
      <c r="Q649" t="str">
        <f>if(X649=PROSES!$B$1,T649,)</f>
        <v/>
      </c>
      <c r="R649" t="str">
        <f t="shared" si="9"/>
        <v>KARANGPILANG5BAMBE5</v>
      </c>
      <c r="S649" s="3"/>
      <c r="T649" s="68" t="s">
        <v>1207</v>
      </c>
      <c r="U649" s="68" t="s">
        <v>82</v>
      </c>
      <c r="V649" s="68" t="s">
        <v>82</v>
      </c>
      <c r="W649" s="68" t="s">
        <v>572</v>
      </c>
      <c r="X649" s="68" t="s">
        <v>1208</v>
      </c>
      <c r="Y649" s="68" t="s">
        <v>85</v>
      </c>
      <c r="Z649" s="68" t="s">
        <v>1209</v>
      </c>
      <c r="AA649" s="68" t="s">
        <v>85</v>
      </c>
      <c r="AB649" s="6"/>
      <c r="AC649" s="6"/>
      <c r="AD649" s="112">
        <v>0.0</v>
      </c>
      <c r="AE649" s="112">
        <v>1.0</v>
      </c>
      <c r="AF649" s="6"/>
      <c r="AG649" s="112">
        <v>2.4</v>
      </c>
      <c r="AH649" s="112">
        <v>1.0</v>
      </c>
      <c r="AI649" s="68" t="s">
        <v>64</v>
      </c>
      <c r="AJ649" s="112">
        <v>0.0</v>
      </c>
      <c r="AK649" s="6"/>
      <c r="AL649" s="6"/>
      <c r="AM649" s="112">
        <v>0.0</v>
      </c>
      <c r="AN649" s="112">
        <v>0.0</v>
      </c>
      <c r="AO649" s="112">
        <v>100.0</v>
      </c>
      <c r="AP649" s="112">
        <v>1.0</v>
      </c>
      <c r="AQ649" s="112">
        <v>1.5</v>
      </c>
      <c r="AR649" s="112">
        <v>0.6597168</v>
      </c>
      <c r="AS649" s="112">
        <v>81.69598</v>
      </c>
      <c r="AT649" s="112">
        <v>0.09528001</v>
      </c>
      <c r="AU649" s="112">
        <v>0.6528001</v>
      </c>
      <c r="AV649" s="112">
        <v>0.45528</v>
      </c>
      <c r="AW649" s="112">
        <v>1.9584</v>
      </c>
      <c r="AX649" s="112">
        <v>0.0</v>
      </c>
      <c r="AY649" s="112">
        <v>0.6842953</v>
      </c>
      <c r="AZ649" s="112">
        <v>-7.111392</v>
      </c>
    </row>
    <row r="650" hidden="1">
      <c r="A650">
        <f t="shared" si="2"/>
        <v>0</v>
      </c>
      <c r="B650" t="str">
        <f t="shared" si="3"/>
        <v/>
      </c>
      <c r="C650" t="str">
        <f>if(and(D$4&gt;1,E650=PROSES!$D$22),,D650)</f>
        <v/>
      </c>
      <c r="D650" s="1" t="str">
        <f>if(and(F$4&gt;1,F650=PROSES!$B$10),,F650)</f>
        <v/>
      </c>
      <c r="E650" t="str">
        <f t="shared" si="4"/>
        <v/>
      </c>
      <c r="F650" t="str">
        <f t="shared" si="5"/>
        <v/>
      </c>
      <c r="G650" s="1" t="str">
        <f>if(Z650=PROSES!$E$29,T650,)</f>
        <v/>
      </c>
      <c r="H650" t="str">
        <f>if(X650=PROSES!$E$29,T650,)</f>
        <v/>
      </c>
      <c r="I650" t="str">
        <f t="shared" si="6"/>
        <v/>
      </c>
      <c r="J650" t="str">
        <f>if(and($K$4&gt;1,R650=PROSES!$C$2),,K650)</f>
        <v/>
      </c>
      <c r="K650" s="1" t="str">
        <f>if(and($L$4&gt;1,L650=PROSES!$B$2),,L650)</f>
        <v/>
      </c>
      <c r="L650" t="str">
        <f t="shared" si="7"/>
        <v/>
      </c>
      <c r="M650" t="str">
        <f>if(Z650=PROSES!$B$3,T650,)</f>
        <v/>
      </c>
      <c r="N650" t="str">
        <f>if(X650=PROSES!$B$3,T650,)</f>
        <v/>
      </c>
      <c r="O650" t="str">
        <f t="shared" si="8"/>
        <v/>
      </c>
      <c r="P650" t="str">
        <f>if(Z650=PROSES!$B$1,T650,)</f>
        <v/>
      </c>
      <c r="Q650" t="str">
        <f>if(X650=PROSES!$B$1,T650,)</f>
        <v/>
      </c>
      <c r="R650" t="str">
        <f t="shared" si="9"/>
        <v>KARANGPILANG5BAMBE5</v>
      </c>
      <c r="S650" s="3"/>
      <c r="T650" s="68" t="s">
        <v>1210</v>
      </c>
      <c r="U650" s="68" t="s">
        <v>82</v>
      </c>
      <c r="V650" s="68" t="s">
        <v>82</v>
      </c>
      <c r="W650" s="68" t="s">
        <v>572</v>
      </c>
      <c r="X650" s="68" t="s">
        <v>1208</v>
      </c>
      <c r="Y650" s="68" t="s">
        <v>85</v>
      </c>
      <c r="Z650" s="68" t="s">
        <v>1209</v>
      </c>
      <c r="AA650" s="68" t="s">
        <v>85</v>
      </c>
      <c r="AB650" s="6"/>
      <c r="AC650" s="6"/>
      <c r="AD650" s="112">
        <v>0.0</v>
      </c>
      <c r="AE650" s="112">
        <v>1.0</v>
      </c>
      <c r="AF650" s="6"/>
      <c r="AG650" s="112">
        <v>2.4</v>
      </c>
      <c r="AH650" s="112">
        <v>1.0</v>
      </c>
      <c r="AI650" s="68" t="s">
        <v>64</v>
      </c>
      <c r="AJ650" s="112">
        <v>0.0</v>
      </c>
      <c r="AK650" s="6"/>
      <c r="AL650" s="6"/>
      <c r="AM650" s="112">
        <v>0.0</v>
      </c>
      <c r="AN650" s="112">
        <v>0.0</v>
      </c>
      <c r="AO650" s="112">
        <v>100.0</v>
      </c>
      <c r="AP650" s="112">
        <v>1.0</v>
      </c>
      <c r="AQ650" s="112">
        <v>1.5</v>
      </c>
      <c r="AR650" s="112">
        <v>0.6597168</v>
      </c>
      <c r="AS650" s="112">
        <v>81.69598</v>
      </c>
      <c r="AT650" s="112">
        <v>0.09528001</v>
      </c>
      <c r="AU650" s="112">
        <v>0.6528001</v>
      </c>
      <c r="AV650" s="112">
        <v>0.45528</v>
      </c>
      <c r="AW650" s="112">
        <v>1.9584</v>
      </c>
      <c r="AX650" s="112">
        <v>0.0</v>
      </c>
      <c r="AY650" s="112">
        <v>0.6842953</v>
      </c>
      <c r="AZ650" s="112">
        <v>-7.111392</v>
      </c>
    </row>
    <row r="651" hidden="1">
      <c r="A651">
        <f t="shared" si="2"/>
        <v>0</v>
      </c>
      <c r="B651" t="str">
        <f t="shared" si="3"/>
        <v/>
      </c>
      <c r="C651" t="str">
        <f>if(and(D$4&gt;1,E651=PROSES!$D$22),,D651)</f>
        <v/>
      </c>
      <c r="D651" s="1" t="str">
        <f>if(and(F$4&gt;1,F651=PROSES!$B$10),,F651)</f>
        <v/>
      </c>
      <c r="E651" t="str">
        <f t="shared" si="4"/>
        <v/>
      </c>
      <c r="F651" t="str">
        <f t="shared" si="5"/>
        <v/>
      </c>
      <c r="G651" s="1" t="str">
        <f>if(Z651=PROSES!$E$29,T651,)</f>
        <v/>
      </c>
      <c r="H651" t="str">
        <f>if(X651=PROSES!$E$29,T651,)</f>
        <v/>
      </c>
      <c r="I651" t="str">
        <f t="shared" si="6"/>
        <v/>
      </c>
      <c r="J651" t="str">
        <f>if(and($K$4&gt;1,R651=PROSES!$C$2),,K651)</f>
        <v/>
      </c>
      <c r="K651" s="1" t="str">
        <f>if(and($L$4&gt;1,L651=PROSES!$B$2),,L651)</f>
        <v/>
      </c>
      <c r="L651" t="str">
        <f t="shared" si="7"/>
        <v/>
      </c>
      <c r="M651" t="str">
        <f>if(Z651=PROSES!$B$3,T651,)</f>
        <v/>
      </c>
      <c r="N651" t="str">
        <f>if(X651=PROSES!$B$3,T651,)</f>
        <v/>
      </c>
      <c r="O651" t="str">
        <f t="shared" si="8"/>
        <v/>
      </c>
      <c r="P651" t="str">
        <f>if(Z651=PROSES!$B$1,T651,)</f>
        <v/>
      </c>
      <c r="Q651" t="str">
        <f>if(X651=PROSES!$B$1,T651,)</f>
        <v/>
      </c>
      <c r="R651" t="str">
        <f t="shared" si="9"/>
        <v>KARANGPILANG5</v>
      </c>
      <c r="S651" s="3"/>
      <c r="T651" s="68" t="s">
        <v>1211</v>
      </c>
      <c r="U651" s="68" t="s">
        <v>82</v>
      </c>
      <c r="V651" s="68" t="s">
        <v>82</v>
      </c>
      <c r="W651" s="68" t="s">
        <v>83</v>
      </c>
      <c r="X651" s="68" t="s">
        <v>1208</v>
      </c>
      <c r="Y651" s="68" t="s">
        <v>88</v>
      </c>
      <c r="Z651" s="68"/>
      <c r="AA651" s="68" t="s">
        <v>1165</v>
      </c>
      <c r="AB651" s="6"/>
      <c r="AC651" s="6"/>
      <c r="AD651" s="112">
        <v>0.0</v>
      </c>
      <c r="AE651" s="112">
        <v>1.0</v>
      </c>
      <c r="AF651" s="6"/>
      <c r="AG651" s="112">
        <v>10.774</v>
      </c>
      <c r="AH651" s="112">
        <v>1.0</v>
      </c>
      <c r="AI651" s="68" t="s">
        <v>64</v>
      </c>
      <c r="AJ651" s="112">
        <v>0.0</v>
      </c>
      <c r="AK651" s="6"/>
      <c r="AL651" s="6"/>
      <c r="AM651" s="112">
        <v>0.0</v>
      </c>
      <c r="AN651" s="112">
        <v>0.0</v>
      </c>
      <c r="AO651" s="112">
        <v>100.0</v>
      </c>
      <c r="AP651" s="112">
        <v>1.0</v>
      </c>
      <c r="AQ651" s="112">
        <v>1.48</v>
      </c>
      <c r="AR651" s="112">
        <v>2.123162</v>
      </c>
      <c r="AS651" s="112">
        <v>75.63232</v>
      </c>
      <c r="AT651" s="112">
        <v>0.5268486</v>
      </c>
      <c r="AU651" s="112">
        <v>2.056756</v>
      </c>
      <c r="AV651" s="112">
        <v>1.807877</v>
      </c>
      <c r="AW651" s="112">
        <v>6.620084</v>
      </c>
      <c r="AX651" s="112">
        <v>0.0</v>
      </c>
      <c r="AY651" s="112">
        <v>0.7441298</v>
      </c>
      <c r="AZ651" s="112">
        <v>-1.31295</v>
      </c>
    </row>
    <row r="652" hidden="1">
      <c r="A652">
        <f t="shared" si="2"/>
        <v>0</v>
      </c>
      <c r="B652" t="str">
        <f t="shared" si="3"/>
        <v/>
      </c>
      <c r="C652" t="str">
        <f>if(and(D$4&gt;1,E652=PROSES!$D$22),,D652)</f>
        <v/>
      </c>
      <c r="D652" s="1" t="str">
        <f>if(and(F$4&gt;1,F652=PROSES!$B$10),,F652)</f>
        <v/>
      </c>
      <c r="E652" t="str">
        <f t="shared" si="4"/>
        <v/>
      </c>
      <c r="F652" t="str">
        <f t="shared" si="5"/>
        <v/>
      </c>
      <c r="G652" s="1" t="str">
        <f>if(Z652=PROSES!$E$29,T652,)</f>
        <v/>
      </c>
      <c r="H652" t="str">
        <f>if(X652=PROSES!$E$29,T652,)</f>
        <v/>
      </c>
      <c r="I652" t="str">
        <f t="shared" si="6"/>
        <v/>
      </c>
      <c r="J652" t="str">
        <f>if(and($K$4&gt;1,R652=PROSES!$C$2),,K652)</f>
        <v/>
      </c>
      <c r="K652" s="1" t="str">
        <f>if(and($L$4&gt;1,L652=PROSES!$B$2),,L652)</f>
        <v/>
      </c>
      <c r="L652" t="str">
        <f t="shared" si="7"/>
        <v/>
      </c>
      <c r="M652" t="str">
        <f>if(Z652=PROSES!$B$3,T652,)</f>
        <v/>
      </c>
      <c r="N652" t="str">
        <f>if(X652=PROSES!$B$3,T652,)</f>
        <v/>
      </c>
      <c r="O652" t="str">
        <f t="shared" si="8"/>
        <v/>
      </c>
      <c r="P652" t="str">
        <f>if(Z652=PROSES!$B$1,T652,)</f>
        <v/>
      </c>
      <c r="Q652" t="str">
        <f>if(X652=PROSES!$B$1,T652,)</f>
        <v/>
      </c>
      <c r="R652" t="str">
        <f t="shared" si="9"/>
        <v>RUNGKUT5</v>
      </c>
      <c r="S652" s="3"/>
      <c r="T652" s="68" t="s">
        <v>1212</v>
      </c>
      <c r="U652" s="68" t="s">
        <v>82</v>
      </c>
      <c r="V652" s="68" t="s">
        <v>82</v>
      </c>
      <c r="W652" s="68" t="s">
        <v>572</v>
      </c>
      <c r="X652" s="68"/>
      <c r="Y652" s="68" t="s">
        <v>1165</v>
      </c>
      <c r="Z652" s="68" t="s">
        <v>1213</v>
      </c>
      <c r="AA652" s="68" t="s">
        <v>85</v>
      </c>
      <c r="AB652" s="6"/>
      <c r="AC652" s="6"/>
      <c r="AD652" s="112">
        <v>0.0</v>
      </c>
      <c r="AE652" s="112">
        <v>1.0</v>
      </c>
      <c r="AF652" s="6"/>
      <c r="AG652" s="112">
        <v>4.635</v>
      </c>
      <c r="AH652" s="112">
        <v>1.0</v>
      </c>
      <c r="AI652" s="68" t="s">
        <v>64</v>
      </c>
      <c r="AJ652" s="112">
        <v>0.0</v>
      </c>
      <c r="AK652" s="6"/>
      <c r="AL652" s="6"/>
      <c r="AM652" s="112">
        <v>0.0</v>
      </c>
      <c r="AN652" s="112">
        <v>0.0</v>
      </c>
      <c r="AO652" s="112">
        <v>100.0</v>
      </c>
      <c r="AP652" s="112">
        <v>1.0</v>
      </c>
      <c r="AQ652" s="112">
        <v>1.5</v>
      </c>
      <c r="AR652" s="112">
        <v>1.274078</v>
      </c>
      <c r="AS652" s="112">
        <v>81.69598</v>
      </c>
      <c r="AT652" s="112">
        <v>0.1840095</v>
      </c>
      <c r="AU652" s="112">
        <v>1.26072</v>
      </c>
      <c r="AV652" s="112">
        <v>0.8792596</v>
      </c>
      <c r="AW652" s="112">
        <v>3.78216</v>
      </c>
      <c r="AX652" s="112">
        <v>0.0</v>
      </c>
      <c r="AY652" s="112">
        <v>0.6842953</v>
      </c>
      <c r="AZ652" s="112">
        <v>-7.111392</v>
      </c>
    </row>
    <row r="653" hidden="1">
      <c r="A653">
        <f t="shared" si="2"/>
        <v>0</v>
      </c>
      <c r="B653" t="str">
        <f t="shared" si="3"/>
        <v/>
      </c>
      <c r="C653" t="str">
        <f>if(and(D$4&gt;1,E653=PROSES!$D$22),,D653)</f>
        <v/>
      </c>
      <c r="D653" s="1" t="str">
        <f>if(and(F$4&gt;1,F653=PROSES!$B$10),,F653)</f>
        <v/>
      </c>
      <c r="E653" t="str">
        <f t="shared" si="4"/>
        <v/>
      </c>
      <c r="F653" t="str">
        <f t="shared" si="5"/>
        <v/>
      </c>
      <c r="G653" s="1" t="str">
        <f>if(Z653=PROSES!$E$29,T653,)</f>
        <v/>
      </c>
      <c r="H653" t="str">
        <f>if(X653=PROSES!$E$29,T653,)</f>
        <v/>
      </c>
      <c r="I653" t="str">
        <f t="shared" si="6"/>
        <v/>
      </c>
      <c r="J653" t="str">
        <f>if(and($K$4&gt;1,R653=PROSES!$C$2),,K653)</f>
        <v/>
      </c>
      <c r="K653" s="1" t="str">
        <f>if(and($L$4&gt;1,L653=PROSES!$B$2),,L653)</f>
        <v/>
      </c>
      <c r="L653" t="str">
        <f t="shared" si="7"/>
        <v/>
      </c>
      <c r="M653" t="str">
        <f>if(Z653=PROSES!$B$3,T653,)</f>
        <v/>
      </c>
      <c r="N653" t="str">
        <f>if(X653=PROSES!$B$3,T653,)</f>
        <v/>
      </c>
      <c r="O653" t="str">
        <f t="shared" si="8"/>
        <v/>
      </c>
      <c r="P653" t="str">
        <f>if(Z653=PROSES!$B$1,T653,)</f>
        <v/>
      </c>
      <c r="Q653" t="str">
        <f>if(X653=PROSES!$B$1,T653,)</f>
        <v/>
      </c>
      <c r="R653" t="str">
        <f t="shared" si="9"/>
        <v>KARANGPILANG5</v>
      </c>
      <c r="S653" s="3"/>
      <c r="T653" s="68" t="s">
        <v>1214</v>
      </c>
      <c r="U653" s="68" t="s">
        <v>82</v>
      </c>
      <c r="V653" s="68" t="s">
        <v>82</v>
      </c>
      <c r="W653" s="68" t="s">
        <v>83</v>
      </c>
      <c r="X653" s="68" t="s">
        <v>1208</v>
      </c>
      <c r="Y653" s="68" t="s">
        <v>88</v>
      </c>
      <c r="Z653" s="68"/>
      <c r="AA653" s="68" t="s">
        <v>284</v>
      </c>
      <c r="AB653" s="6"/>
      <c r="AC653" s="6"/>
      <c r="AD653" s="112">
        <v>0.0</v>
      </c>
      <c r="AE653" s="112">
        <v>1.0</v>
      </c>
      <c r="AF653" s="6"/>
      <c r="AG653" s="112">
        <v>10.774</v>
      </c>
      <c r="AH653" s="112">
        <v>1.0</v>
      </c>
      <c r="AI653" s="68" t="s">
        <v>64</v>
      </c>
      <c r="AJ653" s="112">
        <v>0.0</v>
      </c>
      <c r="AK653" s="6"/>
      <c r="AL653" s="6"/>
      <c r="AM653" s="112">
        <v>0.0</v>
      </c>
      <c r="AN653" s="112">
        <v>0.0</v>
      </c>
      <c r="AO653" s="112">
        <v>100.0</v>
      </c>
      <c r="AP653" s="112">
        <v>1.0</v>
      </c>
      <c r="AQ653" s="112">
        <v>1.48</v>
      </c>
      <c r="AR653" s="112">
        <v>2.123162</v>
      </c>
      <c r="AS653" s="112">
        <v>75.63232</v>
      </c>
      <c r="AT653" s="112">
        <v>0.5268486</v>
      </c>
      <c r="AU653" s="112">
        <v>2.056756</v>
      </c>
      <c r="AV653" s="112">
        <v>1.807877</v>
      </c>
      <c r="AW653" s="112">
        <v>6.620084</v>
      </c>
      <c r="AX653" s="112">
        <v>0.0</v>
      </c>
      <c r="AY653" s="112">
        <v>0.7441298</v>
      </c>
      <c r="AZ653" s="112">
        <v>-1.31295</v>
      </c>
    </row>
    <row r="654" hidden="1">
      <c r="A654">
        <f t="shared" si="2"/>
        <v>0</v>
      </c>
      <c r="B654" t="str">
        <f t="shared" si="3"/>
        <v/>
      </c>
      <c r="C654" t="str">
        <f>if(and(D$4&gt;1,E654=PROSES!$D$22),,D654)</f>
        <v/>
      </c>
      <c r="D654" s="1" t="str">
        <f>if(and(F$4&gt;1,F654=PROSES!$B$10),,F654)</f>
        <v/>
      </c>
      <c r="E654" t="str">
        <f t="shared" si="4"/>
        <v/>
      </c>
      <c r="F654" t="str">
        <f t="shared" si="5"/>
        <v/>
      </c>
      <c r="G654" s="1" t="str">
        <f>if(Z654=PROSES!$E$29,T654,)</f>
        <v/>
      </c>
      <c r="H654" t="str">
        <f>if(X654=PROSES!$E$29,T654,)</f>
        <v/>
      </c>
      <c r="I654" t="str">
        <f t="shared" si="6"/>
        <v/>
      </c>
      <c r="J654" t="str">
        <f>if(and($K$4&gt;1,R654=PROSES!$C$2),,K654)</f>
        <v/>
      </c>
      <c r="K654" s="1" t="str">
        <f>if(and($L$4&gt;1,L654=PROSES!$B$2),,L654)</f>
        <v/>
      </c>
      <c r="L654" t="str">
        <f t="shared" si="7"/>
        <v/>
      </c>
      <c r="M654" t="str">
        <f>if(Z654=PROSES!$B$3,T654,)</f>
        <v/>
      </c>
      <c r="N654" t="str">
        <f>if(X654=PROSES!$B$3,T654,)</f>
        <v/>
      </c>
      <c r="O654" t="str">
        <f t="shared" si="8"/>
        <v/>
      </c>
      <c r="P654" t="str">
        <f>if(Z654=PROSES!$B$1,T654,)</f>
        <v/>
      </c>
      <c r="Q654" t="str">
        <f>if(X654=PROSES!$B$1,T654,)</f>
        <v/>
      </c>
      <c r="R654" t="str">
        <f t="shared" si="9"/>
        <v>RUNGKUT5</v>
      </c>
      <c r="S654" s="3"/>
      <c r="T654" s="68" t="s">
        <v>1215</v>
      </c>
      <c r="U654" s="68" t="s">
        <v>82</v>
      </c>
      <c r="V654" s="68" t="s">
        <v>82</v>
      </c>
      <c r="W654" s="68" t="s">
        <v>572</v>
      </c>
      <c r="X654" s="68"/>
      <c r="Y654" s="68" t="s">
        <v>284</v>
      </c>
      <c r="Z654" s="68" t="s">
        <v>1213</v>
      </c>
      <c r="AA654" s="68" t="s">
        <v>88</v>
      </c>
      <c r="AB654" s="6"/>
      <c r="AC654" s="6"/>
      <c r="AD654" s="112">
        <v>0.0</v>
      </c>
      <c r="AE654" s="112">
        <v>1.0</v>
      </c>
      <c r="AF654" s="6"/>
      <c r="AG654" s="112">
        <v>4.635</v>
      </c>
      <c r="AH654" s="112">
        <v>1.0</v>
      </c>
      <c r="AI654" s="68" t="s">
        <v>64</v>
      </c>
      <c r="AJ654" s="112">
        <v>0.0</v>
      </c>
      <c r="AK654" s="6"/>
      <c r="AL654" s="6"/>
      <c r="AM654" s="112">
        <v>0.0</v>
      </c>
      <c r="AN654" s="112">
        <v>0.0</v>
      </c>
      <c r="AO654" s="112">
        <v>100.0</v>
      </c>
      <c r="AP654" s="112">
        <v>1.0</v>
      </c>
      <c r="AQ654" s="112">
        <v>1.5</v>
      </c>
      <c r="AR654" s="112">
        <v>1.274078</v>
      </c>
      <c r="AS654" s="112">
        <v>81.69598</v>
      </c>
      <c r="AT654" s="112">
        <v>0.1840095</v>
      </c>
      <c r="AU654" s="112">
        <v>1.26072</v>
      </c>
      <c r="AV654" s="112">
        <v>0.8792596</v>
      </c>
      <c r="AW654" s="112">
        <v>3.78216</v>
      </c>
      <c r="AX654" s="112">
        <v>0.0</v>
      </c>
      <c r="AY654" s="112">
        <v>0.6842953</v>
      </c>
      <c r="AZ654" s="112">
        <v>-7.111392</v>
      </c>
    </row>
    <row r="655" hidden="1">
      <c r="A655">
        <f t="shared" si="2"/>
        <v>0</v>
      </c>
      <c r="B655" t="str">
        <f t="shared" si="3"/>
        <v/>
      </c>
      <c r="C655" t="str">
        <f>if(and(D$4&gt;1,E655=PROSES!$D$22),,D655)</f>
        <v/>
      </c>
      <c r="D655" s="1" t="str">
        <f>if(and(F$4&gt;1,F655=PROSES!$B$10),,F655)</f>
        <v/>
      </c>
      <c r="E655" t="str">
        <f t="shared" si="4"/>
        <v/>
      </c>
      <c r="F655" t="str">
        <f t="shared" si="5"/>
        <v/>
      </c>
      <c r="G655" s="1" t="str">
        <f>if(Z655=PROSES!$E$29,T655,)</f>
        <v/>
      </c>
      <c r="H655" t="str">
        <f>if(X655=PROSES!$E$29,T655,)</f>
        <v/>
      </c>
      <c r="I655" t="str">
        <f t="shared" si="6"/>
        <v/>
      </c>
      <c r="J655" t="str">
        <f>if(and($K$4&gt;1,R655=PROSES!$C$2),,K655)</f>
        <v/>
      </c>
      <c r="K655" s="1" t="str">
        <f>if(and($L$4&gt;1,L655=PROSES!$B$2),,L655)</f>
        <v/>
      </c>
      <c r="L655" t="str">
        <f t="shared" si="7"/>
        <v/>
      </c>
      <c r="M655" t="str">
        <f>if(Z655=PROSES!$B$3,T655,)</f>
        <v/>
      </c>
      <c r="N655" t="str">
        <f>if(X655=PROSES!$B$3,T655,)</f>
        <v/>
      </c>
      <c r="O655" t="str">
        <f t="shared" si="8"/>
        <v/>
      </c>
      <c r="P655" t="str">
        <f>if(Z655=PROSES!$B$1,T655,)</f>
        <v/>
      </c>
      <c r="Q655" t="str">
        <f>if(X655=PROSES!$B$1,T655,)</f>
        <v/>
      </c>
      <c r="R655" t="str">
        <f t="shared" si="9"/>
        <v>KLSRI</v>
      </c>
      <c r="S655" s="3"/>
      <c r="T655" s="68" t="s">
        <v>1216</v>
      </c>
      <c r="U655" s="68" t="s">
        <v>82</v>
      </c>
      <c r="V655" s="68" t="s">
        <v>82</v>
      </c>
      <c r="W655" s="68" t="s">
        <v>940</v>
      </c>
      <c r="X655" s="68"/>
      <c r="Y655" s="68" t="s">
        <v>853</v>
      </c>
      <c r="Z655" s="68" t="s">
        <v>1217</v>
      </c>
      <c r="AA655" s="68" t="s">
        <v>88</v>
      </c>
      <c r="AB655" s="6"/>
      <c r="AC655" s="6"/>
      <c r="AD655" s="112">
        <v>0.0</v>
      </c>
      <c r="AE655" s="112">
        <v>1.0</v>
      </c>
      <c r="AF655" s="6"/>
      <c r="AG655" s="112">
        <v>1.4336</v>
      </c>
      <c r="AH655" s="112">
        <v>1.0</v>
      </c>
      <c r="AI655" s="68" t="s">
        <v>64</v>
      </c>
      <c r="AJ655" s="112">
        <v>0.0</v>
      </c>
      <c r="AK655" s="6"/>
      <c r="AL655" s="6"/>
      <c r="AM655" s="112">
        <v>0.0</v>
      </c>
      <c r="AN655" s="112">
        <v>0.0</v>
      </c>
      <c r="AO655" s="112">
        <v>100.0</v>
      </c>
      <c r="AP655" s="112">
        <v>1.0</v>
      </c>
      <c r="AQ655" s="112">
        <v>1.552</v>
      </c>
      <c r="AR655" s="112">
        <v>0.604128</v>
      </c>
      <c r="AS655" s="112">
        <v>79.99674</v>
      </c>
      <c r="AT655" s="112">
        <v>0.1049395</v>
      </c>
      <c r="AU655" s="112">
        <v>0.5949439</v>
      </c>
      <c r="AV655" s="112">
        <v>0.3196928</v>
      </c>
      <c r="AW655" s="112">
        <v>1.784832</v>
      </c>
      <c r="AX655" s="112">
        <v>0.0</v>
      </c>
      <c r="AY655" s="112">
        <v>0.6671391</v>
      </c>
      <c r="AZ655" s="112">
        <v>-0.2274627</v>
      </c>
    </row>
    <row r="656" hidden="1">
      <c r="A656">
        <f t="shared" si="2"/>
        <v>0</v>
      </c>
      <c r="B656" t="str">
        <f t="shared" si="3"/>
        <v/>
      </c>
      <c r="C656" t="str">
        <f>if(and(D$4&gt;1,E656=PROSES!$D$22),,D656)</f>
        <v/>
      </c>
      <c r="D656" s="1" t="str">
        <f>if(and(F$4&gt;1,F656=PROSES!$B$10),,F656)</f>
        <v/>
      </c>
      <c r="E656" t="str">
        <f t="shared" si="4"/>
        <v/>
      </c>
      <c r="F656" t="str">
        <f t="shared" si="5"/>
        <v/>
      </c>
      <c r="G656" s="1" t="str">
        <f>if(Z656=PROSES!$E$29,T656,)</f>
        <v/>
      </c>
      <c r="H656" t="str">
        <f>if(X656=PROSES!$E$29,T656,)</f>
        <v/>
      </c>
      <c r="I656" t="str">
        <f t="shared" si="6"/>
        <v/>
      </c>
      <c r="J656" t="str">
        <f>if(and($K$4&gt;1,R656=PROSES!$C$2),,K656)</f>
        <v/>
      </c>
      <c r="K656" s="1" t="str">
        <f>if(and($L$4&gt;1,L656=PROSES!$B$2),,L656)</f>
        <v/>
      </c>
      <c r="L656" t="str">
        <f t="shared" si="7"/>
        <v/>
      </c>
      <c r="M656" t="str">
        <f>if(Z656=PROSES!$B$3,T656,)</f>
        <v/>
      </c>
      <c r="N656" t="str">
        <f>if(X656=PROSES!$B$3,T656,)</f>
        <v/>
      </c>
      <c r="O656" t="str">
        <f t="shared" si="8"/>
        <v/>
      </c>
      <c r="P656" t="str">
        <f>if(Z656=PROSES!$B$1,T656,)</f>
        <v/>
      </c>
      <c r="Q656" t="str">
        <f>if(X656=PROSES!$B$1,T656,)</f>
        <v/>
      </c>
      <c r="R656" t="str">
        <f t="shared" si="9"/>
        <v>CIKASUNGKA5KAMOJANG5</v>
      </c>
      <c r="S656" s="3"/>
      <c r="T656" s="68" t="s">
        <v>1218</v>
      </c>
      <c r="U656" s="68" t="s">
        <v>115</v>
      </c>
      <c r="V656" s="68" t="s">
        <v>115</v>
      </c>
      <c r="W656" s="68" t="s">
        <v>90</v>
      </c>
      <c r="X656" s="68" t="s">
        <v>638</v>
      </c>
      <c r="Y656" s="68" t="s">
        <v>85</v>
      </c>
      <c r="Z656" s="68" t="s">
        <v>223</v>
      </c>
      <c r="AA656" s="68" t="s">
        <v>85</v>
      </c>
      <c r="AB656" s="6"/>
      <c r="AC656" s="6"/>
      <c r="AD656" s="112">
        <v>0.0</v>
      </c>
      <c r="AE656" s="112">
        <v>1.0</v>
      </c>
      <c r="AF656" s="6"/>
      <c r="AG656" s="112">
        <v>15.21</v>
      </c>
      <c r="AH656" s="112">
        <v>1.0</v>
      </c>
      <c r="AI656" s="68" t="s">
        <v>64</v>
      </c>
      <c r="AJ656" s="112">
        <v>0.0</v>
      </c>
      <c r="AK656" s="6"/>
      <c r="AL656" s="6"/>
      <c r="AM656" s="112">
        <v>0.0</v>
      </c>
      <c r="AN656" s="112">
        <v>0.0</v>
      </c>
      <c r="AO656" s="112">
        <v>100.0</v>
      </c>
      <c r="AP656" s="112">
        <v>1.0</v>
      </c>
      <c r="AQ656" s="112">
        <v>1.62</v>
      </c>
      <c r="AR656" s="112">
        <v>4.309833</v>
      </c>
      <c r="AS656" s="112">
        <v>82.15014</v>
      </c>
      <c r="AT656" s="112">
        <v>0.588627</v>
      </c>
      <c r="AU656" s="112">
        <v>4.269447</v>
      </c>
      <c r="AV656" s="112">
        <v>2.870127</v>
      </c>
      <c r="AW656" s="112">
        <v>12.80834</v>
      </c>
      <c r="AX656" s="112">
        <v>0.0</v>
      </c>
      <c r="AY656" s="112">
        <v>0.683587</v>
      </c>
      <c r="AZ656" s="112">
        <v>-7.109503</v>
      </c>
    </row>
    <row r="657" hidden="1">
      <c r="A657">
        <f t="shared" si="2"/>
        <v>0</v>
      </c>
      <c r="B657" t="str">
        <f t="shared" si="3"/>
        <v/>
      </c>
      <c r="C657" t="str">
        <f>if(and(D$4&gt;1,E657=PROSES!$D$22),,D657)</f>
        <v/>
      </c>
      <c r="D657" s="1" t="str">
        <f>if(and(F$4&gt;1,F657=PROSES!$B$10),,F657)</f>
        <v/>
      </c>
      <c r="E657" t="str">
        <f t="shared" si="4"/>
        <v/>
      </c>
      <c r="F657" t="str">
        <f t="shared" si="5"/>
        <v/>
      </c>
      <c r="G657" s="1" t="str">
        <f>if(Z657=PROSES!$E$29,T657,)</f>
        <v/>
      </c>
      <c r="H657" t="str">
        <f>if(X657=PROSES!$E$29,T657,)</f>
        <v/>
      </c>
      <c r="I657" t="str">
        <f t="shared" si="6"/>
        <v/>
      </c>
      <c r="J657" t="str">
        <f>if(and($K$4&gt;1,R657=PROSES!$C$2),,K657)</f>
        <v/>
      </c>
      <c r="K657" s="1" t="str">
        <f>if(and($L$4&gt;1,L657=PROSES!$B$2),,L657)</f>
        <v/>
      </c>
      <c r="L657" t="str">
        <f t="shared" si="7"/>
        <v/>
      </c>
      <c r="M657" t="str">
        <f>if(Z657=PROSES!$B$3,T657,)</f>
        <v/>
      </c>
      <c r="N657" t="str">
        <f>if(X657=PROSES!$B$3,T657,)</f>
        <v/>
      </c>
      <c r="O657" t="str">
        <f t="shared" si="8"/>
        <v/>
      </c>
      <c r="P657" t="str">
        <f>if(Z657=PROSES!$B$1,T657,)</f>
        <v/>
      </c>
      <c r="Q657" t="str">
        <f>if(X657=PROSES!$B$1,T657,)</f>
        <v/>
      </c>
      <c r="R657" t="str">
        <f t="shared" si="9"/>
        <v>CIKASUNGKA5KAMOJANG5</v>
      </c>
      <c r="S657" s="3"/>
      <c r="T657" s="68" t="s">
        <v>1219</v>
      </c>
      <c r="U657" s="68" t="s">
        <v>115</v>
      </c>
      <c r="V657" s="68" t="s">
        <v>115</v>
      </c>
      <c r="W657" s="68" t="s">
        <v>90</v>
      </c>
      <c r="X657" s="68" t="s">
        <v>638</v>
      </c>
      <c r="Y657" s="68" t="s">
        <v>88</v>
      </c>
      <c r="Z657" s="68" t="s">
        <v>223</v>
      </c>
      <c r="AA657" s="68" t="s">
        <v>88</v>
      </c>
      <c r="AB657" s="6"/>
      <c r="AC657" s="6"/>
      <c r="AD657" s="112">
        <v>0.0</v>
      </c>
      <c r="AE657" s="112">
        <v>1.0</v>
      </c>
      <c r="AF657" s="6"/>
      <c r="AG657" s="112">
        <v>15.21</v>
      </c>
      <c r="AH657" s="112">
        <v>1.0</v>
      </c>
      <c r="AI657" s="68" t="s">
        <v>64</v>
      </c>
      <c r="AJ657" s="112">
        <v>0.0</v>
      </c>
      <c r="AK657" s="6"/>
      <c r="AL657" s="6"/>
      <c r="AM657" s="112">
        <v>0.0</v>
      </c>
      <c r="AN657" s="112">
        <v>0.0</v>
      </c>
      <c r="AO657" s="112">
        <v>100.0</v>
      </c>
      <c r="AP657" s="112">
        <v>1.0</v>
      </c>
      <c r="AQ657" s="112">
        <v>1.62</v>
      </c>
      <c r="AR657" s="112">
        <v>4.309833</v>
      </c>
      <c r="AS657" s="112">
        <v>82.15014</v>
      </c>
      <c r="AT657" s="112">
        <v>0.588627</v>
      </c>
      <c r="AU657" s="112">
        <v>4.269447</v>
      </c>
      <c r="AV657" s="112">
        <v>2.870127</v>
      </c>
      <c r="AW657" s="112">
        <v>12.80834</v>
      </c>
      <c r="AX657" s="112">
        <v>0.0</v>
      </c>
      <c r="AY657" s="112">
        <v>0.683587</v>
      </c>
      <c r="AZ657" s="112">
        <v>-7.109503</v>
      </c>
    </row>
    <row r="658">
      <c r="A658">
        <f t="shared" si="2"/>
        <v>0</v>
      </c>
      <c r="B658" t="str">
        <f t="shared" si="3"/>
        <v/>
      </c>
      <c r="C658" t="str">
        <f>if(and(D$4&gt;1,E658=PROSES!$D$22),,D658)</f>
        <v/>
      </c>
      <c r="D658" s="1" t="str">
        <f>if(and(F$4&gt;1,F658=PROSES!$B$10),,F658)</f>
        <v/>
      </c>
      <c r="E658" t="str">
        <f t="shared" si="4"/>
        <v/>
      </c>
      <c r="F658" t="str">
        <f t="shared" si="5"/>
        <v/>
      </c>
      <c r="G658" s="1" t="str">
        <f>if(Z658=PROSES!$E$29,T658,)</f>
        <v/>
      </c>
      <c r="H658" t="str">
        <f>if(X658=PROSES!$E$29,T658,)</f>
        <v/>
      </c>
      <c r="I658" t="str">
        <f t="shared" si="6"/>
        <v/>
      </c>
      <c r="J658" t="str">
        <f>if(and($K$4&gt;1,R658=PROSES!$C$2),,K658)</f>
        <v/>
      </c>
      <c r="K658" s="1" t="str">
        <f>if(and($L$4&gt;1,L658=PROSES!$B$2),,L658)</f>
        <v/>
      </c>
      <c r="L658" t="str">
        <f t="shared" si="7"/>
        <v/>
      </c>
      <c r="M658" t="str">
        <f>if(Z658=PROSES!$B$3,T658,)</f>
        <v/>
      </c>
      <c r="N658" t="str">
        <f>if(X658=PROSES!$B$3,T658,)</f>
        <v/>
      </c>
      <c r="O658" t="str">
        <f t="shared" si="8"/>
        <v/>
      </c>
      <c r="P658" t="str">
        <f>if(Z658=PROSES!$B$1,T658,)</f>
        <v/>
      </c>
      <c r="Q658" t="str">
        <f>if(X658=PROSES!$B$1,T658,)</f>
        <v/>
      </c>
      <c r="R658" t="str">
        <f t="shared" si="9"/>
        <v>KAMOJANG5DARAJAT5</v>
      </c>
      <c r="S658" s="3"/>
      <c r="T658" s="68" t="s">
        <v>1220</v>
      </c>
      <c r="U658" s="68" t="s">
        <v>115</v>
      </c>
      <c r="V658" s="68" t="s">
        <v>115</v>
      </c>
      <c r="W658" s="68" t="s">
        <v>171</v>
      </c>
      <c r="X658" s="68" t="s">
        <v>223</v>
      </c>
      <c r="Y658" s="68" t="s">
        <v>85</v>
      </c>
      <c r="Z658" s="68" t="s">
        <v>818</v>
      </c>
      <c r="AA658" s="68" t="s">
        <v>88</v>
      </c>
      <c r="AB658" s="6"/>
      <c r="AC658" s="6"/>
      <c r="AD658" s="112">
        <v>0.0</v>
      </c>
      <c r="AE658" s="112">
        <v>1.0</v>
      </c>
      <c r="AF658" s="6"/>
      <c r="AG658" s="112">
        <v>14.51</v>
      </c>
      <c r="AH658" s="112">
        <v>1.0</v>
      </c>
      <c r="AI658" s="68" t="s">
        <v>64</v>
      </c>
      <c r="AJ658" s="112">
        <v>0.0</v>
      </c>
      <c r="AK658" s="6"/>
      <c r="AL658" s="6"/>
      <c r="AM658" s="112">
        <v>0.0</v>
      </c>
      <c r="AN658" s="112">
        <v>0.0</v>
      </c>
      <c r="AO658" s="112">
        <v>100.0</v>
      </c>
      <c r="AP658" s="112">
        <v>1.0</v>
      </c>
      <c r="AQ658" s="112">
        <v>0.58</v>
      </c>
      <c r="AR658" s="112">
        <v>6.088334</v>
      </c>
      <c r="AS658" s="112">
        <v>70.94324</v>
      </c>
      <c r="AT658" s="112">
        <v>1.98787</v>
      </c>
      <c r="AU658" s="112">
        <v>5.754666</v>
      </c>
      <c r="AV658" s="112">
        <v>4.16437</v>
      </c>
      <c r="AW658" s="112">
        <v>17.264</v>
      </c>
      <c r="AX658" s="112">
        <v>0.0</v>
      </c>
      <c r="AY658" s="112">
        <v>0.6412987</v>
      </c>
      <c r="AZ658" s="112">
        <v>8.348166</v>
      </c>
    </row>
    <row r="659">
      <c r="A659">
        <f t="shared" si="2"/>
        <v>0</v>
      </c>
      <c r="B659" t="str">
        <f t="shared" si="3"/>
        <v/>
      </c>
      <c r="C659" t="str">
        <f>if(and(D$4&gt;1,E659=PROSES!$D$22),,D659)</f>
        <v/>
      </c>
      <c r="D659" s="1" t="str">
        <f>if(and(F$4&gt;1,F659=PROSES!$B$10),,F659)</f>
        <v/>
      </c>
      <c r="E659" t="str">
        <f t="shared" si="4"/>
        <v/>
      </c>
      <c r="F659" t="str">
        <f t="shared" si="5"/>
        <v/>
      </c>
      <c r="G659" s="1" t="str">
        <f>if(Z659=PROSES!$E$29,T659,)</f>
        <v/>
      </c>
      <c r="H659" t="str">
        <f>if(X659=PROSES!$E$29,T659,)</f>
        <v/>
      </c>
      <c r="I659" t="str">
        <f t="shared" si="6"/>
        <v/>
      </c>
      <c r="J659" t="str">
        <f>if(and($K$4&gt;1,R659=PROSES!$C$2),,K659)</f>
        <v/>
      </c>
      <c r="K659" s="1" t="str">
        <f>if(and($L$4&gt;1,L659=PROSES!$B$2),,L659)</f>
        <v/>
      </c>
      <c r="L659" t="str">
        <f t="shared" si="7"/>
        <v/>
      </c>
      <c r="M659" t="str">
        <f>if(Z659=PROSES!$B$3,T659,)</f>
        <v/>
      </c>
      <c r="N659" t="str">
        <f>if(X659=PROSES!$B$3,T659,)</f>
        <v/>
      </c>
      <c r="O659" t="str">
        <f t="shared" si="8"/>
        <v/>
      </c>
      <c r="P659" t="str">
        <f>if(Z659=PROSES!$B$1,T659,)</f>
        <v/>
      </c>
      <c r="Q659" t="str">
        <f>if(X659=PROSES!$B$1,T659,)</f>
        <v/>
      </c>
      <c r="R659" t="str">
        <f t="shared" si="9"/>
        <v>KAMOJANG5DARAJAT5</v>
      </c>
      <c r="S659" s="3"/>
      <c r="T659" s="68" t="s">
        <v>1221</v>
      </c>
      <c r="U659" s="68" t="s">
        <v>115</v>
      </c>
      <c r="V659" s="68" t="s">
        <v>115</v>
      </c>
      <c r="W659" s="68" t="s">
        <v>171</v>
      </c>
      <c r="X659" s="68" t="s">
        <v>223</v>
      </c>
      <c r="Y659" s="68" t="s">
        <v>88</v>
      </c>
      <c r="Z659" s="68" t="s">
        <v>818</v>
      </c>
      <c r="AA659" s="68" t="s">
        <v>88</v>
      </c>
      <c r="AB659" s="6"/>
      <c r="AC659" s="6"/>
      <c r="AD659" s="112">
        <v>0.0</v>
      </c>
      <c r="AE659" s="112">
        <v>1.0</v>
      </c>
      <c r="AF659" s="6"/>
      <c r="AG659" s="112">
        <v>14.51</v>
      </c>
      <c r="AH659" s="112">
        <v>1.0</v>
      </c>
      <c r="AI659" s="68" t="s">
        <v>64</v>
      </c>
      <c r="AJ659" s="112">
        <v>0.0</v>
      </c>
      <c r="AK659" s="6"/>
      <c r="AL659" s="6"/>
      <c r="AM659" s="112">
        <v>0.0</v>
      </c>
      <c r="AN659" s="112">
        <v>0.0</v>
      </c>
      <c r="AO659" s="112">
        <v>100.0</v>
      </c>
      <c r="AP659" s="112">
        <v>1.0</v>
      </c>
      <c r="AQ659" s="112">
        <v>0.58</v>
      </c>
      <c r="AR659" s="112">
        <v>6.088334</v>
      </c>
      <c r="AS659" s="112">
        <v>70.94324</v>
      </c>
      <c r="AT659" s="112">
        <v>1.98787</v>
      </c>
      <c r="AU659" s="112">
        <v>5.754666</v>
      </c>
      <c r="AV659" s="112">
        <v>4.16437</v>
      </c>
      <c r="AW659" s="112">
        <v>17.264</v>
      </c>
      <c r="AX659" s="112">
        <v>0.0</v>
      </c>
      <c r="AY659" s="112">
        <v>0.6412987</v>
      </c>
      <c r="AZ659" s="112">
        <v>8.348166</v>
      </c>
    </row>
    <row r="660" hidden="1">
      <c r="A660">
        <f t="shared" si="2"/>
        <v>0</v>
      </c>
      <c r="B660" t="str">
        <f t="shared" si="3"/>
        <v/>
      </c>
      <c r="C660" t="str">
        <f>if(and(D$4&gt;1,E660=PROSES!$D$22),,D660)</f>
        <v/>
      </c>
      <c r="D660" s="1" t="str">
        <f>if(and(F$4&gt;1,F660=PROSES!$B$10),,F660)</f>
        <v/>
      </c>
      <c r="E660" t="str">
        <f t="shared" si="4"/>
        <v/>
      </c>
      <c r="F660" t="str">
        <f t="shared" si="5"/>
        <v/>
      </c>
      <c r="G660" s="1" t="str">
        <f>if(Z660=PROSES!$E$29,T660,)</f>
        <v/>
      </c>
      <c r="H660" t="str">
        <f>if(X660=PROSES!$E$29,T660,)</f>
        <v/>
      </c>
      <c r="I660" t="str">
        <f t="shared" si="6"/>
        <v/>
      </c>
      <c r="J660" t="str">
        <f>if(and($K$4&gt;1,R660=PROSES!$C$2),,K660)</f>
        <v/>
      </c>
      <c r="K660" s="1" t="str">
        <f>if(and($L$4&gt;1,L660=PROSES!$B$2),,L660)</f>
        <v/>
      </c>
      <c r="L660" t="str">
        <f t="shared" si="7"/>
        <v/>
      </c>
      <c r="M660" t="str">
        <f>if(Z660=PROSES!$B$3,T660,)</f>
        <v/>
      </c>
      <c r="N660" t="str">
        <f>if(X660=PROSES!$B$3,T660,)</f>
        <v/>
      </c>
      <c r="O660" t="str">
        <f t="shared" si="8"/>
        <v/>
      </c>
      <c r="P660" t="str">
        <f>if(Z660=PROSES!$B$1,T660,)</f>
        <v/>
      </c>
      <c r="Q660" t="str">
        <f>if(X660=PROSES!$B$1,T660,)</f>
        <v/>
      </c>
      <c r="R660" t="str">
        <f t="shared" si="9"/>
        <v>WAYANG WINDU5KAMOJANG5</v>
      </c>
      <c r="S660" s="3"/>
      <c r="T660" s="68" t="s">
        <v>1222</v>
      </c>
      <c r="U660" s="68" t="s">
        <v>115</v>
      </c>
      <c r="V660" s="68" t="s">
        <v>115</v>
      </c>
      <c r="W660" s="68" t="s">
        <v>220</v>
      </c>
      <c r="X660" s="68" t="s">
        <v>238</v>
      </c>
      <c r="Y660" s="68" t="s">
        <v>88</v>
      </c>
      <c r="Z660" s="68" t="s">
        <v>223</v>
      </c>
      <c r="AA660" s="68" t="s">
        <v>85</v>
      </c>
      <c r="AB660" s="6"/>
      <c r="AC660" s="6"/>
      <c r="AD660" s="112">
        <v>0.0</v>
      </c>
      <c r="AE660" s="112">
        <v>1.0</v>
      </c>
      <c r="AF660" s="6"/>
      <c r="AG660" s="112">
        <v>31.68</v>
      </c>
      <c r="AH660" s="112">
        <v>1.0</v>
      </c>
      <c r="AI660" s="68" t="s">
        <v>64</v>
      </c>
      <c r="AJ660" s="112">
        <v>0.0</v>
      </c>
      <c r="AK660" s="6"/>
      <c r="AL660" s="6"/>
      <c r="AM660" s="112">
        <v>0.0</v>
      </c>
      <c r="AN660" s="112">
        <v>0.0</v>
      </c>
      <c r="AO660" s="112">
        <v>100.0</v>
      </c>
      <c r="AP660" s="112">
        <v>1.0</v>
      </c>
      <c r="AQ660" s="112">
        <v>0.78</v>
      </c>
      <c r="AR660" s="112">
        <v>13.13299</v>
      </c>
      <c r="AS660" s="112">
        <v>78.54912</v>
      </c>
      <c r="AT660" s="112">
        <v>2.607264</v>
      </c>
      <c r="AU660" s="112">
        <v>12.87158</v>
      </c>
      <c r="AV660" s="112">
        <v>7.359264</v>
      </c>
      <c r="AW660" s="112">
        <v>38.61475</v>
      </c>
      <c r="AX660" s="112">
        <v>0.0</v>
      </c>
      <c r="AY660" s="112">
        <v>0.6644356</v>
      </c>
      <c r="AZ660" s="112">
        <v>0.9922302</v>
      </c>
    </row>
    <row r="661" hidden="1">
      <c r="A661">
        <f t="shared" si="2"/>
        <v>0</v>
      </c>
      <c r="B661" t="str">
        <f t="shared" si="3"/>
        <v/>
      </c>
      <c r="C661" t="str">
        <f>if(and(D$4&gt;1,E661=PROSES!$D$22),,D661)</f>
        <v/>
      </c>
      <c r="D661" s="1" t="str">
        <f>if(and(F$4&gt;1,F661=PROSES!$B$10),,F661)</f>
        <v/>
      </c>
      <c r="E661" t="str">
        <f t="shared" si="4"/>
        <v/>
      </c>
      <c r="F661" t="str">
        <f t="shared" si="5"/>
        <v/>
      </c>
      <c r="G661" s="1" t="str">
        <f>if(Z661=PROSES!$E$29,T661,)</f>
        <v/>
      </c>
      <c r="H661" t="str">
        <f>if(X661=PROSES!$E$29,T661,)</f>
        <v/>
      </c>
      <c r="I661" t="str">
        <f t="shared" si="6"/>
        <v/>
      </c>
      <c r="J661" t="str">
        <f>if(and($K$4&gt;1,R661=PROSES!$C$2),,K661)</f>
        <v/>
      </c>
      <c r="K661" s="1" t="str">
        <f>if(and($L$4&gt;1,L661=PROSES!$B$2),,L661)</f>
        <v/>
      </c>
      <c r="L661" t="str">
        <f t="shared" si="7"/>
        <v/>
      </c>
      <c r="M661" t="str">
        <f>if(Z661=PROSES!$B$3,T661,)</f>
        <v/>
      </c>
      <c r="N661" t="str">
        <f>if(X661=PROSES!$B$3,T661,)</f>
        <v/>
      </c>
      <c r="O661" t="str">
        <f t="shared" si="8"/>
        <v/>
      </c>
      <c r="P661" t="str">
        <f>if(Z661=PROSES!$B$1,T661,)</f>
        <v/>
      </c>
      <c r="Q661" t="str">
        <f>if(X661=PROSES!$B$1,T661,)</f>
        <v/>
      </c>
      <c r="R661" t="str">
        <f t="shared" si="9"/>
        <v>WAYANG WINDU5KAMOJANG5</v>
      </c>
      <c r="S661" s="3"/>
      <c r="T661" s="68" t="s">
        <v>1223</v>
      </c>
      <c r="U661" s="68" t="s">
        <v>115</v>
      </c>
      <c r="V661" s="68" t="s">
        <v>115</v>
      </c>
      <c r="W661" s="68" t="s">
        <v>220</v>
      </c>
      <c r="X661" s="68" t="s">
        <v>238</v>
      </c>
      <c r="Y661" s="68" t="s">
        <v>88</v>
      </c>
      <c r="Z661" s="68" t="s">
        <v>223</v>
      </c>
      <c r="AA661" s="68" t="s">
        <v>88</v>
      </c>
      <c r="AB661" s="6"/>
      <c r="AC661" s="6"/>
      <c r="AD661" s="112">
        <v>0.0</v>
      </c>
      <c r="AE661" s="112">
        <v>1.0</v>
      </c>
      <c r="AF661" s="6"/>
      <c r="AG661" s="112">
        <v>31.68</v>
      </c>
      <c r="AH661" s="112">
        <v>1.0</v>
      </c>
      <c r="AI661" s="68" t="s">
        <v>64</v>
      </c>
      <c r="AJ661" s="112">
        <v>0.0</v>
      </c>
      <c r="AK661" s="6"/>
      <c r="AL661" s="6"/>
      <c r="AM661" s="112">
        <v>0.0</v>
      </c>
      <c r="AN661" s="112">
        <v>0.0</v>
      </c>
      <c r="AO661" s="112">
        <v>100.0</v>
      </c>
      <c r="AP661" s="112">
        <v>1.0</v>
      </c>
      <c r="AQ661" s="112">
        <v>0.78</v>
      </c>
      <c r="AR661" s="112">
        <v>13.13299</v>
      </c>
      <c r="AS661" s="112">
        <v>78.54912</v>
      </c>
      <c r="AT661" s="112">
        <v>2.607264</v>
      </c>
      <c r="AU661" s="112">
        <v>12.87158</v>
      </c>
      <c r="AV661" s="112">
        <v>7.359264</v>
      </c>
      <c r="AW661" s="112">
        <v>38.61475</v>
      </c>
      <c r="AX661" s="112">
        <v>0.0</v>
      </c>
      <c r="AY661" s="112">
        <v>0.6644356</v>
      </c>
      <c r="AZ661" s="112">
        <v>0.9922302</v>
      </c>
    </row>
    <row r="662" hidden="1">
      <c r="A662">
        <f t="shared" si="2"/>
        <v>0</v>
      </c>
      <c r="B662" t="str">
        <f t="shared" si="3"/>
        <v/>
      </c>
      <c r="C662" t="str">
        <f>if(and(D$4&gt;1,E662=PROSES!$D$22),,D662)</f>
        <v/>
      </c>
      <c r="D662" s="1" t="str">
        <f>if(and(F$4&gt;1,F662=PROSES!$B$10),,F662)</f>
        <v/>
      </c>
      <c r="E662" t="str">
        <f t="shared" si="4"/>
        <v/>
      </c>
      <c r="F662" t="str">
        <f t="shared" si="5"/>
        <v/>
      </c>
      <c r="G662" s="1" t="str">
        <f>if(Z662=PROSES!$E$29,T662,)</f>
        <v/>
      </c>
      <c r="H662" t="str">
        <f>if(X662=PROSES!$E$29,T662,)</f>
        <v/>
      </c>
      <c r="I662" t="str">
        <f t="shared" si="6"/>
        <v/>
      </c>
      <c r="J662" t="str">
        <f>if(and($K$4&gt;1,R662=PROSES!$C$2),,K662)</f>
        <v/>
      </c>
      <c r="K662" s="1" t="str">
        <f>if(and($L$4&gt;1,L662=PROSES!$B$2),,L662)</f>
        <v/>
      </c>
      <c r="L662" t="str">
        <f t="shared" si="7"/>
        <v/>
      </c>
      <c r="M662" t="str">
        <f>if(Z662=PROSES!$B$3,T662,)</f>
        <v/>
      </c>
      <c r="N662" t="str">
        <f>if(X662=PROSES!$B$3,T662,)</f>
        <v/>
      </c>
      <c r="O662" t="str">
        <f t="shared" si="8"/>
        <v/>
      </c>
      <c r="P662" t="str">
        <f>if(Z662=PROSES!$B$1,T662,)</f>
        <v/>
      </c>
      <c r="Q662" t="str">
        <f>if(X662=PROSES!$B$1,T662,)</f>
        <v/>
      </c>
      <c r="R662" t="str">
        <f t="shared" si="9"/>
        <v>KEMAYORANGUNUNG SAHARI</v>
      </c>
      <c r="S662" s="3"/>
      <c r="T662" s="68" t="s">
        <v>1224</v>
      </c>
      <c r="U662" s="68" t="s">
        <v>58</v>
      </c>
      <c r="V662" s="68" t="s">
        <v>58</v>
      </c>
      <c r="W662" s="68" t="s">
        <v>1225</v>
      </c>
      <c r="X662" s="68" t="s">
        <v>92</v>
      </c>
      <c r="Y662" s="68" t="s">
        <v>61</v>
      </c>
      <c r="Z662" s="68" t="s">
        <v>1226</v>
      </c>
      <c r="AA662" s="68" t="s">
        <v>61</v>
      </c>
      <c r="AB662" s="6"/>
      <c r="AC662" s="6"/>
      <c r="AD662" s="112">
        <v>0.0</v>
      </c>
      <c r="AE662" s="112">
        <v>1.0</v>
      </c>
      <c r="AF662" s="6"/>
      <c r="AG662" s="112">
        <v>6.0</v>
      </c>
      <c r="AH662" s="112">
        <v>1.0</v>
      </c>
      <c r="AI662" s="68" t="s">
        <v>64</v>
      </c>
      <c r="AJ662" s="112">
        <v>0.0</v>
      </c>
      <c r="AK662" s="6"/>
      <c r="AL662" s="6"/>
      <c r="AM662" s="112">
        <v>0.0</v>
      </c>
      <c r="AN662" s="112">
        <v>0.0</v>
      </c>
      <c r="AO662" s="112">
        <v>100.0</v>
      </c>
      <c r="AP662" s="112">
        <v>1.0</v>
      </c>
      <c r="AQ662" s="112">
        <v>0.73</v>
      </c>
      <c r="AR662" s="112">
        <v>0.7056005</v>
      </c>
      <c r="AS662" s="112">
        <v>64.677</v>
      </c>
      <c r="AT662" s="112">
        <v>0.3018</v>
      </c>
      <c r="AU662" s="112">
        <v>0.6378</v>
      </c>
      <c r="AV662" s="112">
        <v>1.2018</v>
      </c>
      <c r="AW662" s="112">
        <v>1.9134</v>
      </c>
      <c r="AX662" s="112">
        <v>0.0</v>
      </c>
      <c r="AY662" s="112">
        <v>0.7374991</v>
      </c>
      <c r="AZ662" s="112">
        <v>-9.881892</v>
      </c>
    </row>
    <row r="663" hidden="1">
      <c r="A663">
        <f t="shared" si="2"/>
        <v>0</v>
      </c>
      <c r="B663" t="str">
        <f t="shared" si="3"/>
        <v/>
      </c>
      <c r="C663" t="str">
        <f>if(and(D$4&gt;1,E663=PROSES!$D$22),,D663)</f>
        <v/>
      </c>
      <c r="D663" s="1" t="str">
        <f>if(and(F$4&gt;1,F663=PROSES!$B$10),,F663)</f>
        <v/>
      </c>
      <c r="E663" t="str">
        <f t="shared" si="4"/>
        <v/>
      </c>
      <c r="F663" t="str">
        <f t="shared" si="5"/>
        <v/>
      </c>
      <c r="G663" s="1" t="str">
        <f>if(Z663=PROSES!$E$29,T663,)</f>
        <v/>
      </c>
      <c r="H663" t="str">
        <f>if(X663=PROSES!$E$29,T663,)</f>
        <v/>
      </c>
      <c r="I663" t="str">
        <f t="shared" si="6"/>
        <v/>
      </c>
      <c r="J663" t="str">
        <f>if(and($K$4&gt;1,R663=PROSES!$C$2),,K663)</f>
        <v/>
      </c>
      <c r="K663" s="1" t="str">
        <f>if(and($L$4&gt;1,L663=PROSES!$B$2),,L663)</f>
        <v/>
      </c>
      <c r="L663" t="str">
        <f t="shared" si="7"/>
        <v/>
      </c>
      <c r="M663" t="str">
        <f>if(Z663=PROSES!$B$3,T663,)</f>
        <v/>
      </c>
      <c r="N663" t="str">
        <f>if(X663=PROSES!$B$3,T663,)</f>
        <v/>
      </c>
      <c r="O663" t="str">
        <f t="shared" si="8"/>
        <v/>
      </c>
      <c r="P663" t="str">
        <f>if(Z663=PROSES!$B$1,T663,)</f>
        <v/>
      </c>
      <c r="Q663" t="str">
        <f>if(X663=PROSES!$B$1,T663,)</f>
        <v/>
      </c>
      <c r="R663" t="str">
        <f t="shared" si="9"/>
        <v>KEMAYORANGUNUNG SAHARI</v>
      </c>
      <c r="S663" s="3"/>
      <c r="T663" s="68" t="s">
        <v>1227</v>
      </c>
      <c r="U663" s="68" t="s">
        <v>58</v>
      </c>
      <c r="V663" s="68" t="s">
        <v>58</v>
      </c>
      <c r="W663" s="68" t="s">
        <v>1225</v>
      </c>
      <c r="X663" s="68" t="s">
        <v>92</v>
      </c>
      <c r="Y663" s="68" t="s">
        <v>66</v>
      </c>
      <c r="Z663" s="68" t="s">
        <v>1226</v>
      </c>
      <c r="AA663" s="68" t="s">
        <v>66</v>
      </c>
      <c r="AB663" s="6"/>
      <c r="AC663" s="6"/>
      <c r="AD663" s="112">
        <v>0.0</v>
      </c>
      <c r="AE663" s="112">
        <v>1.0</v>
      </c>
      <c r="AF663" s="6"/>
      <c r="AG663" s="112">
        <v>6.0</v>
      </c>
      <c r="AH663" s="112">
        <v>1.0</v>
      </c>
      <c r="AI663" s="68" t="s">
        <v>64</v>
      </c>
      <c r="AJ663" s="112">
        <v>0.0</v>
      </c>
      <c r="AK663" s="6"/>
      <c r="AL663" s="6"/>
      <c r="AM663" s="112">
        <v>0.0</v>
      </c>
      <c r="AN663" s="112">
        <v>0.0</v>
      </c>
      <c r="AO663" s="112">
        <v>100.0</v>
      </c>
      <c r="AP663" s="112">
        <v>1.0</v>
      </c>
      <c r="AQ663" s="112">
        <v>0.73</v>
      </c>
      <c r="AR663" s="112">
        <v>0.7056005</v>
      </c>
      <c r="AS663" s="112">
        <v>64.677</v>
      </c>
      <c r="AT663" s="112">
        <v>0.3018</v>
      </c>
      <c r="AU663" s="112">
        <v>0.6378</v>
      </c>
      <c r="AV663" s="112">
        <v>1.2018</v>
      </c>
      <c r="AW663" s="112">
        <v>1.9134</v>
      </c>
      <c r="AX663" s="112">
        <v>0.0</v>
      </c>
      <c r="AY663" s="112">
        <v>0.7374991</v>
      </c>
      <c r="AZ663" s="112">
        <v>-9.881892</v>
      </c>
    </row>
    <row r="664" hidden="1">
      <c r="A664">
        <f t="shared" si="2"/>
        <v>0</v>
      </c>
      <c r="B664" t="str">
        <f t="shared" si="3"/>
        <v/>
      </c>
      <c r="C664" t="str">
        <f>if(and(D$4&gt;1,E664=PROSES!$D$22),,D664)</f>
        <v/>
      </c>
      <c r="D664" s="1" t="str">
        <f>if(and(F$4&gt;1,F664=PROSES!$B$10),,F664)</f>
        <v/>
      </c>
      <c r="E664" t="str">
        <f t="shared" si="4"/>
        <v/>
      </c>
      <c r="F664" t="str">
        <f t="shared" si="5"/>
        <v/>
      </c>
      <c r="G664" s="1" t="str">
        <f>if(Z664=PROSES!$E$29,T664,)</f>
        <v/>
      </c>
      <c r="H664" t="str">
        <f>if(X664=PROSES!$E$29,T664,)</f>
        <v/>
      </c>
      <c r="I664" t="str">
        <f t="shared" si="6"/>
        <v/>
      </c>
      <c r="J664" t="str">
        <f>if(and($K$4&gt;1,R664=PROSES!$C$2),,K664)</f>
        <v/>
      </c>
      <c r="K664" s="1" t="str">
        <f>if(and($L$4&gt;1,L664=PROSES!$B$2),,L664)</f>
        <v/>
      </c>
      <c r="L664" t="str">
        <f t="shared" si="7"/>
        <v/>
      </c>
      <c r="M664" t="str">
        <f>if(Z664=PROSES!$B$3,T664,)</f>
        <v/>
      </c>
      <c r="N664" t="str">
        <f>if(X664=PROSES!$B$3,T664,)</f>
        <v/>
      </c>
      <c r="O664" t="str">
        <f t="shared" si="8"/>
        <v/>
      </c>
      <c r="P664" t="str">
        <f>if(Z664=PROSES!$B$1,T664,)</f>
        <v/>
      </c>
      <c r="Q664" t="str">
        <f>if(X664=PROSES!$B$1,T664,)</f>
        <v/>
      </c>
      <c r="R664" t="str">
        <f t="shared" si="9"/>
        <v>KOPOPUNCAK AM II</v>
      </c>
      <c r="S664" s="3"/>
      <c r="T664" s="68" t="s">
        <v>1228</v>
      </c>
      <c r="U664" s="68" t="s">
        <v>58</v>
      </c>
      <c r="V664" s="68" t="s">
        <v>58</v>
      </c>
      <c r="W664" s="114" t="s">
        <v>90</v>
      </c>
      <c r="X664" s="68" t="s">
        <v>1229</v>
      </c>
      <c r="Y664" s="68" t="s">
        <v>66</v>
      </c>
      <c r="Z664" s="68" t="s">
        <v>1230</v>
      </c>
      <c r="AA664" s="68" t="s">
        <v>61</v>
      </c>
      <c r="AB664" s="6"/>
      <c r="AC664" s="6"/>
      <c r="AD664" s="112">
        <v>0.0</v>
      </c>
      <c r="AE664" s="112">
        <v>1.0</v>
      </c>
      <c r="AF664" s="6"/>
      <c r="AG664" s="112">
        <v>4.947</v>
      </c>
      <c r="AH664" s="112">
        <v>1.0</v>
      </c>
      <c r="AI664" s="68" t="s">
        <v>64</v>
      </c>
      <c r="AJ664" s="112">
        <v>0.0</v>
      </c>
      <c r="AK664" s="6"/>
      <c r="AL664" s="6"/>
      <c r="AM664" s="112">
        <v>0.0</v>
      </c>
      <c r="AN664" s="112">
        <v>0.0</v>
      </c>
      <c r="AO664" s="112">
        <v>100.0</v>
      </c>
      <c r="AP664" s="112">
        <v>1.0</v>
      </c>
      <c r="AQ664" s="112">
        <v>1.62</v>
      </c>
      <c r="AR664" s="112">
        <v>1.401758</v>
      </c>
      <c r="AS664" s="112">
        <v>82.15014</v>
      </c>
      <c r="AT664" s="112">
        <v>0.1914489</v>
      </c>
      <c r="AU664" s="112">
        <v>1.388623</v>
      </c>
      <c r="AV664" s="112">
        <v>0.9334989</v>
      </c>
      <c r="AW664" s="112">
        <v>4.165869</v>
      </c>
      <c r="AX664" s="112">
        <v>0.0</v>
      </c>
      <c r="AY664" s="112">
        <v>0.683587</v>
      </c>
      <c r="AZ664" s="112">
        <v>-7.109503</v>
      </c>
    </row>
    <row r="665" hidden="1">
      <c r="A665">
        <f t="shared" si="2"/>
        <v>0</v>
      </c>
      <c r="B665" t="str">
        <f t="shared" si="3"/>
        <v/>
      </c>
      <c r="C665" t="str">
        <f>if(and(D$4&gt;1,E665=PROSES!$D$22),,D665)</f>
        <v/>
      </c>
      <c r="D665" s="1" t="str">
        <f>if(and(F$4&gt;1,F665=PROSES!$B$10),,F665)</f>
        <v/>
      </c>
      <c r="E665" t="str">
        <f t="shared" si="4"/>
        <v/>
      </c>
      <c r="F665" t="str">
        <f t="shared" si="5"/>
        <v/>
      </c>
      <c r="G665" s="1" t="str">
        <f>if(Z665=PROSES!$E$29,T665,)</f>
        <v/>
      </c>
      <c r="H665" t="str">
        <f>if(X665=PROSES!$E$29,T665,)</f>
        <v/>
      </c>
      <c r="I665" t="str">
        <f t="shared" si="6"/>
        <v/>
      </c>
      <c r="J665" t="str">
        <f>if(and($K$4&gt;1,R665=PROSES!$C$2),,K665)</f>
        <v/>
      </c>
      <c r="K665" s="1" t="str">
        <f>if(and($L$4&gt;1,L665=PROSES!$B$2),,L665)</f>
        <v/>
      </c>
      <c r="L665" t="str">
        <f t="shared" si="7"/>
        <v/>
      </c>
      <c r="M665" t="str">
        <f>if(Z665=PROSES!$B$3,T665,)</f>
        <v/>
      </c>
      <c r="N665" t="str">
        <f>if(X665=PROSES!$B$3,T665,)</f>
        <v/>
      </c>
      <c r="O665" t="str">
        <f t="shared" si="8"/>
        <v/>
      </c>
      <c r="P665" t="str">
        <f>if(Z665=PROSES!$B$1,T665,)</f>
        <v/>
      </c>
      <c r="Q665" t="str">
        <f>if(X665=PROSES!$B$1,T665,)</f>
        <v/>
      </c>
      <c r="R665" t="str">
        <f t="shared" si="9"/>
        <v>KOPOPUNCAK AM II</v>
      </c>
      <c r="S665" s="3"/>
      <c r="T665" s="68" t="s">
        <v>1231</v>
      </c>
      <c r="U665" s="68" t="s">
        <v>58</v>
      </c>
      <c r="V665" s="68" t="s">
        <v>58</v>
      </c>
      <c r="W665" s="68" t="s">
        <v>90</v>
      </c>
      <c r="X665" s="68" t="s">
        <v>1229</v>
      </c>
      <c r="Y665" s="68" t="s">
        <v>61</v>
      </c>
      <c r="Z665" s="68" t="s">
        <v>1230</v>
      </c>
      <c r="AA665" s="68" t="s">
        <v>66</v>
      </c>
      <c r="AB665" s="6"/>
      <c r="AC665" s="6"/>
      <c r="AD665" s="112">
        <v>0.0</v>
      </c>
      <c r="AE665" s="112">
        <v>1.0</v>
      </c>
      <c r="AF665" s="6"/>
      <c r="AG665" s="112">
        <v>4.947</v>
      </c>
      <c r="AH665" s="112">
        <v>1.0</v>
      </c>
      <c r="AI665" s="68" t="s">
        <v>64</v>
      </c>
      <c r="AJ665" s="112">
        <v>0.0</v>
      </c>
      <c r="AK665" s="6"/>
      <c r="AL665" s="6"/>
      <c r="AM665" s="112">
        <v>0.0</v>
      </c>
      <c r="AN665" s="112">
        <v>0.0</v>
      </c>
      <c r="AO665" s="112">
        <v>100.0</v>
      </c>
      <c r="AP665" s="112">
        <v>1.0</v>
      </c>
      <c r="AQ665" s="112">
        <v>1.62</v>
      </c>
      <c r="AR665" s="112">
        <v>1.401758</v>
      </c>
      <c r="AS665" s="112">
        <v>82.15014</v>
      </c>
      <c r="AT665" s="112">
        <v>0.1914489</v>
      </c>
      <c r="AU665" s="112">
        <v>1.388623</v>
      </c>
      <c r="AV665" s="112">
        <v>0.9334989</v>
      </c>
      <c r="AW665" s="112">
        <v>4.165869</v>
      </c>
      <c r="AX665" s="112">
        <v>0.0</v>
      </c>
      <c r="AY665" s="112">
        <v>0.683587</v>
      </c>
      <c r="AZ665" s="112">
        <v>-7.109503</v>
      </c>
    </row>
    <row r="666" hidden="1">
      <c r="A666">
        <f t="shared" si="2"/>
        <v>0</v>
      </c>
      <c r="B666" t="str">
        <f t="shared" si="3"/>
        <v/>
      </c>
      <c r="C666" t="str">
        <f>if(and(D$4&gt;1,E666=PROSES!$D$22),,D666)</f>
        <v/>
      </c>
      <c r="D666" s="1" t="str">
        <f>if(and(F$4&gt;1,F666=PROSES!$B$10),,F666)</f>
        <v/>
      </c>
      <c r="E666" t="str">
        <f t="shared" si="4"/>
        <v/>
      </c>
      <c r="F666" t="str">
        <f t="shared" si="5"/>
        <v/>
      </c>
      <c r="G666" s="1" t="str">
        <f>if(Z666=PROSES!$E$29,T666,)</f>
        <v/>
      </c>
      <c r="H666" t="str">
        <f>if(X666=PROSES!$E$29,T666,)</f>
        <v/>
      </c>
      <c r="I666" t="str">
        <f t="shared" si="6"/>
        <v/>
      </c>
      <c r="J666" t="str">
        <f>if(and($K$4&gt;1,R666=PROSES!$C$2),,K666)</f>
        <v/>
      </c>
      <c r="K666" s="1" t="str">
        <f>if(and($L$4&gt;1,L666=PROSES!$B$2),,L666)</f>
        <v/>
      </c>
      <c r="L666" t="str">
        <f t="shared" si="7"/>
        <v/>
      </c>
      <c r="M666" t="str">
        <f>if(Z666=PROSES!$B$3,T666,)</f>
        <v/>
      </c>
      <c r="N666" t="str">
        <f>if(X666=PROSES!$B$3,T666,)</f>
        <v/>
      </c>
      <c r="O666" t="str">
        <f t="shared" si="8"/>
        <v/>
      </c>
      <c r="P666" t="str">
        <f>if(Z666=PROSES!$B$1,T666,)</f>
        <v/>
      </c>
      <c r="Q666" t="str">
        <f>if(X666=PROSES!$B$1,T666,)</f>
        <v/>
      </c>
      <c r="R666" t="str">
        <f t="shared" si="9"/>
        <v>KRACAKKEDUNGBADAK</v>
      </c>
      <c r="S666" s="3"/>
      <c r="T666" s="68" t="s">
        <v>1232</v>
      </c>
      <c r="U666" s="68" t="s">
        <v>58</v>
      </c>
      <c r="V666" s="68" t="s">
        <v>58</v>
      </c>
      <c r="W666" s="68" t="s">
        <v>749</v>
      </c>
      <c r="X666" s="68" t="s">
        <v>442</v>
      </c>
      <c r="Y666" s="68" t="s">
        <v>249</v>
      </c>
      <c r="Z666" s="68" t="s">
        <v>260</v>
      </c>
      <c r="AA666" s="68" t="s">
        <v>252</v>
      </c>
      <c r="AB666" s="6"/>
      <c r="AC666" s="6"/>
      <c r="AD666" s="112">
        <v>0.0</v>
      </c>
      <c r="AE666" s="112">
        <v>1.0</v>
      </c>
      <c r="AF666" s="6"/>
      <c r="AG666" s="112">
        <v>18.6</v>
      </c>
      <c r="AH666" s="112">
        <v>1.0</v>
      </c>
      <c r="AI666" s="68" t="s">
        <v>64</v>
      </c>
      <c r="AJ666" s="112">
        <v>0.0</v>
      </c>
      <c r="AK666" s="6"/>
      <c r="AL666" s="6"/>
      <c r="AM666" s="112">
        <v>0.0</v>
      </c>
      <c r="AN666" s="112">
        <v>0.0</v>
      </c>
      <c r="AO666" s="112">
        <v>100.0</v>
      </c>
      <c r="AP666" s="112">
        <v>1.0</v>
      </c>
      <c r="AQ666" s="112">
        <v>0.44</v>
      </c>
      <c r="AR666" s="112">
        <v>8.569333</v>
      </c>
      <c r="AS666" s="112">
        <v>62.32255</v>
      </c>
      <c r="AT666" s="112">
        <v>3.9804</v>
      </c>
      <c r="AU666" s="112">
        <v>7.5888</v>
      </c>
      <c r="AV666" s="112">
        <v>6.7704</v>
      </c>
      <c r="AW666" s="112">
        <v>22.7664</v>
      </c>
      <c r="AX666" s="112">
        <v>0.0</v>
      </c>
      <c r="AY666" s="112">
        <v>0.6002764</v>
      </c>
      <c r="AZ666" s="112">
        <v>17.26142</v>
      </c>
    </row>
    <row r="667" hidden="1">
      <c r="A667">
        <f t="shared" si="2"/>
        <v>0</v>
      </c>
      <c r="B667" t="str">
        <f t="shared" si="3"/>
        <v/>
      </c>
      <c r="C667" t="str">
        <f>if(and(D$4&gt;1,E667=PROSES!$D$22),,D667)</f>
        <v/>
      </c>
      <c r="D667" s="1" t="str">
        <f>if(and(F$4&gt;1,F667=PROSES!$B$10),,F667)</f>
        <v/>
      </c>
      <c r="E667" t="str">
        <f t="shared" si="4"/>
        <v/>
      </c>
      <c r="F667" t="str">
        <f t="shared" si="5"/>
        <v/>
      </c>
      <c r="G667" s="1" t="str">
        <f>if(Z667=PROSES!$E$29,T667,)</f>
        <v/>
      </c>
      <c r="H667" t="str">
        <f>if(X667=PROSES!$E$29,T667,)</f>
        <v/>
      </c>
      <c r="I667" t="str">
        <f t="shared" si="6"/>
        <v/>
      </c>
      <c r="J667" t="str">
        <f>if(and($K$4&gt;1,R667=PROSES!$C$2),,K667)</f>
        <v/>
      </c>
      <c r="K667" s="1" t="str">
        <f>if(and($L$4&gt;1,L667=PROSES!$B$2),,L667)</f>
        <v/>
      </c>
      <c r="L667" t="str">
        <f t="shared" si="7"/>
        <v/>
      </c>
      <c r="M667" t="str">
        <f>if(Z667=PROSES!$B$3,T667,)</f>
        <v/>
      </c>
      <c r="N667" t="str">
        <f>if(X667=PROSES!$B$3,T667,)</f>
        <v/>
      </c>
      <c r="O667" t="str">
        <f t="shared" si="8"/>
        <v/>
      </c>
      <c r="P667" t="str">
        <f>if(Z667=PROSES!$B$1,T667,)</f>
        <v/>
      </c>
      <c r="Q667" t="str">
        <f>if(X667=PROSES!$B$1,T667,)</f>
        <v/>
      </c>
      <c r="R667" t="str">
        <f t="shared" si="9"/>
        <v>KRACAKKEDUNGBADAK</v>
      </c>
      <c r="S667" s="3"/>
      <c r="T667" s="68" t="s">
        <v>1233</v>
      </c>
      <c r="U667" s="68" t="s">
        <v>58</v>
      </c>
      <c r="V667" s="68" t="s">
        <v>58</v>
      </c>
      <c r="W667" s="68" t="s">
        <v>749</v>
      </c>
      <c r="X667" s="68" t="s">
        <v>442</v>
      </c>
      <c r="Y667" s="68" t="s">
        <v>252</v>
      </c>
      <c r="Z667" s="68" t="s">
        <v>260</v>
      </c>
      <c r="AA667" s="68" t="s">
        <v>249</v>
      </c>
      <c r="AB667" s="6"/>
      <c r="AC667" s="6"/>
      <c r="AD667" s="112">
        <v>0.0</v>
      </c>
      <c r="AE667" s="112">
        <v>1.0</v>
      </c>
      <c r="AF667" s="6"/>
      <c r="AG667" s="112">
        <v>18.6</v>
      </c>
      <c r="AH667" s="112">
        <v>1.0</v>
      </c>
      <c r="AI667" s="68" t="s">
        <v>64</v>
      </c>
      <c r="AJ667" s="112">
        <v>0.0</v>
      </c>
      <c r="AK667" s="6"/>
      <c r="AL667" s="6"/>
      <c r="AM667" s="112">
        <v>0.0</v>
      </c>
      <c r="AN667" s="112">
        <v>0.0</v>
      </c>
      <c r="AO667" s="112">
        <v>100.0</v>
      </c>
      <c r="AP667" s="112">
        <v>1.0</v>
      </c>
      <c r="AQ667" s="112">
        <v>0.44</v>
      </c>
      <c r="AR667" s="112">
        <v>8.569333</v>
      </c>
      <c r="AS667" s="112">
        <v>62.32255</v>
      </c>
      <c r="AT667" s="112">
        <v>3.9804</v>
      </c>
      <c r="AU667" s="112">
        <v>7.5888</v>
      </c>
      <c r="AV667" s="112">
        <v>6.7704</v>
      </c>
      <c r="AW667" s="112">
        <v>22.7664</v>
      </c>
      <c r="AX667" s="112">
        <v>0.0</v>
      </c>
      <c r="AY667" s="112">
        <v>0.6002764</v>
      </c>
      <c r="AZ667" s="112">
        <v>17.26142</v>
      </c>
    </row>
    <row r="668" hidden="1">
      <c r="A668">
        <f t="shared" si="2"/>
        <v>0</v>
      </c>
      <c r="B668" t="str">
        <f t="shared" si="3"/>
        <v/>
      </c>
      <c r="C668" t="str">
        <f>if(and(D$4&gt;1,E668=PROSES!$D$22),,D668)</f>
        <v/>
      </c>
      <c r="D668" s="1" t="str">
        <f>if(and(F$4&gt;1,F668=PROSES!$B$10),,F668)</f>
        <v/>
      </c>
      <c r="E668" t="str">
        <f t="shared" si="4"/>
        <v/>
      </c>
      <c r="F668" t="str">
        <f t="shared" si="5"/>
        <v/>
      </c>
      <c r="G668" s="1" t="str">
        <f>if(Z668=PROSES!$E$29,T668,)</f>
        <v/>
      </c>
      <c r="H668" t="str">
        <f>if(X668=PROSES!$E$29,T668,)</f>
        <v/>
      </c>
      <c r="I668" t="str">
        <f t="shared" si="6"/>
        <v/>
      </c>
      <c r="J668" t="str">
        <f>if(and($K$4&gt;1,R668=PROSES!$C$2),,K668)</f>
        <v/>
      </c>
      <c r="K668" s="1" t="str">
        <f>if(and($L$4&gt;1,L668=PROSES!$B$2),,L668)</f>
        <v/>
      </c>
      <c r="L668" t="str">
        <f t="shared" si="7"/>
        <v/>
      </c>
      <c r="M668" t="str">
        <f>if(Z668=PROSES!$B$3,T668,)</f>
        <v/>
      </c>
      <c r="N668" t="str">
        <f>if(X668=PROSES!$B$3,T668,)</f>
        <v/>
      </c>
      <c r="O668" t="str">
        <f t="shared" si="8"/>
        <v/>
      </c>
      <c r="P668" t="str">
        <f>if(Z668=PROSES!$B$1,T668,)</f>
        <v/>
      </c>
      <c r="Q668" t="str">
        <f>if(X668=PROSES!$B$1,T668,)</f>
        <v/>
      </c>
      <c r="R668" t="str">
        <f t="shared" si="9"/>
        <v>KARAHA BODAS5GARUT5</v>
      </c>
      <c r="S668" s="3"/>
      <c r="T668" s="68" t="s">
        <v>1234</v>
      </c>
      <c r="U668" s="68" t="s">
        <v>115</v>
      </c>
      <c r="V668" s="68" t="s">
        <v>115</v>
      </c>
      <c r="W668" s="68" t="s">
        <v>83</v>
      </c>
      <c r="X668" s="68" t="s">
        <v>1235</v>
      </c>
      <c r="Y668" s="68" t="s">
        <v>85</v>
      </c>
      <c r="Z668" s="68" t="s">
        <v>822</v>
      </c>
      <c r="AA668" s="68" t="s">
        <v>85</v>
      </c>
      <c r="AB668" s="6"/>
      <c r="AC668" s="6"/>
      <c r="AD668" s="112">
        <v>0.0</v>
      </c>
      <c r="AE668" s="112">
        <v>1.0</v>
      </c>
      <c r="AF668" s="6"/>
      <c r="AG668" s="112">
        <v>25.0</v>
      </c>
      <c r="AH668" s="112">
        <v>1.0</v>
      </c>
      <c r="AI668" s="68" t="s">
        <v>64</v>
      </c>
      <c r="AJ668" s="112">
        <v>0.0</v>
      </c>
      <c r="AK668" s="6"/>
      <c r="AL668" s="6"/>
      <c r="AM668" s="112">
        <v>0.0</v>
      </c>
      <c r="AN668" s="112">
        <v>0.0</v>
      </c>
      <c r="AO668" s="112">
        <v>100.0</v>
      </c>
      <c r="AP668" s="112">
        <v>1.0</v>
      </c>
      <c r="AQ668" s="112">
        <v>1.48</v>
      </c>
      <c r="AR668" s="112">
        <v>4.926587</v>
      </c>
      <c r="AS668" s="112">
        <v>75.63232</v>
      </c>
      <c r="AT668" s="112">
        <v>1.2225</v>
      </c>
      <c r="AU668" s="112">
        <v>4.7725</v>
      </c>
      <c r="AV668" s="112">
        <v>4.195</v>
      </c>
      <c r="AW668" s="112">
        <v>15.36125</v>
      </c>
      <c r="AX668" s="112">
        <v>0.0</v>
      </c>
      <c r="AY668" s="112">
        <v>0.7441298</v>
      </c>
      <c r="AZ668" s="112">
        <v>-1.31295</v>
      </c>
    </row>
    <row r="669" hidden="1">
      <c r="A669">
        <f t="shared" si="2"/>
        <v>0</v>
      </c>
      <c r="B669" t="str">
        <f t="shared" si="3"/>
        <v/>
      </c>
      <c r="C669" t="str">
        <f>if(and(D$4&gt;1,E669=PROSES!$D$22),,D669)</f>
        <v/>
      </c>
      <c r="D669" s="1" t="str">
        <f>if(and(F$4&gt;1,F669=PROSES!$B$10),,F669)</f>
        <v/>
      </c>
      <c r="E669" t="str">
        <f t="shared" si="4"/>
        <v/>
      </c>
      <c r="F669" t="str">
        <f t="shared" si="5"/>
        <v/>
      </c>
      <c r="G669" s="1" t="str">
        <f>if(Z669=PROSES!$E$29,T669,)</f>
        <v/>
      </c>
      <c r="H669" t="str">
        <f>if(X669=PROSES!$E$29,T669,)</f>
        <v/>
      </c>
      <c r="I669" t="str">
        <f t="shared" si="6"/>
        <v/>
      </c>
      <c r="J669" t="str">
        <f>if(and($K$4&gt;1,R669=PROSES!$C$2),,K669)</f>
        <v/>
      </c>
      <c r="K669" s="1" t="str">
        <f>if(and($L$4&gt;1,L669=PROSES!$B$2),,L669)</f>
        <v/>
      </c>
      <c r="L669" t="str">
        <f t="shared" si="7"/>
        <v/>
      </c>
      <c r="M669" t="str">
        <f>if(Z669=PROSES!$B$3,T669,)</f>
        <v/>
      </c>
      <c r="N669" t="str">
        <f>if(X669=PROSES!$B$3,T669,)</f>
        <v/>
      </c>
      <c r="O669" t="str">
        <f t="shared" si="8"/>
        <v/>
      </c>
      <c r="P669" t="str">
        <f>if(Z669=PROSES!$B$1,T669,)</f>
        <v/>
      </c>
      <c r="Q669" t="str">
        <f>if(X669=PROSES!$B$1,T669,)</f>
        <v/>
      </c>
      <c r="R669" t="str">
        <f t="shared" si="9"/>
        <v>KARAHA BODAS5GARUT5</v>
      </c>
      <c r="S669" s="3"/>
      <c r="T669" s="68" t="s">
        <v>1236</v>
      </c>
      <c r="U669" s="68" t="s">
        <v>115</v>
      </c>
      <c r="V669" s="68" t="s">
        <v>115</v>
      </c>
      <c r="W669" s="68" t="s">
        <v>83</v>
      </c>
      <c r="X669" s="68" t="s">
        <v>1235</v>
      </c>
      <c r="Y669" s="112" t="s">
        <v>88</v>
      </c>
      <c r="Z669" s="68" t="s">
        <v>822</v>
      </c>
      <c r="AA669" s="112" t="s">
        <v>88</v>
      </c>
      <c r="AB669" s="6"/>
      <c r="AC669" s="6"/>
      <c r="AD669" s="112">
        <v>0.0</v>
      </c>
      <c r="AE669" s="112">
        <v>1.0</v>
      </c>
      <c r="AF669" s="6"/>
      <c r="AG669" s="112">
        <v>25.0</v>
      </c>
      <c r="AH669" s="112">
        <v>1.0</v>
      </c>
      <c r="AI669" s="68" t="s">
        <v>64</v>
      </c>
      <c r="AJ669" s="112">
        <v>0.0</v>
      </c>
      <c r="AK669" s="6"/>
      <c r="AL669" s="6"/>
      <c r="AM669" s="112">
        <v>0.0</v>
      </c>
      <c r="AN669" s="112">
        <v>0.0</v>
      </c>
      <c r="AO669" s="112">
        <v>100.0</v>
      </c>
      <c r="AP669" s="112">
        <v>1.0</v>
      </c>
      <c r="AQ669" s="112">
        <v>1.48</v>
      </c>
      <c r="AR669" s="112">
        <v>4.926587</v>
      </c>
      <c r="AS669" s="112">
        <v>75.63232</v>
      </c>
      <c r="AT669" s="112">
        <v>1.2225</v>
      </c>
      <c r="AU669" s="112">
        <v>4.7725</v>
      </c>
      <c r="AV669" s="112">
        <v>4.195</v>
      </c>
      <c r="AW669" s="112">
        <v>15.36125</v>
      </c>
      <c r="AX669" s="112">
        <v>0.0</v>
      </c>
      <c r="AY669" s="112">
        <v>0.7441298</v>
      </c>
      <c r="AZ669" s="112">
        <v>-1.31295</v>
      </c>
    </row>
    <row r="670" hidden="1">
      <c r="A670">
        <f t="shared" si="2"/>
        <v>0</v>
      </c>
      <c r="B670" t="str">
        <f t="shared" si="3"/>
        <v/>
      </c>
      <c r="C670" t="str">
        <f>if(and(D$4&gt;1,E670=PROSES!$D$22),,D670)</f>
        <v/>
      </c>
      <c r="D670" s="1" t="str">
        <f>if(and(F$4&gt;1,F670=PROSES!$B$10),,F670)</f>
        <v/>
      </c>
      <c r="E670" t="str">
        <f t="shared" si="4"/>
        <v/>
      </c>
      <c r="F670" t="str">
        <f t="shared" si="5"/>
        <v/>
      </c>
      <c r="G670" s="1" t="str">
        <f>if(Z670=PROSES!$E$29,T670,)</f>
        <v/>
      </c>
      <c r="H670" t="str">
        <f>if(X670=PROSES!$E$29,T670,)</f>
        <v/>
      </c>
      <c r="I670" t="str">
        <f t="shared" si="6"/>
        <v/>
      </c>
      <c r="J670" t="str">
        <f>if(and($K$4&gt;1,R670=PROSES!$C$2),,K670)</f>
        <v/>
      </c>
      <c r="K670" s="1" t="str">
        <f>if(and($L$4&gt;1,L670=PROSES!$B$2),,L670)</f>
        <v/>
      </c>
      <c r="L670" t="str">
        <f t="shared" si="7"/>
        <v/>
      </c>
      <c r="M670" t="str">
        <f>if(Z670=PROSES!$B$3,T670,)</f>
        <v/>
      </c>
      <c r="N670" t="str">
        <f>if(X670=PROSES!$B$3,T670,)</f>
        <v/>
      </c>
      <c r="O670" t="str">
        <f t="shared" si="8"/>
        <v/>
      </c>
      <c r="P670" t="str">
        <f>if(Z670=PROSES!$B$1,T670,)</f>
        <v/>
      </c>
      <c r="Q670" t="str">
        <f>if(X670=PROSES!$B$1,T670,)</f>
        <v/>
      </c>
      <c r="R670" t="str">
        <f t="shared" si="9"/>
        <v>KRAPYAKRANDUGARUT</v>
      </c>
      <c r="S670" s="3"/>
      <c r="T670" s="68" t="s">
        <v>1237</v>
      </c>
      <c r="U670" s="68" t="s">
        <v>176</v>
      </c>
      <c r="V670" s="68" t="s">
        <v>176</v>
      </c>
      <c r="W670" s="68" t="s">
        <v>399</v>
      </c>
      <c r="X670" s="68" t="s">
        <v>416</v>
      </c>
      <c r="Y670" s="112">
        <v>1.0</v>
      </c>
      <c r="Z670" s="68" t="s">
        <v>1238</v>
      </c>
      <c r="AA670" s="112">
        <v>1.0</v>
      </c>
      <c r="AB670" s="6"/>
      <c r="AC670" s="6"/>
      <c r="AD670" s="112">
        <v>0.0</v>
      </c>
      <c r="AE670" s="112">
        <v>1.0</v>
      </c>
      <c r="AF670" s="6"/>
      <c r="AG670" s="112">
        <v>2.773</v>
      </c>
      <c r="AH670" s="112">
        <v>0.771</v>
      </c>
      <c r="AI670" s="68" t="s">
        <v>64</v>
      </c>
      <c r="AJ670" s="112">
        <v>0.0</v>
      </c>
      <c r="AK670" s="6"/>
      <c r="AL670" s="6"/>
      <c r="AM670" s="112">
        <v>0.0</v>
      </c>
      <c r="AN670" s="112">
        <v>0.0</v>
      </c>
      <c r="AO670" s="112">
        <v>100.0</v>
      </c>
      <c r="AP670" s="112">
        <v>1.0</v>
      </c>
      <c r="AQ670" s="112">
        <v>0.750183</v>
      </c>
      <c r="AR670" s="112">
        <v>1.131036</v>
      </c>
      <c r="AS670" s="112">
        <v>71.90399</v>
      </c>
      <c r="AT670" s="112">
        <v>0.3513114</v>
      </c>
      <c r="AU670" s="112">
        <v>1.075092</v>
      </c>
      <c r="AV670" s="112">
        <v>0.85963</v>
      </c>
      <c r="AW670" s="112">
        <v>1.989073</v>
      </c>
      <c r="AX670" s="112">
        <v>0.0</v>
      </c>
      <c r="AY670" s="112">
        <v>0.3082202</v>
      </c>
      <c r="AZ670" s="112">
        <v>-10.98501</v>
      </c>
    </row>
    <row r="671" hidden="1">
      <c r="A671">
        <f t="shared" si="2"/>
        <v>0</v>
      </c>
      <c r="B671" t="str">
        <f t="shared" si="3"/>
        <v/>
      </c>
      <c r="C671" t="str">
        <f>if(and(D$4&gt;1,E671=PROSES!$D$22),,D671)</f>
        <v/>
      </c>
      <c r="D671" s="1" t="str">
        <f>if(and(F$4&gt;1,F671=PROSES!$B$10),,F671)</f>
        <v/>
      </c>
      <c r="E671" t="str">
        <f t="shared" si="4"/>
        <v/>
      </c>
      <c r="F671" t="str">
        <f t="shared" si="5"/>
        <v/>
      </c>
      <c r="G671" s="1" t="str">
        <f>if(Z671=PROSES!$E$29,T671,)</f>
        <v/>
      </c>
      <c r="H671" t="str">
        <f>if(X671=PROSES!$E$29,T671,)</f>
        <v/>
      </c>
      <c r="I671" t="str">
        <f t="shared" si="6"/>
        <v/>
      </c>
      <c r="J671" t="str">
        <f>if(and($K$4&gt;1,R671=PROSES!$C$2),,K671)</f>
        <v/>
      </c>
      <c r="K671" s="1" t="str">
        <f>if(and($L$4&gt;1,L671=PROSES!$B$2),,L671)</f>
        <v/>
      </c>
      <c r="L671" t="str">
        <f t="shared" si="7"/>
        <v/>
      </c>
      <c r="M671" t="str">
        <f>if(Z671=PROSES!$B$3,T671,)</f>
        <v/>
      </c>
      <c r="N671" t="str">
        <f>if(X671=PROSES!$B$3,T671,)</f>
        <v/>
      </c>
      <c r="O671" t="str">
        <f t="shared" si="8"/>
        <v/>
      </c>
      <c r="P671" t="str">
        <f>if(Z671=PROSES!$B$1,T671,)</f>
        <v/>
      </c>
      <c r="Q671" t="str">
        <f>if(X671=PROSES!$B$1,T671,)</f>
        <v/>
      </c>
      <c r="R671" t="str">
        <f t="shared" si="9"/>
        <v>KRAPYAKRANDUGARUT</v>
      </c>
      <c r="S671" s="3"/>
      <c r="T671" s="68" t="s">
        <v>1239</v>
      </c>
      <c r="U671" s="68" t="s">
        <v>176</v>
      </c>
      <c r="V671" s="68" t="s">
        <v>176</v>
      </c>
      <c r="W671" s="68" t="s">
        <v>399</v>
      </c>
      <c r="X671" s="68" t="s">
        <v>416</v>
      </c>
      <c r="Y671" s="112">
        <v>1.0</v>
      </c>
      <c r="Z671" s="68" t="s">
        <v>1238</v>
      </c>
      <c r="AA671" s="112">
        <v>2.0</v>
      </c>
      <c r="AB671" s="6"/>
      <c r="AC671" s="6"/>
      <c r="AD671" s="112">
        <v>0.0</v>
      </c>
      <c r="AE671" s="112">
        <v>1.0</v>
      </c>
      <c r="AF671" s="6"/>
      <c r="AG671" s="112">
        <v>2.773</v>
      </c>
      <c r="AH671" s="112">
        <v>0.771</v>
      </c>
      <c r="AI671" s="68" t="s">
        <v>64</v>
      </c>
      <c r="AJ671" s="112">
        <v>0.0</v>
      </c>
      <c r="AK671" s="6"/>
      <c r="AL671" s="6"/>
      <c r="AM671" s="112">
        <v>0.0</v>
      </c>
      <c r="AN671" s="112">
        <v>0.0</v>
      </c>
      <c r="AO671" s="112">
        <v>100.0</v>
      </c>
      <c r="AP671" s="112">
        <v>1.0</v>
      </c>
      <c r="AQ671" s="112">
        <v>0.750183</v>
      </c>
      <c r="AR671" s="112">
        <v>1.131036</v>
      </c>
      <c r="AS671" s="112">
        <v>71.90399</v>
      </c>
      <c r="AT671" s="112">
        <v>0.3513114</v>
      </c>
      <c r="AU671" s="112">
        <v>1.075092</v>
      </c>
      <c r="AV671" s="112">
        <v>0.85963</v>
      </c>
      <c r="AW671" s="112">
        <v>1.989073</v>
      </c>
      <c r="AX671" s="112">
        <v>0.0</v>
      </c>
      <c r="AY671" s="112">
        <v>0.3082202</v>
      </c>
      <c r="AZ671" s="112">
        <v>-10.98501</v>
      </c>
    </row>
    <row r="672" hidden="1">
      <c r="A672">
        <f t="shared" si="2"/>
        <v>0</v>
      </c>
      <c r="B672" t="str">
        <f t="shared" si="3"/>
        <v/>
      </c>
      <c r="C672" t="str">
        <f>if(and(D$4&gt;1,E672=PROSES!$D$22),,D672)</f>
        <v/>
      </c>
      <c r="D672" s="1" t="str">
        <f>if(and(F$4&gt;1,F672=PROSES!$B$10),,F672)</f>
        <v/>
      </c>
      <c r="E672" t="str">
        <f t="shared" si="4"/>
        <v/>
      </c>
      <c r="F672" t="str">
        <f t="shared" si="5"/>
        <v/>
      </c>
      <c r="G672" s="1" t="str">
        <f>if(Z672=PROSES!$E$29,T672,)</f>
        <v/>
      </c>
      <c r="H672" t="str">
        <f>if(X672=PROSES!$E$29,T672,)</f>
        <v/>
      </c>
      <c r="I672" t="str">
        <f t="shared" si="6"/>
        <v/>
      </c>
      <c r="J672" t="str">
        <f>if(and($K$4&gt;1,R672=PROSES!$C$2),,K672)</f>
        <v/>
      </c>
      <c r="K672" s="1" t="str">
        <f>if(and($L$4&gt;1,L672=PROSES!$B$2),,L672)</f>
        <v/>
      </c>
      <c r="L672" t="str">
        <f t="shared" si="7"/>
        <v/>
      </c>
      <c r="M672" t="str">
        <f>if(Z672=PROSES!$B$3,T672,)</f>
        <v/>
      </c>
      <c r="N672" t="str">
        <f>if(X672=PROSES!$B$3,T672,)</f>
        <v/>
      </c>
      <c r="O672" t="str">
        <f t="shared" si="8"/>
        <v/>
      </c>
      <c r="P672" t="str">
        <f>if(Z672=PROSES!$B$1,T672,)</f>
        <v/>
      </c>
      <c r="Q672" t="str">
        <f>if(X672=PROSES!$B$1,T672,)</f>
        <v/>
      </c>
      <c r="R672" t="str">
        <f t="shared" si="9"/>
        <v>KIARACONDONG5</v>
      </c>
      <c r="S672" s="3"/>
      <c r="T672" s="68" t="s">
        <v>1240</v>
      </c>
      <c r="U672" s="68" t="s">
        <v>115</v>
      </c>
      <c r="V672" s="68" t="s">
        <v>115</v>
      </c>
      <c r="W672" s="68" t="s">
        <v>134</v>
      </c>
      <c r="X672" s="68"/>
      <c r="Y672" s="112" t="s">
        <v>284</v>
      </c>
      <c r="Z672" s="68" t="s">
        <v>225</v>
      </c>
      <c r="AA672" s="112" t="s">
        <v>85</v>
      </c>
      <c r="AB672" s="6"/>
      <c r="AC672" s="6"/>
      <c r="AD672" s="112">
        <v>0.0</v>
      </c>
      <c r="AE672" s="112">
        <v>1.0</v>
      </c>
      <c r="AF672" s="6"/>
      <c r="AG672" s="112">
        <v>9.079</v>
      </c>
      <c r="AH672" s="112">
        <v>1.0</v>
      </c>
      <c r="AI672" s="68" t="s">
        <v>64</v>
      </c>
      <c r="AJ672" s="112">
        <v>0.0</v>
      </c>
      <c r="AK672" s="6"/>
      <c r="AL672" s="6"/>
      <c r="AM672" s="112">
        <v>0.0</v>
      </c>
      <c r="AN672" s="112">
        <v>0.0</v>
      </c>
      <c r="AO672" s="112">
        <v>100.0</v>
      </c>
      <c r="AP672" s="112">
        <v>1.0</v>
      </c>
      <c r="AQ672" s="112">
        <v>1.2</v>
      </c>
      <c r="AR672" s="112">
        <v>2.573208</v>
      </c>
      <c r="AS672" s="112">
        <v>78.06761</v>
      </c>
      <c r="AT672" s="112">
        <v>0.5320294</v>
      </c>
      <c r="AU672" s="112">
        <v>2.517607</v>
      </c>
      <c r="AV672" s="112">
        <v>1.89388</v>
      </c>
      <c r="AW672" s="112">
        <v>7.552821</v>
      </c>
      <c r="AX672" s="112">
        <v>0.0</v>
      </c>
      <c r="AY672" s="112">
        <v>0.6756974</v>
      </c>
      <c r="AZ672" s="112">
        <v>-3.202028</v>
      </c>
    </row>
    <row r="673" hidden="1">
      <c r="A673">
        <f t="shared" si="2"/>
        <v>0</v>
      </c>
      <c r="B673" t="str">
        <f t="shared" si="3"/>
        <v/>
      </c>
      <c r="C673" t="str">
        <f>if(and(D$4&gt;1,E673=PROSES!$D$22),,D673)</f>
        <v/>
      </c>
      <c r="D673" s="1" t="str">
        <f>if(and(F$4&gt;1,F673=PROSES!$B$10),,F673)</f>
        <v/>
      </c>
      <c r="E673" t="str">
        <f t="shared" si="4"/>
        <v/>
      </c>
      <c r="F673" t="str">
        <f t="shared" si="5"/>
        <v/>
      </c>
      <c r="G673" s="1" t="str">
        <f>if(Z673=PROSES!$E$29,T673,)</f>
        <v/>
      </c>
      <c r="H673" t="str">
        <f>if(X673=PROSES!$E$29,T673,)</f>
        <v/>
      </c>
      <c r="I673" t="str">
        <f t="shared" si="6"/>
        <v/>
      </c>
      <c r="J673" t="str">
        <f>if(and($K$4&gt;1,R673=PROSES!$C$2),,K673)</f>
        <v/>
      </c>
      <c r="K673" s="1" t="str">
        <f>if(and($L$4&gt;1,L673=PROSES!$B$2),,L673)</f>
        <v/>
      </c>
      <c r="L673" t="str">
        <f t="shared" si="7"/>
        <v/>
      </c>
      <c r="M673" t="str">
        <f>if(Z673=PROSES!$B$3,T673,)</f>
        <v/>
      </c>
      <c r="N673" t="str">
        <f>if(X673=PROSES!$B$3,T673,)</f>
        <v/>
      </c>
      <c r="O673" t="str">
        <f t="shared" si="8"/>
        <v/>
      </c>
      <c r="P673" t="str">
        <f>if(Z673=PROSES!$B$1,T673,)</f>
        <v/>
      </c>
      <c r="Q673" t="str">
        <f>if(X673=PROSES!$B$1,T673,)</f>
        <v/>
      </c>
      <c r="R673" t="str">
        <f t="shared" si="9"/>
        <v>2GDBGE</v>
      </c>
      <c r="S673" s="3"/>
      <c r="T673" s="68" t="s">
        <v>1241</v>
      </c>
      <c r="U673" s="68" t="s">
        <v>115</v>
      </c>
      <c r="V673" s="68" t="s">
        <v>115</v>
      </c>
      <c r="W673" s="68" t="s">
        <v>852</v>
      </c>
      <c r="X673" s="68"/>
      <c r="Y673" s="68" t="s">
        <v>284</v>
      </c>
      <c r="Z673" s="68" t="s">
        <v>854</v>
      </c>
      <c r="AA673" s="68" t="s">
        <v>85</v>
      </c>
      <c r="AB673" s="6"/>
      <c r="AC673" s="6"/>
      <c r="AD673" s="112">
        <v>0.0</v>
      </c>
      <c r="AE673" s="112">
        <v>1.0</v>
      </c>
      <c r="AF673" s="6"/>
      <c r="AG673" s="112">
        <v>0.07</v>
      </c>
      <c r="AH673" s="112">
        <v>1.0</v>
      </c>
      <c r="AI673" s="68" t="s">
        <v>64</v>
      </c>
      <c r="AJ673" s="112">
        <v>0.0</v>
      </c>
      <c r="AK673" s="6"/>
      <c r="AL673" s="6"/>
      <c r="AM673" s="112">
        <v>0.0</v>
      </c>
      <c r="AN673" s="112">
        <v>0.0</v>
      </c>
      <c r="AO673" s="112">
        <v>100.0</v>
      </c>
      <c r="AP673" s="112">
        <v>1.0</v>
      </c>
      <c r="AQ673" s="112">
        <v>1.99</v>
      </c>
      <c r="AR673" s="112">
        <v>0.01681595</v>
      </c>
      <c r="AS673" s="112">
        <v>81.3572</v>
      </c>
      <c r="AT673" s="112">
        <v>0.002527</v>
      </c>
      <c r="AU673" s="112">
        <v>0.016625</v>
      </c>
      <c r="AV673" s="112">
        <v>0.01302</v>
      </c>
      <c r="AW673" s="112">
        <v>0.04984</v>
      </c>
      <c r="AX673" s="112">
        <v>0.0</v>
      </c>
      <c r="AY673" s="112">
        <v>0.6904756</v>
      </c>
      <c r="AZ673" s="112">
        <v>-8.889122</v>
      </c>
    </row>
    <row r="674" hidden="1">
      <c r="A674">
        <f t="shared" si="2"/>
        <v>0</v>
      </c>
      <c r="B674" t="str">
        <f t="shared" si="3"/>
        <v/>
      </c>
      <c r="C674" t="str">
        <f>if(and(D$4&gt;1,E674=PROSES!$D$22),,D674)</f>
        <v/>
      </c>
      <c r="D674" s="1" t="str">
        <f>if(and(F$4&gt;1,F674=PROSES!$B$10),,F674)</f>
        <v/>
      </c>
      <c r="E674" t="str">
        <f t="shared" si="4"/>
        <v/>
      </c>
      <c r="F674" t="str">
        <f t="shared" si="5"/>
        <v/>
      </c>
      <c r="G674" s="1" t="str">
        <f>if(Z674=PROSES!$E$29,T674,)</f>
        <v/>
      </c>
      <c r="H674" t="str">
        <f>if(X674=PROSES!$E$29,T674,)</f>
        <v/>
      </c>
      <c r="I674" t="str">
        <f t="shared" si="6"/>
        <v/>
      </c>
      <c r="J674" t="str">
        <f>if(and($K$4&gt;1,R674=PROSES!$C$2),,K674)</f>
        <v/>
      </c>
      <c r="K674" s="1" t="str">
        <f>if(and($L$4&gt;1,L674=PROSES!$B$2),,L674)</f>
        <v/>
      </c>
      <c r="L674" t="str">
        <f t="shared" si="7"/>
        <v/>
      </c>
      <c r="M674" t="str">
        <f>if(Z674=PROSES!$B$3,T674,)</f>
        <v/>
      </c>
      <c r="N674" t="str">
        <f>if(X674=PROSES!$B$3,T674,)</f>
        <v/>
      </c>
      <c r="O674" t="str">
        <f t="shared" si="8"/>
        <v/>
      </c>
      <c r="P674" t="str">
        <f>if(Z674=PROSES!$B$1,T674,)</f>
        <v/>
      </c>
      <c r="Q674" t="str">
        <f>if(X674=PROSES!$B$1,T674,)</f>
        <v/>
      </c>
      <c r="R674" t="str">
        <f t="shared" si="9"/>
        <v>KIARACONDONG5</v>
      </c>
      <c r="S674" s="3"/>
      <c r="T674" s="68" t="s">
        <v>1242</v>
      </c>
      <c r="U674" s="68" t="s">
        <v>115</v>
      </c>
      <c r="V674" s="68" t="s">
        <v>115</v>
      </c>
      <c r="W674" s="68" t="s">
        <v>134</v>
      </c>
      <c r="X674" s="68"/>
      <c r="Y674" s="68" t="s">
        <v>288</v>
      </c>
      <c r="Z674" s="68" t="s">
        <v>225</v>
      </c>
      <c r="AA674" s="68" t="s">
        <v>88</v>
      </c>
      <c r="AB674" s="6"/>
      <c r="AC674" s="6"/>
      <c r="AD674" s="112">
        <v>0.0</v>
      </c>
      <c r="AE674" s="112">
        <v>1.0</v>
      </c>
      <c r="AF674" s="6"/>
      <c r="AG674" s="112">
        <v>9.079</v>
      </c>
      <c r="AH674" s="112">
        <v>1.0</v>
      </c>
      <c r="AI674" s="68" t="s">
        <v>64</v>
      </c>
      <c r="AJ674" s="112">
        <v>0.0</v>
      </c>
      <c r="AK674" s="6"/>
      <c r="AL674" s="6"/>
      <c r="AM674" s="112">
        <v>0.0</v>
      </c>
      <c r="AN674" s="112">
        <v>0.0</v>
      </c>
      <c r="AO674" s="112">
        <v>100.0</v>
      </c>
      <c r="AP674" s="112">
        <v>1.0</v>
      </c>
      <c r="AQ674" s="112">
        <v>1.2</v>
      </c>
      <c r="AR674" s="112">
        <v>2.573208</v>
      </c>
      <c r="AS674" s="112">
        <v>78.06761</v>
      </c>
      <c r="AT674" s="112">
        <v>0.5320294</v>
      </c>
      <c r="AU674" s="112">
        <v>2.517607</v>
      </c>
      <c r="AV674" s="112">
        <v>1.89388</v>
      </c>
      <c r="AW674" s="112">
        <v>7.552821</v>
      </c>
      <c r="AX674" s="112">
        <v>0.0</v>
      </c>
      <c r="AY674" s="112">
        <v>0.6756974</v>
      </c>
      <c r="AZ674" s="112">
        <v>-3.202028</v>
      </c>
    </row>
    <row r="675" hidden="1">
      <c r="A675">
        <f t="shared" si="2"/>
        <v>0</v>
      </c>
      <c r="B675" t="str">
        <f t="shared" si="3"/>
        <v/>
      </c>
      <c r="C675" t="str">
        <f>if(and(D$4&gt;1,E675=PROSES!$D$22),,D675)</f>
        <v/>
      </c>
      <c r="D675" s="1" t="str">
        <f>if(and(F$4&gt;1,F675=PROSES!$B$10),,F675)</f>
        <v/>
      </c>
      <c r="E675" t="str">
        <f t="shared" si="4"/>
        <v/>
      </c>
      <c r="F675" t="str">
        <f t="shared" si="5"/>
        <v/>
      </c>
      <c r="G675" s="1" t="str">
        <f>if(Z675=PROSES!$E$29,T675,)</f>
        <v/>
      </c>
      <c r="H675" t="str">
        <f>if(X675=PROSES!$E$29,T675,)</f>
        <v/>
      </c>
      <c r="I675" t="str">
        <f t="shared" si="6"/>
        <v/>
      </c>
      <c r="J675" t="str">
        <f>if(and($K$4&gt;1,R675=PROSES!$C$2),,K675)</f>
        <v/>
      </c>
      <c r="K675" s="1" t="str">
        <f>if(and($L$4&gt;1,L675=PROSES!$B$2),,L675)</f>
        <v/>
      </c>
      <c r="L675" t="str">
        <f t="shared" si="7"/>
        <v/>
      </c>
      <c r="M675" t="str">
        <f>if(Z675=PROSES!$B$3,T675,)</f>
        <v/>
      </c>
      <c r="N675" t="str">
        <f>if(X675=PROSES!$B$3,T675,)</f>
        <v/>
      </c>
      <c r="O675" t="str">
        <f t="shared" si="8"/>
        <v/>
      </c>
      <c r="P675" t="str">
        <f>if(Z675=PROSES!$B$1,T675,)</f>
        <v/>
      </c>
      <c r="Q675" t="str">
        <f>if(X675=PROSES!$B$1,T675,)</f>
        <v/>
      </c>
      <c r="R675" t="str">
        <f t="shared" si="9"/>
        <v>2GDBGE</v>
      </c>
      <c r="S675" s="3"/>
      <c r="T675" s="68" t="s">
        <v>1243</v>
      </c>
      <c r="U675" s="68" t="s">
        <v>115</v>
      </c>
      <c r="V675" s="68" t="s">
        <v>115</v>
      </c>
      <c r="W675" s="68" t="s">
        <v>852</v>
      </c>
      <c r="X675" s="68"/>
      <c r="Y675" s="68" t="s">
        <v>288</v>
      </c>
      <c r="Z675" s="68" t="s">
        <v>854</v>
      </c>
      <c r="AA675" s="68" t="s">
        <v>88</v>
      </c>
      <c r="AB675" s="6"/>
      <c r="AC675" s="6"/>
      <c r="AD675" s="112">
        <v>0.0</v>
      </c>
      <c r="AE675" s="112">
        <v>1.0</v>
      </c>
      <c r="AF675" s="6"/>
      <c r="AG675" s="112">
        <v>0.07</v>
      </c>
      <c r="AH675" s="112">
        <v>1.0</v>
      </c>
      <c r="AI675" s="68" t="s">
        <v>64</v>
      </c>
      <c r="AJ675" s="112">
        <v>0.0</v>
      </c>
      <c r="AK675" s="6"/>
      <c r="AL675" s="6"/>
      <c r="AM675" s="112">
        <v>0.0</v>
      </c>
      <c r="AN675" s="112">
        <v>0.0</v>
      </c>
      <c r="AO675" s="112">
        <v>100.0</v>
      </c>
      <c r="AP675" s="112">
        <v>1.0</v>
      </c>
      <c r="AQ675" s="112">
        <v>1.99</v>
      </c>
      <c r="AR675" s="112">
        <v>0.01681595</v>
      </c>
      <c r="AS675" s="112">
        <v>81.3572</v>
      </c>
      <c r="AT675" s="112">
        <v>0.002527</v>
      </c>
      <c r="AU675" s="112">
        <v>0.016625</v>
      </c>
      <c r="AV675" s="112">
        <v>0.01302</v>
      </c>
      <c r="AW675" s="112">
        <v>0.04984</v>
      </c>
      <c r="AX675" s="112">
        <v>0.0</v>
      </c>
      <c r="AY675" s="112">
        <v>0.6904756</v>
      </c>
      <c r="AZ675" s="112">
        <v>-8.889122</v>
      </c>
    </row>
    <row r="676" hidden="1">
      <c r="A676">
        <f t="shared" si="2"/>
        <v>0</v>
      </c>
      <c r="B676" t="str">
        <f t="shared" si="3"/>
        <v/>
      </c>
      <c r="C676" t="str">
        <f>if(and(D$4&gt;1,E676=PROSES!$D$22),,D676)</f>
        <v/>
      </c>
      <c r="D676" s="1" t="str">
        <f>if(and(F$4&gt;1,F676=PROSES!$B$10),,F676)</f>
        <v/>
      </c>
      <c r="E676" t="str">
        <f t="shared" si="4"/>
        <v/>
      </c>
      <c r="F676" t="str">
        <f t="shared" si="5"/>
        <v/>
      </c>
      <c r="G676" s="1" t="str">
        <f>if(Z676=PROSES!$E$29,T676,)</f>
        <v/>
      </c>
      <c r="H676" t="str">
        <f>if(X676=PROSES!$E$29,T676,)</f>
        <v/>
      </c>
      <c r="I676" t="str">
        <f t="shared" si="6"/>
        <v/>
      </c>
      <c r="J676" t="str">
        <f>if(and($K$4&gt;1,R676=PROSES!$C$2),,K676)</f>
        <v/>
      </c>
      <c r="K676" s="1" t="str">
        <f>if(and($L$4&gt;1,L676=PROSES!$B$2),,L676)</f>
        <v/>
      </c>
      <c r="L676" t="str">
        <f t="shared" si="7"/>
        <v/>
      </c>
      <c r="M676" t="str">
        <f>if(Z676=PROSES!$B$3,T676,)</f>
        <v/>
      </c>
      <c r="N676" t="str">
        <f>if(X676=PROSES!$B$3,T676,)</f>
        <v/>
      </c>
      <c r="O676" t="str">
        <f t="shared" si="8"/>
        <v/>
      </c>
      <c r="P676" t="str">
        <f>if(Z676=PROSES!$B$1,T676,)</f>
        <v/>
      </c>
      <c r="Q676" t="str">
        <f>if(X676=PROSES!$B$1,T676,)</f>
        <v/>
      </c>
      <c r="R676" t="str">
        <f t="shared" si="9"/>
        <v>PLTD SENAYAN</v>
      </c>
      <c r="S676" s="3"/>
      <c r="T676" s="68" t="s">
        <v>3871</v>
      </c>
      <c r="U676" s="68" t="s">
        <v>58</v>
      </c>
      <c r="V676" s="68" t="s">
        <v>58</v>
      </c>
      <c r="W676" s="68" t="s">
        <v>3760</v>
      </c>
      <c r="X676" s="68" t="s">
        <v>3761</v>
      </c>
      <c r="Y676" s="68" t="s">
        <v>108</v>
      </c>
      <c r="Z676" s="68"/>
      <c r="AA676" s="68" t="s">
        <v>3872</v>
      </c>
      <c r="AB676" s="6"/>
      <c r="AC676" s="6"/>
      <c r="AD676" s="112">
        <v>0.0</v>
      </c>
      <c r="AE676" s="112">
        <v>1.0</v>
      </c>
      <c r="AF676" s="6"/>
      <c r="AG676" s="112">
        <v>0.3</v>
      </c>
      <c r="AH676" s="112">
        <v>1.0</v>
      </c>
      <c r="AI676" s="68" t="s">
        <v>64</v>
      </c>
      <c r="AJ676" s="112">
        <v>0.0</v>
      </c>
      <c r="AK676" s="6"/>
      <c r="AL676" s="6"/>
      <c r="AM676" s="112">
        <v>0.0</v>
      </c>
      <c r="AN676" s="112">
        <v>0.0</v>
      </c>
      <c r="AO676" s="112">
        <v>100.0</v>
      </c>
      <c r="AP676" s="112">
        <v>1.0</v>
      </c>
      <c r="AQ676" s="112">
        <v>1080.0</v>
      </c>
      <c r="AR676" s="112">
        <v>0.05742336</v>
      </c>
      <c r="AS676" s="112">
        <v>83.03835</v>
      </c>
      <c r="AT676" s="112">
        <v>0.00696</v>
      </c>
      <c r="AU676" s="112">
        <v>0.057</v>
      </c>
      <c r="AV676" s="112">
        <v>0.04356</v>
      </c>
      <c r="AW676" s="112">
        <v>0.03357</v>
      </c>
      <c r="AX676" s="112">
        <v>0.0</v>
      </c>
      <c r="AY676" s="112">
        <v>0.2522618</v>
      </c>
      <c r="AZ676" s="112">
        <v>-115.6643</v>
      </c>
    </row>
    <row r="677" hidden="1">
      <c r="A677">
        <f t="shared" si="2"/>
        <v>0</v>
      </c>
      <c r="B677" t="str">
        <f t="shared" si="3"/>
        <v/>
      </c>
      <c r="C677" t="str">
        <f>if(and(D$4&gt;1,E677=PROSES!$D$22),,D677)</f>
        <v/>
      </c>
      <c r="D677" s="1" t="str">
        <f>if(and(F$4&gt;1,F677=PROSES!$B$10),,F677)</f>
        <v/>
      </c>
      <c r="E677" t="str">
        <f t="shared" si="4"/>
        <v/>
      </c>
      <c r="F677" t="str">
        <f t="shared" si="5"/>
        <v/>
      </c>
      <c r="G677" s="1" t="str">
        <f>if(Z677=PROSES!$E$29,T677,)</f>
        <v/>
      </c>
      <c r="H677" t="str">
        <f>if(X677=PROSES!$E$29,T677,)</f>
        <v/>
      </c>
      <c r="I677" t="str">
        <f t="shared" si="6"/>
        <v/>
      </c>
      <c r="J677" t="str">
        <f>if(and($K$4&gt;1,R677=PROSES!$C$2),,K677)</f>
        <v/>
      </c>
      <c r="K677" s="1" t="str">
        <f>if(and($L$4&gt;1,L677=PROSES!$B$2),,L677)</f>
        <v/>
      </c>
      <c r="L677" t="str">
        <f t="shared" si="7"/>
        <v/>
      </c>
      <c r="M677" t="str">
        <f>if(Z677=PROSES!$B$3,T677,)</f>
        <v/>
      </c>
      <c r="N677" t="str">
        <f>if(X677=PROSES!$B$3,T677,)</f>
        <v/>
      </c>
      <c r="O677" t="str">
        <f t="shared" si="8"/>
        <v/>
      </c>
      <c r="P677" t="str">
        <f>if(Z677=PROSES!$B$1,T677,)</f>
        <v/>
      </c>
      <c r="Q677" t="str">
        <f>if(X677=PROSES!$B$1,T677,)</f>
        <v/>
      </c>
      <c r="R677" t="str">
        <f t="shared" si="9"/>
        <v>KRAKSAAN5GENDING5</v>
      </c>
      <c r="S677" s="3"/>
      <c r="T677" s="68" t="s">
        <v>1246</v>
      </c>
      <c r="U677" s="68" t="s">
        <v>82</v>
      </c>
      <c r="V677" s="68" t="s">
        <v>82</v>
      </c>
      <c r="W677" s="68" t="s">
        <v>315</v>
      </c>
      <c r="X677" s="68" t="s">
        <v>1247</v>
      </c>
      <c r="Y677" s="68" t="s">
        <v>85</v>
      </c>
      <c r="Z677" s="68" t="s">
        <v>1248</v>
      </c>
      <c r="AA677" s="68" t="s">
        <v>85</v>
      </c>
      <c r="AB677" s="6"/>
      <c r="AC677" s="6"/>
      <c r="AD677" s="112">
        <v>0.0</v>
      </c>
      <c r="AE677" s="112">
        <v>1.0</v>
      </c>
      <c r="AF677" s="6"/>
      <c r="AG677" s="112">
        <v>19.137</v>
      </c>
      <c r="AH677" s="112">
        <v>1.0</v>
      </c>
      <c r="AI677" s="68" t="s">
        <v>64</v>
      </c>
      <c r="AJ677" s="112">
        <v>0.0</v>
      </c>
      <c r="AK677" s="6"/>
      <c r="AL677" s="6"/>
      <c r="AM677" s="112">
        <v>0.0</v>
      </c>
      <c r="AN677" s="112">
        <v>0.0</v>
      </c>
      <c r="AO677" s="112">
        <v>100.0</v>
      </c>
      <c r="AP677" s="112">
        <v>1.0</v>
      </c>
      <c r="AQ677" s="112">
        <v>0.74</v>
      </c>
      <c r="AR677" s="112">
        <v>7.579833</v>
      </c>
      <c r="AS677" s="112">
        <v>77.04442</v>
      </c>
      <c r="AT677" s="112">
        <v>1.699365</v>
      </c>
      <c r="AU677" s="112">
        <v>7.386882</v>
      </c>
      <c r="AV677" s="112">
        <v>4.573743</v>
      </c>
      <c r="AW677" s="112">
        <v>22.16064</v>
      </c>
      <c r="AX677" s="112">
        <v>0.0</v>
      </c>
      <c r="AY677" s="112">
        <v>0.6618785</v>
      </c>
      <c r="AZ677" s="112">
        <v>1.945686</v>
      </c>
    </row>
    <row r="678" hidden="1">
      <c r="A678">
        <f t="shared" si="2"/>
        <v>0</v>
      </c>
      <c r="B678" t="str">
        <f t="shared" si="3"/>
        <v/>
      </c>
      <c r="C678" t="str">
        <f>if(and(D$4&gt;1,E678=PROSES!$D$22),,D678)</f>
        <v/>
      </c>
      <c r="D678" s="1" t="str">
        <f>if(and(F$4&gt;1,F678=PROSES!$B$10),,F678)</f>
        <v/>
      </c>
      <c r="E678" t="str">
        <f t="shared" si="4"/>
        <v/>
      </c>
      <c r="F678" t="str">
        <f t="shared" si="5"/>
        <v/>
      </c>
      <c r="G678" s="1" t="str">
        <f>if(Z678=PROSES!$E$29,T678,)</f>
        <v/>
      </c>
      <c r="H678" t="str">
        <f>if(X678=PROSES!$E$29,T678,)</f>
        <v/>
      </c>
      <c r="I678" t="str">
        <f t="shared" si="6"/>
        <v/>
      </c>
      <c r="J678" t="str">
        <f>if(and($K$4&gt;1,R678=PROSES!$C$2),,K678)</f>
        <v/>
      </c>
      <c r="K678" s="1" t="str">
        <f>if(and($L$4&gt;1,L678=PROSES!$B$2),,L678)</f>
        <v/>
      </c>
      <c r="L678" t="str">
        <f t="shared" si="7"/>
        <v/>
      </c>
      <c r="M678" t="str">
        <f>if(Z678=PROSES!$B$3,T678,)</f>
        <v/>
      </c>
      <c r="N678" t="str">
        <f>if(X678=PROSES!$B$3,T678,)</f>
        <v/>
      </c>
      <c r="O678" t="str">
        <f t="shared" si="8"/>
        <v/>
      </c>
      <c r="P678" t="str">
        <f>if(Z678=PROSES!$B$1,T678,)</f>
        <v/>
      </c>
      <c r="Q678" t="str">
        <f>if(X678=PROSES!$B$1,T678,)</f>
        <v/>
      </c>
      <c r="R678" t="str">
        <f t="shared" si="9"/>
        <v>KRAKSAAN5GENDING5</v>
      </c>
      <c r="S678" s="3"/>
      <c r="T678" s="68" t="s">
        <v>1249</v>
      </c>
      <c r="U678" s="68" t="s">
        <v>82</v>
      </c>
      <c r="V678" s="68" t="s">
        <v>82</v>
      </c>
      <c r="W678" s="114" t="s">
        <v>315</v>
      </c>
      <c r="X678" s="68" t="s">
        <v>1247</v>
      </c>
      <c r="Y678" s="68" t="s">
        <v>88</v>
      </c>
      <c r="Z678" s="68" t="s">
        <v>1248</v>
      </c>
      <c r="AA678" s="68" t="s">
        <v>85</v>
      </c>
      <c r="AB678" s="6"/>
      <c r="AC678" s="6"/>
      <c r="AD678" s="112">
        <v>0.0</v>
      </c>
      <c r="AE678" s="112">
        <v>1.0</v>
      </c>
      <c r="AF678" s="6"/>
      <c r="AG678" s="112">
        <v>19.137</v>
      </c>
      <c r="AH678" s="112">
        <v>1.0</v>
      </c>
      <c r="AI678" s="68" t="s">
        <v>64</v>
      </c>
      <c r="AJ678" s="112">
        <v>0.0</v>
      </c>
      <c r="AK678" s="6"/>
      <c r="AL678" s="6"/>
      <c r="AM678" s="112">
        <v>0.0</v>
      </c>
      <c r="AN678" s="112">
        <v>0.0</v>
      </c>
      <c r="AO678" s="112">
        <v>100.0</v>
      </c>
      <c r="AP678" s="112">
        <v>1.0</v>
      </c>
      <c r="AQ678" s="112">
        <v>0.74</v>
      </c>
      <c r="AR678" s="112">
        <v>7.579833</v>
      </c>
      <c r="AS678" s="112">
        <v>77.04442</v>
      </c>
      <c r="AT678" s="112">
        <v>1.699365</v>
      </c>
      <c r="AU678" s="112">
        <v>7.386882</v>
      </c>
      <c r="AV678" s="112">
        <v>4.573743</v>
      </c>
      <c r="AW678" s="112">
        <v>22.16064</v>
      </c>
      <c r="AX678" s="112">
        <v>0.0</v>
      </c>
      <c r="AY678" s="112">
        <v>0.6618785</v>
      </c>
      <c r="AZ678" s="112">
        <v>1.945686</v>
      </c>
    </row>
    <row r="679" hidden="1">
      <c r="A679">
        <f t="shared" si="2"/>
        <v>0</v>
      </c>
      <c r="B679" t="str">
        <f t="shared" si="3"/>
        <v/>
      </c>
      <c r="C679" t="str">
        <f>if(and(D$4&gt;1,E679=PROSES!$D$22),,D679)</f>
        <v/>
      </c>
      <c r="D679" s="1" t="str">
        <f>if(and(F$4&gt;1,F679=PROSES!$B$10),,F679)</f>
        <v/>
      </c>
      <c r="E679" t="str">
        <f t="shared" si="4"/>
        <v/>
      </c>
      <c r="F679" t="str">
        <f t="shared" si="5"/>
        <v/>
      </c>
      <c r="G679" s="1" t="str">
        <f>if(Z679=PROSES!$E$29,T679,)</f>
        <v/>
      </c>
      <c r="H679" t="str">
        <f>if(X679=PROSES!$E$29,T679,)</f>
        <v/>
      </c>
      <c r="I679" t="str">
        <f t="shared" si="6"/>
        <v/>
      </c>
      <c r="J679" t="str">
        <f>if(and($K$4&gt;1,R679=PROSES!$C$2),,K679)</f>
        <v/>
      </c>
      <c r="K679" s="1" t="str">
        <f>if(and($L$4&gt;1,L679=PROSES!$B$2),,L679)</f>
        <v/>
      </c>
      <c r="L679" t="str">
        <f t="shared" si="7"/>
        <v/>
      </c>
      <c r="M679" t="str">
        <f>if(Z679=PROSES!$B$3,T679,)</f>
        <v/>
      </c>
      <c r="N679" t="str">
        <f>if(X679=PROSES!$B$3,T679,)</f>
        <v/>
      </c>
      <c r="O679" t="str">
        <f t="shared" si="8"/>
        <v/>
      </c>
      <c r="P679" t="str">
        <f>if(Z679=PROSES!$B$1,T679,)</f>
        <v/>
      </c>
      <c r="Q679" t="str">
        <f>if(X679=PROSES!$B$1,T679,)</f>
        <v/>
      </c>
      <c r="R679" t="str">
        <f t="shared" si="9"/>
        <v>KRAKSAAN5PROBOLINGGO5</v>
      </c>
      <c r="S679" s="3"/>
      <c r="T679" s="68" t="s">
        <v>1250</v>
      </c>
      <c r="U679" s="68" t="s">
        <v>82</v>
      </c>
      <c r="V679" s="68" t="s">
        <v>82</v>
      </c>
      <c r="W679" s="68" t="s">
        <v>376</v>
      </c>
      <c r="X679" s="68" t="s">
        <v>1247</v>
      </c>
      <c r="Y679" s="68" t="s">
        <v>85</v>
      </c>
      <c r="Z679" s="68" t="s">
        <v>1251</v>
      </c>
      <c r="AA679" s="68" t="s">
        <v>85</v>
      </c>
      <c r="AB679" s="6"/>
      <c r="AC679" s="6"/>
      <c r="AD679" s="112">
        <v>0.0</v>
      </c>
      <c r="AE679" s="112">
        <v>1.0</v>
      </c>
      <c r="AF679" s="6"/>
      <c r="AG679" s="112">
        <v>30.239</v>
      </c>
      <c r="AH679" s="112">
        <v>1.0</v>
      </c>
      <c r="AI679" s="68" t="s">
        <v>64</v>
      </c>
      <c r="AJ679" s="112">
        <v>0.0</v>
      </c>
      <c r="AK679" s="6"/>
      <c r="AL679" s="6"/>
      <c r="AM679" s="112">
        <v>0.0</v>
      </c>
      <c r="AN679" s="112">
        <v>0.0</v>
      </c>
      <c r="AO679" s="112">
        <v>100.0</v>
      </c>
      <c r="AP679" s="112">
        <v>1.0</v>
      </c>
      <c r="AQ679" s="112">
        <v>1.164</v>
      </c>
      <c r="AR679" s="112">
        <v>11.31033</v>
      </c>
      <c r="AS679" s="112">
        <v>74.88998</v>
      </c>
      <c r="AT679" s="112">
        <v>2.948303</v>
      </c>
      <c r="AU679" s="112">
        <v>10.9193</v>
      </c>
      <c r="AV679" s="112">
        <v>7.48506</v>
      </c>
      <c r="AW679" s="112">
        <v>32.75791</v>
      </c>
      <c r="AX679" s="112">
        <v>0.0</v>
      </c>
      <c r="AY679" s="112">
        <v>0.6573594</v>
      </c>
      <c r="AZ679" s="112">
        <v>3.374302</v>
      </c>
    </row>
    <row r="680" hidden="1">
      <c r="A680">
        <f t="shared" si="2"/>
        <v>0</v>
      </c>
      <c r="B680" t="str">
        <f t="shared" si="3"/>
        <v/>
      </c>
      <c r="C680" t="str">
        <f>if(and(D$4&gt;1,E680=PROSES!$D$22),,D680)</f>
        <v/>
      </c>
      <c r="D680" s="1" t="str">
        <f>if(and(F$4&gt;1,F680=PROSES!$B$10),,F680)</f>
        <v/>
      </c>
      <c r="E680" t="str">
        <f t="shared" si="4"/>
        <v/>
      </c>
      <c r="F680" t="str">
        <f t="shared" si="5"/>
        <v/>
      </c>
      <c r="G680" s="1" t="str">
        <f>if(Z680=PROSES!$E$29,T680,)</f>
        <v/>
      </c>
      <c r="H680" t="str">
        <f>if(X680=PROSES!$E$29,T680,)</f>
        <v/>
      </c>
      <c r="I680" t="str">
        <f t="shared" si="6"/>
        <v/>
      </c>
      <c r="J680" t="str">
        <f>if(and($K$4&gt;1,R680=PROSES!$C$2),,K680)</f>
        <v/>
      </c>
      <c r="K680" s="1" t="str">
        <f>if(and($L$4&gt;1,L680=PROSES!$B$2),,L680)</f>
        <v/>
      </c>
      <c r="L680" t="str">
        <f t="shared" si="7"/>
        <v/>
      </c>
      <c r="M680" t="str">
        <f>if(Z680=PROSES!$B$3,T680,)</f>
        <v/>
      </c>
      <c r="N680" t="str">
        <f>if(X680=PROSES!$B$3,T680,)</f>
        <v/>
      </c>
      <c r="O680" t="str">
        <f t="shared" si="8"/>
        <v/>
      </c>
      <c r="P680" t="str">
        <f>if(Z680=PROSES!$B$1,T680,)</f>
        <v/>
      </c>
      <c r="Q680" t="str">
        <f>if(X680=PROSES!$B$1,T680,)</f>
        <v/>
      </c>
      <c r="R680" t="str">
        <f t="shared" si="9"/>
        <v>KRAKSAAN5PROBOLINGGO5</v>
      </c>
      <c r="S680" s="3"/>
      <c r="T680" s="68" t="s">
        <v>1252</v>
      </c>
      <c r="U680" s="68" t="s">
        <v>82</v>
      </c>
      <c r="V680" s="68" t="s">
        <v>82</v>
      </c>
      <c r="W680" s="114" t="s">
        <v>376</v>
      </c>
      <c r="X680" s="68" t="s">
        <v>1247</v>
      </c>
      <c r="Y680" s="68" t="s">
        <v>88</v>
      </c>
      <c r="Z680" s="68" t="s">
        <v>1251</v>
      </c>
      <c r="AA680" s="68" t="s">
        <v>88</v>
      </c>
      <c r="AB680" s="6"/>
      <c r="AC680" s="6"/>
      <c r="AD680" s="112">
        <v>0.0</v>
      </c>
      <c r="AE680" s="112">
        <v>1.0</v>
      </c>
      <c r="AF680" s="6"/>
      <c r="AG680" s="112">
        <v>30.239</v>
      </c>
      <c r="AH680" s="112">
        <v>1.0</v>
      </c>
      <c r="AI680" s="68" t="s">
        <v>64</v>
      </c>
      <c r="AJ680" s="112">
        <v>0.0</v>
      </c>
      <c r="AK680" s="6"/>
      <c r="AL680" s="6"/>
      <c r="AM680" s="112">
        <v>0.0</v>
      </c>
      <c r="AN680" s="112">
        <v>0.0</v>
      </c>
      <c r="AO680" s="112">
        <v>100.0</v>
      </c>
      <c r="AP680" s="112">
        <v>1.0</v>
      </c>
      <c r="AQ680" s="112">
        <v>1.164</v>
      </c>
      <c r="AR680" s="112">
        <v>11.31033</v>
      </c>
      <c r="AS680" s="112">
        <v>74.88998</v>
      </c>
      <c r="AT680" s="112">
        <v>2.948303</v>
      </c>
      <c r="AU680" s="112">
        <v>10.9193</v>
      </c>
      <c r="AV680" s="112">
        <v>7.48506</v>
      </c>
      <c r="AW680" s="112">
        <v>32.75791</v>
      </c>
      <c r="AX680" s="112">
        <v>0.0</v>
      </c>
      <c r="AY680" s="112">
        <v>0.6573594</v>
      </c>
      <c r="AZ680" s="112">
        <v>3.374302</v>
      </c>
    </row>
    <row r="681" hidden="1">
      <c r="A681">
        <f t="shared" si="2"/>
        <v>0</v>
      </c>
      <c r="B681" t="str">
        <f t="shared" si="3"/>
        <v/>
      </c>
      <c r="C681" t="str">
        <f>if(and(D$4&gt;1,E681=PROSES!$D$22),,D681)</f>
        <v/>
      </c>
      <c r="D681" s="1" t="str">
        <f>if(and(F$4&gt;1,F681=PROSES!$B$10),,F681)</f>
        <v/>
      </c>
      <c r="E681" t="str">
        <f t="shared" si="4"/>
        <v/>
      </c>
      <c r="F681" t="str">
        <f t="shared" si="5"/>
        <v/>
      </c>
      <c r="G681" s="1" t="str">
        <f>if(Z681=PROSES!$E$29,T681,)</f>
        <v/>
      </c>
      <c r="H681" t="str">
        <f>if(X681=PROSES!$E$29,T681,)</f>
        <v/>
      </c>
      <c r="I681" t="str">
        <f t="shared" si="6"/>
        <v/>
      </c>
      <c r="J681" t="str">
        <f>if(and($K$4&gt;1,R681=PROSES!$C$2),,K681)</f>
        <v/>
      </c>
      <c r="K681" s="1" t="str">
        <f>if(and($L$4&gt;1,L681=PROSES!$B$2),,L681)</f>
        <v/>
      </c>
      <c r="L681" t="str">
        <f t="shared" si="7"/>
        <v/>
      </c>
      <c r="M681" t="str">
        <f>if(Z681=PROSES!$B$3,T681,)</f>
        <v/>
      </c>
      <c r="N681" t="str">
        <f>if(X681=PROSES!$B$3,T681,)</f>
        <v/>
      </c>
      <c r="O681" t="str">
        <f t="shared" si="8"/>
        <v/>
      </c>
      <c r="P681" t="str">
        <f>if(Z681=PROSES!$B$1,T681,)</f>
        <v/>
      </c>
      <c r="Q681" t="str">
        <f>if(X681=PROSES!$B$1,T681,)</f>
        <v/>
      </c>
      <c r="R681" t="str">
        <f t="shared" si="9"/>
        <v>DAWUAN5KOSAMBI BARU5</v>
      </c>
      <c r="S681" s="3"/>
      <c r="T681" s="68" t="s">
        <v>1253</v>
      </c>
      <c r="U681" s="68" t="s">
        <v>115</v>
      </c>
      <c r="V681" s="68" t="s">
        <v>115</v>
      </c>
      <c r="W681" s="114" t="s">
        <v>220</v>
      </c>
      <c r="X681" s="68" t="s">
        <v>1254</v>
      </c>
      <c r="Y681" s="68" t="s">
        <v>85</v>
      </c>
      <c r="Z681" s="68" t="s">
        <v>809</v>
      </c>
      <c r="AA681" s="68" t="s">
        <v>85</v>
      </c>
      <c r="AB681" s="6"/>
      <c r="AC681" s="6"/>
      <c r="AD681" s="112">
        <v>0.0</v>
      </c>
      <c r="AE681" s="112">
        <v>1.0</v>
      </c>
      <c r="AF681" s="6"/>
      <c r="AG681" s="112">
        <v>9.0</v>
      </c>
      <c r="AH681" s="112">
        <v>1.0</v>
      </c>
      <c r="AI681" s="68" t="s">
        <v>64</v>
      </c>
      <c r="AJ681" s="112">
        <v>0.0</v>
      </c>
      <c r="AK681" s="6"/>
      <c r="AL681" s="6"/>
      <c r="AM681" s="112">
        <v>0.0</v>
      </c>
      <c r="AN681" s="112">
        <v>0.0</v>
      </c>
      <c r="AO681" s="112">
        <v>100.0</v>
      </c>
      <c r="AP681" s="112">
        <v>1.0</v>
      </c>
      <c r="AQ681" s="112">
        <v>0.78</v>
      </c>
      <c r="AR681" s="112">
        <v>3.730964</v>
      </c>
      <c r="AS681" s="112">
        <v>78.54912</v>
      </c>
      <c r="AT681" s="112">
        <v>0.7407</v>
      </c>
      <c r="AU681" s="112">
        <v>3.6567</v>
      </c>
      <c r="AV681" s="112">
        <v>2.0907</v>
      </c>
      <c r="AW681" s="112">
        <v>10.9701</v>
      </c>
      <c r="AX681" s="112">
        <v>0.0</v>
      </c>
      <c r="AY681" s="112">
        <v>0.6644356</v>
      </c>
      <c r="AZ681" s="112">
        <v>0.9922302</v>
      </c>
    </row>
    <row r="682" hidden="1">
      <c r="A682">
        <f t="shared" si="2"/>
        <v>0</v>
      </c>
      <c r="B682" t="str">
        <f t="shared" si="3"/>
        <v/>
      </c>
      <c r="C682" t="str">
        <f>if(and(D$4&gt;1,E682=PROSES!$D$22),,D682)</f>
        <v/>
      </c>
      <c r="D682" s="1" t="str">
        <f>if(and(F$4&gt;1,F682=PROSES!$B$10),,F682)</f>
        <v/>
      </c>
      <c r="E682" t="str">
        <f t="shared" si="4"/>
        <v/>
      </c>
      <c r="F682" t="str">
        <f t="shared" si="5"/>
        <v/>
      </c>
      <c r="G682" s="1" t="str">
        <f>if(Z682=PROSES!$E$29,T682,)</f>
        <v/>
      </c>
      <c r="H682" t="str">
        <f>if(X682=PROSES!$E$29,T682,)</f>
        <v/>
      </c>
      <c r="I682" t="str">
        <f t="shared" si="6"/>
        <v/>
      </c>
      <c r="J682" t="str">
        <f>if(and($K$4&gt;1,R682=PROSES!$C$2),,K682)</f>
        <v/>
      </c>
      <c r="K682" s="1" t="str">
        <f>if(and($L$4&gt;1,L682=PROSES!$B$2),,L682)</f>
        <v/>
      </c>
      <c r="L682" t="str">
        <f t="shared" si="7"/>
        <v/>
      </c>
      <c r="M682" t="str">
        <f>if(Z682=PROSES!$B$3,T682,)</f>
        <v/>
      </c>
      <c r="N682" t="str">
        <f>if(X682=PROSES!$B$3,T682,)</f>
        <v/>
      </c>
      <c r="O682" t="str">
        <f t="shared" si="8"/>
        <v/>
      </c>
      <c r="P682" t="str">
        <f>if(Z682=PROSES!$B$1,T682,)</f>
        <v/>
      </c>
      <c r="Q682" t="str">
        <f>if(X682=PROSES!$B$1,T682,)</f>
        <v/>
      </c>
      <c r="R682" t="str">
        <f t="shared" si="9"/>
        <v>DAWUAN5KOSAMBI BARU5</v>
      </c>
      <c r="S682" s="3"/>
      <c r="T682" s="68" t="s">
        <v>1255</v>
      </c>
      <c r="U682" s="68" t="s">
        <v>115</v>
      </c>
      <c r="V682" s="68" t="s">
        <v>115</v>
      </c>
      <c r="W682" s="114" t="s">
        <v>220</v>
      </c>
      <c r="X682" s="68" t="s">
        <v>1254</v>
      </c>
      <c r="Y682" s="68" t="s">
        <v>88</v>
      </c>
      <c r="Z682" s="68" t="s">
        <v>809</v>
      </c>
      <c r="AA682" s="68" t="s">
        <v>85</v>
      </c>
      <c r="AB682" s="6"/>
      <c r="AC682" s="6"/>
      <c r="AD682" s="112">
        <v>0.0</v>
      </c>
      <c r="AE682" s="112">
        <v>1.0</v>
      </c>
      <c r="AF682" s="6"/>
      <c r="AG682" s="112">
        <v>9.0</v>
      </c>
      <c r="AH682" s="112">
        <v>1.0</v>
      </c>
      <c r="AI682" s="68" t="s">
        <v>64</v>
      </c>
      <c r="AJ682" s="112">
        <v>0.0</v>
      </c>
      <c r="AK682" s="6"/>
      <c r="AL682" s="6"/>
      <c r="AM682" s="112">
        <v>0.0</v>
      </c>
      <c r="AN682" s="112">
        <v>0.0</v>
      </c>
      <c r="AO682" s="112">
        <v>100.0</v>
      </c>
      <c r="AP682" s="112">
        <v>1.0</v>
      </c>
      <c r="AQ682" s="112">
        <v>0.78</v>
      </c>
      <c r="AR682" s="112">
        <v>3.730964</v>
      </c>
      <c r="AS682" s="112">
        <v>78.54912</v>
      </c>
      <c r="AT682" s="112">
        <v>0.7407</v>
      </c>
      <c r="AU682" s="112">
        <v>3.6567</v>
      </c>
      <c r="AV682" s="112">
        <v>2.0907</v>
      </c>
      <c r="AW682" s="112">
        <v>10.9701</v>
      </c>
      <c r="AX682" s="112">
        <v>0.0</v>
      </c>
      <c r="AY682" s="112">
        <v>0.6644356</v>
      </c>
      <c r="AZ682" s="112">
        <v>0.9922302</v>
      </c>
    </row>
    <row r="683" hidden="1">
      <c r="A683">
        <f t="shared" si="2"/>
        <v>0</v>
      </c>
      <c r="B683" t="str">
        <f t="shared" si="3"/>
        <v/>
      </c>
      <c r="C683" t="str">
        <f>if(and(D$4&gt;1,E683=PROSES!$D$22),,D683)</f>
        <v/>
      </c>
      <c r="D683" s="1" t="str">
        <f>if(and(F$4&gt;1,F683=PROSES!$B$10),,F683)</f>
        <v/>
      </c>
      <c r="E683" t="str">
        <f t="shared" si="4"/>
        <v/>
      </c>
      <c r="F683" t="str">
        <f t="shared" si="5"/>
        <v/>
      </c>
      <c r="G683" s="1" t="str">
        <f>if(Z683=PROSES!$E$29,T683,)</f>
        <v/>
      </c>
      <c r="H683" t="str">
        <f>if(X683=PROSES!$E$29,T683,)</f>
        <v/>
      </c>
      <c r="I683" t="str">
        <f t="shared" si="6"/>
        <v/>
      </c>
      <c r="J683" t="str">
        <f>if(and($K$4&gt;1,R683=PROSES!$C$2),,K683)</f>
        <v/>
      </c>
      <c r="K683" s="1" t="str">
        <f>if(and($L$4&gt;1,L683=PROSES!$B$2),,L683)</f>
        <v/>
      </c>
      <c r="L683" t="str">
        <f t="shared" si="7"/>
        <v/>
      </c>
      <c r="M683" t="str">
        <f>if(Z683=PROSES!$B$3,T683,)</f>
        <v/>
      </c>
      <c r="N683" t="str">
        <f>if(X683=PROSES!$B$3,T683,)</f>
        <v/>
      </c>
      <c r="O683" t="str">
        <f t="shared" si="8"/>
        <v/>
      </c>
      <c r="P683" t="str">
        <f>if(Z683=PROSES!$B$1,T683,)</f>
        <v/>
      </c>
      <c r="Q683" t="str">
        <f>if(X683=PROSES!$B$1,T683,)</f>
        <v/>
      </c>
      <c r="R683" t="str">
        <f t="shared" si="9"/>
        <v>KOSAMBI BARU4INDOBHARAT4</v>
      </c>
      <c r="S683" s="3"/>
      <c r="T683" s="68" t="s">
        <v>1256</v>
      </c>
      <c r="U683" s="68" t="s">
        <v>115</v>
      </c>
      <c r="V683" s="68" t="s">
        <v>115</v>
      </c>
      <c r="W683" s="114" t="s">
        <v>215</v>
      </c>
      <c r="X683" s="68" t="s">
        <v>736</v>
      </c>
      <c r="Y683" s="68" t="s">
        <v>118</v>
      </c>
      <c r="Z683" s="68" t="s">
        <v>1004</v>
      </c>
      <c r="AA683" s="68" t="s">
        <v>123</v>
      </c>
      <c r="AB683" s="6"/>
      <c r="AC683" s="6"/>
      <c r="AD683" s="112">
        <v>0.0</v>
      </c>
      <c r="AE683" s="112">
        <v>1.0</v>
      </c>
      <c r="AF683" s="6"/>
      <c r="AG683" s="112">
        <v>14.24</v>
      </c>
      <c r="AH683" s="112">
        <v>1.0</v>
      </c>
      <c r="AI683" s="68" t="s">
        <v>64</v>
      </c>
      <c r="AJ683" s="112">
        <v>0.0</v>
      </c>
      <c r="AK683" s="6"/>
      <c r="AL683" s="6"/>
      <c r="AM683" s="112">
        <v>0.0</v>
      </c>
      <c r="AN683" s="112">
        <v>0.0</v>
      </c>
      <c r="AO683" s="112">
        <v>100.0</v>
      </c>
      <c r="AP683" s="112">
        <v>1.0</v>
      </c>
      <c r="AQ683" s="112">
        <v>0.44</v>
      </c>
      <c r="AR683" s="112">
        <v>6.311434</v>
      </c>
      <c r="AS683" s="112">
        <v>60.53732</v>
      </c>
      <c r="AT683" s="112">
        <v>3.10432</v>
      </c>
      <c r="AU683" s="112">
        <v>5.495216</v>
      </c>
      <c r="AV683" s="112">
        <v>5.24032</v>
      </c>
      <c r="AW683" s="112">
        <v>16.48565</v>
      </c>
      <c r="AX683" s="112">
        <v>0.0</v>
      </c>
      <c r="AY683" s="112">
        <v>0.5913117</v>
      </c>
      <c r="AZ683" s="112">
        <v>18.4643</v>
      </c>
    </row>
    <row r="684" hidden="1">
      <c r="A684">
        <f t="shared" si="2"/>
        <v>0</v>
      </c>
      <c r="B684" t="str">
        <f t="shared" si="3"/>
        <v/>
      </c>
      <c r="C684" t="str">
        <f>if(and(D$4&gt;1,E684=PROSES!$D$22),,D684)</f>
        <v/>
      </c>
      <c r="D684" s="1" t="str">
        <f>if(and(F$4&gt;1,F684=PROSES!$B$10),,F684)</f>
        <v/>
      </c>
      <c r="E684" t="str">
        <f t="shared" si="4"/>
        <v/>
      </c>
      <c r="F684" t="str">
        <f t="shared" si="5"/>
        <v/>
      </c>
      <c r="G684" s="1" t="str">
        <f>if(Z684=PROSES!$E$29,T684,)</f>
        <v/>
      </c>
      <c r="H684" t="str">
        <f>if(X684=PROSES!$E$29,T684,)</f>
        <v/>
      </c>
      <c r="I684" t="str">
        <f t="shared" si="6"/>
        <v/>
      </c>
      <c r="J684" t="str">
        <f>if(and($K$4&gt;1,R684=PROSES!$C$2),,K684)</f>
        <v/>
      </c>
      <c r="K684" s="1" t="str">
        <f>if(and($L$4&gt;1,L684=PROSES!$B$2),,L684)</f>
        <v/>
      </c>
      <c r="L684" t="str">
        <f t="shared" si="7"/>
        <v/>
      </c>
      <c r="M684" t="str">
        <f>if(Z684=PROSES!$B$3,T684,)</f>
        <v/>
      </c>
      <c r="N684" t="str">
        <f>if(X684=PROSES!$B$3,T684,)</f>
        <v/>
      </c>
      <c r="O684" t="str">
        <f t="shared" si="8"/>
        <v/>
      </c>
      <c r="P684" t="str">
        <f>if(Z684=PROSES!$B$1,T684,)</f>
        <v/>
      </c>
      <c r="Q684" t="str">
        <f>if(X684=PROSES!$B$1,T684,)</f>
        <v/>
      </c>
      <c r="R684" t="str">
        <f t="shared" si="9"/>
        <v>KUTAMEKAR5KOSAMBI BARU5</v>
      </c>
      <c r="S684" s="3"/>
      <c r="T684" s="68" t="s">
        <v>1257</v>
      </c>
      <c r="U684" s="68" t="s">
        <v>115</v>
      </c>
      <c r="V684" s="68" t="s">
        <v>115</v>
      </c>
      <c r="W684" s="114" t="s">
        <v>90</v>
      </c>
      <c r="X684" s="68" t="s">
        <v>1258</v>
      </c>
      <c r="Y684" s="68" t="s">
        <v>88</v>
      </c>
      <c r="Z684" s="68" t="s">
        <v>809</v>
      </c>
      <c r="AA684" s="68" t="s">
        <v>85</v>
      </c>
      <c r="AB684" s="6"/>
      <c r="AC684" s="6"/>
      <c r="AD684" s="112">
        <v>0.0</v>
      </c>
      <c r="AE684" s="112">
        <v>1.0</v>
      </c>
      <c r="AF684" s="6"/>
      <c r="AG684" s="112">
        <v>7.4</v>
      </c>
      <c r="AH684" s="112">
        <v>1.0</v>
      </c>
      <c r="AI684" s="68" t="s">
        <v>64</v>
      </c>
      <c r="AJ684" s="112">
        <v>0.0</v>
      </c>
      <c r="AK684" s="6"/>
      <c r="AL684" s="6"/>
      <c r="AM684" s="112">
        <v>0.0</v>
      </c>
      <c r="AN684" s="112">
        <v>0.0</v>
      </c>
      <c r="AO684" s="112">
        <v>100.0</v>
      </c>
      <c r="AP684" s="112">
        <v>1.0</v>
      </c>
      <c r="AQ684" s="112">
        <v>1.62</v>
      </c>
      <c r="AR684" s="112">
        <v>2.096829</v>
      </c>
      <c r="AS684" s="112">
        <v>82.15014</v>
      </c>
      <c r="AT684" s="112">
        <v>0.28638</v>
      </c>
      <c r="AU684" s="112">
        <v>2.07718</v>
      </c>
      <c r="AV684" s="112">
        <v>1.39638</v>
      </c>
      <c r="AW684" s="112">
        <v>6.23154</v>
      </c>
      <c r="AX684" s="112">
        <v>0.0</v>
      </c>
      <c r="AY684" s="112">
        <v>0.683587</v>
      </c>
      <c r="AZ684" s="112">
        <v>-7.109503</v>
      </c>
    </row>
    <row r="685" hidden="1">
      <c r="A685">
        <f t="shared" si="2"/>
        <v>0</v>
      </c>
      <c r="B685" t="str">
        <f t="shared" si="3"/>
        <v/>
      </c>
      <c r="C685" t="str">
        <f>if(and(D$4&gt;1,E685=PROSES!$D$22),,D685)</f>
        <v/>
      </c>
      <c r="D685" s="1" t="str">
        <f>if(and(F$4&gt;1,F685=PROSES!$B$10),,F685)</f>
        <v/>
      </c>
      <c r="E685" t="str">
        <f t="shared" si="4"/>
        <v/>
      </c>
      <c r="F685" t="str">
        <f t="shared" si="5"/>
        <v/>
      </c>
      <c r="G685" s="1" t="str">
        <f>if(Z685=PROSES!$E$29,T685,)</f>
        <v/>
      </c>
      <c r="H685" t="str">
        <f>if(X685=PROSES!$E$29,T685,)</f>
        <v/>
      </c>
      <c r="I685" t="str">
        <f t="shared" si="6"/>
        <v/>
      </c>
      <c r="J685" t="str">
        <f>if(and($K$4&gt;1,R685=PROSES!$C$2),,K685)</f>
        <v/>
      </c>
      <c r="K685" s="1" t="str">
        <f>if(and($L$4&gt;1,L685=PROSES!$B$2),,L685)</f>
        <v/>
      </c>
      <c r="L685" t="str">
        <f t="shared" si="7"/>
        <v/>
      </c>
      <c r="M685" t="str">
        <f>if(Z685=PROSES!$B$3,T685,)</f>
        <v/>
      </c>
      <c r="N685" t="str">
        <f>if(X685=PROSES!$B$3,T685,)</f>
        <v/>
      </c>
      <c r="O685" t="str">
        <f t="shared" si="8"/>
        <v/>
      </c>
      <c r="P685" t="str">
        <f>if(Z685=PROSES!$B$1,T685,)</f>
        <v/>
      </c>
      <c r="Q685" t="str">
        <f>if(X685=PROSES!$B$1,T685,)</f>
        <v/>
      </c>
      <c r="R685" t="str">
        <f t="shared" si="9"/>
        <v>MALIGI5KOSAMBI BARU5</v>
      </c>
      <c r="S685" s="3"/>
      <c r="T685" s="68" t="s">
        <v>1259</v>
      </c>
      <c r="U685" s="68" t="s">
        <v>115</v>
      </c>
      <c r="V685" s="68" t="s">
        <v>115</v>
      </c>
      <c r="W685" s="114" t="s">
        <v>90</v>
      </c>
      <c r="X685" s="68" t="s">
        <v>1260</v>
      </c>
      <c r="Y685" s="68" t="s">
        <v>85</v>
      </c>
      <c r="Z685" s="68" t="s">
        <v>809</v>
      </c>
      <c r="AA685" s="68" t="s">
        <v>85</v>
      </c>
      <c r="AB685" s="6"/>
      <c r="AC685" s="6"/>
      <c r="AD685" s="112">
        <v>0.0</v>
      </c>
      <c r="AE685" s="112">
        <v>1.0</v>
      </c>
      <c r="AF685" s="6"/>
      <c r="AG685" s="112">
        <v>7.0</v>
      </c>
      <c r="AH685" s="112">
        <v>1.0</v>
      </c>
      <c r="AI685" s="68" t="s">
        <v>64</v>
      </c>
      <c r="AJ685" s="112">
        <v>0.0</v>
      </c>
      <c r="AK685" s="6"/>
      <c r="AL685" s="6"/>
      <c r="AM685" s="112">
        <v>0.0</v>
      </c>
      <c r="AN685" s="112">
        <v>0.0</v>
      </c>
      <c r="AO685" s="112">
        <v>100.0</v>
      </c>
      <c r="AP685" s="112">
        <v>1.0</v>
      </c>
      <c r="AQ685" s="112">
        <v>1.62</v>
      </c>
      <c r="AR685" s="112">
        <v>1.983487</v>
      </c>
      <c r="AS685" s="112">
        <v>82.15014</v>
      </c>
      <c r="AT685" s="112">
        <v>0.2709</v>
      </c>
      <c r="AU685" s="112">
        <v>1.9649</v>
      </c>
      <c r="AV685" s="112">
        <v>1.3209</v>
      </c>
      <c r="AW685" s="112">
        <v>5.8947</v>
      </c>
      <c r="AX685" s="112">
        <v>0.0</v>
      </c>
      <c r="AY685" s="112">
        <v>0.683587</v>
      </c>
      <c r="AZ685" s="112">
        <v>-7.109503</v>
      </c>
    </row>
    <row r="686" hidden="1">
      <c r="A686">
        <f t="shared" si="2"/>
        <v>0</v>
      </c>
      <c r="B686" t="str">
        <f t="shared" si="3"/>
        <v/>
      </c>
      <c r="C686" t="str">
        <f>if(and(D$4&gt;1,E686=PROSES!$D$22),,D686)</f>
        <v/>
      </c>
      <c r="D686" s="1" t="str">
        <f>if(and(F$4&gt;1,F686=PROSES!$B$10),,F686)</f>
        <v/>
      </c>
      <c r="E686" t="str">
        <f t="shared" si="4"/>
        <v/>
      </c>
      <c r="F686" t="str">
        <f t="shared" si="5"/>
        <v/>
      </c>
      <c r="G686" s="1" t="str">
        <f>if(Z686=PROSES!$E$29,T686,)</f>
        <v/>
      </c>
      <c r="H686" t="str">
        <f>if(X686=PROSES!$E$29,T686,)</f>
        <v/>
      </c>
      <c r="I686" t="str">
        <f t="shared" si="6"/>
        <v/>
      </c>
      <c r="J686" t="str">
        <f>if(and($K$4&gt;1,R686=PROSES!$C$2),,K686)</f>
        <v/>
      </c>
      <c r="K686" s="1" t="str">
        <f>if(and($L$4&gt;1,L686=PROSES!$B$2),,L686)</f>
        <v/>
      </c>
      <c r="L686" t="str">
        <f t="shared" si="7"/>
        <v/>
      </c>
      <c r="M686" t="str">
        <f>if(Z686=PROSES!$B$3,T686,)</f>
        <v/>
      </c>
      <c r="N686" t="str">
        <f>if(X686=PROSES!$B$3,T686,)</f>
        <v/>
      </c>
      <c r="O686" t="str">
        <f t="shared" si="8"/>
        <v/>
      </c>
      <c r="P686" t="str">
        <f>if(Z686=PROSES!$B$1,T686,)</f>
        <v/>
      </c>
      <c r="Q686" t="str">
        <f>if(X686=PROSES!$B$1,T686,)</f>
        <v/>
      </c>
      <c r="R686" t="str">
        <f t="shared" si="9"/>
        <v>KOSAMBI BARU4PINDODELI4</v>
      </c>
      <c r="S686" s="3"/>
      <c r="T686" s="68" t="s">
        <v>1261</v>
      </c>
      <c r="U686" s="68" t="s">
        <v>115</v>
      </c>
      <c r="V686" s="68" t="s">
        <v>115</v>
      </c>
      <c r="W686" s="68" t="s">
        <v>215</v>
      </c>
      <c r="X686" s="68" t="s">
        <v>736</v>
      </c>
      <c r="Y686" s="68" t="s">
        <v>1262</v>
      </c>
      <c r="Z686" s="68" t="s">
        <v>1263</v>
      </c>
      <c r="AA686" s="68" t="s">
        <v>123</v>
      </c>
      <c r="AB686" s="6"/>
      <c r="AC686" s="6"/>
      <c r="AD686" s="112">
        <v>0.0</v>
      </c>
      <c r="AE686" s="112">
        <v>1.0</v>
      </c>
      <c r="AF686" s="6"/>
      <c r="AG686" s="112">
        <v>12.0</v>
      </c>
      <c r="AH686" s="112">
        <v>1.0</v>
      </c>
      <c r="AI686" s="68" t="s">
        <v>64</v>
      </c>
      <c r="AJ686" s="112">
        <v>0.0</v>
      </c>
      <c r="AK686" s="6"/>
      <c r="AL686" s="6"/>
      <c r="AM686" s="112">
        <v>0.0</v>
      </c>
      <c r="AN686" s="112">
        <v>0.0</v>
      </c>
      <c r="AO686" s="112">
        <v>100.0</v>
      </c>
      <c r="AP686" s="112">
        <v>1.0</v>
      </c>
      <c r="AQ686" s="112">
        <v>0.44</v>
      </c>
      <c r="AR686" s="112">
        <v>5.318624</v>
      </c>
      <c r="AS686" s="112">
        <v>60.53732</v>
      </c>
      <c r="AT686" s="112">
        <v>2.616</v>
      </c>
      <c r="AU686" s="112">
        <v>4.6308</v>
      </c>
      <c r="AV686" s="112">
        <v>4.416</v>
      </c>
      <c r="AW686" s="112">
        <v>13.8924</v>
      </c>
      <c r="AX686" s="112">
        <v>0.0</v>
      </c>
      <c r="AY686" s="112">
        <v>0.5913117</v>
      </c>
      <c r="AZ686" s="112">
        <v>18.4643</v>
      </c>
    </row>
    <row r="687" hidden="1">
      <c r="A687">
        <f t="shared" si="2"/>
        <v>0</v>
      </c>
      <c r="B687" t="str">
        <f t="shared" si="3"/>
        <v/>
      </c>
      <c r="C687" t="str">
        <f>if(and(D$4&gt;1,E687=PROSES!$D$22),,D687)</f>
        <v/>
      </c>
      <c r="D687" s="1" t="str">
        <f>if(and(F$4&gt;1,F687=PROSES!$B$10),,F687)</f>
        <v/>
      </c>
      <c r="E687" t="str">
        <f t="shared" si="4"/>
        <v/>
      </c>
      <c r="F687" t="str">
        <f t="shared" si="5"/>
        <v/>
      </c>
      <c r="G687" s="1" t="str">
        <f>if(Z687=PROSES!$E$29,T687,)</f>
        <v/>
      </c>
      <c r="H687" t="str">
        <f>if(X687=PROSES!$E$29,T687,)</f>
        <v/>
      </c>
      <c r="I687" t="str">
        <f t="shared" si="6"/>
        <v/>
      </c>
      <c r="J687" t="str">
        <f>if(and($K$4&gt;1,R687=PROSES!$C$2),,K687)</f>
        <v/>
      </c>
      <c r="K687" s="1" t="str">
        <f>if(and($L$4&gt;1,L687=PROSES!$B$2),,L687)</f>
        <v/>
      </c>
      <c r="L687" t="str">
        <f t="shared" si="7"/>
        <v/>
      </c>
      <c r="M687" t="str">
        <f>if(Z687=PROSES!$B$3,T687,)</f>
        <v/>
      </c>
      <c r="N687" t="str">
        <f>if(X687=PROSES!$B$3,T687,)</f>
        <v/>
      </c>
      <c r="O687" t="str">
        <f t="shared" si="8"/>
        <v/>
      </c>
      <c r="P687" t="str">
        <f>if(Z687=PROSES!$B$1,T687,)</f>
        <v/>
      </c>
      <c r="Q687" t="str">
        <f>if(X687=PROSES!$B$1,T687,)</f>
        <v/>
      </c>
      <c r="R687" t="str">
        <f t="shared" si="9"/>
        <v>KOSAMBI BARU4PINDODELI4</v>
      </c>
      <c r="S687" s="3"/>
      <c r="T687" s="68" t="s">
        <v>1264</v>
      </c>
      <c r="U687" s="68" t="s">
        <v>115</v>
      </c>
      <c r="V687" s="68" t="s">
        <v>115</v>
      </c>
      <c r="W687" s="68" t="s">
        <v>215</v>
      </c>
      <c r="X687" s="68" t="s">
        <v>736</v>
      </c>
      <c r="Y687" s="68" t="s">
        <v>1262</v>
      </c>
      <c r="Z687" s="68" t="s">
        <v>1263</v>
      </c>
      <c r="AA687" s="68" t="s">
        <v>123</v>
      </c>
      <c r="AB687" s="6"/>
      <c r="AC687" s="6"/>
      <c r="AD687" s="112">
        <v>0.0</v>
      </c>
      <c r="AE687" s="112">
        <v>1.0</v>
      </c>
      <c r="AF687" s="6"/>
      <c r="AG687" s="112">
        <v>12.0</v>
      </c>
      <c r="AH687" s="112">
        <v>1.0</v>
      </c>
      <c r="AI687" s="68" t="s">
        <v>64</v>
      </c>
      <c r="AJ687" s="112">
        <v>0.0</v>
      </c>
      <c r="AK687" s="6"/>
      <c r="AL687" s="6"/>
      <c r="AM687" s="112">
        <v>0.0</v>
      </c>
      <c r="AN687" s="112">
        <v>0.0</v>
      </c>
      <c r="AO687" s="112">
        <v>100.0</v>
      </c>
      <c r="AP687" s="112">
        <v>1.0</v>
      </c>
      <c r="AQ687" s="112">
        <v>0.44</v>
      </c>
      <c r="AR687" s="112">
        <v>5.318624</v>
      </c>
      <c r="AS687" s="112">
        <v>60.53732</v>
      </c>
      <c r="AT687" s="112">
        <v>2.616</v>
      </c>
      <c r="AU687" s="112">
        <v>4.6308</v>
      </c>
      <c r="AV687" s="112">
        <v>4.416</v>
      </c>
      <c r="AW687" s="112">
        <v>13.8924</v>
      </c>
      <c r="AX687" s="112">
        <v>0.0</v>
      </c>
      <c r="AY687" s="112">
        <v>0.5913117</v>
      </c>
      <c r="AZ687" s="112">
        <v>18.4643</v>
      </c>
    </row>
    <row r="688" hidden="1">
      <c r="A688">
        <f t="shared" si="2"/>
        <v>0</v>
      </c>
      <c r="B688" t="str">
        <f t="shared" si="3"/>
        <v/>
      </c>
      <c r="C688" t="str">
        <f>if(and(D$4&gt;1,E688=PROSES!$D$22),,D688)</f>
        <v/>
      </c>
      <c r="D688" s="1" t="str">
        <f>if(and(F$4&gt;1,F688=PROSES!$B$10),,F688)</f>
        <v/>
      </c>
      <c r="E688" t="str">
        <f t="shared" si="4"/>
        <v/>
      </c>
      <c r="F688" t="str">
        <f t="shared" si="5"/>
        <v/>
      </c>
      <c r="G688" s="1" t="str">
        <f>if(Z688=PROSES!$E$29,T688,)</f>
        <v/>
      </c>
      <c r="H688" t="str">
        <f>if(X688=PROSES!$E$29,T688,)</f>
        <v/>
      </c>
      <c r="I688" t="str">
        <f t="shared" si="6"/>
        <v/>
      </c>
      <c r="J688" t="str">
        <f>if(and($K$4&gt;1,R688=PROSES!$C$2),,K688)</f>
        <v/>
      </c>
      <c r="K688" s="1" t="str">
        <f>if(and($L$4&gt;1,L688=PROSES!$B$2),,L688)</f>
        <v/>
      </c>
      <c r="L688" t="str">
        <f t="shared" si="7"/>
        <v/>
      </c>
      <c r="M688" t="str">
        <f>if(Z688=PROSES!$B$3,T688,)</f>
        <v/>
      </c>
      <c r="N688" t="str">
        <f>if(X688=PROSES!$B$3,T688,)</f>
        <v/>
      </c>
      <c r="O688" t="str">
        <f t="shared" si="8"/>
        <v/>
      </c>
      <c r="P688" t="str">
        <f>if(Z688=PROSES!$B$1,T688,)</f>
        <v/>
      </c>
      <c r="Q688" t="str">
        <f>if(X688=PROSES!$B$1,T688,)</f>
        <v/>
      </c>
      <c r="R688" t="str">
        <f t="shared" si="9"/>
        <v>RENGASDENGKLOK4KOSAMBI BARU4</v>
      </c>
      <c r="S688" s="3"/>
      <c r="T688" s="68" t="s">
        <v>1265</v>
      </c>
      <c r="U688" s="68" t="s">
        <v>115</v>
      </c>
      <c r="V688" s="68" t="s">
        <v>115</v>
      </c>
      <c r="W688" s="68" t="s">
        <v>122</v>
      </c>
      <c r="X688" s="68" t="s">
        <v>1266</v>
      </c>
      <c r="Y688" s="68" t="s">
        <v>123</v>
      </c>
      <c r="Z688" s="68" t="s">
        <v>736</v>
      </c>
      <c r="AA688" s="68" t="s">
        <v>123</v>
      </c>
      <c r="AB688" s="6"/>
      <c r="AC688" s="6"/>
      <c r="AD688" s="112">
        <v>0.0</v>
      </c>
      <c r="AE688" s="112">
        <v>1.0</v>
      </c>
      <c r="AF688" s="6"/>
      <c r="AG688" s="112">
        <v>25.3</v>
      </c>
      <c r="AH688" s="112">
        <v>1.0</v>
      </c>
      <c r="AI688" s="68" t="s">
        <v>64</v>
      </c>
      <c r="AJ688" s="112">
        <v>0.0</v>
      </c>
      <c r="AK688" s="6"/>
      <c r="AL688" s="6"/>
      <c r="AM688" s="112">
        <v>0.0</v>
      </c>
      <c r="AN688" s="112">
        <v>0.0</v>
      </c>
      <c r="AO688" s="112">
        <v>100.0</v>
      </c>
      <c r="AP688" s="112">
        <v>1.0</v>
      </c>
      <c r="AQ688" s="112">
        <v>0.44</v>
      </c>
      <c r="AR688" s="112">
        <v>11.23368</v>
      </c>
      <c r="AS688" s="112">
        <v>60.66966</v>
      </c>
      <c r="AT688" s="112">
        <v>5.50275</v>
      </c>
      <c r="AU688" s="112">
        <v>9.79363</v>
      </c>
      <c r="AV688" s="112">
        <v>9.29775</v>
      </c>
      <c r="AW688" s="112">
        <v>29.38089</v>
      </c>
      <c r="AX688" s="112">
        <v>0.0</v>
      </c>
      <c r="AY688" s="112">
        <v>0.5920149</v>
      </c>
      <c r="AZ688" s="112">
        <v>18.36523</v>
      </c>
    </row>
    <row r="689" hidden="1">
      <c r="A689">
        <f t="shared" si="2"/>
        <v>0</v>
      </c>
      <c r="B689" t="str">
        <f t="shared" si="3"/>
        <v/>
      </c>
      <c r="C689" t="str">
        <f>if(and(D$4&gt;1,E689=PROSES!$D$22),,D689)</f>
        <v/>
      </c>
      <c r="D689" s="1" t="str">
        <f>if(and(F$4&gt;1,F689=PROSES!$B$10),,F689)</f>
        <v/>
      </c>
      <c r="E689" t="str">
        <f t="shared" si="4"/>
        <v/>
      </c>
      <c r="F689" t="str">
        <f t="shared" si="5"/>
        <v/>
      </c>
      <c r="G689" s="1" t="str">
        <f>if(Z689=PROSES!$E$29,T689,)</f>
        <v/>
      </c>
      <c r="H689" t="str">
        <f>if(X689=PROSES!$E$29,T689,)</f>
        <v/>
      </c>
      <c r="I689" t="str">
        <f t="shared" si="6"/>
        <v/>
      </c>
      <c r="J689" t="str">
        <f>if(and($K$4&gt;1,R689=PROSES!$C$2),,K689)</f>
        <v/>
      </c>
      <c r="K689" s="1" t="str">
        <f>if(and($L$4&gt;1,L689=PROSES!$B$2),,L689)</f>
        <v/>
      </c>
      <c r="L689" t="str">
        <f t="shared" si="7"/>
        <v/>
      </c>
      <c r="M689" t="str">
        <f>if(Z689=PROSES!$B$3,T689,)</f>
        <v/>
      </c>
      <c r="N689" t="str">
        <f>if(X689=PROSES!$B$3,T689,)</f>
        <v/>
      </c>
      <c r="O689" t="str">
        <f t="shared" si="8"/>
        <v/>
      </c>
      <c r="P689" t="str">
        <f>if(Z689=PROSES!$B$1,T689,)</f>
        <v/>
      </c>
      <c r="Q689" t="str">
        <f>if(X689=PROSES!$B$1,T689,)</f>
        <v/>
      </c>
      <c r="R689" t="str">
        <f t="shared" si="9"/>
        <v>RENGASDENGKLOK4KOSAMBI BARU4</v>
      </c>
      <c r="S689" s="3"/>
      <c r="T689" s="68" t="s">
        <v>1267</v>
      </c>
      <c r="U689" s="68" t="s">
        <v>115</v>
      </c>
      <c r="V689" s="68" t="s">
        <v>115</v>
      </c>
      <c r="W689" s="68" t="s">
        <v>122</v>
      </c>
      <c r="X689" s="68" t="s">
        <v>1266</v>
      </c>
      <c r="Y689" s="68" t="s">
        <v>118</v>
      </c>
      <c r="Z689" s="68" t="s">
        <v>736</v>
      </c>
      <c r="AA689" s="68" t="s">
        <v>123</v>
      </c>
      <c r="AB689" s="6"/>
      <c r="AC689" s="6"/>
      <c r="AD689" s="112">
        <v>0.0</v>
      </c>
      <c r="AE689" s="112">
        <v>1.0</v>
      </c>
      <c r="AF689" s="6"/>
      <c r="AG689" s="112">
        <v>25.3</v>
      </c>
      <c r="AH689" s="112">
        <v>1.0</v>
      </c>
      <c r="AI689" s="68" t="s">
        <v>64</v>
      </c>
      <c r="AJ689" s="112">
        <v>0.0</v>
      </c>
      <c r="AK689" s="6"/>
      <c r="AL689" s="6"/>
      <c r="AM689" s="112">
        <v>0.0</v>
      </c>
      <c r="AN689" s="112">
        <v>0.0</v>
      </c>
      <c r="AO689" s="112">
        <v>100.0</v>
      </c>
      <c r="AP689" s="112">
        <v>1.0</v>
      </c>
      <c r="AQ689" s="112">
        <v>0.44</v>
      </c>
      <c r="AR689" s="112">
        <v>11.23368</v>
      </c>
      <c r="AS689" s="112">
        <v>60.66966</v>
      </c>
      <c r="AT689" s="112">
        <v>5.50275</v>
      </c>
      <c r="AU689" s="112">
        <v>9.79363</v>
      </c>
      <c r="AV689" s="112">
        <v>9.29775</v>
      </c>
      <c r="AW689" s="112">
        <v>29.38089</v>
      </c>
      <c r="AX689" s="112">
        <v>0.0</v>
      </c>
      <c r="AY689" s="112">
        <v>0.5920149</v>
      </c>
      <c r="AZ689" s="112">
        <v>18.36523</v>
      </c>
    </row>
    <row r="690" hidden="1">
      <c r="A690">
        <f t="shared" si="2"/>
        <v>0</v>
      </c>
      <c r="B690" t="str">
        <f t="shared" si="3"/>
        <v/>
      </c>
      <c r="C690" t="str">
        <f>if(and(D$4&gt;1,E690=PROSES!$D$22),,D690)</f>
        <v/>
      </c>
      <c r="D690" s="1" t="str">
        <f>if(and(F$4&gt;1,F690=PROSES!$B$10),,F690)</f>
        <v/>
      </c>
      <c r="E690" t="str">
        <f t="shared" si="4"/>
        <v/>
      </c>
      <c r="F690" t="str">
        <f t="shared" si="5"/>
        <v/>
      </c>
      <c r="G690" s="1" t="str">
        <f>if(Z690=PROSES!$E$29,T690,)</f>
        <v/>
      </c>
      <c r="H690" t="str">
        <f>if(X690=PROSES!$E$29,T690,)</f>
        <v/>
      </c>
      <c r="I690" t="str">
        <f t="shared" si="6"/>
        <v/>
      </c>
      <c r="J690" t="str">
        <f>if(and($K$4&gt;1,R690=PROSES!$C$2),,K690)</f>
        <v/>
      </c>
      <c r="K690" s="1" t="str">
        <f>if(and($L$4&gt;1,L690=PROSES!$B$2),,L690)</f>
        <v/>
      </c>
      <c r="L690" t="str">
        <f t="shared" si="7"/>
        <v/>
      </c>
      <c r="M690" t="str">
        <f>if(Z690=PROSES!$B$3,T690,)</f>
        <v/>
      </c>
      <c r="N690" t="str">
        <f>if(X690=PROSES!$B$3,T690,)</f>
        <v/>
      </c>
      <c r="O690" t="str">
        <f t="shared" si="8"/>
        <v/>
      </c>
      <c r="P690" t="str">
        <f>if(Z690=PROSES!$B$1,T690,)</f>
        <v/>
      </c>
      <c r="Q690" t="str">
        <f>if(X690=PROSES!$B$1,T690,)</f>
        <v/>
      </c>
      <c r="R690" t="str">
        <f t="shared" si="9"/>
        <v>KOSAMBI BARU5SUKATANI GOBEL5</v>
      </c>
      <c r="S690" s="3"/>
      <c r="T690" s="68" t="s">
        <v>1268</v>
      </c>
      <c r="U690" s="68" t="s">
        <v>115</v>
      </c>
      <c r="V690" s="68" t="s">
        <v>115</v>
      </c>
      <c r="W690" s="68" t="s">
        <v>304</v>
      </c>
      <c r="X690" s="68" t="s">
        <v>809</v>
      </c>
      <c r="Y690" s="68" t="s">
        <v>85</v>
      </c>
      <c r="Z690" s="68" t="s">
        <v>306</v>
      </c>
      <c r="AA690" s="68" t="s">
        <v>88</v>
      </c>
      <c r="AB690" s="6"/>
      <c r="AC690" s="6"/>
      <c r="AD690" s="112">
        <v>0.0</v>
      </c>
      <c r="AE690" s="112">
        <v>1.0</v>
      </c>
      <c r="AF690" s="6"/>
      <c r="AG690" s="112">
        <v>30.3</v>
      </c>
      <c r="AH690" s="112">
        <v>1.0</v>
      </c>
      <c r="AI690" s="68" t="s">
        <v>64</v>
      </c>
      <c r="AJ690" s="112">
        <v>0.0</v>
      </c>
      <c r="AK690" s="6"/>
      <c r="AL690" s="6"/>
      <c r="AM690" s="112">
        <v>0.0</v>
      </c>
      <c r="AN690" s="112">
        <v>0.0</v>
      </c>
      <c r="AO690" s="112">
        <v>100.0</v>
      </c>
      <c r="AP690" s="112">
        <v>1.0</v>
      </c>
      <c r="AQ690" s="112">
        <v>0.58</v>
      </c>
      <c r="AR690" s="112">
        <v>13.17867</v>
      </c>
      <c r="AS690" s="112">
        <v>71.59837</v>
      </c>
      <c r="AT690" s="112">
        <v>4.16019</v>
      </c>
      <c r="AU690" s="112">
        <v>12.50481</v>
      </c>
      <c r="AV690" s="112">
        <v>8.70519</v>
      </c>
      <c r="AW690" s="112">
        <v>37.51443</v>
      </c>
      <c r="AX690" s="112">
        <v>0.0</v>
      </c>
      <c r="AY690" s="112">
        <v>0.642939</v>
      </c>
      <c r="AZ690" s="112">
        <v>8.101665</v>
      </c>
    </row>
    <row r="691" hidden="1">
      <c r="A691">
        <f t="shared" si="2"/>
        <v>0</v>
      </c>
      <c r="B691" t="str">
        <f t="shared" si="3"/>
        <v/>
      </c>
      <c r="C691" t="str">
        <f>if(and(D$4&gt;1,E691=PROSES!$D$22),,D691)</f>
        <v/>
      </c>
      <c r="D691" s="1" t="str">
        <f>if(and(F$4&gt;1,F691=PROSES!$B$10),,F691)</f>
        <v/>
      </c>
      <c r="E691" t="str">
        <f t="shared" si="4"/>
        <v/>
      </c>
      <c r="F691" t="str">
        <f t="shared" si="5"/>
        <v/>
      </c>
      <c r="G691" s="1" t="str">
        <f>if(Z691=PROSES!$E$29,T691,)</f>
        <v/>
      </c>
      <c r="H691" t="str">
        <f>if(X691=PROSES!$E$29,T691,)</f>
        <v/>
      </c>
      <c r="I691" t="str">
        <f t="shared" si="6"/>
        <v/>
      </c>
      <c r="J691" t="str">
        <f>if(and($K$4&gt;1,R691=PROSES!$C$2),,K691)</f>
        <v/>
      </c>
      <c r="K691" s="1" t="str">
        <f>if(and($L$4&gt;1,L691=PROSES!$B$2),,L691)</f>
        <v/>
      </c>
      <c r="L691" t="str">
        <f t="shared" si="7"/>
        <v/>
      </c>
      <c r="M691" t="str">
        <f>if(Z691=PROSES!$B$3,T691,)</f>
        <v/>
      </c>
      <c r="N691" t="str">
        <f>if(X691=PROSES!$B$3,T691,)</f>
        <v/>
      </c>
      <c r="O691" t="str">
        <f t="shared" si="8"/>
        <v/>
      </c>
      <c r="P691" t="str">
        <f>if(Z691=PROSES!$B$1,T691,)</f>
        <v/>
      </c>
      <c r="Q691" t="str">
        <f>if(X691=PROSES!$B$1,T691,)</f>
        <v/>
      </c>
      <c r="R691" t="str">
        <f t="shared" si="9"/>
        <v>KOSAMBI BARU5SUKATANI GOBEL5</v>
      </c>
      <c r="S691" s="3"/>
      <c r="T691" s="68" t="s">
        <v>1269</v>
      </c>
      <c r="U691" s="68" t="s">
        <v>115</v>
      </c>
      <c r="V691" s="68" t="s">
        <v>115</v>
      </c>
      <c r="W691" s="68" t="s">
        <v>304</v>
      </c>
      <c r="X691" s="68" t="s">
        <v>809</v>
      </c>
      <c r="Y691" s="68" t="s">
        <v>523</v>
      </c>
      <c r="Z691" s="68" t="s">
        <v>306</v>
      </c>
      <c r="AA691" s="68" t="s">
        <v>88</v>
      </c>
      <c r="AB691" s="6"/>
      <c r="AC691" s="6"/>
      <c r="AD691" s="112">
        <v>0.0</v>
      </c>
      <c r="AE691" s="112">
        <v>1.0</v>
      </c>
      <c r="AF691" s="6"/>
      <c r="AG691" s="112">
        <v>30.3</v>
      </c>
      <c r="AH691" s="112">
        <v>1.0</v>
      </c>
      <c r="AI691" s="68" t="s">
        <v>64</v>
      </c>
      <c r="AJ691" s="112">
        <v>0.0</v>
      </c>
      <c r="AK691" s="6"/>
      <c r="AL691" s="6"/>
      <c r="AM691" s="112">
        <v>0.0</v>
      </c>
      <c r="AN691" s="112">
        <v>0.0</v>
      </c>
      <c r="AO691" s="112">
        <v>100.0</v>
      </c>
      <c r="AP691" s="112">
        <v>1.0</v>
      </c>
      <c r="AQ691" s="112">
        <v>0.58</v>
      </c>
      <c r="AR691" s="112">
        <v>13.17867</v>
      </c>
      <c r="AS691" s="112">
        <v>71.59837</v>
      </c>
      <c r="AT691" s="112">
        <v>4.16019</v>
      </c>
      <c r="AU691" s="112">
        <v>12.50481</v>
      </c>
      <c r="AV691" s="112">
        <v>8.70519</v>
      </c>
      <c r="AW691" s="112">
        <v>37.51443</v>
      </c>
      <c r="AX691" s="112">
        <v>0.0</v>
      </c>
      <c r="AY691" s="112">
        <v>0.642939</v>
      </c>
      <c r="AZ691" s="112">
        <v>8.101665</v>
      </c>
    </row>
    <row r="692" hidden="1">
      <c r="A692">
        <f t="shared" si="2"/>
        <v>0</v>
      </c>
      <c r="B692" t="str">
        <f t="shared" si="3"/>
        <v/>
      </c>
      <c r="C692" t="str">
        <f>if(and(D$4&gt;1,E692=PROSES!$D$22),,D692)</f>
        <v/>
      </c>
      <c r="D692" s="1" t="str">
        <f>if(and(F$4&gt;1,F692=PROSES!$B$10),,F692)</f>
        <v/>
      </c>
      <c r="E692" t="str">
        <f t="shared" si="4"/>
        <v/>
      </c>
      <c r="F692" t="str">
        <f t="shared" si="5"/>
        <v/>
      </c>
      <c r="G692" s="1" t="str">
        <f>if(Z692=PROSES!$E$29,T692,)</f>
        <v/>
      </c>
      <c r="H692" t="str">
        <f>if(X692=PROSES!$E$29,T692,)</f>
        <v/>
      </c>
      <c r="I692" t="str">
        <f t="shared" si="6"/>
        <v/>
      </c>
      <c r="J692" t="str">
        <f>if(and($K$4&gt;1,R692=PROSES!$C$2),,K692)</f>
        <v/>
      </c>
      <c r="K692" s="1" t="str">
        <f>if(and($L$4&gt;1,L692=PROSES!$B$2),,L692)</f>
        <v/>
      </c>
      <c r="L692" t="str">
        <f t="shared" si="7"/>
        <v/>
      </c>
      <c r="M692" t="str">
        <f>if(Z692=PROSES!$B$3,T692,)</f>
        <v/>
      </c>
      <c r="N692" t="str">
        <f>if(X692=PROSES!$B$3,T692,)</f>
        <v/>
      </c>
      <c r="O692" t="str">
        <f t="shared" si="8"/>
        <v/>
      </c>
      <c r="P692" t="str">
        <f>if(Z692=PROSES!$B$1,T692,)</f>
        <v/>
      </c>
      <c r="Q692" t="str">
        <f>if(X692=PROSES!$B$1,T692,)</f>
        <v/>
      </c>
      <c r="R692" t="str">
        <f t="shared" si="9"/>
        <v>TATAJABARKOSAMBI BARU5</v>
      </c>
      <c r="S692" s="3"/>
      <c r="T692" s="68" t="s">
        <v>1270</v>
      </c>
      <c r="U692" s="68" t="s">
        <v>115</v>
      </c>
      <c r="V692" s="68" t="s">
        <v>115</v>
      </c>
      <c r="W692" s="68" t="s">
        <v>825</v>
      </c>
      <c r="X692" s="68" t="s">
        <v>1078</v>
      </c>
      <c r="Y692" s="68" t="s">
        <v>88</v>
      </c>
      <c r="Z692" s="68" t="s">
        <v>809</v>
      </c>
      <c r="AA692" s="68" t="s">
        <v>85</v>
      </c>
      <c r="AB692" s="6"/>
      <c r="AC692" s="6"/>
      <c r="AD692" s="112">
        <v>0.0</v>
      </c>
      <c r="AE692" s="112">
        <v>1.0</v>
      </c>
      <c r="AF692" s="6"/>
      <c r="AG692" s="112">
        <v>22.9</v>
      </c>
      <c r="AH692" s="112">
        <v>1.0</v>
      </c>
      <c r="AI692" s="68" t="s">
        <v>64</v>
      </c>
      <c r="AJ692" s="112">
        <v>0.0</v>
      </c>
      <c r="AK692" s="6"/>
      <c r="AL692" s="6"/>
      <c r="AM692" s="112">
        <v>0.0</v>
      </c>
      <c r="AN692" s="112">
        <v>0.0</v>
      </c>
      <c r="AO692" s="112">
        <v>100.0</v>
      </c>
      <c r="AP692" s="112">
        <v>1.0</v>
      </c>
      <c r="AQ692" s="112">
        <v>1.2</v>
      </c>
      <c r="AR692" s="112">
        <v>15.32599</v>
      </c>
      <c r="AS692" s="112">
        <v>81.30194</v>
      </c>
      <c r="AT692" s="112">
        <v>2.317709</v>
      </c>
      <c r="AU692" s="112">
        <v>15.14972</v>
      </c>
      <c r="AV692" s="112">
        <v>0.0</v>
      </c>
      <c r="AW692" s="112">
        <v>0.0</v>
      </c>
      <c r="AX692" s="112">
        <v>0.0</v>
      </c>
      <c r="AY692" s="112">
        <v>0.3333333</v>
      </c>
      <c r="AZ692" s="112">
        <v>180.0</v>
      </c>
    </row>
    <row r="693" hidden="1">
      <c r="A693">
        <f t="shared" si="2"/>
        <v>0</v>
      </c>
      <c r="B693" t="str">
        <f t="shared" si="3"/>
        <v/>
      </c>
      <c r="C693" t="str">
        <f>if(and(D$4&gt;1,E693=PROSES!$D$22),,D693)</f>
        <v/>
      </c>
      <c r="D693" s="1" t="str">
        <f>if(and(F$4&gt;1,F693=PROSES!$B$10),,F693)</f>
        <v/>
      </c>
      <c r="E693" t="str">
        <f t="shared" si="4"/>
        <v/>
      </c>
      <c r="F693" t="str">
        <f t="shared" si="5"/>
        <v/>
      </c>
      <c r="G693" s="1" t="str">
        <f>if(Z693=PROSES!$E$29,T693,)</f>
        <v/>
      </c>
      <c r="H693" t="str">
        <f>if(X693=PROSES!$E$29,T693,)</f>
        <v/>
      </c>
      <c r="I693" t="str">
        <f t="shared" si="6"/>
        <v/>
      </c>
      <c r="J693" t="str">
        <f>if(and($K$4&gt;1,R693=PROSES!$C$2),,K693)</f>
        <v/>
      </c>
      <c r="K693" s="1" t="str">
        <f>if(and($L$4&gt;1,L693=PROSES!$B$2),,L693)</f>
        <v/>
      </c>
      <c r="L693" t="str">
        <f t="shared" si="7"/>
        <v/>
      </c>
      <c r="M693" t="str">
        <f>if(Z693=PROSES!$B$3,T693,)</f>
        <v/>
      </c>
      <c r="N693" t="str">
        <f>if(X693=PROSES!$B$3,T693,)</f>
        <v/>
      </c>
      <c r="O693" t="str">
        <f t="shared" si="8"/>
        <v/>
      </c>
      <c r="P693" t="str">
        <f>if(Z693=PROSES!$B$1,T693,)</f>
        <v/>
      </c>
      <c r="Q693" t="str">
        <f>if(X693=PROSES!$B$1,T693,)</f>
        <v/>
      </c>
      <c r="R693" t="str">
        <f t="shared" si="9"/>
        <v>TATAJABARKOSAMBI BARU5</v>
      </c>
      <c r="S693" s="3"/>
      <c r="T693" s="68" t="s">
        <v>1271</v>
      </c>
      <c r="U693" s="68" t="s">
        <v>115</v>
      </c>
      <c r="V693" s="68" t="s">
        <v>115</v>
      </c>
      <c r="W693" s="68" t="s">
        <v>825</v>
      </c>
      <c r="X693" s="68" t="s">
        <v>1078</v>
      </c>
      <c r="Y693" s="68" t="s">
        <v>88</v>
      </c>
      <c r="Z693" s="68" t="s">
        <v>809</v>
      </c>
      <c r="AA693" s="68" t="s">
        <v>88</v>
      </c>
      <c r="AB693" s="6"/>
      <c r="AC693" s="6"/>
      <c r="AD693" s="112">
        <v>0.0</v>
      </c>
      <c r="AE693" s="112">
        <v>1.0</v>
      </c>
      <c r="AF693" s="6"/>
      <c r="AG693" s="112">
        <v>22.9</v>
      </c>
      <c r="AH693" s="112">
        <v>1.0</v>
      </c>
      <c r="AI693" s="68" t="s">
        <v>64</v>
      </c>
      <c r="AJ693" s="112">
        <v>0.0</v>
      </c>
      <c r="AK693" s="6"/>
      <c r="AL693" s="6"/>
      <c r="AM693" s="112">
        <v>0.0</v>
      </c>
      <c r="AN693" s="112">
        <v>0.0</v>
      </c>
      <c r="AO693" s="112">
        <v>100.0</v>
      </c>
      <c r="AP693" s="112">
        <v>1.0</v>
      </c>
      <c r="AQ693" s="112">
        <v>1.2</v>
      </c>
      <c r="AR693" s="112">
        <v>15.32599</v>
      </c>
      <c r="AS693" s="112">
        <v>81.30194</v>
      </c>
      <c r="AT693" s="112">
        <v>2.317709</v>
      </c>
      <c r="AU693" s="112">
        <v>15.14972</v>
      </c>
      <c r="AV693" s="112">
        <v>0.0</v>
      </c>
      <c r="AW693" s="112">
        <v>0.0</v>
      </c>
      <c r="AX693" s="112">
        <v>0.0</v>
      </c>
      <c r="AY693" s="112">
        <v>0.3333333</v>
      </c>
      <c r="AZ693" s="112">
        <v>180.0</v>
      </c>
    </row>
    <row r="694" hidden="1">
      <c r="A694">
        <f t="shared" si="2"/>
        <v>0</v>
      </c>
      <c r="B694" t="str">
        <f t="shared" si="3"/>
        <v/>
      </c>
      <c r="C694" t="str">
        <f>if(and(D$4&gt;1,E694=PROSES!$D$22),,D694)</f>
        <v/>
      </c>
      <c r="D694" s="1" t="str">
        <f>if(and(F$4&gt;1,F694=PROSES!$B$10),,F694)</f>
        <v/>
      </c>
      <c r="E694" t="str">
        <f t="shared" si="4"/>
        <v/>
      </c>
      <c r="F694" t="str">
        <f t="shared" si="5"/>
        <v/>
      </c>
      <c r="G694" s="1" t="str">
        <f>if(Z694=PROSES!$E$29,T694,)</f>
        <v/>
      </c>
      <c r="H694" t="str">
        <f>if(X694=PROSES!$E$29,T694,)</f>
        <v/>
      </c>
      <c r="I694" t="str">
        <f t="shared" si="6"/>
        <v/>
      </c>
      <c r="J694" t="str">
        <f>if(and($K$4&gt;1,R694=PROSES!$C$2),,K694)</f>
        <v/>
      </c>
      <c r="K694" s="1" t="str">
        <f>if(and($L$4&gt;1,L694=PROSES!$B$2),,L694)</f>
        <v/>
      </c>
      <c r="L694" t="str">
        <f t="shared" si="7"/>
        <v/>
      </c>
      <c r="M694" t="str">
        <f>if(Z694=PROSES!$B$3,T694,)</f>
        <v/>
      </c>
      <c r="N694" t="str">
        <f>if(X694=PROSES!$B$3,T694,)</f>
        <v/>
      </c>
      <c r="O694" t="str">
        <f t="shared" si="8"/>
        <v/>
      </c>
      <c r="P694" t="str">
        <f>if(Z694=PROSES!$B$1,T694,)</f>
        <v/>
      </c>
      <c r="Q694" t="str">
        <f>if(X694=PROSES!$B$1,T694,)</f>
        <v/>
      </c>
      <c r="R694" t="str">
        <f t="shared" si="9"/>
        <v>KESUGIHAN7</v>
      </c>
      <c r="S694" s="3"/>
      <c r="T694" s="68" t="s">
        <v>1272</v>
      </c>
      <c r="U694" s="68" t="s">
        <v>75</v>
      </c>
      <c r="V694" s="68" t="s">
        <v>75</v>
      </c>
      <c r="W694" s="68" t="s">
        <v>562</v>
      </c>
      <c r="X694" s="68" t="s">
        <v>77</v>
      </c>
      <c r="Y694" s="112" t="s">
        <v>78</v>
      </c>
      <c r="Z694" s="68"/>
      <c r="AA694" s="112" t="s">
        <v>785</v>
      </c>
      <c r="AB694" s="6"/>
      <c r="AC694" s="6"/>
      <c r="AD694" s="112">
        <v>0.0</v>
      </c>
      <c r="AE694" s="112">
        <v>1.0</v>
      </c>
      <c r="AF694" s="6"/>
      <c r="AG694" s="112">
        <v>108.5</v>
      </c>
      <c r="AH694" s="112">
        <v>1.0</v>
      </c>
      <c r="AI694" s="68" t="s">
        <v>64</v>
      </c>
      <c r="AJ694" s="112">
        <v>0.0</v>
      </c>
      <c r="AK694" s="6"/>
      <c r="AL694" s="6"/>
      <c r="AM694" s="112">
        <v>0.0</v>
      </c>
      <c r="AN694" s="112">
        <v>0.0</v>
      </c>
      <c r="AO694" s="112">
        <v>100.0</v>
      </c>
      <c r="AP694" s="112">
        <v>1.0</v>
      </c>
      <c r="AQ694" s="112">
        <v>2.4</v>
      </c>
      <c r="AR694" s="112">
        <v>30.58828</v>
      </c>
      <c r="AS694" s="112">
        <v>84.89205</v>
      </c>
      <c r="AT694" s="112">
        <v>2.72335</v>
      </c>
      <c r="AU694" s="112">
        <v>30.4668</v>
      </c>
      <c r="AV694" s="112">
        <v>18.99835</v>
      </c>
      <c r="AW694" s="112">
        <v>91.4004</v>
      </c>
      <c r="AX694" s="112">
        <v>0.0</v>
      </c>
      <c r="AY694" s="112">
        <v>0.6872964</v>
      </c>
      <c r="AZ694" s="112">
        <v>-9.846326</v>
      </c>
    </row>
    <row r="695" hidden="1">
      <c r="A695">
        <f t="shared" si="2"/>
        <v>0</v>
      </c>
      <c r="B695" t="str">
        <f t="shared" si="3"/>
        <v/>
      </c>
      <c r="C695" t="str">
        <f>if(and(D$4&gt;1,E695=PROSES!$D$22),,D695)</f>
        <v/>
      </c>
      <c r="D695" s="1" t="str">
        <f>if(and(F$4&gt;1,F695=PROSES!$B$10),,F695)</f>
        <v/>
      </c>
      <c r="E695" t="str">
        <f t="shared" si="4"/>
        <v/>
      </c>
      <c r="F695" t="str">
        <f t="shared" si="5"/>
        <v/>
      </c>
      <c r="G695" s="1" t="str">
        <f>if(Z695=PROSES!$E$29,T695,)</f>
        <v/>
      </c>
      <c r="H695" t="str">
        <f>if(X695=PROSES!$E$29,T695,)</f>
        <v/>
      </c>
      <c r="I695" t="str">
        <f t="shared" si="6"/>
        <v/>
      </c>
      <c r="J695" t="str">
        <f>if(and($K$4&gt;1,R695=PROSES!$C$2),,K695)</f>
        <v/>
      </c>
      <c r="K695" s="1" t="str">
        <f>if(and($L$4&gt;1,L695=PROSES!$B$2),,L695)</f>
        <v/>
      </c>
      <c r="L695" t="str">
        <f t="shared" si="7"/>
        <v/>
      </c>
      <c r="M695" t="str">
        <f>if(Z695=PROSES!$B$3,T695,)</f>
        <v/>
      </c>
      <c r="N695" t="str">
        <f>if(X695=PROSES!$B$3,T695,)</f>
        <v/>
      </c>
      <c r="O695" t="str">
        <f t="shared" si="8"/>
        <v/>
      </c>
      <c r="P695" t="str">
        <f>if(Z695=PROSES!$B$1,T695,)</f>
        <v/>
      </c>
      <c r="Q695" t="str">
        <f>if(X695=PROSES!$B$1,T695,)</f>
        <v/>
      </c>
      <c r="R695" t="str">
        <f t="shared" si="9"/>
        <v>KESUGIHAN7</v>
      </c>
      <c r="S695" s="3"/>
      <c r="T695" s="68" t="s">
        <v>1273</v>
      </c>
      <c r="U695" s="68" t="s">
        <v>75</v>
      </c>
      <c r="V695" s="68" t="s">
        <v>75</v>
      </c>
      <c r="W695" s="68" t="s">
        <v>562</v>
      </c>
      <c r="X695" s="68"/>
      <c r="Y695" s="112" t="s">
        <v>785</v>
      </c>
      <c r="Z695" s="68" t="s">
        <v>77</v>
      </c>
      <c r="AA695" s="112" t="s">
        <v>78</v>
      </c>
      <c r="AB695" s="6"/>
      <c r="AC695" s="6"/>
      <c r="AD695" s="112">
        <v>0.0</v>
      </c>
      <c r="AE695" s="112">
        <v>1.0</v>
      </c>
      <c r="AF695" s="6"/>
      <c r="AG695" s="112">
        <v>108.5</v>
      </c>
      <c r="AH695" s="112">
        <v>1.0</v>
      </c>
      <c r="AI695" s="68" t="s">
        <v>64</v>
      </c>
      <c r="AJ695" s="112">
        <v>0.0</v>
      </c>
      <c r="AK695" s="6"/>
      <c r="AL695" s="6"/>
      <c r="AM695" s="112">
        <v>0.0</v>
      </c>
      <c r="AN695" s="112">
        <v>0.0</v>
      </c>
      <c r="AO695" s="112">
        <v>100.0</v>
      </c>
      <c r="AP695" s="112">
        <v>1.0</v>
      </c>
      <c r="AQ695" s="112">
        <v>2.4</v>
      </c>
      <c r="AR695" s="112">
        <v>30.58828</v>
      </c>
      <c r="AS695" s="112">
        <v>84.89205</v>
      </c>
      <c r="AT695" s="112">
        <v>2.72335</v>
      </c>
      <c r="AU695" s="112">
        <v>30.4668</v>
      </c>
      <c r="AV695" s="112">
        <v>18.99835</v>
      </c>
      <c r="AW695" s="112">
        <v>91.4004</v>
      </c>
      <c r="AX695" s="112">
        <v>0.0</v>
      </c>
      <c r="AY695" s="112">
        <v>0.6872964</v>
      </c>
      <c r="AZ695" s="112">
        <v>-9.846326</v>
      </c>
    </row>
    <row r="696" hidden="1">
      <c r="A696">
        <f t="shared" si="2"/>
        <v>0</v>
      </c>
      <c r="B696" t="str">
        <f t="shared" si="3"/>
        <v/>
      </c>
      <c r="C696" t="str">
        <f>if(and(D$4&gt;1,E696=PROSES!$D$22),,D696)</f>
        <v/>
      </c>
      <c r="D696" s="1" t="str">
        <f>if(and(F$4&gt;1,F696=PROSES!$B$10),,F696)</f>
        <v/>
      </c>
      <c r="E696" t="str">
        <f t="shared" si="4"/>
        <v/>
      </c>
      <c r="F696" t="str">
        <f t="shared" si="5"/>
        <v/>
      </c>
      <c r="G696" s="1" t="str">
        <f>if(Z696=PROSES!$E$29,T696,)</f>
        <v/>
      </c>
      <c r="H696" t="str">
        <f>if(X696=PROSES!$E$29,T696,)</f>
        <v/>
      </c>
      <c r="I696" t="str">
        <f t="shared" si="6"/>
        <v/>
      </c>
      <c r="J696" t="str">
        <f>if(and($K$4&gt;1,R696=PROSES!$C$2),,K696)</f>
        <v/>
      </c>
      <c r="K696" s="1" t="str">
        <f>if(and($L$4&gt;1,L696=PROSES!$B$2),,L696)</f>
        <v/>
      </c>
      <c r="L696" t="str">
        <f t="shared" si="7"/>
        <v/>
      </c>
      <c r="M696" t="str">
        <f>if(Z696=PROSES!$B$3,T696,)</f>
        <v/>
      </c>
      <c r="N696" t="str">
        <f>if(X696=PROSES!$B$3,T696,)</f>
        <v/>
      </c>
      <c r="O696" t="str">
        <f t="shared" si="8"/>
        <v/>
      </c>
      <c r="P696" t="str">
        <f>if(Z696=PROSES!$B$1,T696,)</f>
        <v/>
      </c>
      <c r="Q696" t="str">
        <f>if(X696=PROSES!$B$1,T696,)</f>
        <v/>
      </c>
      <c r="R696" t="str">
        <f t="shared" si="9"/>
        <v>KERTOSONO4NGANJUK4</v>
      </c>
      <c r="S696" s="3"/>
      <c r="T696" s="68" t="s">
        <v>1274</v>
      </c>
      <c r="U696" s="68" t="s">
        <v>82</v>
      </c>
      <c r="V696" s="68" t="s">
        <v>82</v>
      </c>
      <c r="W696" s="68" t="s">
        <v>122</v>
      </c>
      <c r="X696" s="68" t="s">
        <v>1275</v>
      </c>
      <c r="Y696" s="68" t="s">
        <v>123</v>
      </c>
      <c r="Z696" s="68" t="s">
        <v>1276</v>
      </c>
      <c r="AA696" s="68" t="s">
        <v>118</v>
      </c>
      <c r="AB696" s="6"/>
      <c r="AC696" s="6"/>
      <c r="AD696" s="112">
        <v>0.0</v>
      </c>
      <c r="AE696" s="112">
        <v>1.0</v>
      </c>
      <c r="AF696" s="6"/>
      <c r="AG696" s="112">
        <v>16.765</v>
      </c>
      <c r="AH696" s="112">
        <v>0.97</v>
      </c>
      <c r="AI696" s="68" t="s">
        <v>64</v>
      </c>
      <c r="AJ696" s="112">
        <v>0.0</v>
      </c>
      <c r="AK696" s="6"/>
      <c r="AL696" s="6"/>
      <c r="AM696" s="112">
        <v>0.0</v>
      </c>
      <c r="AN696" s="112">
        <v>0.0</v>
      </c>
      <c r="AO696" s="112">
        <v>100.0</v>
      </c>
      <c r="AP696" s="112">
        <v>1.0</v>
      </c>
      <c r="AQ696" s="112">
        <v>0.4268</v>
      </c>
      <c r="AR696" s="112">
        <v>7.443974</v>
      </c>
      <c r="AS696" s="112">
        <v>60.66966</v>
      </c>
      <c r="AT696" s="112">
        <v>3.646387</v>
      </c>
      <c r="AU696" s="112">
        <v>6.489731</v>
      </c>
      <c r="AV696" s="112">
        <v>6.161138</v>
      </c>
      <c r="AW696" s="112">
        <v>19.46919</v>
      </c>
      <c r="AX696" s="112">
        <v>0.0</v>
      </c>
      <c r="AY696" s="112">
        <v>0.5920149</v>
      </c>
      <c r="AZ696" s="112">
        <v>18.36523</v>
      </c>
    </row>
    <row r="697" hidden="1">
      <c r="A697">
        <f t="shared" si="2"/>
        <v>0</v>
      </c>
      <c r="B697" t="str">
        <f t="shared" si="3"/>
        <v/>
      </c>
      <c r="C697" t="str">
        <f>if(and(D$4&gt;1,E697=PROSES!$D$22),,D697)</f>
        <v/>
      </c>
      <c r="D697" s="1" t="str">
        <f>if(and(F$4&gt;1,F697=PROSES!$B$10),,F697)</f>
        <v/>
      </c>
      <c r="E697" t="str">
        <f t="shared" si="4"/>
        <v/>
      </c>
      <c r="F697" t="str">
        <f t="shared" si="5"/>
        <v/>
      </c>
      <c r="G697" s="1" t="str">
        <f>if(Z697=PROSES!$E$29,T697,)</f>
        <v/>
      </c>
      <c r="H697" t="str">
        <f>if(X697=PROSES!$E$29,T697,)</f>
        <v/>
      </c>
      <c r="I697" t="str">
        <f t="shared" si="6"/>
        <v/>
      </c>
      <c r="J697" t="str">
        <f>if(and($K$4&gt;1,R697=PROSES!$C$2),,K697)</f>
        <v/>
      </c>
      <c r="K697" s="1" t="str">
        <f>if(and($L$4&gt;1,L697=PROSES!$B$2),,L697)</f>
        <v/>
      </c>
      <c r="L697" t="str">
        <f t="shared" si="7"/>
        <v/>
      </c>
      <c r="M697" t="str">
        <f>if(Z697=PROSES!$B$3,T697,)</f>
        <v/>
      </c>
      <c r="N697" t="str">
        <f>if(X697=PROSES!$B$3,T697,)</f>
        <v/>
      </c>
      <c r="O697" t="str">
        <f t="shared" si="8"/>
        <v/>
      </c>
      <c r="P697" t="str">
        <f>if(Z697=PROSES!$B$1,T697,)</f>
        <v/>
      </c>
      <c r="Q697" t="str">
        <f>if(X697=PROSES!$B$1,T697,)</f>
        <v/>
      </c>
      <c r="R697" t="str">
        <f t="shared" si="9"/>
        <v>KERTOSONO4NGANJUK4</v>
      </c>
      <c r="S697" s="3"/>
      <c r="T697" s="68" t="s">
        <v>1277</v>
      </c>
      <c r="U697" s="68" t="s">
        <v>82</v>
      </c>
      <c r="V697" s="68" t="s">
        <v>82</v>
      </c>
      <c r="W697" s="68" t="s">
        <v>122</v>
      </c>
      <c r="X697" s="68" t="s">
        <v>1275</v>
      </c>
      <c r="Y697" s="68" t="s">
        <v>123</v>
      </c>
      <c r="Z697" s="68" t="s">
        <v>1276</v>
      </c>
      <c r="AA697" s="68" t="s">
        <v>118</v>
      </c>
      <c r="AB697" s="6"/>
      <c r="AC697" s="6"/>
      <c r="AD697" s="112">
        <v>0.0</v>
      </c>
      <c r="AE697" s="112">
        <v>1.0</v>
      </c>
      <c r="AF697" s="6"/>
      <c r="AG697" s="112">
        <v>16.765</v>
      </c>
      <c r="AH697" s="112">
        <v>0.97</v>
      </c>
      <c r="AI697" s="68" t="s">
        <v>64</v>
      </c>
      <c r="AJ697" s="112">
        <v>0.0</v>
      </c>
      <c r="AK697" s="6"/>
      <c r="AL697" s="6"/>
      <c r="AM697" s="112">
        <v>0.0</v>
      </c>
      <c r="AN697" s="112">
        <v>0.0</v>
      </c>
      <c r="AO697" s="112">
        <v>100.0</v>
      </c>
      <c r="AP697" s="112">
        <v>1.0</v>
      </c>
      <c r="AQ697" s="112">
        <v>0.4268</v>
      </c>
      <c r="AR697" s="112">
        <v>7.443974</v>
      </c>
      <c r="AS697" s="112">
        <v>60.66966</v>
      </c>
      <c r="AT697" s="112">
        <v>3.646387</v>
      </c>
      <c r="AU697" s="112">
        <v>6.489731</v>
      </c>
      <c r="AV697" s="112">
        <v>6.161138</v>
      </c>
      <c r="AW697" s="112">
        <v>19.46919</v>
      </c>
      <c r="AX697" s="112">
        <v>0.0</v>
      </c>
      <c r="AY697" s="112">
        <v>0.5920149</v>
      </c>
      <c r="AZ697" s="112">
        <v>18.36523</v>
      </c>
    </row>
    <row r="698" hidden="1">
      <c r="A698">
        <f t="shared" si="2"/>
        <v>0</v>
      </c>
      <c r="B698" t="str">
        <f t="shared" si="3"/>
        <v/>
      </c>
      <c r="C698" t="str">
        <f>if(and(D$4&gt;1,E698=PROSES!$D$22),,D698)</f>
        <v/>
      </c>
      <c r="D698" s="1" t="str">
        <f>if(and(F$4&gt;1,F698=PROSES!$B$10),,F698)</f>
        <v/>
      </c>
      <c r="E698" t="str">
        <f t="shared" si="4"/>
        <v/>
      </c>
      <c r="F698" t="str">
        <f t="shared" si="5"/>
        <v/>
      </c>
      <c r="G698" s="1" t="str">
        <f>if(Z698=PROSES!$E$29,T698,)</f>
        <v/>
      </c>
      <c r="H698" t="str">
        <f>if(X698=PROSES!$E$29,T698,)</f>
        <v/>
      </c>
      <c r="I698" t="str">
        <f t="shared" si="6"/>
        <v/>
      </c>
      <c r="J698" t="str">
        <f>if(and($K$4&gt;1,R698=PROSES!$C$2),,K698)</f>
        <v/>
      </c>
      <c r="K698" s="1" t="str">
        <f>if(and($L$4&gt;1,L698=PROSES!$B$2),,L698)</f>
        <v/>
      </c>
      <c r="L698" t="str">
        <f t="shared" si="7"/>
        <v/>
      </c>
      <c r="M698" t="str">
        <f>if(Z698=PROSES!$B$3,T698,)</f>
        <v/>
      </c>
      <c r="N698" t="str">
        <f>if(X698=PROSES!$B$3,T698,)</f>
        <v/>
      </c>
      <c r="O698" t="str">
        <f t="shared" si="8"/>
        <v/>
      </c>
      <c r="P698" t="str">
        <f>if(Z698=PROSES!$B$1,T698,)</f>
        <v/>
      </c>
      <c r="Q698" t="str">
        <f>if(X698=PROSES!$B$1,T698,)</f>
        <v/>
      </c>
      <c r="R698" t="str">
        <f t="shared" si="9"/>
        <v>KERTOSONO4PLOSO4</v>
      </c>
      <c r="S698" s="3"/>
      <c r="T698" s="68" t="s">
        <v>1278</v>
      </c>
      <c r="U698" s="68" t="s">
        <v>82</v>
      </c>
      <c r="V698" s="68" t="s">
        <v>82</v>
      </c>
      <c r="W698" s="68" t="s">
        <v>215</v>
      </c>
      <c r="X698" s="68" t="s">
        <v>1275</v>
      </c>
      <c r="Y698" s="68" t="s">
        <v>123</v>
      </c>
      <c r="Z698" s="68" t="s">
        <v>1279</v>
      </c>
      <c r="AA698" s="68" t="s">
        <v>123</v>
      </c>
      <c r="AB698" s="6"/>
      <c r="AC698" s="6"/>
      <c r="AD698" s="112">
        <v>0.0</v>
      </c>
      <c r="AE698" s="112">
        <v>1.0</v>
      </c>
      <c r="AF698" s="6"/>
      <c r="AG698" s="112">
        <v>24.8</v>
      </c>
      <c r="AH698" s="112">
        <v>0.9</v>
      </c>
      <c r="AI698" s="68" t="s">
        <v>64</v>
      </c>
      <c r="AJ698" s="112">
        <v>0.0</v>
      </c>
      <c r="AK698" s="6"/>
      <c r="AL698" s="6"/>
      <c r="AM698" s="112">
        <v>0.0</v>
      </c>
      <c r="AN698" s="112">
        <v>0.0</v>
      </c>
      <c r="AO698" s="112">
        <v>100.0</v>
      </c>
      <c r="AP698" s="112">
        <v>1.0</v>
      </c>
      <c r="AQ698" s="112">
        <v>0.396</v>
      </c>
      <c r="AR698" s="112">
        <v>10.99182</v>
      </c>
      <c r="AS698" s="112">
        <v>60.53732</v>
      </c>
      <c r="AT698" s="112">
        <v>5.4064</v>
      </c>
      <c r="AU698" s="112">
        <v>9.570319</v>
      </c>
      <c r="AV698" s="112">
        <v>9.1264</v>
      </c>
      <c r="AW698" s="112">
        <v>28.71096</v>
      </c>
      <c r="AX698" s="112">
        <v>0.0</v>
      </c>
      <c r="AY698" s="112">
        <v>0.5913117</v>
      </c>
      <c r="AZ698" s="112">
        <v>18.4643</v>
      </c>
    </row>
    <row r="699" hidden="1">
      <c r="A699">
        <f t="shared" si="2"/>
        <v>0</v>
      </c>
      <c r="B699" t="str">
        <f t="shared" si="3"/>
        <v/>
      </c>
      <c r="C699" t="str">
        <f>if(and(D$4&gt;1,E699=PROSES!$D$22),,D699)</f>
        <v/>
      </c>
      <c r="D699" s="1" t="str">
        <f>if(and(F$4&gt;1,F699=PROSES!$B$10),,F699)</f>
        <v/>
      </c>
      <c r="E699" t="str">
        <f t="shared" si="4"/>
        <v/>
      </c>
      <c r="F699" t="str">
        <f t="shared" si="5"/>
        <v/>
      </c>
      <c r="G699" s="1" t="str">
        <f>if(Z699=PROSES!$E$29,T699,)</f>
        <v/>
      </c>
      <c r="H699" t="str">
        <f>if(X699=PROSES!$E$29,T699,)</f>
        <v/>
      </c>
      <c r="I699" t="str">
        <f t="shared" si="6"/>
        <v/>
      </c>
      <c r="J699" t="str">
        <f>if(and($K$4&gt;1,R699=PROSES!$C$2),,K699)</f>
        <v/>
      </c>
      <c r="K699" s="1" t="str">
        <f>if(and($L$4&gt;1,L699=PROSES!$B$2),,L699)</f>
        <v/>
      </c>
      <c r="L699" t="str">
        <f t="shared" si="7"/>
        <v/>
      </c>
      <c r="M699" t="str">
        <f>if(Z699=PROSES!$B$3,T699,)</f>
        <v/>
      </c>
      <c r="N699" t="str">
        <f>if(X699=PROSES!$B$3,T699,)</f>
        <v/>
      </c>
      <c r="O699" t="str">
        <f t="shared" si="8"/>
        <v/>
      </c>
      <c r="P699" t="str">
        <f>if(Z699=PROSES!$B$1,T699,)</f>
        <v/>
      </c>
      <c r="Q699" t="str">
        <f>if(X699=PROSES!$B$1,T699,)</f>
        <v/>
      </c>
      <c r="R699" t="str">
        <f t="shared" si="9"/>
        <v>KERTOSONO4PLOSO4</v>
      </c>
      <c r="S699" s="3"/>
      <c r="T699" s="68" t="s">
        <v>1280</v>
      </c>
      <c r="U699" s="68" t="s">
        <v>82</v>
      </c>
      <c r="V699" s="68" t="s">
        <v>82</v>
      </c>
      <c r="W699" s="68" t="s">
        <v>215</v>
      </c>
      <c r="X699" s="68" t="s">
        <v>1275</v>
      </c>
      <c r="Y699" s="68" t="s">
        <v>123</v>
      </c>
      <c r="Z699" s="68" t="s">
        <v>1279</v>
      </c>
      <c r="AA699" s="68" t="s">
        <v>118</v>
      </c>
      <c r="AB699" s="6"/>
      <c r="AC699" s="6"/>
      <c r="AD699" s="112">
        <v>0.0</v>
      </c>
      <c r="AE699" s="112">
        <v>1.0</v>
      </c>
      <c r="AF699" s="6"/>
      <c r="AG699" s="112">
        <v>24.8</v>
      </c>
      <c r="AH699" s="112">
        <v>0.9</v>
      </c>
      <c r="AI699" s="68" t="s">
        <v>64</v>
      </c>
      <c r="AJ699" s="112">
        <v>0.0</v>
      </c>
      <c r="AK699" s="6"/>
      <c r="AL699" s="6"/>
      <c r="AM699" s="112">
        <v>0.0</v>
      </c>
      <c r="AN699" s="112">
        <v>0.0</v>
      </c>
      <c r="AO699" s="112">
        <v>100.0</v>
      </c>
      <c r="AP699" s="112">
        <v>1.0</v>
      </c>
      <c r="AQ699" s="112">
        <v>0.396</v>
      </c>
      <c r="AR699" s="112">
        <v>10.99182</v>
      </c>
      <c r="AS699" s="112">
        <v>60.53732</v>
      </c>
      <c r="AT699" s="112">
        <v>5.4064</v>
      </c>
      <c r="AU699" s="112">
        <v>9.570319</v>
      </c>
      <c r="AV699" s="112">
        <v>9.1264</v>
      </c>
      <c r="AW699" s="112">
        <v>28.71096</v>
      </c>
      <c r="AX699" s="112">
        <v>0.0</v>
      </c>
      <c r="AY699" s="112">
        <v>0.5913117</v>
      </c>
      <c r="AZ699" s="112">
        <v>18.4643</v>
      </c>
    </row>
    <row r="700" hidden="1">
      <c r="A700">
        <f t="shared" si="2"/>
        <v>0</v>
      </c>
      <c r="B700" t="str">
        <f t="shared" si="3"/>
        <v/>
      </c>
      <c r="C700" t="str">
        <f>if(and(D$4&gt;1,E700=PROSES!$D$22),,D700)</f>
        <v/>
      </c>
      <c r="D700" s="1" t="str">
        <f>if(and(F$4&gt;1,F700=PROSES!$B$10),,F700)</f>
        <v/>
      </c>
      <c r="E700" t="str">
        <f t="shared" si="4"/>
        <v/>
      </c>
      <c r="F700" t="str">
        <f t="shared" si="5"/>
        <v/>
      </c>
      <c r="G700" s="1" t="str">
        <f>if(Z700=PROSES!$E$29,T700,)</f>
        <v/>
      </c>
      <c r="H700" t="str">
        <f>if(X700=PROSES!$E$29,T700,)</f>
        <v/>
      </c>
      <c r="I700" t="str">
        <f t="shared" si="6"/>
        <v/>
      </c>
      <c r="J700" t="str">
        <f>if(and($K$4&gt;1,R700=PROSES!$C$2),,K700)</f>
        <v/>
      </c>
      <c r="K700" s="1" t="str">
        <f>if(and($L$4&gt;1,L700=PROSES!$B$2),,L700)</f>
        <v/>
      </c>
      <c r="L700" t="str">
        <f t="shared" si="7"/>
        <v/>
      </c>
      <c r="M700" t="str">
        <f>if(Z700=PROSES!$B$3,T700,)</f>
        <v/>
      </c>
      <c r="N700" t="str">
        <f>if(X700=PROSES!$B$3,T700,)</f>
        <v/>
      </c>
      <c r="O700" t="str">
        <f t="shared" si="8"/>
        <v/>
      </c>
      <c r="P700" t="str">
        <f>if(Z700=PROSES!$B$1,T700,)</f>
        <v/>
      </c>
      <c r="Q700" t="str">
        <f>if(X700=PROSES!$B$1,T700,)</f>
        <v/>
      </c>
      <c r="R700" t="str">
        <f t="shared" si="9"/>
        <v>KUDUSJEKULO5</v>
      </c>
      <c r="S700" s="3"/>
      <c r="T700" s="68" t="s">
        <v>1281</v>
      </c>
      <c r="U700" s="68" t="s">
        <v>176</v>
      </c>
      <c r="V700" s="68" t="s">
        <v>176</v>
      </c>
      <c r="W700" s="68" t="s">
        <v>807</v>
      </c>
      <c r="X700" s="68" t="s">
        <v>1282</v>
      </c>
      <c r="Y700" s="68">
        <v>2.0</v>
      </c>
      <c r="Z700" s="68" t="s">
        <v>1283</v>
      </c>
      <c r="AA700" s="68">
        <v>1.0</v>
      </c>
      <c r="AB700" s="6"/>
      <c r="AC700" s="6"/>
      <c r="AD700" s="112">
        <v>0.0</v>
      </c>
      <c r="AE700" s="112">
        <v>1.0</v>
      </c>
      <c r="AF700" s="6"/>
      <c r="AG700" s="112">
        <v>11.191</v>
      </c>
      <c r="AH700" s="112">
        <v>1.0</v>
      </c>
      <c r="AI700" s="68" t="s">
        <v>64</v>
      </c>
      <c r="AJ700" s="112">
        <v>0.0</v>
      </c>
      <c r="AK700" s="6"/>
      <c r="AL700" s="6"/>
      <c r="AM700" s="112">
        <v>0.0</v>
      </c>
      <c r="AN700" s="112">
        <v>0.0</v>
      </c>
      <c r="AO700" s="112">
        <v>100.0</v>
      </c>
      <c r="AP700" s="112">
        <v>1.0</v>
      </c>
      <c r="AQ700" s="112">
        <v>2.73</v>
      </c>
      <c r="AR700" s="112">
        <v>3.181474</v>
      </c>
      <c r="AS700" s="112">
        <v>82.725</v>
      </c>
      <c r="AT700" s="112">
        <v>0.402876</v>
      </c>
      <c r="AU700" s="112">
        <v>3.155862</v>
      </c>
      <c r="AV700" s="112">
        <v>1.779369</v>
      </c>
      <c r="AW700" s="112">
        <v>9.17662</v>
      </c>
      <c r="AX700" s="112">
        <v>0.0</v>
      </c>
      <c r="AY700" s="112">
        <v>0.6470905</v>
      </c>
      <c r="AZ700" s="112">
        <v>-5.602889</v>
      </c>
    </row>
    <row r="701" hidden="1">
      <c r="A701">
        <f t="shared" si="2"/>
        <v>0</v>
      </c>
      <c r="B701" t="str">
        <f t="shared" si="3"/>
        <v/>
      </c>
      <c r="C701" t="str">
        <f>if(and(D$4&gt;1,E701=PROSES!$D$22),,D701)</f>
        <v/>
      </c>
      <c r="D701" s="1" t="str">
        <f>if(and(F$4&gt;1,F701=PROSES!$B$10),,F701)</f>
        <v/>
      </c>
      <c r="E701" t="str">
        <f t="shared" si="4"/>
        <v/>
      </c>
      <c r="F701" t="str">
        <f t="shared" si="5"/>
        <v/>
      </c>
      <c r="G701" s="1" t="str">
        <f>if(Z701=PROSES!$E$29,T701,)</f>
        <v/>
      </c>
      <c r="H701" t="str">
        <f>if(X701=PROSES!$E$29,T701,)</f>
        <v/>
      </c>
      <c r="I701" t="str">
        <f t="shared" si="6"/>
        <v/>
      </c>
      <c r="J701" t="str">
        <f>if(and($K$4&gt;1,R701=PROSES!$C$2),,K701)</f>
        <v/>
      </c>
      <c r="K701" s="1" t="str">
        <f>if(and($L$4&gt;1,L701=PROSES!$B$2),,L701)</f>
        <v/>
      </c>
      <c r="L701" t="str">
        <f t="shared" si="7"/>
        <v/>
      </c>
      <c r="M701" t="str">
        <f>if(Z701=PROSES!$B$3,T701,)</f>
        <v/>
      </c>
      <c r="N701" t="str">
        <f>if(X701=PROSES!$B$3,T701,)</f>
        <v/>
      </c>
      <c r="O701" t="str">
        <f t="shared" si="8"/>
        <v/>
      </c>
      <c r="P701" t="str">
        <f>if(Z701=PROSES!$B$1,T701,)</f>
        <v/>
      </c>
      <c r="Q701" t="str">
        <f>if(X701=PROSES!$B$1,T701,)</f>
        <v/>
      </c>
      <c r="R701" t="str">
        <f t="shared" si="9"/>
        <v>KUDUSJEKULO5</v>
      </c>
      <c r="S701" s="3"/>
      <c r="T701" s="68" t="s">
        <v>1284</v>
      </c>
      <c r="U701" s="68" t="s">
        <v>176</v>
      </c>
      <c r="V701" s="68" t="s">
        <v>176</v>
      </c>
      <c r="W701" s="68" t="s">
        <v>807</v>
      </c>
      <c r="X701" s="68" t="s">
        <v>1282</v>
      </c>
      <c r="Y701" s="68">
        <v>1.0</v>
      </c>
      <c r="Z701" s="68" t="s">
        <v>1283</v>
      </c>
      <c r="AA701" s="68">
        <v>1.0</v>
      </c>
      <c r="AB701" s="6"/>
      <c r="AC701" s="6"/>
      <c r="AD701" s="112">
        <v>0.0</v>
      </c>
      <c r="AE701" s="112">
        <v>1.0</v>
      </c>
      <c r="AF701" s="6"/>
      <c r="AG701" s="112">
        <v>11.191</v>
      </c>
      <c r="AH701" s="112">
        <v>1.0</v>
      </c>
      <c r="AI701" s="68" t="s">
        <v>64</v>
      </c>
      <c r="AJ701" s="112">
        <v>0.0</v>
      </c>
      <c r="AK701" s="6"/>
      <c r="AL701" s="6"/>
      <c r="AM701" s="112">
        <v>0.0</v>
      </c>
      <c r="AN701" s="112">
        <v>0.0</v>
      </c>
      <c r="AO701" s="112">
        <v>100.0</v>
      </c>
      <c r="AP701" s="112">
        <v>1.0</v>
      </c>
      <c r="AQ701" s="112">
        <v>2.73</v>
      </c>
      <c r="AR701" s="112">
        <v>3.181474</v>
      </c>
      <c r="AS701" s="112">
        <v>82.725</v>
      </c>
      <c r="AT701" s="112">
        <v>0.402876</v>
      </c>
      <c r="AU701" s="112">
        <v>3.155862</v>
      </c>
      <c r="AV701" s="112">
        <v>1.779369</v>
      </c>
      <c r="AW701" s="112">
        <v>9.17662</v>
      </c>
      <c r="AX701" s="112">
        <v>0.0</v>
      </c>
      <c r="AY701" s="112">
        <v>0.6470905</v>
      </c>
      <c r="AZ701" s="112">
        <v>-5.602889</v>
      </c>
    </row>
    <row r="702">
      <c r="A702">
        <f t="shared" si="2"/>
        <v>0</v>
      </c>
      <c r="B702" t="str">
        <f t="shared" si="3"/>
        <v/>
      </c>
      <c r="C702" t="str">
        <f>if(and(D$4&gt;1,E702=PROSES!$D$22),,D702)</f>
        <v/>
      </c>
      <c r="D702" s="1" t="str">
        <f>if(and(F$4&gt;1,F702=PROSES!$B$10),,F702)</f>
        <v/>
      </c>
      <c r="E702" t="str">
        <f t="shared" si="4"/>
        <v/>
      </c>
      <c r="F702" t="str">
        <f t="shared" si="5"/>
        <v/>
      </c>
      <c r="G702" s="1" t="str">
        <f>if(Z702=PROSES!$E$29,T702,)</f>
        <v/>
      </c>
      <c r="H702" t="str">
        <f>if(X702=PROSES!$E$29,T702,)</f>
        <v/>
      </c>
      <c r="I702" t="str">
        <f t="shared" si="6"/>
        <v/>
      </c>
      <c r="J702" t="str">
        <f>if(and($K$4&gt;1,R702=PROSES!$C$2),,K702)</f>
        <v/>
      </c>
      <c r="K702" s="1" t="str">
        <f>if(and($L$4&gt;1,L702=PROSES!$B$2),,L702)</f>
        <v/>
      </c>
      <c r="L702" t="str">
        <f t="shared" si="7"/>
        <v/>
      </c>
      <c r="M702" t="str">
        <f>if(Z702=PROSES!$B$3,T702,)</f>
        <v/>
      </c>
      <c r="N702" t="str">
        <f>if(X702=PROSES!$B$3,T702,)</f>
        <v/>
      </c>
      <c r="O702" t="str">
        <f t="shared" si="8"/>
        <v/>
      </c>
      <c r="P702" t="str">
        <f>if(Z702=PROSES!$B$1,T702,)</f>
        <v/>
      </c>
      <c r="Q702" t="str">
        <f>if(X702=PROSES!$B$1,T702,)</f>
        <v/>
      </c>
      <c r="R702" t="str">
        <f t="shared" si="9"/>
        <v>KUDUSJEPARA</v>
      </c>
      <c r="S702" s="3"/>
      <c r="T702" s="68" t="s">
        <v>1285</v>
      </c>
      <c r="U702" s="68" t="s">
        <v>176</v>
      </c>
      <c r="V702" s="68" t="s">
        <v>176</v>
      </c>
      <c r="W702" s="114" t="s">
        <v>816</v>
      </c>
      <c r="X702" s="68" t="s">
        <v>1282</v>
      </c>
      <c r="Y702" s="68">
        <v>1.0</v>
      </c>
      <c r="Z702" s="68" t="s">
        <v>1043</v>
      </c>
      <c r="AA702" s="68">
        <v>1.0</v>
      </c>
      <c r="AB702" s="6"/>
      <c r="AC702" s="6"/>
      <c r="AD702" s="112">
        <v>0.0</v>
      </c>
      <c r="AE702" s="112">
        <v>1.0</v>
      </c>
      <c r="AF702" s="6"/>
      <c r="AG702" s="112">
        <v>26.724</v>
      </c>
      <c r="AH702" s="112">
        <v>1.0</v>
      </c>
      <c r="AI702" s="68" t="s">
        <v>64</v>
      </c>
      <c r="AJ702" s="112">
        <v>0.0</v>
      </c>
      <c r="AK702" s="6"/>
      <c r="AL702" s="6"/>
      <c r="AM702" s="112">
        <v>0.0</v>
      </c>
      <c r="AN702" s="112">
        <v>0.0</v>
      </c>
      <c r="AO702" s="112">
        <v>100.0</v>
      </c>
      <c r="AP702" s="112">
        <v>1.0</v>
      </c>
      <c r="AQ702" s="112">
        <v>1.16</v>
      </c>
      <c r="AR702" s="112">
        <v>5.7635</v>
      </c>
      <c r="AS702" s="112">
        <v>71.48104</v>
      </c>
      <c r="AT702" s="112">
        <v>1.830594</v>
      </c>
      <c r="AU702" s="112">
        <v>5.465058</v>
      </c>
      <c r="AV702" s="112">
        <v>5.839194</v>
      </c>
      <c r="AW702" s="112">
        <v>16.39517</v>
      </c>
      <c r="AX702" s="112">
        <v>0.0</v>
      </c>
      <c r="AY702" s="112">
        <v>0.673318</v>
      </c>
      <c r="AZ702" s="112">
        <v>-1.621461</v>
      </c>
    </row>
    <row r="703">
      <c r="A703">
        <f t="shared" si="2"/>
        <v>0</v>
      </c>
      <c r="B703" t="str">
        <f t="shared" si="3"/>
        <v/>
      </c>
      <c r="C703" t="str">
        <f>if(and(D$4&gt;1,E703=PROSES!$D$22),,D703)</f>
        <v/>
      </c>
      <c r="D703" s="1" t="str">
        <f>if(and(F$4&gt;1,F703=PROSES!$B$10),,F703)</f>
        <v/>
      </c>
      <c r="E703" t="str">
        <f t="shared" si="4"/>
        <v/>
      </c>
      <c r="F703" t="str">
        <f t="shared" si="5"/>
        <v/>
      </c>
      <c r="G703" s="1" t="str">
        <f>if(Z703=PROSES!$E$29,T703,)</f>
        <v/>
      </c>
      <c r="H703" t="str">
        <f>if(X703=PROSES!$E$29,T703,)</f>
        <v/>
      </c>
      <c r="I703" t="str">
        <f t="shared" si="6"/>
        <v/>
      </c>
      <c r="J703" t="str">
        <f>if(and($K$4&gt;1,R703=PROSES!$C$2),,K703)</f>
        <v/>
      </c>
      <c r="K703" s="1" t="str">
        <f>if(and($L$4&gt;1,L703=PROSES!$B$2),,L703)</f>
        <v/>
      </c>
      <c r="L703" t="str">
        <f t="shared" si="7"/>
        <v/>
      </c>
      <c r="M703" t="str">
        <f>if(Z703=PROSES!$B$3,T703,)</f>
        <v/>
      </c>
      <c r="N703" t="str">
        <f>if(X703=PROSES!$B$3,T703,)</f>
        <v/>
      </c>
      <c r="O703" t="str">
        <f t="shared" si="8"/>
        <v/>
      </c>
      <c r="P703" t="str">
        <f>if(Z703=PROSES!$B$1,T703,)</f>
        <v/>
      </c>
      <c r="Q703" t="str">
        <f>if(X703=PROSES!$B$1,T703,)</f>
        <v/>
      </c>
      <c r="R703" t="str">
        <f t="shared" si="9"/>
        <v>KUDUSJEPARA</v>
      </c>
      <c r="S703" s="3"/>
      <c r="T703" s="68" t="s">
        <v>1286</v>
      </c>
      <c r="U703" s="68" t="s">
        <v>176</v>
      </c>
      <c r="V703" s="68" t="s">
        <v>176</v>
      </c>
      <c r="W703" s="68" t="s">
        <v>816</v>
      </c>
      <c r="X703" s="68" t="s">
        <v>1282</v>
      </c>
      <c r="Y703" s="68">
        <v>2.0</v>
      </c>
      <c r="Z703" s="68" t="s">
        <v>1043</v>
      </c>
      <c r="AA703" s="68">
        <v>2.0</v>
      </c>
      <c r="AB703" s="6"/>
      <c r="AC703" s="6"/>
      <c r="AD703" s="112">
        <v>0.0</v>
      </c>
      <c r="AE703" s="112">
        <v>1.0</v>
      </c>
      <c r="AF703" s="6"/>
      <c r="AG703" s="112">
        <v>26.724</v>
      </c>
      <c r="AH703" s="112">
        <v>1.0</v>
      </c>
      <c r="AI703" s="68" t="s">
        <v>64</v>
      </c>
      <c r="AJ703" s="112">
        <v>0.0</v>
      </c>
      <c r="AK703" s="6"/>
      <c r="AL703" s="6"/>
      <c r="AM703" s="112">
        <v>0.0</v>
      </c>
      <c r="AN703" s="112">
        <v>0.0</v>
      </c>
      <c r="AO703" s="112">
        <v>100.0</v>
      </c>
      <c r="AP703" s="112">
        <v>1.0</v>
      </c>
      <c r="AQ703" s="112">
        <v>1.16</v>
      </c>
      <c r="AR703" s="112">
        <v>5.7635</v>
      </c>
      <c r="AS703" s="112">
        <v>71.48104</v>
      </c>
      <c r="AT703" s="112">
        <v>1.830594</v>
      </c>
      <c r="AU703" s="112">
        <v>5.465058</v>
      </c>
      <c r="AV703" s="112">
        <v>5.839194</v>
      </c>
      <c r="AW703" s="112">
        <v>16.39517</v>
      </c>
      <c r="AX703" s="112">
        <v>0.0</v>
      </c>
      <c r="AY703" s="112">
        <v>0.673318</v>
      </c>
      <c r="AZ703" s="112">
        <v>-1.621461</v>
      </c>
    </row>
    <row r="704" hidden="1">
      <c r="A704">
        <f t="shared" si="2"/>
        <v>0</v>
      </c>
      <c r="B704" t="str">
        <f t="shared" si="3"/>
        <v/>
      </c>
      <c r="C704" t="str">
        <f>if(and(D$4&gt;1,E704=PROSES!$D$22),,D704)</f>
        <v/>
      </c>
      <c r="D704" s="1" t="str">
        <f>if(and(F$4&gt;1,F704=PROSES!$B$10),,F704)</f>
        <v/>
      </c>
      <c r="E704" t="str">
        <f t="shared" si="4"/>
        <v/>
      </c>
      <c r="F704" t="str">
        <f t="shared" si="5"/>
        <v/>
      </c>
      <c r="G704" s="1" t="str">
        <f>if(Z704=PROSES!$E$29,T704,)</f>
        <v/>
      </c>
      <c r="H704" t="str">
        <f>if(X704=PROSES!$E$29,T704,)</f>
        <v/>
      </c>
      <c r="I704" t="str">
        <f t="shared" si="6"/>
        <v/>
      </c>
      <c r="J704" t="str">
        <f>if(and($K$4&gt;1,R704=PROSES!$C$2),,K704)</f>
        <v/>
      </c>
      <c r="K704" s="1" t="str">
        <f>if(and($L$4&gt;1,L704=PROSES!$B$2),,L704)</f>
        <v/>
      </c>
      <c r="L704" t="str">
        <f t="shared" si="7"/>
        <v/>
      </c>
      <c r="M704" t="str">
        <f>if(Z704=PROSES!$B$3,T704,)</f>
        <v/>
      </c>
      <c r="N704" t="str">
        <f>if(X704=PROSES!$B$3,T704,)</f>
        <v/>
      </c>
      <c r="O704" t="str">
        <f t="shared" si="8"/>
        <v/>
      </c>
      <c r="P704" t="str">
        <f>if(Z704=PROSES!$B$1,T704,)</f>
        <v/>
      </c>
      <c r="Q704" t="str">
        <f>if(X704=PROSES!$B$1,T704,)</f>
        <v/>
      </c>
      <c r="R704" t="str">
        <f t="shared" si="9"/>
        <v>LESTARI BANTEN ENERGI</v>
      </c>
      <c r="S704" s="3"/>
      <c r="T704" s="68" t="s">
        <v>1287</v>
      </c>
      <c r="U704" s="68" t="s">
        <v>75</v>
      </c>
      <c r="V704" s="68" t="s">
        <v>75</v>
      </c>
      <c r="W704" s="114" t="s">
        <v>76</v>
      </c>
      <c r="X704" s="68" t="s">
        <v>1288</v>
      </c>
      <c r="Y704" s="68" t="s">
        <v>1289</v>
      </c>
      <c r="Z704" s="68"/>
      <c r="AA704" s="68" t="s">
        <v>1165</v>
      </c>
      <c r="AB704" s="6"/>
      <c r="AC704" s="6"/>
      <c r="AD704" s="112">
        <v>0.0</v>
      </c>
      <c r="AE704" s="112">
        <v>1.0</v>
      </c>
      <c r="AF704" s="6"/>
      <c r="AG704" s="112">
        <v>0.971</v>
      </c>
      <c r="AH704" s="112">
        <v>1.0</v>
      </c>
      <c r="AI704" s="68" t="s">
        <v>64</v>
      </c>
      <c r="AJ704" s="112">
        <v>0.0</v>
      </c>
      <c r="AK704" s="6"/>
      <c r="AL704" s="6"/>
      <c r="AM704" s="112">
        <v>0.0</v>
      </c>
      <c r="AN704" s="112">
        <v>0.0</v>
      </c>
      <c r="AO704" s="112">
        <v>100.0</v>
      </c>
      <c r="AP704" s="112">
        <v>1.0</v>
      </c>
      <c r="AQ704" s="112">
        <v>3.24</v>
      </c>
      <c r="AR704" s="112">
        <v>0.223197</v>
      </c>
      <c r="AS704" s="112">
        <v>85.0335</v>
      </c>
      <c r="AT704" s="112">
        <v>0.0193229</v>
      </c>
      <c r="AU704" s="112">
        <v>0.222359</v>
      </c>
      <c r="AV704" s="112">
        <v>0.1649729</v>
      </c>
      <c r="AW704" s="112">
        <v>0.667077</v>
      </c>
      <c r="AX704" s="112">
        <v>0.0</v>
      </c>
      <c r="AY704" s="112">
        <v>0.6988767</v>
      </c>
      <c r="AZ704" s="112">
        <v>-13.16769</v>
      </c>
    </row>
    <row r="705" hidden="1">
      <c r="A705">
        <f t="shared" si="2"/>
        <v>0</v>
      </c>
      <c r="B705" t="str">
        <f t="shared" si="3"/>
        <v/>
      </c>
      <c r="C705" t="str">
        <f>if(and(D$4&gt;1,E705=PROSES!$D$22),,D705)</f>
        <v/>
      </c>
      <c r="D705" s="1" t="str">
        <f>if(and(F$4&gt;1,F705=PROSES!$B$10),,F705)</f>
        <v/>
      </c>
      <c r="E705" t="str">
        <f t="shared" si="4"/>
        <v/>
      </c>
      <c r="F705" t="str">
        <f t="shared" si="5"/>
        <v/>
      </c>
      <c r="G705" s="1" t="str">
        <f>if(Z705=PROSES!$E$29,T705,)</f>
        <v/>
      </c>
      <c r="H705" t="str">
        <f>if(X705=PROSES!$E$29,T705,)</f>
        <v/>
      </c>
      <c r="I705" t="str">
        <f t="shared" si="6"/>
        <v/>
      </c>
      <c r="J705" t="str">
        <f>if(and($K$4&gt;1,R705=PROSES!$C$2),,K705)</f>
        <v/>
      </c>
      <c r="K705" s="1" t="str">
        <f>if(and($L$4&gt;1,L705=PROSES!$B$2),,L705)</f>
        <v/>
      </c>
      <c r="L705" t="str">
        <f t="shared" si="7"/>
        <v/>
      </c>
      <c r="M705" t="str">
        <f>if(Z705=PROSES!$B$3,T705,)</f>
        <v/>
      </c>
      <c r="N705" t="str">
        <f>if(X705=PROSES!$B$3,T705,)</f>
        <v/>
      </c>
      <c r="O705" t="str">
        <f t="shared" si="8"/>
        <v/>
      </c>
      <c r="P705" t="str">
        <f>if(Z705=PROSES!$B$1,T705,)</f>
        <v/>
      </c>
      <c r="Q705" t="str">
        <f>if(X705=PROSES!$B$1,T705,)</f>
        <v/>
      </c>
      <c r="R705" t="str">
        <f t="shared" si="9"/>
        <v>NEW BALARAJA7</v>
      </c>
      <c r="S705" s="3"/>
      <c r="T705" s="68" t="s">
        <v>1290</v>
      </c>
      <c r="U705" s="68" t="s">
        <v>75</v>
      </c>
      <c r="V705" s="68" t="s">
        <v>75</v>
      </c>
      <c r="W705" s="114" t="s">
        <v>322</v>
      </c>
      <c r="X705" s="68" t="s">
        <v>323</v>
      </c>
      <c r="Y705" s="68" t="s">
        <v>324</v>
      </c>
      <c r="Z705" s="68"/>
      <c r="AA705" s="68" t="s">
        <v>1165</v>
      </c>
      <c r="AB705" s="6"/>
      <c r="AC705" s="6"/>
      <c r="AD705" s="112">
        <v>0.0</v>
      </c>
      <c r="AE705" s="112">
        <v>1.0</v>
      </c>
      <c r="AF705" s="6"/>
      <c r="AG705" s="112">
        <v>64.43</v>
      </c>
      <c r="AH705" s="112">
        <v>1.0</v>
      </c>
      <c r="AI705" s="68" t="s">
        <v>64</v>
      </c>
      <c r="AJ705" s="112">
        <v>0.0</v>
      </c>
      <c r="AK705" s="6"/>
      <c r="AL705" s="6"/>
      <c r="AM705" s="112">
        <v>0.0</v>
      </c>
      <c r="AN705" s="112">
        <v>0.0</v>
      </c>
      <c r="AO705" s="112">
        <v>100.0</v>
      </c>
      <c r="AP705" s="112">
        <v>1.0</v>
      </c>
      <c r="AQ705" s="112">
        <v>2.808</v>
      </c>
      <c r="AR705" s="112">
        <v>17.80791</v>
      </c>
      <c r="AS705" s="112">
        <v>84.24815</v>
      </c>
      <c r="AT705" s="112">
        <v>1.784711</v>
      </c>
      <c r="AU705" s="112">
        <v>17.71825</v>
      </c>
      <c r="AV705" s="112">
        <v>10.94344</v>
      </c>
      <c r="AW705" s="112">
        <v>51.68575</v>
      </c>
      <c r="AX705" s="112">
        <v>0.0</v>
      </c>
      <c r="AY705" s="112">
        <v>0.6585197</v>
      </c>
      <c r="AZ705" s="112">
        <v>-9.338076</v>
      </c>
    </row>
    <row r="706" hidden="1">
      <c r="A706">
        <f t="shared" si="2"/>
        <v>0</v>
      </c>
      <c r="B706" t="str">
        <f t="shared" si="3"/>
        <v/>
      </c>
      <c r="C706" t="str">
        <f>if(and(D$4&gt;1,E706=PROSES!$D$22),,D706)</f>
        <v/>
      </c>
      <c r="D706" s="1" t="str">
        <f>if(and(F$4&gt;1,F706=PROSES!$B$10),,F706)</f>
        <v/>
      </c>
      <c r="E706" t="str">
        <f t="shared" si="4"/>
        <v/>
      </c>
      <c r="F706" t="str">
        <f t="shared" si="5"/>
        <v/>
      </c>
      <c r="G706" s="1" t="str">
        <f>if(Z706=PROSES!$E$29,T706,)</f>
        <v/>
      </c>
      <c r="H706" t="str">
        <f>if(X706=PROSES!$E$29,T706,)</f>
        <v/>
      </c>
      <c r="I706" t="str">
        <f t="shared" si="6"/>
        <v/>
      </c>
      <c r="J706" t="str">
        <f>if(and($K$4&gt;1,R706=PROSES!$C$2),,K706)</f>
        <v/>
      </c>
      <c r="K706" s="1" t="str">
        <f>if(and($L$4&gt;1,L706=PROSES!$B$2),,L706)</f>
        <v/>
      </c>
      <c r="L706" t="str">
        <f t="shared" si="7"/>
        <v/>
      </c>
      <c r="M706" t="str">
        <f>if(Z706=PROSES!$B$3,T706,)</f>
        <v/>
      </c>
      <c r="N706" t="str">
        <f>if(X706=PROSES!$B$3,T706,)</f>
        <v/>
      </c>
      <c r="O706" t="str">
        <f t="shared" si="8"/>
        <v/>
      </c>
      <c r="P706" t="str">
        <f>if(Z706=PROSES!$B$1,T706,)</f>
        <v/>
      </c>
      <c r="Q706" t="str">
        <f>if(X706=PROSES!$B$1,T706,)</f>
        <v/>
      </c>
      <c r="R706" t="str">
        <f t="shared" si="9"/>
        <v>LESTARI BANTEN ENERGI</v>
      </c>
      <c r="S706" s="3"/>
      <c r="T706" s="68" t="s">
        <v>1291</v>
      </c>
      <c r="U706" s="68" t="s">
        <v>75</v>
      </c>
      <c r="V706" s="68" t="s">
        <v>75</v>
      </c>
      <c r="W706" s="68" t="s">
        <v>76</v>
      </c>
      <c r="X706" s="68" t="s">
        <v>1288</v>
      </c>
      <c r="Y706" s="112" t="s">
        <v>1289</v>
      </c>
      <c r="Z706" s="68"/>
      <c r="AA706" s="112" t="s">
        <v>397</v>
      </c>
      <c r="AB706" s="6"/>
      <c r="AC706" s="6"/>
      <c r="AD706" s="112">
        <v>1.0</v>
      </c>
      <c r="AE706" s="112">
        <v>1.0</v>
      </c>
      <c r="AF706" s="6"/>
      <c r="AG706" s="112">
        <v>0.971</v>
      </c>
      <c r="AH706" s="112">
        <v>1.0</v>
      </c>
      <c r="AI706" s="68" t="s">
        <v>64</v>
      </c>
      <c r="AJ706" s="112">
        <v>0.0</v>
      </c>
      <c r="AK706" s="6"/>
      <c r="AL706" s="6"/>
      <c r="AM706" s="112">
        <v>0.0</v>
      </c>
      <c r="AN706" s="112">
        <v>0.0</v>
      </c>
      <c r="AO706" s="112">
        <v>100.0</v>
      </c>
      <c r="AP706" s="112">
        <v>1.0</v>
      </c>
      <c r="AQ706" s="112">
        <v>3.24</v>
      </c>
      <c r="AR706" s="112">
        <v>0.223197</v>
      </c>
      <c r="AS706" s="112">
        <v>85.0335</v>
      </c>
      <c r="AT706" s="112">
        <v>0.0193229</v>
      </c>
      <c r="AU706" s="112">
        <v>0.222359</v>
      </c>
      <c r="AV706" s="112">
        <v>0.1649729</v>
      </c>
      <c r="AW706" s="112">
        <v>0.667077</v>
      </c>
      <c r="AX706" s="112">
        <v>0.0</v>
      </c>
      <c r="AY706" s="112">
        <v>0.6988767</v>
      </c>
      <c r="AZ706" s="112">
        <v>-13.16769</v>
      </c>
    </row>
    <row r="707" hidden="1">
      <c r="A707">
        <f t="shared" si="2"/>
        <v>0</v>
      </c>
      <c r="B707" t="str">
        <f t="shared" si="3"/>
        <v/>
      </c>
      <c r="C707" t="str">
        <f>if(and(D$4&gt;1,E707=PROSES!$D$22),,D707)</f>
        <v/>
      </c>
      <c r="D707" s="1" t="str">
        <f>if(and(F$4&gt;1,F707=PROSES!$B$10),,F707)</f>
        <v/>
      </c>
      <c r="E707" t="str">
        <f t="shared" si="4"/>
        <v/>
      </c>
      <c r="F707" t="str">
        <f t="shared" si="5"/>
        <v/>
      </c>
      <c r="G707" s="1" t="str">
        <f>if(Z707=PROSES!$E$29,T707,)</f>
        <v/>
      </c>
      <c r="H707" t="str">
        <f>if(X707=PROSES!$E$29,T707,)</f>
        <v/>
      </c>
      <c r="I707" t="str">
        <f t="shared" si="6"/>
        <v/>
      </c>
      <c r="J707" t="str">
        <f>if(and($K$4&gt;1,R707=PROSES!$C$2),,K707)</f>
        <v/>
      </c>
      <c r="K707" s="1" t="str">
        <f>if(and($L$4&gt;1,L707=PROSES!$B$2),,L707)</f>
        <v/>
      </c>
      <c r="L707" t="str">
        <f t="shared" si="7"/>
        <v/>
      </c>
      <c r="M707" t="str">
        <f>if(Z707=PROSES!$B$3,T707,)</f>
        <v/>
      </c>
      <c r="N707" t="str">
        <f>if(X707=PROSES!$B$3,T707,)</f>
        <v/>
      </c>
      <c r="O707" t="str">
        <f t="shared" si="8"/>
        <v/>
      </c>
      <c r="P707" t="str">
        <f>if(Z707=PROSES!$B$1,T707,)</f>
        <v/>
      </c>
      <c r="Q707" t="str">
        <f>if(X707=PROSES!$B$1,T707,)</f>
        <v/>
      </c>
      <c r="R707" t="str">
        <f t="shared" si="9"/>
        <v>NEW BALARAJA7</v>
      </c>
      <c r="S707" s="3"/>
      <c r="T707" s="68" t="s">
        <v>1292</v>
      </c>
      <c r="U707" s="68" t="s">
        <v>75</v>
      </c>
      <c r="V707" s="68" t="s">
        <v>75</v>
      </c>
      <c r="W707" s="68" t="s">
        <v>322</v>
      </c>
      <c r="X707" s="68" t="s">
        <v>323</v>
      </c>
      <c r="Y707" s="112" t="s">
        <v>324</v>
      </c>
      <c r="Z707" s="68"/>
      <c r="AA707" s="112" t="s">
        <v>397</v>
      </c>
      <c r="AB707" s="6"/>
      <c r="AC707" s="6"/>
      <c r="AD707" s="112">
        <v>1.0</v>
      </c>
      <c r="AE707" s="112">
        <v>1.0</v>
      </c>
      <c r="AF707" s="6"/>
      <c r="AG707" s="112">
        <v>64.43</v>
      </c>
      <c r="AH707" s="112">
        <v>1.0</v>
      </c>
      <c r="AI707" s="68" t="s">
        <v>64</v>
      </c>
      <c r="AJ707" s="112">
        <v>0.0</v>
      </c>
      <c r="AK707" s="6"/>
      <c r="AL707" s="6"/>
      <c r="AM707" s="112">
        <v>0.0</v>
      </c>
      <c r="AN707" s="112">
        <v>0.0</v>
      </c>
      <c r="AO707" s="112">
        <v>100.0</v>
      </c>
      <c r="AP707" s="112">
        <v>1.0</v>
      </c>
      <c r="AQ707" s="112">
        <v>2.808</v>
      </c>
      <c r="AR707" s="112">
        <v>17.80791</v>
      </c>
      <c r="AS707" s="112">
        <v>84.24815</v>
      </c>
      <c r="AT707" s="112">
        <v>1.784711</v>
      </c>
      <c r="AU707" s="112">
        <v>17.71825</v>
      </c>
      <c r="AV707" s="112">
        <v>10.94344</v>
      </c>
      <c r="AW707" s="112">
        <v>51.68575</v>
      </c>
      <c r="AX707" s="112">
        <v>0.0</v>
      </c>
      <c r="AY707" s="112">
        <v>0.6585197</v>
      </c>
      <c r="AZ707" s="112">
        <v>-9.338076</v>
      </c>
    </row>
    <row r="708" hidden="1">
      <c r="A708">
        <f t="shared" si="2"/>
        <v>0</v>
      </c>
      <c r="B708" t="str">
        <f t="shared" si="3"/>
        <v/>
      </c>
      <c r="C708" t="str">
        <f>if(and(D$4&gt;1,E708=PROSES!$D$22),,D708)</f>
        <v/>
      </c>
      <c r="D708" s="1" t="str">
        <f>if(and(F$4&gt;1,F708=PROSES!$B$10),,F708)</f>
        <v/>
      </c>
      <c r="E708" t="str">
        <f t="shared" si="4"/>
        <v/>
      </c>
      <c r="F708" t="str">
        <f t="shared" si="5"/>
        <v/>
      </c>
      <c r="G708" s="1" t="str">
        <f>if(Z708=PROSES!$E$29,T708,)</f>
        <v/>
      </c>
      <c r="H708" t="str">
        <f>if(X708=PROSES!$E$29,T708,)</f>
        <v/>
      </c>
      <c r="I708" t="str">
        <f t="shared" si="6"/>
        <v/>
      </c>
      <c r="J708" t="str">
        <f>if(and($K$4&gt;1,R708=PROSES!$C$2),,K708)</f>
        <v/>
      </c>
      <c r="K708" s="1" t="str">
        <f>if(and($L$4&gt;1,L708=PROSES!$B$2),,L708)</f>
        <v/>
      </c>
      <c r="L708" t="str">
        <f t="shared" si="7"/>
        <v/>
      </c>
      <c r="M708" t="str">
        <f>if(Z708=PROSES!$B$3,T708,)</f>
        <v/>
      </c>
      <c r="N708" t="str">
        <f>if(X708=PROSES!$B$3,T708,)</f>
        <v/>
      </c>
      <c r="O708" t="str">
        <f t="shared" si="8"/>
        <v/>
      </c>
      <c r="P708" t="str">
        <f>if(Z708=PROSES!$B$1,T708,)</f>
        <v/>
      </c>
      <c r="Q708" t="str">
        <f>if(X708=PROSES!$B$1,T708,)</f>
        <v/>
      </c>
      <c r="R708" t="str">
        <f t="shared" si="9"/>
        <v>SURALAYA BARU</v>
      </c>
      <c r="S708" s="3"/>
      <c r="T708" s="68" t="s">
        <v>1293</v>
      </c>
      <c r="U708" s="68" t="s">
        <v>75</v>
      </c>
      <c r="V708" s="68" t="s">
        <v>75</v>
      </c>
      <c r="W708" s="68" t="s">
        <v>1294</v>
      </c>
      <c r="X708" s="68" t="s">
        <v>1295</v>
      </c>
      <c r="Y708" s="112" t="s">
        <v>1289</v>
      </c>
      <c r="Z708" s="68"/>
      <c r="AA708" s="112" t="s">
        <v>295</v>
      </c>
      <c r="AB708" s="6"/>
      <c r="AC708" s="6"/>
      <c r="AD708" s="112">
        <v>0.0</v>
      </c>
      <c r="AE708" s="112">
        <v>1.0</v>
      </c>
      <c r="AF708" s="6"/>
      <c r="AG708" s="112">
        <v>0.871</v>
      </c>
      <c r="AH708" s="112">
        <v>1.0</v>
      </c>
      <c r="AI708" s="68" t="s">
        <v>64</v>
      </c>
      <c r="AJ708" s="112">
        <v>0.0</v>
      </c>
      <c r="AK708" s="6"/>
      <c r="AL708" s="6"/>
      <c r="AM708" s="112">
        <v>0.0</v>
      </c>
      <c r="AN708" s="112">
        <v>0.0</v>
      </c>
      <c r="AO708" s="112">
        <v>100.0</v>
      </c>
      <c r="AP708" s="112">
        <v>1.0</v>
      </c>
      <c r="AQ708" s="112">
        <v>2.808</v>
      </c>
      <c r="AR708" s="112">
        <v>0.3540119</v>
      </c>
      <c r="AS708" s="112">
        <v>76.1347</v>
      </c>
      <c r="AT708" s="112">
        <v>0.0848354</v>
      </c>
      <c r="AU708" s="112">
        <v>0.3436966</v>
      </c>
      <c r="AV708" s="112">
        <v>0.215137</v>
      </c>
      <c r="AW708" s="112">
        <v>1.031264</v>
      </c>
      <c r="AX708" s="112">
        <v>0.0</v>
      </c>
      <c r="AY708" s="112">
        <v>0.6589283</v>
      </c>
      <c r="AZ708" s="112">
        <v>3.13437</v>
      </c>
    </row>
    <row r="709" hidden="1">
      <c r="A709">
        <f t="shared" si="2"/>
        <v>0</v>
      </c>
      <c r="B709" t="str">
        <f t="shared" si="3"/>
        <v/>
      </c>
      <c r="C709" t="str">
        <f>if(and(D$4&gt;1,E709=PROSES!$D$22),,D709)</f>
        <v/>
      </c>
      <c r="D709" s="1" t="str">
        <f>if(and(F$4&gt;1,F709=PROSES!$B$10),,F709)</f>
        <v/>
      </c>
      <c r="E709" t="str">
        <f t="shared" si="4"/>
        <v/>
      </c>
      <c r="F709" t="str">
        <f t="shared" si="5"/>
        <v/>
      </c>
      <c r="G709" s="1" t="str">
        <f>if(Z709=PROSES!$E$29,T709,)</f>
        <v/>
      </c>
      <c r="H709" t="str">
        <f>if(X709=PROSES!$E$29,T709,)</f>
        <v/>
      </c>
      <c r="I709" t="str">
        <f t="shared" si="6"/>
        <v/>
      </c>
      <c r="J709" t="str">
        <f>if(and($K$4&gt;1,R709=PROSES!$C$2),,K709)</f>
        <v/>
      </c>
      <c r="K709" s="1" t="str">
        <f>if(and($L$4&gt;1,L709=PROSES!$B$2),,L709)</f>
        <v/>
      </c>
      <c r="L709" t="str">
        <f t="shared" si="7"/>
        <v/>
      </c>
      <c r="M709" t="str">
        <f>if(Z709=PROSES!$B$3,T709,)</f>
        <v/>
      </c>
      <c r="N709" t="str">
        <f>if(X709=PROSES!$B$3,T709,)</f>
        <v/>
      </c>
      <c r="O709" t="str">
        <f t="shared" si="8"/>
        <v/>
      </c>
      <c r="P709" t="str">
        <f>if(Z709=PROSES!$B$1,T709,)</f>
        <v/>
      </c>
      <c r="Q709" t="str">
        <f>if(X709=PROSES!$B$1,T709,)</f>
        <v/>
      </c>
      <c r="R709" t="str">
        <f t="shared" si="9"/>
        <v>LESTARI BANTEN ENERGI</v>
      </c>
      <c r="S709" s="3"/>
      <c r="T709" s="68" t="s">
        <v>1296</v>
      </c>
      <c r="U709" s="68" t="s">
        <v>75</v>
      </c>
      <c r="V709" s="68" t="s">
        <v>75</v>
      </c>
      <c r="W709" s="68" t="s">
        <v>76</v>
      </c>
      <c r="X709" s="68"/>
      <c r="Y709" s="112" t="s">
        <v>295</v>
      </c>
      <c r="Z709" s="68" t="s">
        <v>1288</v>
      </c>
      <c r="AA709" s="112" t="s">
        <v>1297</v>
      </c>
      <c r="AB709" s="6"/>
      <c r="AC709" s="6"/>
      <c r="AD709" s="112">
        <v>0.0</v>
      </c>
      <c r="AE709" s="112">
        <v>1.0</v>
      </c>
      <c r="AF709" s="6"/>
      <c r="AG709" s="112">
        <v>0.112</v>
      </c>
      <c r="AH709" s="112">
        <v>1.0</v>
      </c>
      <c r="AI709" s="68" t="s">
        <v>64</v>
      </c>
      <c r="AJ709" s="112">
        <v>0.0</v>
      </c>
      <c r="AK709" s="6"/>
      <c r="AL709" s="6"/>
      <c r="AM709" s="112">
        <v>0.0</v>
      </c>
      <c r="AN709" s="112">
        <v>0.0</v>
      </c>
      <c r="AO709" s="112">
        <v>100.0</v>
      </c>
      <c r="AP709" s="112">
        <v>1.0</v>
      </c>
      <c r="AQ709" s="112">
        <v>3.24</v>
      </c>
      <c r="AR709" s="112">
        <v>0.02574466</v>
      </c>
      <c r="AS709" s="112">
        <v>85.0335</v>
      </c>
      <c r="AT709" s="112">
        <v>0.0022288</v>
      </c>
      <c r="AU709" s="112">
        <v>0.025648</v>
      </c>
      <c r="AV709" s="112">
        <v>0.0190288</v>
      </c>
      <c r="AW709" s="112">
        <v>0.076944</v>
      </c>
      <c r="AX709" s="112">
        <v>0.0</v>
      </c>
      <c r="AY709" s="112">
        <v>0.6988767</v>
      </c>
      <c r="AZ709" s="112">
        <v>-13.16769</v>
      </c>
    </row>
    <row r="710" hidden="1">
      <c r="A710">
        <f t="shared" si="2"/>
        <v>0</v>
      </c>
      <c r="B710" t="str">
        <f t="shared" si="3"/>
        <v/>
      </c>
      <c r="C710" t="str">
        <f>if(and(D$4&gt;1,E710=PROSES!$D$22),,D710)</f>
        <v/>
      </c>
      <c r="D710" s="1" t="str">
        <f>if(and(F$4&gt;1,F710=PROSES!$B$10),,F710)</f>
        <v/>
      </c>
      <c r="E710" t="str">
        <f t="shared" si="4"/>
        <v/>
      </c>
      <c r="F710" t="str">
        <f t="shared" si="5"/>
        <v/>
      </c>
      <c r="G710" s="1" t="str">
        <f>if(Z710=PROSES!$E$29,T710,)</f>
        <v/>
      </c>
      <c r="H710" t="str">
        <f>if(X710=PROSES!$E$29,T710,)</f>
        <v/>
      </c>
      <c r="I710" t="str">
        <f t="shared" si="6"/>
        <v/>
      </c>
      <c r="J710" t="str">
        <f>if(and($K$4&gt;1,R710=PROSES!$C$2),,K710)</f>
        <v/>
      </c>
      <c r="K710" s="1" t="str">
        <f>if(and($L$4&gt;1,L710=PROSES!$B$2),,L710)</f>
        <v/>
      </c>
      <c r="L710" t="str">
        <f t="shared" si="7"/>
        <v/>
      </c>
      <c r="M710" t="str">
        <f>if(Z710=PROSES!$B$3,T710,)</f>
        <v/>
      </c>
      <c r="N710" t="str">
        <f>if(X710=PROSES!$B$3,T710,)</f>
        <v/>
      </c>
      <c r="O710" t="str">
        <f t="shared" si="8"/>
        <v/>
      </c>
      <c r="P710" t="str">
        <f>if(Z710=PROSES!$B$1,T710,)</f>
        <v/>
      </c>
      <c r="Q710" t="str">
        <f>if(X710=PROSES!$B$1,T710,)</f>
        <v/>
      </c>
      <c r="R710" t="str">
        <f t="shared" si="9"/>
        <v>SURALAYA BARU</v>
      </c>
      <c r="S710" s="3"/>
      <c r="T710" s="68" t="s">
        <v>1298</v>
      </c>
      <c r="U710" s="68" t="s">
        <v>75</v>
      </c>
      <c r="V710" s="68" t="s">
        <v>75</v>
      </c>
      <c r="W710" s="68" t="s">
        <v>1294</v>
      </c>
      <c r="X710" s="68" t="s">
        <v>1295</v>
      </c>
      <c r="Y710" s="112" t="s">
        <v>1289</v>
      </c>
      <c r="Z710" s="68"/>
      <c r="AA710" s="112" t="s">
        <v>400</v>
      </c>
      <c r="AB710" s="6"/>
      <c r="AC710" s="6"/>
      <c r="AD710" s="112">
        <v>0.0</v>
      </c>
      <c r="AE710" s="112">
        <v>1.0</v>
      </c>
      <c r="AF710" s="6"/>
      <c r="AG710" s="112">
        <v>0.871</v>
      </c>
      <c r="AH710" s="112">
        <v>1.0</v>
      </c>
      <c r="AI710" s="68" t="s">
        <v>64</v>
      </c>
      <c r="AJ710" s="112">
        <v>0.0</v>
      </c>
      <c r="AK710" s="6"/>
      <c r="AL710" s="6"/>
      <c r="AM710" s="112">
        <v>0.0</v>
      </c>
      <c r="AN710" s="112">
        <v>0.0</v>
      </c>
      <c r="AO710" s="112">
        <v>100.0</v>
      </c>
      <c r="AP710" s="112">
        <v>1.0</v>
      </c>
      <c r="AQ710" s="112">
        <v>2.808</v>
      </c>
      <c r="AR710" s="112">
        <v>0.3540119</v>
      </c>
      <c r="AS710" s="112">
        <v>76.1347</v>
      </c>
      <c r="AT710" s="112">
        <v>0.0848354</v>
      </c>
      <c r="AU710" s="112">
        <v>0.3436966</v>
      </c>
      <c r="AV710" s="112">
        <v>0.215137</v>
      </c>
      <c r="AW710" s="112">
        <v>1.031264</v>
      </c>
      <c r="AX710" s="112">
        <v>0.0</v>
      </c>
      <c r="AY710" s="112">
        <v>0.6589283</v>
      </c>
      <c r="AZ710" s="112">
        <v>3.13437</v>
      </c>
    </row>
    <row r="711" hidden="1">
      <c r="A711">
        <f t="shared" si="2"/>
        <v>0</v>
      </c>
      <c r="B711" t="str">
        <f t="shared" si="3"/>
        <v/>
      </c>
      <c r="C711" t="str">
        <f>if(and(D$4&gt;1,E711=PROSES!$D$22),,D711)</f>
        <v/>
      </c>
      <c r="D711" s="1" t="str">
        <f>if(and(F$4&gt;1,F711=PROSES!$B$10),,F711)</f>
        <v/>
      </c>
      <c r="E711" t="str">
        <f t="shared" si="4"/>
        <v/>
      </c>
      <c r="F711" t="str">
        <f t="shared" si="5"/>
        <v/>
      </c>
      <c r="G711" s="1" t="str">
        <f>if(Z711=PROSES!$E$29,T711,)</f>
        <v/>
      </c>
      <c r="H711" t="str">
        <f>if(X711=PROSES!$E$29,T711,)</f>
        <v/>
      </c>
      <c r="I711" t="str">
        <f t="shared" si="6"/>
        <v/>
      </c>
      <c r="J711" t="str">
        <f>if(and($K$4&gt;1,R711=PROSES!$C$2),,K711)</f>
        <v/>
      </c>
      <c r="K711" s="1" t="str">
        <f>if(and($L$4&gt;1,L711=PROSES!$B$2),,L711)</f>
        <v/>
      </c>
      <c r="L711" t="str">
        <f t="shared" si="7"/>
        <v/>
      </c>
      <c r="M711" t="str">
        <f>if(Z711=PROSES!$B$3,T711,)</f>
        <v/>
      </c>
      <c r="N711" t="str">
        <f>if(X711=PROSES!$B$3,T711,)</f>
        <v/>
      </c>
      <c r="O711" t="str">
        <f t="shared" si="8"/>
        <v/>
      </c>
      <c r="P711" t="str">
        <f>if(Z711=PROSES!$B$1,T711,)</f>
        <v/>
      </c>
      <c r="Q711" t="str">
        <f>if(X711=PROSES!$B$1,T711,)</f>
        <v/>
      </c>
      <c r="R711" t="str">
        <f t="shared" si="9"/>
        <v>LESTARI BANTEN ENERGI</v>
      </c>
      <c r="S711" s="3"/>
      <c r="T711" s="68" t="s">
        <v>1299</v>
      </c>
      <c r="U711" s="68" t="s">
        <v>75</v>
      </c>
      <c r="V711" s="68" t="s">
        <v>75</v>
      </c>
      <c r="W711" s="68" t="s">
        <v>76</v>
      </c>
      <c r="X711" s="68"/>
      <c r="Y711" s="68" t="s">
        <v>400</v>
      </c>
      <c r="Z711" s="68" t="s">
        <v>1288</v>
      </c>
      <c r="AA711" s="68" t="s">
        <v>1297</v>
      </c>
      <c r="AB711" s="6"/>
      <c r="AC711" s="6"/>
      <c r="AD711" s="112">
        <v>0.0</v>
      </c>
      <c r="AE711" s="112">
        <v>1.0</v>
      </c>
      <c r="AF711" s="6"/>
      <c r="AG711" s="112">
        <v>0.112</v>
      </c>
      <c r="AH711" s="112">
        <v>1.0</v>
      </c>
      <c r="AI711" s="68" t="s">
        <v>64</v>
      </c>
      <c r="AJ711" s="112">
        <v>0.0</v>
      </c>
      <c r="AK711" s="6"/>
      <c r="AL711" s="6"/>
      <c r="AM711" s="112">
        <v>0.0</v>
      </c>
      <c r="AN711" s="112">
        <v>0.0</v>
      </c>
      <c r="AO711" s="112">
        <v>100.0</v>
      </c>
      <c r="AP711" s="112">
        <v>1.0</v>
      </c>
      <c r="AQ711" s="112">
        <v>3.24</v>
      </c>
      <c r="AR711" s="112">
        <v>0.02574466</v>
      </c>
      <c r="AS711" s="112">
        <v>85.0335</v>
      </c>
      <c r="AT711" s="112">
        <v>0.0022288</v>
      </c>
      <c r="AU711" s="112">
        <v>0.025648</v>
      </c>
      <c r="AV711" s="112">
        <v>0.0190288</v>
      </c>
      <c r="AW711" s="112">
        <v>0.076944</v>
      </c>
      <c r="AX711" s="112">
        <v>0.0</v>
      </c>
      <c r="AY711" s="112">
        <v>0.6988767</v>
      </c>
      <c r="AZ711" s="112">
        <v>-13.16769</v>
      </c>
    </row>
    <row r="712" hidden="1">
      <c r="A712">
        <f t="shared" si="2"/>
        <v>0</v>
      </c>
      <c r="B712" t="str">
        <f t="shared" si="3"/>
        <v/>
      </c>
      <c r="C712" t="str">
        <f>if(and(D$4&gt;1,E712=PROSES!$D$22),,D712)</f>
        <v/>
      </c>
      <c r="D712" s="1" t="str">
        <f>if(and(F$4&gt;1,F712=PROSES!$B$10),,F712)</f>
        <v/>
      </c>
      <c r="E712" t="str">
        <f t="shared" si="4"/>
        <v/>
      </c>
      <c r="F712" t="str">
        <f t="shared" si="5"/>
        <v/>
      </c>
      <c r="G712" s="1" t="str">
        <f>if(Z712=PROSES!$E$29,T712,)</f>
        <v/>
      </c>
      <c r="H712" t="str">
        <f>if(X712=PROSES!$E$29,T712,)</f>
        <v/>
      </c>
      <c r="I712" t="str">
        <f t="shared" si="6"/>
        <v/>
      </c>
      <c r="J712" t="str">
        <f>if(and($K$4&gt;1,R712=PROSES!$C$2),,K712)</f>
        <v/>
      </c>
      <c r="K712" s="1" t="str">
        <f>if(and($L$4&gt;1,L712=PROSES!$B$2),,L712)</f>
        <v/>
      </c>
      <c r="L712" t="str">
        <f t="shared" si="7"/>
        <v/>
      </c>
      <c r="M712" t="str">
        <f>if(Z712=PROSES!$B$3,T712,)</f>
        <v/>
      </c>
      <c r="N712" t="str">
        <f>if(X712=PROSES!$B$3,T712,)</f>
        <v/>
      </c>
      <c r="O712" t="str">
        <f t="shared" si="8"/>
        <v/>
      </c>
      <c r="P712" t="str">
        <f>if(Z712=PROSES!$B$1,T712,)</f>
        <v/>
      </c>
      <c r="Q712" t="str">
        <f>if(X712=PROSES!$B$1,T712,)</f>
        <v/>
      </c>
      <c r="R712" t="str">
        <f t="shared" si="9"/>
        <v>LESTARI BANTEN ENERGI</v>
      </c>
      <c r="S712" s="3"/>
      <c r="T712" s="68" t="s">
        <v>1300</v>
      </c>
      <c r="U712" s="68" t="s">
        <v>115</v>
      </c>
      <c r="V712" s="68" t="s">
        <v>115</v>
      </c>
      <c r="W712" s="68" t="s">
        <v>76</v>
      </c>
      <c r="X712" s="68"/>
      <c r="Y712" s="68" t="s">
        <v>1301</v>
      </c>
      <c r="Z712" s="68" t="s">
        <v>1288</v>
      </c>
      <c r="AA712" s="68" t="s">
        <v>1289</v>
      </c>
      <c r="AB712" s="6"/>
      <c r="AC712" s="6"/>
      <c r="AD712" s="112">
        <v>0.0</v>
      </c>
      <c r="AE712" s="112">
        <v>1.0</v>
      </c>
      <c r="AF712" s="6"/>
      <c r="AG712" s="112">
        <v>0.971</v>
      </c>
      <c r="AH712" s="112">
        <v>1.0</v>
      </c>
      <c r="AI712" s="68" t="s">
        <v>64</v>
      </c>
      <c r="AJ712" s="112">
        <v>0.0</v>
      </c>
      <c r="AK712" s="6"/>
      <c r="AL712" s="6"/>
      <c r="AM712" s="112">
        <v>0.0</v>
      </c>
      <c r="AN712" s="112">
        <v>0.0</v>
      </c>
      <c r="AO712" s="112">
        <v>100.0</v>
      </c>
      <c r="AP712" s="112">
        <v>1.0</v>
      </c>
      <c r="AQ712" s="112">
        <v>3.24</v>
      </c>
      <c r="AR712" s="112">
        <v>0.223197</v>
      </c>
      <c r="AS712" s="112">
        <v>85.0335</v>
      </c>
      <c r="AT712" s="112">
        <v>0.0193229</v>
      </c>
      <c r="AU712" s="112">
        <v>0.222359</v>
      </c>
      <c r="AV712" s="112">
        <v>0.1649729</v>
      </c>
      <c r="AW712" s="112">
        <v>0.667077</v>
      </c>
      <c r="AX712" s="112">
        <v>0.0</v>
      </c>
      <c r="AY712" s="112">
        <v>0.6988767</v>
      </c>
      <c r="AZ712" s="112">
        <v>-13.16769</v>
      </c>
    </row>
    <row r="713" hidden="1">
      <c r="A713">
        <f t="shared" si="2"/>
        <v>0</v>
      </c>
      <c r="B713" t="str">
        <f t="shared" si="3"/>
        <v/>
      </c>
      <c r="C713" t="str">
        <f>if(and(D$4&gt;1,E713=PROSES!$D$22),,D713)</f>
        <v/>
      </c>
      <c r="D713" s="1" t="str">
        <f>if(and(F$4&gt;1,F713=PROSES!$B$10),,F713)</f>
        <v/>
      </c>
      <c r="E713" t="str">
        <f t="shared" si="4"/>
        <v/>
      </c>
      <c r="F713" t="str">
        <f t="shared" si="5"/>
        <v/>
      </c>
      <c r="G713" s="1" t="str">
        <f>if(Z713=PROSES!$E$29,T713,)</f>
        <v/>
      </c>
      <c r="H713" t="str">
        <f>if(X713=PROSES!$E$29,T713,)</f>
        <v/>
      </c>
      <c r="I713" t="str">
        <f t="shared" si="6"/>
        <v/>
      </c>
      <c r="J713" t="str">
        <f>if(and($K$4&gt;1,R713=PROSES!$C$2),,K713)</f>
        <v/>
      </c>
      <c r="K713" s="1" t="str">
        <f>if(and($L$4&gt;1,L713=PROSES!$B$2),,L713)</f>
        <v/>
      </c>
      <c r="L713" t="str">
        <f t="shared" si="7"/>
        <v/>
      </c>
      <c r="M713" t="str">
        <f>if(Z713=PROSES!$B$3,T713,)</f>
        <v/>
      </c>
      <c r="N713" t="str">
        <f>if(X713=PROSES!$B$3,T713,)</f>
        <v/>
      </c>
      <c r="O713" t="str">
        <f t="shared" si="8"/>
        <v/>
      </c>
      <c r="P713" t="str">
        <f>if(Z713=PROSES!$B$1,T713,)</f>
        <v/>
      </c>
      <c r="Q713" t="str">
        <f>if(X713=PROSES!$B$1,T713,)</f>
        <v/>
      </c>
      <c r="R713" t="str">
        <f t="shared" si="9"/>
        <v/>
      </c>
      <c r="S713" s="3"/>
      <c r="T713" s="68" t="s">
        <v>1302</v>
      </c>
      <c r="U713" s="68" t="s">
        <v>115</v>
      </c>
      <c r="V713" s="68" t="s">
        <v>115</v>
      </c>
      <c r="W713" s="68" t="s">
        <v>322</v>
      </c>
      <c r="X713" s="68"/>
      <c r="Y713" s="112" t="s">
        <v>1136</v>
      </c>
      <c r="Z713" s="68"/>
      <c r="AA713" s="112" t="s">
        <v>1301</v>
      </c>
      <c r="AB713" s="6"/>
      <c r="AC713" s="6"/>
      <c r="AD713" s="112">
        <v>0.0</v>
      </c>
      <c r="AE713" s="112">
        <v>1.0</v>
      </c>
      <c r="AF713" s="6"/>
      <c r="AG713" s="112">
        <v>15.03</v>
      </c>
      <c r="AH713" s="112">
        <v>1.0</v>
      </c>
      <c r="AI713" s="68" t="s">
        <v>64</v>
      </c>
      <c r="AJ713" s="112">
        <v>0.0</v>
      </c>
      <c r="AK713" s="6"/>
      <c r="AL713" s="6"/>
      <c r="AM713" s="112">
        <v>0.0</v>
      </c>
      <c r="AN713" s="112">
        <v>0.0</v>
      </c>
      <c r="AO713" s="112">
        <v>100.0</v>
      </c>
      <c r="AP713" s="112">
        <v>1.0</v>
      </c>
      <c r="AQ713" s="112">
        <v>2.808</v>
      </c>
      <c r="AR713" s="112">
        <v>4.154165</v>
      </c>
      <c r="AS713" s="112">
        <v>84.24815</v>
      </c>
      <c r="AT713" s="112">
        <v>0.416331</v>
      </c>
      <c r="AU713" s="112">
        <v>4.13325</v>
      </c>
      <c r="AV713" s="112">
        <v>2.552845</v>
      </c>
      <c r="AW713" s="112">
        <v>12.05707</v>
      </c>
      <c r="AX713" s="112">
        <v>0.0</v>
      </c>
      <c r="AY713" s="112">
        <v>0.6585197</v>
      </c>
      <c r="AZ713" s="112">
        <v>-9.338076</v>
      </c>
    </row>
    <row r="714" hidden="1">
      <c r="A714">
        <f t="shared" si="2"/>
        <v>0</v>
      </c>
      <c r="B714" t="str">
        <f t="shared" si="3"/>
        <v/>
      </c>
      <c r="C714" t="str">
        <f>if(and(D$4&gt;1,E714=PROSES!$D$22),,D714)</f>
        <v/>
      </c>
      <c r="D714" s="1" t="str">
        <f>if(and(F$4&gt;1,F714=PROSES!$B$10),,F714)</f>
        <v/>
      </c>
      <c r="E714" t="str">
        <f t="shared" si="4"/>
        <v/>
      </c>
      <c r="F714" t="str">
        <f t="shared" si="5"/>
        <v/>
      </c>
      <c r="G714" s="1" t="str">
        <f>if(Z714=PROSES!$E$29,T714,)</f>
        <v/>
      </c>
      <c r="H714" t="str">
        <f>if(X714=PROSES!$E$29,T714,)</f>
        <v/>
      </c>
      <c r="I714" t="str">
        <f t="shared" si="6"/>
        <v/>
      </c>
      <c r="J714" t="str">
        <f>if(and($K$4&gt;1,R714=PROSES!$C$2),,K714)</f>
        <v/>
      </c>
      <c r="K714" s="1" t="str">
        <f>if(and($L$4&gt;1,L714=PROSES!$B$2),,L714)</f>
        <v/>
      </c>
      <c r="L714" t="str">
        <f t="shared" si="7"/>
        <v/>
      </c>
      <c r="M714" t="str">
        <f>if(Z714=PROSES!$B$3,T714,)</f>
        <v/>
      </c>
      <c r="N714" t="str">
        <f>if(X714=PROSES!$B$3,T714,)</f>
        <v/>
      </c>
      <c r="O714" t="str">
        <f t="shared" si="8"/>
        <v/>
      </c>
      <c r="P714" t="str">
        <f>if(Z714=PROSES!$B$1,T714,)</f>
        <v/>
      </c>
      <c r="Q714" t="str">
        <f>if(X714=PROSES!$B$1,T714,)</f>
        <v/>
      </c>
      <c r="R714" t="str">
        <f t="shared" si="9"/>
        <v>PLTGU JAWA7</v>
      </c>
      <c r="S714" s="3"/>
      <c r="T714" s="68" t="s">
        <v>1303</v>
      </c>
      <c r="U714" s="68" t="s">
        <v>115</v>
      </c>
      <c r="V714" s="68" t="s">
        <v>115</v>
      </c>
      <c r="W714" s="68" t="s">
        <v>327</v>
      </c>
      <c r="X714" s="68"/>
      <c r="Y714" s="112" t="s">
        <v>1136</v>
      </c>
      <c r="Z714" s="68" t="s">
        <v>328</v>
      </c>
      <c r="AA714" s="112" t="s">
        <v>324</v>
      </c>
      <c r="AB714" s="6"/>
      <c r="AC714" s="6"/>
      <c r="AD714" s="112">
        <v>0.0</v>
      </c>
      <c r="AE714" s="112">
        <v>1.0</v>
      </c>
      <c r="AF714" s="6"/>
      <c r="AG714" s="112">
        <v>1.586</v>
      </c>
      <c r="AH714" s="112">
        <v>1.0</v>
      </c>
      <c r="AI714" s="68" t="s">
        <v>64</v>
      </c>
      <c r="AJ714" s="112">
        <v>0.0</v>
      </c>
      <c r="AK714" s="6"/>
      <c r="AL714" s="6"/>
      <c r="AM714" s="112">
        <v>0.0</v>
      </c>
      <c r="AN714" s="112">
        <v>0.0</v>
      </c>
      <c r="AO714" s="112">
        <v>100.0</v>
      </c>
      <c r="AP714" s="112">
        <v>1.0</v>
      </c>
      <c r="AQ714" s="112">
        <v>4.32</v>
      </c>
      <c r="AR714" s="112">
        <v>0.4742487</v>
      </c>
      <c r="AS714" s="112">
        <v>85.26182</v>
      </c>
      <c r="AT714" s="112">
        <v>0.0391742</v>
      </c>
      <c r="AU714" s="112">
        <v>0.472628</v>
      </c>
      <c r="AV714" s="112">
        <v>0.2770742</v>
      </c>
      <c r="AW714" s="112">
        <v>1.417884</v>
      </c>
      <c r="AX714" s="112">
        <v>0.0</v>
      </c>
      <c r="AY714" s="112">
        <v>0.6851071</v>
      </c>
      <c r="AZ714" s="112">
        <v>-9.388506</v>
      </c>
    </row>
    <row r="715" hidden="1">
      <c r="A715">
        <f t="shared" si="2"/>
        <v>0</v>
      </c>
      <c r="B715" t="str">
        <f t="shared" si="3"/>
        <v/>
      </c>
      <c r="C715" t="str">
        <f>if(and(D$4&gt;1,E715=PROSES!$D$22),,D715)</f>
        <v/>
      </c>
      <c r="D715" s="1" t="str">
        <f>if(and(F$4&gt;1,F715=PROSES!$B$10),,F715)</f>
        <v/>
      </c>
      <c r="E715" t="str">
        <f t="shared" si="4"/>
        <v/>
      </c>
      <c r="F715" t="str">
        <f t="shared" si="5"/>
        <v/>
      </c>
      <c r="G715" s="1" t="str">
        <f>if(Z715=PROSES!$E$29,T715,)</f>
        <v/>
      </c>
      <c r="H715" t="str">
        <f>if(X715=PROSES!$E$29,T715,)</f>
        <v/>
      </c>
      <c r="I715" t="str">
        <f t="shared" si="6"/>
        <v/>
      </c>
      <c r="J715" t="str">
        <f>if(and($K$4&gt;1,R715=PROSES!$C$2),,K715)</f>
        <v/>
      </c>
      <c r="K715" s="1" t="str">
        <f>if(and($L$4&gt;1,L715=PROSES!$B$2),,L715)</f>
        <v/>
      </c>
      <c r="L715" t="str">
        <f t="shared" si="7"/>
        <v/>
      </c>
      <c r="M715" t="str">
        <f>if(Z715=PROSES!$B$3,T715,)</f>
        <v/>
      </c>
      <c r="N715" t="str">
        <f>if(X715=PROSES!$B$3,T715,)</f>
        <v/>
      </c>
      <c r="O715" t="str">
        <f t="shared" si="8"/>
        <v/>
      </c>
      <c r="P715" t="str">
        <f>if(Z715=PROSES!$B$1,T715,)</f>
        <v/>
      </c>
      <c r="Q715" t="str">
        <f>if(X715=PROSES!$B$1,T715,)</f>
        <v/>
      </c>
      <c r="R715" t="str">
        <f t="shared" si="9"/>
        <v>LESTARI BANTEN ENERGI</v>
      </c>
      <c r="S715" s="3"/>
      <c r="T715" s="68" t="s">
        <v>1304</v>
      </c>
      <c r="U715" s="68" t="s">
        <v>115</v>
      </c>
      <c r="V715" s="68" t="s">
        <v>115</v>
      </c>
      <c r="W715" s="68" t="s">
        <v>76</v>
      </c>
      <c r="X715" s="68"/>
      <c r="Y715" s="112" t="s">
        <v>1305</v>
      </c>
      <c r="Z715" s="68" t="s">
        <v>1288</v>
      </c>
      <c r="AA715" s="112" t="s">
        <v>1289</v>
      </c>
      <c r="AB715" s="6"/>
      <c r="AC715" s="6"/>
      <c r="AD715" s="112">
        <v>0.0</v>
      </c>
      <c r="AE715" s="112">
        <v>1.0</v>
      </c>
      <c r="AF715" s="6"/>
      <c r="AG715" s="112">
        <v>0.971</v>
      </c>
      <c r="AH715" s="112">
        <v>1.0</v>
      </c>
      <c r="AI715" s="68" t="s">
        <v>64</v>
      </c>
      <c r="AJ715" s="112">
        <v>0.0</v>
      </c>
      <c r="AK715" s="6"/>
      <c r="AL715" s="6"/>
      <c r="AM715" s="112">
        <v>0.0</v>
      </c>
      <c r="AN715" s="112">
        <v>0.0</v>
      </c>
      <c r="AO715" s="112">
        <v>100.0</v>
      </c>
      <c r="AP715" s="112">
        <v>1.0</v>
      </c>
      <c r="AQ715" s="112">
        <v>3.24</v>
      </c>
      <c r="AR715" s="112">
        <v>0.223197</v>
      </c>
      <c r="AS715" s="112">
        <v>85.0335</v>
      </c>
      <c r="AT715" s="112">
        <v>0.0193229</v>
      </c>
      <c r="AU715" s="112">
        <v>0.222359</v>
      </c>
      <c r="AV715" s="112">
        <v>0.1649729</v>
      </c>
      <c r="AW715" s="112">
        <v>0.667077</v>
      </c>
      <c r="AX715" s="112">
        <v>0.0</v>
      </c>
      <c r="AY715" s="112">
        <v>0.6988767</v>
      </c>
      <c r="AZ715" s="112">
        <v>-13.16769</v>
      </c>
    </row>
    <row r="716" hidden="1">
      <c r="A716">
        <f t="shared" si="2"/>
        <v>0</v>
      </c>
      <c r="B716" t="str">
        <f t="shared" si="3"/>
        <v/>
      </c>
      <c r="C716" t="str">
        <f>if(and(D$4&gt;1,E716=PROSES!$D$22),,D716)</f>
        <v/>
      </c>
      <c r="D716" s="1" t="str">
        <f>if(and(F$4&gt;1,F716=PROSES!$B$10),,F716)</f>
        <v/>
      </c>
      <c r="E716" t="str">
        <f t="shared" si="4"/>
        <v/>
      </c>
      <c r="F716" t="str">
        <f t="shared" si="5"/>
        <v/>
      </c>
      <c r="G716" s="1" t="str">
        <f>if(Z716=PROSES!$E$29,T716,)</f>
        <v/>
      </c>
      <c r="H716" t="str">
        <f>if(X716=PROSES!$E$29,T716,)</f>
        <v/>
      </c>
      <c r="I716" t="str">
        <f t="shared" si="6"/>
        <v/>
      </c>
      <c r="J716" t="str">
        <f>if(and($K$4&gt;1,R716=PROSES!$C$2),,K716)</f>
        <v/>
      </c>
      <c r="K716" s="1" t="str">
        <f>if(and($L$4&gt;1,L716=PROSES!$B$2),,L716)</f>
        <v/>
      </c>
      <c r="L716" t="str">
        <f t="shared" si="7"/>
        <v/>
      </c>
      <c r="M716" t="str">
        <f>if(Z716=PROSES!$B$3,T716,)</f>
        <v/>
      </c>
      <c r="N716" t="str">
        <f>if(X716=PROSES!$B$3,T716,)</f>
        <v/>
      </c>
      <c r="O716" t="str">
        <f t="shared" si="8"/>
        <v/>
      </c>
      <c r="P716" t="str">
        <f>if(Z716=PROSES!$B$1,T716,)</f>
        <v/>
      </c>
      <c r="Q716" t="str">
        <f>if(X716=PROSES!$B$1,T716,)</f>
        <v/>
      </c>
      <c r="R716" t="str">
        <f t="shared" si="9"/>
        <v/>
      </c>
      <c r="S716" s="3"/>
      <c r="T716" s="68" t="s">
        <v>1306</v>
      </c>
      <c r="U716" s="68" t="s">
        <v>115</v>
      </c>
      <c r="V716" s="68" t="s">
        <v>115</v>
      </c>
      <c r="W716" s="68" t="s">
        <v>322</v>
      </c>
      <c r="X716" s="68"/>
      <c r="Y716" s="112" t="s">
        <v>1140</v>
      </c>
      <c r="Z716" s="68"/>
      <c r="AA716" s="112" t="s">
        <v>1305</v>
      </c>
      <c r="AB716" s="6"/>
      <c r="AC716" s="6"/>
      <c r="AD716" s="112">
        <v>0.0</v>
      </c>
      <c r="AE716" s="112">
        <v>1.0</v>
      </c>
      <c r="AF716" s="6"/>
      <c r="AG716" s="112">
        <v>15.03</v>
      </c>
      <c r="AH716" s="112">
        <v>1.0</v>
      </c>
      <c r="AI716" s="68" t="s">
        <v>64</v>
      </c>
      <c r="AJ716" s="112">
        <v>0.0</v>
      </c>
      <c r="AK716" s="6"/>
      <c r="AL716" s="6"/>
      <c r="AM716" s="112">
        <v>0.0</v>
      </c>
      <c r="AN716" s="112">
        <v>0.0</v>
      </c>
      <c r="AO716" s="112">
        <v>100.0</v>
      </c>
      <c r="AP716" s="112">
        <v>1.0</v>
      </c>
      <c r="AQ716" s="112">
        <v>2.808</v>
      </c>
      <c r="AR716" s="112">
        <v>4.154165</v>
      </c>
      <c r="AS716" s="112">
        <v>84.24815</v>
      </c>
      <c r="AT716" s="112">
        <v>0.416331</v>
      </c>
      <c r="AU716" s="112">
        <v>4.13325</v>
      </c>
      <c r="AV716" s="112">
        <v>2.552845</v>
      </c>
      <c r="AW716" s="112">
        <v>12.05707</v>
      </c>
      <c r="AX716" s="112">
        <v>0.0</v>
      </c>
      <c r="AY716" s="112">
        <v>0.6585197</v>
      </c>
      <c r="AZ716" s="112">
        <v>-9.338076</v>
      </c>
    </row>
    <row r="717" hidden="1">
      <c r="A717">
        <f t="shared" si="2"/>
        <v>0</v>
      </c>
      <c r="B717" t="str">
        <f t="shared" si="3"/>
        <v/>
      </c>
      <c r="C717" t="str">
        <f>if(and(D$4&gt;1,E717=PROSES!$D$22),,D717)</f>
        <v/>
      </c>
      <c r="D717" s="1" t="str">
        <f>if(and(F$4&gt;1,F717=PROSES!$B$10),,F717)</f>
        <v/>
      </c>
      <c r="E717" t="str">
        <f t="shared" si="4"/>
        <v/>
      </c>
      <c r="F717" t="str">
        <f t="shared" si="5"/>
        <v/>
      </c>
      <c r="G717" s="1" t="str">
        <f>if(Z717=PROSES!$E$29,T717,)</f>
        <v/>
      </c>
      <c r="H717" t="str">
        <f>if(X717=PROSES!$E$29,T717,)</f>
        <v/>
      </c>
      <c r="I717" t="str">
        <f t="shared" si="6"/>
        <v/>
      </c>
      <c r="J717" t="str">
        <f>if(and($K$4&gt;1,R717=PROSES!$C$2),,K717)</f>
        <v/>
      </c>
      <c r="K717" s="1" t="str">
        <f>if(and($L$4&gt;1,L717=PROSES!$B$2),,L717)</f>
        <v/>
      </c>
      <c r="L717" t="str">
        <f t="shared" si="7"/>
        <v/>
      </c>
      <c r="M717" t="str">
        <f>if(Z717=PROSES!$B$3,T717,)</f>
        <v/>
      </c>
      <c r="N717" t="str">
        <f>if(X717=PROSES!$B$3,T717,)</f>
        <v/>
      </c>
      <c r="O717" t="str">
        <f t="shared" si="8"/>
        <v/>
      </c>
      <c r="P717" t="str">
        <f>if(Z717=PROSES!$B$1,T717,)</f>
        <v/>
      </c>
      <c r="Q717" t="str">
        <f>if(X717=PROSES!$B$1,T717,)</f>
        <v/>
      </c>
      <c r="R717" t="str">
        <f t="shared" si="9"/>
        <v>PLTGU JAWA7</v>
      </c>
      <c r="S717" s="3"/>
      <c r="T717" s="68" t="s">
        <v>1307</v>
      </c>
      <c r="U717" s="68" t="s">
        <v>115</v>
      </c>
      <c r="V717" s="68" t="s">
        <v>115</v>
      </c>
      <c r="W717" s="68" t="s">
        <v>327</v>
      </c>
      <c r="X717" s="68" t="s">
        <v>328</v>
      </c>
      <c r="Y717" s="112" t="s">
        <v>324</v>
      </c>
      <c r="Z717" s="68"/>
      <c r="AA717" s="68" t="s">
        <v>1140</v>
      </c>
      <c r="AB717" s="6"/>
      <c r="AC717" s="6"/>
      <c r="AD717" s="112">
        <v>0.0</v>
      </c>
      <c r="AE717" s="112">
        <v>1.0</v>
      </c>
      <c r="AF717" s="6"/>
      <c r="AG717" s="112">
        <v>1.586</v>
      </c>
      <c r="AH717" s="112">
        <v>1.0</v>
      </c>
      <c r="AI717" s="68" t="s">
        <v>64</v>
      </c>
      <c r="AJ717" s="112">
        <v>0.0</v>
      </c>
      <c r="AK717" s="6"/>
      <c r="AL717" s="6"/>
      <c r="AM717" s="112">
        <v>0.0</v>
      </c>
      <c r="AN717" s="112">
        <v>0.0</v>
      </c>
      <c r="AO717" s="112">
        <v>100.0</v>
      </c>
      <c r="AP717" s="112">
        <v>1.0</v>
      </c>
      <c r="AQ717" s="112">
        <v>4.32</v>
      </c>
      <c r="AR717" s="112">
        <v>0.4742487</v>
      </c>
      <c r="AS717" s="112">
        <v>85.26182</v>
      </c>
      <c r="AT717" s="112">
        <v>0.0391742</v>
      </c>
      <c r="AU717" s="112">
        <v>0.472628</v>
      </c>
      <c r="AV717" s="112">
        <v>0.2770742</v>
      </c>
      <c r="AW717" s="112">
        <v>1.417884</v>
      </c>
      <c r="AX717" s="112">
        <v>0.0</v>
      </c>
      <c r="AY717" s="112">
        <v>0.6851071</v>
      </c>
      <c r="AZ717" s="112">
        <v>-9.388506</v>
      </c>
    </row>
    <row r="718" hidden="1">
      <c r="A718">
        <f t="shared" si="2"/>
        <v>0</v>
      </c>
      <c r="B718" t="str">
        <f t="shared" si="3"/>
        <v/>
      </c>
      <c r="C718" t="str">
        <f>if(and(D$4&gt;1,E718=PROSES!$D$22),,D718)</f>
        <v/>
      </c>
      <c r="D718" s="1" t="str">
        <f>if(and(F$4&gt;1,F718=PROSES!$B$10),,F718)</f>
        <v/>
      </c>
      <c r="E718" t="str">
        <f t="shared" si="4"/>
        <v/>
      </c>
      <c r="F718" t="str">
        <f t="shared" si="5"/>
        <v/>
      </c>
      <c r="G718" s="1" t="str">
        <f>if(Z718=PROSES!$E$29,T718,)</f>
        <v/>
      </c>
      <c r="H718" t="str">
        <f>if(X718=PROSES!$E$29,T718,)</f>
        <v/>
      </c>
      <c r="I718" t="str">
        <f t="shared" si="6"/>
        <v/>
      </c>
      <c r="J718" t="str">
        <f>if(and($K$4&gt;1,R718=PROSES!$C$2),,K718)</f>
        <v/>
      </c>
      <c r="K718" s="1" t="str">
        <f>if(and($L$4&gt;1,L718=PROSES!$B$2),,L718)</f>
        <v/>
      </c>
      <c r="L718" t="str">
        <f t="shared" si="7"/>
        <v/>
      </c>
      <c r="M718" t="str">
        <f>if(Z718=PROSES!$B$3,T718,)</f>
        <v/>
      </c>
      <c r="N718" t="str">
        <f>if(X718=PROSES!$B$3,T718,)</f>
        <v/>
      </c>
      <c r="O718" t="str">
        <f t="shared" si="8"/>
        <v/>
      </c>
      <c r="P718" t="str">
        <f>if(Z718=PROSES!$B$1,T718,)</f>
        <v/>
      </c>
      <c r="Q718" t="str">
        <f>if(X718=PROSES!$B$1,T718,)</f>
        <v/>
      </c>
      <c r="R718" t="str">
        <f t="shared" si="9"/>
        <v>LEMBURSITU BARUCIANJUR5</v>
      </c>
      <c r="S718" s="3"/>
      <c r="T718" s="68" t="s">
        <v>1308</v>
      </c>
      <c r="U718" s="68" t="s">
        <v>115</v>
      </c>
      <c r="V718" s="68" t="s">
        <v>115</v>
      </c>
      <c r="W718" s="68" t="s">
        <v>90</v>
      </c>
      <c r="X718" s="68" t="s">
        <v>1309</v>
      </c>
      <c r="Y718" s="68" t="s">
        <v>61</v>
      </c>
      <c r="Z718" s="68" t="s">
        <v>258</v>
      </c>
      <c r="AA718" s="68" t="s">
        <v>85</v>
      </c>
      <c r="AB718" s="6"/>
      <c r="AC718" s="6"/>
      <c r="AD718" s="112">
        <v>0.0</v>
      </c>
      <c r="AE718" s="112">
        <v>1.0</v>
      </c>
      <c r="AF718" s="6"/>
      <c r="AG718" s="112">
        <v>32.0</v>
      </c>
      <c r="AH718" s="112">
        <v>1.0</v>
      </c>
      <c r="AI718" s="68" t="s">
        <v>64</v>
      </c>
      <c r="AJ718" s="112">
        <v>0.0</v>
      </c>
      <c r="AK718" s="6"/>
      <c r="AL718" s="6"/>
      <c r="AM718" s="112">
        <v>0.0</v>
      </c>
      <c r="AN718" s="112">
        <v>0.0</v>
      </c>
      <c r="AO718" s="112">
        <v>100.0</v>
      </c>
      <c r="AP718" s="112">
        <v>1.0</v>
      </c>
      <c r="AQ718" s="112">
        <v>1.62</v>
      </c>
      <c r="AR718" s="112">
        <v>9.067367</v>
      </c>
      <c r="AS718" s="112">
        <v>82.15014</v>
      </c>
      <c r="AT718" s="112">
        <v>1.2384</v>
      </c>
      <c r="AU718" s="112">
        <v>8.9824</v>
      </c>
      <c r="AV718" s="112">
        <v>6.0384</v>
      </c>
      <c r="AW718" s="112">
        <v>26.9472</v>
      </c>
      <c r="AX718" s="112">
        <v>0.0</v>
      </c>
      <c r="AY718" s="112">
        <v>0.683587</v>
      </c>
      <c r="AZ718" s="112">
        <v>-7.109503</v>
      </c>
    </row>
    <row r="719" hidden="1">
      <c r="A719">
        <f t="shared" si="2"/>
        <v>0</v>
      </c>
      <c r="B719" t="str">
        <f t="shared" si="3"/>
        <v/>
      </c>
      <c r="C719" t="str">
        <f>if(and(D$4&gt;1,E719=PROSES!$D$22),,D719)</f>
        <v/>
      </c>
      <c r="D719" s="1" t="str">
        <f>if(and(F$4&gt;1,F719=PROSES!$B$10),,F719)</f>
        <v/>
      </c>
      <c r="E719" t="str">
        <f t="shared" si="4"/>
        <v/>
      </c>
      <c r="F719" t="str">
        <f t="shared" si="5"/>
        <v/>
      </c>
      <c r="G719" s="1" t="str">
        <f>if(Z719=PROSES!$E$29,T719,)</f>
        <v/>
      </c>
      <c r="H719" t="str">
        <f>if(X719=PROSES!$E$29,T719,)</f>
        <v/>
      </c>
      <c r="I719" t="str">
        <f t="shared" si="6"/>
        <v/>
      </c>
      <c r="J719" t="str">
        <f>if(and($K$4&gt;1,R719=PROSES!$C$2),,K719)</f>
        <v/>
      </c>
      <c r="K719" s="1" t="str">
        <f>if(and($L$4&gt;1,L719=PROSES!$B$2),,L719)</f>
        <v/>
      </c>
      <c r="L719" t="str">
        <f t="shared" si="7"/>
        <v/>
      </c>
      <c r="M719" t="str">
        <f>if(Z719=PROSES!$B$3,T719,)</f>
        <v/>
      </c>
      <c r="N719" t="str">
        <f>if(X719=PROSES!$B$3,T719,)</f>
        <v/>
      </c>
      <c r="O719" t="str">
        <f t="shared" si="8"/>
        <v/>
      </c>
      <c r="P719" t="str">
        <f>if(Z719=PROSES!$B$1,T719,)</f>
        <v/>
      </c>
      <c r="Q719" t="str">
        <f>if(X719=PROSES!$B$1,T719,)</f>
        <v/>
      </c>
      <c r="R719" t="str">
        <f t="shared" si="9"/>
        <v>LEMBURSITU BARUCIANJUR5</v>
      </c>
      <c r="S719" s="3"/>
      <c r="T719" s="68" t="s">
        <v>1310</v>
      </c>
      <c r="U719" s="68" t="s">
        <v>115</v>
      </c>
      <c r="V719" s="68" t="s">
        <v>115</v>
      </c>
      <c r="W719" s="68" t="s">
        <v>90</v>
      </c>
      <c r="X719" s="68" t="s">
        <v>1309</v>
      </c>
      <c r="Y719" s="68" t="s">
        <v>66</v>
      </c>
      <c r="Z719" s="68" t="s">
        <v>258</v>
      </c>
      <c r="AA719" s="68" t="s">
        <v>88</v>
      </c>
      <c r="AB719" s="6"/>
      <c r="AC719" s="6"/>
      <c r="AD719" s="112">
        <v>0.0</v>
      </c>
      <c r="AE719" s="112">
        <v>1.0</v>
      </c>
      <c r="AF719" s="6"/>
      <c r="AG719" s="112">
        <v>32.0</v>
      </c>
      <c r="AH719" s="112">
        <v>1.0</v>
      </c>
      <c r="AI719" s="68" t="s">
        <v>64</v>
      </c>
      <c r="AJ719" s="112">
        <v>0.0</v>
      </c>
      <c r="AK719" s="6"/>
      <c r="AL719" s="6"/>
      <c r="AM719" s="112">
        <v>0.0</v>
      </c>
      <c r="AN719" s="112">
        <v>0.0</v>
      </c>
      <c r="AO719" s="112">
        <v>100.0</v>
      </c>
      <c r="AP719" s="112">
        <v>1.0</v>
      </c>
      <c r="AQ719" s="112">
        <v>1.62</v>
      </c>
      <c r="AR719" s="112">
        <v>9.067367</v>
      </c>
      <c r="AS719" s="112">
        <v>82.15014</v>
      </c>
      <c r="AT719" s="112">
        <v>1.2384</v>
      </c>
      <c r="AU719" s="112">
        <v>8.9824</v>
      </c>
      <c r="AV719" s="112">
        <v>6.0384</v>
      </c>
      <c r="AW719" s="112">
        <v>26.9472</v>
      </c>
      <c r="AX719" s="112">
        <v>0.0</v>
      </c>
      <c r="AY719" s="112">
        <v>0.683587</v>
      </c>
      <c r="AZ719" s="112">
        <v>-7.109503</v>
      </c>
    </row>
    <row r="720" hidden="1">
      <c r="A720">
        <f t="shared" si="2"/>
        <v>0</v>
      </c>
      <c r="B720" t="str">
        <f t="shared" si="3"/>
        <v/>
      </c>
      <c r="C720" t="str">
        <f>if(and(D$4&gt;1,E720=PROSES!$D$22),,D720)</f>
        <v/>
      </c>
      <c r="D720" s="1" t="str">
        <f>if(and(F$4&gt;1,F720=PROSES!$B$10),,F720)</f>
        <v/>
      </c>
      <c r="E720" t="str">
        <f t="shared" si="4"/>
        <v/>
      </c>
      <c r="F720" t="str">
        <f t="shared" si="5"/>
        <v/>
      </c>
      <c r="G720" s="1" t="str">
        <f>if(Z720=PROSES!$E$29,T720,)</f>
        <v/>
      </c>
      <c r="H720" t="str">
        <f>if(X720=PROSES!$E$29,T720,)</f>
        <v/>
      </c>
      <c r="I720" t="str">
        <f t="shared" si="6"/>
        <v/>
      </c>
      <c r="J720" t="str">
        <f>if(and($K$4&gt;1,R720=PROSES!$C$2),,K720)</f>
        <v/>
      </c>
      <c r="K720" s="1" t="str">
        <f>if(and($L$4&gt;1,L720=PROSES!$B$2),,L720)</f>
        <v/>
      </c>
      <c r="L720" t="str">
        <f t="shared" si="7"/>
        <v/>
      </c>
      <c r="M720" t="str">
        <f>if(Z720=PROSES!$B$3,T720,)</f>
        <v/>
      </c>
      <c r="N720" t="str">
        <f>if(X720=PROSES!$B$3,T720,)</f>
        <v/>
      </c>
      <c r="O720" t="str">
        <f t="shared" si="8"/>
        <v/>
      </c>
      <c r="P720" t="str">
        <f>if(Z720=PROSES!$B$1,T720,)</f>
        <v/>
      </c>
      <c r="Q720" t="str">
        <f>if(X720=PROSES!$B$1,T720,)</f>
        <v/>
      </c>
      <c r="R720" t="str">
        <f t="shared" si="9"/>
        <v>SEMEN JAWALEMBURSITU BARU</v>
      </c>
      <c r="S720" s="3"/>
      <c r="T720" s="68" t="s">
        <v>3873</v>
      </c>
      <c r="U720" s="68" t="s">
        <v>58</v>
      </c>
      <c r="V720" s="68" t="s">
        <v>58</v>
      </c>
      <c r="W720" s="68" t="s">
        <v>90</v>
      </c>
      <c r="X720" s="68" t="s">
        <v>1312</v>
      </c>
      <c r="Y720" s="68" t="s">
        <v>66</v>
      </c>
      <c r="Z720" s="68" t="s">
        <v>1309</v>
      </c>
      <c r="AA720" s="68" t="s">
        <v>66</v>
      </c>
      <c r="AB720" s="6"/>
      <c r="AC720" s="6"/>
      <c r="AD720" s="112">
        <v>0.0</v>
      </c>
      <c r="AE720" s="112">
        <v>1.0</v>
      </c>
      <c r="AF720" s="6"/>
      <c r="AG720" s="112">
        <v>4.485</v>
      </c>
      <c r="AH720" s="112">
        <v>1.0</v>
      </c>
      <c r="AI720" s="68" t="s">
        <v>64</v>
      </c>
      <c r="AJ720" s="112">
        <v>0.0</v>
      </c>
      <c r="AK720" s="6"/>
      <c r="AL720" s="6"/>
      <c r="AM720" s="112">
        <v>0.0</v>
      </c>
      <c r="AN720" s="112">
        <v>0.0</v>
      </c>
      <c r="AO720" s="112">
        <v>100.0</v>
      </c>
      <c r="AP720" s="112">
        <v>1.0</v>
      </c>
      <c r="AQ720" s="112">
        <v>1.62</v>
      </c>
      <c r="AR720" s="112">
        <v>1.270848</v>
      </c>
      <c r="AS720" s="112">
        <v>82.15014</v>
      </c>
      <c r="AT720" s="112">
        <v>0.1735695</v>
      </c>
      <c r="AU720" s="112">
        <v>1.25894</v>
      </c>
      <c r="AV720" s="112">
        <v>0.8463196</v>
      </c>
      <c r="AW720" s="112">
        <v>3.776819</v>
      </c>
      <c r="AX720" s="112">
        <v>0.0</v>
      </c>
      <c r="AY720" s="112">
        <v>0.683587</v>
      </c>
      <c r="AZ720" s="112">
        <v>-7.109503</v>
      </c>
    </row>
    <row r="721" hidden="1">
      <c r="A721">
        <f t="shared" si="2"/>
        <v>0</v>
      </c>
      <c r="B721" t="str">
        <f t="shared" si="3"/>
        <v/>
      </c>
      <c r="C721" t="str">
        <f>if(and(D$4&gt;1,E721=PROSES!$D$22),,D721)</f>
        <v/>
      </c>
      <c r="D721" s="1" t="str">
        <f>if(and(F$4&gt;1,F721=PROSES!$B$10),,F721)</f>
        <v/>
      </c>
      <c r="E721" t="str">
        <f t="shared" si="4"/>
        <v/>
      </c>
      <c r="F721" t="str">
        <f t="shared" si="5"/>
        <v/>
      </c>
      <c r="G721" s="1" t="str">
        <f>if(Z721=PROSES!$E$29,T721,)</f>
        <v/>
      </c>
      <c r="H721" t="str">
        <f>if(X721=PROSES!$E$29,T721,)</f>
        <v/>
      </c>
      <c r="I721" t="str">
        <f t="shared" si="6"/>
        <v/>
      </c>
      <c r="J721" t="str">
        <f>if(and($K$4&gt;1,R721=PROSES!$C$2),,K721)</f>
        <v/>
      </c>
      <c r="K721" s="1" t="str">
        <f>if(and($L$4&gt;1,L721=PROSES!$B$2),,L721)</f>
        <v/>
      </c>
      <c r="L721" t="str">
        <f t="shared" si="7"/>
        <v/>
      </c>
      <c r="M721" t="str">
        <f>if(Z721=PROSES!$B$3,T721,)</f>
        <v/>
      </c>
      <c r="N721" t="str">
        <f>if(X721=PROSES!$B$3,T721,)</f>
        <v/>
      </c>
      <c r="O721" t="str">
        <f t="shared" si="8"/>
        <v/>
      </c>
      <c r="P721" t="str">
        <f>if(Z721=PROSES!$B$1,T721,)</f>
        <v/>
      </c>
      <c r="Q721" t="str">
        <f>if(X721=PROSES!$B$1,T721,)</f>
        <v/>
      </c>
      <c r="R721" t="str">
        <f t="shared" si="9"/>
        <v>LEMBURSITU BARUSEMEN JAWA</v>
      </c>
      <c r="S721" s="3"/>
      <c r="T721" s="68" t="s">
        <v>1311</v>
      </c>
      <c r="U721" s="68" t="s">
        <v>58</v>
      </c>
      <c r="V721" s="68" t="s">
        <v>58</v>
      </c>
      <c r="W721" s="68" t="s">
        <v>90</v>
      </c>
      <c r="X721" s="68" t="s">
        <v>1309</v>
      </c>
      <c r="Y721" s="68" t="s">
        <v>66</v>
      </c>
      <c r="Z721" s="68" t="s">
        <v>1312</v>
      </c>
      <c r="AA721" s="68" t="s">
        <v>61</v>
      </c>
      <c r="AB721" s="6"/>
      <c r="AC721" s="6"/>
      <c r="AD721" s="112">
        <v>0.0</v>
      </c>
      <c r="AE721" s="112">
        <v>1.0</v>
      </c>
      <c r="AF721" s="6"/>
      <c r="AG721" s="112">
        <v>4.485</v>
      </c>
      <c r="AH721" s="112">
        <v>1.0</v>
      </c>
      <c r="AI721" s="68" t="s">
        <v>64</v>
      </c>
      <c r="AJ721" s="112">
        <v>0.0</v>
      </c>
      <c r="AK721" s="6"/>
      <c r="AL721" s="6"/>
      <c r="AM721" s="112">
        <v>0.0</v>
      </c>
      <c r="AN721" s="112">
        <v>0.0</v>
      </c>
      <c r="AO721" s="112">
        <v>100.0</v>
      </c>
      <c r="AP721" s="112">
        <v>1.0</v>
      </c>
      <c r="AQ721" s="112">
        <v>1.62</v>
      </c>
      <c r="AR721" s="112">
        <v>1.270848</v>
      </c>
      <c r="AS721" s="112">
        <v>82.15014</v>
      </c>
      <c r="AT721" s="112">
        <v>0.1735695</v>
      </c>
      <c r="AU721" s="112">
        <v>1.25894</v>
      </c>
      <c r="AV721" s="112">
        <v>0.8463196</v>
      </c>
      <c r="AW721" s="112">
        <v>3.776819</v>
      </c>
      <c r="AX721" s="112">
        <v>0.0</v>
      </c>
      <c r="AY721" s="112">
        <v>0.683587</v>
      </c>
      <c r="AZ721" s="112">
        <v>-7.109503</v>
      </c>
    </row>
    <row r="722" hidden="1">
      <c r="A722">
        <f t="shared" si="2"/>
        <v>0</v>
      </c>
      <c r="B722" t="str">
        <f t="shared" si="3"/>
        <v/>
      </c>
      <c r="C722" t="str">
        <f>if(and(D$4&gt;1,E722=PROSES!$D$22),,D722)</f>
        <v/>
      </c>
      <c r="D722" s="1" t="str">
        <f>if(and(F$4&gt;1,F722=PROSES!$B$10),,F722)</f>
        <v/>
      </c>
      <c r="E722" t="str">
        <f t="shared" si="4"/>
        <v/>
      </c>
      <c r="F722" t="str">
        <f t="shared" si="5"/>
        <v/>
      </c>
      <c r="G722" s="1" t="str">
        <f>if(Z722=PROSES!$E$29,T722,)</f>
        <v/>
      </c>
      <c r="H722" t="str">
        <f>if(X722=PROSES!$E$29,T722,)</f>
        <v/>
      </c>
      <c r="I722" t="str">
        <f t="shared" si="6"/>
        <v/>
      </c>
      <c r="J722" t="str">
        <f>if(and($K$4&gt;1,R722=PROSES!$C$2),,K722)</f>
        <v/>
      </c>
      <c r="K722" s="1" t="str">
        <f>if(and($L$4&gt;1,L722=PROSES!$B$2),,L722)</f>
        <v/>
      </c>
      <c r="L722" t="str">
        <f t="shared" si="7"/>
        <v/>
      </c>
      <c r="M722" t="str">
        <f>if(Z722=PROSES!$B$3,T722,)</f>
        <v/>
      </c>
      <c r="N722" t="str">
        <f>if(X722=PROSES!$B$3,T722,)</f>
        <v/>
      </c>
      <c r="O722" t="str">
        <f t="shared" si="8"/>
        <v/>
      </c>
      <c r="P722" t="str">
        <f>if(Z722=PROSES!$B$1,T722,)</f>
        <v/>
      </c>
      <c r="Q722" t="str">
        <f>if(X722=PROSES!$B$1,T722,)</f>
        <v/>
      </c>
      <c r="R722" t="str">
        <f t="shared" si="9"/>
        <v>LUMAJANG5JEMBER5</v>
      </c>
      <c r="S722" s="3"/>
      <c r="T722" s="68" t="s">
        <v>1313</v>
      </c>
      <c r="U722" s="68" t="s">
        <v>82</v>
      </c>
      <c r="V722" s="68" t="s">
        <v>82</v>
      </c>
      <c r="W722" s="68" t="s">
        <v>315</v>
      </c>
      <c r="X722" s="68" t="s">
        <v>1314</v>
      </c>
      <c r="Y722" s="68" t="s">
        <v>85</v>
      </c>
      <c r="Z722" s="68" t="s">
        <v>343</v>
      </c>
      <c r="AA722" s="68" t="s">
        <v>85</v>
      </c>
      <c r="AB722" s="6"/>
      <c r="AC722" s="6"/>
      <c r="AD722" s="112">
        <v>0.0</v>
      </c>
      <c r="AE722" s="112">
        <v>1.0</v>
      </c>
      <c r="AF722" s="6"/>
      <c r="AG722" s="112">
        <v>63.148</v>
      </c>
      <c r="AH722" s="112">
        <v>1.0</v>
      </c>
      <c r="AI722" s="68" t="s">
        <v>64</v>
      </c>
      <c r="AJ722" s="112">
        <v>0.0</v>
      </c>
      <c r="AK722" s="6"/>
      <c r="AL722" s="6"/>
      <c r="AM722" s="112">
        <v>0.0</v>
      </c>
      <c r="AN722" s="112">
        <v>0.0</v>
      </c>
      <c r="AO722" s="112">
        <v>100.0</v>
      </c>
      <c r="AP722" s="112">
        <v>1.0</v>
      </c>
      <c r="AQ722" s="112">
        <v>0.74</v>
      </c>
      <c r="AR722" s="112">
        <v>25.01183</v>
      </c>
      <c r="AS722" s="112">
        <v>77.04442</v>
      </c>
      <c r="AT722" s="112">
        <v>5.607542</v>
      </c>
      <c r="AU722" s="112">
        <v>24.37513</v>
      </c>
      <c r="AV722" s="112">
        <v>15.09237</v>
      </c>
      <c r="AW722" s="112">
        <v>73.12538</v>
      </c>
      <c r="AX722" s="112">
        <v>0.0</v>
      </c>
      <c r="AY722" s="112">
        <v>0.6618785</v>
      </c>
      <c r="AZ722" s="112">
        <v>1.945686</v>
      </c>
    </row>
    <row r="723" hidden="1">
      <c r="A723">
        <f t="shared" si="2"/>
        <v>0</v>
      </c>
      <c r="B723" t="str">
        <f t="shared" si="3"/>
        <v/>
      </c>
      <c r="C723" t="str">
        <f>if(and(D$4&gt;1,E723=PROSES!$D$22),,D723)</f>
        <v/>
      </c>
      <c r="D723" s="1" t="str">
        <f>if(and(F$4&gt;1,F723=PROSES!$B$10),,F723)</f>
        <v/>
      </c>
      <c r="E723" t="str">
        <f t="shared" si="4"/>
        <v/>
      </c>
      <c r="F723" t="str">
        <f t="shared" si="5"/>
        <v/>
      </c>
      <c r="G723" s="1" t="str">
        <f>if(Z723=PROSES!$E$29,T723,)</f>
        <v/>
      </c>
      <c r="H723" t="str">
        <f>if(X723=PROSES!$E$29,T723,)</f>
        <v/>
      </c>
      <c r="I723" t="str">
        <f t="shared" si="6"/>
        <v/>
      </c>
      <c r="J723" t="str">
        <f>if(and($K$4&gt;1,R723=PROSES!$C$2),,K723)</f>
        <v/>
      </c>
      <c r="K723" s="1" t="str">
        <f>if(and($L$4&gt;1,L723=PROSES!$B$2),,L723)</f>
        <v/>
      </c>
      <c r="L723" t="str">
        <f t="shared" si="7"/>
        <v/>
      </c>
      <c r="M723" t="str">
        <f>if(Z723=PROSES!$B$3,T723,)</f>
        <v/>
      </c>
      <c r="N723" t="str">
        <f>if(X723=PROSES!$B$3,T723,)</f>
        <v/>
      </c>
      <c r="O723" t="str">
        <f t="shared" si="8"/>
        <v/>
      </c>
      <c r="P723" t="str">
        <f>if(Z723=PROSES!$B$1,T723,)</f>
        <v/>
      </c>
      <c r="Q723" t="str">
        <f>if(X723=PROSES!$B$1,T723,)</f>
        <v/>
      </c>
      <c r="R723" t="str">
        <f t="shared" si="9"/>
        <v>LUMAJANG5TANGGUL5</v>
      </c>
      <c r="S723" s="3"/>
      <c r="T723" s="68" t="s">
        <v>1315</v>
      </c>
      <c r="U723" s="68" t="s">
        <v>82</v>
      </c>
      <c r="V723" s="68" t="s">
        <v>82</v>
      </c>
      <c r="W723" s="68" t="s">
        <v>315</v>
      </c>
      <c r="X723" s="68" t="s">
        <v>1314</v>
      </c>
      <c r="Y723" s="68" t="s">
        <v>88</v>
      </c>
      <c r="Z723" s="68" t="s">
        <v>1316</v>
      </c>
      <c r="AA723" s="68" t="s">
        <v>85</v>
      </c>
      <c r="AB723" s="6"/>
      <c r="AC723" s="6"/>
      <c r="AD723" s="112">
        <v>0.0</v>
      </c>
      <c r="AE723" s="112">
        <v>1.0</v>
      </c>
      <c r="AF723" s="6"/>
      <c r="AG723" s="112">
        <v>33.208</v>
      </c>
      <c r="AH723" s="112">
        <v>1.0</v>
      </c>
      <c r="AI723" s="68" t="s">
        <v>64</v>
      </c>
      <c r="AJ723" s="112">
        <v>0.0</v>
      </c>
      <c r="AK723" s="6"/>
      <c r="AL723" s="6"/>
      <c r="AM723" s="112">
        <v>0.0</v>
      </c>
      <c r="AN723" s="112">
        <v>0.0</v>
      </c>
      <c r="AO723" s="112">
        <v>100.0</v>
      </c>
      <c r="AP723" s="112">
        <v>1.0</v>
      </c>
      <c r="AQ723" s="112">
        <v>0.74</v>
      </c>
      <c r="AR723" s="112">
        <v>13.15311</v>
      </c>
      <c r="AS723" s="112">
        <v>77.04442</v>
      </c>
      <c r="AT723" s="112">
        <v>2.94887</v>
      </c>
      <c r="AU723" s="112">
        <v>12.81829</v>
      </c>
      <c r="AV723" s="112">
        <v>7.936712</v>
      </c>
      <c r="AW723" s="112">
        <v>38.45486</v>
      </c>
      <c r="AX723" s="112">
        <v>0.0</v>
      </c>
      <c r="AY723" s="112">
        <v>0.6618785</v>
      </c>
      <c r="AZ723" s="112">
        <v>1.945686</v>
      </c>
    </row>
    <row r="724" hidden="1">
      <c r="A724">
        <f t="shared" si="2"/>
        <v>0</v>
      </c>
      <c r="B724" t="str">
        <f t="shared" si="3"/>
        <v/>
      </c>
      <c r="C724" t="str">
        <f>if(and(D$4&gt;1,E724=PROSES!$D$22),,D724)</f>
        <v/>
      </c>
      <c r="D724" s="1" t="str">
        <f>if(and(F$4&gt;1,F724=PROSES!$B$10),,F724)</f>
        <v/>
      </c>
      <c r="E724" t="str">
        <f t="shared" si="4"/>
        <v/>
      </c>
      <c r="F724" t="str">
        <f t="shared" si="5"/>
        <v/>
      </c>
      <c r="G724" s="1" t="str">
        <f>if(Z724=PROSES!$E$29,T724,)</f>
        <v/>
      </c>
      <c r="H724" t="str">
        <f>if(X724=PROSES!$E$29,T724,)</f>
        <v/>
      </c>
      <c r="I724" t="str">
        <f t="shared" si="6"/>
        <v/>
      </c>
      <c r="J724" t="str">
        <f>if(and($K$4&gt;1,R724=PROSES!$C$2),,K724)</f>
        <v/>
      </c>
      <c r="K724" s="1" t="str">
        <f>if(and($L$4&gt;1,L724=PROSES!$B$2),,L724)</f>
        <v/>
      </c>
      <c r="L724" t="str">
        <f t="shared" si="7"/>
        <v/>
      </c>
      <c r="M724" t="str">
        <f>if(Z724=PROSES!$B$3,T724,)</f>
        <v/>
      </c>
      <c r="N724" t="str">
        <f>if(X724=PROSES!$B$3,T724,)</f>
        <v/>
      </c>
      <c r="O724" t="str">
        <f t="shared" si="8"/>
        <v/>
      </c>
      <c r="P724" t="str">
        <f>if(Z724=PROSES!$B$1,T724,)</f>
        <v/>
      </c>
      <c r="Q724" t="str">
        <f>if(X724=PROSES!$B$1,T724,)</f>
        <v/>
      </c>
      <c r="R724" t="str">
        <f t="shared" si="9"/>
        <v>NEW BALARAJA7LENGKONG</v>
      </c>
      <c r="S724" s="3"/>
      <c r="T724" s="68" t="s">
        <v>3874</v>
      </c>
      <c r="U724" s="68" t="s">
        <v>75</v>
      </c>
      <c r="V724" s="68" t="s">
        <v>75</v>
      </c>
      <c r="W724" s="68" t="s">
        <v>3807</v>
      </c>
      <c r="X724" s="68" t="s">
        <v>323</v>
      </c>
      <c r="Y724" s="68" t="s">
        <v>236</v>
      </c>
      <c r="Z724" s="68" t="s">
        <v>1318</v>
      </c>
      <c r="AA724" s="68" t="s">
        <v>324</v>
      </c>
      <c r="AB724" s="6"/>
      <c r="AC724" s="6"/>
      <c r="AD724" s="112">
        <v>0.0</v>
      </c>
      <c r="AE724" s="112">
        <v>1.0</v>
      </c>
      <c r="AF724" s="6"/>
      <c r="AG724" s="112">
        <v>29.5</v>
      </c>
      <c r="AH724" s="112">
        <v>1.0</v>
      </c>
      <c r="AI724" s="68" t="s">
        <v>64</v>
      </c>
      <c r="AJ724" s="112">
        <v>0.0</v>
      </c>
      <c r="AK724" s="6"/>
      <c r="AL724" s="6"/>
      <c r="AM724" s="112">
        <v>0.0</v>
      </c>
      <c r="AN724" s="112">
        <v>0.0</v>
      </c>
      <c r="AO724" s="112">
        <v>100.0</v>
      </c>
      <c r="AP724" s="112">
        <v>1.0</v>
      </c>
      <c r="AQ724" s="112">
        <v>5.7</v>
      </c>
      <c r="AR724" s="112">
        <v>8.494182</v>
      </c>
      <c r="AS724" s="112">
        <v>74.67507</v>
      </c>
      <c r="AT724" s="112">
        <v>2.24495</v>
      </c>
      <c r="AU724" s="112">
        <v>8.19215</v>
      </c>
      <c r="AV724" s="112">
        <v>6.667</v>
      </c>
      <c r="AW724" s="112">
        <v>24.5735</v>
      </c>
      <c r="AX724" s="112">
        <v>0.0</v>
      </c>
      <c r="AY724" s="112">
        <v>0.6658561</v>
      </c>
      <c r="AZ724" s="112">
        <v>0.2183336</v>
      </c>
    </row>
    <row r="725" hidden="1">
      <c r="A725">
        <f t="shared" si="2"/>
        <v>0</v>
      </c>
      <c r="B725" t="str">
        <f t="shared" si="3"/>
        <v/>
      </c>
      <c r="C725" t="str">
        <f>if(and(D$4&gt;1,E725=PROSES!$D$22),,D725)</f>
        <v/>
      </c>
      <c r="D725" s="1" t="str">
        <f>if(and(F$4&gt;1,F725=PROSES!$B$10),,F725)</f>
        <v/>
      </c>
      <c r="E725" t="str">
        <f t="shared" si="4"/>
        <v/>
      </c>
      <c r="F725" t="str">
        <f t="shared" si="5"/>
        <v/>
      </c>
      <c r="G725" s="1" t="str">
        <f>if(Z725=PROSES!$E$29,T725,)</f>
        <v/>
      </c>
      <c r="H725" t="str">
        <f>if(X725=PROSES!$E$29,T725,)</f>
        <v/>
      </c>
      <c r="I725" t="str">
        <f t="shared" si="6"/>
        <v/>
      </c>
      <c r="J725" t="str">
        <f>if(and($K$4&gt;1,R725=PROSES!$C$2),,K725)</f>
        <v/>
      </c>
      <c r="K725" s="1" t="str">
        <f>if(and($L$4&gt;1,L725=PROSES!$B$2),,L725)</f>
        <v/>
      </c>
      <c r="L725" t="str">
        <f t="shared" si="7"/>
        <v/>
      </c>
      <c r="M725" t="str">
        <f>if(Z725=PROSES!$B$3,T725,)</f>
        <v/>
      </c>
      <c r="N725" t="str">
        <f>if(X725=PROSES!$B$3,T725,)</f>
        <v/>
      </c>
      <c r="O725" t="str">
        <f t="shared" si="8"/>
        <v/>
      </c>
      <c r="P725" t="str">
        <f>if(Z725=PROSES!$B$1,T725,)</f>
        <v/>
      </c>
      <c r="Q725" t="str">
        <f>if(X725=PROSES!$B$1,T725,)</f>
        <v/>
      </c>
      <c r="R725" t="str">
        <f t="shared" si="9"/>
        <v>NEW BALARAJA7LENGKONG</v>
      </c>
      <c r="S725" s="3"/>
      <c r="T725" s="68" t="s">
        <v>3875</v>
      </c>
      <c r="U725" s="68" t="s">
        <v>75</v>
      </c>
      <c r="V725" s="68" t="s">
        <v>75</v>
      </c>
      <c r="W725" s="68" t="s">
        <v>3807</v>
      </c>
      <c r="X725" s="68" t="s">
        <v>323</v>
      </c>
      <c r="Y725" s="68" t="s">
        <v>236</v>
      </c>
      <c r="Z725" s="68" t="s">
        <v>1318</v>
      </c>
      <c r="AA725" s="68" t="s">
        <v>324</v>
      </c>
      <c r="AB725" s="6"/>
      <c r="AC725" s="6"/>
      <c r="AD725" s="112">
        <v>0.0</v>
      </c>
      <c r="AE725" s="112">
        <v>1.0</v>
      </c>
      <c r="AF725" s="6"/>
      <c r="AG725" s="112">
        <v>29.5</v>
      </c>
      <c r="AH725" s="112">
        <v>1.0</v>
      </c>
      <c r="AI725" s="68" t="s">
        <v>64</v>
      </c>
      <c r="AJ725" s="112">
        <v>0.0</v>
      </c>
      <c r="AK725" s="6"/>
      <c r="AL725" s="6"/>
      <c r="AM725" s="112">
        <v>0.0</v>
      </c>
      <c r="AN725" s="112">
        <v>0.0</v>
      </c>
      <c r="AO725" s="112">
        <v>100.0</v>
      </c>
      <c r="AP725" s="112">
        <v>1.0</v>
      </c>
      <c r="AQ725" s="112">
        <v>5.7</v>
      </c>
      <c r="AR725" s="112">
        <v>8.494182</v>
      </c>
      <c r="AS725" s="112">
        <v>74.67507</v>
      </c>
      <c r="AT725" s="112">
        <v>2.24495</v>
      </c>
      <c r="AU725" s="112">
        <v>8.19215</v>
      </c>
      <c r="AV725" s="112">
        <v>6.667</v>
      </c>
      <c r="AW725" s="112">
        <v>24.5735</v>
      </c>
      <c r="AX725" s="112">
        <v>0.0</v>
      </c>
      <c r="AY725" s="112">
        <v>0.6658561</v>
      </c>
      <c r="AZ725" s="112">
        <v>0.2183336</v>
      </c>
    </row>
    <row r="726" hidden="1">
      <c r="A726">
        <f t="shared" si="2"/>
        <v>0</v>
      </c>
      <c r="B726" t="str">
        <f t="shared" si="3"/>
        <v/>
      </c>
      <c r="C726" t="str">
        <f>if(and(D$4&gt;1,E726=PROSES!$D$22),,D726)</f>
        <v/>
      </c>
      <c r="D726" s="1" t="str">
        <f>if(and(F$4&gt;1,F726=PROSES!$B$10),,F726)</f>
        <v/>
      </c>
      <c r="E726" t="str">
        <f t="shared" si="4"/>
        <v/>
      </c>
      <c r="F726" t="str">
        <f t="shared" si="5"/>
        <v/>
      </c>
      <c r="G726" s="1" t="str">
        <f>if(Z726=PROSES!$E$29,T726,)</f>
        <v/>
      </c>
      <c r="H726" t="str">
        <f>if(X726=PROSES!$E$29,T726,)</f>
        <v/>
      </c>
      <c r="I726" t="str">
        <f t="shared" si="6"/>
        <v/>
      </c>
      <c r="J726" t="str">
        <f>if(and($K$4&gt;1,R726=PROSES!$C$2),,K726)</f>
        <v/>
      </c>
      <c r="K726" s="1" t="str">
        <f>if(and($L$4&gt;1,L726=PROSES!$B$2),,L726)</f>
        <v/>
      </c>
      <c r="L726" t="str">
        <f t="shared" si="7"/>
        <v/>
      </c>
      <c r="M726" t="str">
        <f>if(Z726=PROSES!$B$3,T726,)</f>
        <v/>
      </c>
      <c r="N726" t="str">
        <f>if(X726=PROSES!$B$3,T726,)</f>
        <v/>
      </c>
      <c r="O726" t="str">
        <f t="shared" si="8"/>
        <v/>
      </c>
      <c r="P726" t="str">
        <f>if(Z726=PROSES!$B$1,T726,)</f>
        <v/>
      </c>
      <c r="Q726" t="str">
        <f>if(X726=PROSES!$B$1,T726,)</f>
        <v/>
      </c>
      <c r="R726" t="str">
        <f t="shared" si="9"/>
        <v>LENGKONGBSD</v>
      </c>
      <c r="S726" s="3"/>
      <c r="T726" s="68" t="s">
        <v>1317</v>
      </c>
      <c r="U726" s="68" t="s">
        <v>58</v>
      </c>
      <c r="V726" s="68" t="s">
        <v>58</v>
      </c>
      <c r="W726" s="114" t="s">
        <v>90</v>
      </c>
      <c r="X726" s="68" t="s">
        <v>1318</v>
      </c>
      <c r="Y726" s="115">
        <v>44232.0</v>
      </c>
      <c r="Z726" s="68" t="s">
        <v>2666</v>
      </c>
      <c r="AA726" s="115">
        <v>44232.0</v>
      </c>
      <c r="AB726" s="6"/>
      <c r="AC726" s="6"/>
      <c r="AD726" s="112">
        <v>0.0</v>
      </c>
      <c r="AE726" s="112">
        <v>1.0</v>
      </c>
      <c r="AF726" s="6"/>
      <c r="AG726" s="112">
        <v>3.54</v>
      </c>
      <c r="AH726" s="112">
        <v>1.0</v>
      </c>
      <c r="AI726" s="68" t="s">
        <v>64</v>
      </c>
      <c r="AJ726" s="112">
        <v>0.0</v>
      </c>
      <c r="AK726" s="6"/>
      <c r="AL726" s="6"/>
      <c r="AM726" s="112">
        <v>0.0</v>
      </c>
      <c r="AN726" s="112">
        <v>0.0</v>
      </c>
      <c r="AO726" s="112">
        <v>100.0</v>
      </c>
      <c r="AP726" s="112">
        <v>1.0</v>
      </c>
      <c r="AQ726" s="112">
        <v>1.62</v>
      </c>
      <c r="AR726" s="112">
        <v>1.003078</v>
      </c>
      <c r="AS726" s="112">
        <v>82.15014</v>
      </c>
      <c r="AT726" s="112">
        <v>0.136998</v>
      </c>
      <c r="AU726" s="112">
        <v>0.993678</v>
      </c>
      <c r="AV726" s="112">
        <v>0.667998</v>
      </c>
      <c r="AW726" s="112">
        <v>2.981034</v>
      </c>
      <c r="AX726" s="112">
        <v>0.0</v>
      </c>
      <c r="AY726" s="112">
        <v>0.683587</v>
      </c>
      <c r="AZ726" s="112">
        <v>-7.109503</v>
      </c>
    </row>
    <row r="727" hidden="1">
      <c r="A727">
        <f t="shared" si="2"/>
        <v>0</v>
      </c>
      <c r="B727" t="str">
        <f t="shared" si="3"/>
        <v/>
      </c>
      <c r="C727" t="str">
        <f>if(and(D$4&gt;1,E727=PROSES!$D$22),,D727)</f>
        <v/>
      </c>
      <c r="D727" s="1" t="str">
        <f>if(and(F$4&gt;1,F727=PROSES!$B$10),,F727)</f>
        <v/>
      </c>
      <c r="E727" t="str">
        <f t="shared" si="4"/>
        <v/>
      </c>
      <c r="F727" t="str">
        <f t="shared" si="5"/>
        <v/>
      </c>
      <c r="G727" s="1" t="str">
        <f>if(Z727=PROSES!$E$29,T727,)</f>
        <v/>
      </c>
      <c r="H727" t="str">
        <f>if(X727=PROSES!$E$29,T727,)</f>
        <v/>
      </c>
      <c r="I727" t="str">
        <f t="shared" si="6"/>
        <v/>
      </c>
      <c r="J727" t="str">
        <f>if(and($K$4&gt;1,R727=PROSES!$C$2),,K727)</f>
        <v/>
      </c>
      <c r="K727" s="1" t="str">
        <f>if(and($L$4&gt;1,L727=PROSES!$B$2),,L727)</f>
        <v/>
      </c>
      <c r="L727" t="str">
        <f t="shared" si="7"/>
        <v/>
      </c>
      <c r="M727" t="str">
        <f>if(Z727=PROSES!$B$3,T727,)</f>
        <v/>
      </c>
      <c r="N727" t="str">
        <f>if(X727=PROSES!$B$3,T727,)</f>
        <v/>
      </c>
      <c r="O727" t="str">
        <f t="shared" si="8"/>
        <v/>
      </c>
      <c r="P727" t="str">
        <f>if(Z727=PROSES!$B$1,T727,)</f>
        <v/>
      </c>
      <c r="Q727" t="str">
        <f>if(X727=PROSES!$B$1,T727,)</f>
        <v/>
      </c>
      <c r="R727" t="str">
        <f t="shared" si="9"/>
        <v>BSDLENGKONG</v>
      </c>
      <c r="S727" s="3"/>
      <c r="T727" s="68" t="s">
        <v>1319</v>
      </c>
      <c r="U727" s="68" t="s">
        <v>58</v>
      </c>
      <c r="V727" s="68" t="s">
        <v>58</v>
      </c>
      <c r="W727" s="114" t="s">
        <v>90</v>
      </c>
      <c r="X727" s="68" t="s">
        <v>2666</v>
      </c>
      <c r="Y727" s="115">
        <v>44232.0</v>
      </c>
      <c r="Z727" s="68" t="s">
        <v>1318</v>
      </c>
      <c r="AA727" s="115">
        <v>44201.0</v>
      </c>
      <c r="AB727" s="6"/>
      <c r="AC727" s="6"/>
      <c r="AD727" s="112">
        <v>0.0</v>
      </c>
      <c r="AE727" s="112">
        <v>1.0</v>
      </c>
      <c r="AF727" s="6"/>
      <c r="AG727" s="112">
        <v>3.54</v>
      </c>
      <c r="AH727" s="112">
        <v>1.0</v>
      </c>
      <c r="AI727" s="68" t="s">
        <v>64</v>
      </c>
      <c r="AJ727" s="112">
        <v>0.0</v>
      </c>
      <c r="AK727" s="6"/>
      <c r="AL727" s="6"/>
      <c r="AM727" s="112">
        <v>0.0</v>
      </c>
      <c r="AN727" s="112">
        <v>0.0</v>
      </c>
      <c r="AO727" s="112">
        <v>100.0</v>
      </c>
      <c r="AP727" s="112">
        <v>1.0</v>
      </c>
      <c r="AQ727" s="112">
        <v>1.62</v>
      </c>
      <c r="AR727" s="112">
        <v>1.003078</v>
      </c>
      <c r="AS727" s="112">
        <v>82.15014</v>
      </c>
      <c r="AT727" s="112">
        <v>0.136998</v>
      </c>
      <c r="AU727" s="112">
        <v>0.993678</v>
      </c>
      <c r="AV727" s="112">
        <v>0.667998</v>
      </c>
      <c r="AW727" s="112">
        <v>2.981034</v>
      </c>
      <c r="AX727" s="112">
        <v>0.0</v>
      </c>
      <c r="AY727" s="112">
        <v>0.683587</v>
      </c>
      <c r="AZ727" s="112">
        <v>-7.109503</v>
      </c>
    </row>
    <row r="728" hidden="1">
      <c r="A728">
        <f t="shared" si="2"/>
        <v>0</v>
      </c>
      <c r="B728" t="str">
        <f t="shared" si="3"/>
        <v/>
      </c>
      <c r="C728" t="str">
        <f>if(and(D$4&gt;1,E728=PROSES!$D$22),,D728)</f>
        <v/>
      </c>
      <c r="D728" s="1" t="str">
        <f>if(and(F$4&gt;1,F728=PROSES!$B$10),,F728)</f>
        <v/>
      </c>
      <c r="E728" t="str">
        <f t="shared" si="4"/>
        <v/>
      </c>
      <c r="F728" t="str">
        <f t="shared" si="5"/>
        <v/>
      </c>
      <c r="G728" s="1" t="str">
        <f>if(Z728=PROSES!$E$29,T728,)</f>
        <v/>
      </c>
      <c r="H728" t="str">
        <f>if(X728=PROSES!$E$29,T728,)</f>
        <v/>
      </c>
      <c r="I728" t="str">
        <f t="shared" si="6"/>
        <v/>
      </c>
      <c r="J728" t="str">
        <f>if(and($K$4&gt;1,R728=PROSES!$C$2),,K728)</f>
        <v/>
      </c>
      <c r="K728" s="1" t="str">
        <f>if(and($L$4&gt;1,L728=PROSES!$B$2),,L728)</f>
        <v/>
      </c>
      <c r="L728" t="str">
        <f t="shared" si="7"/>
        <v/>
      </c>
      <c r="M728" t="str">
        <f>if(Z728=PROSES!$B$3,T728,)</f>
        <v/>
      </c>
      <c r="N728" t="str">
        <f>if(X728=PROSES!$B$3,T728,)</f>
        <v/>
      </c>
      <c r="O728" t="str">
        <f t="shared" si="8"/>
        <v/>
      </c>
      <c r="P728" t="str">
        <f>if(Z728=PROSES!$B$1,T728,)</f>
        <v/>
      </c>
      <c r="Q728" t="str">
        <f>if(X728=PROSES!$B$1,T728,)</f>
        <v/>
      </c>
      <c r="R728" t="str">
        <f t="shared" si="9"/>
        <v>LAMAJAN4CIKALONG4</v>
      </c>
      <c r="S728" s="3"/>
      <c r="T728" s="68" t="s">
        <v>1323</v>
      </c>
      <c r="U728" s="68" t="s">
        <v>115</v>
      </c>
      <c r="V728" s="68" t="s">
        <v>115</v>
      </c>
      <c r="W728" s="114" t="s">
        <v>353</v>
      </c>
      <c r="X728" s="68" t="s">
        <v>1324</v>
      </c>
      <c r="Y728" s="68" t="s">
        <v>123</v>
      </c>
      <c r="Z728" s="68" t="s">
        <v>520</v>
      </c>
      <c r="AA728" s="68" t="s">
        <v>118</v>
      </c>
      <c r="AB728" s="6"/>
      <c r="AC728" s="6"/>
      <c r="AD728" s="112">
        <v>0.0</v>
      </c>
      <c r="AE728" s="112">
        <v>1.0</v>
      </c>
      <c r="AF728" s="6"/>
      <c r="AG728" s="112">
        <v>3.7</v>
      </c>
      <c r="AH728" s="112">
        <v>1.0</v>
      </c>
      <c r="AI728" s="68" t="s">
        <v>64</v>
      </c>
      <c r="AJ728" s="112">
        <v>0.0</v>
      </c>
      <c r="AK728" s="6"/>
      <c r="AL728" s="6"/>
      <c r="AM728" s="112">
        <v>0.0</v>
      </c>
      <c r="AN728" s="112">
        <v>0.0</v>
      </c>
      <c r="AO728" s="112">
        <v>100.0</v>
      </c>
      <c r="AP728" s="112">
        <v>1.0</v>
      </c>
      <c r="AQ728" s="112">
        <v>0.31</v>
      </c>
      <c r="AR728" s="112">
        <v>1.945512</v>
      </c>
      <c r="AS728" s="112">
        <v>42.67244</v>
      </c>
      <c r="AT728" s="112">
        <v>1.43042</v>
      </c>
      <c r="AU728" s="112">
        <v>1.31868</v>
      </c>
      <c r="AV728" s="112">
        <v>1.98542</v>
      </c>
      <c r="AW728" s="112">
        <v>3.95604</v>
      </c>
      <c r="AX728" s="112">
        <v>0.0</v>
      </c>
      <c r="AY728" s="112">
        <v>0.4617676</v>
      </c>
      <c r="AZ728" s="112">
        <v>35.44377</v>
      </c>
    </row>
    <row r="729" hidden="1">
      <c r="A729">
        <f t="shared" si="2"/>
        <v>0</v>
      </c>
      <c r="B729" t="str">
        <f t="shared" si="3"/>
        <v/>
      </c>
      <c r="C729" t="str">
        <f>if(and(D$4&gt;1,E729=PROSES!$D$22),,D729)</f>
        <v/>
      </c>
      <c r="D729" s="1" t="str">
        <f>if(and(F$4&gt;1,F729=PROSES!$B$10),,F729)</f>
        <v/>
      </c>
      <c r="E729" t="str">
        <f t="shared" si="4"/>
        <v/>
      </c>
      <c r="F729" t="str">
        <f t="shared" si="5"/>
        <v/>
      </c>
      <c r="G729" s="1" t="str">
        <f>if(Z729=PROSES!$E$29,T729,)</f>
        <v/>
      </c>
      <c r="H729" t="str">
        <f>if(X729=PROSES!$E$29,T729,)</f>
        <v/>
      </c>
      <c r="I729" t="str">
        <f t="shared" si="6"/>
        <v/>
      </c>
      <c r="J729" t="str">
        <f>if(and($K$4&gt;1,R729=PROSES!$C$2),,K729)</f>
        <v/>
      </c>
      <c r="K729" s="1" t="str">
        <f>if(and($L$4&gt;1,L729=PROSES!$B$2),,L729)</f>
        <v/>
      </c>
      <c r="L729" t="str">
        <f t="shared" si="7"/>
        <v/>
      </c>
      <c r="M729" t="str">
        <f>if(Z729=PROSES!$B$3,T729,)</f>
        <v/>
      </c>
      <c r="N729" t="str">
        <f>if(X729=PROSES!$B$3,T729,)</f>
        <v/>
      </c>
      <c r="O729" t="str">
        <f t="shared" si="8"/>
        <v/>
      </c>
      <c r="P729" t="str">
        <f>if(Z729=PROSES!$B$1,T729,)</f>
        <v/>
      </c>
      <c r="Q729" t="str">
        <f>if(X729=PROSES!$B$1,T729,)</f>
        <v/>
      </c>
      <c r="R729" t="str">
        <f t="shared" si="9"/>
        <v>CIKALONG4LAMAJAN4</v>
      </c>
      <c r="S729" s="3"/>
      <c r="T729" s="68" t="s">
        <v>1325</v>
      </c>
      <c r="U729" s="68" t="s">
        <v>115</v>
      </c>
      <c r="V729" s="68" t="s">
        <v>115</v>
      </c>
      <c r="W729" s="114" t="s">
        <v>353</v>
      </c>
      <c r="X729" s="68" t="s">
        <v>520</v>
      </c>
      <c r="Y729" s="68" t="s">
        <v>118</v>
      </c>
      <c r="Z729" s="68" t="s">
        <v>1324</v>
      </c>
      <c r="AA729" s="68" t="s">
        <v>118</v>
      </c>
      <c r="AB729" s="6"/>
      <c r="AC729" s="6"/>
      <c r="AD729" s="112">
        <v>0.0</v>
      </c>
      <c r="AE729" s="112">
        <v>1.0</v>
      </c>
      <c r="AF729" s="6"/>
      <c r="AG729" s="112">
        <v>3.7</v>
      </c>
      <c r="AH729" s="112">
        <v>1.0</v>
      </c>
      <c r="AI729" s="68" t="s">
        <v>64</v>
      </c>
      <c r="AJ729" s="112">
        <v>0.0</v>
      </c>
      <c r="AK729" s="6"/>
      <c r="AL729" s="6"/>
      <c r="AM729" s="112">
        <v>0.0</v>
      </c>
      <c r="AN729" s="112">
        <v>0.0</v>
      </c>
      <c r="AO729" s="112">
        <v>100.0</v>
      </c>
      <c r="AP729" s="112">
        <v>1.0</v>
      </c>
      <c r="AQ729" s="112">
        <v>0.31</v>
      </c>
      <c r="AR729" s="112">
        <v>1.945512</v>
      </c>
      <c r="AS729" s="112">
        <v>42.67244</v>
      </c>
      <c r="AT729" s="112">
        <v>1.43042</v>
      </c>
      <c r="AU729" s="112">
        <v>1.31868</v>
      </c>
      <c r="AV729" s="112">
        <v>1.98542</v>
      </c>
      <c r="AW729" s="112">
        <v>3.95604</v>
      </c>
      <c r="AX729" s="112">
        <v>0.0</v>
      </c>
      <c r="AY729" s="112">
        <v>0.4617676</v>
      </c>
      <c r="AZ729" s="112">
        <v>35.44377</v>
      </c>
    </row>
    <row r="730" hidden="1">
      <c r="A730">
        <f t="shared" si="2"/>
        <v>0</v>
      </c>
      <c r="B730" t="str">
        <f t="shared" si="3"/>
        <v/>
      </c>
      <c r="C730" t="str">
        <f>if(and(D$4&gt;1,E730=PROSES!$D$22),,D730)</f>
        <v/>
      </c>
      <c r="D730" s="1" t="str">
        <f>if(and(F$4&gt;1,F730=PROSES!$B$10),,F730)</f>
        <v/>
      </c>
      <c r="E730" t="str">
        <f t="shared" si="4"/>
        <v/>
      </c>
      <c r="F730" t="str">
        <f t="shared" si="5"/>
        <v/>
      </c>
      <c r="G730" s="1" t="str">
        <f>if(Z730=PROSES!$E$29,T730,)</f>
        <v/>
      </c>
      <c r="H730" t="str">
        <f>if(X730=PROSES!$E$29,T730,)</f>
        <v/>
      </c>
      <c r="I730" t="str">
        <f t="shared" si="6"/>
        <v/>
      </c>
      <c r="J730" t="str">
        <f>if(and($K$4&gt;1,R730=PROSES!$C$2),,K730)</f>
        <v/>
      </c>
      <c r="K730" s="1" t="str">
        <f>if(and($L$4&gt;1,L730=PROSES!$B$2),,L730)</f>
        <v/>
      </c>
      <c r="L730" t="str">
        <f t="shared" si="7"/>
        <v/>
      </c>
      <c r="M730" t="str">
        <f>if(Z730=PROSES!$B$3,T730,)</f>
        <v/>
      </c>
      <c r="N730" t="str">
        <f>if(X730=PROSES!$B$3,T730,)</f>
        <v/>
      </c>
      <c r="O730" t="str">
        <f t="shared" si="8"/>
        <v/>
      </c>
      <c r="P730" t="str">
        <f>if(Z730=PROSES!$B$1,T730,)</f>
        <v/>
      </c>
      <c r="Q730" t="str">
        <f>if(X730=PROSES!$B$1,T730,)</f>
        <v/>
      </c>
      <c r="R730" t="str">
        <f t="shared" si="9"/>
        <v>LAMAJAN4SUMADRA4</v>
      </c>
      <c r="S730" s="3"/>
      <c r="T730" s="68" t="s">
        <v>1326</v>
      </c>
      <c r="U730" s="68" t="s">
        <v>115</v>
      </c>
      <c r="V730" s="68" t="s">
        <v>115</v>
      </c>
      <c r="W730" s="114" t="s">
        <v>122</v>
      </c>
      <c r="X730" s="68" t="s">
        <v>1324</v>
      </c>
      <c r="Y730" s="68" t="s">
        <v>118</v>
      </c>
      <c r="Z730" s="68" t="s">
        <v>1327</v>
      </c>
      <c r="AA730" s="68" t="s">
        <v>369</v>
      </c>
      <c r="AB730" s="6"/>
      <c r="AC730" s="6"/>
      <c r="AD730" s="112">
        <v>0.0</v>
      </c>
      <c r="AE730" s="112">
        <v>1.0</v>
      </c>
      <c r="AF730" s="6"/>
      <c r="AG730" s="112">
        <v>37.3</v>
      </c>
      <c r="AH730" s="112">
        <v>1.0</v>
      </c>
      <c r="AI730" s="68" t="s">
        <v>64</v>
      </c>
      <c r="AJ730" s="112">
        <v>0.0</v>
      </c>
      <c r="AK730" s="6"/>
      <c r="AL730" s="6"/>
      <c r="AM730" s="112">
        <v>0.0</v>
      </c>
      <c r="AN730" s="112">
        <v>0.0</v>
      </c>
      <c r="AO730" s="112">
        <v>100.0</v>
      </c>
      <c r="AP730" s="112">
        <v>1.0</v>
      </c>
      <c r="AQ730" s="112">
        <v>0.44</v>
      </c>
      <c r="AR730" s="112">
        <v>16.5619</v>
      </c>
      <c r="AS730" s="112">
        <v>60.66966</v>
      </c>
      <c r="AT730" s="112">
        <v>8.11275</v>
      </c>
      <c r="AU730" s="112">
        <v>14.43883</v>
      </c>
      <c r="AV730" s="112">
        <v>13.70775</v>
      </c>
      <c r="AW730" s="112">
        <v>43.31649</v>
      </c>
      <c r="AX730" s="112">
        <v>0.0</v>
      </c>
      <c r="AY730" s="112">
        <v>0.5920149</v>
      </c>
      <c r="AZ730" s="112">
        <v>18.36523</v>
      </c>
    </row>
    <row r="731" hidden="1">
      <c r="A731">
        <f t="shared" si="2"/>
        <v>0</v>
      </c>
      <c r="B731" t="str">
        <f t="shared" si="3"/>
        <v/>
      </c>
      <c r="C731" t="str">
        <f>if(and(D$4&gt;1,E731=PROSES!$D$22),,D731)</f>
        <v/>
      </c>
      <c r="D731" s="1" t="str">
        <f>if(and(F$4&gt;1,F731=PROSES!$B$10),,F731)</f>
        <v/>
      </c>
      <c r="E731" t="str">
        <f t="shared" si="4"/>
        <v/>
      </c>
      <c r="F731" t="str">
        <f t="shared" si="5"/>
        <v/>
      </c>
      <c r="G731" s="1" t="str">
        <f>if(Z731=PROSES!$E$29,T731,)</f>
        <v/>
      </c>
      <c r="H731" t="str">
        <f>if(X731=PROSES!$E$29,T731,)</f>
        <v/>
      </c>
      <c r="I731" t="str">
        <f t="shared" si="6"/>
        <v/>
      </c>
      <c r="J731" t="str">
        <f>if(and($K$4&gt;1,R731=PROSES!$C$2),,K731)</f>
        <v/>
      </c>
      <c r="K731" s="1" t="str">
        <f>if(and($L$4&gt;1,L731=PROSES!$B$2),,L731)</f>
        <v/>
      </c>
      <c r="L731" t="str">
        <f t="shared" si="7"/>
        <v/>
      </c>
      <c r="M731" t="str">
        <f>if(Z731=PROSES!$B$3,T731,)</f>
        <v/>
      </c>
      <c r="N731" t="str">
        <f>if(X731=PROSES!$B$3,T731,)</f>
        <v/>
      </c>
      <c r="O731" t="str">
        <f t="shared" si="8"/>
        <v/>
      </c>
      <c r="P731" t="str">
        <f>if(Z731=PROSES!$B$1,T731,)</f>
        <v/>
      </c>
      <c r="Q731" t="str">
        <f>if(X731=PROSES!$B$1,T731,)</f>
        <v/>
      </c>
      <c r="R731" t="str">
        <f t="shared" si="9"/>
        <v>SANTOSA4LAMAJAN4</v>
      </c>
      <c r="S731" s="3"/>
      <c r="T731" s="68" t="s">
        <v>1328</v>
      </c>
      <c r="U731" s="68" t="s">
        <v>115</v>
      </c>
      <c r="V731" s="68" t="s">
        <v>115</v>
      </c>
      <c r="W731" s="114" t="s">
        <v>122</v>
      </c>
      <c r="X731" s="68" t="s">
        <v>1329</v>
      </c>
      <c r="Y731" s="68" t="s">
        <v>369</v>
      </c>
      <c r="Z731" s="68" t="s">
        <v>1324</v>
      </c>
      <c r="AA731" s="68" t="s">
        <v>123</v>
      </c>
      <c r="AB731" s="6"/>
      <c r="AC731" s="6"/>
      <c r="AD731" s="112">
        <v>0.0</v>
      </c>
      <c r="AE731" s="112">
        <v>1.0</v>
      </c>
      <c r="AF731" s="6"/>
      <c r="AG731" s="112">
        <v>15.36</v>
      </c>
      <c r="AH731" s="112">
        <v>1.0</v>
      </c>
      <c r="AI731" s="68" t="s">
        <v>64</v>
      </c>
      <c r="AJ731" s="112">
        <v>0.0</v>
      </c>
      <c r="AK731" s="6"/>
      <c r="AL731" s="6"/>
      <c r="AM731" s="112">
        <v>0.0</v>
      </c>
      <c r="AN731" s="112">
        <v>0.0</v>
      </c>
      <c r="AO731" s="112">
        <v>100.0</v>
      </c>
      <c r="AP731" s="112">
        <v>1.0</v>
      </c>
      <c r="AQ731" s="112">
        <v>0.44</v>
      </c>
      <c r="AR731" s="112">
        <v>6.820128</v>
      </c>
      <c r="AS731" s="112">
        <v>60.66966</v>
      </c>
      <c r="AT731" s="112">
        <v>3.3408</v>
      </c>
      <c r="AU731" s="112">
        <v>5.945856</v>
      </c>
      <c r="AV731" s="112">
        <v>5.6448</v>
      </c>
      <c r="AW731" s="112">
        <v>17.83757</v>
      </c>
      <c r="AX731" s="112">
        <v>0.0</v>
      </c>
      <c r="AY731" s="112">
        <v>0.5920149</v>
      </c>
      <c r="AZ731" s="112">
        <v>18.36523</v>
      </c>
    </row>
    <row r="732" hidden="1">
      <c r="A732">
        <f t="shared" si="2"/>
        <v>0</v>
      </c>
      <c r="B732" t="str">
        <f t="shared" si="3"/>
        <v/>
      </c>
      <c r="C732" t="str">
        <f>if(and(D$4&gt;1,E732=PROSES!$D$22),,D732)</f>
        <v/>
      </c>
      <c r="D732" s="1" t="str">
        <f>if(and(F$4&gt;1,F732=PROSES!$B$10),,F732)</f>
        <v/>
      </c>
      <c r="E732" t="str">
        <f t="shared" si="4"/>
        <v/>
      </c>
      <c r="F732" t="str">
        <f t="shared" si="5"/>
        <v/>
      </c>
      <c r="G732" s="1" t="str">
        <f>if(Z732=PROSES!$E$29,T732,)</f>
        <v/>
      </c>
      <c r="H732" t="str">
        <f>if(X732=PROSES!$E$29,T732,)</f>
        <v/>
      </c>
      <c r="I732" t="str">
        <f t="shared" si="6"/>
        <v/>
      </c>
      <c r="J732" t="str">
        <f>if(and($K$4&gt;1,R732=PROSES!$C$2),,K732)</f>
        <v/>
      </c>
      <c r="K732" s="1" t="str">
        <f>if(and($L$4&gt;1,L732=PROSES!$B$2),,L732)</f>
        <v/>
      </c>
      <c r="L732" t="str">
        <f t="shared" si="7"/>
        <v/>
      </c>
      <c r="M732" t="str">
        <f>if(Z732=PROSES!$B$3,T732,)</f>
        <v/>
      </c>
      <c r="N732" t="str">
        <f>if(X732=PROSES!$B$3,T732,)</f>
        <v/>
      </c>
      <c r="O732" t="str">
        <f t="shared" si="8"/>
        <v/>
      </c>
      <c r="P732" t="str">
        <f>if(Z732=PROSES!$B$1,T732,)</f>
        <v/>
      </c>
      <c r="Q732" t="str">
        <f>if(X732=PROSES!$B$1,T732,)</f>
        <v/>
      </c>
      <c r="R732" t="str">
        <f t="shared" si="9"/>
        <v>BABAT5LAMONGAN5</v>
      </c>
      <c r="S732" s="3"/>
      <c r="T732" s="68" t="s">
        <v>1330</v>
      </c>
      <c r="U732" s="68" t="s">
        <v>82</v>
      </c>
      <c r="V732" s="68" t="s">
        <v>82</v>
      </c>
      <c r="W732" s="114" t="s">
        <v>399</v>
      </c>
      <c r="X732" s="68" t="s">
        <v>155</v>
      </c>
      <c r="Y732" s="68" t="s">
        <v>85</v>
      </c>
      <c r="Z732" s="68" t="s">
        <v>1331</v>
      </c>
      <c r="AA732" s="68" t="s">
        <v>85</v>
      </c>
      <c r="AB732" s="6"/>
      <c r="AC732" s="6"/>
      <c r="AD732" s="112">
        <v>0.0</v>
      </c>
      <c r="AE732" s="112">
        <v>1.0</v>
      </c>
      <c r="AF732" s="6"/>
      <c r="AG732" s="112">
        <v>31.6</v>
      </c>
      <c r="AH732" s="112">
        <v>1.0</v>
      </c>
      <c r="AI732" s="68" t="s">
        <v>64</v>
      </c>
      <c r="AJ732" s="112">
        <v>0.0</v>
      </c>
      <c r="AK732" s="6"/>
      <c r="AL732" s="6"/>
      <c r="AM732" s="112">
        <v>0.0</v>
      </c>
      <c r="AN732" s="112">
        <v>0.0</v>
      </c>
      <c r="AO732" s="112">
        <v>100.0</v>
      </c>
      <c r="AP732" s="112">
        <v>1.0</v>
      </c>
      <c r="AQ732" s="112">
        <v>0.973</v>
      </c>
      <c r="AR732" s="112">
        <v>12.88884</v>
      </c>
      <c r="AS732" s="112">
        <v>71.90399</v>
      </c>
      <c r="AT732" s="112">
        <v>4.003404</v>
      </c>
      <c r="AU732" s="112">
        <v>12.25132</v>
      </c>
      <c r="AV732" s="112">
        <v>9.796</v>
      </c>
      <c r="AW732" s="112">
        <v>22.66668</v>
      </c>
      <c r="AX732" s="112">
        <v>0.0</v>
      </c>
      <c r="AY732" s="112">
        <v>0.3082202</v>
      </c>
      <c r="AZ732" s="112">
        <v>-10.98501</v>
      </c>
    </row>
    <row r="733" hidden="1">
      <c r="A733">
        <f t="shared" si="2"/>
        <v>0</v>
      </c>
      <c r="B733" t="str">
        <f t="shared" si="3"/>
        <v/>
      </c>
      <c r="C733" t="str">
        <f>if(and(D$4&gt;1,E733=PROSES!$D$22),,D733)</f>
        <v/>
      </c>
      <c r="D733" s="1" t="str">
        <f>if(and(F$4&gt;1,F733=PROSES!$B$10),,F733)</f>
        <v/>
      </c>
      <c r="E733" t="str">
        <f t="shared" si="4"/>
        <v/>
      </c>
      <c r="F733" t="str">
        <f t="shared" si="5"/>
        <v/>
      </c>
      <c r="G733" s="1" t="str">
        <f>if(Z733=PROSES!$E$29,T733,)</f>
        <v/>
      </c>
      <c r="H733" t="str">
        <f>if(X733=PROSES!$E$29,T733,)</f>
        <v/>
      </c>
      <c r="I733" t="str">
        <f t="shared" si="6"/>
        <v/>
      </c>
      <c r="J733" t="str">
        <f>if(and($K$4&gt;1,R733=PROSES!$C$2),,K733)</f>
        <v/>
      </c>
      <c r="K733" s="1" t="str">
        <f>if(and($L$4&gt;1,L733=PROSES!$B$2),,L733)</f>
        <v/>
      </c>
      <c r="L733" t="str">
        <f t="shared" si="7"/>
        <v/>
      </c>
      <c r="M733" t="str">
        <f>if(Z733=PROSES!$B$3,T733,)</f>
        <v/>
      </c>
      <c r="N733" t="str">
        <f>if(X733=PROSES!$B$3,T733,)</f>
        <v/>
      </c>
      <c r="O733" t="str">
        <f t="shared" si="8"/>
        <v/>
      </c>
      <c r="P733" t="str">
        <f>if(Z733=PROSES!$B$1,T733,)</f>
        <v/>
      </c>
      <c r="Q733" t="str">
        <f>if(X733=PROSES!$B$1,T733,)</f>
        <v/>
      </c>
      <c r="R733" t="str">
        <f t="shared" si="9"/>
        <v>BABAT5LAMONGAN5</v>
      </c>
      <c r="S733" s="3"/>
      <c r="T733" s="68" t="s">
        <v>1332</v>
      </c>
      <c r="U733" s="68" t="s">
        <v>82</v>
      </c>
      <c r="V733" s="68" t="s">
        <v>82</v>
      </c>
      <c r="W733" s="114" t="s">
        <v>399</v>
      </c>
      <c r="X733" s="68" t="s">
        <v>155</v>
      </c>
      <c r="Y733" s="68" t="s">
        <v>88</v>
      </c>
      <c r="Z733" s="68" t="s">
        <v>1331</v>
      </c>
      <c r="AA733" s="68" t="s">
        <v>88</v>
      </c>
      <c r="AB733" s="6"/>
      <c r="AC733" s="6"/>
      <c r="AD733" s="112">
        <v>0.0</v>
      </c>
      <c r="AE733" s="112">
        <v>1.0</v>
      </c>
      <c r="AF733" s="6"/>
      <c r="AG733" s="112">
        <v>31.6</v>
      </c>
      <c r="AH733" s="112">
        <v>1.0</v>
      </c>
      <c r="AI733" s="68" t="s">
        <v>64</v>
      </c>
      <c r="AJ733" s="112">
        <v>0.0</v>
      </c>
      <c r="AK733" s="6"/>
      <c r="AL733" s="6"/>
      <c r="AM733" s="112">
        <v>0.0</v>
      </c>
      <c r="AN733" s="112">
        <v>0.0</v>
      </c>
      <c r="AO733" s="112">
        <v>100.0</v>
      </c>
      <c r="AP733" s="112">
        <v>1.0</v>
      </c>
      <c r="AQ733" s="112">
        <v>0.973</v>
      </c>
      <c r="AR733" s="112">
        <v>12.88884</v>
      </c>
      <c r="AS733" s="112">
        <v>71.90399</v>
      </c>
      <c r="AT733" s="112">
        <v>4.003404</v>
      </c>
      <c r="AU733" s="112">
        <v>12.25132</v>
      </c>
      <c r="AV733" s="112">
        <v>9.796</v>
      </c>
      <c r="AW733" s="112">
        <v>22.66668</v>
      </c>
      <c r="AX733" s="112">
        <v>0.0</v>
      </c>
      <c r="AY733" s="112">
        <v>0.3082202</v>
      </c>
      <c r="AZ733" s="112">
        <v>-10.98501</v>
      </c>
    </row>
    <row r="734" hidden="1">
      <c r="A734">
        <f t="shared" si="2"/>
        <v>0</v>
      </c>
      <c r="B734" t="str">
        <f t="shared" si="3"/>
        <v/>
      </c>
      <c r="C734" t="str">
        <f>if(and(D$4&gt;1,E734=PROSES!$D$22),,D734)</f>
        <v/>
      </c>
      <c r="D734" s="1" t="str">
        <f>if(and(F$4&gt;1,F734=PROSES!$B$10),,F734)</f>
        <v/>
      </c>
      <c r="E734" t="str">
        <f t="shared" si="4"/>
        <v/>
      </c>
      <c r="F734" t="str">
        <f t="shared" si="5"/>
        <v/>
      </c>
      <c r="G734" s="1" t="str">
        <f>if(Z734=PROSES!$E$29,T734,)</f>
        <v/>
      </c>
      <c r="H734" t="str">
        <f>if(X734=PROSES!$E$29,T734,)</f>
        <v/>
      </c>
      <c r="I734" t="str">
        <f t="shared" si="6"/>
        <v/>
      </c>
      <c r="J734" t="str">
        <f>if(and($K$4&gt;1,R734=PROSES!$C$2),,K734)</f>
        <v/>
      </c>
      <c r="K734" s="1" t="str">
        <f>if(and($L$4&gt;1,L734=PROSES!$B$2),,L734)</f>
        <v/>
      </c>
      <c r="L734" t="str">
        <f t="shared" si="7"/>
        <v/>
      </c>
      <c r="M734" t="str">
        <f>if(Z734=PROSES!$B$3,T734,)</f>
        <v/>
      </c>
      <c r="N734" t="str">
        <f>if(X734=PROSES!$B$3,T734,)</f>
        <v/>
      </c>
      <c r="O734" t="str">
        <f t="shared" si="8"/>
        <v/>
      </c>
      <c r="P734" t="str">
        <f>if(Z734=PROSES!$B$1,T734,)</f>
        <v/>
      </c>
      <c r="Q734" t="str">
        <f>if(X734=PROSES!$B$1,T734,)</f>
        <v/>
      </c>
      <c r="R734" t="str">
        <f t="shared" si="9"/>
        <v>LAMONGAN5(1)</v>
      </c>
      <c r="S734" s="3"/>
      <c r="T734" s="68" t="s">
        <v>3876</v>
      </c>
      <c r="U734" s="68" t="s">
        <v>82</v>
      </c>
      <c r="V734" s="68" t="s">
        <v>82</v>
      </c>
      <c r="W734" s="114" t="s">
        <v>399</v>
      </c>
      <c r="X734" s="68"/>
      <c r="Y734" s="68" t="s">
        <v>1305</v>
      </c>
      <c r="Z734" s="68" t="s">
        <v>3877</v>
      </c>
      <c r="AA734" s="68" t="s">
        <v>85</v>
      </c>
      <c r="AB734" s="6"/>
      <c r="AC734" s="6"/>
      <c r="AD734" s="112">
        <v>0.0</v>
      </c>
      <c r="AE734" s="112">
        <v>1.0</v>
      </c>
      <c r="AF734" s="6"/>
      <c r="AG734" s="112">
        <v>19.77</v>
      </c>
      <c r="AH734" s="112">
        <v>1.0</v>
      </c>
      <c r="AI734" s="68" t="s">
        <v>64</v>
      </c>
      <c r="AJ734" s="112">
        <v>0.0</v>
      </c>
      <c r="AK734" s="6"/>
      <c r="AL734" s="6"/>
      <c r="AM734" s="112">
        <v>0.0</v>
      </c>
      <c r="AN734" s="112">
        <v>0.0</v>
      </c>
      <c r="AO734" s="112">
        <v>100.0</v>
      </c>
      <c r="AP734" s="112">
        <v>1.0</v>
      </c>
      <c r="AQ734" s="112">
        <v>0.973</v>
      </c>
      <c r="AR734" s="112">
        <v>8.06368</v>
      </c>
      <c r="AS734" s="112">
        <v>71.90399</v>
      </c>
      <c r="AT734" s="112">
        <v>2.504661</v>
      </c>
      <c r="AU734" s="112">
        <v>7.664829</v>
      </c>
      <c r="AV734" s="112">
        <v>6.1287</v>
      </c>
      <c r="AW734" s="112">
        <v>14.18102</v>
      </c>
      <c r="AX734" s="112">
        <v>0.0</v>
      </c>
      <c r="AY734" s="112">
        <v>0.3082202</v>
      </c>
      <c r="AZ734" s="112">
        <v>-10.98501</v>
      </c>
    </row>
    <row r="735" hidden="1">
      <c r="A735">
        <f t="shared" si="2"/>
        <v>0</v>
      </c>
      <c r="B735" t="str">
        <f t="shared" si="3"/>
        <v/>
      </c>
      <c r="C735" t="str">
        <f>if(and(D$4&gt;1,E735=PROSES!$D$22),,D735)</f>
        <v/>
      </c>
      <c r="D735" s="1" t="str">
        <f>if(and(F$4&gt;1,F735=PROSES!$B$10),,F735)</f>
        <v/>
      </c>
      <c r="E735" t="str">
        <f t="shared" si="4"/>
        <v/>
      </c>
      <c r="F735" t="str">
        <f t="shared" si="5"/>
        <v/>
      </c>
      <c r="G735" s="1" t="str">
        <f>if(Z735=PROSES!$E$29,T735,)</f>
        <v/>
      </c>
      <c r="H735" t="str">
        <f>if(X735=PROSES!$E$29,T735,)</f>
        <v/>
      </c>
      <c r="I735" t="str">
        <f t="shared" si="6"/>
        <v/>
      </c>
      <c r="J735" t="str">
        <f>if(and($K$4&gt;1,R735=PROSES!$C$2),,K735)</f>
        <v/>
      </c>
      <c r="K735" s="1" t="str">
        <f>if(and($L$4&gt;1,L735=PROSES!$B$2),,L735)</f>
        <v/>
      </c>
      <c r="L735" t="str">
        <f t="shared" si="7"/>
        <v/>
      </c>
      <c r="M735" t="str">
        <f>if(Z735=PROSES!$B$3,T735,)</f>
        <v/>
      </c>
      <c r="N735" t="str">
        <f>if(X735=PROSES!$B$3,T735,)</f>
        <v/>
      </c>
      <c r="O735" t="str">
        <f t="shared" si="8"/>
        <v/>
      </c>
      <c r="P735" t="str">
        <f>if(Z735=PROSES!$B$1,T735,)</f>
        <v/>
      </c>
      <c r="Q735" t="str">
        <f>if(X735=PROSES!$B$1,T735,)</f>
        <v/>
      </c>
      <c r="R735" t="str">
        <f t="shared" si="9"/>
        <v>SEGOROMADU5</v>
      </c>
      <c r="S735" s="3"/>
      <c r="T735" s="68" t="s">
        <v>3878</v>
      </c>
      <c r="U735" s="68" t="s">
        <v>82</v>
      </c>
      <c r="V735" s="68" t="s">
        <v>82</v>
      </c>
      <c r="W735" s="114" t="s">
        <v>399</v>
      </c>
      <c r="X735" s="68" t="s">
        <v>964</v>
      </c>
      <c r="Y735" s="68" t="s">
        <v>85</v>
      </c>
      <c r="Z735" s="68"/>
      <c r="AA735" s="68" t="s">
        <v>1140</v>
      </c>
      <c r="AB735" s="6"/>
      <c r="AC735" s="6"/>
      <c r="AD735" s="112">
        <v>0.0</v>
      </c>
      <c r="AE735" s="112">
        <v>1.0</v>
      </c>
      <c r="AF735" s="6"/>
      <c r="AG735" s="112">
        <v>8.41</v>
      </c>
      <c r="AH735" s="112">
        <v>1.0</v>
      </c>
      <c r="AI735" s="68" t="s">
        <v>64</v>
      </c>
      <c r="AJ735" s="112">
        <v>0.0</v>
      </c>
      <c r="AK735" s="6"/>
      <c r="AL735" s="6"/>
      <c r="AM735" s="112">
        <v>0.0</v>
      </c>
      <c r="AN735" s="112">
        <v>0.0</v>
      </c>
      <c r="AO735" s="112">
        <v>100.0</v>
      </c>
      <c r="AP735" s="112">
        <v>1.0</v>
      </c>
      <c r="AQ735" s="112">
        <v>0.973</v>
      </c>
      <c r="AR735" s="112">
        <v>3.430225</v>
      </c>
      <c r="AS735" s="112">
        <v>71.90399</v>
      </c>
      <c r="AT735" s="112">
        <v>1.065463</v>
      </c>
      <c r="AU735" s="112">
        <v>3.260557</v>
      </c>
      <c r="AV735" s="112">
        <v>2.6071</v>
      </c>
      <c r="AW735" s="112">
        <v>6.032493</v>
      </c>
      <c r="AX735" s="112">
        <v>0.0</v>
      </c>
      <c r="AY735" s="112">
        <v>0.3082202</v>
      </c>
      <c r="AZ735" s="112">
        <v>-10.98501</v>
      </c>
    </row>
    <row r="736" hidden="1">
      <c r="A736">
        <f t="shared" si="2"/>
        <v>0</v>
      </c>
      <c r="B736" t="str">
        <f t="shared" si="3"/>
        <v/>
      </c>
      <c r="C736" t="str">
        <f>if(and(D$4&gt;1,E736=PROSES!$D$22),,D736)</f>
        <v/>
      </c>
      <c r="D736" s="1" t="str">
        <f>if(and(F$4&gt;1,F736=PROSES!$B$10),,F736)</f>
        <v/>
      </c>
      <c r="E736" t="str">
        <f t="shared" si="4"/>
        <v/>
      </c>
      <c r="F736" t="str">
        <f t="shared" si="5"/>
        <v/>
      </c>
      <c r="G736" s="1" t="str">
        <f>if(Z736=PROSES!$E$29,T736,)</f>
        <v/>
      </c>
      <c r="H736" t="str">
        <f>if(X736=PROSES!$E$29,T736,)</f>
        <v/>
      </c>
      <c r="I736" t="str">
        <f t="shared" si="6"/>
        <v/>
      </c>
      <c r="J736" t="str">
        <f>if(and($K$4&gt;1,R736=PROSES!$C$2),,K736)</f>
        <v/>
      </c>
      <c r="K736" s="1" t="str">
        <f>if(and($L$4&gt;1,L736=PROSES!$B$2),,L736)</f>
        <v/>
      </c>
      <c r="L736" t="str">
        <f t="shared" si="7"/>
        <v/>
      </c>
      <c r="M736" t="str">
        <f>if(Z736=PROSES!$B$3,T736,)</f>
        <v/>
      </c>
      <c r="N736" t="str">
        <f>if(X736=PROSES!$B$3,T736,)</f>
        <v/>
      </c>
      <c r="O736" t="str">
        <f t="shared" si="8"/>
        <v/>
      </c>
      <c r="P736" t="str">
        <f>if(Z736=PROSES!$B$1,T736,)</f>
        <v/>
      </c>
      <c r="Q736" t="str">
        <f>if(X736=PROSES!$B$1,T736,)</f>
        <v/>
      </c>
      <c r="R736" t="str">
        <f t="shared" si="9"/>
        <v>LAMONGAN5(1)</v>
      </c>
      <c r="S736" s="3"/>
      <c r="T736" s="68" t="s">
        <v>3879</v>
      </c>
      <c r="U736" s="68" t="s">
        <v>82</v>
      </c>
      <c r="V736" s="68" t="s">
        <v>82</v>
      </c>
      <c r="W736" s="114" t="s">
        <v>399</v>
      </c>
      <c r="X736" s="68"/>
      <c r="Y736" s="68" t="s">
        <v>325</v>
      </c>
      <c r="Z736" s="68" t="s">
        <v>3877</v>
      </c>
      <c r="AA736" s="68" t="s">
        <v>85</v>
      </c>
      <c r="AB736" s="6"/>
      <c r="AC736" s="6"/>
      <c r="AD736" s="112">
        <v>0.0</v>
      </c>
      <c r="AE736" s="112">
        <v>1.0</v>
      </c>
      <c r="AF736" s="6"/>
      <c r="AG736" s="112">
        <v>19.77</v>
      </c>
      <c r="AH736" s="112">
        <v>1.0</v>
      </c>
      <c r="AI736" s="68" t="s">
        <v>64</v>
      </c>
      <c r="AJ736" s="112">
        <v>0.0</v>
      </c>
      <c r="AK736" s="6"/>
      <c r="AL736" s="6"/>
      <c r="AM736" s="112">
        <v>0.0</v>
      </c>
      <c r="AN736" s="112">
        <v>0.0</v>
      </c>
      <c r="AO736" s="112">
        <v>100.0</v>
      </c>
      <c r="AP736" s="112">
        <v>1.0</v>
      </c>
      <c r="AQ736" s="112">
        <v>0.973</v>
      </c>
      <c r="AR736" s="112">
        <v>8.06368</v>
      </c>
      <c r="AS736" s="112">
        <v>71.90399</v>
      </c>
      <c r="AT736" s="112">
        <v>2.504661</v>
      </c>
      <c r="AU736" s="112">
        <v>7.664829</v>
      </c>
      <c r="AV736" s="112">
        <v>6.1287</v>
      </c>
      <c r="AW736" s="112">
        <v>14.18102</v>
      </c>
      <c r="AX736" s="112">
        <v>0.0</v>
      </c>
      <c r="AY736" s="112">
        <v>0.3082202</v>
      </c>
      <c r="AZ736" s="112">
        <v>-10.98501</v>
      </c>
    </row>
    <row r="737" hidden="1">
      <c r="A737">
        <f t="shared" si="2"/>
        <v>0</v>
      </c>
      <c r="B737" t="str">
        <f t="shared" si="3"/>
        <v/>
      </c>
      <c r="C737" t="str">
        <f>if(and(D$4&gt;1,E737=PROSES!$D$22),,D737)</f>
        <v/>
      </c>
      <c r="D737" s="1" t="str">
        <f>if(and(F$4&gt;1,F737=PROSES!$B$10),,F737)</f>
        <v/>
      </c>
      <c r="E737" t="str">
        <f t="shared" si="4"/>
        <v/>
      </c>
      <c r="F737" t="str">
        <f t="shared" si="5"/>
        <v/>
      </c>
      <c r="G737" s="1" t="str">
        <f>if(Z737=PROSES!$E$29,T737,)</f>
        <v/>
      </c>
      <c r="H737" t="str">
        <f>if(X737=PROSES!$E$29,T737,)</f>
        <v/>
      </c>
      <c r="I737" t="str">
        <f t="shared" si="6"/>
        <v/>
      </c>
      <c r="J737" t="str">
        <f>if(and($K$4&gt;1,R737=PROSES!$C$2),,K737)</f>
        <v/>
      </c>
      <c r="K737" s="1" t="str">
        <f>if(and($L$4&gt;1,L737=PROSES!$B$2),,L737)</f>
        <v/>
      </c>
      <c r="L737" t="str">
        <f t="shared" si="7"/>
        <v/>
      </c>
      <c r="M737" t="str">
        <f>if(Z737=PROSES!$B$3,T737,)</f>
        <v/>
      </c>
      <c r="N737" t="str">
        <f>if(X737=PROSES!$B$3,T737,)</f>
        <v/>
      </c>
      <c r="O737" t="str">
        <f t="shared" si="8"/>
        <v/>
      </c>
      <c r="P737" t="str">
        <f>if(Z737=PROSES!$B$1,T737,)</f>
        <v/>
      </c>
      <c r="Q737" t="str">
        <f>if(X737=PROSES!$B$1,T737,)</f>
        <v/>
      </c>
      <c r="R737" t="str">
        <f t="shared" si="9"/>
        <v>SEGOROMADU5</v>
      </c>
      <c r="S737" s="3"/>
      <c r="T737" s="68" t="s">
        <v>3880</v>
      </c>
      <c r="U737" s="68" t="s">
        <v>82</v>
      </c>
      <c r="V737" s="68" t="s">
        <v>82</v>
      </c>
      <c r="W737" s="68" t="s">
        <v>399</v>
      </c>
      <c r="X737" s="68"/>
      <c r="Y737" s="68" t="s">
        <v>330</v>
      </c>
      <c r="Z737" s="68" t="s">
        <v>964</v>
      </c>
      <c r="AA737" s="114" t="s">
        <v>88</v>
      </c>
      <c r="AB737" s="6"/>
      <c r="AC737" s="6"/>
      <c r="AD737" s="112">
        <v>0.0</v>
      </c>
      <c r="AE737" s="112">
        <v>1.0</v>
      </c>
      <c r="AF737" s="6"/>
      <c r="AG737" s="112">
        <v>8.41</v>
      </c>
      <c r="AH737" s="112">
        <v>1.0</v>
      </c>
      <c r="AI737" s="68" t="s">
        <v>64</v>
      </c>
      <c r="AJ737" s="112">
        <v>0.0</v>
      </c>
      <c r="AK737" s="6"/>
      <c r="AL737" s="6"/>
      <c r="AM737" s="112">
        <v>0.0</v>
      </c>
      <c r="AN737" s="112">
        <v>0.0</v>
      </c>
      <c r="AO737" s="112">
        <v>100.0</v>
      </c>
      <c r="AP737" s="112">
        <v>1.0</v>
      </c>
      <c r="AQ737" s="112">
        <v>0.973</v>
      </c>
      <c r="AR737" s="112">
        <v>3.430225</v>
      </c>
      <c r="AS737" s="112">
        <v>71.90399</v>
      </c>
      <c r="AT737" s="112">
        <v>1.065463</v>
      </c>
      <c r="AU737" s="112">
        <v>3.260557</v>
      </c>
      <c r="AV737" s="112">
        <v>2.6071</v>
      </c>
      <c r="AW737" s="112">
        <v>6.032493</v>
      </c>
      <c r="AX737" s="112">
        <v>0.0</v>
      </c>
      <c r="AY737" s="112">
        <v>0.3082202</v>
      </c>
      <c r="AZ737" s="112">
        <v>-10.98501</v>
      </c>
    </row>
    <row r="738">
      <c r="A738">
        <f t="shared" si="2"/>
        <v>0</v>
      </c>
      <c r="B738" t="str">
        <f t="shared" si="3"/>
        <v/>
      </c>
      <c r="C738" t="str">
        <f>if(and(D$4&gt;1,E738=PROSES!$D$22),,D738)</f>
        <v/>
      </c>
      <c r="D738" s="1" t="str">
        <f>if(and(F$4&gt;1,F738=PROSES!$B$10),,F738)</f>
        <v/>
      </c>
      <c r="E738" t="str">
        <f t="shared" si="4"/>
        <v/>
      </c>
      <c r="F738" t="str">
        <f t="shared" si="5"/>
        <v/>
      </c>
      <c r="G738" s="1" t="str">
        <f>if(Z738=PROSES!$E$29,T738,)</f>
        <v/>
      </c>
      <c r="H738" t="str">
        <f>if(X738=PROSES!$E$29,T738,)</f>
        <v/>
      </c>
      <c r="I738" t="str">
        <f t="shared" si="6"/>
        <v/>
      </c>
      <c r="J738" t="str">
        <f>if(and($K$4&gt;1,R738=PROSES!$C$2),,K738)</f>
        <v/>
      </c>
      <c r="K738" s="1" t="str">
        <f>if(and($L$4&gt;1,L738=PROSES!$B$2),,L738)</f>
        <v/>
      </c>
      <c r="L738" t="str">
        <f t="shared" si="7"/>
        <v/>
      </c>
      <c r="M738" t="str">
        <f>if(Z738=PROSES!$B$3,T738,)</f>
        <v/>
      </c>
      <c r="N738" t="str">
        <f>if(X738=PROSES!$B$3,T738,)</f>
        <v/>
      </c>
      <c r="O738" t="str">
        <f t="shared" si="8"/>
        <v/>
      </c>
      <c r="P738" t="str">
        <f>if(Z738=PROSES!$B$1,T738,)</f>
        <v/>
      </c>
      <c r="Q738" t="str">
        <f>if(X738=PROSES!$B$1,T738,)</f>
        <v/>
      </c>
      <c r="R738" t="str">
        <f t="shared" si="9"/>
        <v>KESUGIHAN5LOMANIS</v>
      </c>
      <c r="S738" s="3"/>
      <c r="T738" s="68" t="s">
        <v>1333</v>
      </c>
      <c r="U738" s="68" t="s">
        <v>176</v>
      </c>
      <c r="V738" s="68" t="s">
        <v>176</v>
      </c>
      <c r="W738" s="68" t="s">
        <v>171</v>
      </c>
      <c r="X738" s="68" t="s">
        <v>1188</v>
      </c>
      <c r="Y738" s="68">
        <v>2.0</v>
      </c>
      <c r="Z738" s="68" t="s">
        <v>1334</v>
      </c>
      <c r="AA738" s="112">
        <v>1.0</v>
      </c>
      <c r="AB738" s="6"/>
      <c r="AC738" s="6"/>
      <c r="AD738" s="112">
        <v>0.0</v>
      </c>
      <c r="AE738" s="112">
        <v>1.0</v>
      </c>
      <c r="AF738" s="6"/>
      <c r="AG738" s="112">
        <v>21.13</v>
      </c>
      <c r="AH738" s="112">
        <v>1.0</v>
      </c>
      <c r="AI738" s="68" t="s">
        <v>64</v>
      </c>
      <c r="AJ738" s="112">
        <v>0.0</v>
      </c>
      <c r="AK738" s="6"/>
      <c r="AL738" s="6"/>
      <c r="AM738" s="112">
        <v>0.0</v>
      </c>
      <c r="AN738" s="112">
        <v>0.0</v>
      </c>
      <c r="AO738" s="112">
        <v>100.0</v>
      </c>
      <c r="AP738" s="112">
        <v>1.0</v>
      </c>
      <c r="AQ738" s="112">
        <v>0.58</v>
      </c>
      <c r="AR738" s="112">
        <v>8.866057</v>
      </c>
      <c r="AS738" s="112">
        <v>70.94324</v>
      </c>
      <c r="AT738" s="112">
        <v>2.89481</v>
      </c>
      <c r="AU738" s="112">
        <v>8.380157</v>
      </c>
      <c r="AV738" s="112">
        <v>6.06431</v>
      </c>
      <c r="AW738" s="112">
        <v>25.14047</v>
      </c>
      <c r="AX738" s="112">
        <v>0.0</v>
      </c>
      <c r="AY738" s="112">
        <v>0.6412987</v>
      </c>
      <c r="AZ738" s="112">
        <v>8.348166</v>
      </c>
    </row>
    <row r="739" hidden="1">
      <c r="A739">
        <f t="shared" si="2"/>
        <v>0</v>
      </c>
      <c r="B739" t="str">
        <f t="shared" si="3"/>
        <v/>
      </c>
      <c r="C739" t="str">
        <f>if(and(D$4&gt;1,E739=PROSES!$D$22),,D739)</f>
        <v/>
      </c>
      <c r="D739" s="1" t="str">
        <f>if(and(F$4&gt;1,F739=PROSES!$B$10),,F739)</f>
        <v/>
      </c>
      <c r="E739" t="str">
        <f t="shared" si="4"/>
        <v/>
      </c>
      <c r="F739" t="str">
        <f t="shared" si="5"/>
        <v/>
      </c>
      <c r="G739" s="1" t="str">
        <f>if(Z739=PROSES!$E$29,T739,)</f>
        <v/>
      </c>
      <c r="H739" t="str">
        <f>if(X739=PROSES!$E$29,T739,)</f>
        <v/>
      </c>
      <c r="I739" t="str">
        <f t="shared" si="6"/>
        <v/>
      </c>
      <c r="J739" t="str">
        <f>if(and($K$4&gt;1,R739=PROSES!$C$2),,K739)</f>
        <v/>
      </c>
      <c r="K739" s="1" t="str">
        <f>if(and($L$4&gt;1,L739=PROSES!$B$2),,L739)</f>
        <v/>
      </c>
      <c r="L739" t="str">
        <f t="shared" si="7"/>
        <v/>
      </c>
      <c r="M739" t="str">
        <f>if(Z739=PROSES!$B$3,T739,)</f>
        <v/>
      </c>
      <c r="N739" t="str">
        <f>if(X739=PROSES!$B$3,T739,)</f>
        <v/>
      </c>
      <c r="O739" t="str">
        <f t="shared" si="8"/>
        <v/>
      </c>
      <c r="P739" t="str">
        <f>if(Z739=PROSES!$B$1,T739,)</f>
        <v/>
      </c>
      <c r="Q739" t="str">
        <f>if(X739=PROSES!$B$1,T739,)</f>
        <v/>
      </c>
      <c r="R739" t="str">
        <f t="shared" si="9"/>
        <v>LOMANISKTT PERTAMINA</v>
      </c>
      <c r="S739" s="3"/>
      <c r="T739" s="68" t="s">
        <v>1335</v>
      </c>
      <c r="U739" s="68" t="s">
        <v>176</v>
      </c>
      <c r="V739" s="68" t="s">
        <v>176</v>
      </c>
      <c r="W739" s="68" t="s">
        <v>1336</v>
      </c>
      <c r="X739" s="68" t="s">
        <v>1334</v>
      </c>
      <c r="Y739" s="112">
        <v>1.0</v>
      </c>
      <c r="Z739" s="68" t="s">
        <v>1337</v>
      </c>
      <c r="AA739" s="68">
        <v>2.0</v>
      </c>
      <c r="AB739" s="6"/>
      <c r="AC739" s="6"/>
      <c r="AD739" s="112">
        <v>0.0</v>
      </c>
      <c r="AE739" s="112">
        <v>1.0</v>
      </c>
      <c r="AF739" s="6"/>
      <c r="AG739" s="112">
        <v>0.356</v>
      </c>
      <c r="AH739" s="112">
        <v>1.0</v>
      </c>
      <c r="AI739" s="68" t="s">
        <v>64</v>
      </c>
      <c r="AJ739" s="112">
        <v>0.0</v>
      </c>
      <c r="AK739" s="6"/>
      <c r="AL739" s="6"/>
      <c r="AM739" s="112">
        <v>0.0</v>
      </c>
      <c r="AN739" s="112">
        <v>0.0</v>
      </c>
      <c r="AO739" s="112">
        <v>100.0</v>
      </c>
      <c r="AP739" s="112">
        <v>1.0</v>
      </c>
      <c r="AQ739" s="112">
        <v>533.0</v>
      </c>
      <c r="AR739" s="112">
        <v>7.603478</v>
      </c>
      <c r="AS739" s="112">
        <v>89.83878</v>
      </c>
      <c r="AT739" s="112">
        <v>0.0213956</v>
      </c>
      <c r="AU739" s="112">
        <v>7.603448</v>
      </c>
      <c r="AV739" s="112">
        <v>0.0747956</v>
      </c>
      <c r="AW739" s="112">
        <v>22.81034</v>
      </c>
      <c r="AX739" s="112">
        <v>0.0</v>
      </c>
      <c r="AY739" s="112">
        <v>0.6666681</v>
      </c>
      <c r="AZ739" s="112">
        <v>-0.0399709</v>
      </c>
    </row>
    <row r="740" hidden="1">
      <c r="A740">
        <f t="shared" si="2"/>
        <v>0</v>
      </c>
      <c r="B740" t="str">
        <f t="shared" si="3"/>
        <v/>
      </c>
      <c r="C740" t="str">
        <f>if(and(D$4&gt;1,E740=PROSES!$D$22),,D740)</f>
        <v/>
      </c>
      <c r="D740" s="1" t="str">
        <f>if(and(F$4&gt;1,F740=PROSES!$B$10),,F740)</f>
        <v/>
      </c>
      <c r="E740" t="str">
        <f t="shared" si="4"/>
        <v/>
      </c>
      <c r="F740" t="str">
        <f t="shared" si="5"/>
        <v/>
      </c>
      <c r="G740" s="1" t="str">
        <f>if(Z740=PROSES!$E$29,T740,)</f>
        <v/>
      </c>
      <c r="H740" t="str">
        <f>if(X740=PROSES!$E$29,T740,)</f>
        <v/>
      </c>
      <c r="I740" t="str">
        <f t="shared" si="6"/>
        <v/>
      </c>
      <c r="J740" t="str">
        <f>if(and($K$4&gt;1,R740=PROSES!$C$2),,K740)</f>
        <v/>
      </c>
      <c r="K740" s="1" t="str">
        <f>if(and($L$4&gt;1,L740=PROSES!$B$2),,L740)</f>
        <v/>
      </c>
      <c r="L740" t="str">
        <f t="shared" si="7"/>
        <v/>
      </c>
      <c r="M740" t="str">
        <f>if(Z740=PROSES!$B$3,T740,)</f>
        <v/>
      </c>
      <c r="N740" t="str">
        <f>if(X740=PROSES!$B$3,T740,)</f>
        <v/>
      </c>
      <c r="O740" t="str">
        <f t="shared" si="8"/>
        <v/>
      </c>
      <c r="P740" t="str">
        <f>if(Z740=PROSES!$B$1,T740,)</f>
        <v/>
      </c>
      <c r="Q740" t="str">
        <f>if(X740=PROSES!$B$1,T740,)</f>
        <v/>
      </c>
      <c r="R740" t="str">
        <f t="shared" si="9"/>
        <v>LOMANISKTT PERTAMINA</v>
      </c>
      <c r="S740" s="3"/>
      <c r="T740" s="68" t="s">
        <v>1338</v>
      </c>
      <c r="U740" s="68" t="s">
        <v>176</v>
      </c>
      <c r="V740" s="68" t="s">
        <v>176</v>
      </c>
      <c r="W740" s="68" t="s">
        <v>1336</v>
      </c>
      <c r="X740" s="68" t="s">
        <v>1334</v>
      </c>
      <c r="Y740" s="68">
        <v>1.0</v>
      </c>
      <c r="Z740" s="68" t="s">
        <v>1337</v>
      </c>
      <c r="AA740" s="68">
        <v>2.0</v>
      </c>
      <c r="AB740" s="6"/>
      <c r="AC740" s="6"/>
      <c r="AD740" s="112">
        <v>0.0</v>
      </c>
      <c r="AE740" s="112">
        <v>1.0</v>
      </c>
      <c r="AF740" s="6"/>
      <c r="AG740" s="112">
        <v>0.383</v>
      </c>
      <c r="AH740" s="112">
        <v>1.0</v>
      </c>
      <c r="AI740" s="68" t="s">
        <v>64</v>
      </c>
      <c r="AJ740" s="112">
        <v>0.0</v>
      </c>
      <c r="AK740" s="6"/>
      <c r="AL740" s="6"/>
      <c r="AM740" s="112">
        <v>0.0</v>
      </c>
      <c r="AN740" s="112">
        <v>0.0</v>
      </c>
      <c r="AO740" s="112">
        <v>100.0</v>
      </c>
      <c r="AP740" s="112">
        <v>1.0</v>
      </c>
      <c r="AQ740" s="112">
        <v>533.0</v>
      </c>
      <c r="AR740" s="112">
        <v>8.180146</v>
      </c>
      <c r="AS740" s="112">
        <v>89.83878</v>
      </c>
      <c r="AT740" s="112">
        <v>0.0230183</v>
      </c>
      <c r="AU740" s="112">
        <v>8.180114</v>
      </c>
      <c r="AV740" s="112">
        <v>0.0804683</v>
      </c>
      <c r="AW740" s="112">
        <v>24.54034</v>
      </c>
      <c r="AX740" s="112">
        <v>0.0</v>
      </c>
      <c r="AY740" s="68">
        <v>0.6666681</v>
      </c>
      <c r="AZ740" s="68">
        <v>-0.0399709</v>
      </c>
    </row>
    <row r="741" hidden="1">
      <c r="A741">
        <f t="shared" si="2"/>
        <v>0</v>
      </c>
      <c r="B741" t="str">
        <f t="shared" si="3"/>
        <v/>
      </c>
      <c r="C741" t="str">
        <f>if(and(D$4&gt;1,E741=PROSES!$D$22),,D741)</f>
        <v/>
      </c>
      <c r="D741" s="1" t="str">
        <f>if(and(F$4&gt;1,F741=PROSES!$B$10),,F741)</f>
        <v/>
      </c>
      <c r="E741" t="str">
        <f t="shared" si="4"/>
        <v/>
      </c>
      <c r="F741" t="str">
        <f t="shared" si="5"/>
        <v/>
      </c>
      <c r="G741" s="1" t="str">
        <f>if(Z741=PROSES!$E$29,T741,)</f>
        <v/>
      </c>
      <c r="H741" t="str">
        <f>if(X741=PROSES!$E$29,T741,)</f>
        <v/>
      </c>
      <c r="I741" t="str">
        <f t="shared" si="6"/>
        <v/>
      </c>
      <c r="J741" t="str">
        <f>if(and($K$4&gt;1,R741=PROSES!$C$2),,K741)</f>
        <v/>
      </c>
      <c r="K741" s="1" t="str">
        <f>if(and($L$4&gt;1,L741=PROSES!$B$2),,L741)</f>
        <v/>
      </c>
      <c r="L741" t="str">
        <f t="shared" si="7"/>
        <v/>
      </c>
      <c r="M741" t="str">
        <f>if(Z741=PROSES!$B$3,T741,)</f>
        <v/>
      </c>
      <c r="N741" t="str">
        <f>if(X741=PROSES!$B$3,T741,)</f>
        <v/>
      </c>
      <c r="O741" t="str">
        <f t="shared" si="8"/>
        <v/>
      </c>
      <c r="P741" t="str">
        <f>if(Z741=PROSES!$B$1,T741,)</f>
        <v/>
      </c>
      <c r="Q741" t="str">
        <f>if(X741=PROSES!$B$1,T741,)</f>
        <v/>
      </c>
      <c r="R741" t="str">
        <f t="shared" si="9"/>
        <v>LAUTAN STEELSPINMILL</v>
      </c>
      <c r="S741" s="3"/>
      <c r="T741" s="68" t="s">
        <v>1339</v>
      </c>
      <c r="U741" s="68" t="s">
        <v>58</v>
      </c>
      <c r="V741" s="68" t="s">
        <v>58</v>
      </c>
      <c r="W741" s="68" t="s">
        <v>153</v>
      </c>
      <c r="X741" s="68" t="s">
        <v>1340</v>
      </c>
      <c r="Y741" s="115">
        <v>44232.0</v>
      </c>
      <c r="Z741" s="68" t="s">
        <v>72</v>
      </c>
      <c r="AA741" s="115">
        <v>44201.0</v>
      </c>
      <c r="AB741" s="6"/>
      <c r="AC741" s="6"/>
      <c r="AD741" s="112">
        <v>0.0</v>
      </c>
      <c r="AE741" s="112">
        <v>1.0</v>
      </c>
      <c r="AF741" s="6"/>
      <c r="AG741" s="112">
        <v>3.2</v>
      </c>
      <c r="AH741" s="112">
        <v>1.0</v>
      </c>
      <c r="AI741" s="68" t="s">
        <v>64</v>
      </c>
      <c r="AJ741" s="112">
        <v>0.0</v>
      </c>
      <c r="AK741" s="6"/>
      <c r="AL741" s="6"/>
      <c r="AM741" s="112">
        <v>0.0</v>
      </c>
      <c r="AN741" s="112">
        <v>0.0</v>
      </c>
      <c r="AO741" s="112">
        <v>100.0</v>
      </c>
      <c r="AP741" s="112">
        <v>1.0</v>
      </c>
      <c r="AQ741" s="112">
        <v>2.73</v>
      </c>
      <c r="AR741" s="112">
        <v>0.901043</v>
      </c>
      <c r="AS741" s="112">
        <v>82.244</v>
      </c>
      <c r="AT741" s="112">
        <v>0.1216</v>
      </c>
      <c r="AU741" s="112">
        <v>0.8928</v>
      </c>
      <c r="AV741" s="112">
        <v>0.5376</v>
      </c>
      <c r="AW741" s="112">
        <v>2.5904</v>
      </c>
      <c r="AX741" s="112">
        <v>0.0</v>
      </c>
      <c r="AY741" s="68">
        <v>0.6465942</v>
      </c>
      <c r="AZ741" s="68">
        <v>-6.013103</v>
      </c>
    </row>
    <row r="742" hidden="1">
      <c r="A742">
        <f t="shared" si="2"/>
        <v>0</v>
      </c>
      <c r="B742" t="str">
        <f t="shared" si="3"/>
        <v/>
      </c>
      <c r="C742" t="str">
        <f>if(and(D$4&gt;1,E742=PROSES!$D$22),,D742)</f>
        <v/>
      </c>
      <c r="D742" s="1" t="str">
        <f>if(and(F$4&gt;1,F742=PROSES!$B$10),,F742)</f>
        <v/>
      </c>
      <c r="E742" t="str">
        <f t="shared" si="4"/>
        <v/>
      </c>
      <c r="F742" t="str">
        <f t="shared" si="5"/>
        <v/>
      </c>
      <c r="G742" s="1" t="str">
        <f>if(Z742=PROSES!$E$29,T742,)</f>
        <v/>
      </c>
      <c r="H742" t="str">
        <f>if(X742=PROSES!$E$29,T742,)</f>
        <v/>
      </c>
      <c r="I742" t="str">
        <f t="shared" si="6"/>
        <v/>
      </c>
      <c r="J742" t="str">
        <f>if(and($K$4&gt;1,R742=PROSES!$C$2),,K742)</f>
        <v/>
      </c>
      <c r="K742" s="1" t="str">
        <f>if(and($L$4&gt;1,L742=PROSES!$B$2),,L742)</f>
        <v/>
      </c>
      <c r="L742" t="str">
        <f t="shared" si="7"/>
        <v/>
      </c>
      <c r="M742" t="str">
        <f>if(Z742=PROSES!$B$3,T742,)</f>
        <v/>
      </c>
      <c r="N742" t="str">
        <f>if(X742=PROSES!$B$3,T742,)</f>
        <v/>
      </c>
      <c r="O742" t="str">
        <f t="shared" si="8"/>
        <v/>
      </c>
      <c r="P742" t="str">
        <f>if(Z742=PROSES!$B$1,T742,)</f>
        <v/>
      </c>
      <c r="Q742" t="str">
        <f>if(X742=PROSES!$B$1,T742,)</f>
        <v/>
      </c>
      <c r="R742" t="str">
        <f t="shared" si="9"/>
        <v>LAUTAN STEELSPINMILL</v>
      </c>
      <c r="S742" s="3"/>
      <c r="T742" s="68" t="s">
        <v>1341</v>
      </c>
      <c r="U742" s="68" t="s">
        <v>58</v>
      </c>
      <c r="V742" s="68" t="s">
        <v>58</v>
      </c>
      <c r="W742" s="68" t="s">
        <v>153</v>
      </c>
      <c r="X742" s="68" t="s">
        <v>1340</v>
      </c>
      <c r="Y742" s="113">
        <v>44232.0</v>
      </c>
      <c r="Z742" s="68" t="s">
        <v>72</v>
      </c>
      <c r="AA742" s="113">
        <v>44232.0</v>
      </c>
      <c r="AB742" s="6"/>
      <c r="AC742" s="6"/>
      <c r="AD742" s="112">
        <v>0.0</v>
      </c>
      <c r="AE742" s="112">
        <v>1.0</v>
      </c>
      <c r="AF742" s="6"/>
      <c r="AG742" s="112">
        <v>3.2</v>
      </c>
      <c r="AH742" s="112">
        <v>1.0</v>
      </c>
      <c r="AI742" s="68" t="s">
        <v>880</v>
      </c>
      <c r="AJ742" s="112">
        <v>0.0</v>
      </c>
      <c r="AK742" s="6"/>
      <c r="AL742" s="6"/>
      <c r="AM742" s="112">
        <v>0.0</v>
      </c>
      <c r="AN742" s="112">
        <v>0.0</v>
      </c>
      <c r="AO742" s="112">
        <v>100.0</v>
      </c>
      <c r="AP742" s="112">
        <v>1.0</v>
      </c>
      <c r="AQ742" s="112">
        <v>2.73</v>
      </c>
      <c r="AR742" s="112">
        <v>0.901043</v>
      </c>
      <c r="AS742" s="112">
        <v>82.244</v>
      </c>
      <c r="AT742" s="112">
        <v>0.1216</v>
      </c>
      <c r="AU742" s="112">
        <v>0.8928</v>
      </c>
      <c r="AV742" s="112">
        <v>0.5376</v>
      </c>
      <c r="AW742" s="112">
        <v>2.5904</v>
      </c>
      <c r="AX742" s="112">
        <v>0.0</v>
      </c>
      <c r="AY742" s="112">
        <v>0.6465942</v>
      </c>
      <c r="AZ742" s="112">
        <v>-6.013103</v>
      </c>
    </row>
    <row r="743" hidden="1">
      <c r="A743">
        <f t="shared" si="2"/>
        <v>0</v>
      </c>
      <c r="B743" t="str">
        <f t="shared" si="3"/>
        <v/>
      </c>
      <c r="C743" t="str">
        <f>if(and(D$4&gt;1,E743=PROSES!$D$22),,D743)</f>
        <v/>
      </c>
      <c r="D743" s="1" t="str">
        <f>if(and(F$4&gt;1,F743=PROSES!$B$10),,F743)</f>
        <v/>
      </c>
      <c r="E743" t="str">
        <f t="shared" si="4"/>
        <v/>
      </c>
      <c r="F743" t="str">
        <f t="shared" si="5"/>
        <v/>
      </c>
      <c r="G743" s="1" t="str">
        <f>if(Z743=PROSES!$E$29,T743,)</f>
        <v/>
      </c>
      <c r="H743" t="str">
        <f>if(X743=PROSES!$E$29,T743,)</f>
        <v/>
      </c>
      <c r="I743" t="str">
        <f t="shared" si="6"/>
        <v/>
      </c>
      <c r="J743" t="str">
        <f>if(and($K$4&gt;1,R743=PROSES!$C$2),,K743)</f>
        <v/>
      </c>
      <c r="K743" s="1" t="str">
        <f>if(and($L$4&gt;1,L743=PROSES!$B$2),,L743)</f>
        <v/>
      </c>
      <c r="L743" t="str">
        <f t="shared" si="7"/>
        <v/>
      </c>
      <c r="M743" t="str">
        <f>if(Z743=PROSES!$B$3,T743,)</f>
        <v/>
      </c>
      <c r="N743" t="str">
        <f>if(X743=PROSES!$B$3,T743,)</f>
        <v/>
      </c>
      <c r="O743" t="str">
        <f t="shared" si="8"/>
        <v/>
      </c>
      <c r="P743" t="str">
        <f>if(Z743=PROSES!$B$1,T743,)</f>
        <v/>
      </c>
      <c r="Q743" t="str">
        <f>if(X743=PROSES!$B$1,T743,)</f>
        <v/>
      </c>
      <c r="R743" t="str">
        <f t="shared" si="9"/>
        <v>LAWANG5KEBONAGUNG5</v>
      </c>
      <c r="S743" s="3"/>
      <c r="T743" s="68" t="s">
        <v>1342</v>
      </c>
      <c r="U743" s="68" t="s">
        <v>82</v>
      </c>
      <c r="V743" s="68" t="s">
        <v>82</v>
      </c>
      <c r="W743" s="68" t="s">
        <v>315</v>
      </c>
      <c r="X743" s="68" t="s">
        <v>316</v>
      </c>
      <c r="Y743" s="112" t="s">
        <v>85</v>
      </c>
      <c r="Z743" s="68" t="s">
        <v>1112</v>
      </c>
      <c r="AA743" s="112" t="s">
        <v>85</v>
      </c>
      <c r="AB743" s="6"/>
      <c r="AC743" s="6"/>
      <c r="AD743" s="112">
        <v>0.0</v>
      </c>
      <c r="AE743" s="112">
        <v>1.0</v>
      </c>
      <c r="AF743" s="6"/>
      <c r="AG743" s="112">
        <v>31.5592</v>
      </c>
      <c r="AH743" s="112">
        <v>1.0</v>
      </c>
      <c r="AI743" s="68" t="s">
        <v>64</v>
      </c>
      <c r="AJ743" s="112">
        <v>0.0</v>
      </c>
      <c r="AK743" s="6"/>
      <c r="AL743" s="6"/>
      <c r="AM743" s="112">
        <v>0.0</v>
      </c>
      <c r="AN743" s="112">
        <v>0.0</v>
      </c>
      <c r="AO743" s="112">
        <v>100.0</v>
      </c>
      <c r="AP743" s="112">
        <v>1.0</v>
      </c>
      <c r="AQ743" s="112">
        <v>0.74</v>
      </c>
      <c r="AR743" s="112">
        <v>12.50005</v>
      </c>
      <c r="AS743" s="112">
        <v>77.04442</v>
      </c>
      <c r="AT743" s="112">
        <v>2.802457</v>
      </c>
      <c r="AU743" s="112">
        <v>12.18185</v>
      </c>
      <c r="AV743" s="112">
        <v>7.542649</v>
      </c>
      <c r="AW743" s="112">
        <v>36.54556</v>
      </c>
      <c r="AX743" s="112">
        <v>0.0</v>
      </c>
      <c r="AY743" s="112">
        <v>0.6618785</v>
      </c>
      <c r="AZ743" s="112">
        <v>1.945686</v>
      </c>
    </row>
    <row r="744" hidden="1">
      <c r="A744">
        <f t="shared" si="2"/>
        <v>0</v>
      </c>
      <c r="B744" t="str">
        <f t="shared" si="3"/>
        <v/>
      </c>
      <c r="C744" t="str">
        <f>if(and(D$4&gt;1,E744=PROSES!$D$22),,D744)</f>
        <v/>
      </c>
      <c r="D744" s="1" t="str">
        <f>if(and(F$4&gt;1,F744=PROSES!$B$10),,F744)</f>
        <v/>
      </c>
      <c r="E744" t="str">
        <f t="shared" si="4"/>
        <v/>
      </c>
      <c r="F744" t="str">
        <f t="shared" si="5"/>
        <v/>
      </c>
      <c r="G744" s="1" t="str">
        <f>if(Z744=PROSES!$E$29,T744,)</f>
        <v/>
      </c>
      <c r="H744" t="str">
        <f>if(X744=PROSES!$E$29,T744,)</f>
        <v/>
      </c>
      <c r="I744" t="str">
        <f t="shared" si="6"/>
        <v/>
      </c>
      <c r="J744" t="str">
        <f>if(and($K$4&gt;1,R744=PROSES!$C$2),,K744)</f>
        <v/>
      </c>
      <c r="K744" s="1" t="str">
        <f>if(and($L$4&gt;1,L744=PROSES!$B$2),,L744)</f>
        <v/>
      </c>
      <c r="L744" t="str">
        <f t="shared" si="7"/>
        <v/>
      </c>
      <c r="M744" t="str">
        <f>if(Z744=PROSES!$B$3,T744,)</f>
        <v/>
      </c>
      <c r="N744" t="str">
        <f>if(X744=PROSES!$B$3,T744,)</f>
        <v/>
      </c>
      <c r="O744" t="str">
        <f t="shared" si="8"/>
        <v/>
      </c>
      <c r="P744" t="str">
        <f>if(Z744=PROSES!$B$1,T744,)</f>
        <v/>
      </c>
      <c r="Q744" t="str">
        <f>if(X744=PROSES!$B$1,T744,)</f>
        <v/>
      </c>
      <c r="R744" t="str">
        <f t="shared" si="9"/>
        <v>LAWANG5KEBONAGUNG5</v>
      </c>
      <c r="S744" s="3"/>
      <c r="T744" s="68" t="s">
        <v>1343</v>
      </c>
      <c r="U744" s="68" t="s">
        <v>82</v>
      </c>
      <c r="V744" s="68" t="s">
        <v>82</v>
      </c>
      <c r="W744" s="68" t="s">
        <v>315</v>
      </c>
      <c r="X744" s="68" t="s">
        <v>316</v>
      </c>
      <c r="Y744" s="68" t="s">
        <v>88</v>
      </c>
      <c r="Z744" s="68" t="s">
        <v>1112</v>
      </c>
      <c r="AA744" s="68" t="s">
        <v>85</v>
      </c>
      <c r="AB744" s="6"/>
      <c r="AC744" s="6"/>
      <c r="AD744" s="112">
        <v>0.0</v>
      </c>
      <c r="AE744" s="112">
        <v>1.0</v>
      </c>
      <c r="AF744" s="6"/>
      <c r="AG744" s="112">
        <v>31.5592</v>
      </c>
      <c r="AH744" s="112">
        <v>1.0</v>
      </c>
      <c r="AI744" s="68" t="s">
        <v>64</v>
      </c>
      <c r="AJ744" s="112">
        <v>0.0</v>
      </c>
      <c r="AK744" s="6"/>
      <c r="AL744" s="6"/>
      <c r="AM744" s="112">
        <v>0.0</v>
      </c>
      <c r="AN744" s="112">
        <v>0.0</v>
      </c>
      <c r="AO744" s="112">
        <v>100.0</v>
      </c>
      <c r="AP744" s="112">
        <v>1.0</v>
      </c>
      <c r="AQ744" s="112">
        <v>0.74</v>
      </c>
      <c r="AR744" s="112">
        <v>12.50005</v>
      </c>
      <c r="AS744" s="112">
        <v>77.04442</v>
      </c>
      <c r="AT744" s="112">
        <v>2.802457</v>
      </c>
      <c r="AU744" s="112">
        <v>12.18185</v>
      </c>
      <c r="AV744" s="112">
        <v>7.542649</v>
      </c>
      <c r="AW744" s="112">
        <v>36.54556</v>
      </c>
      <c r="AX744" s="112">
        <v>0.0</v>
      </c>
      <c r="AY744" s="112">
        <v>0.6618785</v>
      </c>
      <c r="AZ744" s="112">
        <v>1.945686</v>
      </c>
    </row>
    <row r="745" hidden="1">
      <c r="A745">
        <f t="shared" si="2"/>
        <v>0</v>
      </c>
      <c r="B745" t="str">
        <f t="shared" si="3"/>
        <v/>
      </c>
      <c r="C745" t="str">
        <f>if(and(D$4&gt;1,E745=PROSES!$D$22),,D745)</f>
        <v/>
      </c>
      <c r="D745" s="1" t="str">
        <f>if(and(F$4&gt;1,F745=PROSES!$B$10),,F745)</f>
        <v/>
      </c>
      <c r="E745" t="str">
        <f t="shared" si="4"/>
        <v/>
      </c>
      <c r="F745" t="str">
        <f t="shared" si="5"/>
        <v/>
      </c>
      <c r="G745" s="1" t="str">
        <f>if(Z745=PROSES!$E$29,T745,)</f>
        <v/>
      </c>
      <c r="H745" t="str">
        <f>if(X745=PROSES!$E$29,T745,)</f>
        <v/>
      </c>
      <c r="I745" t="str">
        <f t="shared" si="6"/>
        <v/>
      </c>
      <c r="J745" t="str">
        <f>if(and($K$4&gt;1,R745=PROSES!$C$2),,K745)</f>
        <v/>
      </c>
      <c r="K745" s="1" t="str">
        <f>if(and($L$4&gt;1,L745=PROSES!$B$2),,L745)</f>
        <v/>
      </c>
      <c r="L745" t="str">
        <f t="shared" si="7"/>
        <v/>
      </c>
      <c r="M745" t="str">
        <f>if(Z745=PROSES!$B$3,T745,)</f>
        <v/>
      </c>
      <c r="N745" t="str">
        <f>if(X745=PROSES!$B$3,T745,)</f>
        <v/>
      </c>
      <c r="O745" t="str">
        <f t="shared" si="8"/>
        <v/>
      </c>
      <c r="P745" t="str">
        <f>if(Z745=PROSES!$B$1,T745,)</f>
        <v/>
      </c>
      <c r="Q745" t="str">
        <f>if(X745=PROSES!$B$1,T745,)</f>
        <v/>
      </c>
      <c r="R745" t="str">
        <f t="shared" si="9"/>
        <v>LENGKONGLENGKONG BARU</v>
      </c>
      <c r="S745" s="3"/>
      <c r="T745" s="68" t="s">
        <v>3881</v>
      </c>
      <c r="U745" s="68" t="s">
        <v>58</v>
      </c>
      <c r="V745" s="68" t="s">
        <v>58</v>
      </c>
      <c r="W745" s="114" t="s">
        <v>1321</v>
      </c>
      <c r="X745" s="68" t="s">
        <v>1318</v>
      </c>
      <c r="Y745" s="115">
        <v>44232.0</v>
      </c>
      <c r="Z745" s="68" t="s">
        <v>3882</v>
      </c>
      <c r="AA745" s="115">
        <v>44201.0</v>
      </c>
      <c r="AB745" s="6"/>
      <c r="AC745" s="6"/>
      <c r="AD745" s="112">
        <v>0.0</v>
      </c>
      <c r="AE745" s="112">
        <v>1.0</v>
      </c>
      <c r="AF745" s="6"/>
      <c r="AG745" s="112">
        <v>3.1</v>
      </c>
      <c r="AH745" s="112">
        <v>1.0</v>
      </c>
      <c r="AI745" s="68" t="s">
        <v>64</v>
      </c>
      <c r="AJ745" s="112">
        <v>0.0</v>
      </c>
      <c r="AK745" s="6"/>
      <c r="AL745" s="6"/>
      <c r="AM745" s="112">
        <v>0.0</v>
      </c>
      <c r="AN745" s="112">
        <v>0.0</v>
      </c>
      <c r="AO745" s="112">
        <v>100.0</v>
      </c>
      <c r="AP745" s="112">
        <v>1.0</v>
      </c>
      <c r="AQ745" s="112">
        <v>1.858</v>
      </c>
      <c r="AR745" s="112">
        <v>0.6641216</v>
      </c>
      <c r="AS745" s="112">
        <v>76.14538</v>
      </c>
      <c r="AT745" s="112">
        <v>0.15903</v>
      </c>
      <c r="AU745" s="112">
        <v>0.6448</v>
      </c>
      <c r="AV745" s="112">
        <v>0.6231</v>
      </c>
      <c r="AW745" s="112">
        <v>1.9344</v>
      </c>
      <c r="AX745" s="112">
        <v>0.0</v>
      </c>
      <c r="AY745" s="112">
        <v>0.6879051</v>
      </c>
      <c r="AZ745" s="112">
        <v>-5.93694</v>
      </c>
    </row>
    <row r="746" hidden="1">
      <c r="A746">
        <f t="shared" si="2"/>
        <v>0</v>
      </c>
      <c r="B746" t="str">
        <f t="shared" si="3"/>
        <v/>
      </c>
      <c r="C746" t="str">
        <f>if(and(D$4&gt;1,E746=PROSES!$D$22),,D746)</f>
        <v/>
      </c>
      <c r="D746" s="1" t="str">
        <f>if(and(F$4&gt;1,F746=PROSES!$B$10),,F746)</f>
        <v/>
      </c>
      <c r="E746" t="str">
        <f t="shared" si="4"/>
        <v/>
      </c>
      <c r="F746" t="str">
        <f t="shared" si="5"/>
        <v/>
      </c>
      <c r="G746" s="1" t="str">
        <f>if(Z746=PROSES!$E$29,T746,)</f>
        <v/>
      </c>
      <c r="H746" t="str">
        <f>if(X746=PROSES!$E$29,T746,)</f>
        <v/>
      </c>
      <c r="I746" t="str">
        <f t="shared" si="6"/>
        <v/>
      </c>
      <c r="J746" t="str">
        <f>if(and($K$4&gt;1,R746=PROSES!$C$2),,K746)</f>
        <v/>
      </c>
      <c r="K746" s="1" t="str">
        <f>if(and($L$4&gt;1,L746=PROSES!$B$2),,L746)</f>
        <v/>
      </c>
      <c r="L746" t="str">
        <f t="shared" si="7"/>
        <v/>
      </c>
      <c r="M746" t="str">
        <f>if(Z746=PROSES!$B$3,T746,)</f>
        <v/>
      </c>
      <c r="N746" t="str">
        <f>if(X746=PROSES!$B$3,T746,)</f>
        <v/>
      </c>
      <c r="O746" t="str">
        <f t="shared" si="8"/>
        <v/>
      </c>
      <c r="P746" t="str">
        <f>if(Z746=PROSES!$B$1,T746,)</f>
        <v/>
      </c>
      <c r="Q746" t="str">
        <f>if(X746=PROSES!$B$1,T746,)</f>
        <v/>
      </c>
      <c r="R746" t="str">
        <f t="shared" si="9"/>
        <v>LENGKONGLENGKONG BARU</v>
      </c>
      <c r="S746" s="3"/>
      <c r="T746" s="68" t="s">
        <v>3883</v>
      </c>
      <c r="U746" s="68" t="s">
        <v>58</v>
      </c>
      <c r="V746" s="68" t="s">
        <v>58</v>
      </c>
      <c r="W746" s="68" t="s">
        <v>1321</v>
      </c>
      <c r="X746" s="68" t="s">
        <v>1318</v>
      </c>
      <c r="Y746" s="115">
        <v>44201.0</v>
      </c>
      <c r="Z746" s="68" t="s">
        <v>3882</v>
      </c>
      <c r="AA746" s="115">
        <v>44232.0</v>
      </c>
      <c r="AB746" s="6"/>
      <c r="AC746" s="6"/>
      <c r="AD746" s="112">
        <v>0.0</v>
      </c>
      <c r="AE746" s="112">
        <v>1.0</v>
      </c>
      <c r="AF746" s="6"/>
      <c r="AG746" s="112">
        <v>3.1</v>
      </c>
      <c r="AH746" s="112">
        <v>1.0</v>
      </c>
      <c r="AI746" s="68" t="s">
        <v>64</v>
      </c>
      <c r="AJ746" s="112">
        <v>0.0</v>
      </c>
      <c r="AK746" s="6"/>
      <c r="AL746" s="6"/>
      <c r="AM746" s="112">
        <v>0.0</v>
      </c>
      <c r="AN746" s="112">
        <v>0.0</v>
      </c>
      <c r="AO746" s="112">
        <v>100.0</v>
      </c>
      <c r="AP746" s="112">
        <v>1.0</v>
      </c>
      <c r="AQ746" s="112">
        <v>1.858</v>
      </c>
      <c r="AR746" s="112">
        <v>0.6641216</v>
      </c>
      <c r="AS746" s="112">
        <v>76.14538</v>
      </c>
      <c r="AT746" s="112">
        <v>0.15903</v>
      </c>
      <c r="AU746" s="112">
        <v>0.6448</v>
      </c>
      <c r="AV746" s="112">
        <v>0.6231</v>
      </c>
      <c r="AW746" s="112">
        <v>1.9344</v>
      </c>
      <c r="AX746" s="112">
        <v>0.0</v>
      </c>
      <c r="AY746" s="112">
        <v>0.6879051</v>
      </c>
      <c r="AZ746" s="112">
        <v>-5.93694</v>
      </c>
    </row>
    <row r="747" hidden="1">
      <c r="A747">
        <f t="shared" si="2"/>
        <v>0</v>
      </c>
      <c r="B747" t="str">
        <f t="shared" si="3"/>
        <v/>
      </c>
      <c r="C747" t="str">
        <f>if(and(D$4&gt;1,E747=PROSES!$D$22),,D747)</f>
        <v/>
      </c>
      <c r="D747" s="1" t="str">
        <f>if(and(F$4&gt;1,F747=PROSES!$B$10),,F747)</f>
        <v/>
      </c>
      <c r="E747" t="str">
        <f t="shared" si="4"/>
        <v/>
      </c>
      <c r="F747" t="str">
        <f t="shared" si="5"/>
        <v/>
      </c>
      <c r="G747" s="1" t="str">
        <f>if(Z747=PROSES!$E$29,T747,)</f>
        <v/>
      </c>
      <c r="H747" t="str">
        <f>if(X747=PROSES!$E$29,T747,)</f>
        <v/>
      </c>
      <c r="I747" t="str">
        <f t="shared" si="6"/>
        <v/>
      </c>
      <c r="J747" t="str">
        <f>if(and($K$4&gt;1,R747=PROSES!$C$2),,K747)</f>
        <v/>
      </c>
      <c r="K747" s="1" t="str">
        <f>if(and($L$4&gt;1,L747=PROSES!$B$2),,L747)</f>
        <v/>
      </c>
      <c r="L747" t="str">
        <f t="shared" si="7"/>
        <v/>
      </c>
      <c r="M747" t="str">
        <f>if(Z747=PROSES!$B$3,T747,)</f>
        <v/>
      </c>
      <c r="N747" t="str">
        <f>if(X747=PROSES!$B$3,T747,)</f>
        <v/>
      </c>
      <c r="O747" t="str">
        <f t="shared" si="8"/>
        <v/>
      </c>
      <c r="P747" t="str">
        <f>if(Z747=PROSES!$B$1,T747,)</f>
        <v/>
      </c>
      <c r="Q747" t="str">
        <f>if(X747=PROSES!$B$1,T747,)</f>
        <v/>
      </c>
      <c r="R747" t="str">
        <f t="shared" si="9"/>
        <v>SERPONGLENGKONG BARU</v>
      </c>
      <c r="S747" s="3"/>
      <c r="T747" s="68" t="s">
        <v>3884</v>
      </c>
      <c r="U747" s="68" t="s">
        <v>58</v>
      </c>
      <c r="V747" s="68" t="s">
        <v>58</v>
      </c>
      <c r="W747" s="68" t="s">
        <v>1321</v>
      </c>
      <c r="X747" s="68" t="s">
        <v>393</v>
      </c>
      <c r="Y747" s="115">
        <v>44201.0</v>
      </c>
      <c r="Z747" s="68" t="s">
        <v>3882</v>
      </c>
      <c r="AA747" s="115">
        <v>44201.0</v>
      </c>
      <c r="AB747" s="6"/>
      <c r="AC747" s="6"/>
      <c r="AD747" s="112">
        <v>0.0</v>
      </c>
      <c r="AE747" s="112">
        <v>1.0</v>
      </c>
      <c r="AF747" s="6"/>
      <c r="AG747" s="112">
        <v>3.0</v>
      </c>
      <c r="AH747" s="112">
        <v>1.0</v>
      </c>
      <c r="AI747" s="68" t="s">
        <v>64</v>
      </c>
      <c r="AJ747" s="112">
        <v>0.0</v>
      </c>
      <c r="AK747" s="6"/>
      <c r="AL747" s="6"/>
      <c r="AM747" s="112">
        <v>0.0</v>
      </c>
      <c r="AN747" s="112">
        <v>0.0</v>
      </c>
      <c r="AO747" s="112">
        <v>100.0</v>
      </c>
      <c r="AP747" s="112">
        <v>1.0</v>
      </c>
      <c r="AQ747" s="112">
        <v>1.858</v>
      </c>
      <c r="AR747" s="112">
        <v>0.6426984</v>
      </c>
      <c r="AS747" s="112">
        <v>76.14538</v>
      </c>
      <c r="AT747" s="112">
        <v>0.1539</v>
      </c>
      <c r="AU747" s="112">
        <v>0.624</v>
      </c>
      <c r="AV747" s="112">
        <v>0.603</v>
      </c>
      <c r="AW747" s="112">
        <v>1.872</v>
      </c>
      <c r="AX747" s="112">
        <v>0.0</v>
      </c>
      <c r="AY747" s="112">
        <v>0.6879051</v>
      </c>
      <c r="AZ747" s="112">
        <v>-5.93694</v>
      </c>
    </row>
    <row r="748" hidden="1">
      <c r="A748">
        <f t="shared" si="2"/>
        <v>0</v>
      </c>
      <c r="B748" t="str">
        <f t="shared" si="3"/>
        <v/>
      </c>
      <c r="C748" t="str">
        <f>if(and(D$4&gt;1,E748=PROSES!$D$22),,D748)</f>
        <v/>
      </c>
      <c r="D748" s="1" t="str">
        <f>if(and(F$4&gt;1,F748=PROSES!$B$10),,F748)</f>
        <v/>
      </c>
      <c r="E748" t="str">
        <f t="shared" si="4"/>
        <v/>
      </c>
      <c r="F748" t="str">
        <f t="shared" si="5"/>
        <v/>
      </c>
      <c r="G748" s="1" t="str">
        <f>if(Z748=PROSES!$E$29,T748,)</f>
        <v/>
      </c>
      <c r="H748" t="str">
        <f>if(X748=PROSES!$E$29,T748,)</f>
        <v/>
      </c>
      <c r="I748" t="str">
        <f t="shared" si="6"/>
        <v/>
      </c>
      <c r="J748" t="str">
        <f>if(and($K$4&gt;1,R748=PROSES!$C$2),,K748)</f>
        <v/>
      </c>
      <c r="K748" s="1" t="str">
        <f>if(and($L$4&gt;1,L748=PROSES!$B$2),,L748)</f>
        <v/>
      </c>
      <c r="L748" t="str">
        <f t="shared" si="7"/>
        <v/>
      </c>
      <c r="M748" t="str">
        <f>if(Z748=PROSES!$B$3,T748,)</f>
        <v/>
      </c>
      <c r="N748" t="str">
        <f>if(X748=PROSES!$B$3,T748,)</f>
        <v/>
      </c>
      <c r="O748" t="str">
        <f t="shared" si="8"/>
        <v/>
      </c>
      <c r="P748" t="str">
        <f>if(Z748=PROSES!$B$1,T748,)</f>
        <v/>
      </c>
      <c r="Q748" t="str">
        <f>if(X748=PROSES!$B$1,T748,)</f>
        <v/>
      </c>
      <c r="R748" t="str">
        <f t="shared" si="9"/>
        <v>LENGKONG BARUSERPONG</v>
      </c>
      <c r="S748" s="3"/>
      <c r="T748" s="68" t="s">
        <v>3885</v>
      </c>
      <c r="U748" s="68" t="s">
        <v>58</v>
      </c>
      <c r="V748" s="68" t="s">
        <v>58</v>
      </c>
      <c r="W748" s="68" t="s">
        <v>1321</v>
      </c>
      <c r="X748" s="68" t="s">
        <v>3882</v>
      </c>
      <c r="Y748" s="115">
        <v>44232.0</v>
      </c>
      <c r="Z748" s="68" t="s">
        <v>393</v>
      </c>
      <c r="AA748" s="115">
        <v>44201.0</v>
      </c>
      <c r="AB748" s="6"/>
      <c r="AC748" s="6"/>
      <c r="AD748" s="112">
        <v>0.0</v>
      </c>
      <c r="AE748" s="112">
        <v>1.0</v>
      </c>
      <c r="AF748" s="6"/>
      <c r="AG748" s="112">
        <v>3.0</v>
      </c>
      <c r="AH748" s="112">
        <v>1.0</v>
      </c>
      <c r="AI748" s="68" t="s">
        <v>64</v>
      </c>
      <c r="AJ748" s="112">
        <v>0.0</v>
      </c>
      <c r="AK748" s="6"/>
      <c r="AL748" s="6"/>
      <c r="AM748" s="112">
        <v>0.0</v>
      </c>
      <c r="AN748" s="112">
        <v>0.0</v>
      </c>
      <c r="AO748" s="112">
        <v>100.0</v>
      </c>
      <c r="AP748" s="112">
        <v>1.0</v>
      </c>
      <c r="AQ748" s="112">
        <v>1.858</v>
      </c>
      <c r="AR748" s="112">
        <v>0.6426984</v>
      </c>
      <c r="AS748" s="112">
        <v>76.14538</v>
      </c>
      <c r="AT748" s="112">
        <v>0.1539</v>
      </c>
      <c r="AU748" s="112">
        <v>0.624</v>
      </c>
      <c r="AV748" s="112">
        <v>0.603</v>
      </c>
      <c r="AW748" s="112">
        <v>1.872</v>
      </c>
      <c r="AX748" s="112">
        <v>0.0</v>
      </c>
      <c r="AY748" s="112">
        <v>0.6879051</v>
      </c>
      <c r="AZ748" s="112">
        <v>-5.93694</v>
      </c>
    </row>
    <row r="749" hidden="1">
      <c r="A749">
        <f t="shared" si="2"/>
        <v>0</v>
      </c>
      <c r="B749" t="str">
        <f t="shared" si="3"/>
        <v/>
      </c>
      <c r="C749" t="str">
        <f>if(and(D$4&gt;1,E749=PROSES!$D$22),,D749)</f>
        <v/>
      </c>
      <c r="D749" s="1" t="str">
        <f>if(and(F$4&gt;1,F749=PROSES!$B$10),,F749)</f>
        <v/>
      </c>
      <c r="E749" t="str">
        <f t="shared" si="4"/>
        <v/>
      </c>
      <c r="F749" t="str">
        <f t="shared" si="5"/>
        <v/>
      </c>
      <c r="G749" s="1" t="str">
        <f>if(Z749=PROSES!$E$29,T749,)</f>
        <v/>
      </c>
      <c r="H749" t="str">
        <f>if(X749=PROSES!$E$29,T749,)</f>
        <v/>
      </c>
      <c r="I749" t="str">
        <f t="shared" si="6"/>
        <v/>
      </c>
      <c r="J749" t="str">
        <f>if(and($K$4&gt;1,R749=PROSES!$C$2),,K749)</f>
        <v/>
      </c>
      <c r="K749" s="1" t="str">
        <f>if(and($L$4&gt;1,L749=PROSES!$B$2),,L749)</f>
        <v/>
      </c>
      <c r="L749" t="str">
        <f t="shared" si="7"/>
        <v/>
      </c>
      <c r="M749" t="str">
        <f>if(Z749=PROSES!$B$3,T749,)</f>
        <v/>
      </c>
      <c r="N749" t="str">
        <f>if(X749=PROSES!$B$3,T749,)</f>
        <v/>
      </c>
      <c r="O749" t="str">
        <f t="shared" si="8"/>
        <v/>
      </c>
      <c r="P749" t="str">
        <f>if(Z749=PROSES!$B$1,T749,)</f>
        <v/>
      </c>
      <c r="Q749" t="str">
        <f>if(X749=PROSES!$B$1,T749,)</f>
        <v/>
      </c>
      <c r="R749" t="str">
        <f t="shared" si="9"/>
        <v>PEDAN7</v>
      </c>
      <c r="S749" s="3"/>
      <c r="T749" s="68" t="s">
        <v>1347</v>
      </c>
      <c r="U749" s="68" t="s">
        <v>1348</v>
      </c>
      <c r="V749" s="68" t="s">
        <v>75</v>
      </c>
      <c r="W749" s="68" t="s">
        <v>562</v>
      </c>
      <c r="X749" s="68" t="s">
        <v>1349</v>
      </c>
      <c r="Y749" s="68" t="s">
        <v>78</v>
      </c>
      <c r="Z749" s="68"/>
      <c r="AA749" s="68" t="s">
        <v>785</v>
      </c>
      <c r="AB749" s="6"/>
      <c r="AC749" s="6"/>
      <c r="AD749" s="112">
        <v>0.0</v>
      </c>
      <c r="AE749" s="112">
        <v>1.0</v>
      </c>
      <c r="AF749" s="6"/>
      <c r="AG749" s="112">
        <v>0.5</v>
      </c>
      <c r="AH749" s="112">
        <v>1.0</v>
      </c>
      <c r="AI749" s="68" t="s">
        <v>64</v>
      </c>
      <c r="AJ749" s="112">
        <v>0.0</v>
      </c>
      <c r="AK749" s="6"/>
      <c r="AL749" s="6"/>
      <c r="AM749" s="112">
        <v>0.0</v>
      </c>
      <c r="AN749" s="112">
        <v>0.0</v>
      </c>
      <c r="AO749" s="112">
        <v>100.0</v>
      </c>
      <c r="AP749" s="112">
        <v>1.0</v>
      </c>
      <c r="AQ749" s="112">
        <v>2.4</v>
      </c>
      <c r="AR749" s="112">
        <v>0.1409598</v>
      </c>
      <c r="AS749" s="112">
        <v>84.89205</v>
      </c>
      <c r="AT749" s="112">
        <v>0.01255</v>
      </c>
      <c r="AU749" s="112">
        <v>0.1404</v>
      </c>
      <c r="AV749" s="112">
        <v>0.08755</v>
      </c>
      <c r="AW749" s="112">
        <v>0.4212</v>
      </c>
      <c r="AX749" s="112">
        <v>0.0</v>
      </c>
      <c r="AY749" s="112">
        <v>0.6872964</v>
      </c>
      <c r="AZ749" s="112">
        <v>-9.846326</v>
      </c>
    </row>
    <row r="750" hidden="1">
      <c r="A750">
        <f t="shared" si="2"/>
        <v>0</v>
      </c>
      <c r="B750" t="str">
        <f t="shared" si="3"/>
        <v/>
      </c>
      <c r="C750" t="str">
        <f>if(and(D$4&gt;1,E750=PROSES!$D$22),,D750)</f>
        <v/>
      </c>
      <c r="D750" s="1" t="str">
        <f>if(and(F$4&gt;1,F750=PROSES!$B$10),,F750)</f>
        <v/>
      </c>
      <c r="E750" t="str">
        <f t="shared" si="4"/>
        <v/>
      </c>
      <c r="F750" t="str">
        <f t="shared" si="5"/>
        <v/>
      </c>
      <c r="G750" s="1" t="str">
        <f>if(Z750=PROSES!$E$29,T750,)</f>
        <v/>
      </c>
      <c r="H750" t="str">
        <f>if(X750=PROSES!$E$29,T750,)</f>
        <v/>
      </c>
      <c r="I750" t="str">
        <f t="shared" si="6"/>
        <v/>
      </c>
      <c r="J750" t="str">
        <f>if(and($K$4&gt;1,R750=PROSES!$C$2),,K750)</f>
        <v/>
      </c>
      <c r="K750" s="1" t="str">
        <f>if(and($L$4&gt;1,L750=PROSES!$B$2),,L750)</f>
        <v/>
      </c>
      <c r="L750" t="str">
        <f t="shared" si="7"/>
        <v/>
      </c>
      <c r="M750" t="str">
        <f>if(Z750=PROSES!$B$3,T750,)</f>
        <v/>
      </c>
      <c r="N750" t="str">
        <f>if(X750=PROSES!$B$3,T750,)</f>
        <v/>
      </c>
      <c r="O750" t="str">
        <f t="shared" si="8"/>
        <v/>
      </c>
      <c r="P750" t="str">
        <f>if(Z750=PROSES!$B$1,T750,)</f>
        <v/>
      </c>
      <c r="Q750" t="str">
        <f>if(X750=PROSES!$B$1,T750,)</f>
        <v/>
      </c>
      <c r="R750" t="str">
        <f t="shared" si="9"/>
        <v>PEDAN7</v>
      </c>
      <c r="S750" s="3"/>
      <c r="T750" s="68" t="s">
        <v>1347</v>
      </c>
      <c r="U750" s="68" t="s">
        <v>1350</v>
      </c>
      <c r="V750" s="68" t="s">
        <v>75</v>
      </c>
      <c r="W750" s="68" t="s">
        <v>562</v>
      </c>
      <c r="X750" s="68" t="s">
        <v>1349</v>
      </c>
      <c r="Y750" s="68" t="s">
        <v>78</v>
      </c>
      <c r="Z750" s="68"/>
      <c r="AA750" s="68" t="s">
        <v>785</v>
      </c>
      <c r="AB750" s="6"/>
      <c r="AC750" s="6"/>
      <c r="AD750" s="112">
        <v>0.0</v>
      </c>
      <c r="AE750" s="112">
        <v>1.0</v>
      </c>
      <c r="AF750" s="6"/>
      <c r="AG750" s="112">
        <v>0.5</v>
      </c>
      <c r="AH750" s="112">
        <v>1.0</v>
      </c>
      <c r="AI750" s="68" t="s">
        <v>64</v>
      </c>
      <c r="AJ750" s="112">
        <v>0.0</v>
      </c>
      <c r="AK750" s="6"/>
      <c r="AL750" s="6"/>
      <c r="AM750" s="112">
        <v>0.0</v>
      </c>
      <c r="AN750" s="112">
        <v>0.0</v>
      </c>
      <c r="AO750" s="112">
        <v>100.0</v>
      </c>
      <c r="AP750" s="112">
        <v>1.0</v>
      </c>
      <c r="AQ750" s="112">
        <v>2.4</v>
      </c>
      <c r="AR750" s="112">
        <v>0.1409598</v>
      </c>
      <c r="AS750" s="112">
        <v>84.89205</v>
      </c>
      <c r="AT750" s="112">
        <v>0.01255</v>
      </c>
      <c r="AU750" s="112">
        <v>0.1404</v>
      </c>
      <c r="AV750" s="112">
        <v>0.08755</v>
      </c>
      <c r="AW750" s="112">
        <v>0.4212</v>
      </c>
      <c r="AX750" s="112">
        <v>0.0</v>
      </c>
      <c r="AY750" s="112">
        <v>0.6872964</v>
      </c>
      <c r="AZ750" s="112">
        <v>-9.846326</v>
      </c>
    </row>
    <row r="751" hidden="1">
      <c r="A751">
        <f t="shared" si="2"/>
        <v>0</v>
      </c>
      <c r="B751" t="str">
        <f t="shared" si="3"/>
        <v/>
      </c>
      <c r="C751" t="str">
        <f>if(and(D$4&gt;1,E751=PROSES!$D$22),,D751)</f>
        <v/>
      </c>
      <c r="D751" s="1" t="str">
        <f>if(and(F$4&gt;1,F751=PROSES!$B$10),,F751)</f>
        <v/>
      </c>
      <c r="E751" t="str">
        <f t="shared" si="4"/>
        <v/>
      </c>
      <c r="F751" t="str">
        <f t="shared" si="5"/>
        <v/>
      </c>
      <c r="G751" s="1" t="str">
        <f>if(Z751=PROSES!$E$29,T751,)</f>
        <v/>
      </c>
      <c r="H751" t="str">
        <f>if(X751=PROSES!$E$29,T751,)</f>
        <v/>
      </c>
      <c r="I751" t="str">
        <f t="shared" si="6"/>
        <v/>
      </c>
      <c r="J751" t="str">
        <f>if(and($K$4&gt;1,R751=PROSES!$C$2),,K751)</f>
        <v/>
      </c>
      <c r="K751" s="1" t="str">
        <f>if(and($L$4&gt;1,L751=PROSES!$B$2),,L751)</f>
        <v/>
      </c>
      <c r="L751" t="str">
        <f t="shared" si="7"/>
        <v/>
      </c>
      <c r="M751" t="str">
        <f>if(Z751=PROSES!$B$3,T751,)</f>
        <v/>
      </c>
      <c r="N751" t="str">
        <f>if(X751=PROSES!$B$3,T751,)</f>
        <v/>
      </c>
      <c r="O751" t="str">
        <f t="shared" si="8"/>
        <v/>
      </c>
      <c r="P751" t="str">
        <f>if(Z751=PROSES!$B$1,T751,)</f>
        <v/>
      </c>
      <c r="Q751" t="str">
        <f>if(X751=PROSES!$B$1,T751,)</f>
        <v/>
      </c>
      <c r="R751" t="str">
        <f t="shared" si="9"/>
        <v>PAITON7</v>
      </c>
      <c r="S751" s="3"/>
      <c r="T751" s="68" t="s">
        <v>1347</v>
      </c>
      <c r="U751" s="68" t="s">
        <v>1351</v>
      </c>
      <c r="V751" s="68" t="s">
        <v>75</v>
      </c>
      <c r="W751" s="68" t="s">
        <v>562</v>
      </c>
      <c r="X751" s="68" t="s">
        <v>1352</v>
      </c>
      <c r="Y751" s="68" t="s">
        <v>78</v>
      </c>
      <c r="Z751" s="68"/>
      <c r="AA751" s="68" t="s">
        <v>785</v>
      </c>
      <c r="AB751" s="6"/>
      <c r="AC751" s="6"/>
      <c r="AD751" s="112">
        <v>0.0</v>
      </c>
      <c r="AE751" s="112">
        <v>1.0</v>
      </c>
      <c r="AF751" s="6"/>
      <c r="AG751" s="112">
        <v>0.5</v>
      </c>
      <c r="AH751" s="112">
        <v>1.0</v>
      </c>
      <c r="AI751" s="68" t="s">
        <v>64</v>
      </c>
      <c r="AJ751" s="112">
        <v>0.0</v>
      </c>
      <c r="AK751" s="6"/>
      <c r="AL751" s="6"/>
      <c r="AM751" s="112">
        <v>0.0</v>
      </c>
      <c r="AN751" s="112">
        <v>0.0</v>
      </c>
      <c r="AO751" s="112">
        <v>100.0</v>
      </c>
      <c r="AP751" s="112">
        <v>1.0</v>
      </c>
      <c r="AQ751" s="112">
        <v>2.4</v>
      </c>
      <c r="AR751" s="112">
        <v>0.1409598</v>
      </c>
      <c r="AS751" s="112">
        <v>84.89205</v>
      </c>
      <c r="AT751" s="112">
        <v>0.01255</v>
      </c>
      <c r="AU751" s="112">
        <v>0.1404</v>
      </c>
      <c r="AV751" s="112">
        <v>0.08755</v>
      </c>
      <c r="AW751" s="112">
        <v>0.4212</v>
      </c>
      <c r="AX751" s="112">
        <v>0.0</v>
      </c>
      <c r="AY751" s="112">
        <v>0.6872964</v>
      </c>
      <c r="AZ751" s="112">
        <v>-9.846326</v>
      </c>
    </row>
    <row r="752" hidden="1">
      <c r="A752">
        <f t="shared" si="2"/>
        <v>0</v>
      </c>
      <c r="B752" t="str">
        <f t="shared" si="3"/>
        <v/>
      </c>
      <c r="C752" t="str">
        <f>if(and(D$4&gt;1,E752=PROSES!$D$22),,D752)</f>
        <v/>
      </c>
      <c r="D752" s="1" t="str">
        <f>if(and(F$4&gt;1,F752=PROSES!$B$10),,F752)</f>
        <v/>
      </c>
      <c r="E752" t="str">
        <f t="shared" si="4"/>
        <v/>
      </c>
      <c r="F752" t="str">
        <f t="shared" si="5"/>
        <v/>
      </c>
      <c r="G752" s="1" t="str">
        <f>if(Z752=PROSES!$E$29,T752,)</f>
        <v/>
      </c>
      <c r="H752" t="str">
        <f>if(X752=PROSES!$E$29,T752,)</f>
        <v/>
      </c>
      <c r="I752" t="str">
        <f t="shared" si="6"/>
        <v/>
      </c>
      <c r="J752" t="str">
        <f>if(and($K$4&gt;1,R752=PROSES!$C$2),,K752)</f>
        <v/>
      </c>
      <c r="K752" s="1" t="str">
        <f>if(and($L$4&gt;1,L752=PROSES!$B$2),,L752)</f>
        <v/>
      </c>
      <c r="L752" t="str">
        <f t="shared" si="7"/>
        <v/>
      </c>
      <c r="M752" t="str">
        <f>if(Z752=PROSES!$B$3,T752,)</f>
        <v/>
      </c>
      <c r="N752" t="str">
        <f>if(X752=PROSES!$B$3,T752,)</f>
        <v/>
      </c>
      <c r="O752" t="str">
        <f t="shared" si="8"/>
        <v/>
      </c>
      <c r="P752" t="str">
        <f>if(Z752=PROSES!$B$1,T752,)</f>
        <v/>
      </c>
      <c r="Q752" t="str">
        <f>if(X752=PROSES!$B$1,T752,)</f>
        <v/>
      </c>
      <c r="R752" t="str">
        <f t="shared" si="9"/>
        <v>PAITON7</v>
      </c>
      <c r="S752" s="3"/>
      <c r="T752" s="68" t="s">
        <v>1347</v>
      </c>
      <c r="U752" s="68" t="s">
        <v>1353</v>
      </c>
      <c r="V752" s="68" t="s">
        <v>75</v>
      </c>
      <c r="W752" s="68" t="s">
        <v>562</v>
      </c>
      <c r="X752" s="68" t="s">
        <v>1352</v>
      </c>
      <c r="Y752" s="68" t="s">
        <v>78</v>
      </c>
      <c r="Z752" s="68"/>
      <c r="AA752" s="68" t="s">
        <v>785</v>
      </c>
      <c r="AB752" s="6"/>
      <c r="AC752" s="6"/>
      <c r="AD752" s="112">
        <v>0.0</v>
      </c>
      <c r="AE752" s="112">
        <v>1.0</v>
      </c>
      <c r="AF752" s="6"/>
      <c r="AG752" s="112">
        <v>0.5</v>
      </c>
      <c r="AH752" s="112">
        <v>1.0</v>
      </c>
      <c r="AI752" s="68" t="s">
        <v>64</v>
      </c>
      <c r="AJ752" s="112">
        <v>0.0</v>
      </c>
      <c r="AK752" s="6"/>
      <c r="AL752" s="6"/>
      <c r="AM752" s="112">
        <v>0.0</v>
      </c>
      <c r="AN752" s="112">
        <v>0.0</v>
      </c>
      <c r="AO752" s="112">
        <v>100.0</v>
      </c>
      <c r="AP752" s="112">
        <v>1.0</v>
      </c>
      <c r="AQ752" s="112">
        <v>2.4</v>
      </c>
      <c r="AR752" s="112">
        <v>0.1409598</v>
      </c>
      <c r="AS752" s="112">
        <v>84.89205</v>
      </c>
      <c r="AT752" s="112">
        <v>0.01255</v>
      </c>
      <c r="AU752" s="112">
        <v>0.1404</v>
      </c>
      <c r="AV752" s="112">
        <v>0.08755</v>
      </c>
      <c r="AW752" s="112">
        <v>0.4212</v>
      </c>
      <c r="AX752" s="112">
        <v>0.0</v>
      </c>
      <c r="AY752" s="112">
        <v>0.6872964</v>
      </c>
      <c r="AZ752" s="112">
        <v>-9.846326</v>
      </c>
    </row>
    <row r="753" hidden="1">
      <c r="A753">
        <f t="shared" si="2"/>
        <v>0</v>
      </c>
      <c r="B753" t="str">
        <f t="shared" si="3"/>
        <v/>
      </c>
      <c r="C753" t="str">
        <f>if(and(D$4&gt;1,E753=PROSES!$D$22),,D753)</f>
        <v/>
      </c>
      <c r="D753" s="1" t="str">
        <f>if(and(F$4&gt;1,F753=PROSES!$B$10),,F753)</f>
        <v/>
      </c>
      <c r="E753" t="str">
        <f t="shared" si="4"/>
        <v/>
      </c>
      <c r="F753" t="str">
        <f t="shared" si="5"/>
        <v/>
      </c>
      <c r="G753" s="1" t="str">
        <f>if(Z753=PROSES!$E$29,T753,)</f>
        <v/>
      </c>
      <c r="H753" t="str">
        <f>if(X753=PROSES!$E$29,T753,)</f>
        <v/>
      </c>
      <c r="I753" t="str">
        <f t="shared" si="6"/>
        <v/>
      </c>
      <c r="J753" t="str">
        <f>if(and($K$4&gt;1,R753=PROSES!$C$2),,K753)</f>
        <v/>
      </c>
      <c r="K753" s="1" t="str">
        <f>if(and($L$4&gt;1,L753=PROSES!$B$2),,L753)</f>
        <v/>
      </c>
      <c r="L753" t="str">
        <f t="shared" si="7"/>
        <v/>
      </c>
      <c r="M753" t="str">
        <f>if(Z753=PROSES!$B$3,T753,)</f>
        <v/>
      </c>
      <c r="N753" t="str">
        <f>if(X753=PROSES!$B$3,T753,)</f>
        <v/>
      </c>
      <c r="O753" t="str">
        <f t="shared" si="8"/>
        <v/>
      </c>
      <c r="P753" t="str">
        <f>if(Z753=PROSES!$B$1,T753,)</f>
        <v/>
      </c>
      <c r="Q753" t="str">
        <f>if(X753=PROSES!$B$1,T753,)</f>
        <v/>
      </c>
      <c r="R753" t="str">
        <f t="shared" si="9"/>
        <v>PAITON7</v>
      </c>
      <c r="S753" s="3"/>
      <c r="T753" s="68" t="s">
        <v>1347</v>
      </c>
      <c r="U753" s="68" t="s">
        <v>1354</v>
      </c>
      <c r="V753" s="68" t="s">
        <v>75</v>
      </c>
      <c r="W753" s="68" t="s">
        <v>562</v>
      </c>
      <c r="X753" s="68" t="s">
        <v>1352</v>
      </c>
      <c r="Y753" s="68" t="s">
        <v>78</v>
      </c>
      <c r="Z753" s="68"/>
      <c r="AA753" s="68" t="s">
        <v>785</v>
      </c>
      <c r="AB753" s="6"/>
      <c r="AC753" s="6"/>
      <c r="AD753" s="112">
        <v>0.0</v>
      </c>
      <c r="AE753" s="112">
        <v>1.0</v>
      </c>
      <c r="AF753" s="6"/>
      <c r="AG753" s="112">
        <v>213.2</v>
      </c>
      <c r="AH753" s="112">
        <v>1.0</v>
      </c>
      <c r="AI753" s="68" t="s">
        <v>64</v>
      </c>
      <c r="AJ753" s="112">
        <v>0.0</v>
      </c>
      <c r="AK753" s="6"/>
      <c r="AL753" s="6"/>
      <c r="AM753" s="112">
        <v>0.0</v>
      </c>
      <c r="AN753" s="112">
        <v>0.0</v>
      </c>
      <c r="AO753" s="112">
        <v>100.0</v>
      </c>
      <c r="AP753" s="112">
        <v>1.0</v>
      </c>
      <c r="AQ753" s="112">
        <v>2.4</v>
      </c>
      <c r="AR753" s="112">
        <v>60.10526</v>
      </c>
      <c r="AS753" s="112">
        <v>84.89205</v>
      </c>
      <c r="AT753" s="112">
        <v>5.35132</v>
      </c>
      <c r="AU753" s="112">
        <v>59.86656</v>
      </c>
      <c r="AV753" s="112">
        <v>37.33132</v>
      </c>
      <c r="AW753" s="112">
        <v>179.5997</v>
      </c>
      <c r="AX753" s="112">
        <v>0.0</v>
      </c>
      <c r="AY753" s="112">
        <v>0.6872964</v>
      </c>
      <c r="AZ753" s="112">
        <v>-9.846326</v>
      </c>
    </row>
    <row r="754" hidden="1">
      <c r="A754">
        <f t="shared" si="2"/>
        <v>0</v>
      </c>
      <c r="B754" t="str">
        <f t="shared" si="3"/>
        <v/>
      </c>
      <c r="C754" t="str">
        <f>if(and(D$4&gt;1,E754=PROSES!$D$22),,D754)</f>
        <v/>
      </c>
      <c r="D754" s="1" t="str">
        <f>if(and(F$4&gt;1,F754=PROSES!$B$10),,F754)</f>
        <v/>
      </c>
      <c r="E754" t="str">
        <f t="shared" si="4"/>
        <v/>
      </c>
      <c r="F754" t="str">
        <f t="shared" si="5"/>
        <v/>
      </c>
      <c r="G754" s="1" t="str">
        <f>if(Z754=PROSES!$E$29,T754,)</f>
        <v/>
      </c>
      <c r="H754" t="str">
        <f>if(X754=PROSES!$E$29,T754,)</f>
        <v/>
      </c>
      <c r="I754" t="str">
        <f t="shared" si="6"/>
        <v/>
      </c>
      <c r="J754" t="str">
        <f>if(and($K$4&gt;1,R754=PROSES!$C$2),,K754)</f>
        <v/>
      </c>
      <c r="K754" s="1" t="str">
        <f>if(and($L$4&gt;1,L754=PROSES!$B$2),,L754)</f>
        <v/>
      </c>
      <c r="L754" t="str">
        <f t="shared" si="7"/>
        <v/>
      </c>
      <c r="M754" t="str">
        <f>if(Z754=PROSES!$B$3,T754,)</f>
        <v/>
      </c>
      <c r="N754" t="str">
        <f>if(X754=PROSES!$B$3,T754,)</f>
        <v/>
      </c>
      <c r="O754" t="str">
        <f t="shared" si="8"/>
        <v/>
      </c>
      <c r="P754" t="str">
        <f>if(Z754=PROSES!$B$1,T754,)</f>
        <v/>
      </c>
      <c r="Q754" t="str">
        <f>if(X754=PROSES!$B$1,T754,)</f>
        <v/>
      </c>
      <c r="R754" t="str">
        <f t="shared" si="9"/>
        <v>PAITON7</v>
      </c>
      <c r="S754" s="3"/>
      <c r="T754" s="68" t="s">
        <v>1347</v>
      </c>
      <c r="U754" s="68" t="s">
        <v>1355</v>
      </c>
      <c r="V754" s="68" t="s">
        <v>75</v>
      </c>
      <c r="W754" s="68" t="s">
        <v>562</v>
      </c>
      <c r="X754" s="68" t="s">
        <v>1352</v>
      </c>
      <c r="Y754" s="68" t="s">
        <v>78</v>
      </c>
      <c r="Z754" s="68"/>
      <c r="AA754" s="112" t="s">
        <v>785</v>
      </c>
      <c r="AB754" s="6"/>
      <c r="AC754" s="6"/>
      <c r="AD754" s="112">
        <v>0.0</v>
      </c>
      <c r="AE754" s="112">
        <v>1.0</v>
      </c>
      <c r="AF754" s="6"/>
      <c r="AG754" s="112">
        <v>213.2</v>
      </c>
      <c r="AH754" s="112">
        <v>1.0</v>
      </c>
      <c r="AI754" s="68" t="s">
        <v>64</v>
      </c>
      <c r="AJ754" s="112">
        <v>0.0</v>
      </c>
      <c r="AK754" s="6"/>
      <c r="AL754" s="6"/>
      <c r="AM754" s="112">
        <v>0.0</v>
      </c>
      <c r="AN754" s="112">
        <v>0.0</v>
      </c>
      <c r="AO754" s="112">
        <v>100.0</v>
      </c>
      <c r="AP754" s="112">
        <v>1.0</v>
      </c>
      <c r="AQ754" s="112">
        <v>2.4</v>
      </c>
      <c r="AR754" s="112">
        <v>60.10526</v>
      </c>
      <c r="AS754" s="112">
        <v>84.89205</v>
      </c>
      <c r="AT754" s="112">
        <v>5.35132</v>
      </c>
      <c r="AU754" s="112">
        <v>59.86656</v>
      </c>
      <c r="AV754" s="112">
        <v>37.33132</v>
      </c>
      <c r="AW754" s="112">
        <v>179.5997</v>
      </c>
      <c r="AX754" s="112">
        <v>0.0</v>
      </c>
      <c r="AY754" s="112">
        <v>0.6872964</v>
      </c>
      <c r="AZ754" s="112">
        <v>-9.846326</v>
      </c>
    </row>
    <row r="755" hidden="1">
      <c r="A755">
        <f t="shared" si="2"/>
        <v>0</v>
      </c>
      <c r="B755" t="str">
        <f t="shared" si="3"/>
        <v/>
      </c>
      <c r="C755" t="str">
        <f>if(and(D$4&gt;1,E755=PROSES!$D$22),,D755)</f>
        <v/>
      </c>
      <c r="D755" s="1" t="str">
        <f>if(and(F$4&gt;1,F755=PROSES!$B$10),,F755)</f>
        <v/>
      </c>
      <c r="E755" t="str">
        <f t="shared" si="4"/>
        <v/>
      </c>
      <c r="F755" t="str">
        <f t="shared" si="5"/>
        <v/>
      </c>
      <c r="G755" s="1" t="str">
        <f>if(Z755=PROSES!$E$29,T755,)</f>
        <v/>
      </c>
      <c r="H755" t="str">
        <f>if(X755=PROSES!$E$29,T755,)</f>
        <v/>
      </c>
      <c r="I755" t="str">
        <f t="shared" si="6"/>
        <v/>
      </c>
      <c r="J755" t="str">
        <f>if(and($K$4&gt;1,R755=PROSES!$C$2),,K755)</f>
        <v/>
      </c>
      <c r="K755" s="1" t="str">
        <f>if(and($L$4&gt;1,L755=PROSES!$B$2),,L755)</f>
        <v/>
      </c>
      <c r="L755" t="str">
        <f t="shared" si="7"/>
        <v/>
      </c>
      <c r="M755" t="str">
        <f>if(Z755=PROSES!$B$3,T755,)</f>
        <v/>
      </c>
      <c r="N755" t="str">
        <f>if(X755=PROSES!$B$3,T755,)</f>
        <v/>
      </c>
      <c r="O755" t="str">
        <f t="shared" si="8"/>
        <v/>
      </c>
      <c r="P755" t="str">
        <f>if(Z755=PROSES!$B$1,T755,)</f>
        <v/>
      </c>
      <c r="Q755" t="str">
        <f>if(X755=PROSES!$B$1,T755,)</f>
        <v/>
      </c>
      <c r="R755" t="str">
        <f t="shared" si="9"/>
        <v>PT.SEMEN</v>
      </c>
      <c r="S755" s="3"/>
      <c r="T755" s="68" t="s">
        <v>1347</v>
      </c>
      <c r="U755" s="68" t="s">
        <v>1356</v>
      </c>
      <c r="V755" s="68" t="s">
        <v>58</v>
      </c>
      <c r="W755" s="68" t="s">
        <v>122</v>
      </c>
      <c r="X755" s="68" t="s">
        <v>1357</v>
      </c>
      <c r="Y755" s="68" t="s">
        <v>1358</v>
      </c>
      <c r="Z755" s="68"/>
      <c r="AA755" s="68" t="s">
        <v>785</v>
      </c>
      <c r="AB755" s="6"/>
      <c r="AC755" s="6"/>
      <c r="AD755" s="112">
        <v>0.0</v>
      </c>
      <c r="AE755" s="112">
        <v>1.0</v>
      </c>
      <c r="AF755" s="6"/>
      <c r="AG755" s="112">
        <v>2.5</v>
      </c>
      <c r="AH755" s="112">
        <v>1.0</v>
      </c>
      <c r="AI755" s="68" t="s">
        <v>64</v>
      </c>
      <c r="AJ755" s="112">
        <v>0.0</v>
      </c>
      <c r="AK755" s="6"/>
      <c r="AL755" s="6"/>
      <c r="AM755" s="112">
        <v>0.0</v>
      </c>
      <c r="AN755" s="112">
        <v>0.0</v>
      </c>
      <c r="AO755" s="112">
        <v>100.0</v>
      </c>
      <c r="AP755" s="112">
        <v>1.0</v>
      </c>
      <c r="AQ755" s="112">
        <v>0.44</v>
      </c>
      <c r="AR755" s="112">
        <v>1.110047</v>
      </c>
      <c r="AS755" s="112">
        <v>60.66966</v>
      </c>
      <c r="AT755" s="112">
        <v>0.54375</v>
      </c>
      <c r="AU755" s="112">
        <v>0.96775</v>
      </c>
      <c r="AV755" s="112">
        <v>0.91875</v>
      </c>
      <c r="AW755" s="112">
        <v>2.90325</v>
      </c>
      <c r="AX755" s="112">
        <v>0.0</v>
      </c>
      <c r="AY755" s="112">
        <v>0.5920149</v>
      </c>
      <c r="AZ755" s="112">
        <v>18.36523</v>
      </c>
    </row>
    <row r="756" hidden="1">
      <c r="A756">
        <f t="shared" si="2"/>
        <v>0</v>
      </c>
      <c r="B756" t="str">
        <f t="shared" si="3"/>
        <v/>
      </c>
      <c r="C756" t="str">
        <f>if(and(D$4&gt;1,E756=PROSES!$D$22),,D756)</f>
        <v/>
      </c>
      <c r="D756" s="1" t="str">
        <f>if(and(F$4&gt;1,F756=PROSES!$B$10),,F756)</f>
        <v/>
      </c>
      <c r="E756" t="str">
        <f t="shared" si="4"/>
        <v/>
      </c>
      <c r="F756" t="str">
        <f t="shared" si="5"/>
        <v/>
      </c>
      <c r="G756" s="1" t="str">
        <f>if(Z756=PROSES!$E$29,T756,)</f>
        <v/>
      </c>
      <c r="H756" t="str">
        <f>if(X756=PROSES!$E$29,T756,)</f>
        <v/>
      </c>
      <c r="I756" t="str">
        <f t="shared" si="6"/>
        <v/>
      </c>
      <c r="J756" t="str">
        <f>if(and($K$4&gt;1,R756=PROSES!$C$2),,K756)</f>
        <v/>
      </c>
      <c r="K756" s="1" t="str">
        <f>if(and($L$4&gt;1,L756=PROSES!$B$2),,L756)</f>
        <v/>
      </c>
      <c r="L756" t="str">
        <f t="shared" si="7"/>
        <v/>
      </c>
      <c r="M756" t="str">
        <f>if(Z756=PROSES!$B$3,T756,)</f>
        <v/>
      </c>
      <c r="N756" t="str">
        <f>if(X756=PROSES!$B$3,T756,)</f>
        <v/>
      </c>
      <c r="O756" t="str">
        <f t="shared" si="8"/>
        <v/>
      </c>
      <c r="P756" t="str">
        <f>if(Z756=PROSES!$B$1,T756,)</f>
        <v/>
      </c>
      <c r="Q756" t="str">
        <f>if(X756=PROSES!$B$1,T756,)</f>
        <v/>
      </c>
      <c r="R756" t="str">
        <f t="shared" si="9"/>
        <v>CIBINONG4</v>
      </c>
      <c r="S756" s="3"/>
      <c r="T756" s="68" t="s">
        <v>1347</v>
      </c>
      <c r="U756" s="68" t="s">
        <v>1359</v>
      </c>
      <c r="V756" s="68" t="s">
        <v>58</v>
      </c>
      <c r="W756" s="68" t="s">
        <v>122</v>
      </c>
      <c r="X756" s="68" t="s">
        <v>493</v>
      </c>
      <c r="Y756" s="68" t="s">
        <v>540</v>
      </c>
      <c r="Z756" s="68"/>
      <c r="AA756" s="68" t="s">
        <v>785</v>
      </c>
      <c r="AB756" s="6"/>
      <c r="AC756" s="6"/>
      <c r="AD756" s="112">
        <v>0.0</v>
      </c>
      <c r="AE756" s="112">
        <v>1.0</v>
      </c>
      <c r="AF756" s="6"/>
      <c r="AG756" s="112">
        <v>2.5</v>
      </c>
      <c r="AH756" s="112">
        <v>1.0</v>
      </c>
      <c r="AI756" s="68" t="s">
        <v>64</v>
      </c>
      <c r="AJ756" s="112">
        <v>0.0</v>
      </c>
      <c r="AK756" s="6"/>
      <c r="AL756" s="6"/>
      <c r="AM756" s="112">
        <v>0.0</v>
      </c>
      <c r="AN756" s="112">
        <v>0.0</v>
      </c>
      <c r="AO756" s="112">
        <v>100.0</v>
      </c>
      <c r="AP756" s="112">
        <v>1.0</v>
      </c>
      <c r="AQ756" s="112">
        <v>0.44</v>
      </c>
      <c r="AR756" s="112">
        <v>1.110047</v>
      </c>
      <c r="AS756" s="112">
        <v>60.66966</v>
      </c>
      <c r="AT756" s="112">
        <v>0.54375</v>
      </c>
      <c r="AU756" s="112">
        <v>0.96775</v>
      </c>
      <c r="AV756" s="112">
        <v>0.91875</v>
      </c>
      <c r="AW756" s="112">
        <v>2.90325</v>
      </c>
      <c r="AX756" s="112">
        <v>0.0</v>
      </c>
      <c r="AY756" s="112">
        <v>0.5920149</v>
      </c>
      <c r="AZ756" s="112">
        <v>18.36523</v>
      </c>
    </row>
    <row r="757" hidden="1">
      <c r="A757">
        <f t="shared" si="2"/>
        <v>0</v>
      </c>
      <c r="B757" t="str">
        <f t="shared" si="3"/>
        <v/>
      </c>
      <c r="C757" t="str">
        <f>if(and(D$4&gt;1,E757=PROSES!$D$22),,D757)</f>
        <v/>
      </c>
      <c r="D757" s="1" t="str">
        <f>if(and(F$4&gt;1,F757=PROSES!$B$10),,F757)</f>
        <v/>
      </c>
      <c r="E757" t="str">
        <f t="shared" si="4"/>
        <v/>
      </c>
      <c r="F757" t="str">
        <f t="shared" si="5"/>
        <v/>
      </c>
      <c r="G757" s="1" t="str">
        <f>if(Z757=PROSES!$E$29,T757,)</f>
        <v/>
      </c>
      <c r="H757" t="str">
        <f>if(X757=PROSES!$E$29,T757,)</f>
        <v/>
      </c>
      <c r="I757" t="str">
        <f t="shared" si="6"/>
        <v/>
      </c>
      <c r="J757" t="str">
        <f>if(and($K$4&gt;1,R757=PROSES!$C$2),,K757)</f>
        <v/>
      </c>
      <c r="K757" s="1" t="str">
        <f>if(and($L$4&gt;1,L757=PROSES!$B$2),,L757)</f>
        <v/>
      </c>
      <c r="L757" t="str">
        <f t="shared" si="7"/>
        <v/>
      </c>
      <c r="M757" t="str">
        <f>if(Z757=PROSES!$B$3,T757,)</f>
        <v/>
      </c>
      <c r="N757" t="str">
        <f>if(X757=PROSES!$B$3,T757,)</f>
        <v/>
      </c>
      <c r="O757" t="str">
        <f t="shared" si="8"/>
        <v/>
      </c>
      <c r="P757" t="str">
        <f>if(Z757=PROSES!$B$1,T757,)</f>
        <v/>
      </c>
      <c r="Q757" t="str">
        <f>if(X757=PROSES!$B$1,T757,)</f>
        <v/>
      </c>
      <c r="R757" t="str">
        <f t="shared" si="9"/>
        <v>UNGARAN7</v>
      </c>
      <c r="S757" s="3"/>
      <c r="T757" s="68" t="s">
        <v>1360</v>
      </c>
      <c r="U757" s="68" t="s">
        <v>1361</v>
      </c>
      <c r="V757" s="68" t="s">
        <v>75</v>
      </c>
      <c r="W757" s="68" t="s">
        <v>233</v>
      </c>
      <c r="X757" s="68"/>
      <c r="Y757" s="68" t="s">
        <v>785</v>
      </c>
      <c r="Z757" s="68" t="s">
        <v>1362</v>
      </c>
      <c r="AA757" s="68" t="s">
        <v>236</v>
      </c>
      <c r="AB757" s="6"/>
      <c r="AC757" s="6"/>
      <c r="AD757" s="112">
        <v>0.0</v>
      </c>
      <c r="AE757" s="112">
        <v>1.0</v>
      </c>
      <c r="AF757" s="6"/>
      <c r="AG757" s="112">
        <v>0.5</v>
      </c>
      <c r="AH757" s="112">
        <v>1.0</v>
      </c>
      <c r="AI757" s="68" t="s">
        <v>64</v>
      </c>
      <c r="AJ757" s="112">
        <v>0.0</v>
      </c>
      <c r="AK757" s="6"/>
      <c r="AL757" s="6"/>
      <c r="AM757" s="112">
        <v>0.0</v>
      </c>
      <c r="AN757" s="112">
        <v>0.0</v>
      </c>
      <c r="AO757" s="112">
        <v>100.0</v>
      </c>
      <c r="AP757" s="112">
        <v>1.0</v>
      </c>
      <c r="AQ757" s="112">
        <v>1.98</v>
      </c>
      <c r="AR757" s="112">
        <v>0.1415104</v>
      </c>
      <c r="AS757" s="112">
        <v>84.05775</v>
      </c>
      <c r="AT757" s="112">
        <v>0.01465</v>
      </c>
      <c r="AU757" s="112">
        <v>0.14075</v>
      </c>
      <c r="AV757" s="112">
        <v>0.08965</v>
      </c>
      <c r="AW757" s="112">
        <v>0.42225</v>
      </c>
      <c r="AX757" s="112">
        <v>0.0</v>
      </c>
      <c r="AY757" s="112">
        <v>0.6862155</v>
      </c>
      <c r="AZ757" s="112">
        <v>-8.9765</v>
      </c>
    </row>
    <row r="758" hidden="1">
      <c r="A758">
        <f t="shared" si="2"/>
        <v>0</v>
      </c>
      <c r="B758" t="str">
        <f t="shared" si="3"/>
        <v/>
      </c>
      <c r="C758" t="str">
        <f>if(and(D$4&gt;1,E758=PROSES!$D$22),,D758)</f>
        <v/>
      </c>
      <c r="D758" s="1" t="str">
        <f>if(and(F$4&gt;1,F758=PROSES!$B$10),,F758)</f>
        <v/>
      </c>
      <c r="E758" t="str">
        <f t="shared" si="4"/>
        <v/>
      </c>
      <c r="F758" t="str">
        <f t="shared" si="5"/>
        <v/>
      </c>
      <c r="G758" s="1" t="str">
        <f>if(Z758=PROSES!$E$29,T758,)</f>
        <v/>
      </c>
      <c r="H758" t="str">
        <f>if(X758=PROSES!$E$29,T758,)</f>
        <v/>
      </c>
      <c r="I758" t="str">
        <f t="shared" si="6"/>
        <v/>
      </c>
      <c r="J758" t="str">
        <f>if(and($K$4&gt;1,R758=PROSES!$C$2),,K758)</f>
        <v/>
      </c>
      <c r="K758" s="1" t="str">
        <f>if(and($L$4&gt;1,L758=PROSES!$B$2),,L758)</f>
        <v/>
      </c>
      <c r="L758" t="str">
        <f t="shared" si="7"/>
        <v/>
      </c>
      <c r="M758" t="str">
        <f>if(Z758=PROSES!$B$3,T758,)</f>
        <v/>
      </c>
      <c r="N758" t="str">
        <f>if(X758=PROSES!$B$3,T758,)</f>
        <v/>
      </c>
      <c r="O758" t="str">
        <f t="shared" si="8"/>
        <v/>
      </c>
      <c r="P758" t="str">
        <f>if(Z758=PROSES!$B$1,T758,)</f>
        <v/>
      </c>
      <c r="Q758" t="str">
        <f>if(X758=PROSES!$B$1,T758,)</f>
        <v/>
      </c>
      <c r="R758" t="str">
        <f t="shared" si="9"/>
        <v>TASIKMALAYA BARU7</v>
      </c>
      <c r="S758" s="3"/>
      <c r="T758" s="68" t="s">
        <v>1360</v>
      </c>
      <c r="U758" s="68" t="s">
        <v>1363</v>
      </c>
      <c r="V758" s="68" t="s">
        <v>75</v>
      </c>
      <c r="W758" s="68" t="s">
        <v>562</v>
      </c>
      <c r="X758" s="68"/>
      <c r="Y758" s="68" t="s">
        <v>785</v>
      </c>
      <c r="Z758" s="68" t="s">
        <v>784</v>
      </c>
      <c r="AA758" s="68" t="s">
        <v>56</v>
      </c>
      <c r="AB758" s="6"/>
      <c r="AC758" s="6"/>
      <c r="AD758" s="112">
        <v>0.0</v>
      </c>
      <c r="AE758" s="112">
        <v>1.0</v>
      </c>
      <c r="AF758" s="6"/>
      <c r="AG758" s="112">
        <v>0.5</v>
      </c>
      <c r="AH758" s="112">
        <v>1.0</v>
      </c>
      <c r="AI758" s="68" t="s">
        <v>64</v>
      </c>
      <c r="AJ758" s="112">
        <v>0.0</v>
      </c>
      <c r="AK758" s="6"/>
      <c r="AL758" s="6"/>
      <c r="AM758" s="112">
        <v>0.0</v>
      </c>
      <c r="AN758" s="112">
        <v>0.0</v>
      </c>
      <c r="AO758" s="112">
        <v>100.0</v>
      </c>
      <c r="AP758" s="112">
        <v>1.0</v>
      </c>
      <c r="AQ758" s="112">
        <v>2.4</v>
      </c>
      <c r="AR758" s="112">
        <v>0.1409598</v>
      </c>
      <c r="AS758" s="112">
        <v>84.89205</v>
      </c>
      <c r="AT758" s="112">
        <v>0.01255</v>
      </c>
      <c r="AU758" s="112">
        <v>0.1404</v>
      </c>
      <c r="AV758" s="112">
        <v>0.08755</v>
      </c>
      <c r="AW758" s="112">
        <v>0.4212</v>
      </c>
      <c r="AX758" s="112">
        <v>0.0</v>
      </c>
      <c r="AY758" s="112">
        <v>0.6872964</v>
      </c>
      <c r="AZ758" s="112">
        <v>-9.846326</v>
      </c>
    </row>
    <row r="759" hidden="1">
      <c r="A759">
        <f t="shared" si="2"/>
        <v>0</v>
      </c>
      <c r="B759" t="str">
        <f t="shared" si="3"/>
        <v/>
      </c>
      <c r="C759" t="str">
        <f>if(and(D$4&gt;1,E759=PROSES!$D$22),,D759)</f>
        <v/>
      </c>
      <c r="D759" s="1" t="str">
        <f>if(and(F$4&gt;1,F759=PROSES!$B$10),,F759)</f>
        <v/>
      </c>
      <c r="E759" t="str">
        <f t="shared" si="4"/>
        <v/>
      </c>
      <c r="F759" t="str">
        <f t="shared" si="5"/>
        <v/>
      </c>
      <c r="G759" s="1" t="str">
        <f>if(Z759=PROSES!$E$29,T759,)</f>
        <v/>
      </c>
      <c r="H759" t="str">
        <f>if(X759=PROSES!$E$29,T759,)</f>
        <v/>
      </c>
      <c r="I759" t="str">
        <f t="shared" si="6"/>
        <v/>
      </c>
      <c r="J759" t="str">
        <f>if(and($K$4&gt;1,R759=PROSES!$C$2),,K759)</f>
        <v/>
      </c>
      <c r="K759" s="1" t="str">
        <f>if(and($L$4&gt;1,L759=PROSES!$B$2),,L759)</f>
        <v/>
      </c>
      <c r="L759" t="str">
        <f t="shared" si="7"/>
        <v/>
      </c>
      <c r="M759" t="str">
        <f>if(Z759=PROSES!$B$3,T759,)</f>
        <v/>
      </c>
      <c r="N759" t="str">
        <f>if(X759=PROSES!$B$3,T759,)</f>
        <v/>
      </c>
      <c r="O759" t="str">
        <f t="shared" si="8"/>
        <v/>
      </c>
      <c r="P759" t="str">
        <f>if(Z759=PROSES!$B$1,T759,)</f>
        <v/>
      </c>
      <c r="Q759" t="str">
        <f>if(X759=PROSES!$B$1,T759,)</f>
        <v/>
      </c>
      <c r="R759" t="str">
        <f t="shared" si="9"/>
        <v>TASIKMALAYA BARU7</v>
      </c>
      <c r="S759" s="3"/>
      <c r="T759" s="68" t="s">
        <v>1360</v>
      </c>
      <c r="U759" s="68" t="s">
        <v>1364</v>
      </c>
      <c r="V759" s="68" t="s">
        <v>75</v>
      </c>
      <c r="W759" s="114" t="s">
        <v>562</v>
      </c>
      <c r="X759" s="68"/>
      <c r="Y759" s="68" t="s">
        <v>785</v>
      </c>
      <c r="Z759" s="68" t="s">
        <v>784</v>
      </c>
      <c r="AA759" s="68" t="s">
        <v>56</v>
      </c>
      <c r="AB759" s="6"/>
      <c r="AC759" s="6"/>
      <c r="AD759" s="112">
        <v>0.0</v>
      </c>
      <c r="AE759" s="112">
        <v>1.0</v>
      </c>
      <c r="AF759" s="6"/>
      <c r="AG759" s="112">
        <v>0.5</v>
      </c>
      <c r="AH759" s="112">
        <v>1.0</v>
      </c>
      <c r="AI759" s="68" t="s">
        <v>64</v>
      </c>
      <c r="AJ759" s="112">
        <v>0.0</v>
      </c>
      <c r="AK759" s="6"/>
      <c r="AL759" s="6"/>
      <c r="AM759" s="112">
        <v>0.0</v>
      </c>
      <c r="AN759" s="112">
        <v>0.0</v>
      </c>
      <c r="AO759" s="112">
        <v>100.0</v>
      </c>
      <c r="AP759" s="112">
        <v>1.0</v>
      </c>
      <c r="AQ759" s="112">
        <v>2.4</v>
      </c>
      <c r="AR759" s="112">
        <v>0.1409598</v>
      </c>
      <c r="AS759" s="112">
        <v>84.89205</v>
      </c>
      <c r="AT759" s="112">
        <v>0.01255</v>
      </c>
      <c r="AU759" s="112">
        <v>0.1404</v>
      </c>
      <c r="AV759" s="112">
        <v>0.08755</v>
      </c>
      <c r="AW759" s="112">
        <v>0.4212</v>
      </c>
      <c r="AX759" s="112">
        <v>0.0</v>
      </c>
      <c r="AY759" s="112">
        <v>0.6872964</v>
      </c>
      <c r="AZ759" s="112">
        <v>-9.846326</v>
      </c>
    </row>
    <row r="760" hidden="1">
      <c r="A760">
        <f t="shared" si="2"/>
        <v>0</v>
      </c>
      <c r="B760" t="str">
        <f t="shared" si="3"/>
        <v/>
      </c>
      <c r="C760" t="str">
        <f>if(and(D$4&gt;1,E760=PROSES!$D$22),,D760)</f>
        <v/>
      </c>
      <c r="D760" s="1" t="str">
        <f>if(and(F$4&gt;1,F760=PROSES!$B$10),,F760)</f>
        <v/>
      </c>
      <c r="E760" t="str">
        <f t="shared" si="4"/>
        <v/>
      </c>
      <c r="F760" t="str">
        <f t="shared" si="5"/>
        <v/>
      </c>
      <c r="G760" s="1" t="str">
        <f>if(Z760=PROSES!$E$29,T760,)</f>
        <v/>
      </c>
      <c r="H760" t="str">
        <f>if(X760=PROSES!$E$29,T760,)</f>
        <v/>
      </c>
      <c r="I760" t="str">
        <f t="shared" si="6"/>
        <v/>
      </c>
      <c r="J760" t="str">
        <f>if(and($K$4&gt;1,R760=PROSES!$C$2),,K760)</f>
        <v/>
      </c>
      <c r="K760" s="1" t="str">
        <f>if(and($L$4&gt;1,L760=PROSES!$B$2),,L760)</f>
        <v/>
      </c>
      <c r="L760" t="str">
        <f t="shared" si="7"/>
        <v/>
      </c>
      <c r="M760" t="str">
        <f>if(Z760=PROSES!$B$3,T760,)</f>
        <v/>
      </c>
      <c r="N760" t="str">
        <f>if(X760=PROSES!$B$3,T760,)</f>
        <v/>
      </c>
      <c r="O760" t="str">
        <f t="shared" si="8"/>
        <v/>
      </c>
      <c r="P760" t="str">
        <f>if(Z760=PROSES!$B$1,T760,)</f>
        <v/>
      </c>
      <c r="Q760" t="str">
        <f>if(X760=PROSES!$B$1,T760,)</f>
        <v/>
      </c>
      <c r="R760" t="str">
        <f t="shared" si="9"/>
        <v>GRATI7</v>
      </c>
      <c r="S760" s="3"/>
      <c r="T760" s="68" t="s">
        <v>1360</v>
      </c>
      <c r="U760" s="68" t="s">
        <v>1351</v>
      </c>
      <c r="V760" s="68" t="s">
        <v>75</v>
      </c>
      <c r="W760" s="114" t="s">
        <v>562</v>
      </c>
      <c r="X760" s="68"/>
      <c r="Y760" s="68" t="s">
        <v>785</v>
      </c>
      <c r="Z760" s="68" t="s">
        <v>1365</v>
      </c>
      <c r="AA760" s="68" t="s">
        <v>78</v>
      </c>
      <c r="AB760" s="6"/>
      <c r="AC760" s="6"/>
      <c r="AD760" s="112">
        <v>0.0</v>
      </c>
      <c r="AE760" s="112">
        <v>1.0</v>
      </c>
      <c r="AF760" s="6"/>
      <c r="AG760" s="112">
        <v>87.863</v>
      </c>
      <c r="AH760" s="112">
        <v>1.0</v>
      </c>
      <c r="AI760" s="68" t="s">
        <v>64</v>
      </c>
      <c r="AJ760" s="112">
        <v>0.0</v>
      </c>
      <c r="AK760" s="6"/>
      <c r="AL760" s="6"/>
      <c r="AM760" s="112">
        <v>0.0</v>
      </c>
      <c r="AN760" s="112">
        <v>0.0</v>
      </c>
      <c r="AO760" s="112">
        <v>100.0</v>
      </c>
      <c r="AP760" s="112">
        <v>1.0</v>
      </c>
      <c r="AQ760" s="112">
        <v>2.4</v>
      </c>
      <c r="AR760" s="112">
        <v>24.7703</v>
      </c>
      <c r="AS760" s="112">
        <v>84.89205</v>
      </c>
      <c r="AT760" s="112">
        <v>2.205361</v>
      </c>
      <c r="AU760" s="112">
        <v>24.67193</v>
      </c>
      <c r="AV760" s="112">
        <v>15.38481</v>
      </c>
      <c r="AW760" s="112">
        <v>74.01579</v>
      </c>
      <c r="AX760" s="112">
        <v>0.0</v>
      </c>
      <c r="AY760" s="112">
        <v>0.6872964</v>
      </c>
      <c r="AZ760" s="112">
        <v>-9.846326</v>
      </c>
    </row>
    <row r="761" hidden="1">
      <c r="A761">
        <f t="shared" si="2"/>
        <v>0</v>
      </c>
      <c r="B761" t="str">
        <f t="shared" si="3"/>
        <v/>
      </c>
      <c r="C761" t="str">
        <f>if(and(D$4&gt;1,E761=PROSES!$D$22),,D761)</f>
        <v/>
      </c>
      <c r="D761" s="1" t="str">
        <f>if(and(F$4&gt;1,F761=PROSES!$B$10),,F761)</f>
        <v/>
      </c>
      <c r="E761" t="str">
        <f t="shared" si="4"/>
        <v/>
      </c>
      <c r="F761" t="str">
        <f t="shared" si="5"/>
        <v/>
      </c>
      <c r="G761" s="1" t="str">
        <f>if(Z761=PROSES!$E$29,T761,)</f>
        <v/>
      </c>
      <c r="H761" t="str">
        <f>if(X761=PROSES!$E$29,T761,)</f>
        <v/>
      </c>
      <c r="I761" t="str">
        <f t="shared" si="6"/>
        <v/>
      </c>
      <c r="J761" t="str">
        <f>if(and($K$4&gt;1,R761=PROSES!$C$2),,K761)</f>
        <v/>
      </c>
      <c r="K761" s="1" t="str">
        <f>if(and($L$4&gt;1,L761=PROSES!$B$2),,L761)</f>
        <v/>
      </c>
      <c r="L761" t="str">
        <f t="shared" si="7"/>
        <v/>
      </c>
      <c r="M761" t="str">
        <f>if(Z761=PROSES!$B$3,T761,)</f>
        <v/>
      </c>
      <c r="N761" t="str">
        <f>if(X761=PROSES!$B$3,T761,)</f>
        <v/>
      </c>
      <c r="O761" t="str">
        <f t="shared" si="8"/>
        <v/>
      </c>
      <c r="P761" t="str">
        <f>if(Z761=PROSES!$B$1,T761,)</f>
        <v/>
      </c>
      <c r="Q761" t="str">
        <f>if(X761=PROSES!$B$1,T761,)</f>
        <v/>
      </c>
      <c r="R761" t="str">
        <f t="shared" si="9"/>
        <v>GRATI7</v>
      </c>
      <c r="S761" s="3"/>
      <c r="T761" s="68" t="s">
        <v>1360</v>
      </c>
      <c r="U761" s="68" t="s">
        <v>1353</v>
      </c>
      <c r="V761" s="68" t="s">
        <v>75</v>
      </c>
      <c r="W761" s="68" t="s">
        <v>562</v>
      </c>
      <c r="X761" s="68"/>
      <c r="Y761" s="68" t="s">
        <v>785</v>
      </c>
      <c r="Z761" s="68" t="s">
        <v>1365</v>
      </c>
      <c r="AA761" s="68" t="s">
        <v>78</v>
      </c>
      <c r="AB761" s="6"/>
      <c r="AC761" s="6"/>
      <c r="AD761" s="112">
        <v>0.0</v>
      </c>
      <c r="AE761" s="112">
        <v>1.0</v>
      </c>
      <c r="AF761" s="6"/>
      <c r="AG761" s="112">
        <v>87.863</v>
      </c>
      <c r="AH761" s="112">
        <v>1.0</v>
      </c>
      <c r="AI761" s="68" t="s">
        <v>64</v>
      </c>
      <c r="AJ761" s="112">
        <v>0.0</v>
      </c>
      <c r="AK761" s="6"/>
      <c r="AL761" s="6"/>
      <c r="AM761" s="112">
        <v>0.0</v>
      </c>
      <c r="AN761" s="112">
        <v>0.0</v>
      </c>
      <c r="AO761" s="112">
        <v>100.0</v>
      </c>
      <c r="AP761" s="112">
        <v>1.0</v>
      </c>
      <c r="AQ761" s="112">
        <v>2.4</v>
      </c>
      <c r="AR761" s="112">
        <v>24.7703</v>
      </c>
      <c r="AS761" s="112">
        <v>84.89205</v>
      </c>
      <c r="AT761" s="112">
        <v>2.205361</v>
      </c>
      <c r="AU761" s="112">
        <v>24.67193</v>
      </c>
      <c r="AV761" s="112">
        <v>15.38481</v>
      </c>
      <c r="AW761" s="112">
        <v>74.01579</v>
      </c>
      <c r="AX761" s="112">
        <v>0.0</v>
      </c>
      <c r="AY761" s="112">
        <v>0.6872964</v>
      </c>
      <c r="AZ761" s="112">
        <v>-9.846326</v>
      </c>
    </row>
    <row r="762" hidden="1">
      <c r="A762">
        <f t="shared" si="2"/>
        <v>0</v>
      </c>
      <c r="B762" t="str">
        <f t="shared" si="3"/>
        <v/>
      </c>
      <c r="C762" t="str">
        <f>if(and(D$4&gt;1,E762=PROSES!$D$22),,D762)</f>
        <v/>
      </c>
      <c r="D762" s="1" t="str">
        <f>if(and(F$4&gt;1,F762=PROSES!$B$10),,F762)</f>
        <v/>
      </c>
      <c r="E762" t="str">
        <f t="shared" si="4"/>
        <v/>
      </c>
      <c r="F762" t="str">
        <f t="shared" si="5"/>
        <v/>
      </c>
      <c r="G762" s="1" t="str">
        <f>if(Z762=PROSES!$E$29,T762,)</f>
        <v/>
      </c>
      <c r="H762" t="str">
        <f>if(X762=PROSES!$E$29,T762,)</f>
        <v/>
      </c>
      <c r="I762" t="str">
        <f t="shared" si="6"/>
        <v/>
      </c>
      <c r="J762" t="str">
        <f>if(and($K$4&gt;1,R762=PROSES!$C$2),,K762)</f>
        <v/>
      </c>
      <c r="K762" s="1" t="str">
        <f>if(and($L$4&gt;1,L762=PROSES!$B$2),,L762)</f>
        <v/>
      </c>
      <c r="L762" t="str">
        <f t="shared" si="7"/>
        <v/>
      </c>
      <c r="M762" t="str">
        <f>if(Z762=PROSES!$B$3,T762,)</f>
        <v/>
      </c>
      <c r="N762" t="str">
        <f>if(X762=PROSES!$B$3,T762,)</f>
        <v/>
      </c>
      <c r="O762" t="str">
        <f t="shared" si="8"/>
        <v/>
      </c>
      <c r="P762" t="str">
        <f>if(Z762=PROSES!$B$1,T762,)</f>
        <v/>
      </c>
      <c r="Q762" t="str">
        <f>if(X762=PROSES!$B$1,T762,)</f>
        <v/>
      </c>
      <c r="R762" t="str">
        <f t="shared" si="9"/>
        <v>KEDIRI7</v>
      </c>
      <c r="S762" s="3"/>
      <c r="T762" s="68" t="s">
        <v>1360</v>
      </c>
      <c r="U762" s="68" t="s">
        <v>1354</v>
      </c>
      <c r="V762" s="68" t="s">
        <v>75</v>
      </c>
      <c r="W762" s="68" t="s">
        <v>562</v>
      </c>
      <c r="X762" s="68"/>
      <c r="Y762" s="68" t="s">
        <v>785</v>
      </c>
      <c r="Z762" s="68" t="s">
        <v>1366</v>
      </c>
      <c r="AA762" s="68" t="s">
        <v>56</v>
      </c>
      <c r="AB762" s="6"/>
      <c r="AC762" s="6"/>
      <c r="AD762" s="112">
        <v>0.0</v>
      </c>
      <c r="AE762" s="112">
        <v>1.0</v>
      </c>
      <c r="AF762" s="6"/>
      <c r="AG762" s="112">
        <v>0.5</v>
      </c>
      <c r="AH762" s="112">
        <v>1.0</v>
      </c>
      <c r="AI762" s="68" t="s">
        <v>64</v>
      </c>
      <c r="AJ762" s="112">
        <v>0.0</v>
      </c>
      <c r="AK762" s="6"/>
      <c r="AL762" s="6"/>
      <c r="AM762" s="112">
        <v>0.0</v>
      </c>
      <c r="AN762" s="112">
        <v>0.0</v>
      </c>
      <c r="AO762" s="112">
        <v>100.0</v>
      </c>
      <c r="AP762" s="112">
        <v>1.0</v>
      </c>
      <c r="AQ762" s="112">
        <v>2.4</v>
      </c>
      <c r="AR762" s="112">
        <v>0.1409598</v>
      </c>
      <c r="AS762" s="112">
        <v>84.89205</v>
      </c>
      <c r="AT762" s="112">
        <v>0.01255</v>
      </c>
      <c r="AU762" s="112">
        <v>0.1404</v>
      </c>
      <c r="AV762" s="112">
        <v>0.08755</v>
      </c>
      <c r="AW762" s="112">
        <v>0.4212</v>
      </c>
      <c r="AX762" s="112">
        <v>0.0</v>
      </c>
      <c r="AY762" s="112">
        <v>0.6872964</v>
      </c>
      <c r="AZ762" s="112">
        <v>-9.846326</v>
      </c>
    </row>
    <row r="763" hidden="1">
      <c r="A763">
        <f t="shared" si="2"/>
        <v>0</v>
      </c>
      <c r="B763" t="str">
        <f t="shared" si="3"/>
        <v/>
      </c>
      <c r="C763" t="str">
        <f>if(and(D$4&gt;1,E763=PROSES!$D$22),,D763)</f>
        <v/>
      </c>
      <c r="D763" s="1" t="str">
        <f>if(and(F$4&gt;1,F763=PROSES!$B$10),,F763)</f>
        <v/>
      </c>
      <c r="E763" t="str">
        <f t="shared" si="4"/>
        <v/>
      </c>
      <c r="F763" t="str">
        <f t="shared" si="5"/>
        <v/>
      </c>
      <c r="G763" s="1" t="str">
        <f>if(Z763=PROSES!$E$29,T763,)</f>
        <v/>
      </c>
      <c r="H763" t="str">
        <f>if(X763=PROSES!$E$29,T763,)</f>
        <v/>
      </c>
      <c r="I763" t="str">
        <f t="shared" si="6"/>
        <v/>
      </c>
      <c r="J763" t="str">
        <f>if(and($K$4&gt;1,R763=PROSES!$C$2),,K763)</f>
        <v/>
      </c>
      <c r="K763" s="1" t="str">
        <f>if(and($L$4&gt;1,L763=PROSES!$B$2),,L763)</f>
        <v/>
      </c>
      <c r="L763" t="str">
        <f t="shared" si="7"/>
        <v/>
      </c>
      <c r="M763" t="str">
        <f>if(Z763=PROSES!$B$3,T763,)</f>
        <v/>
      </c>
      <c r="N763" t="str">
        <f>if(X763=PROSES!$B$3,T763,)</f>
        <v/>
      </c>
      <c r="O763" t="str">
        <f t="shared" si="8"/>
        <v/>
      </c>
      <c r="P763" t="str">
        <f>if(Z763=PROSES!$B$1,T763,)</f>
        <v/>
      </c>
      <c r="Q763" t="str">
        <f>if(X763=PROSES!$B$1,T763,)</f>
        <v/>
      </c>
      <c r="R763" t="str">
        <f t="shared" si="9"/>
        <v>KEDIRI7</v>
      </c>
      <c r="S763" s="3"/>
      <c r="T763" s="68" t="s">
        <v>1360</v>
      </c>
      <c r="U763" s="68" t="s">
        <v>1355</v>
      </c>
      <c r="V763" s="68" t="s">
        <v>75</v>
      </c>
      <c r="W763" s="68" t="s">
        <v>562</v>
      </c>
      <c r="X763" s="68"/>
      <c r="Y763" s="68" t="s">
        <v>785</v>
      </c>
      <c r="Z763" s="68" t="s">
        <v>1366</v>
      </c>
      <c r="AA763" s="68" t="s">
        <v>56</v>
      </c>
      <c r="AB763" s="6"/>
      <c r="AC763" s="6"/>
      <c r="AD763" s="112">
        <v>0.0</v>
      </c>
      <c r="AE763" s="112">
        <v>1.0</v>
      </c>
      <c r="AF763" s="6"/>
      <c r="AG763" s="112">
        <v>0.5</v>
      </c>
      <c r="AH763" s="112">
        <v>1.0</v>
      </c>
      <c r="AI763" s="68" t="s">
        <v>64</v>
      </c>
      <c r="AJ763" s="112">
        <v>0.0</v>
      </c>
      <c r="AK763" s="6"/>
      <c r="AL763" s="6"/>
      <c r="AM763" s="112">
        <v>0.0</v>
      </c>
      <c r="AN763" s="112">
        <v>0.0</v>
      </c>
      <c r="AO763" s="112">
        <v>100.0</v>
      </c>
      <c r="AP763" s="112">
        <v>1.0</v>
      </c>
      <c r="AQ763" s="112">
        <v>2.4</v>
      </c>
      <c r="AR763" s="112">
        <v>0.1409598</v>
      </c>
      <c r="AS763" s="112">
        <v>84.89205</v>
      </c>
      <c r="AT763" s="112">
        <v>0.01255</v>
      </c>
      <c r="AU763" s="112">
        <v>0.1404</v>
      </c>
      <c r="AV763" s="112">
        <v>0.08755</v>
      </c>
      <c r="AW763" s="112">
        <v>0.4212</v>
      </c>
      <c r="AX763" s="112">
        <v>0.0</v>
      </c>
      <c r="AY763" s="112">
        <v>0.6872964</v>
      </c>
      <c r="AZ763" s="112">
        <v>-9.846326</v>
      </c>
    </row>
    <row r="764" hidden="1">
      <c r="A764">
        <f t="shared" si="2"/>
        <v>0</v>
      </c>
      <c r="B764" t="str">
        <f t="shared" si="3"/>
        <v/>
      </c>
      <c r="C764" t="str">
        <f>if(and(D$4&gt;1,E764=PROSES!$D$22),,D764)</f>
        <v/>
      </c>
      <c r="D764" s="1" t="str">
        <f>if(and(F$4&gt;1,F764=PROSES!$B$10),,F764)</f>
        <v/>
      </c>
      <c r="E764" t="str">
        <f t="shared" si="4"/>
        <v/>
      </c>
      <c r="F764" t="str">
        <f t="shared" si="5"/>
        <v/>
      </c>
      <c r="G764" s="1" t="str">
        <f>if(Z764=PROSES!$E$29,T764,)</f>
        <v/>
      </c>
      <c r="H764" t="str">
        <f>if(X764=PROSES!$E$29,T764,)</f>
        <v/>
      </c>
      <c r="I764" t="str">
        <f t="shared" si="6"/>
        <v/>
      </c>
      <c r="J764" t="str">
        <f>if(and($K$4&gt;1,R764=PROSES!$C$2),,K764)</f>
        <v/>
      </c>
      <c r="K764" s="1" t="str">
        <f>if(and($L$4&gt;1,L764=PROSES!$B$2),,L764)</f>
        <v/>
      </c>
      <c r="L764" t="str">
        <f t="shared" si="7"/>
        <v/>
      </c>
      <c r="M764" t="str">
        <f>if(Z764=PROSES!$B$3,T764,)</f>
        <v/>
      </c>
      <c r="N764" t="str">
        <f>if(X764=PROSES!$B$3,T764,)</f>
        <v/>
      </c>
      <c r="O764" t="str">
        <f t="shared" si="8"/>
        <v/>
      </c>
      <c r="P764" t="str">
        <f>if(Z764=PROSES!$B$1,T764,)</f>
        <v/>
      </c>
      <c r="Q764" t="str">
        <f>if(X764=PROSES!$B$1,T764,)</f>
        <v/>
      </c>
      <c r="R764" t="str">
        <f t="shared" si="9"/>
        <v>DEPOK7</v>
      </c>
      <c r="S764" s="3"/>
      <c r="T764" s="68" t="s">
        <v>1360</v>
      </c>
      <c r="U764" s="68" t="s">
        <v>783</v>
      </c>
      <c r="V764" s="68" t="s">
        <v>75</v>
      </c>
      <c r="W764" s="68" t="s">
        <v>562</v>
      </c>
      <c r="X764" s="68"/>
      <c r="Y764" s="68" t="s">
        <v>785</v>
      </c>
      <c r="Z764" s="68" t="s">
        <v>775</v>
      </c>
      <c r="AA764" s="68" t="s">
        <v>78</v>
      </c>
      <c r="AB764" s="6"/>
      <c r="AC764" s="6"/>
      <c r="AD764" s="112">
        <v>0.0</v>
      </c>
      <c r="AE764" s="112">
        <v>1.0</v>
      </c>
      <c r="AF764" s="6"/>
      <c r="AG764" s="112">
        <v>0.5</v>
      </c>
      <c r="AH764" s="112">
        <v>1.0</v>
      </c>
      <c r="AI764" s="68" t="s">
        <v>64</v>
      </c>
      <c r="AJ764" s="112">
        <v>0.0</v>
      </c>
      <c r="AK764" s="6"/>
      <c r="AL764" s="6"/>
      <c r="AM764" s="112">
        <v>0.0</v>
      </c>
      <c r="AN764" s="112">
        <v>0.0</v>
      </c>
      <c r="AO764" s="112">
        <v>100.0</v>
      </c>
      <c r="AP764" s="112">
        <v>1.0</v>
      </c>
      <c r="AQ764" s="112">
        <v>2.4</v>
      </c>
      <c r="AR764" s="112">
        <v>0.1409598</v>
      </c>
      <c r="AS764" s="112">
        <v>84.89205</v>
      </c>
      <c r="AT764" s="112">
        <v>0.01255</v>
      </c>
      <c r="AU764" s="112">
        <v>0.1404</v>
      </c>
      <c r="AV764" s="112">
        <v>0.08755</v>
      </c>
      <c r="AW764" s="112">
        <v>0.4212</v>
      </c>
      <c r="AX764" s="112">
        <v>0.0</v>
      </c>
      <c r="AY764" s="112">
        <v>0.6872964</v>
      </c>
      <c r="AZ764" s="112">
        <v>-9.846326</v>
      </c>
    </row>
    <row r="765" hidden="1">
      <c r="A765">
        <f t="shared" si="2"/>
        <v>0</v>
      </c>
      <c r="B765" t="str">
        <f t="shared" si="3"/>
        <v/>
      </c>
      <c r="C765" t="str">
        <f>if(and(D$4&gt;1,E765=PROSES!$D$22),,D765)</f>
        <v/>
      </c>
      <c r="D765" s="1" t="str">
        <f>if(and(F$4&gt;1,F765=PROSES!$B$10),,F765)</f>
        <v/>
      </c>
      <c r="E765" t="str">
        <f t="shared" si="4"/>
        <v/>
      </c>
      <c r="F765" t="str">
        <f t="shared" si="5"/>
        <v/>
      </c>
      <c r="G765" s="1" t="str">
        <f>if(Z765=PROSES!$E$29,T765,)</f>
        <v/>
      </c>
      <c r="H765" t="str">
        <f>if(X765=PROSES!$E$29,T765,)</f>
        <v/>
      </c>
      <c r="I765" t="str">
        <f t="shared" si="6"/>
        <v/>
      </c>
      <c r="J765" t="str">
        <f>if(and($K$4&gt;1,R765=PROSES!$C$2),,K765)</f>
        <v/>
      </c>
      <c r="K765" s="1" t="str">
        <f>if(and($L$4&gt;1,L765=PROSES!$B$2),,L765)</f>
        <v/>
      </c>
      <c r="L765" t="str">
        <f t="shared" si="7"/>
        <v/>
      </c>
      <c r="M765" t="str">
        <f>if(Z765=PROSES!$B$3,T765,)</f>
        <v/>
      </c>
      <c r="N765" t="str">
        <f>if(X765=PROSES!$B$3,T765,)</f>
        <v/>
      </c>
      <c r="O765" t="str">
        <f t="shared" si="8"/>
        <v/>
      </c>
      <c r="P765" t="str">
        <f>if(Z765=PROSES!$B$1,T765,)</f>
        <v/>
      </c>
      <c r="Q765" t="str">
        <f>if(X765=PROSES!$B$1,T765,)</f>
        <v/>
      </c>
      <c r="R765" t="str">
        <f t="shared" si="9"/>
        <v>DEPOK7</v>
      </c>
      <c r="S765" s="3"/>
      <c r="T765" s="68" t="s">
        <v>1360</v>
      </c>
      <c r="U765" s="68" t="s">
        <v>787</v>
      </c>
      <c r="V765" s="68" t="s">
        <v>75</v>
      </c>
      <c r="W765" s="68" t="s">
        <v>562</v>
      </c>
      <c r="X765" s="68"/>
      <c r="Y765" s="68" t="s">
        <v>785</v>
      </c>
      <c r="Z765" s="68" t="s">
        <v>775</v>
      </c>
      <c r="AA765" s="68" t="s">
        <v>78</v>
      </c>
      <c r="AB765" s="6"/>
      <c r="AC765" s="6"/>
      <c r="AD765" s="112">
        <v>0.0</v>
      </c>
      <c r="AE765" s="112">
        <v>1.0</v>
      </c>
      <c r="AF765" s="6"/>
      <c r="AG765" s="112">
        <v>0.5</v>
      </c>
      <c r="AH765" s="112">
        <v>1.0</v>
      </c>
      <c r="AI765" s="68" t="s">
        <v>64</v>
      </c>
      <c r="AJ765" s="112">
        <v>0.0</v>
      </c>
      <c r="AK765" s="6"/>
      <c r="AL765" s="6"/>
      <c r="AM765" s="112">
        <v>0.0</v>
      </c>
      <c r="AN765" s="112">
        <v>0.0</v>
      </c>
      <c r="AO765" s="112">
        <v>100.0</v>
      </c>
      <c r="AP765" s="112">
        <v>1.0</v>
      </c>
      <c r="AQ765" s="112">
        <v>2.4</v>
      </c>
      <c r="AR765" s="112">
        <v>0.1409598</v>
      </c>
      <c r="AS765" s="112">
        <v>84.89205</v>
      </c>
      <c r="AT765" s="112">
        <v>0.01255</v>
      </c>
      <c r="AU765" s="112">
        <v>0.1404</v>
      </c>
      <c r="AV765" s="112">
        <v>0.08755</v>
      </c>
      <c r="AW765" s="112">
        <v>0.4212</v>
      </c>
      <c r="AX765" s="112">
        <v>0.0</v>
      </c>
      <c r="AY765" s="112">
        <v>0.6872964</v>
      </c>
      <c r="AZ765" s="112">
        <v>-9.846326</v>
      </c>
    </row>
    <row r="766" hidden="1">
      <c r="A766">
        <f t="shared" si="2"/>
        <v>0</v>
      </c>
      <c r="B766" t="str">
        <f t="shared" si="3"/>
        <v/>
      </c>
      <c r="C766" t="str">
        <f>if(and(D$4&gt;1,E766=PROSES!$D$22),,D766)</f>
        <v/>
      </c>
      <c r="D766" s="1" t="str">
        <f>if(and(F$4&gt;1,F766=PROSES!$B$10),,F766)</f>
        <v/>
      </c>
      <c r="E766" t="str">
        <f t="shared" si="4"/>
        <v/>
      </c>
      <c r="F766" t="str">
        <f t="shared" si="5"/>
        <v/>
      </c>
      <c r="G766" s="1" t="str">
        <f>if(Z766=PROSES!$E$29,T766,)</f>
        <v/>
      </c>
      <c r="H766" t="str">
        <f>if(X766=PROSES!$E$29,T766,)</f>
        <v/>
      </c>
      <c r="I766" t="str">
        <f t="shared" si="6"/>
        <v/>
      </c>
      <c r="J766" t="str">
        <f>if(and($K$4&gt;1,R766=PROSES!$C$2),,K766)</f>
        <v/>
      </c>
      <c r="K766" s="1" t="str">
        <f>if(and($L$4&gt;1,L766=PROSES!$B$2),,L766)</f>
        <v/>
      </c>
      <c r="L766" t="str">
        <f t="shared" si="7"/>
        <v/>
      </c>
      <c r="M766" t="str">
        <f>if(Z766=PROSES!$B$3,T766,)</f>
        <v/>
      </c>
      <c r="N766" t="str">
        <f>if(X766=PROSES!$B$3,T766,)</f>
        <v/>
      </c>
      <c r="O766" t="str">
        <f t="shared" si="8"/>
        <v/>
      </c>
      <c r="P766" t="str">
        <f>if(Z766=PROSES!$B$1,T766,)</f>
        <v/>
      </c>
      <c r="Q766" t="str">
        <f>if(X766=PROSES!$B$1,T766,)</f>
        <v/>
      </c>
      <c r="R766" t="str">
        <f t="shared" si="9"/>
        <v>CIBINONG4</v>
      </c>
      <c r="S766" s="3"/>
      <c r="T766" s="68" t="s">
        <v>1360</v>
      </c>
      <c r="U766" s="68" t="s">
        <v>1356</v>
      </c>
      <c r="V766" s="68" t="s">
        <v>58</v>
      </c>
      <c r="W766" s="68" t="s">
        <v>122</v>
      </c>
      <c r="X766" s="68"/>
      <c r="Y766" s="68" t="s">
        <v>785</v>
      </c>
      <c r="Z766" s="68" t="s">
        <v>493</v>
      </c>
      <c r="AA766" s="68" t="s">
        <v>540</v>
      </c>
      <c r="AB766" s="6"/>
      <c r="AC766" s="6"/>
      <c r="AD766" s="112">
        <v>0.0</v>
      </c>
      <c r="AE766" s="112">
        <v>1.0</v>
      </c>
      <c r="AF766" s="6"/>
      <c r="AG766" s="112">
        <v>2.5</v>
      </c>
      <c r="AH766" s="112">
        <v>1.0</v>
      </c>
      <c r="AI766" s="68" t="s">
        <v>64</v>
      </c>
      <c r="AJ766" s="112">
        <v>0.0</v>
      </c>
      <c r="AK766" s="6"/>
      <c r="AL766" s="6"/>
      <c r="AM766" s="112">
        <v>0.0</v>
      </c>
      <c r="AN766" s="112">
        <v>0.0</v>
      </c>
      <c r="AO766" s="112">
        <v>100.0</v>
      </c>
      <c r="AP766" s="112">
        <v>1.0</v>
      </c>
      <c r="AQ766" s="112">
        <v>0.44</v>
      </c>
      <c r="AR766" s="112">
        <v>1.110047</v>
      </c>
      <c r="AS766" s="112">
        <v>60.66966</v>
      </c>
      <c r="AT766" s="112">
        <v>0.54375</v>
      </c>
      <c r="AU766" s="112">
        <v>0.96775</v>
      </c>
      <c r="AV766" s="112">
        <v>0.91875</v>
      </c>
      <c r="AW766" s="112">
        <v>2.90325</v>
      </c>
      <c r="AX766" s="112">
        <v>0.0</v>
      </c>
      <c r="AY766" s="112">
        <v>0.5920149</v>
      </c>
      <c r="AZ766" s="112">
        <v>18.36523</v>
      </c>
    </row>
    <row r="767" hidden="1">
      <c r="A767">
        <f t="shared" si="2"/>
        <v>0</v>
      </c>
      <c r="B767" t="str">
        <f t="shared" si="3"/>
        <v/>
      </c>
      <c r="C767" t="str">
        <f>if(and(D$4&gt;1,E767=PROSES!$D$22),,D767)</f>
        <v/>
      </c>
      <c r="D767" s="1" t="str">
        <f>if(and(F$4&gt;1,F767=PROSES!$B$10),,F767)</f>
        <v/>
      </c>
      <c r="E767" t="str">
        <f t="shared" si="4"/>
        <v/>
      </c>
      <c r="F767" t="str">
        <f t="shared" si="5"/>
        <v/>
      </c>
      <c r="G767" s="1" t="str">
        <f>if(Z767=PROSES!$E$29,T767,)</f>
        <v/>
      </c>
      <c r="H767" t="str">
        <f>if(X767=PROSES!$E$29,T767,)</f>
        <v/>
      </c>
      <c r="I767" t="str">
        <f t="shared" si="6"/>
        <v/>
      </c>
      <c r="J767" t="str">
        <f>if(and($K$4&gt;1,R767=PROSES!$C$2),,K767)</f>
        <v/>
      </c>
      <c r="K767" s="1" t="str">
        <f>if(and($L$4&gt;1,L767=PROSES!$B$2),,L767)</f>
        <v/>
      </c>
      <c r="L767" t="str">
        <f t="shared" si="7"/>
        <v/>
      </c>
      <c r="M767" t="str">
        <f>if(Z767=PROSES!$B$3,T767,)</f>
        <v/>
      </c>
      <c r="N767" t="str">
        <f>if(X767=PROSES!$B$3,T767,)</f>
        <v/>
      </c>
      <c r="O767" t="str">
        <f t="shared" si="8"/>
        <v/>
      </c>
      <c r="P767" t="str">
        <f>if(Z767=PROSES!$B$1,T767,)</f>
        <v/>
      </c>
      <c r="Q767" t="str">
        <f>if(X767=PROSES!$B$1,T767,)</f>
        <v/>
      </c>
      <c r="R767" t="str">
        <f t="shared" si="9"/>
        <v>PT.SEMEN</v>
      </c>
      <c r="S767" s="3"/>
      <c r="T767" s="68" t="s">
        <v>1360</v>
      </c>
      <c r="U767" s="68" t="s">
        <v>1359</v>
      </c>
      <c r="V767" s="68" t="s">
        <v>58</v>
      </c>
      <c r="W767" s="68" t="s">
        <v>122</v>
      </c>
      <c r="X767" s="68"/>
      <c r="Y767" s="68" t="s">
        <v>785</v>
      </c>
      <c r="Z767" s="68" t="s">
        <v>1357</v>
      </c>
      <c r="AA767" s="68" t="s">
        <v>369</v>
      </c>
      <c r="AB767" s="6"/>
      <c r="AC767" s="6"/>
      <c r="AD767" s="112">
        <v>0.0</v>
      </c>
      <c r="AE767" s="112">
        <v>1.0</v>
      </c>
      <c r="AF767" s="6"/>
      <c r="AG767" s="112">
        <v>2.5</v>
      </c>
      <c r="AH767" s="112">
        <v>1.0</v>
      </c>
      <c r="AI767" s="68" t="s">
        <v>64</v>
      </c>
      <c r="AJ767" s="112">
        <v>0.0</v>
      </c>
      <c r="AK767" s="6"/>
      <c r="AL767" s="6"/>
      <c r="AM767" s="112">
        <v>0.0</v>
      </c>
      <c r="AN767" s="112">
        <v>0.0</v>
      </c>
      <c r="AO767" s="112">
        <v>100.0</v>
      </c>
      <c r="AP767" s="112">
        <v>1.0</v>
      </c>
      <c r="AQ767" s="112">
        <v>0.44</v>
      </c>
      <c r="AR767" s="112">
        <v>1.110047</v>
      </c>
      <c r="AS767" s="112">
        <v>60.66966</v>
      </c>
      <c r="AT767" s="112">
        <v>0.54375</v>
      </c>
      <c r="AU767" s="112">
        <v>0.96775</v>
      </c>
      <c r="AV767" s="112">
        <v>0.91875</v>
      </c>
      <c r="AW767" s="112">
        <v>2.90325</v>
      </c>
      <c r="AX767" s="112">
        <v>0.0</v>
      </c>
      <c r="AY767" s="112">
        <v>0.5920149</v>
      </c>
      <c r="AZ767" s="112">
        <v>18.36523</v>
      </c>
    </row>
    <row r="768" hidden="1">
      <c r="A768">
        <f t="shared" si="2"/>
        <v>0</v>
      </c>
      <c r="B768" t="str">
        <f t="shared" si="3"/>
        <v/>
      </c>
      <c r="C768" t="str">
        <f>if(and(D$4&gt;1,E768=PROSES!$D$22),,D768)</f>
        <v/>
      </c>
      <c r="D768" s="1" t="str">
        <f>if(and(F$4&gt;1,F768=PROSES!$B$10),,F768)</f>
        <v/>
      </c>
      <c r="E768" t="str">
        <f t="shared" si="4"/>
        <v/>
      </c>
      <c r="F768" t="str">
        <f t="shared" si="5"/>
        <v/>
      </c>
      <c r="G768" s="1" t="str">
        <f>if(Z768=PROSES!$E$29,T768,)</f>
        <v/>
      </c>
      <c r="H768" t="str">
        <f>if(X768=PROSES!$E$29,T768,)</f>
        <v/>
      </c>
      <c r="I768" t="str">
        <f t="shared" si="6"/>
        <v/>
      </c>
      <c r="J768" t="str">
        <f>if(and($K$4&gt;1,R768=PROSES!$C$2),,K768)</f>
        <v/>
      </c>
      <c r="K768" s="1" t="str">
        <f>if(and($L$4&gt;1,L768=PROSES!$B$2),,L768)</f>
        <v/>
      </c>
      <c r="L768" t="str">
        <f t="shared" si="7"/>
        <v/>
      </c>
      <c r="M768" t="str">
        <f>if(Z768=PROSES!$B$3,T768,)</f>
        <v/>
      </c>
      <c r="N768" t="str">
        <f>if(X768=PROSES!$B$3,T768,)</f>
        <v/>
      </c>
      <c r="O768" t="str">
        <f t="shared" si="8"/>
        <v/>
      </c>
      <c r="P768" t="str">
        <f>if(Z768=PROSES!$B$1,T768,)</f>
        <v/>
      </c>
      <c r="Q768" t="str">
        <f>if(X768=PROSES!$B$1,T768,)</f>
        <v/>
      </c>
      <c r="R768" t="str">
        <f t="shared" si="9"/>
        <v>SURABAYA BARAT7</v>
      </c>
      <c r="S768" s="3"/>
      <c r="T768" s="68" t="s">
        <v>1367</v>
      </c>
      <c r="U768" s="68" t="s">
        <v>75</v>
      </c>
      <c r="V768" s="68" t="s">
        <v>75</v>
      </c>
      <c r="W768" s="68" t="s">
        <v>233</v>
      </c>
      <c r="X768" s="68" t="s">
        <v>947</v>
      </c>
      <c r="Y768" s="68" t="s">
        <v>78</v>
      </c>
      <c r="Z768" s="68"/>
      <c r="AA768" s="68" t="s">
        <v>1368</v>
      </c>
      <c r="AB768" s="6"/>
      <c r="AC768" s="6"/>
      <c r="AD768" s="112">
        <v>0.0</v>
      </c>
      <c r="AE768" s="112">
        <v>1.0</v>
      </c>
      <c r="AF768" s="6"/>
      <c r="AG768" s="112">
        <v>0.005</v>
      </c>
      <c r="AH768" s="112">
        <v>1.0</v>
      </c>
      <c r="AI768" s="68" t="s">
        <v>64</v>
      </c>
      <c r="AJ768" s="112">
        <v>0.0</v>
      </c>
      <c r="AK768" s="6"/>
      <c r="AL768" s="6"/>
      <c r="AM768" s="112">
        <v>0.0</v>
      </c>
      <c r="AN768" s="112">
        <v>0.0</v>
      </c>
      <c r="AO768" s="112">
        <v>100.0</v>
      </c>
      <c r="AP768" s="112">
        <v>1.0</v>
      </c>
      <c r="AQ768" s="112">
        <v>1.98</v>
      </c>
      <c r="AR768" s="112">
        <v>0.0014151</v>
      </c>
      <c r="AS768" s="112">
        <v>84.05775</v>
      </c>
      <c r="AT768" s="112">
        <v>1.465E-4</v>
      </c>
      <c r="AU768" s="112">
        <v>0.0014075</v>
      </c>
      <c r="AV768" s="112">
        <v>8.965E-4</v>
      </c>
      <c r="AW768" s="112">
        <v>0.0042225</v>
      </c>
      <c r="AX768" s="112">
        <v>0.0</v>
      </c>
      <c r="AY768" s="112">
        <v>0.6862155</v>
      </c>
      <c r="AZ768" s="112">
        <v>-8.9765</v>
      </c>
    </row>
    <row r="769" hidden="1">
      <c r="A769">
        <f t="shared" si="2"/>
        <v>0</v>
      </c>
      <c r="B769" t="str">
        <f t="shared" si="3"/>
        <v/>
      </c>
      <c r="C769" t="str">
        <f>if(and(D$4&gt;1,E769=PROSES!$D$22),,D769)</f>
        <v/>
      </c>
      <c r="D769" s="1" t="str">
        <f>if(and(F$4&gt;1,F769=PROSES!$B$10),,F769)</f>
        <v/>
      </c>
      <c r="E769" t="str">
        <f t="shared" si="4"/>
        <v/>
      </c>
      <c r="F769" t="str">
        <f t="shared" si="5"/>
        <v/>
      </c>
      <c r="G769" s="1" t="str">
        <f>if(Z769=PROSES!$E$29,T769,)</f>
        <v/>
      </c>
      <c r="H769" t="str">
        <f>if(X769=PROSES!$E$29,T769,)</f>
        <v/>
      </c>
      <c r="I769" t="str">
        <f t="shared" si="6"/>
        <v/>
      </c>
      <c r="J769" t="str">
        <f>if(and($K$4&gt;1,R769=PROSES!$C$2),,K769)</f>
        <v/>
      </c>
      <c r="K769" s="1" t="str">
        <f>if(and($L$4&gt;1,L769=PROSES!$B$2),,L769)</f>
        <v/>
      </c>
      <c r="L769" t="str">
        <f t="shared" si="7"/>
        <v/>
      </c>
      <c r="M769" t="str">
        <f>if(Z769=PROSES!$B$3,T769,)</f>
        <v/>
      </c>
      <c r="N769" t="str">
        <f>if(X769=PROSES!$B$3,T769,)</f>
        <v/>
      </c>
      <c r="O769" t="str">
        <f t="shared" si="8"/>
        <v/>
      </c>
      <c r="P769" t="str">
        <f>if(Z769=PROSES!$B$1,T769,)</f>
        <v/>
      </c>
      <c r="Q769" t="str">
        <f>if(X769=PROSES!$B$1,T769,)</f>
        <v/>
      </c>
      <c r="R769" t="str">
        <f t="shared" si="9"/>
        <v>KTTMNAConsumer MNA</v>
      </c>
      <c r="S769" s="3"/>
      <c r="T769" s="68" t="s">
        <v>3886</v>
      </c>
      <c r="U769" s="68" t="s">
        <v>58</v>
      </c>
      <c r="V769" s="68" t="s">
        <v>58</v>
      </c>
      <c r="W769" s="68"/>
      <c r="X769" s="68" t="s">
        <v>3749</v>
      </c>
      <c r="Y769" s="68" t="s">
        <v>66</v>
      </c>
      <c r="Z769" s="68" t="s">
        <v>3887</v>
      </c>
      <c r="AA769" s="68" t="s">
        <v>61</v>
      </c>
      <c r="AB769" s="6"/>
      <c r="AC769" s="6"/>
      <c r="AD769" s="112">
        <v>1.0</v>
      </c>
      <c r="AE769" s="112">
        <v>1.0</v>
      </c>
      <c r="AF769" s="6"/>
      <c r="AG769" s="112">
        <v>1.0</v>
      </c>
      <c r="AH769" s="112">
        <v>1.0</v>
      </c>
      <c r="AI769" s="68" t="s">
        <v>64</v>
      </c>
      <c r="AJ769" s="112">
        <v>0.0</v>
      </c>
      <c r="AK769" s="6"/>
      <c r="AL769" s="6"/>
      <c r="AM769" s="112">
        <v>0.0</v>
      </c>
      <c r="AN769" s="112">
        <v>0.0</v>
      </c>
      <c r="AO769" s="112">
        <v>100.0</v>
      </c>
      <c r="AP769" s="112">
        <v>1.0</v>
      </c>
      <c r="AQ769" s="112">
        <v>0.0</v>
      </c>
      <c r="AR769" s="112">
        <v>0.0</v>
      </c>
      <c r="AS769" s="112">
        <v>0.0</v>
      </c>
      <c r="AT769" s="112">
        <v>0.0</v>
      </c>
      <c r="AU769" s="112">
        <v>0.0</v>
      </c>
      <c r="AV769" s="112">
        <v>0.0</v>
      </c>
      <c r="AW769" s="112">
        <v>0.0</v>
      </c>
      <c r="AX769" s="112">
        <v>0.0</v>
      </c>
      <c r="AY769" s="112"/>
      <c r="AZ769" s="112"/>
    </row>
    <row r="770" hidden="1">
      <c r="A770">
        <f t="shared" si="2"/>
        <v>0</v>
      </c>
      <c r="B770" t="str">
        <f t="shared" si="3"/>
        <v/>
      </c>
      <c r="C770" t="str">
        <f>if(and(D$4&gt;1,E770=PROSES!$D$22),,D770)</f>
        <v/>
      </c>
      <c r="D770" s="1" t="str">
        <f>if(and(F$4&gt;1,F770=PROSES!$B$10),,F770)</f>
        <v/>
      </c>
      <c r="E770" t="str">
        <f t="shared" si="4"/>
        <v/>
      </c>
      <c r="F770" t="str">
        <f t="shared" si="5"/>
        <v/>
      </c>
      <c r="G770" s="1" t="str">
        <f>if(Z770=PROSES!$E$29,T770,)</f>
        <v/>
      </c>
      <c r="H770" t="str">
        <f>if(X770=PROSES!$E$29,T770,)</f>
        <v/>
      </c>
      <c r="I770" t="str">
        <f t="shared" si="6"/>
        <v/>
      </c>
      <c r="J770" t="str">
        <f>if(and($K$4&gt;1,R770=PROSES!$C$2),,K770)</f>
        <v/>
      </c>
      <c r="K770" s="1" t="str">
        <f>if(and($L$4&gt;1,L770=PROSES!$B$2),,L770)</f>
        <v/>
      </c>
      <c r="L770" t="str">
        <f t="shared" si="7"/>
        <v/>
      </c>
      <c r="M770" t="str">
        <f>if(Z770=PROSES!$B$3,T770,)</f>
        <v/>
      </c>
      <c r="N770" t="str">
        <f>if(X770=PROSES!$B$3,T770,)</f>
        <v/>
      </c>
      <c r="O770" t="str">
        <f t="shared" si="8"/>
        <v/>
      </c>
      <c r="P770" t="str">
        <f>if(Z770=PROSES!$B$1,T770,)</f>
        <v/>
      </c>
      <c r="Q770" t="str">
        <f>if(X770=PROSES!$B$1,T770,)</f>
        <v/>
      </c>
      <c r="R770" t="str">
        <f t="shared" si="9"/>
        <v>MALIGI5KIARAPAYUNG5</v>
      </c>
      <c r="S770" s="3"/>
      <c r="T770" s="68" t="s">
        <v>1369</v>
      </c>
      <c r="U770" s="68" t="s">
        <v>115</v>
      </c>
      <c r="V770" s="68" t="s">
        <v>115</v>
      </c>
      <c r="W770" s="68" t="s">
        <v>90</v>
      </c>
      <c r="X770" s="68" t="s">
        <v>1260</v>
      </c>
      <c r="Y770" s="68" t="s">
        <v>88</v>
      </c>
      <c r="Z770" s="68" t="s">
        <v>1370</v>
      </c>
      <c r="AA770" s="68">
        <v>5.0</v>
      </c>
      <c r="AB770" s="6"/>
      <c r="AC770" s="6"/>
      <c r="AD770" s="112">
        <v>0.0</v>
      </c>
      <c r="AE770" s="112">
        <v>1.0</v>
      </c>
      <c r="AF770" s="6"/>
      <c r="AG770" s="112">
        <v>5.05</v>
      </c>
      <c r="AH770" s="112">
        <v>1.0</v>
      </c>
      <c r="AI770" s="68" t="s">
        <v>64</v>
      </c>
      <c r="AJ770" s="112">
        <v>0.0</v>
      </c>
      <c r="AK770" s="6"/>
      <c r="AL770" s="6"/>
      <c r="AM770" s="112">
        <v>0.0</v>
      </c>
      <c r="AN770" s="112">
        <v>0.0</v>
      </c>
      <c r="AO770" s="112">
        <v>100.0</v>
      </c>
      <c r="AP770" s="112">
        <v>1.0</v>
      </c>
      <c r="AQ770" s="112">
        <v>1.62</v>
      </c>
      <c r="AR770" s="112">
        <v>1.430944</v>
      </c>
      <c r="AS770" s="112">
        <v>82.15014</v>
      </c>
      <c r="AT770" s="112">
        <v>0.195435</v>
      </c>
      <c r="AU770" s="112">
        <v>1.417535</v>
      </c>
      <c r="AV770" s="112">
        <v>0.952935</v>
      </c>
      <c r="AW770" s="112">
        <v>4.252605</v>
      </c>
      <c r="AX770" s="112">
        <v>0.0</v>
      </c>
      <c r="AY770" s="112">
        <v>0.683587</v>
      </c>
      <c r="AZ770" s="112">
        <v>-7.109503</v>
      </c>
    </row>
    <row r="771" hidden="1">
      <c r="A771">
        <f t="shared" si="2"/>
        <v>0</v>
      </c>
      <c r="B771" t="str">
        <f t="shared" si="3"/>
        <v/>
      </c>
      <c r="C771" t="str">
        <f>if(and(D$4&gt;1,E771=PROSES!$D$22),,D771)</f>
        <v/>
      </c>
      <c r="D771" s="1" t="str">
        <f>if(and(F$4&gt;1,F771=PROSES!$B$10),,F771)</f>
        <v/>
      </c>
      <c r="E771" t="str">
        <f t="shared" si="4"/>
        <v/>
      </c>
      <c r="F771" t="str">
        <f t="shared" si="5"/>
        <v/>
      </c>
      <c r="G771" s="1" t="str">
        <f>if(Z771=PROSES!$E$29,T771,)</f>
        <v/>
      </c>
      <c r="H771" t="str">
        <f>if(X771=PROSES!$E$29,T771,)</f>
        <v/>
      </c>
      <c r="I771" t="str">
        <f t="shared" si="6"/>
        <v/>
      </c>
      <c r="J771" t="str">
        <f>if(and($K$4&gt;1,R771=PROSES!$C$2),,K771)</f>
        <v/>
      </c>
      <c r="K771" s="1" t="str">
        <f>if(and($L$4&gt;1,L771=PROSES!$B$2),,L771)</f>
        <v/>
      </c>
      <c r="L771" t="str">
        <f t="shared" si="7"/>
        <v/>
      </c>
      <c r="M771" t="str">
        <f>if(Z771=PROSES!$B$3,T771,)</f>
        <v/>
      </c>
      <c r="N771" t="str">
        <f>if(X771=PROSES!$B$3,T771,)</f>
        <v/>
      </c>
      <c r="O771" t="str">
        <f t="shared" si="8"/>
        <v/>
      </c>
      <c r="P771" t="str">
        <f>if(Z771=PROSES!$B$1,T771,)</f>
        <v/>
      </c>
      <c r="Q771" t="str">
        <f>if(X771=PROSES!$B$1,T771,)</f>
        <v/>
      </c>
      <c r="R771" t="str">
        <f t="shared" si="9"/>
        <v>KIARAPAYUNG5MALIGI5</v>
      </c>
      <c r="S771" s="3"/>
      <c r="T771" s="68" t="s">
        <v>1371</v>
      </c>
      <c r="U771" s="68" t="s">
        <v>115</v>
      </c>
      <c r="V771" s="68" t="s">
        <v>115</v>
      </c>
      <c r="W771" s="68" t="s">
        <v>90</v>
      </c>
      <c r="X771" s="68" t="s">
        <v>1370</v>
      </c>
      <c r="Y771" s="68">
        <v>5.0</v>
      </c>
      <c r="Z771" s="68" t="s">
        <v>1260</v>
      </c>
      <c r="AA771" s="68" t="s">
        <v>88</v>
      </c>
      <c r="AB771" s="6"/>
      <c r="AC771" s="6"/>
      <c r="AD771" s="112">
        <v>0.0</v>
      </c>
      <c r="AE771" s="112">
        <v>1.0</v>
      </c>
      <c r="AF771" s="6"/>
      <c r="AG771" s="112">
        <v>5.05</v>
      </c>
      <c r="AH771" s="112">
        <v>1.0</v>
      </c>
      <c r="AI771" s="68" t="s">
        <v>64</v>
      </c>
      <c r="AJ771" s="112">
        <v>0.0</v>
      </c>
      <c r="AK771" s="6"/>
      <c r="AL771" s="6"/>
      <c r="AM771" s="112">
        <v>0.0</v>
      </c>
      <c r="AN771" s="112">
        <v>0.0</v>
      </c>
      <c r="AO771" s="112">
        <v>100.0</v>
      </c>
      <c r="AP771" s="112">
        <v>1.0</v>
      </c>
      <c r="AQ771" s="112">
        <v>1.62</v>
      </c>
      <c r="AR771" s="112">
        <v>1.430944</v>
      </c>
      <c r="AS771" s="112">
        <v>82.15014</v>
      </c>
      <c r="AT771" s="112">
        <v>0.195435</v>
      </c>
      <c r="AU771" s="112">
        <v>1.417535</v>
      </c>
      <c r="AV771" s="112">
        <v>0.952935</v>
      </c>
      <c r="AW771" s="112">
        <v>4.252605</v>
      </c>
      <c r="AX771" s="112">
        <v>0.0</v>
      </c>
      <c r="AY771" s="112">
        <v>0.683587</v>
      </c>
      <c r="AZ771" s="112">
        <v>-7.109503</v>
      </c>
    </row>
    <row r="772" hidden="1">
      <c r="A772">
        <f t="shared" si="2"/>
        <v>0</v>
      </c>
      <c r="B772" t="str">
        <f t="shared" si="3"/>
        <v/>
      </c>
      <c r="C772" t="str">
        <f>if(and(D$4&gt;1,E772=PROSES!$D$22),,D772)</f>
        <v/>
      </c>
      <c r="D772" s="1" t="str">
        <f>if(and(F$4&gt;1,F772=PROSES!$B$10),,F772)</f>
        <v/>
      </c>
      <c r="E772" t="str">
        <f t="shared" si="4"/>
        <v/>
      </c>
      <c r="F772" t="str">
        <f t="shared" si="5"/>
        <v/>
      </c>
      <c r="G772" s="1" t="str">
        <f>if(Z772=PROSES!$E$29,T772,)</f>
        <v/>
      </c>
      <c r="H772" t="str">
        <f>if(X772=PROSES!$E$29,T772,)</f>
        <v/>
      </c>
      <c r="I772" t="str">
        <f t="shared" si="6"/>
        <v/>
      </c>
      <c r="J772" t="str">
        <f>if(and($K$4&gt;1,R772=PROSES!$C$2),,K772)</f>
        <v/>
      </c>
      <c r="K772" s="1" t="str">
        <f>if(and($L$4&gt;1,L772=PROSES!$B$2),,L772)</f>
        <v/>
      </c>
      <c r="L772" t="str">
        <f t="shared" si="7"/>
        <v/>
      </c>
      <c r="M772" t="str">
        <f>if(Z772=PROSES!$B$3,T772,)</f>
        <v/>
      </c>
      <c r="N772" t="str">
        <f>if(X772=PROSES!$B$3,T772,)</f>
        <v/>
      </c>
      <c r="O772" t="str">
        <f t="shared" si="8"/>
        <v/>
      </c>
      <c r="P772" t="str">
        <f>if(Z772=PROSES!$B$1,T772,)</f>
        <v/>
      </c>
      <c r="Q772" t="str">
        <f>if(X772=PROSES!$B$1,T772,)</f>
        <v/>
      </c>
      <c r="R772" t="str">
        <f t="shared" si="9"/>
        <v>BAYAH5MALINGPING</v>
      </c>
      <c r="S772" s="3"/>
      <c r="T772" s="68" t="s">
        <v>1372</v>
      </c>
      <c r="U772" s="68" t="s">
        <v>58</v>
      </c>
      <c r="V772" s="68" t="s">
        <v>58</v>
      </c>
      <c r="W772" s="68"/>
      <c r="X772" s="68" t="s">
        <v>202</v>
      </c>
      <c r="Y772" s="68" t="s">
        <v>66</v>
      </c>
      <c r="Z772" s="68" t="s">
        <v>1373</v>
      </c>
      <c r="AA772" s="68" t="s">
        <v>66</v>
      </c>
      <c r="AB772" s="6"/>
      <c r="AC772" s="6"/>
      <c r="AD772" s="112">
        <v>1.0</v>
      </c>
      <c r="AE772" s="112">
        <v>1.0</v>
      </c>
      <c r="AF772" s="6"/>
      <c r="AG772" s="112">
        <v>38.0</v>
      </c>
      <c r="AH772" s="112">
        <v>1.0</v>
      </c>
      <c r="AI772" s="68" t="s">
        <v>64</v>
      </c>
      <c r="AJ772" s="112">
        <v>0.0</v>
      </c>
      <c r="AK772" s="6"/>
      <c r="AL772" s="6"/>
      <c r="AM772" s="112">
        <v>0.0</v>
      </c>
      <c r="AN772" s="112">
        <v>0.0</v>
      </c>
      <c r="AO772" s="112">
        <v>100.0</v>
      </c>
      <c r="AP772" s="112">
        <v>1.0</v>
      </c>
      <c r="AQ772" s="112">
        <v>0.0</v>
      </c>
      <c r="AR772" s="112">
        <v>0.0</v>
      </c>
      <c r="AS772" s="112">
        <v>0.0</v>
      </c>
      <c r="AT772" s="112">
        <v>0.0</v>
      </c>
      <c r="AU772" s="112">
        <v>0.0</v>
      </c>
      <c r="AV772" s="112">
        <v>0.0</v>
      </c>
      <c r="AW772" s="112">
        <v>0.0</v>
      </c>
      <c r="AX772" s="112">
        <v>0.0</v>
      </c>
      <c r="AY772" s="112"/>
      <c r="AZ772" s="112"/>
    </row>
    <row r="773" hidden="1">
      <c r="A773">
        <f t="shared" si="2"/>
        <v>0</v>
      </c>
      <c r="B773" t="str">
        <f t="shared" si="3"/>
        <v/>
      </c>
      <c r="C773" t="str">
        <f>if(and(D$4&gt;1,E773=PROSES!$D$22),,D773)</f>
        <v/>
      </c>
      <c r="D773" s="1" t="str">
        <f>if(and(F$4&gt;1,F773=PROSES!$B$10),,F773)</f>
        <v/>
      </c>
      <c r="E773" t="str">
        <f t="shared" si="4"/>
        <v/>
      </c>
      <c r="F773" t="str">
        <f t="shared" si="5"/>
        <v/>
      </c>
      <c r="G773" s="1" t="str">
        <f>if(Z773=PROSES!$E$29,T773,)</f>
        <v/>
      </c>
      <c r="H773" t="str">
        <f>if(X773=PROSES!$E$29,T773,)</f>
        <v/>
      </c>
      <c r="I773" t="str">
        <f t="shared" si="6"/>
        <v/>
      </c>
      <c r="J773" t="str">
        <f>if(and($K$4&gt;1,R773=PROSES!$C$2),,K773)</f>
        <v/>
      </c>
      <c r="K773" s="1" t="str">
        <f>if(and($L$4&gt;1,L773=PROSES!$B$2),,L773)</f>
        <v/>
      </c>
      <c r="L773" t="str">
        <f t="shared" si="7"/>
        <v/>
      </c>
      <c r="M773" t="str">
        <f>if(Z773=PROSES!$B$3,T773,)</f>
        <v/>
      </c>
      <c r="N773" t="str">
        <f>if(X773=PROSES!$B$3,T773,)</f>
        <v/>
      </c>
      <c r="O773" t="str">
        <f t="shared" si="8"/>
        <v/>
      </c>
      <c r="P773" t="str">
        <f>if(Z773=PROSES!$B$1,T773,)</f>
        <v/>
      </c>
      <c r="Q773" t="str">
        <f>if(X773=PROSES!$B$1,T773,)</f>
        <v/>
      </c>
      <c r="R773" t="str">
        <f t="shared" si="9"/>
        <v>BAYAH5MALINGPING</v>
      </c>
      <c r="S773" s="3"/>
      <c r="T773" s="68" t="s">
        <v>1374</v>
      </c>
      <c r="U773" s="68" t="s">
        <v>58</v>
      </c>
      <c r="V773" s="68" t="s">
        <v>58</v>
      </c>
      <c r="W773" s="68"/>
      <c r="X773" s="68" t="s">
        <v>202</v>
      </c>
      <c r="Y773" s="68" t="s">
        <v>61</v>
      </c>
      <c r="Z773" s="68" t="s">
        <v>1373</v>
      </c>
      <c r="AA773" s="68" t="s">
        <v>66</v>
      </c>
      <c r="AB773" s="6"/>
      <c r="AC773" s="6"/>
      <c r="AD773" s="112">
        <v>1.0</v>
      </c>
      <c r="AE773" s="112">
        <v>1.0</v>
      </c>
      <c r="AF773" s="6"/>
      <c r="AG773" s="112">
        <v>38.0</v>
      </c>
      <c r="AH773" s="112">
        <v>1.0</v>
      </c>
      <c r="AI773" s="68" t="s">
        <v>64</v>
      </c>
      <c r="AJ773" s="112">
        <v>0.0</v>
      </c>
      <c r="AK773" s="6"/>
      <c r="AL773" s="6"/>
      <c r="AM773" s="112">
        <v>0.0</v>
      </c>
      <c r="AN773" s="112">
        <v>0.0</v>
      </c>
      <c r="AO773" s="112">
        <v>100.0</v>
      </c>
      <c r="AP773" s="112">
        <v>1.0</v>
      </c>
      <c r="AQ773" s="112">
        <v>0.0</v>
      </c>
      <c r="AR773" s="112">
        <v>0.0</v>
      </c>
      <c r="AS773" s="112">
        <v>0.0</v>
      </c>
      <c r="AT773" s="112">
        <v>0.0</v>
      </c>
      <c r="AU773" s="112">
        <v>0.0</v>
      </c>
      <c r="AV773" s="112">
        <v>0.0</v>
      </c>
      <c r="AW773" s="112">
        <v>0.0</v>
      </c>
      <c r="AX773" s="112">
        <v>0.0</v>
      </c>
      <c r="AY773" s="112"/>
      <c r="AZ773" s="112"/>
    </row>
    <row r="774">
      <c r="A774">
        <f t="shared" si="2"/>
        <v>0</v>
      </c>
      <c r="B774" t="str">
        <f t="shared" si="3"/>
        <v/>
      </c>
      <c r="C774" t="str">
        <f>if(and(D$4&gt;1,E774=PROSES!$D$22),,D774)</f>
        <v/>
      </c>
      <c r="D774" s="1" t="str">
        <f>if(and(F$4&gt;1,F774=PROSES!$B$10),,F774)</f>
        <v/>
      </c>
      <c r="E774" t="str">
        <f t="shared" si="4"/>
        <v/>
      </c>
      <c r="F774" t="str">
        <f t="shared" si="5"/>
        <v/>
      </c>
      <c r="G774" s="1" t="str">
        <f>if(Z774=PROSES!$E$29,T774,)</f>
        <v/>
      </c>
      <c r="H774" t="str">
        <f>if(X774=PROSES!$E$29,T774,)</f>
        <v/>
      </c>
      <c r="I774" t="str">
        <f t="shared" si="6"/>
        <v/>
      </c>
      <c r="J774" t="str">
        <f>if(and($K$4&gt;1,R774=PROSES!$C$2),,K774)</f>
        <v/>
      </c>
      <c r="K774" s="1" t="str">
        <f>if(and($L$4&gt;1,L774=PROSES!$B$2),,L774)</f>
        <v/>
      </c>
      <c r="L774" t="str">
        <f t="shared" si="7"/>
        <v/>
      </c>
      <c r="M774" t="str">
        <f>if(Z774=PROSES!$B$3,T774,)</f>
        <v/>
      </c>
      <c r="N774" t="str">
        <f>if(X774=PROSES!$B$3,T774,)</f>
        <v/>
      </c>
      <c r="O774" t="str">
        <f t="shared" si="8"/>
        <v/>
      </c>
      <c r="P774" t="str">
        <f>if(Z774=PROSES!$B$1,T774,)</f>
        <v/>
      </c>
      <c r="Q774" t="str">
        <f>if(X774=PROSES!$B$1,T774,)</f>
        <v/>
      </c>
      <c r="R774" t="str">
        <f t="shared" si="9"/>
        <v>PALURMASARAN</v>
      </c>
      <c r="S774" s="3"/>
      <c r="T774" s="68" t="s">
        <v>1375</v>
      </c>
      <c r="U774" s="68" t="s">
        <v>176</v>
      </c>
      <c r="V774" s="68" t="s">
        <v>176</v>
      </c>
      <c r="W774" s="68" t="s">
        <v>171</v>
      </c>
      <c r="X774" s="68" t="s">
        <v>1376</v>
      </c>
      <c r="Y774" s="68">
        <v>2.0</v>
      </c>
      <c r="Z774" s="68" t="s">
        <v>1377</v>
      </c>
      <c r="AA774" s="68">
        <v>1.0</v>
      </c>
      <c r="AB774" s="6"/>
      <c r="AC774" s="6"/>
      <c r="AD774" s="112">
        <v>0.0</v>
      </c>
      <c r="AE774" s="112">
        <v>1.0</v>
      </c>
      <c r="AF774" s="6"/>
      <c r="AG774" s="112">
        <v>12.4</v>
      </c>
      <c r="AH774" s="112">
        <v>1.0</v>
      </c>
      <c r="AI774" s="68" t="s">
        <v>64</v>
      </c>
      <c r="AJ774" s="112">
        <v>0.0</v>
      </c>
      <c r="AK774" s="6"/>
      <c r="AL774" s="6"/>
      <c r="AM774" s="112">
        <v>0.0</v>
      </c>
      <c r="AN774" s="112">
        <v>0.0</v>
      </c>
      <c r="AO774" s="112">
        <v>100.0</v>
      </c>
      <c r="AP774" s="112">
        <v>1.0</v>
      </c>
      <c r="AQ774" s="112">
        <v>0.58</v>
      </c>
      <c r="AR774" s="112">
        <v>5.202987</v>
      </c>
      <c r="AS774" s="112">
        <v>70.94324</v>
      </c>
      <c r="AT774" s="112">
        <v>1.6988</v>
      </c>
      <c r="AU774" s="112">
        <v>4.91784</v>
      </c>
      <c r="AV774" s="112">
        <v>3.5588</v>
      </c>
      <c r="AW774" s="112">
        <v>14.75352</v>
      </c>
      <c r="AX774" s="112">
        <v>0.0</v>
      </c>
      <c r="AY774" s="112">
        <v>0.6412987</v>
      </c>
      <c r="AZ774" s="112">
        <v>8.348166</v>
      </c>
    </row>
    <row r="775">
      <c r="A775">
        <f t="shared" si="2"/>
        <v>0</v>
      </c>
      <c r="B775" t="str">
        <f t="shared" si="3"/>
        <v/>
      </c>
      <c r="C775" t="str">
        <f>if(and(D$4&gt;1,E775=PROSES!$D$22),,D775)</f>
        <v/>
      </c>
      <c r="D775" s="1" t="str">
        <f>if(and(F$4&gt;1,F775=PROSES!$B$10),,F775)</f>
        <v/>
      </c>
      <c r="E775" t="str">
        <f t="shared" si="4"/>
        <v/>
      </c>
      <c r="F775" t="str">
        <f t="shared" si="5"/>
        <v/>
      </c>
      <c r="G775" s="1" t="str">
        <f>if(Z775=PROSES!$E$29,T775,)</f>
        <v/>
      </c>
      <c r="H775" t="str">
        <f>if(X775=PROSES!$E$29,T775,)</f>
        <v/>
      </c>
      <c r="I775" t="str">
        <f t="shared" si="6"/>
        <v/>
      </c>
      <c r="J775" t="str">
        <f>if(and($K$4&gt;1,R775=PROSES!$C$2),,K775)</f>
        <v/>
      </c>
      <c r="K775" s="1" t="str">
        <f>if(and($L$4&gt;1,L775=PROSES!$B$2),,L775)</f>
        <v/>
      </c>
      <c r="L775" t="str">
        <f t="shared" si="7"/>
        <v/>
      </c>
      <c r="M775" t="str">
        <f>if(Z775=PROSES!$B$3,T775,)</f>
        <v/>
      </c>
      <c r="N775" t="str">
        <f>if(X775=PROSES!$B$3,T775,)</f>
        <v/>
      </c>
      <c r="O775" t="str">
        <f t="shared" si="8"/>
        <v/>
      </c>
      <c r="P775" t="str">
        <f>if(Z775=PROSES!$B$1,T775,)</f>
        <v/>
      </c>
      <c r="Q775" t="str">
        <f>if(X775=PROSES!$B$1,T775,)</f>
        <v/>
      </c>
      <c r="R775" t="str">
        <f t="shared" si="9"/>
        <v>MASARANSRAGEN</v>
      </c>
      <c r="S775" s="3"/>
      <c r="T775" s="68" t="s">
        <v>1378</v>
      </c>
      <c r="U775" s="68" t="s">
        <v>176</v>
      </c>
      <c r="V775" s="68" t="s">
        <v>176</v>
      </c>
      <c r="W775" s="68" t="s">
        <v>171</v>
      </c>
      <c r="X775" s="68" t="s">
        <v>1377</v>
      </c>
      <c r="Y775" s="68">
        <v>1.0</v>
      </c>
      <c r="Z775" s="68" t="s">
        <v>1379</v>
      </c>
      <c r="AA775" s="68">
        <v>2.0</v>
      </c>
      <c r="AB775" s="6"/>
      <c r="AC775" s="6"/>
      <c r="AD775" s="112">
        <v>0.0</v>
      </c>
      <c r="AE775" s="112">
        <v>1.0</v>
      </c>
      <c r="AF775" s="6"/>
      <c r="AG775" s="112">
        <v>10.84</v>
      </c>
      <c r="AH775" s="112">
        <v>1.0</v>
      </c>
      <c r="AI775" s="68" t="s">
        <v>64</v>
      </c>
      <c r="AJ775" s="112">
        <v>0.0</v>
      </c>
      <c r="AK775" s="6"/>
      <c r="AL775" s="6"/>
      <c r="AM775" s="112">
        <v>0.0</v>
      </c>
      <c r="AN775" s="112">
        <v>0.0</v>
      </c>
      <c r="AO775" s="112">
        <v>100.0</v>
      </c>
      <c r="AP775" s="112">
        <v>1.0</v>
      </c>
      <c r="AQ775" s="112">
        <v>0.58</v>
      </c>
      <c r="AR775" s="112">
        <v>4.548418</v>
      </c>
      <c r="AS775" s="112">
        <v>70.94324</v>
      </c>
      <c r="AT775" s="112">
        <v>1.48508</v>
      </c>
      <c r="AU775" s="112">
        <v>4.299144</v>
      </c>
      <c r="AV775" s="112">
        <v>3.11108</v>
      </c>
      <c r="AW775" s="112">
        <v>12.89743</v>
      </c>
      <c r="AX775" s="112">
        <v>0.0</v>
      </c>
      <c r="AY775" s="112">
        <v>0.6412987</v>
      </c>
      <c r="AZ775" s="112">
        <v>8.348166</v>
      </c>
    </row>
    <row r="776" hidden="1">
      <c r="A776">
        <f t="shared" si="2"/>
        <v>0</v>
      </c>
      <c r="B776" t="str">
        <f t="shared" si="3"/>
        <v/>
      </c>
      <c r="C776" t="str">
        <f>if(and(D$4&gt;1,E776=PROSES!$D$22),,D776)</f>
        <v/>
      </c>
      <c r="D776" s="1" t="str">
        <f>if(and(F$4&gt;1,F776=PROSES!$B$10),,F776)</f>
        <v/>
      </c>
      <c r="E776" t="str">
        <f t="shared" si="4"/>
        <v/>
      </c>
      <c r="F776" t="str">
        <f t="shared" si="5"/>
        <v/>
      </c>
      <c r="G776" s="1" t="str">
        <f>if(Z776=PROSES!$E$29,T776,)</f>
        <v/>
      </c>
      <c r="H776" t="str">
        <f>if(X776=PROSES!$E$29,T776,)</f>
        <v/>
      </c>
      <c r="I776" t="str">
        <f t="shared" si="6"/>
        <v/>
      </c>
      <c r="J776" t="str">
        <f>if(and($K$4&gt;1,R776=PROSES!$C$2),,K776)</f>
        <v/>
      </c>
      <c r="K776" s="1" t="str">
        <f>if(and($L$4&gt;1,L776=PROSES!$B$2),,L776)</f>
        <v/>
      </c>
      <c r="L776" t="str">
        <f t="shared" si="7"/>
        <v/>
      </c>
      <c r="M776" t="str">
        <f>if(Z776=PROSES!$B$3,T776,)</f>
        <v/>
      </c>
      <c r="N776" t="str">
        <f>if(X776=PROSES!$B$3,T776,)</f>
        <v/>
      </c>
      <c r="O776" t="str">
        <f t="shared" si="8"/>
        <v/>
      </c>
      <c r="P776" t="str">
        <f>if(Z776=PROSES!$B$1,T776,)</f>
        <v/>
      </c>
      <c r="Q776" t="str">
        <f>if(X776=PROSES!$B$1,T776,)</f>
        <v/>
      </c>
      <c r="R776" t="str">
        <f t="shared" si="9"/>
        <v>MENDALAN</v>
      </c>
      <c r="S776" s="3"/>
      <c r="T776" s="68" t="s">
        <v>1380</v>
      </c>
      <c r="U776" s="68" t="s">
        <v>82</v>
      </c>
      <c r="V776" s="68" t="s">
        <v>82</v>
      </c>
      <c r="W776" s="68" t="s">
        <v>353</v>
      </c>
      <c r="X776" s="68" t="s">
        <v>1381</v>
      </c>
      <c r="Y776" s="68" t="s">
        <v>349</v>
      </c>
      <c r="Z776" s="68"/>
      <c r="AA776" s="112" t="s">
        <v>1382</v>
      </c>
      <c r="AB776" s="6"/>
      <c r="AC776" s="6"/>
      <c r="AD776" s="112">
        <v>0.0</v>
      </c>
      <c r="AE776" s="112">
        <v>1.0</v>
      </c>
      <c r="AF776" s="6"/>
      <c r="AG776" s="112">
        <v>18.0</v>
      </c>
      <c r="AH776" s="112">
        <v>1.0</v>
      </c>
      <c r="AI776" s="68" t="s">
        <v>64</v>
      </c>
      <c r="AJ776" s="112">
        <v>0.0</v>
      </c>
      <c r="AK776" s="6"/>
      <c r="AL776" s="6"/>
      <c r="AM776" s="112">
        <v>0.0</v>
      </c>
      <c r="AN776" s="112">
        <v>0.0</v>
      </c>
      <c r="AO776" s="112">
        <v>100.0</v>
      </c>
      <c r="AP776" s="112">
        <v>1.0</v>
      </c>
      <c r="AQ776" s="112">
        <v>0.31</v>
      </c>
      <c r="AR776" s="112">
        <v>9.464655</v>
      </c>
      <c r="AS776" s="112">
        <v>42.67244</v>
      </c>
      <c r="AT776" s="112">
        <v>6.9588</v>
      </c>
      <c r="AU776" s="112">
        <v>6.4152</v>
      </c>
      <c r="AV776" s="112">
        <v>9.6588</v>
      </c>
      <c r="AW776" s="112">
        <v>19.2456</v>
      </c>
      <c r="AX776" s="112">
        <v>0.0</v>
      </c>
      <c r="AY776" s="112">
        <v>0.4617676</v>
      </c>
      <c r="AZ776" s="112">
        <v>35.44377</v>
      </c>
    </row>
    <row r="777" hidden="1">
      <c r="A777">
        <f t="shared" si="2"/>
        <v>0</v>
      </c>
      <c r="B777" t="str">
        <f t="shared" si="3"/>
        <v/>
      </c>
      <c r="C777" t="str">
        <f>if(and(D$4&gt;1,E777=PROSES!$D$22),,D777)</f>
        <v/>
      </c>
      <c r="D777" s="1" t="str">
        <f>if(and(F$4&gt;1,F777=PROSES!$B$10),,F777)</f>
        <v/>
      </c>
      <c r="E777" t="str">
        <f t="shared" si="4"/>
        <v/>
      </c>
      <c r="F777" t="str">
        <f t="shared" si="5"/>
        <v/>
      </c>
      <c r="G777" s="1" t="str">
        <f>if(Z777=PROSES!$E$29,T777,)</f>
        <v/>
      </c>
      <c r="H777" t="str">
        <f>if(X777=PROSES!$E$29,T777,)</f>
        <v/>
      </c>
      <c r="I777" t="str">
        <f t="shared" si="6"/>
        <v/>
      </c>
      <c r="J777" t="str">
        <f>if(and($K$4&gt;1,R777=PROSES!$C$2),,K777)</f>
        <v/>
      </c>
      <c r="K777" s="1" t="str">
        <f>if(and($L$4&gt;1,L777=PROSES!$B$2),,L777)</f>
        <v/>
      </c>
      <c r="L777" t="str">
        <f t="shared" si="7"/>
        <v/>
      </c>
      <c r="M777" t="str">
        <f>if(Z777=PROSES!$B$3,T777,)</f>
        <v/>
      </c>
      <c r="N777" t="str">
        <f>if(X777=PROSES!$B$3,T777,)</f>
        <v/>
      </c>
      <c r="O777" t="str">
        <f t="shared" si="8"/>
        <v/>
      </c>
      <c r="P777" t="str">
        <f>if(Z777=PROSES!$B$1,T777,)</f>
        <v/>
      </c>
      <c r="Q777" t="str">
        <f>if(X777=PROSES!$B$1,T777,)</f>
        <v/>
      </c>
      <c r="R777" t="str">
        <f t="shared" si="9"/>
        <v>MENDALAN</v>
      </c>
      <c r="S777" s="3"/>
      <c r="T777" s="68" t="s">
        <v>1383</v>
      </c>
      <c r="U777" s="68" t="s">
        <v>82</v>
      </c>
      <c r="V777" s="68" t="s">
        <v>82</v>
      </c>
      <c r="W777" s="68" t="s">
        <v>353</v>
      </c>
      <c r="X777" s="68"/>
      <c r="Y777" s="68" t="s">
        <v>1384</v>
      </c>
      <c r="Z777" s="68" t="s">
        <v>1381</v>
      </c>
      <c r="AA777" s="68" t="s">
        <v>118</v>
      </c>
      <c r="AB777" s="6"/>
      <c r="AC777" s="6"/>
      <c r="AD777" s="112">
        <v>0.0</v>
      </c>
      <c r="AE777" s="112">
        <v>1.0</v>
      </c>
      <c r="AF777" s="6"/>
      <c r="AG777" s="112">
        <v>18.0</v>
      </c>
      <c r="AH777" s="112">
        <v>1.0</v>
      </c>
      <c r="AI777" s="68" t="s">
        <v>64</v>
      </c>
      <c r="AJ777" s="112">
        <v>0.0</v>
      </c>
      <c r="AK777" s="6"/>
      <c r="AL777" s="6"/>
      <c r="AM777" s="112">
        <v>0.0</v>
      </c>
      <c r="AN777" s="112">
        <v>0.0</v>
      </c>
      <c r="AO777" s="112">
        <v>100.0</v>
      </c>
      <c r="AP777" s="112">
        <v>1.0</v>
      </c>
      <c r="AQ777" s="112">
        <v>0.31</v>
      </c>
      <c r="AR777" s="112">
        <v>9.464655</v>
      </c>
      <c r="AS777" s="112">
        <v>42.67244</v>
      </c>
      <c r="AT777" s="112">
        <v>6.9588</v>
      </c>
      <c r="AU777" s="112">
        <v>6.4152</v>
      </c>
      <c r="AV777" s="112">
        <v>9.6588</v>
      </c>
      <c r="AW777" s="112">
        <v>19.2456</v>
      </c>
      <c r="AX777" s="112">
        <v>0.0</v>
      </c>
      <c r="AY777" s="112">
        <v>0.4617676</v>
      </c>
      <c r="AZ777" s="112">
        <v>35.44377</v>
      </c>
    </row>
    <row r="778" hidden="1">
      <c r="A778">
        <f t="shared" si="2"/>
        <v>0</v>
      </c>
      <c r="B778" t="str">
        <f t="shared" si="3"/>
        <v/>
      </c>
      <c r="C778" t="str">
        <f>if(and(D$4&gt;1,E778=PROSES!$D$22),,D778)</f>
        <v/>
      </c>
      <c r="D778" s="1" t="str">
        <f>if(and(F$4&gt;1,F778=PROSES!$B$10),,F778)</f>
        <v/>
      </c>
      <c r="E778" t="str">
        <f t="shared" si="4"/>
        <v/>
      </c>
      <c r="F778" t="str">
        <f t="shared" si="5"/>
        <v/>
      </c>
      <c r="G778" s="1" t="str">
        <f>if(Z778=PROSES!$E$29,T778,)</f>
        <v/>
      </c>
      <c r="H778" t="str">
        <f>if(X778=PROSES!$E$29,T778,)</f>
        <v/>
      </c>
      <c r="I778" t="str">
        <f t="shared" si="6"/>
        <v/>
      </c>
      <c r="J778" t="str">
        <f>if(and($K$4&gt;1,R778=PROSES!$C$2),,K778)</f>
        <v/>
      </c>
      <c r="K778" s="1" t="str">
        <f>if(and($L$4&gt;1,L778=PROSES!$B$2),,L778)</f>
        <v/>
      </c>
      <c r="L778" t="str">
        <f t="shared" si="7"/>
        <v/>
      </c>
      <c r="M778" t="str">
        <f>if(Z778=PROSES!$B$3,T778,)</f>
        <v/>
      </c>
      <c r="N778" t="str">
        <f>if(X778=PROSES!$B$3,T778,)</f>
        <v/>
      </c>
      <c r="O778" t="str">
        <f t="shared" si="8"/>
        <v/>
      </c>
      <c r="P778" t="str">
        <f>if(Z778=PROSES!$B$1,T778,)</f>
        <v/>
      </c>
      <c r="Q778" t="str">
        <f>if(X778=PROSES!$B$1,T778,)</f>
        <v/>
      </c>
      <c r="R778" t="str">
        <f t="shared" si="9"/>
        <v>MANDIRANCAN5ARJAWINANGUN BARU5</v>
      </c>
      <c r="S778" s="3"/>
      <c r="T778" s="68" t="s">
        <v>1385</v>
      </c>
      <c r="U778" s="68" t="s">
        <v>115</v>
      </c>
      <c r="V778" s="68" t="s">
        <v>115</v>
      </c>
      <c r="W778" s="68" t="s">
        <v>90</v>
      </c>
      <c r="X778" s="68" t="s">
        <v>1386</v>
      </c>
      <c r="Y778" s="68" t="s">
        <v>85</v>
      </c>
      <c r="Z778" s="68" t="s">
        <v>1060</v>
      </c>
      <c r="AA778" s="68" t="s">
        <v>85</v>
      </c>
      <c r="AB778" s="6"/>
      <c r="AC778" s="6"/>
      <c r="AD778" s="112">
        <v>0.0</v>
      </c>
      <c r="AE778" s="112">
        <v>1.0</v>
      </c>
      <c r="AF778" s="6"/>
      <c r="AG778" s="112">
        <v>30.757</v>
      </c>
      <c r="AH778" s="112">
        <v>1.0</v>
      </c>
      <c r="AI778" s="68" t="s">
        <v>64</v>
      </c>
      <c r="AJ778" s="112">
        <v>0.0</v>
      </c>
      <c r="AK778" s="6"/>
      <c r="AL778" s="6"/>
      <c r="AM778" s="112">
        <v>0.0</v>
      </c>
      <c r="AN778" s="112">
        <v>0.0</v>
      </c>
      <c r="AO778" s="112">
        <v>100.0</v>
      </c>
      <c r="AP778" s="112">
        <v>1.0</v>
      </c>
      <c r="AQ778" s="112">
        <v>1.62</v>
      </c>
      <c r="AR778" s="112">
        <v>8.715157</v>
      </c>
      <c r="AS778" s="112">
        <v>82.15014</v>
      </c>
      <c r="AT778" s="112">
        <v>1.190296</v>
      </c>
      <c r="AU778" s="112">
        <v>8.63349</v>
      </c>
      <c r="AV778" s="112">
        <v>5.803846</v>
      </c>
      <c r="AW778" s="112">
        <v>25.90047</v>
      </c>
      <c r="AX778" s="112">
        <v>0.0</v>
      </c>
      <c r="AY778" s="112">
        <v>0.683587</v>
      </c>
      <c r="AZ778" s="112">
        <v>-7.109503</v>
      </c>
    </row>
    <row r="779" hidden="1">
      <c r="A779">
        <f t="shared" si="2"/>
        <v>0</v>
      </c>
      <c r="B779" t="str">
        <f t="shared" si="3"/>
        <v/>
      </c>
      <c r="C779" t="str">
        <f>if(and(D$4&gt;1,E779=PROSES!$D$22),,D779)</f>
        <v/>
      </c>
      <c r="D779" s="1" t="str">
        <f>if(and(F$4&gt;1,F779=PROSES!$B$10),,F779)</f>
        <v/>
      </c>
      <c r="E779" t="str">
        <f t="shared" si="4"/>
        <v/>
      </c>
      <c r="F779" t="str">
        <f t="shared" si="5"/>
        <v/>
      </c>
      <c r="G779" s="1" t="str">
        <f>if(Z779=PROSES!$E$29,T779,)</f>
        <v/>
      </c>
      <c r="H779" t="str">
        <f>if(X779=PROSES!$E$29,T779,)</f>
        <v/>
      </c>
      <c r="I779" t="str">
        <f t="shared" si="6"/>
        <v/>
      </c>
      <c r="J779" t="str">
        <f>if(and($K$4&gt;1,R779=PROSES!$C$2),,K779)</f>
        <v/>
      </c>
      <c r="K779" s="1" t="str">
        <f>if(and($L$4&gt;1,L779=PROSES!$B$2),,L779)</f>
        <v/>
      </c>
      <c r="L779" t="str">
        <f t="shared" si="7"/>
        <v/>
      </c>
      <c r="M779" t="str">
        <f>if(Z779=PROSES!$B$3,T779,)</f>
        <v/>
      </c>
      <c r="N779" t="str">
        <f>if(X779=PROSES!$B$3,T779,)</f>
        <v/>
      </c>
      <c r="O779" t="str">
        <f t="shared" si="8"/>
        <v/>
      </c>
      <c r="P779" t="str">
        <f>if(Z779=PROSES!$B$1,T779,)</f>
        <v/>
      </c>
      <c r="Q779" t="str">
        <f>if(X779=PROSES!$B$1,T779,)</f>
        <v/>
      </c>
      <c r="R779" t="str">
        <f t="shared" si="9"/>
        <v>MANDIRANCAN5ARJAWINANGUN BARU5</v>
      </c>
      <c r="S779" s="3"/>
      <c r="T779" s="68" t="s">
        <v>1387</v>
      </c>
      <c r="U779" s="68" t="s">
        <v>115</v>
      </c>
      <c r="V779" s="68" t="s">
        <v>115</v>
      </c>
      <c r="W779" s="68" t="s">
        <v>90</v>
      </c>
      <c r="X779" s="68" t="s">
        <v>1386</v>
      </c>
      <c r="Y779" s="112" t="s">
        <v>88</v>
      </c>
      <c r="Z779" s="68" t="s">
        <v>1060</v>
      </c>
      <c r="AA779" s="68" t="s">
        <v>88</v>
      </c>
      <c r="AB779" s="6"/>
      <c r="AC779" s="6"/>
      <c r="AD779" s="112">
        <v>0.0</v>
      </c>
      <c r="AE779" s="112">
        <v>1.0</v>
      </c>
      <c r="AF779" s="6"/>
      <c r="AG779" s="112">
        <v>30.757</v>
      </c>
      <c r="AH779" s="112">
        <v>1.0</v>
      </c>
      <c r="AI779" s="68" t="s">
        <v>64</v>
      </c>
      <c r="AJ779" s="112">
        <v>0.0</v>
      </c>
      <c r="AK779" s="6"/>
      <c r="AL779" s="6"/>
      <c r="AM779" s="112">
        <v>0.0</v>
      </c>
      <c r="AN779" s="112">
        <v>0.0</v>
      </c>
      <c r="AO779" s="112">
        <v>100.0</v>
      </c>
      <c r="AP779" s="112">
        <v>1.0</v>
      </c>
      <c r="AQ779" s="112">
        <v>1.62</v>
      </c>
      <c r="AR779" s="112">
        <v>8.715157</v>
      </c>
      <c r="AS779" s="112">
        <v>82.15014</v>
      </c>
      <c r="AT779" s="112">
        <v>1.190296</v>
      </c>
      <c r="AU779" s="112">
        <v>8.63349</v>
      </c>
      <c r="AV779" s="112">
        <v>5.803846</v>
      </c>
      <c r="AW779" s="112">
        <v>25.90047</v>
      </c>
      <c r="AX779" s="112">
        <v>0.0</v>
      </c>
      <c r="AY779" s="112">
        <v>0.683587</v>
      </c>
      <c r="AZ779" s="112">
        <v>-7.109503</v>
      </c>
    </row>
    <row r="780" hidden="1">
      <c r="A780">
        <f t="shared" si="2"/>
        <v>0</v>
      </c>
      <c r="B780" t="str">
        <f t="shared" si="3"/>
        <v/>
      </c>
      <c r="C780" t="str">
        <f>if(and(D$4&gt;1,E780=PROSES!$D$22),,D780)</f>
        <v/>
      </c>
      <c r="D780" s="1" t="str">
        <f>if(and(F$4&gt;1,F780=PROSES!$B$10),,F780)</f>
        <v/>
      </c>
      <c r="E780" t="str">
        <f t="shared" si="4"/>
        <v/>
      </c>
      <c r="F780" t="str">
        <f t="shared" si="5"/>
        <v/>
      </c>
      <c r="G780" s="1" t="str">
        <f>if(Z780=PROSES!$E$29,T780,)</f>
        <v/>
      </c>
      <c r="H780" t="str">
        <f>if(X780=PROSES!$E$29,T780,)</f>
        <v/>
      </c>
      <c r="I780" t="str">
        <f t="shared" si="6"/>
        <v/>
      </c>
      <c r="J780" t="str">
        <f>if(and($K$4&gt;1,R780=PROSES!$C$2),,K780)</f>
        <v/>
      </c>
      <c r="K780" s="1" t="str">
        <f>if(and($L$4&gt;1,L780=PROSES!$B$2),,L780)</f>
        <v/>
      </c>
      <c r="L780" t="str">
        <f t="shared" si="7"/>
        <v/>
      </c>
      <c r="M780" t="str">
        <f>if(Z780=PROSES!$B$3,T780,)</f>
        <v/>
      </c>
      <c r="N780" t="str">
        <f>if(X780=PROSES!$B$3,T780,)</f>
        <v/>
      </c>
      <c r="O780" t="str">
        <f t="shared" si="8"/>
        <v/>
      </c>
      <c r="P780" t="str">
        <f>if(Z780=PROSES!$B$1,T780,)</f>
        <v/>
      </c>
      <c r="Q780" t="str">
        <f>if(X780=PROSES!$B$1,T780,)</f>
        <v/>
      </c>
      <c r="R780" t="str">
        <f t="shared" si="9"/>
        <v>MANDIRANCAN7BANDUNG SELATAN7</v>
      </c>
      <c r="S780" s="3"/>
      <c r="T780" s="68" t="s">
        <v>1388</v>
      </c>
      <c r="U780" s="68" t="s">
        <v>75</v>
      </c>
      <c r="V780" s="68" t="s">
        <v>75</v>
      </c>
      <c r="W780" s="114" t="s">
        <v>233</v>
      </c>
      <c r="X780" s="68" t="s">
        <v>1389</v>
      </c>
      <c r="Y780" s="68" t="s">
        <v>236</v>
      </c>
      <c r="Z780" s="68" t="s">
        <v>235</v>
      </c>
      <c r="AA780" s="112" t="s">
        <v>236</v>
      </c>
      <c r="AB780" s="6"/>
      <c r="AC780" s="6"/>
      <c r="AD780" s="112">
        <v>0.0</v>
      </c>
      <c r="AE780" s="112">
        <v>1.0</v>
      </c>
      <c r="AF780" s="6"/>
      <c r="AG780" s="112">
        <v>119.3</v>
      </c>
      <c r="AH780" s="112">
        <v>1.0</v>
      </c>
      <c r="AI780" s="68" t="s">
        <v>64</v>
      </c>
      <c r="AJ780" s="112">
        <v>0.0</v>
      </c>
      <c r="AK780" s="6"/>
      <c r="AL780" s="6"/>
      <c r="AM780" s="112">
        <v>0.0</v>
      </c>
      <c r="AN780" s="112">
        <v>0.0</v>
      </c>
      <c r="AO780" s="112">
        <v>100.0</v>
      </c>
      <c r="AP780" s="112">
        <v>1.0</v>
      </c>
      <c r="AQ780" s="112">
        <v>1.98</v>
      </c>
      <c r="AR780" s="112">
        <v>33.76438</v>
      </c>
      <c r="AS780" s="112">
        <v>84.05775</v>
      </c>
      <c r="AT780" s="112">
        <v>3.49549</v>
      </c>
      <c r="AU780" s="112">
        <v>33.58295</v>
      </c>
      <c r="AV780" s="112">
        <v>21.39049</v>
      </c>
      <c r="AW780" s="112">
        <v>100.7489</v>
      </c>
      <c r="AX780" s="112">
        <v>0.0</v>
      </c>
      <c r="AY780" s="112">
        <v>0.6862155</v>
      </c>
      <c r="AZ780" s="112">
        <v>-8.9765</v>
      </c>
    </row>
    <row r="781" hidden="1">
      <c r="A781">
        <f t="shared" si="2"/>
        <v>0</v>
      </c>
      <c r="B781" t="str">
        <f t="shared" si="3"/>
        <v/>
      </c>
      <c r="C781" t="str">
        <f>if(and(D$4&gt;1,E781=PROSES!$D$22),,D781)</f>
        <v/>
      </c>
      <c r="D781" s="1" t="str">
        <f>if(and(F$4&gt;1,F781=PROSES!$B$10),,F781)</f>
        <v/>
      </c>
      <c r="E781" t="str">
        <f t="shared" si="4"/>
        <v/>
      </c>
      <c r="F781" t="str">
        <f t="shared" si="5"/>
        <v/>
      </c>
      <c r="G781" s="1" t="str">
        <f>if(Z781=PROSES!$E$29,T781,)</f>
        <v/>
      </c>
      <c r="H781" t="str">
        <f>if(X781=PROSES!$E$29,T781,)</f>
        <v/>
      </c>
      <c r="I781" t="str">
        <f t="shared" si="6"/>
        <v/>
      </c>
      <c r="J781" t="str">
        <f>if(and($K$4&gt;1,R781=PROSES!$C$2),,K781)</f>
        <v/>
      </c>
      <c r="K781" s="1" t="str">
        <f>if(and($L$4&gt;1,L781=PROSES!$B$2),,L781)</f>
        <v/>
      </c>
      <c r="L781" t="str">
        <f t="shared" si="7"/>
        <v/>
      </c>
      <c r="M781" t="str">
        <f>if(Z781=PROSES!$B$3,T781,)</f>
        <v/>
      </c>
      <c r="N781" t="str">
        <f>if(X781=PROSES!$B$3,T781,)</f>
        <v/>
      </c>
      <c r="O781" t="str">
        <f t="shared" si="8"/>
        <v/>
      </c>
      <c r="P781" t="str">
        <f>if(Z781=PROSES!$B$1,T781,)</f>
        <v/>
      </c>
      <c r="Q781" t="str">
        <f>if(X781=PROSES!$B$1,T781,)</f>
        <v/>
      </c>
      <c r="R781" t="str">
        <f t="shared" si="9"/>
        <v>MANDIRANCAN7PEMALANG7</v>
      </c>
      <c r="S781" s="3"/>
      <c r="T781" s="68" t="s">
        <v>1390</v>
      </c>
      <c r="U781" s="68" t="s">
        <v>176</v>
      </c>
      <c r="V781" s="68" t="s">
        <v>176</v>
      </c>
      <c r="W781" s="68" t="s">
        <v>233</v>
      </c>
      <c r="X781" s="68" t="s">
        <v>1389</v>
      </c>
      <c r="Y781" s="112" t="s">
        <v>236</v>
      </c>
      <c r="Z781" s="68" t="s">
        <v>427</v>
      </c>
      <c r="AA781" s="68" t="s">
        <v>78</v>
      </c>
      <c r="AB781" s="6"/>
      <c r="AC781" s="6"/>
      <c r="AD781" s="112">
        <v>0.0</v>
      </c>
      <c r="AE781" s="112">
        <v>1.0</v>
      </c>
      <c r="AF781" s="6"/>
      <c r="AG781" s="112">
        <v>149.89</v>
      </c>
      <c r="AH781" s="112">
        <v>1.0</v>
      </c>
      <c r="AI781" s="68" t="s">
        <v>64</v>
      </c>
      <c r="AJ781" s="112">
        <v>0.0</v>
      </c>
      <c r="AK781" s="6"/>
      <c r="AL781" s="6"/>
      <c r="AM781" s="112">
        <v>0.0</v>
      </c>
      <c r="AN781" s="112">
        <v>0.0</v>
      </c>
      <c r="AO781" s="112">
        <v>100.0</v>
      </c>
      <c r="AP781" s="112">
        <v>1.0</v>
      </c>
      <c r="AQ781" s="112">
        <v>1.98</v>
      </c>
      <c r="AR781" s="112">
        <v>42.42198</v>
      </c>
      <c r="AS781" s="112">
        <v>84.05775</v>
      </c>
      <c r="AT781" s="112">
        <v>4.391777</v>
      </c>
      <c r="AU781" s="112">
        <v>42.19404</v>
      </c>
      <c r="AV781" s="112">
        <v>26.87528</v>
      </c>
      <c r="AW781" s="112">
        <v>126.5821</v>
      </c>
      <c r="AX781" s="112">
        <v>0.0</v>
      </c>
      <c r="AY781" s="112">
        <v>0.6862155</v>
      </c>
      <c r="AZ781" s="112">
        <v>-8.9765</v>
      </c>
    </row>
    <row r="782" hidden="1">
      <c r="A782">
        <f t="shared" si="2"/>
        <v>0</v>
      </c>
      <c r="B782" t="str">
        <f t="shared" si="3"/>
        <v/>
      </c>
      <c r="C782" t="str">
        <f>if(and(D$4&gt;1,E782=PROSES!$D$22),,D782)</f>
        <v/>
      </c>
      <c r="D782" s="1" t="str">
        <f>if(and(F$4&gt;1,F782=PROSES!$B$10),,F782)</f>
        <v/>
      </c>
      <c r="E782" t="str">
        <f t="shared" si="4"/>
        <v/>
      </c>
      <c r="F782" t="str">
        <f t="shared" si="5"/>
        <v/>
      </c>
      <c r="G782" s="1" t="str">
        <f>if(Z782=PROSES!$E$29,T782,)</f>
        <v/>
      </c>
      <c r="H782" t="str">
        <f>if(X782=PROSES!$E$29,T782,)</f>
        <v/>
      </c>
      <c r="I782" t="str">
        <f t="shared" si="6"/>
        <v/>
      </c>
      <c r="J782" t="str">
        <f>if(and($K$4&gt;1,R782=PROSES!$C$2),,K782)</f>
        <v/>
      </c>
      <c r="K782" s="1" t="str">
        <f>if(and($L$4&gt;1,L782=PROSES!$B$2),,L782)</f>
        <v/>
      </c>
      <c r="L782" t="str">
        <f t="shared" si="7"/>
        <v/>
      </c>
      <c r="M782" t="str">
        <f>if(Z782=PROSES!$B$3,T782,)</f>
        <v/>
      </c>
      <c r="N782" t="str">
        <f>if(X782=PROSES!$B$3,T782,)</f>
        <v/>
      </c>
      <c r="O782" t="str">
        <f t="shared" si="8"/>
        <v/>
      </c>
      <c r="P782" t="str">
        <f>if(Z782=PROSES!$B$1,T782,)</f>
        <v/>
      </c>
      <c r="Q782" t="str">
        <f>if(X782=PROSES!$B$1,T782,)</f>
        <v/>
      </c>
      <c r="R782" t="str">
        <f t="shared" si="9"/>
        <v>MANDIRANCAN7PEMALANG7</v>
      </c>
      <c r="S782" s="3"/>
      <c r="T782" s="68" t="s">
        <v>1391</v>
      </c>
      <c r="U782" s="68" t="s">
        <v>176</v>
      </c>
      <c r="V782" s="68" t="s">
        <v>176</v>
      </c>
      <c r="W782" s="114" t="s">
        <v>233</v>
      </c>
      <c r="X782" s="68" t="s">
        <v>1389</v>
      </c>
      <c r="Y782" s="68" t="s">
        <v>236</v>
      </c>
      <c r="Z782" s="68" t="s">
        <v>427</v>
      </c>
      <c r="AA782" s="112" t="s">
        <v>78</v>
      </c>
      <c r="AB782" s="6"/>
      <c r="AC782" s="6"/>
      <c r="AD782" s="112">
        <v>0.0</v>
      </c>
      <c r="AE782" s="112">
        <v>1.0</v>
      </c>
      <c r="AF782" s="6"/>
      <c r="AG782" s="112">
        <v>149.89</v>
      </c>
      <c r="AH782" s="112">
        <v>1.0</v>
      </c>
      <c r="AI782" s="68" t="s">
        <v>64</v>
      </c>
      <c r="AJ782" s="112">
        <v>0.0</v>
      </c>
      <c r="AK782" s="6"/>
      <c r="AL782" s="6"/>
      <c r="AM782" s="112">
        <v>0.0</v>
      </c>
      <c r="AN782" s="112">
        <v>0.0</v>
      </c>
      <c r="AO782" s="112">
        <v>100.0</v>
      </c>
      <c r="AP782" s="112">
        <v>1.0</v>
      </c>
      <c r="AQ782" s="112">
        <v>1.98</v>
      </c>
      <c r="AR782" s="112">
        <v>42.42198</v>
      </c>
      <c r="AS782" s="112">
        <v>84.05775</v>
      </c>
      <c r="AT782" s="112">
        <v>4.391777</v>
      </c>
      <c r="AU782" s="112">
        <v>42.19404</v>
      </c>
      <c r="AV782" s="112">
        <v>26.87528</v>
      </c>
      <c r="AW782" s="112">
        <v>126.5821</v>
      </c>
      <c r="AX782" s="112">
        <v>0.0</v>
      </c>
      <c r="AY782" s="112">
        <v>0.6862155</v>
      </c>
      <c r="AZ782" s="112">
        <v>-8.9765</v>
      </c>
    </row>
    <row r="783" hidden="1">
      <c r="A783">
        <f t="shared" si="2"/>
        <v>0</v>
      </c>
      <c r="B783" t="str">
        <f t="shared" si="3"/>
        <v/>
      </c>
      <c r="C783" t="str">
        <f>if(and(D$4&gt;1,E783=PROSES!$D$22),,D783)</f>
        <v/>
      </c>
      <c r="D783" s="1" t="str">
        <f>if(and(F$4&gt;1,F783=PROSES!$B$10),,F783)</f>
        <v/>
      </c>
      <c r="E783" t="str">
        <f t="shared" si="4"/>
        <v/>
      </c>
      <c r="F783" t="str">
        <f t="shared" si="5"/>
        <v/>
      </c>
      <c r="G783" s="1" t="str">
        <f>if(Z783=PROSES!$E$29,T783,)</f>
        <v/>
      </c>
      <c r="H783" t="str">
        <f>if(X783=PROSES!$E$29,T783,)</f>
        <v/>
      </c>
      <c r="I783" t="str">
        <f t="shared" si="6"/>
        <v/>
      </c>
      <c r="J783" t="str">
        <f>if(and($K$4&gt;1,R783=PROSES!$C$2),,K783)</f>
        <v/>
      </c>
      <c r="K783" s="1" t="str">
        <f>if(and($L$4&gt;1,L783=PROSES!$B$2),,L783)</f>
        <v/>
      </c>
      <c r="L783" t="str">
        <f t="shared" si="7"/>
        <v/>
      </c>
      <c r="M783" t="str">
        <f>if(Z783=PROSES!$B$3,T783,)</f>
        <v/>
      </c>
      <c r="N783" t="str">
        <f>if(X783=PROSES!$B$3,T783,)</f>
        <v/>
      </c>
      <c r="O783" t="str">
        <f t="shared" si="8"/>
        <v/>
      </c>
      <c r="P783" t="str">
        <f>if(Z783=PROSES!$B$1,T783,)</f>
        <v/>
      </c>
      <c r="Q783" t="str">
        <f>if(X783=PROSES!$B$1,T783,)</f>
        <v/>
      </c>
      <c r="R783" t="str">
        <f t="shared" si="9"/>
        <v>MANDIRANCAN5SUNYARAGI5</v>
      </c>
      <c r="S783" s="3"/>
      <c r="T783" s="68" t="s">
        <v>1392</v>
      </c>
      <c r="U783" s="68" t="s">
        <v>115</v>
      </c>
      <c r="V783" s="68" t="s">
        <v>115</v>
      </c>
      <c r="W783" s="68" t="s">
        <v>90</v>
      </c>
      <c r="X783" s="68" t="s">
        <v>1386</v>
      </c>
      <c r="Y783" s="68" t="s">
        <v>85</v>
      </c>
      <c r="Z783" s="68" t="s">
        <v>1155</v>
      </c>
      <c r="AA783" s="68" t="s">
        <v>88</v>
      </c>
      <c r="AB783" s="6"/>
      <c r="AC783" s="6"/>
      <c r="AD783" s="112">
        <v>0.0</v>
      </c>
      <c r="AE783" s="112">
        <v>1.0</v>
      </c>
      <c r="AF783" s="6"/>
      <c r="AG783" s="112">
        <v>11.52</v>
      </c>
      <c r="AH783" s="112">
        <v>1.0</v>
      </c>
      <c r="AI783" s="68" t="s">
        <v>64</v>
      </c>
      <c r="AJ783" s="112">
        <v>0.0</v>
      </c>
      <c r="AK783" s="6"/>
      <c r="AL783" s="6"/>
      <c r="AM783" s="112">
        <v>0.0</v>
      </c>
      <c r="AN783" s="112">
        <v>0.0</v>
      </c>
      <c r="AO783" s="112">
        <v>100.0</v>
      </c>
      <c r="AP783" s="112">
        <v>1.0</v>
      </c>
      <c r="AQ783" s="112">
        <v>1.62</v>
      </c>
      <c r="AR783" s="112">
        <v>3.264252</v>
      </c>
      <c r="AS783" s="112">
        <v>82.15014</v>
      </c>
      <c r="AT783" s="112">
        <v>0.445824</v>
      </c>
      <c r="AU783" s="112">
        <v>3.233664</v>
      </c>
      <c r="AV783" s="112">
        <v>2.173824</v>
      </c>
      <c r="AW783" s="112">
        <v>9.700993</v>
      </c>
      <c r="AX783" s="112">
        <v>0.0</v>
      </c>
      <c r="AY783" s="112">
        <v>0.683587</v>
      </c>
      <c r="AZ783" s="112">
        <v>-7.109503</v>
      </c>
    </row>
    <row r="784" hidden="1">
      <c r="A784">
        <f t="shared" si="2"/>
        <v>0</v>
      </c>
      <c r="B784" t="str">
        <f t="shared" si="3"/>
        <v/>
      </c>
      <c r="C784" t="str">
        <f>if(and(D$4&gt;1,E784=PROSES!$D$22),,D784)</f>
        <v/>
      </c>
      <c r="D784" s="1" t="str">
        <f>if(and(F$4&gt;1,F784=PROSES!$B$10),,F784)</f>
        <v/>
      </c>
      <c r="E784" t="str">
        <f t="shared" si="4"/>
        <v/>
      </c>
      <c r="F784" t="str">
        <f t="shared" si="5"/>
        <v/>
      </c>
      <c r="G784" s="1" t="str">
        <f>if(Z784=PROSES!$E$29,T784,)</f>
        <v/>
      </c>
      <c r="H784" t="str">
        <f>if(X784=PROSES!$E$29,T784,)</f>
        <v/>
      </c>
      <c r="I784" t="str">
        <f t="shared" si="6"/>
        <v/>
      </c>
      <c r="J784" t="str">
        <f>if(and($K$4&gt;1,R784=PROSES!$C$2),,K784)</f>
        <v/>
      </c>
      <c r="K784" s="1" t="str">
        <f>if(and($L$4&gt;1,L784=PROSES!$B$2),,L784)</f>
        <v/>
      </c>
      <c r="L784" t="str">
        <f t="shared" si="7"/>
        <v/>
      </c>
      <c r="M784" t="str">
        <f>if(Z784=PROSES!$B$3,T784,)</f>
        <v/>
      </c>
      <c r="N784" t="str">
        <f>if(X784=PROSES!$B$3,T784,)</f>
        <v/>
      </c>
      <c r="O784" t="str">
        <f t="shared" si="8"/>
        <v/>
      </c>
      <c r="P784" t="str">
        <f>if(Z784=PROSES!$B$1,T784,)</f>
        <v/>
      </c>
      <c r="Q784" t="str">
        <f>if(X784=PROSES!$B$1,T784,)</f>
        <v/>
      </c>
      <c r="R784" t="str">
        <f t="shared" si="9"/>
        <v>MANDIRANCAN5SUNYARAGI5</v>
      </c>
      <c r="S784" s="3"/>
      <c r="T784" s="68" t="s">
        <v>1393</v>
      </c>
      <c r="U784" s="68" t="s">
        <v>115</v>
      </c>
      <c r="V784" s="68" t="s">
        <v>115</v>
      </c>
      <c r="W784" s="114" t="s">
        <v>90</v>
      </c>
      <c r="X784" s="68" t="s">
        <v>1386</v>
      </c>
      <c r="Y784" s="68" t="s">
        <v>88</v>
      </c>
      <c r="Z784" s="68" t="s">
        <v>1155</v>
      </c>
      <c r="AA784" s="68" t="s">
        <v>88</v>
      </c>
      <c r="AB784" s="6"/>
      <c r="AC784" s="6"/>
      <c r="AD784" s="112">
        <v>0.0</v>
      </c>
      <c r="AE784" s="112">
        <v>1.0</v>
      </c>
      <c r="AF784" s="6"/>
      <c r="AG784" s="112">
        <v>11.52</v>
      </c>
      <c r="AH784" s="112">
        <v>1.0</v>
      </c>
      <c r="AI784" s="68" t="s">
        <v>64</v>
      </c>
      <c r="AJ784" s="112">
        <v>0.0</v>
      </c>
      <c r="AK784" s="6"/>
      <c r="AL784" s="6"/>
      <c r="AM784" s="112">
        <v>0.0</v>
      </c>
      <c r="AN784" s="112">
        <v>0.0</v>
      </c>
      <c r="AO784" s="112">
        <v>100.0</v>
      </c>
      <c r="AP784" s="112">
        <v>1.0</v>
      </c>
      <c r="AQ784" s="112">
        <v>1.62</v>
      </c>
      <c r="AR784" s="112">
        <v>3.264252</v>
      </c>
      <c r="AS784" s="112">
        <v>82.15014</v>
      </c>
      <c r="AT784" s="112">
        <v>0.445824</v>
      </c>
      <c r="AU784" s="112">
        <v>3.233664</v>
      </c>
      <c r="AV784" s="112">
        <v>2.173824</v>
      </c>
      <c r="AW784" s="112">
        <v>9.700993</v>
      </c>
      <c r="AX784" s="112">
        <v>0.0</v>
      </c>
      <c r="AY784" s="112">
        <v>0.683587</v>
      </c>
      <c r="AZ784" s="112">
        <v>-7.109503</v>
      </c>
    </row>
    <row r="785" hidden="1">
      <c r="A785">
        <f t="shared" si="2"/>
        <v>0</v>
      </c>
      <c r="B785" t="str">
        <f t="shared" si="3"/>
        <v/>
      </c>
      <c r="C785" t="str">
        <f>if(and(D$4&gt;1,E785=PROSES!$D$22),,D785)</f>
        <v/>
      </c>
      <c r="D785" s="1" t="str">
        <f>if(and(F$4&gt;1,F785=PROSES!$B$10),,F785)</f>
        <v/>
      </c>
      <c r="E785" t="str">
        <f t="shared" si="4"/>
        <v/>
      </c>
      <c r="F785" t="str">
        <f t="shared" si="5"/>
        <v/>
      </c>
      <c r="G785" s="1" t="str">
        <f>if(Z785=PROSES!$E$29,T785,)</f>
        <v/>
      </c>
      <c r="H785" t="str">
        <f>if(X785=PROSES!$E$29,T785,)</f>
        <v/>
      </c>
      <c r="I785" t="str">
        <f t="shared" si="6"/>
        <v/>
      </c>
      <c r="J785" t="str">
        <f>if(and($K$4&gt;1,R785=PROSES!$C$2),,K785)</f>
        <v/>
      </c>
      <c r="K785" s="1" t="str">
        <f>if(and($L$4&gt;1,L785=PROSES!$B$2),,L785)</f>
        <v/>
      </c>
      <c r="L785" t="str">
        <f t="shared" si="7"/>
        <v/>
      </c>
      <c r="M785" t="str">
        <f>if(Z785=PROSES!$B$3,T785,)</f>
        <v/>
      </c>
      <c r="N785" t="str">
        <f>if(X785=PROSES!$B$3,T785,)</f>
        <v/>
      </c>
      <c r="O785" t="str">
        <f t="shared" si="8"/>
        <v/>
      </c>
      <c r="P785" t="str">
        <f>if(Z785=PROSES!$B$1,T785,)</f>
        <v/>
      </c>
      <c r="Q785" t="str">
        <f>if(X785=PROSES!$B$1,T785,)</f>
        <v/>
      </c>
      <c r="R785" t="str">
        <f t="shared" si="9"/>
        <v>MANDIRANCAN7NEW UJUNG BERUNG7</v>
      </c>
      <c r="S785" s="3"/>
      <c r="T785" s="68" t="s">
        <v>1394</v>
      </c>
      <c r="U785" s="68" t="s">
        <v>75</v>
      </c>
      <c r="V785" s="68" t="s">
        <v>75</v>
      </c>
      <c r="W785" s="68" t="s">
        <v>233</v>
      </c>
      <c r="X785" s="68" t="s">
        <v>1389</v>
      </c>
      <c r="Y785" s="68" t="s">
        <v>236</v>
      </c>
      <c r="Z785" s="68" t="s">
        <v>234</v>
      </c>
      <c r="AA785" s="68" t="s">
        <v>56</v>
      </c>
      <c r="AB785" s="6"/>
      <c r="AC785" s="6"/>
      <c r="AD785" s="112">
        <v>0.0</v>
      </c>
      <c r="AE785" s="112">
        <v>1.0</v>
      </c>
      <c r="AF785" s="6"/>
      <c r="AG785" s="112">
        <v>86.43</v>
      </c>
      <c r="AH785" s="112">
        <v>1.0</v>
      </c>
      <c r="AI785" s="68" t="s">
        <v>64</v>
      </c>
      <c r="AJ785" s="112">
        <v>0.0</v>
      </c>
      <c r="AK785" s="6"/>
      <c r="AL785" s="6"/>
      <c r="AM785" s="112">
        <v>0.0</v>
      </c>
      <c r="AN785" s="112">
        <v>0.0</v>
      </c>
      <c r="AO785" s="112">
        <v>100.0</v>
      </c>
      <c r="AP785" s="112">
        <v>1.0</v>
      </c>
      <c r="AQ785" s="112">
        <v>1.98</v>
      </c>
      <c r="AR785" s="112">
        <v>24.46148</v>
      </c>
      <c r="AS785" s="112">
        <v>84.05775</v>
      </c>
      <c r="AT785" s="112">
        <v>2.532399</v>
      </c>
      <c r="AU785" s="112">
        <v>24.33005</v>
      </c>
      <c r="AV785" s="112">
        <v>15.4969</v>
      </c>
      <c r="AW785" s="112">
        <v>72.99014</v>
      </c>
      <c r="AX785" s="112">
        <v>0.0</v>
      </c>
      <c r="AY785" s="112">
        <v>0.6862155</v>
      </c>
      <c r="AZ785" s="112">
        <v>-8.9765</v>
      </c>
    </row>
    <row r="786">
      <c r="A786">
        <f t="shared" si="2"/>
        <v>0</v>
      </c>
      <c r="B786" t="str">
        <f t="shared" si="3"/>
        <v/>
      </c>
      <c r="C786" t="str">
        <f>if(and(D$4&gt;1,E786=PROSES!$D$22),,D786)</f>
        <v/>
      </c>
      <c r="D786" s="1" t="str">
        <f>if(and(F$4&gt;1,F786=PROSES!$B$10),,F786)</f>
        <v/>
      </c>
      <c r="E786" t="str">
        <f t="shared" si="4"/>
        <v/>
      </c>
      <c r="F786" t="str">
        <f t="shared" si="5"/>
        <v/>
      </c>
      <c r="G786" s="1" t="str">
        <f>if(Z786=PROSES!$E$29,T786,)</f>
        <v/>
      </c>
      <c r="H786" t="str">
        <f>if(X786=PROSES!$E$29,T786,)</f>
        <v/>
      </c>
      <c r="I786" t="str">
        <f t="shared" si="6"/>
        <v/>
      </c>
      <c r="J786" t="str">
        <f>if(and($K$4&gt;1,R786=PROSES!$C$2),,K786)</f>
        <v/>
      </c>
      <c r="K786" s="1" t="str">
        <f>if(and($L$4&gt;1,L786=PROSES!$B$2),,L786)</f>
        <v/>
      </c>
      <c r="L786" t="str">
        <f t="shared" si="7"/>
        <v/>
      </c>
      <c r="M786" t="str">
        <f>if(Z786=PROSES!$B$3,T786,)</f>
        <v/>
      </c>
      <c r="N786" t="str">
        <f>if(X786=PROSES!$B$3,T786,)</f>
        <v/>
      </c>
      <c r="O786" t="str">
        <f t="shared" si="8"/>
        <v/>
      </c>
      <c r="P786" t="str">
        <f>if(Z786=PROSES!$B$1,T786,)</f>
        <v/>
      </c>
      <c r="Q786" t="str">
        <f>if(X786=PROSES!$B$1,T786,)</f>
        <v/>
      </c>
      <c r="R786" t="str">
        <f t="shared" si="9"/>
        <v>MEDARIKENTUNGAN</v>
      </c>
      <c r="S786" s="3"/>
      <c r="T786" s="68" t="s">
        <v>1395</v>
      </c>
      <c r="U786" s="68" t="s">
        <v>176</v>
      </c>
      <c r="V786" s="68" t="s">
        <v>176</v>
      </c>
      <c r="W786" s="68" t="s">
        <v>171</v>
      </c>
      <c r="X786" s="68" t="s">
        <v>1396</v>
      </c>
      <c r="Y786" s="68" t="s">
        <v>85</v>
      </c>
      <c r="Z786" s="68" t="s">
        <v>1175</v>
      </c>
      <c r="AA786" s="68">
        <v>1.0</v>
      </c>
      <c r="AB786" s="6"/>
      <c r="AC786" s="6"/>
      <c r="AD786" s="112">
        <v>0.0</v>
      </c>
      <c r="AE786" s="112">
        <v>1.0</v>
      </c>
      <c r="AF786" s="6"/>
      <c r="AG786" s="112">
        <v>10.638</v>
      </c>
      <c r="AH786" s="112">
        <v>1.0</v>
      </c>
      <c r="AI786" s="68" t="s">
        <v>64</v>
      </c>
      <c r="AJ786" s="112">
        <v>0.0</v>
      </c>
      <c r="AK786" s="6"/>
      <c r="AL786" s="6"/>
      <c r="AM786" s="112">
        <v>0.0</v>
      </c>
      <c r="AN786" s="112">
        <v>0.0</v>
      </c>
      <c r="AO786" s="112">
        <v>100.0</v>
      </c>
      <c r="AP786" s="112">
        <v>1.0</v>
      </c>
      <c r="AQ786" s="112">
        <v>0.58</v>
      </c>
      <c r="AR786" s="112">
        <v>4.463659</v>
      </c>
      <c r="AS786" s="112">
        <v>70.94324</v>
      </c>
      <c r="AT786" s="112">
        <v>1.457406</v>
      </c>
      <c r="AU786" s="112">
        <v>4.219031</v>
      </c>
      <c r="AV786" s="112">
        <v>3.053106</v>
      </c>
      <c r="AW786" s="112">
        <v>12.65709</v>
      </c>
      <c r="AX786" s="112">
        <v>0.0</v>
      </c>
      <c r="AY786" s="112">
        <v>0.6412987</v>
      </c>
      <c r="AZ786" s="112">
        <v>8.348166</v>
      </c>
    </row>
    <row r="787" hidden="1">
      <c r="A787">
        <f t="shared" si="2"/>
        <v>0</v>
      </c>
      <c r="B787" t="str">
        <f t="shared" si="3"/>
        <v/>
      </c>
      <c r="C787" t="str">
        <f>if(and(D$4&gt;1,E787=PROSES!$D$22),,D787)</f>
        <v/>
      </c>
      <c r="D787" s="1" t="str">
        <f>if(and(F$4&gt;1,F787=PROSES!$B$10),,F787)</f>
        <v/>
      </c>
      <c r="E787" t="str">
        <f t="shared" si="4"/>
        <v/>
      </c>
      <c r="F787" t="str">
        <f t="shared" si="5"/>
        <v/>
      </c>
      <c r="G787" s="1" t="str">
        <f>if(Z787=PROSES!$E$29,T787,)</f>
        <v/>
      </c>
      <c r="H787" t="str">
        <f>if(X787=PROSES!$E$29,T787,)</f>
        <v/>
      </c>
      <c r="I787" t="str">
        <f t="shared" si="6"/>
        <v/>
      </c>
      <c r="J787" t="str">
        <f>if(and($K$4&gt;1,R787=PROSES!$C$2),,K787)</f>
        <v/>
      </c>
      <c r="K787" s="1" t="str">
        <f>if(and($L$4&gt;1,L787=PROSES!$B$2),,L787)</f>
        <v/>
      </c>
      <c r="L787" t="str">
        <f t="shared" si="7"/>
        <v/>
      </c>
      <c r="M787" t="str">
        <f>if(Z787=PROSES!$B$3,T787,)</f>
        <v/>
      </c>
      <c r="N787" t="str">
        <f>if(X787=PROSES!$B$3,T787,)</f>
        <v/>
      </c>
      <c r="O787" t="str">
        <f t="shared" si="8"/>
        <v/>
      </c>
      <c r="P787" t="str">
        <f>if(Z787=PROSES!$B$1,T787,)</f>
        <v/>
      </c>
      <c r="Q787" t="str">
        <f>if(X787=PROSES!$B$1,T787,)</f>
        <v/>
      </c>
      <c r="R787" t="str">
        <f t="shared" si="9"/>
        <v>MENESRANGKAS BITUNG</v>
      </c>
      <c r="S787" s="3"/>
      <c r="T787" s="68" t="s">
        <v>1397</v>
      </c>
      <c r="U787" s="68" t="s">
        <v>58</v>
      </c>
      <c r="V787" s="68" t="s">
        <v>58</v>
      </c>
      <c r="W787" s="68" t="s">
        <v>122</v>
      </c>
      <c r="X787" s="68" t="s">
        <v>1398</v>
      </c>
      <c r="Y787" s="68" t="s">
        <v>249</v>
      </c>
      <c r="Z787" s="68" t="s">
        <v>445</v>
      </c>
      <c r="AA787" s="68" t="s">
        <v>249</v>
      </c>
      <c r="AB787" s="6"/>
      <c r="AC787" s="6"/>
      <c r="AD787" s="112">
        <v>1.0</v>
      </c>
      <c r="AE787" s="112">
        <v>1.0</v>
      </c>
      <c r="AF787" s="6"/>
      <c r="AG787" s="112">
        <v>51.39</v>
      </c>
      <c r="AH787" s="112">
        <v>1.0</v>
      </c>
      <c r="AI787" s="68" t="s">
        <v>64</v>
      </c>
      <c r="AJ787" s="112">
        <v>0.0</v>
      </c>
      <c r="AK787" s="6"/>
      <c r="AL787" s="6"/>
      <c r="AM787" s="112">
        <v>0.0</v>
      </c>
      <c r="AN787" s="112">
        <v>0.0</v>
      </c>
      <c r="AO787" s="112">
        <v>100.0</v>
      </c>
      <c r="AP787" s="112">
        <v>1.0</v>
      </c>
      <c r="AQ787" s="112">
        <v>0.44</v>
      </c>
      <c r="AR787" s="112">
        <v>22.81812</v>
      </c>
      <c r="AS787" s="112">
        <v>60.66966</v>
      </c>
      <c r="AT787" s="112">
        <v>11.17733</v>
      </c>
      <c r="AU787" s="112">
        <v>19.89307</v>
      </c>
      <c r="AV787" s="112">
        <v>18.88582</v>
      </c>
      <c r="AW787" s="112">
        <v>59.6792</v>
      </c>
      <c r="AX787" s="112">
        <v>0.0</v>
      </c>
      <c r="AY787" s="112">
        <v>0.5920149</v>
      </c>
      <c r="AZ787" s="112">
        <v>18.36523</v>
      </c>
    </row>
    <row r="788" hidden="1">
      <c r="A788">
        <f t="shared" si="2"/>
        <v>0</v>
      </c>
      <c r="B788" t="str">
        <f t="shared" si="3"/>
        <v/>
      </c>
      <c r="C788" t="str">
        <f>if(and(D$4&gt;1,E788=PROSES!$D$22),,D788)</f>
        <v/>
      </c>
      <c r="D788" s="1" t="str">
        <f>if(and(F$4&gt;1,F788=PROSES!$B$10),,F788)</f>
        <v/>
      </c>
      <c r="E788" t="str">
        <f t="shared" si="4"/>
        <v/>
      </c>
      <c r="F788" t="str">
        <f t="shared" si="5"/>
        <v/>
      </c>
      <c r="G788" s="1" t="str">
        <f>if(Z788=PROSES!$E$29,T788,)</f>
        <v/>
      </c>
      <c r="H788" t="str">
        <f>if(X788=PROSES!$E$29,T788,)</f>
        <v/>
      </c>
      <c r="I788" t="str">
        <f t="shared" si="6"/>
        <v/>
      </c>
      <c r="J788" t="str">
        <f>if(and($K$4&gt;1,R788=PROSES!$C$2),,K788)</f>
        <v/>
      </c>
      <c r="K788" s="1" t="str">
        <f>if(and($L$4&gt;1,L788=PROSES!$B$2),,L788)</f>
        <v/>
      </c>
      <c r="L788" t="str">
        <f t="shared" si="7"/>
        <v/>
      </c>
      <c r="M788" t="str">
        <f>if(Z788=PROSES!$B$3,T788,)</f>
        <v/>
      </c>
      <c r="N788" t="str">
        <f>if(X788=PROSES!$B$3,T788,)</f>
        <v/>
      </c>
      <c r="O788" t="str">
        <f t="shared" si="8"/>
        <v/>
      </c>
      <c r="P788" t="str">
        <f>if(Z788=PROSES!$B$1,T788,)</f>
        <v/>
      </c>
      <c r="Q788" t="str">
        <f>if(X788=PROSES!$B$1,T788,)</f>
        <v/>
      </c>
      <c r="R788" t="str">
        <f t="shared" si="9"/>
        <v>KEMAYORANMANGGA BESAR</v>
      </c>
      <c r="S788" s="3"/>
      <c r="T788" s="68" t="s">
        <v>1399</v>
      </c>
      <c r="U788" s="68" t="s">
        <v>58</v>
      </c>
      <c r="V788" s="68" t="s">
        <v>58</v>
      </c>
      <c r="W788" s="68" t="s">
        <v>1225</v>
      </c>
      <c r="X788" s="68" t="s">
        <v>92</v>
      </c>
      <c r="Y788" s="68" t="s">
        <v>61</v>
      </c>
      <c r="Z788" s="68" t="s">
        <v>1400</v>
      </c>
      <c r="AA788" s="68" t="s">
        <v>61</v>
      </c>
      <c r="AB788" s="6"/>
      <c r="AC788" s="6"/>
      <c r="AD788" s="112">
        <v>0.0</v>
      </c>
      <c r="AE788" s="112">
        <v>1.0</v>
      </c>
      <c r="AF788" s="6"/>
      <c r="AG788" s="112">
        <v>4.2</v>
      </c>
      <c r="AH788" s="112">
        <v>1.0</v>
      </c>
      <c r="AI788" s="68" t="s">
        <v>64</v>
      </c>
      <c r="AJ788" s="112">
        <v>0.0</v>
      </c>
      <c r="AK788" s="6"/>
      <c r="AL788" s="6"/>
      <c r="AM788" s="112">
        <v>0.0</v>
      </c>
      <c r="AN788" s="112">
        <v>0.0</v>
      </c>
      <c r="AO788" s="112">
        <v>100.0</v>
      </c>
      <c r="AP788" s="112">
        <v>1.0</v>
      </c>
      <c r="AQ788" s="112">
        <v>0.73</v>
      </c>
      <c r="AR788" s="112">
        <v>0.4939203</v>
      </c>
      <c r="AS788" s="112">
        <v>64.677</v>
      </c>
      <c r="AT788" s="112">
        <v>0.21126</v>
      </c>
      <c r="AU788" s="112">
        <v>0.44646</v>
      </c>
      <c r="AV788" s="112">
        <v>0.84126</v>
      </c>
      <c r="AW788" s="112">
        <v>1.33938</v>
      </c>
      <c r="AX788" s="112">
        <v>0.0</v>
      </c>
      <c r="AY788" s="112">
        <v>0.7374991</v>
      </c>
      <c r="AZ788" s="112">
        <v>-9.881892</v>
      </c>
    </row>
    <row r="789" hidden="1">
      <c r="A789">
        <f t="shared" si="2"/>
        <v>0</v>
      </c>
      <c r="B789" t="str">
        <f t="shared" si="3"/>
        <v/>
      </c>
      <c r="C789" t="str">
        <f>if(and(D$4&gt;1,E789=PROSES!$D$22),,D789)</f>
        <v/>
      </c>
      <c r="D789" s="1" t="str">
        <f>if(and(F$4&gt;1,F789=PROSES!$B$10),,F789)</f>
        <v/>
      </c>
      <c r="E789" t="str">
        <f t="shared" si="4"/>
        <v/>
      </c>
      <c r="F789" t="str">
        <f t="shared" si="5"/>
        <v/>
      </c>
      <c r="G789" s="1" t="str">
        <f>if(Z789=PROSES!$E$29,T789,)</f>
        <v/>
      </c>
      <c r="H789" t="str">
        <f>if(X789=PROSES!$E$29,T789,)</f>
        <v/>
      </c>
      <c r="I789" t="str">
        <f t="shared" si="6"/>
        <v/>
      </c>
      <c r="J789" t="str">
        <f>if(and($K$4&gt;1,R789=PROSES!$C$2),,K789)</f>
        <v/>
      </c>
      <c r="K789" s="1" t="str">
        <f>if(and($L$4&gt;1,L789=PROSES!$B$2),,L789)</f>
        <v/>
      </c>
      <c r="L789" t="str">
        <f t="shared" si="7"/>
        <v/>
      </c>
      <c r="M789" t="str">
        <f>if(Z789=PROSES!$B$3,T789,)</f>
        <v/>
      </c>
      <c r="N789" t="str">
        <f>if(X789=PROSES!$B$3,T789,)</f>
        <v/>
      </c>
      <c r="O789" t="str">
        <f t="shared" si="8"/>
        <v/>
      </c>
      <c r="P789" t="str">
        <f>if(Z789=PROSES!$B$1,T789,)</f>
        <v/>
      </c>
      <c r="Q789" t="str">
        <f>if(X789=PROSES!$B$1,T789,)</f>
        <v/>
      </c>
      <c r="R789" t="str">
        <f t="shared" si="9"/>
        <v>KEMAYORANMANGGA BESAR</v>
      </c>
      <c r="S789" s="3"/>
      <c r="T789" s="68" t="s">
        <v>1401</v>
      </c>
      <c r="U789" s="68" t="s">
        <v>58</v>
      </c>
      <c r="V789" s="68" t="s">
        <v>58</v>
      </c>
      <c r="W789" s="68" t="s">
        <v>1225</v>
      </c>
      <c r="X789" s="68" t="s">
        <v>92</v>
      </c>
      <c r="Y789" s="68" t="s">
        <v>66</v>
      </c>
      <c r="Z789" s="68" t="s">
        <v>1400</v>
      </c>
      <c r="AA789" s="68" t="s">
        <v>66</v>
      </c>
      <c r="AB789" s="6"/>
      <c r="AC789" s="6"/>
      <c r="AD789" s="112">
        <v>0.0</v>
      </c>
      <c r="AE789" s="112">
        <v>1.0</v>
      </c>
      <c r="AF789" s="6"/>
      <c r="AG789" s="112">
        <v>4.2</v>
      </c>
      <c r="AH789" s="112">
        <v>1.0</v>
      </c>
      <c r="AI789" s="68" t="s">
        <v>64</v>
      </c>
      <c r="AJ789" s="112">
        <v>0.0</v>
      </c>
      <c r="AK789" s="6"/>
      <c r="AL789" s="6"/>
      <c r="AM789" s="112">
        <v>0.0</v>
      </c>
      <c r="AN789" s="112">
        <v>0.0</v>
      </c>
      <c r="AO789" s="112">
        <v>100.0</v>
      </c>
      <c r="AP789" s="112">
        <v>1.0</v>
      </c>
      <c r="AQ789" s="112">
        <v>0.73</v>
      </c>
      <c r="AR789" s="112">
        <v>0.4939203</v>
      </c>
      <c r="AS789" s="112">
        <v>64.677</v>
      </c>
      <c r="AT789" s="112">
        <v>0.21126</v>
      </c>
      <c r="AU789" s="112">
        <v>0.44646</v>
      </c>
      <c r="AV789" s="112">
        <v>0.84126</v>
      </c>
      <c r="AW789" s="112">
        <v>1.33938</v>
      </c>
      <c r="AX789" s="112">
        <v>0.0</v>
      </c>
      <c r="AY789" s="112">
        <v>0.7374991</v>
      </c>
      <c r="AZ789" s="112">
        <v>-9.881892</v>
      </c>
    </row>
    <row r="790" hidden="1">
      <c r="A790">
        <f t="shared" si="2"/>
        <v>0</v>
      </c>
      <c r="B790" t="str">
        <f t="shared" si="3"/>
        <v/>
      </c>
      <c r="C790" t="str">
        <f>if(and(D$4&gt;1,E790=PROSES!$D$22),,D790)</f>
        <v/>
      </c>
      <c r="D790" s="1" t="str">
        <f>if(and(F$4&gt;1,F790=PROSES!$B$10),,F790)</f>
        <v/>
      </c>
      <c r="E790" t="str">
        <f t="shared" si="4"/>
        <v/>
      </c>
      <c r="F790" t="str">
        <f t="shared" si="5"/>
        <v/>
      </c>
      <c r="G790" s="1" t="str">
        <f>if(Z790=PROSES!$E$29,T790,)</f>
        <v/>
      </c>
      <c r="H790" t="str">
        <f>if(X790=PROSES!$E$29,T790,)</f>
        <v/>
      </c>
      <c r="I790" t="str">
        <f t="shared" si="6"/>
        <v/>
      </c>
      <c r="J790" t="str">
        <f>if(and($K$4&gt;1,R790=PROSES!$C$2),,K790)</f>
        <v/>
      </c>
      <c r="K790" s="1" t="str">
        <f>if(and($L$4&gt;1,L790=PROSES!$B$2),,L790)</f>
        <v/>
      </c>
      <c r="L790" t="str">
        <f t="shared" si="7"/>
        <v/>
      </c>
      <c r="M790" t="str">
        <f>if(Z790=PROSES!$B$3,T790,)</f>
        <v/>
      </c>
      <c r="N790" t="str">
        <f>if(X790=PROSES!$B$3,T790,)</f>
        <v/>
      </c>
      <c r="O790" t="str">
        <f t="shared" si="8"/>
        <v/>
      </c>
      <c r="P790" t="str">
        <f>if(Z790=PROSES!$B$1,T790,)</f>
        <v/>
      </c>
      <c r="Q790" t="str">
        <f>if(X790=PROSES!$B$1,T790,)</f>
        <v/>
      </c>
      <c r="R790" t="str">
        <f t="shared" si="9"/>
        <v>MANGGA BESARKETAPANG</v>
      </c>
      <c r="S790" s="3"/>
      <c r="T790" s="68" t="s">
        <v>1402</v>
      </c>
      <c r="U790" s="68" t="s">
        <v>58</v>
      </c>
      <c r="V790" s="68" t="s">
        <v>58</v>
      </c>
      <c r="W790" s="68" t="s">
        <v>983</v>
      </c>
      <c r="X790" s="68" t="s">
        <v>1400</v>
      </c>
      <c r="Y790" s="68" t="s">
        <v>61</v>
      </c>
      <c r="Z790" s="68" t="s">
        <v>104</v>
      </c>
      <c r="AA790" s="68" t="s">
        <v>66</v>
      </c>
      <c r="AB790" s="6"/>
      <c r="AC790" s="6"/>
      <c r="AD790" s="112">
        <v>0.0</v>
      </c>
      <c r="AE790" s="112">
        <v>1.0</v>
      </c>
      <c r="AF790" s="6"/>
      <c r="AG790" s="112">
        <v>3.0</v>
      </c>
      <c r="AH790" s="112">
        <v>1.0</v>
      </c>
      <c r="AI790" s="68" t="s">
        <v>64</v>
      </c>
      <c r="AJ790" s="112">
        <v>0.0</v>
      </c>
      <c r="AK790" s="6"/>
      <c r="AL790" s="6"/>
      <c r="AM790" s="112">
        <v>0.0</v>
      </c>
      <c r="AN790" s="112">
        <v>0.0</v>
      </c>
      <c r="AO790" s="112">
        <v>100.0</v>
      </c>
      <c r="AP790" s="112">
        <v>1.0</v>
      </c>
      <c r="AQ790" s="112">
        <v>0.8</v>
      </c>
      <c r="AR790" s="112">
        <v>0.4700915</v>
      </c>
      <c r="AS790" s="112">
        <v>81.55963</v>
      </c>
      <c r="AT790" s="112">
        <v>0.069</v>
      </c>
      <c r="AU790" s="112">
        <v>0.465</v>
      </c>
      <c r="AV790" s="112">
        <v>0.231</v>
      </c>
      <c r="AW790" s="112">
        <v>0.207</v>
      </c>
      <c r="AX790" s="112">
        <v>0.0</v>
      </c>
      <c r="AY790" s="112">
        <v>0.2160176</v>
      </c>
      <c r="AZ790" s="112">
        <v>-139.4346</v>
      </c>
    </row>
    <row r="791" hidden="1">
      <c r="A791">
        <f t="shared" si="2"/>
        <v>0</v>
      </c>
      <c r="B791" t="str">
        <f t="shared" si="3"/>
        <v/>
      </c>
      <c r="C791" t="str">
        <f>if(and(D$4&gt;1,E791=PROSES!$D$22),,D791)</f>
        <v/>
      </c>
      <c r="D791" s="1" t="str">
        <f>if(and(F$4&gt;1,F791=PROSES!$B$10),,F791)</f>
        <v/>
      </c>
      <c r="E791" t="str">
        <f t="shared" si="4"/>
        <v/>
      </c>
      <c r="F791" t="str">
        <f t="shared" si="5"/>
        <v/>
      </c>
      <c r="G791" s="1" t="str">
        <f>if(Z791=PROSES!$E$29,T791,)</f>
        <v/>
      </c>
      <c r="H791" t="str">
        <f>if(X791=PROSES!$E$29,T791,)</f>
        <v/>
      </c>
      <c r="I791" t="str">
        <f t="shared" si="6"/>
        <v/>
      </c>
      <c r="J791" t="str">
        <f>if(and($K$4&gt;1,R791=PROSES!$C$2),,K791)</f>
        <v/>
      </c>
      <c r="K791" s="1" t="str">
        <f>if(and($L$4&gt;1,L791=PROSES!$B$2),,L791)</f>
        <v/>
      </c>
      <c r="L791" t="str">
        <f t="shared" si="7"/>
        <v/>
      </c>
      <c r="M791" t="str">
        <f>if(Z791=PROSES!$B$3,T791,)</f>
        <v/>
      </c>
      <c r="N791" t="str">
        <f>if(X791=PROSES!$B$3,T791,)</f>
        <v/>
      </c>
      <c r="O791" t="str">
        <f t="shared" si="8"/>
        <v/>
      </c>
      <c r="P791" t="str">
        <f>if(Z791=PROSES!$B$1,T791,)</f>
        <v/>
      </c>
      <c r="Q791" t="str">
        <f>if(X791=PROSES!$B$1,T791,)</f>
        <v/>
      </c>
      <c r="R791" t="str">
        <f t="shared" si="9"/>
        <v>MANGGARAI</v>
      </c>
      <c r="S791" s="3"/>
      <c r="T791" s="68" t="s">
        <v>1403</v>
      </c>
      <c r="U791" s="68" t="s">
        <v>1404</v>
      </c>
      <c r="V791" s="68" t="s">
        <v>58</v>
      </c>
      <c r="W791" s="68" t="s">
        <v>205</v>
      </c>
      <c r="X791" s="68"/>
      <c r="Y791" s="68" t="s">
        <v>785</v>
      </c>
      <c r="Z791" s="68" t="s">
        <v>984</v>
      </c>
      <c r="AA791" s="68" t="s">
        <v>61</v>
      </c>
      <c r="AB791" s="6"/>
      <c r="AC791" s="6"/>
      <c r="AD791" s="112">
        <v>0.0</v>
      </c>
      <c r="AE791" s="112">
        <v>1.0</v>
      </c>
      <c r="AF791" s="6"/>
      <c r="AG791" s="112">
        <v>5.465</v>
      </c>
      <c r="AH791" s="112">
        <v>1.0</v>
      </c>
      <c r="AI791" s="68" t="s">
        <v>64</v>
      </c>
      <c r="AJ791" s="112">
        <v>0.0</v>
      </c>
      <c r="AK791" s="6"/>
      <c r="AL791" s="6"/>
      <c r="AM791" s="112">
        <v>0.0</v>
      </c>
      <c r="AN791" s="112">
        <v>0.0</v>
      </c>
      <c r="AO791" s="112">
        <v>100.0</v>
      </c>
      <c r="AP791" s="112">
        <v>1.0</v>
      </c>
      <c r="AQ791" s="112">
        <v>0.92</v>
      </c>
      <c r="AR791" s="112">
        <v>0.6273223</v>
      </c>
      <c r="AS791" s="112">
        <v>72.87525</v>
      </c>
      <c r="AT791" s="112">
        <v>0.184717</v>
      </c>
      <c r="AU791" s="112">
        <v>0.5995106</v>
      </c>
      <c r="AV791" s="112">
        <v>1.004467</v>
      </c>
      <c r="AW791" s="112">
        <v>1.798532</v>
      </c>
      <c r="AX791" s="112">
        <v>0.0</v>
      </c>
      <c r="AY791" s="112">
        <v>0.771778</v>
      </c>
      <c r="AZ791" s="112">
        <v>-17.23499</v>
      </c>
    </row>
    <row r="792" hidden="1">
      <c r="A792">
        <f t="shared" si="2"/>
        <v>0</v>
      </c>
      <c r="B792" t="str">
        <f t="shared" si="3"/>
        <v/>
      </c>
      <c r="C792" t="str">
        <f>if(and(D$4&gt;1,E792=PROSES!$D$22),,D792)</f>
        <v/>
      </c>
      <c r="D792" s="1" t="str">
        <f>if(and(F$4&gt;1,F792=PROSES!$B$10),,F792)</f>
        <v/>
      </c>
      <c r="E792" t="str">
        <f t="shared" si="4"/>
        <v/>
      </c>
      <c r="F792" t="str">
        <f t="shared" si="5"/>
        <v/>
      </c>
      <c r="G792" s="1" t="str">
        <f>if(Z792=PROSES!$E$29,T792,)</f>
        <v/>
      </c>
      <c r="H792" t="str">
        <f>if(X792=PROSES!$E$29,T792,)</f>
        <v/>
      </c>
      <c r="I792" t="str">
        <f t="shared" si="6"/>
        <v/>
      </c>
      <c r="J792" t="str">
        <f>if(and($K$4&gt;1,R792=PROSES!$C$2),,K792)</f>
        <v/>
      </c>
      <c r="K792" s="1" t="str">
        <f>if(and($L$4&gt;1,L792=PROSES!$B$2),,L792)</f>
        <v/>
      </c>
      <c r="L792" t="str">
        <f t="shared" si="7"/>
        <v/>
      </c>
      <c r="M792" t="str">
        <f>if(Z792=PROSES!$B$3,T792,)</f>
        <v/>
      </c>
      <c r="N792" t="str">
        <f>if(X792=PROSES!$B$3,T792,)</f>
        <v/>
      </c>
      <c r="O792" t="str">
        <f t="shared" si="8"/>
        <v/>
      </c>
      <c r="P792" t="str">
        <f>if(Z792=PROSES!$B$1,T792,)</f>
        <v/>
      </c>
      <c r="Q792" t="str">
        <f>if(X792=PROSES!$B$1,T792,)</f>
        <v/>
      </c>
      <c r="R792" t="str">
        <f t="shared" si="9"/>
        <v>MANGGARAI</v>
      </c>
      <c r="S792" s="3"/>
      <c r="T792" s="68" t="s">
        <v>1405</v>
      </c>
      <c r="U792" s="68" t="s">
        <v>1406</v>
      </c>
      <c r="V792" s="68" t="s">
        <v>58</v>
      </c>
      <c r="W792" s="68" t="s">
        <v>205</v>
      </c>
      <c r="X792" s="68"/>
      <c r="Y792" s="68" t="s">
        <v>785</v>
      </c>
      <c r="Z792" s="68" t="s">
        <v>984</v>
      </c>
      <c r="AA792" s="68" t="s">
        <v>66</v>
      </c>
      <c r="AB792" s="6"/>
      <c r="AC792" s="6"/>
      <c r="AD792" s="112">
        <v>0.0</v>
      </c>
      <c r="AE792" s="112">
        <v>1.0</v>
      </c>
      <c r="AF792" s="6"/>
      <c r="AG792" s="112">
        <v>5.465</v>
      </c>
      <c r="AH792" s="112">
        <v>1.0</v>
      </c>
      <c r="AI792" s="68" t="s">
        <v>64</v>
      </c>
      <c r="AJ792" s="112">
        <v>0.0</v>
      </c>
      <c r="AK792" s="6"/>
      <c r="AL792" s="6"/>
      <c r="AM792" s="112">
        <v>0.0</v>
      </c>
      <c r="AN792" s="112">
        <v>0.0</v>
      </c>
      <c r="AO792" s="112">
        <v>100.0</v>
      </c>
      <c r="AP792" s="112">
        <v>1.0</v>
      </c>
      <c r="AQ792" s="112">
        <v>0.92</v>
      </c>
      <c r="AR792" s="112">
        <v>0.6273223</v>
      </c>
      <c r="AS792" s="112">
        <v>72.87525</v>
      </c>
      <c r="AT792" s="112">
        <v>0.184717</v>
      </c>
      <c r="AU792" s="112">
        <v>0.5995106</v>
      </c>
      <c r="AV792" s="112">
        <v>1.004467</v>
      </c>
      <c r="AW792" s="112">
        <v>1.798532</v>
      </c>
      <c r="AX792" s="112">
        <v>0.0</v>
      </c>
      <c r="AY792" s="112">
        <v>0.771778</v>
      </c>
      <c r="AZ792" s="112">
        <v>-17.23499</v>
      </c>
    </row>
    <row r="793" hidden="1">
      <c r="A793">
        <f t="shared" si="2"/>
        <v>0</v>
      </c>
      <c r="B793" t="str">
        <f t="shared" si="3"/>
        <v/>
      </c>
      <c r="C793" t="str">
        <f>if(and(D$4&gt;1,E793=PROSES!$D$22),,D793)</f>
        <v/>
      </c>
      <c r="D793" s="1" t="str">
        <f>if(and(F$4&gt;1,F793=PROSES!$B$10),,F793)</f>
        <v/>
      </c>
      <c r="E793" t="str">
        <f t="shared" si="4"/>
        <v/>
      </c>
      <c r="F793" t="str">
        <f t="shared" si="5"/>
        <v/>
      </c>
      <c r="G793" s="1" t="str">
        <f>if(Z793=PROSES!$E$29,T793,)</f>
        <v/>
      </c>
      <c r="H793" t="str">
        <f>if(X793=PROSES!$E$29,T793,)</f>
        <v/>
      </c>
      <c r="I793" t="str">
        <f t="shared" si="6"/>
        <v/>
      </c>
      <c r="J793" t="str">
        <f>if(and($K$4&gt;1,R793=PROSES!$C$2),,K793)</f>
        <v/>
      </c>
      <c r="K793" s="1" t="str">
        <f>if(and($L$4&gt;1,L793=PROSES!$B$2),,L793)</f>
        <v/>
      </c>
      <c r="L793" t="str">
        <f t="shared" si="7"/>
        <v/>
      </c>
      <c r="M793" t="str">
        <f>if(Z793=PROSES!$B$3,T793,)</f>
        <v/>
      </c>
      <c r="N793" t="str">
        <f>if(X793=PROSES!$B$3,T793,)</f>
        <v/>
      </c>
      <c r="O793" t="str">
        <f t="shared" si="8"/>
        <v/>
      </c>
      <c r="P793" t="str">
        <f>if(Z793=PROSES!$B$1,T793,)</f>
        <v/>
      </c>
      <c r="Q793" t="str">
        <f>if(X793=PROSES!$B$1,T793,)</f>
        <v/>
      </c>
      <c r="R793" t="str">
        <f t="shared" si="9"/>
        <v>TARIK4MIWON4</v>
      </c>
      <c r="S793" s="3"/>
      <c r="T793" s="68" t="s">
        <v>1407</v>
      </c>
      <c r="U793" s="68" t="s">
        <v>82</v>
      </c>
      <c r="V793" s="68" t="s">
        <v>82</v>
      </c>
      <c r="W793" s="68" t="s">
        <v>749</v>
      </c>
      <c r="X793" s="68" t="s">
        <v>832</v>
      </c>
      <c r="Y793" s="112" t="s">
        <v>123</v>
      </c>
      <c r="Z793" s="68" t="s">
        <v>830</v>
      </c>
      <c r="AA793" s="112" t="s">
        <v>123</v>
      </c>
      <c r="AB793" s="6"/>
      <c r="AC793" s="6"/>
      <c r="AD793" s="112">
        <v>0.0</v>
      </c>
      <c r="AE793" s="112">
        <v>1.0</v>
      </c>
      <c r="AF793" s="6"/>
      <c r="AG793" s="112">
        <v>17.538</v>
      </c>
      <c r="AH793" s="112">
        <v>0.97</v>
      </c>
      <c r="AI793" s="68" t="s">
        <v>64</v>
      </c>
      <c r="AJ793" s="112">
        <v>0.0</v>
      </c>
      <c r="AK793" s="6"/>
      <c r="AL793" s="6"/>
      <c r="AM793" s="112">
        <v>0.0</v>
      </c>
      <c r="AN793" s="112">
        <v>0.0</v>
      </c>
      <c r="AO793" s="112">
        <v>100.0</v>
      </c>
      <c r="AP793" s="112">
        <v>1.0</v>
      </c>
      <c r="AQ793" s="112">
        <v>0.4268</v>
      </c>
      <c r="AR793" s="112">
        <v>8.080051</v>
      </c>
      <c r="AS793" s="112">
        <v>62.32255</v>
      </c>
      <c r="AT793" s="112">
        <v>3.753132</v>
      </c>
      <c r="AU793" s="112">
        <v>7.155504</v>
      </c>
      <c r="AV793" s="112">
        <v>6.383832</v>
      </c>
      <c r="AW793" s="112">
        <v>21.46651</v>
      </c>
      <c r="AX793" s="112">
        <v>0.0</v>
      </c>
      <c r="AY793" s="112">
        <v>0.6002764</v>
      </c>
      <c r="AZ793" s="112">
        <v>17.26142</v>
      </c>
    </row>
    <row r="794" hidden="1">
      <c r="A794">
        <f t="shared" si="2"/>
        <v>0</v>
      </c>
      <c r="B794" t="str">
        <f t="shared" si="3"/>
        <v/>
      </c>
      <c r="C794" t="str">
        <f>if(and(D$4&gt;1,E794=PROSES!$D$22),,D794)</f>
        <v/>
      </c>
      <c r="D794" s="1" t="str">
        <f>if(and(F$4&gt;1,F794=PROSES!$B$10),,F794)</f>
        <v/>
      </c>
      <c r="E794" t="str">
        <f t="shared" si="4"/>
        <v/>
      </c>
      <c r="F794" t="str">
        <f t="shared" si="5"/>
        <v/>
      </c>
      <c r="G794" s="1" t="str">
        <f>if(Z794=PROSES!$E$29,T794,)</f>
        <v/>
      </c>
      <c r="H794" t="str">
        <f>if(X794=PROSES!$E$29,T794,)</f>
        <v/>
      </c>
      <c r="I794" t="str">
        <f t="shared" si="6"/>
        <v/>
      </c>
      <c r="J794" t="str">
        <f>if(and($K$4&gt;1,R794=PROSES!$C$2),,K794)</f>
        <v/>
      </c>
      <c r="K794" s="1" t="str">
        <f>if(and($L$4&gt;1,L794=PROSES!$B$2),,L794)</f>
        <v/>
      </c>
      <c r="L794" t="str">
        <f t="shared" si="7"/>
        <v/>
      </c>
      <c r="M794" t="str">
        <f>if(Z794=PROSES!$B$3,T794,)</f>
        <v/>
      </c>
      <c r="N794" t="str">
        <f>if(X794=PROSES!$B$3,T794,)</f>
        <v/>
      </c>
      <c r="O794" t="str">
        <f t="shared" si="8"/>
        <v/>
      </c>
      <c r="P794" t="str">
        <f>if(Z794=PROSES!$B$1,T794,)</f>
        <v/>
      </c>
      <c r="Q794" t="str">
        <f>if(X794=PROSES!$B$1,T794,)</f>
        <v/>
      </c>
      <c r="R794" t="str">
        <f t="shared" si="9"/>
        <v>BANARAN5MOJOAGUNG5</v>
      </c>
      <c r="S794" s="3"/>
      <c r="T794" s="68" t="s">
        <v>1408</v>
      </c>
      <c r="U794" s="68" t="s">
        <v>82</v>
      </c>
      <c r="V794" s="68" t="s">
        <v>82</v>
      </c>
      <c r="W794" s="68" t="s">
        <v>315</v>
      </c>
      <c r="X794" s="68" t="s">
        <v>378</v>
      </c>
      <c r="Y794" s="112" t="s">
        <v>85</v>
      </c>
      <c r="Z794" s="68" t="s">
        <v>1409</v>
      </c>
      <c r="AA794" s="68" t="s">
        <v>85</v>
      </c>
      <c r="AB794" s="6"/>
      <c r="AC794" s="6"/>
      <c r="AD794" s="112">
        <v>0.0</v>
      </c>
      <c r="AE794" s="112">
        <v>1.0</v>
      </c>
      <c r="AF794" s="6"/>
      <c r="AG794" s="112">
        <v>48.17</v>
      </c>
      <c r="AH794" s="112">
        <v>1.0</v>
      </c>
      <c r="AI794" s="68" t="s">
        <v>64</v>
      </c>
      <c r="AJ794" s="112">
        <v>0.0</v>
      </c>
      <c r="AK794" s="6"/>
      <c r="AL794" s="6"/>
      <c r="AM794" s="112">
        <v>0.0</v>
      </c>
      <c r="AN794" s="112">
        <v>0.0</v>
      </c>
      <c r="AO794" s="112">
        <v>100.0</v>
      </c>
      <c r="AP794" s="112">
        <v>1.0</v>
      </c>
      <c r="AQ794" s="112">
        <v>0.74</v>
      </c>
      <c r="AR794" s="112">
        <v>19.0793</v>
      </c>
      <c r="AS794" s="112">
        <v>77.04442</v>
      </c>
      <c r="AT794" s="112">
        <v>4.277496</v>
      </c>
      <c r="AU794" s="112">
        <v>18.59362</v>
      </c>
      <c r="AV794" s="112">
        <v>11.51263</v>
      </c>
      <c r="AW794" s="112">
        <v>55.78086</v>
      </c>
      <c r="AX794" s="112">
        <v>0.0</v>
      </c>
      <c r="AY794" s="112">
        <v>0.6618785</v>
      </c>
      <c r="AZ794" s="112">
        <v>1.945686</v>
      </c>
    </row>
    <row r="795" hidden="1">
      <c r="A795">
        <f t="shared" si="2"/>
        <v>0</v>
      </c>
      <c r="B795" t="str">
        <f t="shared" si="3"/>
        <v/>
      </c>
      <c r="C795" t="str">
        <f>if(and(D$4&gt;1,E795=PROSES!$D$22),,D795)</f>
        <v/>
      </c>
      <c r="D795" s="1" t="str">
        <f>if(and(F$4&gt;1,F795=PROSES!$B$10),,F795)</f>
        <v/>
      </c>
      <c r="E795" t="str">
        <f t="shared" si="4"/>
        <v/>
      </c>
      <c r="F795" t="str">
        <f t="shared" si="5"/>
        <v/>
      </c>
      <c r="G795" s="1" t="str">
        <f>if(Z795=PROSES!$E$29,T795,)</f>
        <v/>
      </c>
      <c r="H795" t="str">
        <f>if(X795=PROSES!$E$29,T795,)</f>
        <v/>
      </c>
      <c r="I795" t="str">
        <f t="shared" si="6"/>
        <v/>
      </c>
      <c r="J795" t="str">
        <f>if(and($K$4&gt;1,R795=PROSES!$C$2),,K795)</f>
        <v/>
      </c>
      <c r="K795" s="1" t="str">
        <f>if(and($L$4&gt;1,L795=PROSES!$B$2),,L795)</f>
        <v/>
      </c>
      <c r="L795" t="str">
        <f t="shared" si="7"/>
        <v/>
      </c>
      <c r="M795" t="str">
        <f>if(Z795=PROSES!$B$3,T795,)</f>
        <v/>
      </c>
      <c r="N795" t="str">
        <f>if(X795=PROSES!$B$3,T795,)</f>
        <v/>
      </c>
      <c r="O795" t="str">
        <f t="shared" si="8"/>
        <v/>
      </c>
      <c r="P795" t="str">
        <f>if(Z795=PROSES!$B$1,T795,)</f>
        <v/>
      </c>
      <c r="Q795" t="str">
        <f>if(X795=PROSES!$B$1,T795,)</f>
        <v/>
      </c>
      <c r="R795" t="str">
        <f t="shared" si="9"/>
        <v>BANARAN5MOJOAGUNG5</v>
      </c>
      <c r="S795" s="3"/>
      <c r="T795" s="68" t="s">
        <v>1410</v>
      </c>
      <c r="U795" s="68" t="s">
        <v>82</v>
      </c>
      <c r="V795" s="68" t="s">
        <v>82</v>
      </c>
      <c r="W795" s="68" t="s">
        <v>315</v>
      </c>
      <c r="X795" s="68" t="s">
        <v>378</v>
      </c>
      <c r="Y795" s="68" t="s">
        <v>85</v>
      </c>
      <c r="Z795" s="68" t="s">
        <v>1409</v>
      </c>
      <c r="AA795" s="68" t="s">
        <v>88</v>
      </c>
      <c r="AB795" s="6"/>
      <c r="AC795" s="6"/>
      <c r="AD795" s="112">
        <v>0.0</v>
      </c>
      <c r="AE795" s="112">
        <v>1.0</v>
      </c>
      <c r="AF795" s="6"/>
      <c r="AG795" s="112">
        <v>48.17</v>
      </c>
      <c r="AH795" s="112">
        <v>1.0</v>
      </c>
      <c r="AI795" s="68" t="s">
        <v>64</v>
      </c>
      <c r="AJ795" s="112">
        <v>0.0</v>
      </c>
      <c r="AK795" s="6"/>
      <c r="AL795" s="6"/>
      <c r="AM795" s="112">
        <v>0.0</v>
      </c>
      <c r="AN795" s="112">
        <v>0.0</v>
      </c>
      <c r="AO795" s="112">
        <v>100.0</v>
      </c>
      <c r="AP795" s="112">
        <v>1.0</v>
      </c>
      <c r="AQ795" s="112">
        <v>0.74</v>
      </c>
      <c r="AR795" s="112">
        <v>19.0793</v>
      </c>
      <c r="AS795" s="112">
        <v>77.04442</v>
      </c>
      <c r="AT795" s="112">
        <v>4.277496</v>
      </c>
      <c r="AU795" s="112">
        <v>18.59362</v>
      </c>
      <c r="AV795" s="112">
        <v>11.51263</v>
      </c>
      <c r="AW795" s="112">
        <v>55.78086</v>
      </c>
      <c r="AX795" s="112">
        <v>0.0</v>
      </c>
      <c r="AY795" s="112">
        <v>0.6618785</v>
      </c>
      <c r="AZ795" s="112">
        <v>1.945686</v>
      </c>
    </row>
    <row r="796" hidden="1">
      <c r="A796">
        <f t="shared" si="2"/>
        <v>0</v>
      </c>
      <c r="B796" t="str">
        <f t="shared" si="3"/>
        <v/>
      </c>
      <c r="C796" t="str">
        <f>if(and(D$4&gt;1,E796=PROSES!$D$22),,D796)</f>
        <v/>
      </c>
      <c r="D796" s="1" t="str">
        <f>if(and(F$4&gt;1,F796=PROSES!$B$10),,F796)</f>
        <v/>
      </c>
      <c r="E796" t="str">
        <f t="shared" si="4"/>
        <v/>
      </c>
      <c r="F796" t="str">
        <f t="shared" si="5"/>
        <v/>
      </c>
      <c r="G796" s="1" t="str">
        <f>if(Z796=PROSES!$E$29,T796,)</f>
        <v/>
      </c>
      <c r="H796" t="str">
        <f>if(X796=PROSES!$E$29,T796,)</f>
        <v/>
      </c>
      <c r="I796" t="str">
        <f t="shared" si="6"/>
        <v/>
      </c>
      <c r="J796" t="str">
        <f>if(and($K$4&gt;1,R796=PROSES!$C$2),,K796)</f>
        <v/>
      </c>
      <c r="K796" s="1" t="str">
        <f>if(and($L$4&gt;1,L796=PROSES!$B$2),,L796)</f>
        <v/>
      </c>
      <c r="L796" t="str">
        <f t="shared" si="7"/>
        <v/>
      </c>
      <c r="M796" t="str">
        <f>if(Z796=PROSES!$B$3,T796,)</f>
        <v/>
      </c>
      <c r="N796" t="str">
        <f>if(X796=PROSES!$B$3,T796,)</f>
        <v/>
      </c>
      <c r="O796" t="str">
        <f t="shared" si="8"/>
        <v/>
      </c>
      <c r="P796" t="str">
        <f>if(Z796=PROSES!$B$1,T796,)</f>
        <v/>
      </c>
      <c r="Q796" t="str">
        <f>if(X796=PROSES!$B$1,T796,)</f>
        <v/>
      </c>
      <c r="R796" t="str">
        <f t="shared" si="9"/>
        <v>M. KARANG LAMAM. KARANG BARU</v>
      </c>
      <c r="S796" s="3"/>
      <c r="T796" s="68" t="s">
        <v>1411</v>
      </c>
      <c r="U796" s="68" t="s">
        <v>58</v>
      </c>
      <c r="V796" s="68" t="s">
        <v>58</v>
      </c>
      <c r="W796" s="68" t="s">
        <v>282</v>
      </c>
      <c r="X796" s="68" t="s">
        <v>107</v>
      </c>
      <c r="Y796" s="68" t="s">
        <v>872</v>
      </c>
      <c r="Z796" s="68" t="s">
        <v>1412</v>
      </c>
      <c r="AA796" s="68" t="s">
        <v>872</v>
      </c>
      <c r="AB796" s="6"/>
      <c r="AC796" s="6"/>
      <c r="AD796" s="112">
        <v>0.0</v>
      </c>
      <c r="AE796" s="112">
        <v>1.0</v>
      </c>
      <c r="AF796" s="6"/>
      <c r="AG796" s="112">
        <v>0.7</v>
      </c>
      <c r="AH796" s="112">
        <v>1.0</v>
      </c>
      <c r="AI796" s="68" t="s">
        <v>64</v>
      </c>
      <c r="AJ796" s="112">
        <v>0.0</v>
      </c>
      <c r="AK796" s="6"/>
      <c r="AL796" s="6"/>
      <c r="AM796" s="112">
        <v>0.0</v>
      </c>
      <c r="AN796" s="112">
        <v>0.0</v>
      </c>
      <c r="AO796" s="112">
        <v>100.0</v>
      </c>
      <c r="AP796" s="112">
        <v>1.0</v>
      </c>
      <c r="AQ796" s="112">
        <v>1.56</v>
      </c>
      <c r="AR796" s="112">
        <v>0.1989314</v>
      </c>
      <c r="AS796" s="112">
        <v>81.68457</v>
      </c>
      <c r="AT796" s="112">
        <v>0.02877</v>
      </c>
      <c r="AU796" s="112">
        <v>0.19684</v>
      </c>
      <c r="AV796" s="112">
        <v>0.13377</v>
      </c>
      <c r="AW796" s="112">
        <v>0.59052</v>
      </c>
      <c r="AX796" s="112">
        <v>0.0</v>
      </c>
      <c r="AY796" s="112">
        <v>0.6827177</v>
      </c>
      <c r="AZ796" s="112">
        <v>-6.618521</v>
      </c>
    </row>
    <row r="797" hidden="1">
      <c r="A797">
        <f t="shared" si="2"/>
        <v>0</v>
      </c>
      <c r="B797" t="str">
        <f t="shared" si="3"/>
        <v/>
      </c>
      <c r="C797" t="str">
        <f>if(and(D$4&gt;1,E797=PROSES!$D$22),,D797)</f>
        <v/>
      </c>
      <c r="D797" s="1" t="str">
        <f>if(and(F$4&gt;1,F797=PROSES!$B$10),,F797)</f>
        <v/>
      </c>
      <c r="E797" t="str">
        <f t="shared" si="4"/>
        <v/>
      </c>
      <c r="F797" t="str">
        <f t="shared" si="5"/>
        <v/>
      </c>
      <c r="G797" s="1" t="str">
        <f>if(Z797=PROSES!$E$29,T797,)</f>
        <v/>
      </c>
      <c r="H797" t="str">
        <f>if(X797=PROSES!$E$29,T797,)</f>
        <v/>
      </c>
      <c r="I797" t="str">
        <f t="shared" si="6"/>
        <v/>
      </c>
      <c r="J797" t="str">
        <f>if(and($K$4&gt;1,R797=PROSES!$C$2),,K797)</f>
        <v/>
      </c>
      <c r="K797" s="1" t="str">
        <f>if(and($L$4&gt;1,L797=PROSES!$B$2),,L797)</f>
        <v/>
      </c>
      <c r="L797" t="str">
        <f t="shared" si="7"/>
        <v/>
      </c>
      <c r="M797" t="str">
        <f>if(Z797=PROSES!$B$3,T797,)</f>
        <v/>
      </c>
      <c r="N797" t="str">
        <f>if(X797=PROSES!$B$3,T797,)</f>
        <v/>
      </c>
      <c r="O797" t="str">
        <f t="shared" si="8"/>
        <v/>
      </c>
      <c r="P797" t="str">
        <f>if(Z797=PROSES!$B$1,T797,)</f>
        <v/>
      </c>
      <c r="Q797" t="str">
        <f>if(X797=PROSES!$B$1,T797,)</f>
        <v/>
      </c>
      <c r="R797" t="str">
        <f t="shared" si="9"/>
        <v>M. KARANG LAMAM. KARANG BARU</v>
      </c>
      <c r="S797" s="3"/>
      <c r="T797" s="68" t="s">
        <v>1413</v>
      </c>
      <c r="U797" s="68" t="s">
        <v>58</v>
      </c>
      <c r="V797" s="68" t="s">
        <v>58</v>
      </c>
      <c r="W797" s="68" t="s">
        <v>282</v>
      </c>
      <c r="X797" s="68" t="s">
        <v>107</v>
      </c>
      <c r="Y797" s="68" t="s">
        <v>108</v>
      </c>
      <c r="Z797" s="68" t="s">
        <v>1412</v>
      </c>
      <c r="AA797" s="68" t="s">
        <v>66</v>
      </c>
      <c r="AB797" s="6"/>
      <c r="AC797" s="6"/>
      <c r="AD797" s="112">
        <v>0.0</v>
      </c>
      <c r="AE797" s="112">
        <v>1.0</v>
      </c>
      <c r="AF797" s="6"/>
      <c r="AG797" s="112">
        <v>0.7</v>
      </c>
      <c r="AH797" s="112">
        <v>1.0</v>
      </c>
      <c r="AI797" s="68" t="s">
        <v>64</v>
      </c>
      <c r="AJ797" s="112">
        <v>0.0</v>
      </c>
      <c r="AK797" s="6"/>
      <c r="AL797" s="6"/>
      <c r="AM797" s="112">
        <v>0.0</v>
      </c>
      <c r="AN797" s="112">
        <v>0.0</v>
      </c>
      <c r="AO797" s="112">
        <v>100.0</v>
      </c>
      <c r="AP797" s="112">
        <v>1.0</v>
      </c>
      <c r="AQ797" s="112">
        <v>1.56</v>
      </c>
      <c r="AR797" s="112">
        <v>0.1989314</v>
      </c>
      <c r="AS797" s="112">
        <v>81.68457</v>
      </c>
      <c r="AT797" s="112">
        <v>0.02877</v>
      </c>
      <c r="AU797" s="112">
        <v>0.19684</v>
      </c>
      <c r="AV797" s="112">
        <v>0.13377</v>
      </c>
      <c r="AW797" s="112">
        <v>0.59052</v>
      </c>
      <c r="AX797" s="112">
        <v>0.0</v>
      </c>
      <c r="AY797" s="112">
        <v>0.6827177</v>
      </c>
      <c r="AZ797" s="112">
        <v>-6.618521</v>
      </c>
    </row>
    <row r="798" hidden="1">
      <c r="A798">
        <f t="shared" si="2"/>
        <v>0</v>
      </c>
      <c r="B798" t="str">
        <f t="shared" si="3"/>
        <v/>
      </c>
      <c r="C798" t="str">
        <f>if(and(D$4&gt;1,E798=PROSES!$D$22),,D798)</f>
        <v/>
      </c>
      <c r="D798" s="1" t="str">
        <f>if(and(F$4&gt;1,F798=PROSES!$B$10),,F798)</f>
        <v/>
      </c>
      <c r="E798" t="str">
        <f t="shared" si="4"/>
        <v/>
      </c>
      <c r="F798" t="str">
        <f t="shared" si="5"/>
        <v/>
      </c>
      <c r="G798" s="1" t="str">
        <f>if(Z798=PROSES!$E$29,T798,)</f>
        <v/>
      </c>
      <c r="H798" t="str">
        <f>if(X798=PROSES!$E$29,T798,)</f>
        <v/>
      </c>
      <c r="I798" t="str">
        <f t="shared" si="6"/>
        <v/>
      </c>
      <c r="J798" t="str">
        <f>if(and($K$4&gt;1,R798=PROSES!$C$2),,K798)</f>
        <v/>
      </c>
      <c r="K798" s="1" t="str">
        <f>if(and($L$4&gt;1,L798=PROSES!$B$2),,L798)</f>
        <v/>
      </c>
      <c r="L798" t="str">
        <f t="shared" si="7"/>
        <v/>
      </c>
      <c r="M798" t="str">
        <f>if(Z798=PROSES!$B$3,T798,)</f>
        <v/>
      </c>
      <c r="N798" t="str">
        <f>if(X798=PROSES!$B$3,T798,)</f>
        <v/>
      </c>
      <c r="O798" t="str">
        <f t="shared" si="8"/>
        <v/>
      </c>
      <c r="P798" t="str">
        <f>if(Z798=PROSES!$B$1,T798,)</f>
        <v/>
      </c>
      <c r="Q798" t="str">
        <f>if(X798=PROSES!$B$1,T798,)</f>
        <v/>
      </c>
      <c r="R798" t="str">
        <f t="shared" si="9"/>
        <v>M. KARANG LAMAANGKE</v>
      </c>
      <c r="S798" s="3"/>
      <c r="T798" s="68" t="s">
        <v>1414</v>
      </c>
      <c r="U798" s="68" t="s">
        <v>58</v>
      </c>
      <c r="V798" s="68" t="s">
        <v>58</v>
      </c>
      <c r="W798" s="68" t="s">
        <v>1415</v>
      </c>
      <c r="X798" s="68" t="s">
        <v>107</v>
      </c>
      <c r="Y798" s="68" t="s">
        <v>108</v>
      </c>
      <c r="Z798" s="68" t="s">
        <v>96</v>
      </c>
      <c r="AA798" s="68" t="s">
        <v>66</v>
      </c>
      <c r="AB798" s="6"/>
      <c r="AC798" s="6"/>
      <c r="AD798" s="112">
        <v>0.0</v>
      </c>
      <c r="AE798" s="112">
        <v>1.0</v>
      </c>
      <c r="AF798" s="6"/>
      <c r="AG798" s="112">
        <v>3.6</v>
      </c>
      <c r="AH798" s="112">
        <v>1.0</v>
      </c>
      <c r="AI798" s="68" t="s">
        <v>64</v>
      </c>
      <c r="AJ798" s="112">
        <v>0.0</v>
      </c>
      <c r="AK798" s="6"/>
      <c r="AL798" s="6"/>
      <c r="AM798" s="112">
        <v>0.0</v>
      </c>
      <c r="AN798" s="112">
        <v>0.0</v>
      </c>
      <c r="AO798" s="112">
        <v>100.0</v>
      </c>
      <c r="AP798" s="112">
        <v>1.0</v>
      </c>
      <c r="AQ798" s="112">
        <v>1.752</v>
      </c>
      <c r="AR798" s="112">
        <v>1.706411</v>
      </c>
      <c r="AS798" s="112">
        <v>80.87153</v>
      </c>
      <c r="AT798" s="112">
        <v>0.27072</v>
      </c>
      <c r="AU798" s="112">
        <v>1.6848</v>
      </c>
      <c r="AV798" s="112">
        <v>0.7992</v>
      </c>
      <c r="AW798" s="112">
        <v>5.0544</v>
      </c>
      <c r="AX798" s="112">
        <v>0.0</v>
      </c>
      <c r="AY798" s="112">
        <v>0.6662698</v>
      </c>
      <c r="AZ798" s="112">
        <v>0.2149505</v>
      </c>
    </row>
    <row r="799" hidden="1">
      <c r="A799">
        <f t="shared" si="2"/>
        <v>0</v>
      </c>
      <c r="B799" t="str">
        <f t="shared" si="3"/>
        <v/>
      </c>
      <c r="C799" t="str">
        <f>if(and(D$4&gt;1,E799=PROSES!$D$22),,D799)</f>
        <v/>
      </c>
      <c r="D799" s="1" t="str">
        <f>if(and(F$4&gt;1,F799=PROSES!$B$10),,F799)</f>
        <v/>
      </c>
      <c r="E799" t="str">
        <f t="shared" si="4"/>
        <v/>
      </c>
      <c r="F799" t="str">
        <f t="shared" si="5"/>
        <v/>
      </c>
      <c r="G799" s="1" t="str">
        <f>if(Z799=PROSES!$E$29,T799,)</f>
        <v/>
      </c>
      <c r="H799" t="str">
        <f>if(X799=PROSES!$E$29,T799,)</f>
        <v/>
      </c>
      <c r="I799" t="str">
        <f t="shared" si="6"/>
        <v/>
      </c>
      <c r="J799" t="str">
        <f>if(and($K$4&gt;1,R799=PROSES!$C$2),,K799)</f>
        <v/>
      </c>
      <c r="K799" s="1" t="str">
        <f>if(and($L$4&gt;1,L799=PROSES!$B$2),,L799)</f>
        <v/>
      </c>
      <c r="L799" t="str">
        <f t="shared" si="7"/>
        <v/>
      </c>
      <c r="M799" t="str">
        <f>if(Z799=PROSES!$B$3,T799,)</f>
        <v/>
      </c>
      <c r="N799" t="str">
        <f>if(X799=PROSES!$B$3,T799,)</f>
        <v/>
      </c>
      <c r="O799" t="str">
        <f t="shared" si="8"/>
        <v/>
      </c>
      <c r="P799" t="str">
        <f>if(Z799=PROSES!$B$1,T799,)</f>
        <v/>
      </c>
      <c r="Q799" t="str">
        <f>if(X799=PROSES!$B$1,T799,)</f>
        <v/>
      </c>
      <c r="R799" t="str">
        <f t="shared" si="9"/>
        <v>M. KARANG LAMAANGKE</v>
      </c>
      <c r="S799" s="3"/>
      <c r="T799" s="68" t="s">
        <v>1416</v>
      </c>
      <c r="U799" s="68" t="s">
        <v>58</v>
      </c>
      <c r="V799" s="68" t="s">
        <v>58</v>
      </c>
      <c r="W799" s="68" t="s">
        <v>1415</v>
      </c>
      <c r="X799" s="68" t="s">
        <v>107</v>
      </c>
      <c r="Y799" s="68" t="s">
        <v>108</v>
      </c>
      <c r="Z799" s="68" t="s">
        <v>96</v>
      </c>
      <c r="AA799" s="68" t="s">
        <v>66</v>
      </c>
      <c r="AB799" s="6"/>
      <c r="AC799" s="6"/>
      <c r="AD799" s="112">
        <v>0.0</v>
      </c>
      <c r="AE799" s="112">
        <v>1.0</v>
      </c>
      <c r="AF799" s="6"/>
      <c r="AG799" s="112">
        <v>3.6</v>
      </c>
      <c r="AH799" s="112">
        <v>1.0</v>
      </c>
      <c r="AI799" s="68" t="s">
        <v>64</v>
      </c>
      <c r="AJ799" s="112">
        <v>0.0</v>
      </c>
      <c r="AK799" s="6"/>
      <c r="AL799" s="6"/>
      <c r="AM799" s="112">
        <v>0.0</v>
      </c>
      <c r="AN799" s="112">
        <v>0.0</v>
      </c>
      <c r="AO799" s="112">
        <v>100.0</v>
      </c>
      <c r="AP799" s="112">
        <v>1.0</v>
      </c>
      <c r="AQ799" s="112">
        <v>1.752</v>
      </c>
      <c r="AR799" s="112">
        <v>1.706411</v>
      </c>
      <c r="AS799" s="112">
        <v>80.87153</v>
      </c>
      <c r="AT799" s="112">
        <v>0.27072</v>
      </c>
      <c r="AU799" s="112">
        <v>1.6848</v>
      </c>
      <c r="AV799" s="112">
        <v>0.7992</v>
      </c>
      <c r="AW799" s="112">
        <v>5.0544</v>
      </c>
      <c r="AX799" s="112">
        <v>0.0</v>
      </c>
      <c r="AY799" s="112">
        <v>0.6662698</v>
      </c>
      <c r="AZ799" s="112">
        <v>0.2149505</v>
      </c>
    </row>
    <row r="800" hidden="1">
      <c r="A800">
        <f t="shared" si="2"/>
        <v>0</v>
      </c>
      <c r="B800" t="str">
        <f t="shared" si="3"/>
        <v/>
      </c>
      <c r="C800" t="str">
        <f>if(and(D$4&gt;1,E800=PROSES!$D$22),,D800)</f>
        <v/>
      </c>
      <c r="D800" s="1" t="str">
        <f>if(and(F$4&gt;1,F800=PROSES!$B$10),,F800)</f>
        <v/>
      </c>
      <c r="E800" t="str">
        <f t="shared" si="4"/>
        <v/>
      </c>
      <c r="F800" t="str">
        <f t="shared" si="5"/>
        <v/>
      </c>
      <c r="G800" s="1" t="str">
        <f>if(Z800=PROSES!$E$29,T800,)</f>
        <v/>
      </c>
      <c r="H800" t="str">
        <f>if(X800=PROSES!$E$29,T800,)</f>
        <v/>
      </c>
      <c r="I800" t="str">
        <f t="shared" si="6"/>
        <v/>
      </c>
      <c r="J800" t="str">
        <f>if(and($K$4&gt;1,R800=PROSES!$C$2),,K800)</f>
        <v/>
      </c>
      <c r="K800" s="1" t="str">
        <f>if(and($L$4&gt;1,L800=PROSES!$B$2),,L800)</f>
        <v/>
      </c>
      <c r="L800" t="str">
        <f t="shared" si="7"/>
        <v/>
      </c>
      <c r="M800" t="str">
        <f>if(Z800=PROSES!$B$3,T800,)</f>
        <v/>
      </c>
      <c r="N800" t="str">
        <f>if(X800=PROSES!$B$3,T800,)</f>
        <v/>
      </c>
      <c r="O800" t="str">
        <f t="shared" si="8"/>
        <v/>
      </c>
      <c r="P800" t="str">
        <f>if(Z800=PROSES!$B$1,T800,)</f>
        <v/>
      </c>
      <c r="Q800" t="str">
        <f>if(X800=PROSES!$B$1,T800,)</f>
        <v/>
      </c>
      <c r="R800" t="str">
        <f t="shared" si="9"/>
        <v>M. KARANG LAMABUDI KEMULIAAN</v>
      </c>
      <c r="S800" s="3"/>
      <c r="T800" s="68" t="s">
        <v>1417</v>
      </c>
      <c r="U800" s="68" t="s">
        <v>58</v>
      </c>
      <c r="V800" s="68" t="s">
        <v>58</v>
      </c>
      <c r="W800" s="68" t="s">
        <v>205</v>
      </c>
      <c r="X800" s="68" t="s">
        <v>107</v>
      </c>
      <c r="Y800" s="68" t="s">
        <v>108</v>
      </c>
      <c r="Z800" s="68" t="s">
        <v>206</v>
      </c>
      <c r="AA800" s="68" t="s">
        <v>61</v>
      </c>
      <c r="AB800" s="6"/>
      <c r="AC800" s="6"/>
      <c r="AD800" s="112">
        <v>0.0</v>
      </c>
      <c r="AE800" s="112">
        <v>1.0</v>
      </c>
      <c r="AF800" s="6"/>
      <c r="AG800" s="112">
        <v>10.2</v>
      </c>
      <c r="AH800" s="112">
        <v>1.0</v>
      </c>
      <c r="AI800" s="68" t="s">
        <v>64</v>
      </c>
      <c r="AJ800" s="112">
        <v>0.0</v>
      </c>
      <c r="AK800" s="6"/>
      <c r="AL800" s="6"/>
      <c r="AM800" s="112">
        <v>0.0</v>
      </c>
      <c r="AN800" s="112">
        <v>0.0</v>
      </c>
      <c r="AO800" s="112">
        <v>100.0</v>
      </c>
      <c r="AP800" s="112">
        <v>1.0</v>
      </c>
      <c r="AQ800" s="112">
        <v>0.92</v>
      </c>
      <c r="AR800" s="112">
        <v>1.170848</v>
      </c>
      <c r="AS800" s="112">
        <v>72.87525</v>
      </c>
      <c r="AT800" s="112">
        <v>0.34476</v>
      </c>
      <c r="AU800" s="112">
        <v>1.11894</v>
      </c>
      <c r="AV800" s="112">
        <v>1.87476</v>
      </c>
      <c r="AW800" s="112">
        <v>3.35682</v>
      </c>
      <c r="AX800" s="112">
        <v>0.0</v>
      </c>
      <c r="AY800" s="112">
        <v>0.771778</v>
      </c>
      <c r="AZ800" s="112">
        <v>-17.23499</v>
      </c>
    </row>
    <row r="801" hidden="1">
      <c r="A801">
        <f t="shared" si="2"/>
        <v>0</v>
      </c>
      <c r="B801" t="str">
        <f t="shared" si="3"/>
        <v/>
      </c>
      <c r="C801" t="str">
        <f>if(and(D$4&gt;1,E801=PROSES!$D$22),,D801)</f>
        <v/>
      </c>
      <c r="D801" s="1" t="str">
        <f>if(and(F$4&gt;1,F801=PROSES!$B$10),,F801)</f>
        <v/>
      </c>
      <c r="E801" t="str">
        <f t="shared" si="4"/>
        <v/>
      </c>
      <c r="F801" t="str">
        <f t="shared" si="5"/>
        <v/>
      </c>
      <c r="G801" s="1" t="str">
        <f>if(Z801=PROSES!$E$29,T801,)</f>
        <v/>
      </c>
      <c r="H801" t="str">
        <f>if(X801=PROSES!$E$29,T801,)</f>
        <v/>
      </c>
      <c r="I801" t="str">
        <f t="shared" si="6"/>
        <v/>
      </c>
      <c r="J801" t="str">
        <f>if(and($K$4&gt;1,R801=PROSES!$C$2),,K801)</f>
        <v/>
      </c>
      <c r="K801" s="1" t="str">
        <f>if(and($L$4&gt;1,L801=PROSES!$B$2),,L801)</f>
        <v/>
      </c>
      <c r="L801" t="str">
        <f t="shared" si="7"/>
        <v/>
      </c>
      <c r="M801" t="str">
        <f>if(Z801=PROSES!$B$3,T801,)</f>
        <v/>
      </c>
      <c r="N801" t="str">
        <f>if(X801=PROSES!$B$3,T801,)</f>
        <v/>
      </c>
      <c r="O801" t="str">
        <f t="shared" si="8"/>
        <v/>
      </c>
      <c r="P801" t="str">
        <f>if(Z801=PROSES!$B$1,T801,)</f>
        <v/>
      </c>
      <c r="Q801" t="str">
        <f>if(X801=PROSES!$B$1,T801,)</f>
        <v/>
      </c>
      <c r="R801" t="str">
        <f t="shared" si="9"/>
        <v>M. KARANG LAMABUDI KEMULIAAN</v>
      </c>
      <c r="S801" s="3"/>
      <c r="T801" s="68" t="s">
        <v>1418</v>
      </c>
      <c r="U801" s="68" t="s">
        <v>58</v>
      </c>
      <c r="V801" s="68" t="s">
        <v>58</v>
      </c>
      <c r="W801" s="68" t="s">
        <v>205</v>
      </c>
      <c r="X801" s="68" t="s">
        <v>107</v>
      </c>
      <c r="Y801" s="112" t="s">
        <v>108</v>
      </c>
      <c r="Z801" s="68" t="s">
        <v>206</v>
      </c>
      <c r="AA801" s="114" t="s">
        <v>66</v>
      </c>
      <c r="AB801" s="6"/>
      <c r="AC801" s="6"/>
      <c r="AD801" s="112">
        <v>0.0</v>
      </c>
      <c r="AE801" s="112">
        <v>1.0</v>
      </c>
      <c r="AF801" s="6"/>
      <c r="AG801" s="112">
        <v>10.2</v>
      </c>
      <c r="AH801" s="112">
        <v>1.0</v>
      </c>
      <c r="AI801" s="68" t="s">
        <v>64</v>
      </c>
      <c r="AJ801" s="112">
        <v>0.0</v>
      </c>
      <c r="AK801" s="6"/>
      <c r="AL801" s="6"/>
      <c r="AM801" s="112">
        <v>0.0</v>
      </c>
      <c r="AN801" s="112">
        <v>0.0</v>
      </c>
      <c r="AO801" s="112">
        <v>100.0</v>
      </c>
      <c r="AP801" s="112">
        <v>1.0</v>
      </c>
      <c r="AQ801" s="112">
        <v>0.92</v>
      </c>
      <c r="AR801" s="112">
        <v>1.170848</v>
      </c>
      <c r="AS801" s="112">
        <v>72.87525</v>
      </c>
      <c r="AT801" s="112">
        <v>0.34476</v>
      </c>
      <c r="AU801" s="112">
        <v>1.11894</v>
      </c>
      <c r="AV801" s="112">
        <v>1.87476</v>
      </c>
      <c r="AW801" s="112">
        <v>3.35682</v>
      </c>
      <c r="AX801" s="112">
        <v>0.0</v>
      </c>
      <c r="AY801" s="112">
        <v>0.771778</v>
      </c>
      <c r="AZ801" s="112">
        <v>-17.23499</v>
      </c>
    </row>
    <row r="802" hidden="1">
      <c r="A802">
        <f t="shared" si="2"/>
        <v>0</v>
      </c>
      <c r="B802" t="str">
        <f t="shared" si="3"/>
        <v/>
      </c>
      <c r="C802" t="str">
        <f>if(and(D$4&gt;1,E802=PROSES!$D$22),,D802)</f>
        <v/>
      </c>
      <c r="D802" s="1" t="str">
        <f>if(and(F$4&gt;1,F802=PROSES!$B$10),,F802)</f>
        <v/>
      </c>
      <c r="E802" t="str">
        <f t="shared" si="4"/>
        <v/>
      </c>
      <c r="F802" t="str">
        <f t="shared" si="5"/>
        <v/>
      </c>
      <c r="G802" s="1" t="str">
        <f>if(Z802=PROSES!$E$29,T802,)</f>
        <v/>
      </c>
      <c r="H802" t="str">
        <f>if(X802=PROSES!$E$29,T802,)</f>
        <v/>
      </c>
      <c r="I802" t="str">
        <f t="shared" si="6"/>
        <v/>
      </c>
      <c r="J802" t="str">
        <f>if(and($K$4&gt;1,R802=PROSES!$C$2),,K802)</f>
        <v/>
      </c>
      <c r="K802" s="1" t="str">
        <f>if(and($L$4&gt;1,L802=PROSES!$B$2),,L802)</f>
        <v/>
      </c>
      <c r="L802" t="str">
        <f t="shared" si="7"/>
        <v/>
      </c>
      <c r="M802" t="str">
        <f>if(Z802=PROSES!$B$3,T802,)</f>
        <v/>
      </c>
      <c r="N802" t="str">
        <f>if(X802=PROSES!$B$3,T802,)</f>
        <v/>
      </c>
      <c r="O802" t="str">
        <f t="shared" si="8"/>
        <v/>
      </c>
      <c r="P802" t="str">
        <f>if(Z802=PROSES!$B$1,T802,)</f>
        <v/>
      </c>
      <c r="Q802" t="str">
        <f>if(X802=PROSES!$B$1,T802,)</f>
        <v/>
      </c>
      <c r="R802" t="str">
        <f t="shared" si="9"/>
        <v>M. KARANG LAMADURIKOSAMBI</v>
      </c>
      <c r="S802" s="3"/>
      <c r="T802" s="68" t="s">
        <v>1419</v>
      </c>
      <c r="U802" s="68" t="s">
        <v>58</v>
      </c>
      <c r="V802" s="68" t="s">
        <v>58</v>
      </c>
      <c r="W802" s="68" t="s">
        <v>282</v>
      </c>
      <c r="X802" s="68" t="s">
        <v>107</v>
      </c>
      <c r="Y802" s="112" t="s">
        <v>108</v>
      </c>
      <c r="Z802" s="68" t="s">
        <v>698</v>
      </c>
      <c r="AA802" s="114" t="s">
        <v>300</v>
      </c>
      <c r="AB802" s="6"/>
      <c r="AC802" s="6"/>
      <c r="AD802" s="112">
        <v>0.0</v>
      </c>
      <c r="AE802" s="112">
        <v>1.0</v>
      </c>
      <c r="AF802" s="6"/>
      <c r="AG802" s="112">
        <v>12.9</v>
      </c>
      <c r="AH802" s="112">
        <v>1.0</v>
      </c>
      <c r="AI802" s="68" t="s">
        <v>64</v>
      </c>
      <c r="AJ802" s="112">
        <v>0.0</v>
      </c>
      <c r="AK802" s="6"/>
      <c r="AL802" s="6"/>
      <c r="AM802" s="112">
        <v>0.0</v>
      </c>
      <c r="AN802" s="112">
        <v>0.0</v>
      </c>
      <c r="AO802" s="112">
        <v>100.0</v>
      </c>
      <c r="AP802" s="112">
        <v>1.0</v>
      </c>
      <c r="AQ802" s="112">
        <v>1.56</v>
      </c>
      <c r="AR802" s="112">
        <v>3.666021</v>
      </c>
      <c r="AS802" s="112">
        <v>81.68457</v>
      </c>
      <c r="AT802" s="112">
        <v>0.53019</v>
      </c>
      <c r="AU802" s="112">
        <v>3.62748</v>
      </c>
      <c r="AV802" s="112">
        <v>2.46519</v>
      </c>
      <c r="AW802" s="112">
        <v>10.88244</v>
      </c>
      <c r="AX802" s="112">
        <v>0.0</v>
      </c>
      <c r="AY802" s="112">
        <v>0.6827177</v>
      </c>
      <c r="AZ802" s="112">
        <v>-6.618521</v>
      </c>
    </row>
    <row r="803" hidden="1">
      <c r="A803">
        <f t="shared" si="2"/>
        <v>0</v>
      </c>
      <c r="B803" t="str">
        <f t="shared" si="3"/>
        <v/>
      </c>
      <c r="C803" t="str">
        <f>if(and(D$4&gt;1,E803=PROSES!$D$22),,D803)</f>
        <v/>
      </c>
      <c r="D803" s="1" t="str">
        <f>if(and(F$4&gt;1,F803=PROSES!$B$10),,F803)</f>
        <v/>
      </c>
      <c r="E803" t="str">
        <f t="shared" si="4"/>
        <v/>
      </c>
      <c r="F803" t="str">
        <f t="shared" si="5"/>
        <v/>
      </c>
      <c r="G803" s="1" t="str">
        <f>if(Z803=PROSES!$E$29,T803,)</f>
        <v/>
      </c>
      <c r="H803" t="str">
        <f>if(X803=PROSES!$E$29,T803,)</f>
        <v/>
      </c>
      <c r="I803" t="str">
        <f t="shared" si="6"/>
        <v/>
      </c>
      <c r="J803" t="str">
        <f>if(and($K$4&gt;1,R803=PROSES!$C$2),,K803)</f>
        <v/>
      </c>
      <c r="K803" s="1" t="str">
        <f>if(and($L$4&gt;1,L803=PROSES!$B$2),,L803)</f>
        <v/>
      </c>
      <c r="L803" t="str">
        <f t="shared" si="7"/>
        <v/>
      </c>
      <c r="M803" t="str">
        <f>if(Z803=PROSES!$B$3,T803,)</f>
        <v/>
      </c>
      <c r="N803" t="str">
        <f>if(X803=PROSES!$B$3,T803,)</f>
        <v/>
      </c>
      <c r="O803" t="str">
        <f t="shared" si="8"/>
        <v/>
      </c>
      <c r="P803" t="str">
        <f>if(Z803=PROSES!$B$1,T803,)</f>
        <v/>
      </c>
      <c r="Q803" t="str">
        <f>if(X803=PROSES!$B$1,T803,)</f>
        <v/>
      </c>
      <c r="R803" t="str">
        <f t="shared" si="9"/>
        <v>M. KARANG LAMADURIKOSAMBI</v>
      </c>
      <c r="S803" s="3"/>
      <c r="T803" s="68" t="s">
        <v>1420</v>
      </c>
      <c r="U803" s="68" t="s">
        <v>58</v>
      </c>
      <c r="V803" s="68" t="s">
        <v>58</v>
      </c>
      <c r="W803" s="68" t="s">
        <v>282</v>
      </c>
      <c r="X803" s="68" t="s">
        <v>107</v>
      </c>
      <c r="Y803" s="112" t="s">
        <v>108</v>
      </c>
      <c r="Z803" s="68" t="s">
        <v>698</v>
      </c>
      <c r="AA803" s="114" t="s">
        <v>300</v>
      </c>
      <c r="AB803" s="6"/>
      <c r="AC803" s="6"/>
      <c r="AD803" s="112">
        <v>0.0</v>
      </c>
      <c r="AE803" s="112">
        <v>1.0</v>
      </c>
      <c r="AF803" s="6"/>
      <c r="AG803" s="112">
        <v>12.9</v>
      </c>
      <c r="AH803" s="112">
        <v>1.0</v>
      </c>
      <c r="AI803" s="68" t="s">
        <v>64</v>
      </c>
      <c r="AJ803" s="112">
        <v>0.0</v>
      </c>
      <c r="AK803" s="6"/>
      <c r="AL803" s="6"/>
      <c r="AM803" s="112">
        <v>0.0</v>
      </c>
      <c r="AN803" s="112">
        <v>0.0</v>
      </c>
      <c r="AO803" s="112">
        <v>100.0</v>
      </c>
      <c r="AP803" s="112">
        <v>1.0</v>
      </c>
      <c r="AQ803" s="112">
        <v>1.56</v>
      </c>
      <c r="AR803" s="112">
        <v>3.666021</v>
      </c>
      <c r="AS803" s="112">
        <v>81.68457</v>
      </c>
      <c r="AT803" s="112">
        <v>0.53019</v>
      </c>
      <c r="AU803" s="112">
        <v>3.62748</v>
      </c>
      <c r="AV803" s="112">
        <v>2.46519</v>
      </c>
      <c r="AW803" s="112">
        <v>10.88244</v>
      </c>
      <c r="AX803" s="112">
        <v>0.0</v>
      </c>
      <c r="AY803" s="112">
        <v>0.6827177</v>
      </c>
      <c r="AZ803" s="112">
        <v>-6.618521</v>
      </c>
    </row>
    <row r="804" hidden="1">
      <c r="A804">
        <f t="shared" si="2"/>
        <v>0</v>
      </c>
      <c r="B804" t="str">
        <f t="shared" si="3"/>
        <v/>
      </c>
      <c r="C804" t="str">
        <f>if(and(D$4&gt;1,E804=PROSES!$D$22),,D804)</f>
        <v/>
      </c>
      <c r="D804" s="1" t="str">
        <f>if(and(F$4&gt;1,F804=PROSES!$B$10),,F804)</f>
        <v/>
      </c>
      <c r="E804" t="str">
        <f t="shared" si="4"/>
        <v/>
      </c>
      <c r="F804" t="str">
        <f t="shared" si="5"/>
        <v/>
      </c>
      <c r="G804" s="1" t="str">
        <f>if(Z804=PROSES!$E$29,T804,)</f>
        <v/>
      </c>
      <c r="H804" t="str">
        <f>if(X804=PROSES!$E$29,T804,)</f>
        <v/>
      </c>
      <c r="I804" t="str">
        <f t="shared" si="6"/>
        <v/>
      </c>
      <c r="J804" t="str">
        <f>if(and($K$4&gt;1,R804=PROSES!$C$2),,K804)</f>
        <v/>
      </c>
      <c r="K804" s="1" t="str">
        <f>if(and($L$4&gt;1,L804=PROSES!$B$2),,L804)</f>
        <v/>
      </c>
      <c r="L804" t="str">
        <f t="shared" si="7"/>
        <v/>
      </c>
      <c r="M804" t="str">
        <f>if(Z804=PROSES!$B$3,T804,)</f>
        <v/>
      </c>
      <c r="N804" t="str">
        <f>if(X804=PROSES!$B$3,T804,)</f>
        <v/>
      </c>
      <c r="O804" t="str">
        <f t="shared" si="8"/>
        <v/>
      </c>
      <c r="P804" t="str">
        <f>if(Z804=PROSES!$B$1,T804,)</f>
        <v/>
      </c>
      <c r="Q804" t="str">
        <f>if(X804=PROSES!$B$1,T804,)</f>
        <v/>
      </c>
      <c r="R804" t="str">
        <f t="shared" si="9"/>
        <v>PANTAI INDAH KAPUKM. KARANG BARU</v>
      </c>
      <c r="S804" s="3"/>
      <c r="T804" s="68" t="s">
        <v>1422</v>
      </c>
      <c r="U804" s="68" t="s">
        <v>58</v>
      </c>
      <c r="V804" s="68" t="s">
        <v>58</v>
      </c>
      <c r="W804" s="114" t="s">
        <v>3769</v>
      </c>
      <c r="X804" s="68" t="s">
        <v>762</v>
      </c>
      <c r="Y804" s="68" t="s">
        <v>61</v>
      </c>
      <c r="Z804" s="68" t="s">
        <v>1412</v>
      </c>
      <c r="AA804" s="68" t="s">
        <v>66</v>
      </c>
      <c r="AB804" s="6"/>
      <c r="AC804" s="6"/>
      <c r="AD804" s="112">
        <v>0.0</v>
      </c>
      <c r="AE804" s="112">
        <v>1.0</v>
      </c>
      <c r="AF804" s="6"/>
      <c r="AG804" s="112">
        <v>4.7</v>
      </c>
      <c r="AH804" s="112">
        <v>1.0</v>
      </c>
      <c r="AI804" s="68" t="s">
        <v>64</v>
      </c>
      <c r="AJ804" s="112">
        <v>0.0</v>
      </c>
      <c r="AK804" s="6"/>
      <c r="AL804" s="6"/>
      <c r="AM804" s="112">
        <v>0.0</v>
      </c>
      <c r="AN804" s="112">
        <v>0.0</v>
      </c>
      <c r="AO804" s="112">
        <v>100.0</v>
      </c>
      <c r="AP804" s="112">
        <v>1.0</v>
      </c>
      <c r="AQ804" s="112">
        <v>2.514</v>
      </c>
      <c r="AR804" s="112">
        <v>5.866722</v>
      </c>
      <c r="AS804" s="112">
        <v>81.33759</v>
      </c>
      <c r="AT804" s="112">
        <v>0.8835999</v>
      </c>
      <c r="AU804" s="112">
        <v>5.799799</v>
      </c>
      <c r="AV804" s="112">
        <v>1.5886</v>
      </c>
      <c r="AW804" s="112">
        <v>17.3994</v>
      </c>
      <c r="AX804" s="112">
        <v>0.0</v>
      </c>
      <c r="AY804" s="112">
        <v>0.6602781</v>
      </c>
      <c r="AZ804" s="112">
        <v>5.184364</v>
      </c>
    </row>
    <row r="805" hidden="1">
      <c r="A805">
        <f t="shared" si="2"/>
        <v>0</v>
      </c>
      <c r="B805" t="str">
        <f t="shared" si="3"/>
        <v/>
      </c>
      <c r="C805" t="str">
        <f>if(and(D$4&gt;1,E805=PROSES!$D$22),,D805)</f>
        <v/>
      </c>
      <c r="D805" s="1" t="str">
        <f>if(and(F$4&gt;1,F805=PROSES!$B$10),,F805)</f>
        <v/>
      </c>
      <c r="E805" t="str">
        <f t="shared" si="4"/>
        <v/>
      </c>
      <c r="F805" t="str">
        <f t="shared" si="5"/>
        <v/>
      </c>
      <c r="G805" s="1" t="str">
        <f>if(Z805=PROSES!$E$29,T805,)</f>
        <v/>
      </c>
      <c r="H805" t="str">
        <f>if(X805=PROSES!$E$29,T805,)</f>
        <v/>
      </c>
      <c r="I805" t="str">
        <f t="shared" si="6"/>
        <v/>
      </c>
      <c r="J805" t="str">
        <f>if(and($K$4&gt;1,R805=PROSES!$C$2),,K805)</f>
        <v/>
      </c>
      <c r="K805" s="1" t="str">
        <f>if(and($L$4&gt;1,L805=PROSES!$B$2),,L805)</f>
        <v/>
      </c>
      <c r="L805" t="str">
        <f t="shared" si="7"/>
        <v/>
      </c>
      <c r="M805" t="str">
        <f>if(Z805=PROSES!$B$3,T805,)</f>
        <v/>
      </c>
      <c r="N805" t="str">
        <f>if(X805=PROSES!$B$3,T805,)</f>
        <v/>
      </c>
      <c r="O805" t="str">
        <f t="shared" si="8"/>
        <v/>
      </c>
      <c r="P805" t="str">
        <f>if(Z805=PROSES!$B$1,T805,)</f>
        <v/>
      </c>
      <c r="Q805" t="str">
        <f>if(X805=PROSES!$B$1,T805,)</f>
        <v/>
      </c>
      <c r="R805" t="str">
        <f t="shared" si="9"/>
        <v>MEKARSARI5PINAYUNGAN5</v>
      </c>
      <c r="S805" s="3"/>
      <c r="T805" s="68" t="s">
        <v>1423</v>
      </c>
      <c r="U805" s="68" t="s">
        <v>115</v>
      </c>
      <c r="V805" s="68" t="s">
        <v>115</v>
      </c>
      <c r="W805" s="68" t="s">
        <v>90</v>
      </c>
      <c r="X805" s="68" t="s">
        <v>481</v>
      </c>
      <c r="Y805" s="112" t="s">
        <v>85</v>
      </c>
      <c r="Z805" s="68" t="s">
        <v>1198</v>
      </c>
      <c r="AA805" s="114" t="s">
        <v>85</v>
      </c>
      <c r="AB805" s="6"/>
      <c r="AC805" s="6"/>
      <c r="AD805" s="112">
        <v>0.0</v>
      </c>
      <c r="AE805" s="112">
        <v>1.0</v>
      </c>
      <c r="AF805" s="6"/>
      <c r="AG805" s="112">
        <v>4.57</v>
      </c>
      <c r="AH805" s="112">
        <v>1.0</v>
      </c>
      <c r="AI805" s="68" t="s">
        <v>64</v>
      </c>
      <c r="AJ805" s="112">
        <v>0.0</v>
      </c>
      <c r="AK805" s="6"/>
      <c r="AL805" s="6"/>
      <c r="AM805" s="112">
        <v>0.0</v>
      </c>
      <c r="AN805" s="112">
        <v>0.0</v>
      </c>
      <c r="AO805" s="112">
        <v>100.0</v>
      </c>
      <c r="AP805" s="112">
        <v>1.0</v>
      </c>
      <c r="AQ805" s="112">
        <v>1.62</v>
      </c>
      <c r="AR805" s="112">
        <v>1.294933</v>
      </c>
      <c r="AS805" s="112">
        <v>82.15014</v>
      </c>
      <c r="AT805" s="112">
        <v>0.176859</v>
      </c>
      <c r="AU805" s="112">
        <v>1.282799</v>
      </c>
      <c r="AV805" s="112">
        <v>0.862359</v>
      </c>
      <c r="AW805" s="112">
        <v>3.848397</v>
      </c>
      <c r="AX805" s="112">
        <v>0.0</v>
      </c>
      <c r="AY805" s="112">
        <v>0.683587</v>
      </c>
      <c r="AZ805" s="112">
        <v>-7.109503</v>
      </c>
    </row>
    <row r="806" hidden="1">
      <c r="A806">
        <f t="shared" si="2"/>
        <v>0</v>
      </c>
      <c r="B806" t="str">
        <f t="shared" si="3"/>
        <v/>
      </c>
      <c r="C806" t="str">
        <f>if(and(D$4&gt;1,E806=PROSES!$D$22),,D806)</f>
        <v/>
      </c>
      <c r="D806" s="1" t="str">
        <f>if(and(F$4&gt;1,F806=PROSES!$B$10),,F806)</f>
        <v/>
      </c>
      <c r="E806" t="str">
        <f t="shared" si="4"/>
        <v/>
      </c>
      <c r="F806" t="str">
        <f t="shared" si="5"/>
        <v/>
      </c>
      <c r="G806" s="1" t="str">
        <f>if(Z806=PROSES!$E$29,T806,)</f>
        <v/>
      </c>
      <c r="H806" t="str">
        <f>if(X806=PROSES!$E$29,T806,)</f>
        <v/>
      </c>
      <c r="I806" t="str">
        <f t="shared" si="6"/>
        <v/>
      </c>
      <c r="J806" t="str">
        <f>if(and($K$4&gt;1,R806=PROSES!$C$2),,K806)</f>
        <v/>
      </c>
      <c r="K806" s="1" t="str">
        <f>if(and($L$4&gt;1,L806=PROSES!$B$2),,L806)</f>
        <v/>
      </c>
      <c r="L806" t="str">
        <f t="shared" si="7"/>
        <v/>
      </c>
      <c r="M806" t="str">
        <f>if(Z806=PROSES!$B$3,T806,)</f>
        <v/>
      </c>
      <c r="N806" t="str">
        <f>if(X806=PROSES!$B$3,T806,)</f>
        <v/>
      </c>
      <c r="O806" t="str">
        <f t="shared" si="8"/>
        <v/>
      </c>
      <c r="P806" t="str">
        <f>if(Z806=PROSES!$B$1,T806,)</f>
        <v/>
      </c>
      <c r="Q806" t="str">
        <f>if(X806=PROSES!$B$1,T806,)</f>
        <v/>
      </c>
      <c r="R806" t="str">
        <f t="shared" si="9"/>
        <v>MEKARSARI5PINAYUNGAN5</v>
      </c>
      <c r="S806" s="3"/>
      <c r="T806" s="68" t="s">
        <v>1424</v>
      </c>
      <c r="U806" s="68" t="s">
        <v>115</v>
      </c>
      <c r="V806" s="68" t="s">
        <v>115</v>
      </c>
      <c r="W806" s="114" t="s">
        <v>90</v>
      </c>
      <c r="X806" s="68" t="s">
        <v>481</v>
      </c>
      <c r="Y806" s="68" t="s">
        <v>88</v>
      </c>
      <c r="Z806" s="68" t="s">
        <v>1198</v>
      </c>
      <c r="AA806" s="68" t="s">
        <v>88</v>
      </c>
      <c r="AB806" s="6"/>
      <c r="AC806" s="6"/>
      <c r="AD806" s="112">
        <v>0.0</v>
      </c>
      <c r="AE806" s="112">
        <v>1.0</v>
      </c>
      <c r="AF806" s="6"/>
      <c r="AG806" s="112">
        <v>4.57</v>
      </c>
      <c r="AH806" s="112">
        <v>1.0</v>
      </c>
      <c r="AI806" s="68" t="s">
        <v>64</v>
      </c>
      <c r="AJ806" s="112">
        <v>0.0</v>
      </c>
      <c r="AK806" s="6"/>
      <c r="AL806" s="6"/>
      <c r="AM806" s="112">
        <v>0.0</v>
      </c>
      <c r="AN806" s="112">
        <v>0.0</v>
      </c>
      <c r="AO806" s="112">
        <v>100.0</v>
      </c>
      <c r="AP806" s="112">
        <v>1.0</v>
      </c>
      <c r="AQ806" s="112">
        <v>1.62</v>
      </c>
      <c r="AR806" s="112">
        <v>1.294933</v>
      </c>
      <c r="AS806" s="112">
        <v>82.15014</v>
      </c>
      <c r="AT806" s="112">
        <v>0.176859</v>
      </c>
      <c r="AU806" s="112">
        <v>1.282799</v>
      </c>
      <c r="AV806" s="112">
        <v>0.862359</v>
      </c>
      <c r="AW806" s="112">
        <v>3.848397</v>
      </c>
      <c r="AX806" s="112">
        <v>0.0</v>
      </c>
      <c r="AY806" s="112">
        <v>0.683587</v>
      </c>
      <c r="AZ806" s="112">
        <v>-7.109503</v>
      </c>
    </row>
    <row r="807" hidden="1">
      <c r="A807">
        <f t="shared" si="2"/>
        <v>0</v>
      </c>
      <c r="B807" t="str">
        <f t="shared" si="3"/>
        <v/>
      </c>
      <c r="C807" t="str">
        <f>if(and(D$4&gt;1,E807=PROSES!$D$22),,D807)</f>
        <v/>
      </c>
      <c r="D807" s="1" t="str">
        <f>if(and(F$4&gt;1,F807=PROSES!$B$10),,F807)</f>
        <v/>
      </c>
      <c r="E807" t="str">
        <f t="shared" si="4"/>
        <v/>
      </c>
      <c r="F807" t="str">
        <f t="shared" si="5"/>
        <v/>
      </c>
      <c r="G807" s="1" t="str">
        <f>if(Z807=PROSES!$E$29,T807,)</f>
        <v/>
      </c>
      <c r="H807" t="str">
        <f>if(X807=PROSES!$E$29,T807,)</f>
        <v/>
      </c>
      <c r="I807" t="str">
        <f t="shared" si="6"/>
        <v/>
      </c>
      <c r="J807" t="str">
        <f>if(and($K$4&gt;1,R807=PROSES!$C$2),,K807)</f>
        <v/>
      </c>
      <c r="K807" s="1" t="str">
        <f>if(and($L$4&gt;1,L807=PROSES!$B$2),,L807)</f>
        <v/>
      </c>
      <c r="L807" t="str">
        <f t="shared" si="7"/>
        <v/>
      </c>
      <c r="M807" t="str">
        <f>if(Z807=PROSES!$B$3,T807,)</f>
        <v/>
      </c>
      <c r="N807" t="str">
        <f>if(X807=PROSES!$B$3,T807,)</f>
        <v/>
      </c>
      <c r="O807" t="str">
        <f t="shared" si="8"/>
        <v/>
      </c>
      <c r="P807" t="str">
        <f>if(Z807=PROSES!$B$1,T807,)</f>
        <v/>
      </c>
      <c r="Q807" t="str">
        <f>if(X807=PROSES!$B$1,T807,)</f>
        <v/>
      </c>
      <c r="R807" t="str">
        <f t="shared" si="9"/>
        <v>MALIGI5INDOLIBERTY5</v>
      </c>
      <c r="S807" s="3"/>
      <c r="T807" s="68" t="s">
        <v>1425</v>
      </c>
      <c r="U807" s="68" t="s">
        <v>115</v>
      </c>
      <c r="V807" s="68" t="s">
        <v>115</v>
      </c>
      <c r="W807" s="68" t="s">
        <v>720</v>
      </c>
      <c r="X807" s="68" t="s">
        <v>1260</v>
      </c>
      <c r="Y807" s="68" t="s">
        <v>85</v>
      </c>
      <c r="Z807" s="68" t="s">
        <v>1010</v>
      </c>
      <c r="AA807" s="68">
        <v>5.0</v>
      </c>
      <c r="AB807" s="6"/>
      <c r="AC807" s="6"/>
      <c r="AD807" s="112">
        <v>0.0</v>
      </c>
      <c r="AE807" s="112">
        <v>1.0</v>
      </c>
      <c r="AF807" s="6"/>
      <c r="AG807" s="112">
        <v>2.7</v>
      </c>
      <c r="AH807" s="112">
        <v>1.0</v>
      </c>
      <c r="AI807" s="68" t="s">
        <v>64</v>
      </c>
      <c r="AJ807" s="112">
        <v>0.0</v>
      </c>
      <c r="AK807" s="6"/>
      <c r="AL807" s="6"/>
      <c r="AM807" s="112">
        <v>0.0</v>
      </c>
      <c r="AN807" s="112">
        <v>0.0</v>
      </c>
      <c r="AO807" s="112">
        <v>100.0</v>
      </c>
      <c r="AP807" s="112">
        <v>1.0</v>
      </c>
      <c r="AQ807" s="112">
        <v>0.6</v>
      </c>
      <c r="AR807" s="112">
        <v>1.132908</v>
      </c>
      <c r="AS807" s="112">
        <v>70.94324</v>
      </c>
      <c r="AT807" s="112">
        <v>0.3699</v>
      </c>
      <c r="AU807" s="112">
        <v>1.07082</v>
      </c>
      <c r="AV807" s="112">
        <v>0.7749</v>
      </c>
      <c r="AW807" s="112">
        <v>3.21246</v>
      </c>
      <c r="AX807" s="112">
        <v>0.0</v>
      </c>
      <c r="AY807" s="112">
        <v>0.6412987</v>
      </c>
      <c r="AZ807" s="112">
        <v>8.348166</v>
      </c>
    </row>
    <row r="808" hidden="1">
      <c r="A808">
        <f t="shared" si="2"/>
        <v>0</v>
      </c>
      <c r="B808" t="str">
        <f t="shared" si="3"/>
        <v/>
      </c>
      <c r="C808" t="str">
        <f>if(and(D$4&gt;1,E808=PROSES!$D$22),,D808)</f>
        <v/>
      </c>
      <c r="D808" s="1" t="str">
        <f>if(and(F$4&gt;1,F808=PROSES!$B$10),,F808)</f>
        <v/>
      </c>
      <c r="E808" t="str">
        <f t="shared" si="4"/>
        <v/>
      </c>
      <c r="F808" t="str">
        <f t="shared" si="5"/>
        <v/>
      </c>
      <c r="G808" s="1" t="str">
        <f>if(Z808=PROSES!$E$29,T808,)</f>
        <v/>
      </c>
      <c r="H808" t="str">
        <f>if(X808=PROSES!$E$29,T808,)</f>
        <v/>
      </c>
      <c r="I808" t="str">
        <f t="shared" si="6"/>
        <v/>
      </c>
      <c r="J808" t="str">
        <f>if(and($K$4&gt;1,R808=PROSES!$C$2),,K808)</f>
        <v/>
      </c>
      <c r="K808" s="1" t="str">
        <f>if(and($L$4&gt;1,L808=PROSES!$B$2),,L808)</f>
        <v/>
      </c>
      <c r="L808" t="str">
        <f t="shared" si="7"/>
        <v/>
      </c>
      <c r="M808" t="str">
        <f>if(Z808=PROSES!$B$3,T808,)</f>
        <v/>
      </c>
      <c r="N808" t="str">
        <f>if(X808=PROSES!$B$3,T808,)</f>
        <v/>
      </c>
      <c r="O808" t="str">
        <f t="shared" si="8"/>
        <v/>
      </c>
      <c r="P808" t="str">
        <f>if(Z808=PROSES!$B$1,T808,)</f>
        <v/>
      </c>
      <c r="Q808" t="str">
        <f>if(X808=PROSES!$B$1,T808,)</f>
        <v/>
      </c>
      <c r="R808" t="str">
        <f t="shared" si="9"/>
        <v>MLIWANG5HOLCIM SEMEN DWIMA AGUNG</v>
      </c>
      <c r="S808" s="3"/>
      <c r="T808" s="68" t="s">
        <v>1426</v>
      </c>
      <c r="U808" s="68" t="s">
        <v>82</v>
      </c>
      <c r="V808" s="68" t="s">
        <v>82</v>
      </c>
      <c r="W808" s="68" t="s">
        <v>103</v>
      </c>
      <c r="X808" s="68" t="s">
        <v>1181</v>
      </c>
      <c r="Y808" s="68" t="s">
        <v>85</v>
      </c>
      <c r="Z808" s="68" t="s">
        <v>1427</v>
      </c>
      <c r="AA808" s="68" t="s">
        <v>85</v>
      </c>
      <c r="AB808" s="6"/>
      <c r="AC808" s="6"/>
      <c r="AD808" s="112">
        <v>0.0</v>
      </c>
      <c r="AE808" s="112">
        <v>1.0</v>
      </c>
      <c r="AF808" s="6"/>
      <c r="AG808" s="112">
        <v>0.86</v>
      </c>
      <c r="AH808" s="112">
        <v>1.0</v>
      </c>
      <c r="AI808" s="68" t="s">
        <v>64</v>
      </c>
      <c r="AJ808" s="112">
        <v>0.0</v>
      </c>
      <c r="AK808" s="6"/>
      <c r="AL808" s="6"/>
      <c r="AM808" s="112">
        <v>0.0</v>
      </c>
      <c r="AN808" s="112">
        <v>0.0</v>
      </c>
      <c r="AO808" s="112">
        <v>100.0</v>
      </c>
      <c r="AP808" s="112">
        <v>1.0</v>
      </c>
      <c r="AQ808" s="112">
        <v>0.55</v>
      </c>
      <c r="AR808" s="112">
        <v>0.1359589</v>
      </c>
      <c r="AS808" s="112">
        <v>56.61149</v>
      </c>
      <c r="AT808" s="112">
        <v>0.07482</v>
      </c>
      <c r="AU808" s="112">
        <v>0.11352</v>
      </c>
      <c r="AV808" s="112">
        <v>0.20382</v>
      </c>
      <c r="AW808" s="112">
        <v>0.34056</v>
      </c>
      <c r="AX808" s="112">
        <v>0.0</v>
      </c>
      <c r="AY808" s="112">
        <v>0.6402146</v>
      </c>
      <c r="AZ808" s="112">
        <v>3.784061</v>
      </c>
    </row>
    <row r="809" hidden="1">
      <c r="A809">
        <f t="shared" si="2"/>
        <v>0</v>
      </c>
      <c r="B809" t="str">
        <f t="shared" si="3"/>
        <v/>
      </c>
      <c r="C809" t="str">
        <f>if(and(D$4&gt;1,E809=PROSES!$D$22),,D809)</f>
        <v/>
      </c>
      <c r="D809" s="1" t="str">
        <f>if(and(F$4&gt;1,F809=PROSES!$B$10),,F809)</f>
        <v/>
      </c>
      <c r="E809" t="str">
        <f t="shared" si="4"/>
        <v/>
      </c>
      <c r="F809" t="str">
        <f t="shared" si="5"/>
        <v/>
      </c>
      <c r="G809" s="1" t="str">
        <f>if(Z809=PROSES!$E$29,T809,)</f>
        <v/>
      </c>
      <c r="H809" t="str">
        <f>if(X809=PROSES!$E$29,T809,)</f>
        <v/>
      </c>
      <c r="I809" t="str">
        <f t="shared" si="6"/>
        <v/>
      </c>
      <c r="J809" t="str">
        <f>if(and($K$4&gt;1,R809=PROSES!$C$2),,K809)</f>
        <v/>
      </c>
      <c r="K809" s="1" t="str">
        <f>if(and($L$4&gt;1,L809=PROSES!$B$2),,L809)</f>
        <v/>
      </c>
      <c r="L809" t="str">
        <f t="shared" si="7"/>
        <v/>
      </c>
      <c r="M809" t="str">
        <f>if(Z809=PROSES!$B$3,T809,)</f>
        <v/>
      </c>
      <c r="N809" t="str">
        <f>if(X809=PROSES!$B$3,T809,)</f>
        <v/>
      </c>
      <c r="O809" t="str">
        <f t="shared" si="8"/>
        <v/>
      </c>
      <c r="P809" t="str">
        <f>if(Z809=PROSES!$B$1,T809,)</f>
        <v/>
      </c>
      <c r="Q809" t="str">
        <f>if(X809=PROSES!$B$1,T809,)</f>
        <v/>
      </c>
      <c r="R809" t="str">
        <f t="shared" si="9"/>
        <v>MLIWANG5HOLCIM SEMEN DWIMA AGUNG</v>
      </c>
      <c r="S809" s="3"/>
      <c r="T809" s="68" t="s">
        <v>1428</v>
      </c>
      <c r="U809" s="68" t="s">
        <v>82</v>
      </c>
      <c r="V809" s="68" t="s">
        <v>82</v>
      </c>
      <c r="W809" s="114" t="s">
        <v>103</v>
      </c>
      <c r="X809" s="68" t="s">
        <v>1181</v>
      </c>
      <c r="Y809" s="68" t="s">
        <v>85</v>
      </c>
      <c r="Z809" s="68" t="s">
        <v>1427</v>
      </c>
      <c r="AA809" s="68" t="s">
        <v>85</v>
      </c>
      <c r="AB809" s="6"/>
      <c r="AC809" s="6"/>
      <c r="AD809" s="112">
        <v>0.0</v>
      </c>
      <c r="AE809" s="112">
        <v>1.0</v>
      </c>
      <c r="AF809" s="6"/>
      <c r="AG809" s="112">
        <v>0.86</v>
      </c>
      <c r="AH809" s="112">
        <v>1.0</v>
      </c>
      <c r="AI809" s="68" t="s">
        <v>64</v>
      </c>
      <c r="AJ809" s="112">
        <v>0.0</v>
      </c>
      <c r="AK809" s="6"/>
      <c r="AL809" s="6"/>
      <c r="AM809" s="112">
        <v>0.0</v>
      </c>
      <c r="AN809" s="112">
        <v>0.0</v>
      </c>
      <c r="AO809" s="112">
        <v>100.0</v>
      </c>
      <c r="AP809" s="112">
        <v>1.0</v>
      </c>
      <c r="AQ809" s="112">
        <v>0.55</v>
      </c>
      <c r="AR809" s="112">
        <v>0.1359589</v>
      </c>
      <c r="AS809" s="112">
        <v>56.61149</v>
      </c>
      <c r="AT809" s="112">
        <v>0.07482</v>
      </c>
      <c r="AU809" s="112">
        <v>0.11352</v>
      </c>
      <c r="AV809" s="112">
        <v>0.20382</v>
      </c>
      <c r="AW809" s="112">
        <v>0.34056</v>
      </c>
      <c r="AX809" s="112">
        <v>0.0</v>
      </c>
      <c r="AY809" s="112">
        <v>0.6402146</v>
      </c>
      <c r="AZ809" s="112">
        <v>3.784061</v>
      </c>
    </row>
    <row r="810">
      <c r="A810">
        <f t="shared" si="2"/>
        <v>0</v>
      </c>
      <c r="B810" t="str">
        <f t="shared" si="3"/>
        <v/>
      </c>
      <c r="C810" t="str">
        <f>if(and(D$4&gt;1,E810=PROSES!$D$22),,D810)</f>
        <v/>
      </c>
      <c r="D810" s="1" t="str">
        <f>if(and(F$4&gt;1,F810=PROSES!$B$10),,F810)</f>
        <v/>
      </c>
      <c r="E810" t="str">
        <f t="shared" si="4"/>
        <v/>
      </c>
      <c r="F810" t="str">
        <f t="shared" si="5"/>
        <v/>
      </c>
      <c r="G810" s="1" t="str">
        <f>if(Z810=PROSES!$E$29,T810,)</f>
        <v/>
      </c>
      <c r="H810" t="str">
        <f>if(X810=PROSES!$E$29,T810,)</f>
        <v/>
      </c>
      <c r="I810" t="str">
        <f t="shared" si="6"/>
        <v/>
      </c>
      <c r="J810" t="str">
        <f>if(and($K$4&gt;1,R810=PROSES!$C$2),,K810)</f>
        <v/>
      </c>
      <c r="K810" s="1" t="str">
        <f>if(and($L$4&gt;1,L810=PROSES!$B$2),,L810)</f>
        <v/>
      </c>
      <c r="L810" t="str">
        <f t="shared" si="7"/>
        <v/>
      </c>
      <c r="M810" t="str">
        <f>if(Z810=PROSES!$B$3,T810,)</f>
        <v/>
      </c>
      <c r="N810" t="str">
        <f>if(X810=PROSES!$B$3,T810,)</f>
        <v/>
      </c>
      <c r="O810" t="str">
        <f t="shared" si="8"/>
        <v/>
      </c>
      <c r="P810" t="str">
        <f>if(Z810=PROSES!$B$1,T810,)</f>
        <v/>
      </c>
      <c r="Q810" t="str">
        <f>if(X810=PROSES!$B$1,T810,)</f>
        <v/>
      </c>
      <c r="R810" t="str">
        <f t="shared" si="9"/>
        <v>MAJENANG</v>
      </c>
      <c r="S810" s="3"/>
      <c r="T810" s="68" t="s">
        <v>1429</v>
      </c>
      <c r="U810" s="68" t="s">
        <v>176</v>
      </c>
      <c r="V810" s="68" t="s">
        <v>176</v>
      </c>
      <c r="W810" s="114" t="s">
        <v>171</v>
      </c>
      <c r="X810" s="68" t="s">
        <v>173</v>
      </c>
      <c r="Y810" s="68">
        <v>1.0</v>
      </c>
      <c r="Z810" s="68"/>
      <c r="AA810" s="68" t="s">
        <v>1430</v>
      </c>
      <c r="AB810" s="6"/>
      <c r="AC810" s="6"/>
      <c r="AD810" s="112">
        <v>0.0</v>
      </c>
      <c r="AE810" s="112">
        <v>1.0</v>
      </c>
      <c r="AF810" s="6"/>
      <c r="AG810" s="112">
        <v>32.407</v>
      </c>
      <c r="AH810" s="112">
        <v>1.0</v>
      </c>
      <c r="AI810" s="68" t="s">
        <v>64</v>
      </c>
      <c r="AJ810" s="112">
        <v>0.0</v>
      </c>
      <c r="AK810" s="6"/>
      <c r="AL810" s="6"/>
      <c r="AM810" s="112">
        <v>0.0</v>
      </c>
      <c r="AN810" s="112">
        <v>0.0</v>
      </c>
      <c r="AO810" s="112">
        <v>100.0</v>
      </c>
      <c r="AP810" s="112">
        <v>1.0</v>
      </c>
      <c r="AQ810" s="112">
        <v>0.58</v>
      </c>
      <c r="AR810" s="112">
        <v>13.59784</v>
      </c>
      <c r="AS810" s="112">
        <v>70.94324</v>
      </c>
      <c r="AT810" s="112">
        <v>4.439759</v>
      </c>
      <c r="AU810" s="112">
        <v>12.85262</v>
      </c>
      <c r="AV810" s="112">
        <v>9.30081</v>
      </c>
      <c r="AW810" s="112">
        <v>38.55785</v>
      </c>
      <c r="AX810" s="112">
        <v>0.0</v>
      </c>
      <c r="AY810" s="112">
        <v>0.6412987</v>
      </c>
      <c r="AZ810" s="112">
        <v>8.348166</v>
      </c>
    </row>
    <row r="811" hidden="1">
      <c r="A811">
        <f t="shared" si="2"/>
        <v>0</v>
      </c>
      <c r="B811" t="str">
        <f t="shared" si="3"/>
        <v/>
      </c>
      <c r="C811" t="str">
        <f>if(and(D$4&gt;1,E811=PROSES!$D$22),,D811)</f>
        <v/>
      </c>
      <c r="D811" s="1" t="str">
        <f>if(and(F$4&gt;1,F811=PROSES!$B$10),,F811)</f>
        <v/>
      </c>
      <c r="E811" t="str">
        <f t="shared" si="4"/>
        <v/>
      </c>
      <c r="F811" t="str">
        <f t="shared" si="5"/>
        <v/>
      </c>
      <c r="G811" s="1" t="str">
        <f>if(Z811=PROSES!$E$29,T811,)</f>
        <v/>
      </c>
      <c r="H811" t="str">
        <f>if(X811=PROSES!$E$29,T811,)</f>
        <v/>
      </c>
      <c r="I811" t="str">
        <f t="shared" si="6"/>
        <v/>
      </c>
      <c r="J811" t="str">
        <f>if(and($K$4&gt;1,R811=PROSES!$C$2),,K811)</f>
        <v/>
      </c>
      <c r="K811" s="1" t="str">
        <f>if(and($L$4&gt;1,L811=PROSES!$B$2),,L811)</f>
        <v/>
      </c>
      <c r="L811" t="str">
        <f t="shared" si="7"/>
        <v/>
      </c>
      <c r="M811" t="str">
        <f>if(Z811=PROSES!$B$3,T811,)</f>
        <v/>
      </c>
      <c r="N811" t="str">
        <f>if(X811=PROSES!$B$3,T811,)</f>
        <v/>
      </c>
      <c r="O811" t="str">
        <f t="shared" si="8"/>
        <v/>
      </c>
      <c r="P811" t="str">
        <f>if(Z811=PROSES!$B$1,T811,)</f>
        <v/>
      </c>
      <c r="Q811" t="str">
        <f>if(X811=PROSES!$B$1,T811,)</f>
        <v/>
      </c>
      <c r="R811" t="str">
        <f t="shared" si="9"/>
        <v>SINAR TAMBANG ARTHA LESTARI</v>
      </c>
      <c r="S811" s="3"/>
      <c r="T811" s="68" t="s">
        <v>1431</v>
      </c>
      <c r="U811" s="68" t="s">
        <v>176</v>
      </c>
      <c r="V811" s="68" t="s">
        <v>176</v>
      </c>
      <c r="W811" s="68" t="s">
        <v>572</v>
      </c>
      <c r="X811" s="68"/>
      <c r="Y811" s="68" t="s">
        <v>1430</v>
      </c>
      <c r="Z811" s="68" t="s">
        <v>1432</v>
      </c>
      <c r="AA811" s="112">
        <v>2.0</v>
      </c>
      <c r="AB811" s="6"/>
      <c r="AC811" s="6"/>
      <c r="AD811" s="112">
        <v>0.0</v>
      </c>
      <c r="AE811" s="112">
        <v>1.0</v>
      </c>
      <c r="AF811" s="6"/>
      <c r="AG811" s="112">
        <v>14.228</v>
      </c>
      <c r="AH811" s="112">
        <v>1.0</v>
      </c>
      <c r="AI811" s="68" t="s">
        <v>64</v>
      </c>
      <c r="AJ811" s="112">
        <v>0.0</v>
      </c>
      <c r="AK811" s="6"/>
      <c r="AL811" s="6"/>
      <c r="AM811" s="112">
        <v>0.0</v>
      </c>
      <c r="AN811" s="112">
        <v>0.0</v>
      </c>
      <c r="AO811" s="112">
        <v>100.0</v>
      </c>
      <c r="AP811" s="112">
        <v>1.0</v>
      </c>
      <c r="AQ811" s="112">
        <v>1.5</v>
      </c>
      <c r="AR811" s="112">
        <v>3.911021</v>
      </c>
      <c r="AS811" s="112">
        <v>81.69598</v>
      </c>
      <c r="AT811" s="112">
        <v>0.5648516</v>
      </c>
      <c r="AU811" s="112">
        <v>3.870016</v>
      </c>
      <c r="AV811" s="112">
        <v>2.699052</v>
      </c>
      <c r="AW811" s="112">
        <v>11.61005</v>
      </c>
      <c r="AX811" s="112">
        <v>0.0</v>
      </c>
      <c r="AY811" s="112">
        <v>0.6842953</v>
      </c>
      <c r="AZ811" s="112">
        <v>-7.111392</v>
      </c>
    </row>
    <row r="812">
      <c r="A812">
        <f t="shared" si="2"/>
        <v>0</v>
      </c>
      <c r="B812" t="str">
        <f t="shared" si="3"/>
        <v/>
      </c>
      <c r="C812" t="str">
        <f>if(and(D$4&gt;1,E812=PROSES!$D$22),,D812)</f>
        <v/>
      </c>
      <c r="D812" s="1" t="str">
        <f>if(and(F$4&gt;1,F812=PROSES!$B$10),,F812)</f>
        <v/>
      </c>
      <c r="E812" t="str">
        <f t="shared" si="4"/>
        <v/>
      </c>
      <c r="F812" t="str">
        <f t="shared" si="5"/>
        <v/>
      </c>
      <c r="G812" s="1" t="str">
        <f>if(Z812=PROSES!$E$29,T812,)</f>
        <v/>
      </c>
      <c r="H812" t="str">
        <f>if(X812=PROSES!$E$29,T812,)</f>
        <v/>
      </c>
      <c r="I812" t="str">
        <f t="shared" si="6"/>
        <v/>
      </c>
      <c r="J812" t="str">
        <f>if(and($K$4&gt;1,R812=PROSES!$C$2),,K812)</f>
        <v/>
      </c>
      <c r="K812" s="1" t="str">
        <f>if(and($L$4&gt;1,L812=PROSES!$B$2),,L812)</f>
        <v/>
      </c>
      <c r="L812" t="str">
        <f t="shared" si="7"/>
        <v/>
      </c>
      <c r="M812" t="str">
        <f>if(Z812=PROSES!$B$3,T812,)</f>
        <v/>
      </c>
      <c r="N812" t="str">
        <f>if(X812=PROSES!$B$3,T812,)</f>
        <v/>
      </c>
      <c r="O812" t="str">
        <f t="shared" si="8"/>
        <v/>
      </c>
      <c r="P812" t="str">
        <f>if(Z812=PROSES!$B$1,T812,)</f>
        <v/>
      </c>
      <c r="Q812" t="str">
        <f>if(X812=PROSES!$B$1,T812,)</f>
        <v/>
      </c>
      <c r="R812" t="str">
        <f t="shared" si="9"/>
        <v>MAJENANG</v>
      </c>
      <c r="S812" s="3"/>
      <c r="T812" s="68" t="s">
        <v>1433</v>
      </c>
      <c r="U812" s="68" t="s">
        <v>176</v>
      </c>
      <c r="V812" s="68" t="s">
        <v>176</v>
      </c>
      <c r="W812" s="68" t="s">
        <v>171</v>
      </c>
      <c r="X812" s="68" t="s">
        <v>173</v>
      </c>
      <c r="Y812" s="68">
        <v>2.0</v>
      </c>
      <c r="Z812" s="68"/>
      <c r="AA812" s="112" t="s">
        <v>1434</v>
      </c>
      <c r="AB812" s="6"/>
      <c r="AC812" s="6"/>
      <c r="AD812" s="112">
        <v>0.0</v>
      </c>
      <c r="AE812" s="112">
        <v>1.0</v>
      </c>
      <c r="AF812" s="6"/>
      <c r="AG812" s="112">
        <v>32.407</v>
      </c>
      <c r="AH812" s="112">
        <v>1.0</v>
      </c>
      <c r="AI812" s="68" t="s">
        <v>64</v>
      </c>
      <c r="AJ812" s="112">
        <v>0.0</v>
      </c>
      <c r="AK812" s="6"/>
      <c r="AL812" s="6"/>
      <c r="AM812" s="112">
        <v>0.0</v>
      </c>
      <c r="AN812" s="112">
        <v>0.0</v>
      </c>
      <c r="AO812" s="112">
        <v>100.0</v>
      </c>
      <c r="AP812" s="112">
        <v>1.0</v>
      </c>
      <c r="AQ812" s="112">
        <v>0.58</v>
      </c>
      <c r="AR812" s="112">
        <v>13.59784</v>
      </c>
      <c r="AS812" s="112">
        <v>70.94324</v>
      </c>
      <c r="AT812" s="112">
        <v>4.439759</v>
      </c>
      <c r="AU812" s="112">
        <v>12.85262</v>
      </c>
      <c r="AV812" s="112">
        <v>9.30081</v>
      </c>
      <c r="AW812" s="112">
        <v>38.55785</v>
      </c>
      <c r="AX812" s="112">
        <v>0.0</v>
      </c>
      <c r="AY812" s="112">
        <v>0.6412987</v>
      </c>
      <c r="AZ812" s="112">
        <v>8.348166</v>
      </c>
    </row>
    <row r="813" hidden="1">
      <c r="A813">
        <f t="shared" si="2"/>
        <v>0</v>
      </c>
      <c r="B813" t="str">
        <f t="shared" si="3"/>
        <v/>
      </c>
      <c r="C813" t="str">
        <f>if(and(D$4&gt;1,E813=PROSES!$D$22),,D813)</f>
        <v/>
      </c>
      <c r="D813" s="1" t="str">
        <f>if(and(F$4&gt;1,F813=PROSES!$B$10),,F813)</f>
        <v/>
      </c>
      <c r="E813" t="str">
        <f t="shared" si="4"/>
        <v/>
      </c>
      <c r="F813" t="str">
        <f t="shared" si="5"/>
        <v/>
      </c>
      <c r="G813" s="1" t="str">
        <f>if(Z813=PROSES!$E$29,T813,)</f>
        <v/>
      </c>
      <c r="H813" t="str">
        <f>if(X813=PROSES!$E$29,T813,)</f>
        <v/>
      </c>
      <c r="I813" t="str">
        <f t="shared" si="6"/>
        <v/>
      </c>
      <c r="J813" t="str">
        <f>if(and($K$4&gt;1,R813=PROSES!$C$2),,K813)</f>
        <v/>
      </c>
      <c r="K813" s="1" t="str">
        <f>if(and($L$4&gt;1,L813=PROSES!$B$2),,L813)</f>
        <v/>
      </c>
      <c r="L813" t="str">
        <f t="shared" si="7"/>
        <v/>
      </c>
      <c r="M813" t="str">
        <f>if(Z813=PROSES!$B$3,T813,)</f>
        <v/>
      </c>
      <c r="N813" t="str">
        <f>if(X813=PROSES!$B$3,T813,)</f>
        <v/>
      </c>
      <c r="O813" t="str">
        <f t="shared" si="8"/>
        <v/>
      </c>
      <c r="P813" t="str">
        <f>if(Z813=PROSES!$B$1,T813,)</f>
        <v/>
      </c>
      <c r="Q813" t="str">
        <f>if(X813=PROSES!$B$1,T813,)</f>
        <v/>
      </c>
      <c r="R813" t="str">
        <f t="shared" si="9"/>
        <v>SINAR TAMBANG ARTHA LESTARI</v>
      </c>
      <c r="S813" s="3"/>
      <c r="T813" s="68" t="s">
        <v>1435</v>
      </c>
      <c r="U813" s="68" t="s">
        <v>176</v>
      </c>
      <c r="V813" s="68" t="s">
        <v>176</v>
      </c>
      <c r="W813" s="68" t="s">
        <v>572</v>
      </c>
      <c r="X813" s="68"/>
      <c r="Y813" s="68" t="s">
        <v>1434</v>
      </c>
      <c r="Z813" s="68" t="s">
        <v>1432</v>
      </c>
      <c r="AA813" s="112">
        <v>2.0</v>
      </c>
      <c r="AB813" s="6"/>
      <c r="AC813" s="6"/>
      <c r="AD813" s="112">
        <v>0.0</v>
      </c>
      <c r="AE813" s="112">
        <v>1.0</v>
      </c>
      <c r="AF813" s="6"/>
      <c r="AG813" s="112">
        <v>14.228</v>
      </c>
      <c r="AH813" s="112">
        <v>1.0</v>
      </c>
      <c r="AI813" s="68" t="s">
        <v>64</v>
      </c>
      <c r="AJ813" s="112">
        <v>0.0</v>
      </c>
      <c r="AK813" s="6"/>
      <c r="AL813" s="6"/>
      <c r="AM813" s="112">
        <v>0.0</v>
      </c>
      <c r="AN813" s="112">
        <v>0.0</v>
      </c>
      <c r="AO813" s="112">
        <v>100.0</v>
      </c>
      <c r="AP813" s="112">
        <v>1.0</v>
      </c>
      <c r="AQ813" s="112">
        <v>1.5</v>
      </c>
      <c r="AR813" s="112">
        <v>3.911021</v>
      </c>
      <c r="AS813" s="112">
        <v>81.69598</v>
      </c>
      <c r="AT813" s="112">
        <v>0.5648516</v>
      </c>
      <c r="AU813" s="112">
        <v>3.870016</v>
      </c>
      <c r="AV813" s="112">
        <v>2.699052</v>
      </c>
      <c r="AW813" s="112">
        <v>11.61005</v>
      </c>
      <c r="AX813" s="112">
        <v>0.0</v>
      </c>
      <c r="AY813" s="112">
        <v>0.6842953</v>
      </c>
      <c r="AZ813" s="112">
        <v>-7.111392</v>
      </c>
    </row>
    <row r="814" hidden="1">
      <c r="A814">
        <f t="shared" si="2"/>
        <v>0</v>
      </c>
      <c r="B814" t="str">
        <f t="shared" si="3"/>
        <v/>
      </c>
      <c r="C814" t="str">
        <f>if(and(D$4&gt;1,E814=PROSES!$D$22),,D814)</f>
        <v/>
      </c>
      <c r="D814" s="1" t="str">
        <f>if(and(F$4&gt;1,F814=PROSES!$B$10),,F814)</f>
        <v/>
      </c>
      <c r="E814" t="str">
        <f t="shared" si="4"/>
        <v/>
      </c>
      <c r="F814" t="str">
        <f t="shared" si="5"/>
        <v/>
      </c>
      <c r="G814" s="1" t="str">
        <f>if(Z814=PROSES!$E$29,T814,)</f>
        <v/>
      </c>
      <c r="H814" t="str">
        <f>if(X814=PROSES!$E$29,T814,)</f>
        <v/>
      </c>
      <c r="I814" t="str">
        <f t="shared" si="6"/>
        <v/>
      </c>
      <c r="J814" t="str">
        <f>if(and($K$4&gt;1,R814=PROSES!$C$2),,K814)</f>
        <v/>
      </c>
      <c r="K814" s="1" t="str">
        <f>if(and($L$4&gt;1,L814=PROSES!$B$2),,L814)</f>
        <v/>
      </c>
      <c r="L814" t="str">
        <f t="shared" si="7"/>
        <v/>
      </c>
      <c r="M814" t="str">
        <f>if(Z814=PROSES!$B$3,T814,)</f>
        <v/>
      </c>
      <c r="N814" t="str">
        <f>if(X814=PROSES!$B$3,T814,)</f>
        <v/>
      </c>
      <c r="O814" t="str">
        <f t="shared" si="8"/>
        <v/>
      </c>
      <c r="P814" t="str">
        <f>if(Z814=PROSES!$B$1,T814,)</f>
        <v/>
      </c>
      <c r="Q814" t="str">
        <f>if(X814=PROSES!$B$1,T814,)</f>
        <v/>
      </c>
      <c r="R814" t="str">
        <f t="shared" si="9"/>
        <v>MANISREJO5</v>
      </c>
      <c r="S814" s="3"/>
      <c r="T814" s="68" t="s">
        <v>3888</v>
      </c>
      <c r="U814" s="68" t="s">
        <v>82</v>
      </c>
      <c r="V814" s="68" t="s">
        <v>82</v>
      </c>
      <c r="W814" s="68" t="s">
        <v>3726</v>
      </c>
      <c r="X814" s="68" t="s">
        <v>377</v>
      </c>
      <c r="Y814" s="68" t="s">
        <v>85</v>
      </c>
      <c r="Z814" s="68"/>
      <c r="AA814" s="68" t="s">
        <v>612</v>
      </c>
      <c r="AB814" s="6"/>
      <c r="AC814" s="6"/>
      <c r="AD814" s="112">
        <v>0.0</v>
      </c>
      <c r="AE814" s="112">
        <v>1.0</v>
      </c>
      <c r="AF814" s="6"/>
      <c r="AG814" s="112">
        <v>38.23034</v>
      </c>
      <c r="AH814" s="112">
        <v>1.0</v>
      </c>
      <c r="AI814" s="68" t="s">
        <v>64</v>
      </c>
      <c r="AJ814" s="112">
        <v>0.0</v>
      </c>
      <c r="AK814" s="6"/>
      <c r="AL814" s="6"/>
      <c r="AM814" s="112">
        <v>0.0</v>
      </c>
      <c r="AN814" s="112">
        <v>0.0</v>
      </c>
      <c r="AO814" s="112">
        <v>100.0</v>
      </c>
      <c r="AP814" s="112">
        <v>1.0</v>
      </c>
      <c r="AQ814" s="112">
        <v>1.19</v>
      </c>
      <c r="AR814" s="112">
        <v>14.29935</v>
      </c>
      <c r="AS814" s="112">
        <v>74.88998</v>
      </c>
      <c r="AT814" s="112">
        <v>3.727458</v>
      </c>
      <c r="AU814" s="112">
        <v>13.80497</v>
      </c>
      <c r="AV814" s="112">
        <v>9.481124</v>
      </c>
      <c r="AW814" s="112">
        <v>41.40345</v>
      </c>
      <c r="AX814" s="112">
        <v>0.0</v>
      </c>
      <c r="AY814" s="112">
        <v>0.6571829</v>
      </c>
      <c r="AZ814" s="112">
        <v>3.333806</v>
      </c>
    </row>
    <row r="815" hidden="1">
      <c r="A815">
        <f t="shared" si="2"/>
        <v>0</v>
      </c>
      <c r="B815" t="str">
        <f t="shared" si="3"/>
        <v/>
      </c>
      <c r="C815" t="str">
        <f>if(and(D$4&gt;1,E815=PROSES!$D$22),,D815)</f>
        <v/>
      </c>
      <c r="D815" s="1" t="str">
        <f>if(and(F$4&gt;1,F815=PROSES!$B$10),,F815)</f>
        <v/>
      </c>
      <c r="E815" t="str">
        <f t="shared" si="4"/>
        <v/>
      </c>
      <c r="F815" t="str">
        <f t="shared" si="5"/>
        <v/>
      </c>
      <c r="G815" s="1" t="str">
        <f>if(Z815=PROSES!$E$29,T815,)</f>
        <v/>
      </c>
      <c r="H815" t="str">
        <f>if(X815=PROSES!$E$29,T815,)</f>
        <v/>
      </c>
      <c r="I815" t="str">
        <f t="shared" si="6"/>
        <v/>
      </c>
      <c r="J815" t="str">
        <f>if(and($K$4&gt;1,R815=PROSES!$C$2),,K815)</f>
        <v/>
      </c>
      <c r="K815" s="1" t="str">
        <f>if(and($L$4&gt;1,L815=PROSES!$B$2),,L815)</f>
        <v/>
      </c>
      <c r="L815" t="str">
        <f t="shared" si="7"/>
        <v/>
      </c>
      <c r="M815" t="str">
        <f>if(Z815=PROSES!$B$3,T815,)</f>
        <v/>
      </c>
      <c r="N815" t="str">
        <f>if(X815=PROSES!$B$3,T815,)</f>
        <v/>
      </c>
      <c r="O815" t="str">
        <f t="shared" si="8"/>
        <v/>
      </c>
      <c r="P815" t="str">
        <f>if(Z815=PROSES!$B$1,T815,)</f>
        <v/>
      </c>
      <c r="Q815" t="str">
        <f>if(X815=PROSES!$B$1,T815,)</f>
        <v/>
      </c>
      <c r="R815" t="str">
        <f t="shared" si="9"/>
        <v>MANISREJO5</v>
      </c>
      <c r="S815" s="3"/>
      <c r="T815" s="68" t="s">
        <v>3889</v>
      </c>
      <c r="U815" s="68" t="s">
        <v>82</v>
      </c>
      <c r="V815" s="68" t="s">
        <v>82</v>
      </c>
      <c r="W815" s="68" t="s">
        <v>3726</v>
      </c>
      <c r="X815" s="68"/>
      <c r="Y815" s="68" t="s">
        <v>1136</v>
      </c>
      <c r="Z815" s="68" t="s">
        <v>377</v>
      </c>
      <c r="AA815" s="68" t="s">
        <v>85</v>
      </c>
      <c r="AB815" s="6"/>
      <c r="AC815" s="6"/>
      <c r="AD815" s="112">
        <v>0.0</v>
      </c>
      <c r="AE815" s="112">
        <v>1.0</v>
      </c>
      <c r="AF815" s="6"/>
      <c r="AG815" s="112">
        <v>38.23034</v>
      </c>
      <c r="AH815" s="112">
        <v>1.0</v>
      </c>
      <c r="AI815" s="68" t="s">
        <v>64</v>
      </c>
      <c r="AJ815" s="112">
        <v>0.0</v>
      </c>
      <c r="AK815" s="6"/>
      <c r="AL815" s="6"/>
      <c r="AM815" s="112">
        <v>0.0</v>
      </c>
      <c r="AN815" s="112">
        <v>0.0</v>
      </c>
      <c r="AO815" s="112">
        <v>100.0</v>
      </c>
      <c r="AP815" s="112">
        <v>1.0</v>
      </c>
      <c r="AQ815" s="112">
        <v>1.19</v>
      </c>
      <c r="AR815" s="112">
        <v>14.29935</v>
      </c>
      <c r="AS815" s="112">
        <v>74.88998</v>
      </c>
      <c r="AT815" s="112">
        <v>3.727458</v>
      </c>
      <c r="AU815" s="112">
        <v>13.80497</v>
      </c>
      <c r="AV815" s="112">
        <v>9.481124</v>
      </c>
      <c r="AW815" s="112">
        <v>41.40345</v>
      </c>
      <c r="AX815" s="112">
        <v>0.0</v>
      </c>
      <c r="AY815" s="112">
        <v>0.6571829</v>
      </c>
      <c r="AZ815" s="112">
        <v>3.333806</v>
      </c>
    </row>
    <row r="816" hidden="1">
      <c r="A816">
        <f t="shared" si="2"/>
        <v>0</v>
      </c>
      <c r="B816" t="str">
        <f t="shared" si="3"/>
        <v/>
      </c>
      <c r="C816" t="str">
        <f>if(and(D$4&gt;1,E816=PROSES!$D$22),,D816)</f>
        <v/>
      </c>
      <c r="D816" s="1" t="str">
        <f>if(and(F$4&gt;1,F816=PROSES!$B$10),,F816)</f>
        <v/>
      </c>
      <c r="E816" t="str">
        <f t="shared" si="4"/>
        <v/>
      </c>
      <c r="F816" t="str">
        <f t="shared" si="5"/>
        <v/>
      </c>
      <c r="G816" s="1" t="str">
        <f>if(Z816=PROSES!$E$29,T816,)</f>
        <v/>
      </c>
      <c r="H816" t="str">
        <f>if(X816=PROSES!$E$29,T816,)</f>
        <v/>
      </c>
      <c r="I816" t="str">
        <f t="shared" si="6"/>
        <v/>
      </c>
      <c r="J816" t="str">
        <f>if(and($K$4&gt;1,R816=PROSES!$C$2),,K816)</f>
        <v/>
      </c>
      <c r="K816" s="1" t="str">
        <f>if(and($L$4&gt;1,L816=PROSES!$B$2),,L816)</f>
        <v/>
      </c>
      <c r="L816" t="str">
        <f t="shared" si="7"/>
        <v/>
      </c>
      <c r="M816" t="str">
        <f>if(Z816=PROSES!$B$3,T816,)</f>
        <v/>
      </c>
      <c r="N816" t="str">
        <f>if(X816=PROSES!$B$3,T816,)</f>
        <v/>
      </c>
      <c r="O816" t="str">
        <f t="shared" si="8"/>
        <v/>
      </c>
      <c r="P816" t="str">
        <f>if(Z816=PROSES!$B$1,T816,)</f>
        <v/>
      </c>
      <c r="Q816" t="str">
        <f>if(X816=PROSES!$B$1,T816,)</f>
        <v/>
      </c>
      <c r="R816" t="str">
        <f t="shared" si="9"/>
        <v>MANISREJO4CARUBAN4</v>
      </c>
      <c r="S816" s="3"/>
      <c r="T816" s="68" t="s">
        <v>1436</v>
      </c>
      <c r="U816" s="68" t="s">
        <v>82</v>
      </c>
      <c r="V816" s="68" t="s">
        <v>82</v>
      </c>
      <c r="W816" s="68" t="s">
        <v>122</v>
      </c>
      <c r="X816" s="68" t="s">
        <v>1437</v>
      </c>
      <c r="Y816" s="68" t="s">
        <v>123</v>
      </c>
      <c r="Z816" s="68" t="s">
        <v>1438</v>
      </c>
      <c r="AA816" s="68" t="s">
        <v>123</v>
      </c>
      <c r="AB816" s="6"/>
      <c r="AC816" s="6"/>
      <c r="AD816" s="112">
        <v>0.0</v>
      </c>
      <c r="AE816" s="112">
        <v>1.0</v>
      </c>
      <c r="AF816" s="6"/>
      <c r="AG816" s="112">
        <v>16.858</v>
      </c>
      <c r="AH816" s="112">
        <v>0.97</v>
      </c>
      <c r="AI816" s="68" t="s">
        <v>64</v>
      </c>
      <c r="AJ816" s="112">
        <v>0.0</v>
      </c>
      <c r="AK816" s="6"/>
      <c r="AL816" s="6"/>
      <c r="AM816" s="112">
        <v>0.0</v>
      </c>
      <c r="AN816" s="112">
        <v>0.0</v>
      </c>
      <c r="AO816" s="112">
        <v>100.0</v>
      </c>
      <c r="AP816" s="112">
        <v>1.0</v>
      </c>
      <c r="AQ816" s="112">
        <v>0.4268</v>
      </c>
      <c r="AR816" s="112">
        <v>7.485269</v>
      </c>
      <c r="AS816" s="112">
        <v>60.66966</v>
      </c>
      <c r="AT816" s="112">
        <v>3.666615</v>
      </c>
      <c r="AU816" s="112">
        <v>6.525732</v>
      </c>
      <c r="AV816" s="112">
        <v>6.195315</v>
      </c>
      <c r="AW816" s="112">
        <v>19.57719</v>
      </c>
      <c r="AX816" s="112">
        <v>0.0</v>
      </c>
      <c r="AY816" s="112">
        <v>0.5920149</v>
      </c>
      <c r="AZ816" s="112">
        <v>18.36523</v>
      </c>
    </row>
    <row r="817" hidden="1">
      <c r="A817">
        <f t="shared" si="2"/>
        <v>0</v>
      </c>
      <c r="B817" t="str">
        <f t="shared" si="3"/>
        <v/>
      </c>
      <c r="C817" t="str">
        <f>if(and(D$4&gt;1,E817=PROSES!$D$22),,D817)</f>
        <v/>
      </c>
      <c r="D817" s="1" t="str">
        <f>if(and(F$4&gt;1,F817=PROSES!$B$10),,F817)</f>
        <v/>
      </c>
      <c r="E817" t="str">
        <f t="shared" si="4"/>
        <v/>
      </c>
      <c r="F817" t="str">
        <f t="shared" si="5"/>
        <v/>
      </c>
      <c r="G817" s="1" t="str">
        <f>if(Z817=PROSES!$E$29,T817,)</f>
        <v/>
      </c>
      <c r="H817" t="str">
        <f>if(X817=PROSES!$E$29,T817,)</f>
        <v/>
      </c>
      <c r="I817" t="str">
        <f t="shared" si="6"/>
        <v/>
      </c>
      <c r="J817" t="str">
        <f>if(and($K$4&gt;1,R817=PROSES!$C$2),,K817)</f>
        <v/>
      </c>
      <c r="K817" s="1" t="str">
        <f>if(and($L$4&gt;1,L817=PROSES!$B$2),,L817)</f>
        <v/>
      </c>
      <c r="L817" t="str">
        <f t="shared" si="7"/>
        <v/>
      </c>
      <c r="M817" t="str">
        <f>if(Z817=PROSES!$B$3,T817,)</f>
        <v/>
      </c>
      <c r="N817" t="str">
        <f>if(X817=PROSES!$B$3,T817,)</f>
        <v/>
      </c>
      <c r="O817" t="str">
        <f t="shared" si="8"/>
        <v/>
      </c>
      <c r="P817" t="str">
        <f>if(Z817=PROSES!$B$1,T817,)</f>
        <v/>
      </c>
      <c r="Q817" t="str">
        <f>if(X817=PROSES!$B$1,T817,)</f>
        <v/>
      </c>
      <c r="R817" t="str">
        <f t="shared" si="9"/>
        <v>MANISREJO4MRANGGEN4</v>
      </c>
      <c r="S817" s="3"/>
      <c r="T817" s="68" t="s">
        <v>1439</v>
      </c>
      <c r="U817" s="68" t="s">
        <v>82</v>
      </c>
      <c r="V817" s="68" t="s">
        <v>82</v>
      </c>
      <c r="W817" s="68" t="s">
        <v>122</v>
      </c>
      <c r="X817" s="68" t="s">
        <v>1437</v>
      </c>
      <c r="Y817" s="68" t="s">
        <v>123</v>
      </c>
      <c r="Z817" s="68" t="s">
        <v>1440</v>
      </c>
      <c r="AA817" s="68" t="s">
        <v>123</v>
      </c>
      <c r="AB817" s="6"/>
      <c r="AC817" s="6"/>
      <c r="AD817" s="112">
        <v>0.0</v>
      </c>
      <c r="AE817" s="112">
        <v>1.0</v>
      </c>
      <c r="AF817" s="6"/>
      <c r="AG817" s="112">
        <v>22.92</v>
      </c>
      <c r="AH817" s="112">
        <v>0.97</v>
      </c>
      <c r="AI817" s="68" t="s">
        <v>64</v>
      </c>
      <c r="AJ817" s="112">
        <v>0.0</v>
      </c>
      <c r="AK817" s="6"/>
      <c r="AL817" s="6"/>
      <c r="AM817" s="112">
        <v>0.0</v>
      </c>
      <c r="AN817" s="112">
        <v>0.0</v>
      </c>
      <c r="AO817" s="112">
        <v>100.0</v>
      </c>
      <c r="AP817" s="112">
        <v>1.0</v>
      </c>
      <c r="AQ817" s="112">
        <v>0.4268</v>
      </c>
      <c r="AR817" s="112">
        <v>10.17691</v>
      </c>
      <c r="AS817" s="112">
        <v>60.66966</v>
      </c>
      <c r="AT817" s="112">
        <v>4.9851</v>
      </c>
      <c r="AU817" s="112">
        <v>8.872333</v>
      </c>
      <c r="AV817" s="112">
        <v>8.4231</v>
      </c>
      <c r="AW817" s="112">
        <v>26.61699</v>
      </c>
      <c r="AX817" s="112">
        <v>0.0</v>
      </c>
      <c r="AY817" s="112">
        <v>0.5920149</v>
      </c>
      <c r="AZ817" s="112">
        <v>18.36523</v>
      </c>
    </row>
    <row r="818" hidden="1">
      <c r="A818">
        <f t="shared" si="2"/>
        <v>0</v>
      </c>
      <c r="B818" t="str">
        <f t="shared" si="3"/>
        <v/>
      </c>
      <c r="C818" t="str">
        <f>if(and(D$4&gt;1,E818=PROSES!$D$22),,D818)</f>
        <v/>
      </c>
      <c r="D818" s="1" t="str">
        <f>if(and(F$4&gt;1,F818=PROSES!$B$10),,F818)</f>
        <v/>
      </c>
      <c r="E818" t="str">
        <f t="shared" si="4"/>
        <v/>
      </c>
      <c r="F818" t="str">
        <f t="shared" si="5"/>
        <v/>
      </c>
      <c r="G818" s="1" t="str">
        <f>if(Z818=PROSES!$E$29,T818,)</f>
        <v/>
      </c>
      <c r="H818" t="str">
        <f>if(X818=PROSES!$E$29,T818,)</f>
        <v/>
      </c>
      <c r="I818" t="str">
        <f t="shared" si="6"/>
        <v/>
      </c>
      <c r="J818" t="str">
        <f>if(and($K$4&gt;1,R818=PROSES!$C$2),,K818)</f>
        <v/>
      </c>
      <c r="K818" s="1" t="str">
        <f>if(and($L$4&gt;1,L818=PROSES!$B$2),,L818)</f>
        <v/>
      </c>
      <c r="L818" t="str">
        <f t="shared" si="7"/>
        <v/>
      </c>
      <c r="M818" t="str">
        <f>if(Z818=PROSES!$B$3,T818,)</f>
        <v/>
      </c>
      <c r="N818" t="str">
        <f>if(X818=PROSES!$B$3,T818,)</f>
        <v/>
      </c>
      <c r="O818" t="str">
        <f t="shared" si="8"/>
        <v/>
      </c>
      <c r="P818" t="str">
        <f>if(Z818=PROSES!$B$1,T818,)</f>
        <v/>
      </c>
      <c r="Q818" t="str">
        <f>if(X818=PROSES!$B$1,T818,)</f>
        <v/>
      </c>
      <c r="R818" t="str">
        <f t="shared" si="9"/>
        <v>MANISREJO4MRANGGEN4</v>
      </c>
      <c r="S818" s="3"/>
      <c r="T818" s="68" t="s">
        <v>1441</v>
      </c>
      <c r="U818" s="68" t="s">
        <v>82</v>
      </c>
      <c r="V818" s="68" t="s">
        <v>82</v>
      </c>
      <c r="W818" s="68" t="s">
        <v>122</v>
      </c>
      <c r="X818" s="68" t="s">
        <v>1437</v>
      </c>
      <c r="Y818" s="68" t="s">
        <v>123</v>
      </c>
      <c r="Z818" s="68" t="s">
        <v>1440</v>
      </c>
      <c r="AA818" s="68" t="s">
        <v>118</v>
      </c>
      <c r="AB818" s="6"/>
      <c r="AC818" s="6"/>
      <c r="AD818" s="112">
        <v>0.0</v>
      </c>
      <c r="AE818" s="112">
        <v>1.0</v>
      </c>
      <c r="AF818" s="6"/>
      <c r="AG818" s="112">
        <v>22.92</v>
      </c>
      <c r="AH818" s="112">
        <v>0.97</v>
      </c>
      <c r="AI818" s="68" t="s">
        <v>64</v>
      </c>
      <c r="AJ818" s="112">
        <v>0.0</v>
      </c>
      <c r="AK818" s="6"/>
      <c r="AL818" s="6"/>
      <c r="AM818" s="112">
        <v>0.0</v>
      </c>
      <c r="AN818" s="112">
        <v>0.0</v>
      </c>
      <c r="AO818" s="112">
        <v>100.0</v>
      </c>
      <c r="AP818" s="112">
        <v>1.0</v>
      </c>
      <c r="AQ818" s="112">
        <v>0.4268</v>
      </c>
      <c r="AR818" s="112">
        <v>10.17691</v>
      </c>
      <c r="AS818" s="112">
        <v>60.66966</v>
      </c>
      <c r="AT818" s="112">
        <v>4.9851</v>
      </c>
      <c r="AU818" s="112">
        <v>8.872333</v>
      </c>
      <c r="AV818" s="112">
        <v>8.4231</v>
      </c>
      <c r="AW818" s="112">
        <v>26.61699</v>
      </c>
      <c r="AX818" s="112">
        <v>0.0</v>
      </c>
      <c r="AY818" s="112">
        <v>0.5920149</v>
      </c>
      <c r="AZ818" s="112">
        <v>18.36523</v>
      </c>
    </row>
    <row r="819">
      <c r="A819">
        <f t="shared" si="2"/>
        <v>0</v>
      </c>
      <c r="B819" t="str">
        <f t="shared" si="3"/>
        <v/>
      </c>
      <c r="C819" t="str">
        <f>if(and(D$4&gt;1,E819=PROSES!$D$22),,D819)</f>
        <v/>
      </c>
      <c r="D819" s="1" t="str">
        <f>if(and(F$4&gt;1,F819=PROSES!$B$10),,F819)</f>
        <v/>
      </c>
      <c r="E819" t="str">
        <f t="shared" si="4"/>
        <v/>
      </c>
      <c r="F819" t="str">
        <f t="shared" si="5"/>
        <v/>
      </c>
      <c r="G819" s="1" t="str">
        <f>if(Z819=PROSES!$E$29,T819,)</f>
        <v/>
      </c>
      <c r="H819" t="str">
        <f>if(X819=PROSES!$E$29,T819,)</f>
        <v/>
      </c>
      <c r="I819" t="str">
        <f t="shared" si="6"/>
        <v/>
      </c>
      <c r="J819" t="str">
        <f>if(and($K$4&gt;1,R819=PROSES!$C$2),,K819)</f>
        <v/>
      </c>
      <c r="K819" s="1" t="str">
        <f>if(and($L$4&gt;1,L819=PROSES!$B$2),,L819)</f>
        <v/>
      </c>
      <c r="L819" t="str">
        <f t="shared" si="7"/>
        <v/>
      </c>
      <c r="M819" t="str">
        <f>if(Z819=PROSES!$B$3,T819,)</f>
        <v/>
      </c>
      <c r="N819" t="str">
        <f>if(X819=PROSES!$B$3,T819,)</f>
        <v/>
      </c>
      <c r="O819" t="str">
        <f t="shared" si="8"/>
        <v/>
      </c>
      <c r="P819" t="str">
        <f>if(Z819=PROSES!$B$1,T819,)</f>
        <v/>
      </c>
      <c r="Q819" t="str">
        <f>if(X819=PROSES!$B$1,T819,)</f>
        <v/>
      </c>
      <c r="R819" t="str">
        <f t="shared" si="9"/>
        <v>MANISREJO5NGAWI</v>
      </c>
      <c r="S819" s="3"/>
      <c r="T819" s="68" t="s">
        <v>1442</v>
      </c>
      <c r="U819" s="68" t="s">
        <v>82</v>
      </c>
      <c r="V819" s="68" t="s">
        <v>82</v>
      </c>
      <c r="W819" s="68" t="s">
        <v>141</v>
      </c>
      <c r="X819" s="68" t="s">
        <v>377</v>
      </c>
      <c r="Y819" s="68" t="s">
        <v>85</v>
      </c>
      <c r="Z819" s="68" t="s">
        <v>1443</v>
      </c>
      <c r="AA819" s="68" t="s">
        <v>88</v>
      </c>
      <c r="AB819" s="6"/>
      <c r="AC819" s="6"/>
      <c r="AD819" s="112">
        <v>0.0</v>
      </c>
      <c r="AE819" s="112">
        <v>1.0</v>
      </c>
      <c r="AF819" s="6"/>
      <c r="AG819" s="112">
        <v>32.288</v>
      </c>
      <c r="AH819" s="112">
        <v>1.0</v>
      </c>
      <c r="AI819" s="68" t="s">
        <v>64</v>
      </c>
      <c r="AJ819" s="112">
        <v>0.0</v>
      </c>
      <c r="AK819" s="6"/>
      <c r="AL819" s="6"/>
      <c r="AM819" s="112">
        <v>0.0</v>
      </c>
      <c r="AN819" s="112">
        <v>0.0</v>
      </c>
      <c r="AO819" s="112">
        <v>100.0</v>
      </c>
      <c r="AP819" s="112">
        <v>1.0</v>
      </c>
      <c r="AQ819" s="112">
        <v>0.645</v>
      </c>
      <c r="AR819" s="112">
        <v>13.56011</v>
      </c>
      <c r="AS819" s="112">
        <v>70.96105</v>
      </c>
      <c r="AT819" s="112">
        <v>4.423456</v>
      </c>
      <c r="AU819" s="112">
        <v>12.81834</v>
      </c>
      <c r="AV819" s="112">
        <v>9.266656</v>
      </c>
      <c r="AW819" s="112">
        <v>38.45501</v>
      </c>
      <c r="AX819" s="112">
        <v>0.0</v>
      </c>
      <c r="AY819" s="112">
        <v>0.6413451</v>
      </c>
      <c r="AZ819" s="112">
        <v>8.340887</v>
      </c>
    </row>
    <row r="820">
      <c r="A820">
        <f t="shared" si="2"/>
        <v>0</v>
      </c>
      <c r="B820" t="str">
        <f t="shared" si="3"/>
        <v/>
      </c>
      <c r="C820" t="str">
        <f>if(and(D$4&gt;1,E820=PROSES!$D$22),,D820)</f>
        <v/>
      </c>
      <c r="D820" s="1" t="str">
        <f>if(and(F$4&gt;1,F820=PROSES!$B$10),,F820)</f>
        <v/>
      </c>
      <c r="E820" t="str">
        <f t="shared" si="4"/>
        <v/>
      </c>
      <c r="F820" t="str">
        <f t="shared" si="5"/>
        <v/>
      </c>
      <c r="G820" s="1" t="str">
        <f>if(Z820=PROSES!$E$29,T820,)</f>
        <v/>
      </c>
      <c r="H820" t="str">
        <f>if(X820=PROSES!$E$29,T820,)</f>
        <v/>
      </c>
      <c r="I820" t="str">
        <f t="shared" si="6"/>
        <v/>
      </c>
      <c r="J820" t="str">
        <f>if(and($K$4&gt;1,R820=PROSES!$C$2),,K820)</f>
        <v/>
      </c>
      <c r="K820" s="1" t="str">
        <f>if(and($L$4&gt;1,L820=PROSES!$B$2),,L820)</f>
        <v/>
      </c>
      <c r="L820" t="str">
        <f t="shared" si="7"/>
        <v/>
      </c>
      <c r="M820" t="str">
        <f>if(Z820=PROSES!$B$3,T820,)</f>
        <v/>
      </c>
      <c r="N820" t="str">
        <f>if(X820=PROSES!$B$3,T820,)</f>
        <v/>
      </c>
      <c r="O820" t="str">
        <f t="shared" si="8"/>
        <v/>
      </c>
      <c r="P820" t="str">
        <f>if(Z820=PROSES!$B$1,T820,)</f>
        <v/>
      </c>
      <c r="Q820" t="str">
        <f>if(X820=PROSES!$B$1,T820,)</f>
        <v/>
      </c>
      <c r="R820" t="str">
        <f t="shared" si="9"/>
        <v>MANISREJO5NGAWI</v>
      </c>
      <c r="S820" s="3"/>
      <c r="T820" s="68" t="s">
        <v>1444</v>
      </c>
      <c r="U820" s="68" t="s">
        <v>82</v>
      </c>
      <c r="V820" s="68" t="s">
        <v>82</v>
      </c>
      <c r="W820" s="68" t="s">
        <v>166</v>
      </c>
      <c r="X820" s="68" t="s">
        <v>377</v>
      </c>
      <c r="Y820" s="68" t="s">
        <v>85</v>
      </c>
      <c r="Z820" s="68" t="s">
        <v>1443</v>
      </c>
      <c r="AA820" s="68" t="s">
        <v>85</v>
      </c>
      <c r="AB820" s="6"/>
      <c r="AC820" s="6"/>
      <c r="AD820" s="112">
        <v>0.0</v>
      </c>
      <c r="AE820" s="112">
        <v>1.0</v>
      </c>
      <c r="AF820" s="6"/>
      <c r="AG820" s="112">
        <v>32.288</v>
      </c>
      <c r="AH820" s="112">
        <v>1.0</v>
      </c>
      <c r="AI820" s="68" t="s">
        <v>64</v>
      </c>
      <c r="AJ820" s="112">
        <v>0.0</v>
      </c>
      <c r="AK820" s="6"/>
      <c r="AL820" s="6"/>
      <c r="AM820" s="112">
        <v>0.0</v>
      </c>
      <c r="AN820" s="112">
        <v>0.0</v>
      </c>
      <c r="AO820" s="112">
        <v>100.0</v>
      </c>
      <c r="AP820" s="112">
        <v>1.0</v>
      </c>
      <c r="AQ820" s="112">
        <v>0.645</v>
      </c>
      <c r="AR820" s="112">
        <v>13.56011</v>
      </c>
      <c r="AS820" s="112">
        <v>70.96105</v>
      </c>
      <c r="AT820" s="112">
        <v>4.423456</v>
      </c>
      <c r="AU820" s="112">
        <v>12.81834</v>
      </c>
      <c r="AV820" s="112">
        <v>9.266656</v>
      </c>
      <c r="AW820" s="112">
        <v>38.45501</v>
      </c>
      <c r="AX820" s="112">
        <v>0.0</v>
      </c>
      <c r="AY820" s="112">
        <v>0.6413451</v>
      </c>
      <c r="AZ820" s="112">
        <v>8.340887</v>
      </c>
    </row>
    <row r="821" hidden="1">
      <c r="A821">
        <f t="shared" si="2"/>
        <v>0</v>
      </c>
      <c r="B821" t="str">
        <f t="shared" si="3"/>
        <v/>
      </c>
      <c r="C821" t="str">
        <f>if(and(D$4&gt;1,E821=PROSES!$D$22),,D821)</f>
        <v/>
      </c>
      <c r="D821" s="1" t="str">
        <f>if(and(F$4&gt;1,F821=PROSES!$B$10),,F821)</f>
        <v/>
      </c>
      <c r="E821" t="str">
        <f t="shared" si="4"/>
        <v/>
      </c>
      <c r="F821" t="str">
        <f t="shared" si="5"/>
        <v/>
      </c>
      <c r="G821" s="1" t="str">
        <f>if(Z821=PROSES!$E$29,T821,)</f>
        <v/>
      </c>
      <c r="H821" t="str">
        <f>if(X821=PROSES!$E$29,T821,)</f>
        <v/>
      </c>
      <c r="I821" t="str">
        <f t="shared" si="6"/>
        <v/>
      </c>
      <c r="J821" t="str">
        <f>if(and($K$4&gt;1,R821=PROSES!$C$2),,K821)</f>
        <v/>
      </c>
      <c r="K821" s="1" t="str">
        <f>if(and($L$4&gt;1,L821=PROSES!$B$2),,L821)</f>
        <v/>
      </c>
      <c r="L821" t="str">
        <f t="shared" si="7"/>
        <v/>
      </c>
      <c r="M821" t="str">
        <f>if(Z821=PROSES!$B$3,T821,)</f>
        <v/>
      </c>
      <c r="N821" t="str">
        <f>if(X821=PROSES!$B$3,T821,)</f>
        <v/>
      </c>
      <c r="O821" t="str">
        <f t="shared" si="8"/>
        <v/>
      </c>
      <c r="P821" t="str">
        <f>if(Z821=PROSES!$B$1,T821,)</f>
        <v/>
      </c>
      <c r="Q821" t="str">
        <f>if(X821=PROSES!$B$1,T821,)</f>
        <v/>
      </c>
      <c r="R821" t="str">
        <f t="shared" si="9"/>
        <v>MANISREJO4NGANJUK4</v>
      </c>
      <c r="S821" s="3"/>
      <c r="T821" s="68" t="s">
        <v>1445</v>
      </c>
      <c r="U821" s="68" t="s">
        <v>82</v>
      </c>
      <c r="V821" s="68" t="s">
        <v>82</v>
      </c>
      <c r="W821" s="68" t="s">
        <v>122</v>
      </c>
      <c r="X821" s="68" t="s">
        <v>1437</v>
      </c>
      <c r="Y821" s="68" t="s">
        <v>123</v>
      </c>
      <c r="Z821" s="68" t="s">
        <v>1276</v>
      </c>
      <c r="AA821" s="68" t="s">
        <v>123</v>
      </c>
      <c r="AB821" s="6"/>
      <c r="AC821" s="6"/>
      <c r="AD821" s="112">
        <v>0.0</v>
      </c>
      <c r="AE821" s="112">
        <v>1.0</v>
      </c>
      <c r="AF821" s="6"/>
      <c r="AG821" s="112">
        <v>56.3</v>
      </c>
      <c r="AH821" s="112">
        <v>0.97</v>
      </c>
      <c r="AI821" s="68" t="s">
        <v>64</v>
      </c>
      <c r="AJ821" s="112">
        <v>0.0</v>
      </c>
      <c r="AK821" s="6"/>
      <c r="AL821" s="6"/>
      <c r="AM821" s="112">
        <v>0.0</v>
      </c>
      <c r="AN821" s="112">
        <v>0.0</v>
      </c>
      <c r="AO821" s="112">
        <v>100.0</v>
      </c>
      <c r="AP821" s="112">
        <v>1.0</v>
      </c>
      <c r="AQ821" s="112">
        <v>0.4268</v>
      </c>
      <c r="AR821" s="112">
        <v>24.99826</v>
      </c>
      <c r="AS821" s="112">
        <v>60.66966</v>
      </c>
      <c r="AT821" s="112">
        <v>12.24525</v>
      </c>
      <c r="AU821" s="112">
        <v>21.79373</v>
      </c>
      <c r="AV821" s="112">
        <v>20.69025</v>
      </c>
      <c r="AW821" s="112">
        <v>65.38119</v>
      </c>
      <c r="AX821" s="112">
        <v>0.0</v>
      </c>
      <c r="AY821" s="112">
        <v>0.5920149</v>
      </c>
      <c r="AZ821" s="112">
        <v>18.36523</v>
      </c>
    </row>
    <row r="822" hidden="1">
      <c r="A822">
        <f t="shared" si="2"/>
        <v>0</v>
      </c>
      <c r="B822" t="str">
        <f t="shared" si="3"/>
        <v/>
      </c>
      <c r="C822" t="str">
        <f>if(and(D$4&gt;1,E822=PROSES!$D$22),,D822)</f>
        <v/>
      </c>
      <c r="D822" s="1" t="str">
        <f>if(and(F$4&gt;1,F822=PROSES!$B$10),,F822)</f>
        <v/>
      </c>
      <c r="E822" t="str">
        <f t="shared" si="4"/>
        <v/>
      </c>
      <c r="F822" t="str">
        <f t="shared" si="5"/>
        <v/>
      </c>
      <c r="G822" s="1" t="str">
        <f>if(Z822=PROSES!$E$29,T822,)</f>
        <v/>
      </c>
      <c r="H822" t="str">
        <f>if(X822=PROSES!$E$29,T822,)</f>
        <v/>
      </c>
      <c r="I822" t="str">
        <f t="shared" si="6"/>
        <v/>
      </c>
      <c r="J822" t="str">
        <f>if(and($K$4&gt;1,R822=PROSES!$C$2),,K822)</f>
        <v/>
      </c>
      <c r="K822" s="1" t="str">
        <f>if(and($L$4&gt;1,L822=PROSES!$B$2),,L822)</f>
        <v/>
      </c>
      <c r="L822" t="str">
        <f t="shared" si="7"/>
        <v/>
      </c>
      <c r="M822" t="str">
        <f>if(Z822=PROSES!$B$3,T822,)</f>
        <v/>
      </c>
      <c r="N822" t="str">
        <f>if(X822=PROSES!$B$3,T822,)</f>
        <v/>
      </c>
      <c r="O822" t="str">
        <f t="shared" si="8"/>
        <v/>
      </c>
      <c r="P822" t="str">
        <f>if(Z822=PROSES!$B$1,T822,)</f>
        <v/>
      </c>
      <c r="Q822" t="str">
        <f>if(X822=PROSES!$B$1,T822,)</f>
        <v/>
      </c>
      <c r="R822" t="str">
        <f t="shared" si="9"/>
        <v>MANYAR4MASPION STEEL BAR4</v>
      </c>
      <c r="S822" s="3"/>
      <c r="T822" s="68" t="s">
        <v>1446</v>
      </c>
      <c r="U822" s="68" t="s">
        <v>82</v>
      </c>
      <c r="V822" s="68" t="s">
        <v>82</v>
      </c>
      <c r="W822" s="114" t="s">
        <v>215</v>
      </c>
      <c r="X822" s="68" t="s">
        <v>1447</v>
      </c>
      <c r="Y822" s="68" t="s">
        <v>123</v>
      </c>
      <c r="Z822" s="68" t="s">
        <v>1448</v>
      </c>
      <c r="AA822" s="68" t="s">
        <v>123</v>
      </c>
      <c r="AB822" s="6"/>
      <c r="AC822" s="6"/>
      <c r="AD822" s="112">
        <v>0.0</v>
      </c>
      <c r="AE822" s="112">
        <v>1.0</v>
      </c>
      <c r="AF822" s="6"/>
      <c r="AG822" s="112">
        <v>1.41</v>
      </c>
      <c r="AH822" s="112">
        <v>1.0</v>
      </c>
      <c r="AI822" s="68" t="s">
        <v>64</v>
      </c>
      <c r="AJ822" s="112">
        <v>0.0</v>
      </c>
      <c r="AK822" s="6"/>
      <c r="AL822" s="6"/>
      <c r="AM822" s="112">
        <v>0.0</v>
      </c>
      <c r="AN822" s="112">
        <v>0.0</v>
      </c>
      <c r="AO822" s="112">
        <v>100.0</v>
      </c>
      <c r="AP822" s="112">
        <v>1.0</v>
      </c>
      <c r="AQ822" s="112">
        <v>0.44</v>
      </c>
      <c r="AR822" s="112">
        <v>0.6249383</v>
      </c>
      <c r="AS822" s="112">
        <v>60.53732</v>
      </c>
      <c r="AT822" s="112">
        <v>0.30738</v>
      </c>
      <c r="AU822" s="112">
        <v>0.544119</v>
      </c>
      <c r="AV822" s="112">
        <v>0.51888</v>
      </c>
      <c r="AW822" s="112">
        <v>1.632357</v>
      </c>
      <c r="AX822" s="112">
        <v>0.0</v>
      </c>
      <c r="AY822" s="112">
        <v>0.5913117</v>
      </c>
      <c r="AZ822" s="112">
        <v>18.4643</v>
      </c>
    </row>
    <row r="823" hidden="1">
      <c r="A823">
        <f t="shared" si="2"/>
        <v>0</v>
      </c>
      <c r="B823" t="str">
        <f t="shared" si="3"/>
        <v/>
      </c>
      <c r="C823" t="str">
        <f>if(and(D$4&gt;1,E823=PROSES!$D$22),,D823)</f>
        <v/>
      </c>
      <c r="D823" s="1" t="str">
        <f>if(and(F$4&gt;1,F823=PROSES!$B$10),,F823)</f>
        <v/>
      </c>
      <c r="E823" t="str">
        <f t="shared" si="4"/>
        <v/>
      </c>
      <c r="F823" t="str">
        <f t="shared" si="5"/>
        <v/>
      </c>
      <c r="G823" s="1" t="str">
        <f>if(Z823=PROSES!$E$29,T823,)</f>
        <v/>
      </c>
      <c r="H823" t="str">
        <f>if(X823=PROSES!$E$29,T823,)</f>
        <v/>
      </c>
      <c r="I823" t="str">
        <f t="shared" si="6"/>
        <v/>
      </c>
      <c r="J823" t="str">
        <f>if(and($K$4&gt;1,R823=PROSES!$C$2),,K823)</f>
        <v/>
      </c>
      <c r="K823" s="1" t="str">
        <f>if(and($L$4&gt;1,L823=PROSES!$B$2),,L823)</f>
        <v/>
      </c>
      <c r="L823" t="str">
        <f t="shared" si="7"/>
        <v/>
      </c>
      <c r="M823" t="str">
        <f>if(Z823=PROSES!$B$3,T823,)</f>
        <v/>
      </c>
      <c r="N823" t="str">
        <f>if(X823=PROSES!$B$3,T823,)</f>
        <v/>
      </c>
      <c r="O823" t="str">
        <f t="shared" si="8"/>
        <v/>
      </c>
      <c r="P823" t="str">
        <f>if(Z823=PROSES!$B$1,T823,)</f>
        <v/>
      </c>
      <c r="Q823" t="str">
        <f>if(X823=PROSES!$B$1,T823,)</f>
        <v/>
      </c>
      <c r="R823" t="str">
        <f t="shared" si="9"/>
        <v>MANYAR4MASPION STEEL BAR4</v>
      </c>
      <c r="S823" s="3"/>
      <c r="T823" s="68" t="s">
        <v>1449</v>
      </c>
      <c r="U823" s="68" t="s">
        <v>82</v>
      </c>
      <c r="V823" s="68" t="s">
        <v>82</v>
      </c>
      <c r="W823" s="68" t="s">
        <v>215</v>
      </c>
      <c r="X823" s="68" t="s">
        <v>1447</v>
      </c>
      <c r="Y823" s="112" t="s">
        <v>123</v>
      </c>
      <c r="Z823" s="68" t="s">
        <v>1448</v>
      </c>
      <c r="AA823" s="112" t="s">
        <v>123</v>
      </c>
      <c r="AB823" s="6"/>
      <c r="AC823" s="6"/>
      <c r="AD823" s="112">
        <v>0.0</v>
      </c>
      <c r="AE823" s="112">
        <v>1.0</v>
      </c>
      <c r="AF823" s="6"/>
      <c r="AG823" s="112">
        <v>1.41</v>
      </c>
      <c r="AH823" s="112">
        <v>1.0</v>
      </c>
      <c r="AI823" s="68" t="s">
        <v>64</v>
      </c>
      <c r="AJ823" s="112">
        <v>0.0</v>
      </c>
      <c r="AK823" s="6"/>
      <c r="AL823" s="6"/>
      <c r="AM823" s="112">
        <v>0.0</v>
      </c>
      <c r="AN823" s="112">
        <v>0.0</v>
      </c>
      <c r="AO823" s="112">
        <v>100.0</v>
      </c>
      <c r="AP823" s="112">
        <v>1.0</v>
      </c>
      <c r="AQ823" s="112">
        <v>0.44</v>
      </c>
      <c r="AR823" s="112">
        <v>0.6249383</v>
      </c>
      <c r="AS823" s="112">
        <v>60.53732</v>
      </c>
      <c r="AT823" s="112">
        <v>0.30738</v>
      </c>
      <c r="AU823" s="112">
        <v>0.544119</v>
      </c>
      <c r="AV823" s="112">
        <v>0.51888</v>
      </c>
      <c r="AW823" s="112">
        <v>1.632357</v>
      </c>
      <c r="AX823" s="112">
        <v>0.0</v>
      </c>
      <c r="AY823" s="112">
        <v>0.5913117</v>
      </c>
      <c r="AZ823" s="112">
        <v>18.4643</v>
      </c>
    </row>
    <row r="824">
      <c r="A824">
        <f t="shared" si="2"/>
        <v>0</v>
      </c>
      <c r="B824" t="str">
        <f t="shared" si="3"/>
        <v/>
      </c>
      <c r="C824" t="str">
        <f>if(and(D$4&gt;1,E824=PROSES!$D$22),,D824)</f>
        <v/>
      </c>
      <c r="D824" s="1" t="str">
        <f>if(and(F$4&gt;1,F824=PROSES!$B$10),,F824)</f>
        <v/>
      </c>
      <c r="E824" t="str">
        <f t="shared" si="4"/>
        <v/>
      </c>
      <c r="F824" t="str">
        <f t="shared" si="5"/>
        <v/>
      </c>
      <c r="G824" s="1" t="str">
        <f>if(Z824=PROSES!$E$29,T824,)</f>
        <v/>
      </c>
      <c r="H824" t="str">
        <f>if(X824=PROSES!$E$29,T824,)</f>
        <v/>
      </c>
      <c r="I824" t="str">
        <f t="shared" si="6"/>
        <v/>
      </c>
      <c r="J824" t="str">
        <f>if(and($K$4&gt;1,R824=PROSES!$C$2),,K824)</f>
        <v/>
      </c>
      <c r="K824" s="1" t="str">
        <f>if(and($L$4&gt;1,L824=PROSES!$B$2),,L824)</f>
        <v/>
      </c>
      <c r="L824" t="str">
        <f t="shared" si="7"/>
        <v/>
      </c>
      <c r="M824" t="str">
        <f>if(Z824=PROSES!$B$3,T824,)</f>
        <v/>
      </c>
      <c r="N824" t="str">
        <f>if(X824=PROSES!$B$3,T824,)</f>
        <v/>
      </c>
      <c r="O824" t="str">
        <f t="shared" si="8"/>
        <v/>
      </c>
      <c r="P824" t="str">
        <f>if(Z824=PROSES!$B$1,T824,)</f>
        <v/>
      </c>
      <c r="Q824" t="str">
        <f>if(X824=PROSES!$B$1,T824,)</f>
        <v/>
      </c>
      <c r="R824" t="str">
        <f t="shared" si="9"/>
        <v>MOJOSONGOJAJAR</v>
      </c>
      <c r="S824" s="3"/>
      <c r="T824" s="68" t="s">
        <v>1450</v>
      </c>
      <c r="U824" s="68" t="s">
        <v>176</v>
      </c>
      <c r="V824" s="68" t="s">
        <v>176</v>
      </c>
      <c r="W824" s="68" t="s">
        <v>171</v>
      </c>
      <c r="X824" s="68" t="s">
        <v>413</v>
      </c>
      <c r="Y824" s="112">
        <v>2.0</v>
      </c>
      <c r="Z824" s="68" t="s">
        <v>188</v>
      </c>
      <c r="AA824" s="112">
        <v>1.0</v>
      </c>
      <c r="AB824" s="6"/>
      <c r="AC824" s="6"/>
      <c r="AD824" s="112">
        <v>0.0</v>
      </c>
      <c r="AE824" s="112">
        <v>1.0</v>
      </c>
      <c r="AF824" s="6"/>
      <c r="AG824" s="112">
        <v>19.03</v>
      </c>
      <c r="AH824" s="112">
        <v>1.0</v>
      </c>
      <c r="AI824" s="68" t="s">
        <v>64</v>
      </c>
      <c r="AJ824" s="112">
        <v>0.0</v>
      </c>
      <c r="AK824" s="6"/>
      <c r="AL824" s="6"/>
      <c r="AM824" s="112">
        <v>0.0</v>
      </c>
      <c r="AN824" s="112">
        <v>0.0</v>
      </c>
      <c r="AO824" s="112">
        <v>100.0</v>
      </c>
      <c r="AP824" s="112">
        <v>1.0</v>
      </c>
      <c r="AQ824" s="112">
        <v>0.58</v>
      </c>
      <c r="AR824" s="112">
        <v>7.984907</v>
      </c>
      <c r="AS824" s="112">
        <v>70.94324</v>
      </c>
      <c r="AT824" s="112">
        <v>2.60711</v>
      </c>
      <c r="AU824" s="112">
        <v>7.547298</v>
      </c>
      <c r="AV824" s="112">
        <v>5.46161</v>
      </c>
      <c r="AW824" s="112">
        <v>22.6419</v>
      </c>
      <c r="AX824" s="112">
        <v>0.0</v>
      </c>
      <c r="AY824" s="112">
        <v>0.6412987</v>
      </c>
      <c r="AZ824" s="112">
        <v>8.348166</v>
      </c>
    </row>
    <row r="825">
      <c r="A825">
        <f t="shared" si="2"/>
        <v>0</v>
      </c>
      <c r="B825" t="str">
        <f t="shared" si="3"/>
        <v/>
      </c>
      <c r="C825" t="str">
        <f>if(and(D$4&gt;1,E825=PROSES!$D$22),,D825)</f>
        <v/>
      </c>
      <c r="D825" s="1" t="str">
        <f>if(and(F$4&gt;1,F825=PROSES!$B$10),,F825)</f>
        <v/>
      </c>
      <c r="E825" t="str">
        <f t="shared" si="4"/>
        <v/>
      </c>
      <c r="F825" t="str">
        <f t="shared" si="5"/>
        <v/>
      </c>
      <c r="G825" s="1" t="str">
        <f>if(Z825=PROSES!$E$29,T825,)</f>
        <v/>
      </c>
      <c r="H825" t="str">
        <f>if(X825=PROSES!$E$29,T825,)</f>
        <v/>
      </c>
      <c r="I825" t="str">
        <f t="shared" si="6"/>
        <v/>
      </c>
      <c r="J825" t="str">
        <f>if(and($K$4&gt;1,R825=PROSES!$C$2),,K825)</f>
        <v/>
      </c>
      <c r="K825" s="1" t="str">
        <f>if(and($L$4&gt;1,L825=PROSES!$B$2),,L825)</f>
        <v/>
      </c>
      <c r="L825" t="str">
        <f t="shared" si="7"/>
        <v/>
      </c>
      <c r="M825" t="str">
        <f>if(Z825=PROSES!$B$3,T825,)</f>
        <v/>
      </c>
      <c r="N825" t="str">
        <f>if(X825=PROSES!$B$3,T825,)</f>
        <v/>
      </c>
      <c r="O825" t="str">
        <f t="shared" si="8"/>
        <v/>
      </c>
      <c r="P825" t="str">
        <f>if(Z825=PROSES!$B$1,T825,)</f>
        <v/>
      </c>
      <c r="Q825" t="str">
        <f>if(X825=PROSES!$B$1,T825,)</f>
        <v/>
      </c>
      <c r="R825" t="str">
        <f t="shared" si="9"/>
        <v>MOJOSONGOBANYUDONO</v>
      </c>
      <c r="S825" s="3"/>
      <c r="T825" s="68" t="s">
        <v>1451</v>
      </c>
      <c r="U825" s="68" t="s">
        <v>176</v>
      </c>
      <c r="V825" s="68" t="s">
        <v>176</v>
      </c>
      <c r="W825" s="68" t="s">
        <v>171</v>
      </c>
      <c r="X825" s="68" t="s">
        <v>413</v>
      </c>
      <c r="Y825" s="112">
        <v>1.0</v>
      </c>
      <c r="Z825" s="68" t="s">
        <v>186</v>
      </c>
      <c r="AA825" s="112" t="s">
        <v>1452</v>
      </c>
      <c r="AB825" s="6"/>
      <c r="AC825" s="6"/>
      <c r="AD825" s="112">
        <v>0.0</v>
      </c>
      <c r="AE825" s="112">
        <v>1.0</v>
      </c>
      <c r="AF825" s="6"/>
      <c r="AG825" s="112">
        <v>10.38</v>
      </c>
      <c r="AH825" s="112">
        <v>1.0</v>
      </c>
      <c r="AI825" s="68" t="s">
        <v>64</v>
      </c>
      <c r="AJ825" s="112">
        <v>0.0</v>
      </c>
      <c r="AK825" s="6"/>
      <c r="AL825" s="6"/>
      <c r="AM825" s="112">
        <v>0.0</v>
      </c>
      <c r="AN825" s="112">
        <v>0.0</v>
      </c>
      <c r="AO825" s="112">
        <v>100.0</v>
      </c>
      <c r="AP825" s="112">
        <v>1.0</v>
      </c>
      <c r="AQ825" s="112">
        <v>0.58</v>
      </c>
      <c r="AR825" s="112">
        <v>4.355403</v>
      </c>
      <c r="AS825" s="112">
        <v>70.94324</v>
      </c>
      <c r="AT825" s="112">
        <v>1.42206</v>
      </c>
      <c r="AU825" s="112">
        <v>4.116708</v>
      </c>
      <c r="AV825" s="112">
        <v>2.97906</v>
      </c>
      <c r="AW825" s="112">
        <v>12.35012</v>
      </c>
      <c r="AX825" s="112">
        <v>0.0</v>
      </c>
      <c r="AY825" s="112">
        <v>0.6412987</v>
      </c>
      <c r="AZ825" s="112">
        <v>8.348166</v>
      </c>
    </row>
    <row r="826" hidden="1">
      <c r="A826">
        <f t="shared" si="2"/>
        <v>0</v>
      </c>
      <c r="B826" t="str">
        <f t="shared" si="3"/>
        <v/>
      </c>
      <c r="C826" t="str">
        <f>if(and(D$4&gt;1,E826=PROSES!$D$22),,D826)</f>
        <v/>
      </c>
      <c r="D826" s="1" t="str">
        <f>if(and(F$4&gt;1,F826=PROSES!$B$10),,F826)</f>
        <v/>
      </c>
      <c r="E826" t="str">
        <f t="shared" si="4"/>
        <v/>
      </c>
      <c r="F826" t="str">
        <f t="shared" si="5"/>
        <v/>
      </c>
      <c r="G826" s="1" t="str">
        <f>if(Z826=PROSES!$E$29,T826,)</f>
        <v/>
      </c>
      <c r="H826" t="str">
        <f>if(X826=PROSES!$E$29,T826,)</f>
        <v/>
      </c>
      <c r="I826" t="str">
        <f t="shared" si="6"/>
        <v/>
      </c>
      <c r="J826" t="str">
        <f>if(and($K$4&gt;1,R826=PROSES!$C$2),,K826)</f>
        <v/>
      </c>
      <c r="K826" s="1" t="str">
        <f>if(and($L$4&gt;1,L826=PROSES!$B$2),,L826)</f>
        <v/>
      </c>
      <c r="L826" t="str">
        <f t="shared" si="7"/>
        <v/>
      </c>
      <c r="M826" t="str">
        <f>if(Z826=PROSES!$B$3,T826,)</f>
        <v/>
      </c>
      <c r="N826" t="str">
        <f>if(X826=PROSES!$B$3,T826,)</f>
        <v/>
      </c>
      <c r="O826" t="str">
        <f t="shared" si="8"/>
        <v/>
      </c>
      <c r="P826" t="str">
        <f>if(Z826=PROSES!$B$1,T826,)</f>
        <v/>
      </c>
      <c r="Q826" t="str">
        <f>if(X826=PROSES!$B$1,T826,)</f>
        <v/>
      </c>
      <c r="R826" t="str">
        <f t="shared" si="9"/>
        <v>MAMPANG DUAABADI GUNA PAPAN</v>
      </c>
      <c r="S826" s="3"/>
      <c r="T826" s="68" t="s">
        <v>1453</v>
      </c>
      <c r="U826" s="68" t="s">
        <v>58</v>
      </c>
      <c r="V826" s="68" t="s">
        <v>58</v>
      </c>
      <c r="W826" s="68" t="s">
        <v>812</v>
      </c>
      <c r="X826" s="68" t="s">
        <v>814</v>
      </c>
      <c r="Y826" s="112" t="s">
        <v>61</v>
      </c>
      <c r="Z826" s="68" t="s">
        <v>1454</v>
      </c>
      <c r="AA826" s="112" t="s">
        <v>61</v>
      </c>
      <c r="AB826" s="6"/>
      <c r="AC826" s="6"/>
      <c r="AD826" s="112">
        <v>0.0</v>
      </c>
      <c r="AE826" s="112">
        <v>1.0</v>
      </c>
      <c r="AF826" s="6"/>
      <c r="AG826" s="112">
        <v>1.9</v>
      </c>
      <c r="AH826" s="112">
        <v>1.0</v>
      </c>
      <c r="AI826" s="68" t="s">
        <v>64</v>
      </c>
      <c r="AJ826" s="112">
        <v>0.0</v>
      </c>
      <c r="AK826" s="6"/>
      <c r="AL826" s="6"/>
      <c r="AM826" s="112">
        <v>0.0</v>
      </c>
      <c r="AN826" s="112">
        <v>0.0</v>
      </c>
      <c r="AO826" s="112">
        <v>100.0</v>
      </c>
      <c r="AP826" s="112">
        <v>1.0</v>
      </c>
      <c r="AQ826" s="112">
        <v>0.464</v>
      </c>
      <c r="AR826" s="112">
        <v>0.4461724</v>
      </c>
      <c r="AS826" s="112">
        <v>54.0085</v>
      </c>
      <c r="AT826" s="112">
        <v>0.2622</v>
      </c>
      <c r="AU826" s="112">
        <v>0.361</v>
      </c>
      <c r="AV826" s="112">
        <v>0.5472</v>
      </c>
      <c r="AW826" s="112">
        <v>1.083</v>
      </c>
      <c r="AX826" s="112">
        <v>0.0</v>
      </c>
      <c r="AY826" s="112">
        <v>0.5799062</v>
      </c>
      <c r="AZ826" s="112">
        <v>14.45052</v>
      </c>
    </row>
    <row r="827" hidden="1">
      <c r="A827">
        <f t="shared" si="2"/>
        <v>0</v>
      </c>
      <c r="B827" t="str">
        <f t="shared" si="3"/>
        <v/>
      </c>
      <c r="C827" t="str">
        <f>if(and(D$4&gt;1,E827=PROSES!$D$22),,D827)</f>
        <v/>
      </c>
      <c r="D827" s="1" t="str">
        <f>if(and(F$4&gt;1,F827=PROSES!$B$10),,F827)</f>
        <v/>
      </c>
      <c r="E827" t="str">
        <f t="shared" si="4"/>
        <v/>
      </c>
      <c r="F827" t="str">
        <f t="shared" si="5"/>
        <v/>
      </c>
      <c r="G827" s="1" t="str">
        <f>if(Z827=PROSES!$E$29,T827,)</f>
        <v/>
      </c>
      <c r="H827" t="str">
        <f>if(X827=PROSES!$E$29,T827,)</f>
        <v/>
      </c>
      <c r="I827" t="str">
        <f t="shared" si="6"/>
        <v/>
      </c>
      <c r="J827" t="str">
        <f>if(and($K$4&gt;1,R827=PROSES!$C$2),,K827)</f>
        <v/>
      </c>
      <c r="K827" s="1" t="str">
        <f>if(and($L$4&gt;1,L827=PROSES!$B$2),,L827)</f>
        <v/>
      </c>
      <c r="L827" t="str">
        <f t="shared" si="7"/>
        <v/>
      </c>
      <c r="M827" t="str">
        <f>if(Z827=PROSES!$B$3,T827,)</f>
        <v/>
      </c>
      <c r="N827" t="str">
        <f>if(X827=PROSES!$B$3,T827,)</f>
        <v/>
      </c>
      <c r="O827" t="str">
        <f t="shared" si="8"/>
        <v/>
      </c>
      <c r="P827" t="str">
        <f>if(Z827=PROSES!$B$1,T827,)</f>
        <v/>
      </c>
      <c r="Q827" t="str">
        <f>if(X827=PROSES!$B$1,T827,)</f>
        <v/>
      </c>
      <c r="R827" t="str">
        <f t="shared" si="9"/>
        <v>DURENTIGAMAMPANG DUA</v>
      </c>
      <c r="S827" s="3"/>
      <c r="T827" s="68" t="s">
        <v>1455</v>
      </c>
      <c r="U827" s="68" t="s">
        <v>58</v>
      </c>
      <c r="V827" s="68" t="s">
        <v>58</v>
      </c>
      <c r="W827" s="68" t="s">
        <v>59</v>
      </c>
      <c r="X827" s="68" t="s">
        <v>746</v>
      </c>
      <c r="Y827" s="112" t="s">
        <v>61</v>
      </c>
      <c r="Z827" s="68" t="s">
        <v>814</v>
      </c>
      <c r="AA827" s="112" t="s">
        <v>63</v>
      </c>
      <c r="AB827" s="6"/>
      <c r="AC827" s="6"/>
      <c r="AD827" s="112">
        <v>0.0</v>
      </c>
      <c r="AE827" s="112">
        <v>1.0</v>
      </c>
      <c r="AF827" s="6"/>
      <c r="AG827" s="112">
        <v>3.3</v>
      </c>
      <c r="AH827" s="112">
        <v>1.0</v>
      </c>
      <c r="AI827" s="68" t="s">
        <v>64</v>
      </c>
      <c r="AJ827" s="112">
        <v>0.0</v>
      </c>
      <c r="AK827" s="6"/>
      <c r="AL827" s="6"/>
      <c r="AM827" s="112">
        <v>0.0</v>
      </c>
      <c r="AN827" s="112">
        <v>0.0</v>
      </c>
      <c r="AO827" s="112">
        <v>100.0</v>
      </c>
      <c r="AP827" s="112">
        <v>1.0</v>
      </c>
      <c r="AQ827" s="112">
        <v>2.73</v>
      </c>
      <c r="AR827" s="112">
        <v>0.8769715</v>
      </c>
      <c r="AS827" s="112">
        <v>76.21999</v>
      </c>
      <c r="AT827" s="112">
        <v>0.20889</v>
      </c>
      <c r="AU827" s="112">
        <v>0.85173</v>
      </c>
      <c r="AV827" s="112">
        <v>0.70389</v>
      </c>
      <c r="AW827" s="112">
        <v>2.55519</v>
      </c>
      <c r="AX827" s="112">
        <v>0.0</v>
      </c>
      <c r="AY827" s="112">
        <v>0.6742607</v>
      </c>
      <c r="AZ827" s="112">
        <v>-2.423059</v>
      </c>
    </row>
    <row r="828" hidden="1">
      <c r="A828">
        <f t="shared" si="2"/>
        <v>0</v>
      </c>
      <c r="B828" t="str">
        <f t="shared" si="3"/>
        <v/>
      </c>
      <c r="C828" t="str">
        <f>if(and(D$4&gt;1,E828=PROSES!$D$22),,D828)</f>
        <v/>
      </c>
      <c r="D828" s="1" t="str">
        <f>if(and(F$4&gt;1,F828=PROSES!$B$10),,F828)</f>
        <v/>
      </c>
      <c r="E828" t="str">
        <f t="shared" si="4"/>
        <v/>
      </c>
      <c r="F828" t="str">
        <f t="shared" si="5"/>
        <v/>
      </c>
      <c r="G828" s="1" t="str">
        <f>if(Z828=PROSES!$E$29,T828,)</f>
        <v/>
      </c>
      <c r="H828" t="str">
        <f>if(X828=PROSES!$E$29,T828,)</f>
        <v/>
      </c>
      <c r="I828" t="str">
        <f t="shared" si="6"/>
        <v/>
      </c>
      <c r="J828" t="str">
        <f>if(and($K$4&gt;1,R828=PROSES!$C$2),,K828)</f>
        <v/>
      </c>
      <c r="K828" s="1" t="str">
        <f>if(and($L$4&gt;1,L828=PROSES!$B$2),,L828)</f>
        <v/>
      </c>
      <c r="L828" t="str">
        <f t="shared" si="7"/>
        <v/>
      </c>
      <c r="M828" t="str">
        <f>if(Z828=PROSES!$B$3,T828,)</f>
        <v/>
      </c>
      <c r="N828" t="str">
        <f>if(X828=PROSES!$B$3,T828,)</f>
        <v/>
      </c>
      <c r="O828" t="str">
        <f t="shared" si="8"/>
        <v/>
      </c>
      <c r="P828" t="str">
        <f>if(Z828=PROSES!$B$1,T828,)</f>
        <v/>
      </c>
      <c r="Q828" t="str">
        <f>if(X828=PROSES!$B$1,T828,)</f>
        <v/>
      </c>
      <c r="R828" t="str">
        <f t="shared" si="9"/>
        <v>DURENTIGAMAMPANG DUA</v>
      </c>
      <c r="S828" s="3"/>
      <c r="T828" s="68" t="s">
        <v>1456</v>
      </c>
      <c r="U828" s="68" t="s">
        <v>58</v>
      </c>
      <c r="V828" s="68" t="s">
        <v>58</v>
      </c>
      <c r="W828" s="68" t="s">
        <v>59</v>
      </c>
      <c r="X828" s="68" t="s">
        <v>746</v>
      </c>
      <c r="Y828" s="112" t="s">
        <v>61</v>
      </c>
      <c r="Z828" s="68" t="s">
        <v>814</v>
      </c>
      <c r="AA828" s="112" t="s">
        <v>63</v>
      </c>
      <c r="AB828" s="6"/>
      <c r="AC828" s="6"/>
      <c r="AD828" s="112">
        <v>0.0</v>
      </c>
      <c r="AE828" s="112">
        <v>1.0</v>
      </c>
      <c r="AF828" s="6"/>
      <c r="AG828" s="112">
        <v>3.3</v>
      </c>
      <c r="AH828" s="112">
        <v>1.0</v>
      </c>
      <c r="AI828" s="68" t="s">
        <v>64</v>
      </c>
      <c r="AJ828" s="112">
        <v>0.0</v>
      </c>
      <c r="AK828" s="6"/>
      <c r="AL828" s="6"/>
      <c r="AM828" s="112">
        <v>0.0</v>
      </c>
      <c r="AN828" s="112">
        <v>0.0</v>
      </c>
      <c r="AO828" s="112">
        <v>100.0</v>
      </c>
      <c r="AP828" s="112">
        <v>1.0</v>
      </c>
      <c r="AQ828" s="112">
        <v>2.73</v>
      </c>
      <c r="AR828" s="112">
        <v>0.8769715</v>
      </c>
      <c r="AS828" s="112">
        <v>76.21999</v>
      </c>
      <c r="AT828" s="112">
        <v>0.20889</v>
      </c>
      <c r="AU828" s="112">
        <v>0.85173</v>
      </c>
      <c r="AV828" s="112">
        <v>0.70389</v>
      </c>
      <c r="AW828" s="112">
        <v>2.55519</v>
      </c>
      <c r="AX828" s="112">
        <v>0.0</v>
      </c>
      <c r="AY828" s="112">
        <v>0.6742607</v>
      </c>
      <c r="AZ828" s="112">
        <v>-2.423059</v>
      </c>
    </row>
    <row r="829" hidden="1">
      <c r="A829">
        <f t="shared" si="2"/>
        <v>0</v>
      </c>
      <c r="B829" t="str">
        <f t="shared" si="3"/>
        <v/>
      </c>
      <c r="C829" t="str">
        <f>if(and(D$4&gt;1,E829=PROSES!$D$22),,D829)</f>
        <v/>
      </c>
      <c r="D829" s="1" t="str">
        <f>if(and(F$4&gt;1,F829=PROSES!$B$10),,F829)</f>
        <v/>
      </c>
      <c r="E829" t="str">
        <f t="shared" si="4"/>
        <v/>
      </c>
      <c r="F829" t="str">
        <f t="shared" si="5"/>
        <v/>
      </c>
      <c r="G829" s="1" t="str">
        <f>if(Z829=PROSES!$E$29,T829,)</f>
        <v/>
      </c>
      <c r="H829" t="str">
        <f>if(X829=PROSES!$E$29,T829,)</f>
        <v/>
      </c>
      <c r="I829" t="str">
        <f t="shared" si="6"/>
        <v/>
      </c>
      <c r="J829" t="str">
        <f>if(and($K$4&gt;1,R829=PROSES!$C$2),,K829)</f>
        <v/>
      </c>
      <c r="K829" s="1" t="str">
        <f>if(and($L$4&gt;1,L829=PROSES!$B$2),,L829)</f>
        <v/>
      </c>
      <c r="L829" t="str">
        <f t="shared" si="7"/>
        <v/>
      </c>
      <c r="M829" t="str">
        <f>if(Z829=PROSES!$B$3,T829,)</f>
        <v/>
      </c>
      <c r="N829" t="str">
        <f>if(X829=PROSES!$B$3,T829,)</f>
        <v/>
      </c>
      <c r="O829" t="str">
        <f t="shared" si="8"/>
        <v/>
      </c>
      <c r="P829" t="str">
        <f>if(Z829=PROSES!$B$1,T829,)</f>
        <v/>
      </c>
      <c r="Q829" t="str">
        <f>if(X829=PROSES!$B$1,T829,)</f>
        <v/>
      </c>
      <c r="R829" t="str">
        <f t="shared" si="9"/>
        <v>MAMPANG DUA</v>
      </c>
      <c r="S829" s="3"/>
      <c r="T829" s="68" t="s">
        <v>1457</v>
      </c>
      <c r="U829" s="68" t="s">
        <v>1105</v>
      </c>
      <c r="V829" s="68" t="s">
        <v>58</v>
      </c>
      <c r="W829" s="68" t="s">
        <v>1458</v>
      </c>
      <c r="X829" s="68" t="s">
        <v>814</v>
      </c>
      <c r="Y829" s="68" t="s">
        <v>63</v>
      </c>
      <c r="Z829" s="68"/>
      <c r="AA829" s="68" t="s">
        <v>1459</v>
      </c>
      <c r="AB829" s="6"/>
      <c r="AC829" s="6"/>
      <c r="AD829" s="112">
        <v>0.0</v>
      </c>
      <c r="AE829" s="112">
        <v>1.0</v>
      </c>
      <c r="AF829" s="6"/>
      <c r="AG829" s="112">
        <v>4.4</v>
      </c>
      <c r="AH829" s="112">
        <v>1.0</v>
      </c>
      <c r="AI829" s="68" t="s">
        <v>64</v>
      </c>
      <c r="AJ829" s="112">
        <v>0.0</v>
      </c>
      <c r="AK829" s="6"/>
      <c r="AL829" s="6"/>
      <c r="AM829" s="112">
        <v>0.0</v>
      </c>
      <c r="AN829" s="112">
        <v>0.0</v>
      </c>
      <c r="AO829" s="112">
        <v>100.0</v>
      </c>
      <c r="AP829" s="112">
        <v>1.0</v>
      </c>
      <c r="AQ829" s="112">
        <v>0.842</v>
      </c>
      <c r="AR829" s="112">
        <v>0.547514</v>
      </c>
      <c r="AS829" s="112">
        <v>55.32145</v>
      </c>
      <c r="AT829" s="112">
        <v>0.31152</v>
      </c>
      <c r="AU829" s="112">
        <v>0.450252</v>
      </c>
      <c r="AV829" s="112">
        <v>0.47388</v>
      </c>
      <c r="AW829" s="112">
        <v>0.320496</v>
      </c>
      <c r="AX829" s="112">
        <v>0.0</v>
      </c>
      <c r="AY829" s="112">
        <v>0.1265355</v>
      </c>
      <c r="AZ829" s="112">
        <v>-93.95284</v>
      </c>
    </row>
    <row r="830" hidden="1">
      <c r="A830">
        <f t="shared" si="2"/>
        <v>0</v>
      </c>
      <c r="B830" t="str">
        <f t="shared" si="3"/>
        <v/>
      </c>
      <c r="C830" t="str">
        <f>if(and(D$4&gt;1,E830=PROSES!$D$22),,D830)</f>
        <v/>
      </c>
      <c r="D830" s="1" t="str">
        <f>if(and(F$4&gt;1,F830=PROSES!$B$10),,F830)</f>
        <v/>
      </c>
      <c r="E830" t="str">
        <f t="shared" si="4"/>
        <v/>
      </c>
      <c r="F830" t="str">
        <f t="shared" si="5"/>
        <v/>
      </c>
      <c r="G830" s="1" t="str">
        <f>if(Z830=PROSES!$E$29,T830,)</f>
        <v/>
      </c>
      <c r="H830" t="str">
        <f>if(X830=PROSES!$E$29,T830,)</f>
        <v/>
      </c>
      <c r="I830" t="str">
        <f t="shared" si="6"/>
        <v/>
      </c>
      <c r="J830" t="str">
        <f>if(and($K$4&gt;1,R830=PROSES!$C$2),,K830)</f>
        <v/>
      </c>
      <c r="K830" s="1" t="str">
        <f>if(and($L$4&gt;1,L830=PROSES!$B$2),,L830)</f>
        <v/>
      </c>
      <c r="L830" t="str">
        <f t="shared" si="7"/>
        <v/>
      </c>
      <c r="M830" t="str">
        <f>if(Z830=PROSES!$B$3,T830,)</f>
        <v/>
      </c>
      <c r="N830" t="str">
        <f>if(X830=PROSES!$B$3,T830,)</f>
        <v/>
      </c>
      <c r="O830" t="str">
        <f t="shared" si="8"/>
        <v/>
      </c>
      <c r="P830" t="str">
        <f>if(Z830=PROSES!$B$1,T830,)</f>
        <v/>
      </c>
      <c r="Q830" t="str">
        <f>if(X830=PROSES!$B$1,T830,)</f>
        <v/>
      </c>
      <c r="R830" t="str">
        <f t="shared" si="9"/>
        <v>MAMPANG DUA</v>
      </c>
      <c r="S830" s="3"/>
      <c r="T830" s="68" t="s">
        <v>1460</v>
      </c>
      <c r="U830" s="68" t="s">
        <v>1108</v>
      </c>
      <c r="V830" s="68" t="s">
        <v>58</v>
      </c>
      <c r="W830" s="68" t="s">
        <v>1458</v>
      </c>
      <c r="X830" s="68" t="s">
        <v>814</v>
      </c>
      <c r="Y830" s="68" t="s">
        <v>63</v>
      </c>
      <c r="Z830" s="68"/>
      <c r="AA830" s="68" t="s">
        <v>1461</v>
      </c>
      <c r="AB830" s="6"/>
      <c r="AC830" s="6"/>
      <c r="AD830" s="112">
        <v>0.0</v>
      </c>
      <c r="AE830" s="112">
        <v>1.0</v>
      </c>
      <c r="AF830" s="6"/>
      <c r="AG830" s="112">
        <v>4.4</v>
      </c>
      <c r="AH830" s="112">
        <v>1.0</v>
      </c>
      <c r="AI830" s="68" t="s">
        <v>64</v>
      </c>
      <c r="AJ830" s="112">
        <v>0.0</v>
      </c>
      <c r="AK830" s="6"/>
      <c r="AL830" s="6"/>
      <c r="AM830" s="112">
        <v>0.0</v>
      </c>
      <c r="AN830" s="112">
        <v>0.0</v>
      </c>
      <c r="AO830" s="112">
        <v>100.0</v>
      </c>
      <c r="AP830" s="112">
        <v>1.0</v>
      </c>
      <c r="AQ830" s="112">
        <v>0.842</v>
      </c>
      <c r="AR830" s="112">
        <v>0.547514</v>
      </c>
      <c r="AS830" s="112">
        <v>55.32145</v>
      </c>
      <c r="AT830" s="112">
        <v>0.31152</v>
      </c>
      <c r="AU830" s="112">
        <v>0.450252</v>
      </c>
      <c r="AV830" s="112">
        <v>0.47388</v>
      </c>
      <c r="AW830" s="112">
        <v>0.320496</v>
      </c>
      <c r="AX830" s="112">
        <v>0.0</v>
      </c>
      <c r="AY830" s="112">
        <v>0.1265355</v>
      </c>
      <c r="AZ830" s="112">
        <v>-93.95284</v>
      </c>
    </row>
    <row r="831" hidden="1">
      <c r="A831">
        <f t="shared" si="2"/>
        <v>0</v>
      </c>
      <c r="B831" t="str">
        <f t="shared" si="3"/>
        <v/>
      </c>
      <c r="C831" t="str">
        <f>if(and(D$4&gt;1,E831=PROSES!$D$22),,D831)</f>
        <v/>
      </c>
      <c r="D831" s="1" t="str">
        <f>if(and(F$4&gt;1,F831=PROSES!$B$10),,F831)</f>
        <v/>
      </c>
      <c r="E831" t="str">
        <f t="shared" si="4"/>
        <v/>
      </c>
      <c r="F831" t="str">
        <f t="shared" si="5"/>
        <v/>
      </c>
      <c r="G831" s="1" t="str">
        <f>if(Z831=PROSES!$E$29,T831,)</f>
        <v/>
      </c>
      <c r="H831" t="str">
        <f>if(X831=PROSES!$E$29,T831,)</f>
        <v/>
      </c>
      <c r="I831" t="str">
        <f t="shared" si="6"/>
        <v/>
      </c>
      <c r="J831" t="str">
        <f>if(and($K$4&gt;1,R831=PROSES!$C$2),,K831)</f>
        <v/>
      </c>
      <c r="K831" s="1" t="str">
        <f>if(and($L$4&gt;1,L831=PROSES!$B$2),,L831)</f>
        <v/>
      </c>
      <c r="L831" t="str">
        <f t="shared" si="7"/>
        <v/>
      </c>
      <c r="M831" t="str">
        <f>if(Z831=PROSES!$B$3,T831,)</f>
        <v/>
      </c>
      <c r="N831" t="str">
        <f>if(X831=PROSES!$B$3,T831,)</f>
        <v/>
      </c>
      <c r="O831" t="str">
        <f t="shared" si="8"/>
        <v/>
      </c>
      <c r="P831" t="str">
        <f>if(Z831=PROSES!$B$1,T831,)</f>
        <v/>
      </c>
      <c r="Q831" t="str">
        <f>if(X831=PROSES!$B$1,T831,)</f>
        <v/>
      </c>
      <c r="R831" t="str">
        <f t="shared" si="9"/>
        <v>MASPION4BUDURAN4</v>
      </c>
      <c r="S831" s="3"/>
      <c r="T831" s="68" t="s">
        <v>1462</v>
      </c>
      <c r="U831" s="68" t="s">
        <v>82</v>
      </c>
      <c r="V831" s="68" t="s">
        <v>82</v>
      </c>
      <c r="W831" s="68" t="s">
        <v>545</v>
      </c>
      <c r="X831" s="68" t="s">
        <v>1463</v>
      </c>
      <c r="Y831" s="68" t="s">
        <v>123</v>
      </c>
      <c r="Z831" s="68" t="s">
        <v>216</v>
      </c>
      <c r="AA831" s="68" t="s">
        <v>118</v>
      </c>
      <c r="AB831" s="6"/>
      <c r="AC831" s="6"/>
      <c r="AD831" s="112">
        <v>0.0</v>
      </c>
      <c r="AE831" s="112">
        <v>1.0</v>
      </c>
      <c r="AF831" s="6"/>
      <c r="AG831" s="112">
        <v>7.297</v>
      </c>
      <c r="AH831" s="112">
        <v>1.0</v>
      </c>
      <c r="AI831" s="68" t="s">
        <v>64</v>
      </c>
      <c r="AJ831" s="112">
        <v>0.0</v>
      </c>
      <c r="AK831" s="6"/>
      <c r="AL831" s="6"/>
      <c r="AM831" s="112">
        <v>0.0</v>
      </c>
      <c r="AN831" s="112">
        <v>0.0</v>
      </c>
      <c r="AO831" s="112">
        <v>100.0</v>
      </c>
      <c r="AP831" s="112">
        <v>1.0</v>
      </c>
      <c r="AQ831" s="112">
        <v>0.74</v>
      </c>
      <c r="AR831" s="112">
        <v>3.361851</v>
      </c>
      <c r="AS831" s="112">
        <v>62.32255</v>
      </c>
      <c r="AT831" s="112">
        <v>1.561558</v>
      </c>
      <c r="AU831" s="112">
        <v>2.977176</v>
      </c>
      <c r="AV831" s="112">
        <v>2.656108</v>
      </c>
      <c r="AW831" s="112">
        <v>8.931528</v>
      </c>
      <c r="AX831" s="112">
        <v>0.0</v>
      </c>
      <c r="AY831" s="112">
        <v>0.6002764</v>
      </c>
      <c r="AZ831" s="112">
        <v>17.26142</v>
      </c>
    </row>
    <row r="832">
      <c r="A832">
        <f t="shared" si="2"/>
        <v>0</v>
      </c>
      <c r="B832" t="str">
        <f t="shared" si="3"/>
        <v/>
      </c>
      <c r="C832" t="str">
        <f>if(and(D$4&gt;1,E832=PROSES!$D$22),,D832)</f>
        <v/>
      </c>
      <c r="D832" s="1" t="str">
        <f>if(and(F$4&gt;1,F832=PROSES!$B$10),,F832)</f>
        <v/>
      </c>
      <c r="E832" t="str">
        <f t="shared" si="4"/>
        <v/>
      </c>
      <c r="F832" t="str">
        <f t="shared" si="5"/>
        <v/>
      </c>
      <c r="G832" s="1" t="str">
        <f>if(Z832=PROSES!$E$29,T832,)</f>
        <v/>
      </c>
      <c r="H832" t="str">
        <f>if(X832=PROSES!$E$29,T832,)</f>
        <v/>
      </c>
      <c r="I832" t="str">
        <f t="shared" si="6"/>
        <v/>
      </c>
      <c r="J832" t="str">
        <f>if(and($K$4&gt;1,R832=PROSES!$C$2),,K832)</f>
        <v/>
      </c>
      <c r="K832" s="1" t="str">
        <f>if(and($L$4&gt;1,L832=PROSES!$B$2),,L832)</f>
        <v/>
      </c>
      <c r="L832" t="str">
        <f t="shared" si="7"/>
        <v/>
      </c>
      <c r="M832" t="str">
        <f>if(Z832=PROSES!$B$3,T832,)</f>
        <v/>
      </c>
      <c r="N832" t="str">
        <f>if(X832=PROSES!$B$3,T832,)</f>
        <v/>
      </c>
      <c r="O832" t="str">
        <f t="shared" si="8"/>
        <v/>
      </c>
      <c r="P832" t="str">
        <f>if(Z832=PROSES!$B$1,T832,)</f>
        <v/>
      </c>
      <c r="Q832" t="str">
        <f>if(X832=PROSES!$B$1,T832,)</f>
        <v/>
      </c>
      <c r="R832" t="str">
        <f t="shared" si="9"/>
        <v>PURWODADI</v>
      </c>
      <c r="S832" s="3"/>
      <c r="T832" s="68" t="s">
        <v>1464</v>
      </c>
      <c r="U832" s="68" t="s">
        <v>176</v>
      </c>
      <c r="V832" s="68" t="s">
        <v>176</v>
      </c>
      <c r="W832" s="68" t="s">
        <v>166</v>
      </c>
      <c r="X832" s="68" t="s">
        <v>1465</v>
      </c>
      <c r="Y832" s="68">
        <v>1.0</v>
      </c>
      <c r="Z832" s="68"/>
      <c r="AA832" s="68" t="s">
        <v>1466</v>
      </c>
      <c r="AB832" s="6"/>
      <c r="AC832" s="6"/>
      <c r="AD832" s="112">
        <v>1.0</v>
      </c>
      <c r="AE832" s="112">
        <v>1.0</v>
      </c>
      <c r="AF832" s="6"/>
      <c r="AG832" s="112">
        <v>44.688</v>
      </c>
      <c r="AH832" s="112">
        <v>0.9</v>
      </c>
      <c r="AI832" s="68" t="s">
        <v>64</v>
      </c>
      <c r="AJ832" s="112">
        <v>0.0</v>
      </c>
      <c r="AK832" s="6"/>
      <c r="AL832" s="6"/>
      <c r="AM832" s="112">
        <v>0.0</v>
      </c>
      <c r="AN832" s="112">
        <v>0.0</v>
      </c>
      <c r="AO832" s="112">
        <v>100.0</v>
      </c>
      <c r="AP832" s="112">
        <v>1.0</v>
      </c>
      <c r="AQ832" s="112">
        <v>0.5804999</v>
      </c>
      <c r="AR832" s="112">
        <v>18.76779</v>
      </c>
      <c r="AS832" s="112">
        <v>70.96105</v>
      </c>
      <c r="AT832" s="112">
        <v>6.122256</v>
      </c>
      <c r="AU832" s="112">
        <v>17.74114</v>
      </c>
      <c r="AV832" s="112">
        <v>12.82546</v>
      </c>
      <c r="AW832" s="112">
        <v>53.22341</v>
      </c>
      <c r="AX832" s="112">
        <v>0.0</v>
      </c>
      <c r="AY832" s="112">
        <v>0.6413451</v>
      </c>
      <c r="AZ832" s="112">
        <v>8.340887</v>
      </c>
    </row>
    <row r="833">
      <c r="A833">
        <f t="shared" si="2"/>
        <v>0</v>
      </c>
      <c r="B833" t="str">
        <f t="shared" si="3"/>
        <v/>
      </c>
      <c r="C833" t="str">
        <f>if(and(D$4&gt;1,E833=PROSES!$D$22),,D833)</f>
        <v/>
      </c>
      <c r="D833" s="1" t="str">
        <f>if(and(F$4&gt;1,F833=PROSES!$B$10),,F833)</f>
        <v/>
      </c>
      <c r="E833" t="str">
        <f t="shared" si="4"/>
        <v/>
      </c>
      <c r="F833" t="str">
        <f t="shared" si="5"/>
        <v/>
      </c>
      <c r="G833" s="1" t="str">
        <f>if(Z833=PROSES!$E$29,T833,)</f>
        <v/>
      </c>
      <c r="H833" t="str">
        <f>if(X833=PROSES!$E$29,T833,)</f>
        <v/>
      </c>
      <c r="I833" t="str">
        <f t="shared" si="6"/>
        <v/>
      </c>
      <c r="J833" t="str">
        <f>if(and($K$4&gt;1,R833=PROSES!$C$2),,K833)</f>
        <v/>
      </c>
      <c r="K833" s="1" t="str">
        <f>if(and($L$4&gt;1,L833=PROSES!$B$2),,L833)</f>
        <v/>
      </c>
      <c r="L833" t="str">
        <f t="shared" si="7"/>
        <v/>
      </c>
      <c r="M833" t="str">
        <f>if(Z833=PROSES!$B$3,T833,)</f>
        <v/>
      </c>
      <c r="N833" t="str">
        <f>if(X833=PROSES!$B$3,T833,)</f>
        <v/>
      </c>
      <c r="O833" t="str">
        <f t="shared" si="8"/>
        <v/>
      </c>
      <c r="P833" t="str">
        <f>if(Z833=PROSES!$B$1,T833,)</f>
        <v/>
      </c>
      <c r="Q833" t="str">
        <f>if(X833=PROSES!$B$1,T833,)</f>
        <v/>
      </c>
      <c r="R833" t="str">
        <f t="shared" si="9"/>
        <v>PURWODADI</v>
      </c>
      <c r="S833" s="3"/>
      <c r="T833" s="68" t="s">
        <v>1467</v>
      </c>
      <c r="U833" s="68" t="s">
        <v>176</v>
      </c>
      <c r="V833" s="68" t="s">
        <v>176</v>
      </c>
      <c r="W833" s="68" t="s">
        <v>166</v>
      </c>
      <c r="X833" s="68" t="s">
        <v>1465</v>
      </c>
      <c r="Y833" s="112">
        <v>1.0</v>
      </c>
      <c r="Z833" s="68"/>
      <c r="AA833" s="68" t="s">
        <v>1468</v>
      </c>
      <c r="AB833" s="6"/>
      <c r="AC833" s="6"/>
      <c r="AD833" s="112">
        <v>1.0</v>
      </c>
      <c r="AE833" s="112">
        <v>1.0</v>
      </c>
      <c r="AF833" s="6"/>
      <c r="AG833" s="112">
        <v>44.688</v>
      </c>
      <c r="AH833" s="112">
        <v>0.9</v>
      </c>
      <c r="AI833" s="68" t="s">
        <v>64</v>
      </c>
      <c r="AJ833" s="112">
        <v>0.0</v>
      </c>
      <c r="AK833" s="6"/>
      <c r="AL833" s="6"/>
      <c r="AM833" s="112">
        <v>0.0</v>
      </c>
      <c r="AN833" s="112">
        <v>0.0</v>
      </c>
      <c r="AO833" s="112">
        <v>100.0</v>
      </c>
      <c r="AP833" s="112">
        <v>1.0</v>
      </c>
      <c r="AQ833" s="112">
        <v>0.5804999</v>
      </c>
      <c r="AR833" s="112">
        <v>18.76779</v>
      </c>
      <c r="AS833" s="112">
        <v>70.96105</v>
      </c>
      <c r="AT833" s="112">
        <v>6.122256</v>
      </c>
      <c r="AU833" s="112">
        <v>17.74114</v>
      </c>
      <c r="AV833" s="112">
        <v>12.82546</v>
      </c>
      <c r="AW833" s="112">
        <v>53.22341</v>
      </c>
      <c r="AX833" s="112">
        <v>0.0</v>
      </c>
      <c r="AY833" s="112">
        <v>0.6413451</v>
      </c>
      <c r="AZ833" s="112">
        <v>8.340887</v>
      </c>
    </row>
    <row r="834" hidden="1">
      <c r="A834">
        <f t="shared" si="2"/>
        <v>0</v>
      </c>
      <c r="B834" t="str">
        <f t="shared" si="3"/>
        <v/>
      </c>
      <c r="C834" t="str">
        <f>if(and(D$4&gt;1,E834=PROSES!$D$22),,D834)</f>
        <v/>
      </c>
      <c r="D834" s="1" t="str">
        <f>if(and(F$4&gt;1,F834=PROSES!$B$10),,F834)</f>
        <v/>
      </c>
      <c r="E834" t="str">
        <f t="shared" si="4"/>
        <v/>
      </c>
      <c r="F834" t="str">
        <f t="shared" si="5"/>
        <v/>
      </c>
      <c r="G834" s="1" t="str">
        <f>if(Z834=PROSES!$E$29,T834,)</f>
        <v/>
      </c>
      <c r="H834" t="str">
        <f>if(X834=PROSES!$E$29,T834,)</f>
        <v/>
      </c>
      <c r="I834" t="str">
        <f t="shared" si="6"/>
        <v/>
      </c>
      <c r="J834" t="str">
        <f>if(and($K$4&gt;1,R834=PROSES!$C$2),,K834)</f>
        <v/>
      </c>
      <c r="K834" s="1" t="str">
        <f>if(and($L$4&gt;1,L834=PROSES!$B$2),,L834)</f>
        <v/>
      </c>
      <c r="L834" t="str">
        <f t="shared" si="7"/>
        <v/>
      </c>
      <c r="M834" t="str">
        <f>if(Z834=PROSES!$B$3,T834,)</f>
        <v/>
      </c>
      <c r="N834" t="str">
        <f>if(X834=PROSES!$B$3,T834,)</f>
        <v/>
      </c>
      <c r="O834" t="str">
        <f t="shared" si="8"/>
        <v/>
      </c>
      <c r="P834" t="str">
        <f>if(Z834=PROSES!$B$1,T834,)</f>
        <v/>
      </c>
      <c r="Q834" t="str">
        <f>if(X834=PROSES!$B$1,T834,)</f>
        <v/>
      </c>
      <c r="R834" t="str">
        <f t="shared" si="9"/>
        <v>UNGARAN</v>
      </c>
      <c r="S834" s="3"/>
      <c r="T834" s="68" t="s">
        <v>1469</v>
      </c>
      <c r="U834" s="68" t="s">
        <v>176</v>
      </c>
      <c r="V834" s="68" t="s">
        <v>176</v>
      </c>
      <c r="W834" s="68" t="s">
        <v>3890</v>
      </c>
      <c r="X834" s="68" t="s">
        <v>1470</v>
      </c>
      <c r="Y834" s="112">
        <v>2.0</v>
      </c>
      <c r="Z834" s="68"/>
      <c r="AA834" s="68" t="s">
        <v>1471</v>
      </c>
      <c r="AB834" s="6"/>
      <c r="AC834" s="6"/>
      <c r="AD834" s="112">
        <v>0.0</v>
      </c>
      <c r="AE834" s="112">
        <v>1.0</v>
      </c>
      <c r="AF834" s="6"/>
      <c r="AG834" s="112">
        <v>15.93</v>
      </c>
      <c r="AH834" s="112">
        <v>1.0</v>
      </c>
      <c r="AI834" s="68" t="s">
        <v>64</v>
      </c>
      <c r="AJ834" s="112">
        <v>0.0</v>
      </c>
      <c r="AK834" s="6"/>
      <c r="AL834" s="6"/>
      <c r="AM834" s="112">
        <v>0.0</v>
      </c>
      <c r="AN834" s="112">
        <v>0.0</v>
      </c>
      <c r="AO834" s="112">
        <v>100.0</v>
      </c>
      <c r="AP834" s="112">
        <v>1.0</v>
      </c>
      <c r="AQ834" s="112">
        <v>2730.0</v>
      </c>
      <c r="AR834" s="112">
        <v>5.291245</v>
      </c>
      <c r="AS834" s="112">
        <v>83.62171</v>
      </c>
      <c r="AT834" s="112">
        <v>0.587817</v>
      </c>
      <c r="AU834" s="112">
        <v>5.258493</v>
      </c>
      <c r="AV834" s="112">
        <v>2.233386</v>
      </c>
      <c r="AW834" s="112">
        <v>12.98773</v>
      </c>
      <c r="AX834" s="112">
        <v>0.0</v>
      </c>
      <c r="AY834" s="112">
        <v>0.4978328</v>
      </c>
      <c r="AZ834" s="112">
        <v>-5.640641</v>
      </c>
    </row>
    <row r="835" hidden="1">
      <c r="A835">
        <f t="shared" si="2"/>
        <v>0</v>
      </c>
      <c r="B835" t="str">
        <f t="shared" si="3"/>
        <v/>
      </c>
      <c r="C835" t="str">
        <f>if(and(D$4&gt;1,E835=PROSES!$D$22),,D835)</f>
        <v/>
      </c>
      <c r="D835" s="1" t="str">
        <f>if(and(F$4&gt;1,F835=PROSES!$B$10),,F835)</f>
        <v/>
      </c>
      <c r="E835" t="str">
        <f t="shared" si="4"/>
        <v/>
      </c>
      <c r="F835" t="str">
        <f t="shared" si="5"/>
        <v/>
      </c>
      <c r="G835" s="1" t="str">
        <f>if(Z835=PROSES!$E$29,T835,)</f>
        <v/>
      </c>
      <c r="H835" t="str">
        <f>if(X835=PROSES!$E$29,T835,)</f>
        <v/>
      </c>
      <c r="I835" t="str">
        <f t="shared" si="6"/>
        <v/>
      </c>
      <c r="J835" t="str">
        <f>if(and($K$4&gt;1,R835=PROSES!$C$2),,K835)</f>
        <v/>
      </c>
      <c r="K835" s="1" t="str">
        <f>if(and($L$4&gt;1,L835=PROSES!$B$2),,L835)</f>
        <v/>
      </c>
      <c r="L835" t="str">
        <f t="shared" si="7"/>
        <v/>
      </c>
      <c r="M835" t="str">
        <f>if(Z835=PROSES!$B$3,T835,)</f>
        <v/>
      </c>
      <c r="N835" t="str">
        <f>if(X835=PROSES!$B$3,T835,)</f>
        <v/>
      </c>
      <c r="O835" t="str">
        <f t="shared" si="8"/>
        <v/>
      </c>
      <c r="P835" t="str">
        <f>if(Z835=PROSES!$B$1,T835,)</f>
        <v/>
      </c>
      <c r="Q835" t="str">
        <f>if(X835=PROSES!$B$1,T835,)</f>
        <v/>
      </c>
      <c r="R835" t="str">
        <f t="shared" si="9"/>
        <v>MRANGGEN</v>
      </c>
      <c r="S835" s="3"/>
      <c r="T835" s="68" t="s">
        <v>1472</v>
      </c>
      <c r="U835" s="68" t="s">
        <v>176</v>
      </c>
      <c r="V835" s="68" t="s">
        <v>176</v>
      </c>
      <c r="W835" s="68" t="s">
        <v>1473</v>
      </c>
      <c r="X835" s="68"/>
      <c r="Y835" s="68" t="s">
        <v>1471</v>
      </c>
      <c r="Z835" s="68" t="s">
        <v>1474</v>
      </c>
      <c r="AA835" s="68" t="s">
        <v>935</v>
      </c>
      <c r="AB835" s="6"/>
      <c r="AC835" s="6"/>
      <c r="AD835" s="112">
        <v>0.0</v>
      </c>
      <c r="AE835" s="112">
        <v>1.0</v>
      </c>
      <c r="AF835" s="6"/>
      <c r="AG835" s="112">
        <v>4.27</v>
      </c>
      <c r="AH835" s="112">
        <v>1.0</v>
      </c>
      <c r="AI835" s="68" t="s">
        <v>64</v>
      </c>
      <c r="AJ835" s="112">
        <v>0.0</v>
      </c>
      <c r="AK835" s="6"/>
      <c r="AL835" s="6"/>
      <c r="AM835" s="112">
        <v>0.0</v>
      </c>
      <c r="AN835" s="112">
        <v>0.0</v>
      </c>
      <c r="AO835" s="112">
        <v>100.0</v>
      </c>
      <c r="AP835" s="112">
        <v>1.0</v>
      </c>
      <c r="AQ835" s="112">
        <v>2.702</v>
      </c>
      <c r="AR835" s="112">
        <v>0.6058474</v>
      </c>
      <c r="AS835" s="112">
        <v>67.4112</v>
      </c>
      <c r="AT835" s="112">
        <v>0.232715</v>
      </c>
      <c r="AU835" s="112">
        <v>0.55937</v>
      </c>
      <c r="AV835" s="112">
        <v>0.873215</v>
      </c>
      <c r="AW835" s="112">
        <v>1.679391</v>
      </c>
      <c r="AX835" s="112">
        <v>0.0</v>
      </c>
      <c r="AY835" s="112">
        <v>0.7098749</v>
      </c>
      <c r="AZ835" s="112">
        <v>-7.174896</v>
      </c>
    </row>
    <row r="836" hidden="1">
      <c r="A836">
        <f t="shared" si="2"/>
        <v>0</v>
      </c>
      <c r="B836" t="str">
        <f t="shared" si="3"/>
        <v/>
      </c>
      <c r="C836" t="str">
        <f>if(and(D$4&gt;1,E836=PROSES!$D$22),,D836)</f>
        <v/>
      </c>
      <c r="D836" s="1" t="str">
        <f>if(and(F$4&gt;1,F836=PROSES!$B$10),,F836)</f>
        <v/>
      </c>
      <c r="E836" t="str">
        <f t="shared" si="4"/>
        <v/>
      </c>
      <c r="F836" t="str">
        <f t="shared" si="5"/>
        <v/>
      </c>
      <c r="G836" s="1" t="str">
        <f>if(Z836=PROSES!$E$29,T836,)</f>
        <v/>
      </c>
      <c r="H836" t="str">
        <f>if(X836=PROSES!$E$29,T836,)</f>
        <v/>
      </c>
      <c r="I836" t="str">
        <f t="shared" si="6"/>
        <v/>
      </c>
      <c r="J836" t="str">
        <f>if(and($K$4&gt;1,R836=PROSES!$C$2),,K836)</f>
        <v/>
      </c>
      <c r="K836" s="1" t="str">
        <f>if(and($L$4&gt;1,L836=PROSES!$B$2),,L836)</f>
        <v/>
      </c>
      <c r="L836" t="str">
        <f t="shared" si="7"/>
        <v/>
      </c>
      <c r="M836" t="str">
        <f>if(Z836=PROSES!$B$3,T836,)</f>
        <v/>
      </c>
      <c r="N836" t="str">
        <f>if(X836=PROSES!$B$3,T836,)</f>
        <v/>
      </c>
      <c r="O836" t="str">
        <f t="shared" si="8"/>
        <v/>
      </c>
      <c r="P836" t="str">
        <f>if(Z836=PROSES!$B$1,T836,)</f>
        <v/>
      </c>
      <c r="Q836" t="str">
        <f>if(X836=PROSES!$B$1,T836,)</f>
        <v/>
      </c>
      <c r="R836" t="str">
        <f t="shared" si="9"/>
        <v>UNGARAN</v>
      </c>
      <c r="S836" s="3"/>
      <c r="T836" s="68" t="s">
        <v>1475</v>
      </c>
      <c r="U836" s="68" t="s">
        <v>176</v>
      </c>
      <c r="V836" s="68" t="s">
        <v>176</v>
      </c>
      <c r="W836" s="68" t="s">
        <v>3890</v>
      </c>
      <c r="X836" s="68" t="s">
        <v>1470</v>
      </c>
      <c r="Y836" s="68">
        <v>2.0</v>
      </c>
      <c r="Z836" s="68"/>
      <c r="AA836" s="68" t="s">
        <v>1476</v>
      </c>
      <c r="AB836" s="6"/>
      <c r="AC836" s="6"/>
      <c r="AD836" s="112">
        <v>0.0</v>
      </c>
      <c r="AE836" s="112">
        <v>1.0</v>
      </c>
      <c r="AF836" s="6"/>
      <c r="AG836" s="112">
        <v>15.93</v>
      </c>
      <c r="AH836" s="112">
        <v>1.0</v>
      </c>
      <c r="AI836" s="68" t="s">
        <v>64</v>
      </c>
      <c r="AJ836" s="112">
        <v>0.0</v>
      </c>
      <c r="AK836" s="6"/>
      <c r="AL836" s="6"/>
      <c r="AM836" s="112">
        <v>0.0</v>
      </c>
      <c r="AN836" s="112">
        <v>0.0</v>
      </c>
      <c r="AO836" s="112">
        <v>100.0</v>
      </c>
      <c r="AP836" s="112">
        <v>1.0</v>
      </c>
      <c r="AQ836" s="112">
        <v>2730.0</v>
      </c>
      <c r="AR836" s="112">
        <v>5.291245</v>
      </c>
      <c r="AS836" s="112">
        <v>83.62171</v>
      </c>
      <c r="AT836" s="112">
        <v>0.587817</v>
      </c>
      <c r="AU836" s="112">
        <v>5.258493</v>
      </c>
      <c r="AV836" s="112">
        <v>2.233386</v>
      </c>
      <c r="AW836" s="112">
        <v>12.98773</v>
      </c>
      <c r="AX836" s="112">
        <v>0.0</v>
      </c>
      <c r="AY836" s="112">
        <v>0.4978328</v>
      </c>
      <c r="AZ836" s="112">
        <v>-5.640641</v>
      </c>
    </row>
    <row r="837" hidden="1">
      <c r="A837">
        <f t="shared" si="2"/>
        <v>0</v>
      </c>
      <c r="B837" t="str">
        <f t="shared" si="3"/>
        <v/>
      </c>
      <c r="C837" t="str">
        <f>if(and(D$4&gt;1,E837=PROSES!$D$22),,D837)</f>
        <v/>
      </c>
      <c r="D837" s="1" t="str">
        <f>if(and(F$4&gt;1,F837=PROSES!$B$10),,F837)</f>
        <v/>
      </c>
      <c r="E837" t="str">
        <f t="shared" si="4"/>
        <v/>
      </c>
      <c r="F837" t="str">
        <f t="shared" si="5"/>
        <v/>
      </c>
      <c r="G837" s="1" t="str">
        <f>if(Z837=PROSES!$E$29,T837,)</f>
        <v/>
      </c>
      <c r="H837" t="str">
        <f>if(X837=PROSES!$E$29,T837,)</f>
        <v/>
      </c>
      <c r="I837" t="str">
        <f t="shared" si="6"/>
        <v/>
      </c>
      <c r="J837" t="str">
        <f>if(and($K$4&gt;1,R837=PROSES!$C$2),,K837)</f>
        <v/>
      </c>
      <c r="K837" s="1" t="str">
        <f>if(and($L$4&gt;1,L837=PROSES!$B$2),,L837)</f>
        <v/>
      </c>
      <c r="L837" t="str">
        <f t="shared" si="7"/>
        <v/>
      </c>
      <c r="M837" t="str">
        <f>if(Z837=PROSES!$B$3,T837,)</f>
        <v/>
      </c>
      <c r="N837" t="str">
        <f>if(X837=PROSES!$B$3,T837,)</f>
        <v/>
      </c>
      <c r="O837" t="str">
        <f t="shared" si="8"/>
        <v/>
      </c>
      <c r="P837" t="str">
        <f>if(Z837=PROSES!$B$1,T837,)</f>
        <v/>
      </c>
      <c r="Q837" t="str">
        <f>if(X837=PROSES!$B$1,T837,)</f>
        <v/>
      </c>
      <c r="R837" t="str">
        <f t="shared" si="9"/>
        <v>MRANGGEN</v>
      </c>
      <c r="S837" s="3"/>
      <c r="T837" s="68" t="s">
        <v>1477</v>
      </c>
      <c r="U837" s="68" t="s">
        <v>176</v>
      </c>
      <c r="V837" s="68" t="s">
        <v>176</v>
      </c>
      <c r="W837" s="68" t="s">
        <v>1473</v>
      </c>
      <c r="X837" s="68"/>
      <c r="Y837" s="68" t="s">
        <v>1476</v>
      </c>
      <c r="Z837" s="68" t="s">
        <v>1474</v>
      </c>
      <c r="AA837" s="68" t="s">
        <v>935</v>
      </c>
      <c r="AB837" s="6"/>
      <c r="AC837" s="6"/>
      <c r="AD837" s="112">
        <v>0.0</v>
      </c>
      <c r="AE837" s="112">
        <v>1.0</v>
      </c>
      <c r="AF837" s="6"/>
      <c r="AG837" s="112">
        <v>4.27</v>
      </c>
      <c r="AH837" s="112">
        <v>1.0</v>
      </c>
      <c r="AI837" s="68" t="s">
        <v>64</v>
      </c>
      <c r="AJ837" s="112">
        <v>0.0</v>
      </c>
      <c r="AK837" s="6"/>
      <c r="AL837" s="6"/>
      <c r="AM837" s="112">
        <v>0.0</v>
      </c>
      <c r="AN837" s="112">
        <v>0.0</v>
      </c>
      <c r="AO837" s="112">
        <v>100.0</v>
      </c>
      <c r="AP837" s="112">
        <v>1.0</v>
      </c>
      <c r="AQ837" s="112">
        <v>2.702</v>
      </c>
      <c r="AR837" s="112">
        <v>0.6058474</v>
      </c>
      <c r="AS837" s="112">
        <v>67.4112</v>
      </c>
      <c r="AT837" s="112">
        <v>0.232715</v>
      </c>
      <c r="AU837" s="112">
        <v>0.55937</v>
      </c>
      <c r="AV837" s="112">
        <v>0.873215</v>
      </c>
      <c r="AW837" s="112">
        <v>1.679391</v>
      </c>
      <c r="AX837" s="112">
        <v>0.0</v>
      </c>
      <c r="AY837" s="112">
        <v>0.7098749</v>
      </c>
      <c r="AZ837" s="112">
        <v>-7.174896</v>
      </c>
    </row>
    <row r="838" hidden="1">
      <c r="A838">
        <f t="shared" si="2"/>
        <v>0</v>
      </c>
      <c r="B838" t="str">
        <f t="shared" si="3"/>
        <v/>
      </c>
      <c r="C838" t="str">
        <f>if(and(D$4&gt;1,E838=PROSES!$D$22),,D838)</f>
        <v/>
      </c>
      <c r="D838" s="1" t="str">
        <f>if(and(F$4&gt;1,F838=PROSES!$B$10),,F838)</f>
        <v/>
      </c>
      <c r="E838" t="str">
        <f t="shared" si="4"/>
        <v/>
      </c>
      <c r="F838" t="str">
        <f t="shared" si="5"/>
        <v/>
      </c>
      <c r="G838" s="1" t="str">
        <f>if(Z838=PROSES!$E$29,T838,)</f>
        <v/>
      </c>
      <c r="H838" t="str">
        <f>if(X838=PROSES!$E$29,T838,)</f>
        <v/>
      </c>
      <c r="I838" t="str">
        <f t="shared" si="6"/>
        <v/>
      </c>
      <c r="J838" t="str">
        <f>if(and($K$4&gt;1,R838=PROSES!$C$2),,K838)</f>
        <v/>
      </c>
      <c r="K838" s="1" t="str">
        <f>if(and($L$4&gt;1,L838=PROSES!$B$2),,L838)</f>
        <v/>
      </c>
      <c r="L838" t="str">
        <f t="shared" si="7"/>
        <v/>
      </c>
      <c r="M838" t="str">
        <f>if(Z838=PROSES!$B$3,T838,)</f>
        <v/>
      </c>
      <c r="N838" t="str">
        <f>if(X838=PROSES!$B$3,T838,)</f>
        <v/>
      </c>
      <c r="O838" t="str">
        <f t="shared" si="8"/>
        <v/>
      </c>
      <c r="P838" t="str">
        <f>if(Z838=PROSES!$B$1,T838,)</f>
        <v/>
      </c>
      <c r="Q838" t="str">
        <f>if(X838=PROSES!$B$1,T838,)</f>
        <v/>
      </c>
      <c r="R838" t="str">
        <f t="shared" si="9"/>
        <v>MRANGGEN4MAGETAN4</v>
      </c>
      <c r="S838" s="3"/>
      <c r="T838" s="68" t="s">
        <v>1478</v>
      </c>
      <c r="U838" s="68" t="s">
        <v>82</v>
      </c>
      <c r="V838" s="68" t="s">
        <v>82</v>
      </c>
      <c r="W838" s="114" t="s">
        <v>215</v>
      </c>
      <c r="X838" s="68" t="s">
        <v>1440</v>
      </c>
      <c r="Y838" s="68" t="s">
        <v>123</v>
      </c>
      <c r="Z838" s="68" t="s">
        <v>1479</v>
      </c>
      <c r="AA838" s="68" t="s">
        <v>123</v>
      </c>
      <c r="AB838" s="6"/>
      <c r="AC838" s="6"/>
      <c r="AD838" s="112">
        <v>0.0</v>
      </c>
      <c r="AE838" s="112">
        <v>1.0</v>
      </c>
      <c r="AF838" s="6"/>
      <c r="AG838" s="112">
        <v>14.4</v>
      </c>
      <c r="AH838" s="112">
        <v>0.97</v>
      </c>
      <c r="AI838" s="68" t="s">
        <v>64</v>
      </c>
      <c r="AJ838" s="112">
        <v>0.0</v>
      </c>
      <c r="AK838" s="6"/>
      <c r="AL838" s="6"/>
      <c r="AM838" s="112">
        <v>0.0</v>
      </c>
      <c r="AN838" s="112">
        <v>0.0</v>
      </c>
      <c r="AO838" s="112">
        <v>100.0</v>
      </c>
      <c r="AP838" s="112">
        <v>1.0</v>
      </c>
      <c r="AQ838" s="112">
        <v>0.4268</v>
      </c>
      <c r="AR838" s="112">
        <v>6.382349</v>
      </c>
      <c r="AS838" s="112">
        <v>60.53732</v>
      </c>
      <c r="AT838" s="112">
        <v>3.1392</v>
      </c>
      <c r="AU838" s="112">
        <v>5.55696</v>
      </c>
      <c r="AV838" s="112">
        <v>5.2992</v>
      </c>
      <c r="AW838" s="112">
        <v>16.67088</v>
      </c>
      <c r="AX838" s="112">
        <v>0.0</v>
      </c>
      <c r="AY838" s="112">
        <v>0.5913117</v>
      </c>
      <c r="AZ838" s="112">
        <v>18.4643</v>
      </c>
    </row>
    <row r="839" hidden="1">
      <c r="A839">
        <f t="shared" si="2"/>
        <v>0</v>
      </c>
      <c r="B839" t="str">
        <f t="shared" si="3"/>
        <v/>
      </c>
      <c r="C839" t="str">
        <f>if(and(D$4&gt;1,E839=PROSES!$D$22),,D839)</f>
        <v/>
      </c>
      <c r="D839" s="1" t="str">
        <f>if(and(F$4&gt;1,F839=PROSES!$B$10),,F839)</f>
        <v/>
      </c>
      <c r="E839" t="str">
        <f t="shared" si="4"/>
        <v/>
      </c>
      <c r="F839" t="str">
        <f t="shared" si="5"/>
        <v/>
      </c>
      <c r="G839" s="1" t="str">
        <f>if(Z839=PROSES!$E$29,T839,)</f>
        <v/>
      </c>
      <c r="H839" t="str">
        <f>if(X839=PROSES!$E$29,T839,)</f>
        <v/>
      </c>
      <c r="I839" t="str">
        <f t="shared" si="6"/>
        <v/>
      </c>
      <c r="J839" t="str">
        <f>if(and($K$4&gt;1,R839=PROSES!$C$2),,K839)</f>
        <v/>
      </c>
      <c r="K839" s="1" t="str">
        <f>if(and($L$4&gt;1,L839=PROSES!$B$2),,L839)</f>
        <v/>
      </c>
      <c r="L839" t="str">
        <f t="shared" si="7"/>
        <v/>
      </c>
      <c r="M839" t="str">
        <f>if(Z839=PROSES!$B$3,T839,)</f>
        <v/>
      </c>
      <c r="N839" t="str">
        <f>if(X839=PROSES!$B$3,T839,)</f>
        <v/>
      </c>
      <c r="O839" t="str">
        <f t="shared" si="8"/>
        <v/>
      </c>
      <c r="P839" t="str">
        <f>if(Z839=PROSES!$B$1,T839,)</f>
        <v/>
      </c>
      <c r="Q839" t="str">
        <f>if(X839=PROSES!$B$1,T839,)</f>
        <v/>
      </c>
      <c r="R839" t="str">
        <f t="shared" si="9"/>
        <v>MRANGGEN4MAGETAN4</v>
      </c>
      <c r="S839" s="3"/>
      <c r="T839" s="68" t="s">
        <v>1480</v>
      </c>
      <c r="U839" s="68" t="s">
        <v>82</v>
      </c>
      <c r="V839" s="68" t="s">
        <v>82</v>
      </c>
      <c r="W839" s="68" t="s">
        <v>215</v>
      </c>
      <c r="X839" s="68" t="s">
        <v>1440</v>
      </c>
      <c r="Y839" s="68" t="s">
        <v>118</v>
      </c>
      <c r="Z839" s="68" t="s">
        <v>1479</v>
      </c>
      <c r="AA839" s="68" t="s">
        <v>118</v>
      </c>
      <c r="AB839" s="6"/>
      <c r="AC839" s="6"/>
      <c r="AD839" s="112">
        <v>0.0</v>
      </c>
      <c r="AE839" s="112">
        <v>1.0</v>
      </c>
      <c r="AF839" s="6"/>
      <c r="AG839" s="112">
        <v>14.4</v>
      </c>
      <c r="AH839" s="112">
        <v>0.97</v>
      </c>
      <c r="AI839" s="68" t="s">
        <v>64</v>
      </c>
      <c r="AJ839" s="112">
        <v>0.0</v>
      </c>
      <c r="AK839" s="6"/>
      <c r="AL839" s="6"/>
      <c r="AM839" s="112">
        <v>0.0</v>
      </c>
      <c r="AN839" s="112">
        <v>0.0</v>
      </c>
      <c r="AO839" s="112">
        <v>100.0</v>
      </c>
      <c r="AP839" s="112">
        <v>1.0</v>
      </c>
      <c r="AQ839" s="112">
        <v>0.4268</v>
      </c>
      <c r="AR839" s="112">
        <v>6.382349</v>
      </c>
      <c r="AS839" s="112">
        <v>60.53732</v>
      </c>
      <c r="AT839" s="112">
        <v>3.1392</v>
      </c>
      <c r="AU839" s="112">
        <v>5.55696</v>
      </c>
      <c r="AV839" s="112">
        <v>5.2992</v>
      </c>
      <c r="AW839" s="112">
        <v>16.67088</v>
      </c>
      <c r="AX839" s="112">
        <v>0.0</v>
      </c>
      <c r="AY839" s="112">
        <v>0.5913117</v>
      </c>
      <c r="AZ839" s="112">
        <v>18.4643</v>
      </c>
    </row>
    <row r="840" hidden="1">
      <c r="A840">
        <f t="shared" si="2"/>
        <v>0</v>
      </c>
      <c r="B840" t="str">
        <f t="shared" si="3"/>
        <v/>
      </c>
      <c r="C840" t="str">
        <f>if(and(D$4&gt;1,E840=PROSES!$D$22),,D840)</f>
        <v/>
      </c>
      <c r="D840" s="1" t="str">
        <f>if(and(F$4&gt;1,F840=PROSES!$B$10),,F840)</f>
        <v/>
      </c>
      <c r="E840" t="str">
        <f t="shared" si="4"/>
        <v/>
      </c>
      <c r="F840" t="str">
        <f t="shared" si="5"/>
        <v/>
      </c>
      <c r="G840" s="1" t="str">
        <f>if(Z840=PROSES!$E$29,T840,)</f>
        <v/>
      </c>
      <c r="H840" t="str">
        <f>if(X840=PROSES!$E$29,T840,)</f>
        <v/>
      </c>
      <c r="I840" t="str">
        <f t="shared" si="6"/>
        <v/>
      </c>
      <c r="J840" t="str">
        <f>if(and($K$4&gt;1,R840=PROSES!$C$2),,K840)</f>
        <v/>
      </c>
      <c r="K840" s="1" t="str">
        <f>if(and($L$4&gt;1,L840=PROSES!$B$2),,L840)</f>
        <v/>
      </c>
      <c r="L840" t="str">
        <f t="shared" si="7"/>
        <v/>
      </c>
      <c r="M840" t="str">
        <f>if(Z840=PROSES!$B$3,T840,)</f>
        <v/>
      </c>
      <c r="N840" t="str">
        <f>if(X840=PROSES!$B$3,T840,)</f>
        <v/>
      </c>
      <c r="O840" t="str">
        <f t="shared" si="8"/>
        <v/>
      </c>
      <c r="P840" t="str">
        <f>if(Z840=PROSES!$B$1,T840,)</f>
        <v/>
      </c>
      <c r="Q840" t="str">
        <f>if(X840=PROSES!$B$1,T840,)</f>
        <v/>
      </c>
      <c r="R840" t="str">
        <f t="shared" si="9"/>
        <v>MRANGGEN</v>
      </c>
      <c r="S840" s="3"/>
      <c r="T840" s="68" t="s">
        <v>1481</v>
      </c>
      <c r="U840" s="68" t="s">
        <v>176</v>
      </c>
      <c r="V840" s="68" t="s">
        <v>176</v>
      </c>
      <c r="W840" s="68" t="s">
        <v>1473</v>
      </c>
      <c r="X840" s="68"/>
      <c r="Y840" s="68" t="s">
        <v>1466</v>
      </c>
      <c r="Z840" s="68" t="s">
        <v>1474</v>
      </c>
      <c r="AA840" s="68" t="s">
        <v>935</v>
      </c>
      <c r="AB840" s="6"/>
      <c r="AC840" s="6"/>
      <c r="AD840" s="112">
        <v>1.0</v>
      </c>
      <c r="AE840" s="112">
        <v>1.0</v>
      </c>
      <c r="AF840" s="6"/>
      <c r="AG840" s="112">
        <v>4.237</v>
      </c>
      <c r="AH840" s="112">
        <v>1.0</v>
      </c>
      <c r="AI840" s="68" t="s">
        <v>64</v>
      </c>
      <c r="AJ840" s="112">
        <v>0.0</v>
      </c>
      <c r="AK840" s="6"/>
      <c r="AL840" s="6"/>
      <c r="AM840" s="112">
        <v>0.0</v>
      </c>
      <c r="AN840" s="112">
        <v>0.0</v>
      </c>
      <c r="AO840" s="112">
        <v>100.0</v>
      </c>
      <c r="AP840" s="112">
        <v>1.0</v>
      </c>
      <c r="AQ840" s="112">
        <v>2.702</v>
      </c>
      <c r="AR840" s="112">
        <v>0.6011652</v>
      </c>
      <c r="AS840" s="112">
        <v>67.4112</v>
      </c>
      <c r="AT840" s="112">
        <v>0.2309165</v>
      </c>
      <c r="AU840" s="112">
        <v>0.555047</v>
      </c>
      <c r="AV840" s="112">
        <v>0.8664665</v>
      </c>
      <c r="AW840" s="112">
        <v>1.666412</v>
      </c>
      <c r="AX840" s="112">
        <v>0.0</v>
      </c>
      <c r="AY840" s="112">
        <v>0.7098749</v>
      </c>
      <c r="AZ840" s="112">
        <v>-7.174896</v>
      </c>
    </row>
    <row r="841" hidden="1">
      <c r="A841">
        <f t="shared" si="2"/>
        <v>0</v>
      </c>
      <c r="B841" t="str">
        <f t="shared" si="3"/>
        <v/>
      </c>
      <c r="C841" t="str">
        <f>if(and(D$4&gt;1,E841=PROSES!$D$22),,D841)</f>
        <v/>
      </c>
      <c r="D841" s="1" t="str">
        <f>if(and(F$4&gt;1,F841=PROSES!$B$10),,F841)</f>
        <v/>
      </c>
      <c r="E841" t="str">
        <f t="shared" si="4"/>
        <v/>
      </c>
      <c r="F841" t="str">
        <f t="shared" si="5"/>
        <v/>
      </c>
      <c r="G841" s="1" t="str">
        <f>if(Z841=PROSES!$E$29,T841,)</f>
        <v/>
      </c>
      <c r="H841" t="str">
        <f>if(X841=PROSES!$E$29,T841,)</f>
        <v/>
      </c>
      <c r="I841" t="str">
        <f t="shared" si="6"/>
        <v/>
      </c>
      <c r="J841" t="str">
        <f>if(and($K$4&gt;1,R841=PROSES!$C$2),,K841)</f>
        <v/>
      </c>
      <c r="K841" s="1" t="str">
        <f>if(and($L$4&gt;1,L841=PROSES!$B$2),,L841)</f>
        <v/>
      </c>
      <c r="L841" t="str">
        <f t="shared" si="7"/>
        <v/>
      </c>
      <c r="M841" t="str">
        <f>if(Z841=PROSES!$B$3,T841,)</f>
        <v/>
      </c>
      <c r="N841" t="str">
        <f>if(X841=PROSES!$B$3,T841,)</f>
        <v/>
      </c>
      <c r="O841" t="str">
        <f t="shared" si="8"/>
        <v/>
      </c>
      <c r="P841" t="str">
        <f>if(Z841=PROSES!$B$1,T841,)</f>
        <v/>
      </c>
      <c r="Q841" t="str">
        <f>if(X841=PROSES!$B$1,T841,)</f>
        <v/>
      </c>
      <c r="R841" t="str">
        <f t="shared" si="9"/>
        <v>MRANGGEN</v>
      </c>
      <c r="S841" s="3"/>
      <c r="T841" s="68" t="s">
        <v>1482</v>
      </c>
      <c r="U841" s="68" t="s">
        <v>176</v>
      </c>
      <c r="V841" s="68" t="s">
        <v>176</v>
      </c>
      <c r="W841" s="68" t="s">
        <v>1473</v>
      </c>
      <c r="X841" s="68"/>
      <c r="Y841" s="68" t="s">
        <v>1468</v>
      </c>
      <c r="Z841" s="68" t="s">
        <v>1474</v>
      </c>
      <c r="AA841" s="68" t="s">
        <v>935</v>
      </c>
      <c r="AB841" s="6"/>
      <c r="AC841" s="6"/>
      <c r="AD841" s="112">
        <v>1.0</v>
      </c>
      <c r="AE841" s="112">
        <v>1.0</v>
      </c>
      <c r="AF841" s="6"/>
      <c r="AG841" s="112">
        <v>4.237</v>
      </c>
      <c r="AH841" s="112">
        <v>1.0</v>
      </c>
      <c r="AI841" s="68" t="s">
        <v>64</v>
      </c>
      <c r="AJ841" s="112">
        <v>0.0</v>
      </c>
      <c r="AK841" s="6"/>
      <c r="AL841" s="6"/>
      <c r="AM841" s="112">
        <v>0.0</v>
      </c>
      <c r="AN841" s="112">
        <v>0.0</v>
      </c>
      <c r="AO841" s="112">
        <v>100.0</v>
      </c>
      <c r="AP841" s="112">
        <v>1.0</v>
      </c>
      <c r="AQ841" s="112">
        <v>2.702</v>
      </c>
      <c r="AR841" s="112">
        <v>0.6011652</v>
      </c>
      <c r="AS841" s="112">
        <v>67.4112</v>
      </c>
      <c r="AT841" s="112">
        <v>0.2309165</v>
      </c>
      <c r="AU841" s="112">
        <v>0.555047</v>
      </c>
      <c r="AV841" s="112">
        <v>0.8664665</v>
      </c>
      <c r="AW841" s="112">
        <v>1.666412</v>
      </c>
      <c r="AX841" s="112">
        <v>0.0</v>
      </c>
      <c r="AY841" s="112">
        <v>0.7098749</v>
      </c>
      <c r="AZ841" s="112">
        <v>-7.174896</v>
      </c>
    </row>
    <row r="842" hidden="1">
      <c r="A842">
        <f t="shared" si="2"/>
        <v>0</v>
      </c>
      <c r="B842" t="str">
        <f t="shared" si="3"/>
        <v/>
      </c>
      <c r="C842" t="str">
        <f>if(and(D$4&gt;1,E842=PROSES!$D$22),,D842)</f>
        <v/>
      </c>
      <c r="D842" s="1" t="str">
        <f>if(and(F$4&gt;1,F842=PROSES!$B$10),,F842)</f>
        <v/>
      </c>
      <c r="E842" t="str">
        <f t="shared" si="4"/>
        <v/>
      </c>
      <c r="F842" t="str">
        <f t="shared" si="5"/>
        <v/>
      </c>
      <c r="G842" s="1" t="str">
        <f>if(Z842=PROSES!$E$29,T842,)</f>
        <v/>
      </c>
      <c r="H842" t="str">
        <f>if(X842=PROSES!$E$29,T842,)</f>
        <v/>
      </c>
      <c r="I842" t="str">
        <f t="shared" si="6"/>
        <v/>
      </c>
      <c r="J842" t="str">
        <f>if(and($K$4&gt;1,R842=PROSES!$C$2),,K842)</f>
        <v/>
      </c>
      <c r="K842" s="1" t="str">
        <f>if(and($L$4&gt;1,L842=PROSES!$B$2),,L842)</f>
        <v/>
      </c>
      <c r="L842" t="str">
        <f t="shared" si="7"/>
        <v/>
      </c>
      <c r="M842" t="str">
        <f>if(Z842=PROSES!$B$3,T842,)</f>
        <v/>
      </c>
      <c r="N842" t="str">
        <f>if(X842=PROSES!$B$3,T842,)</f>
        <v/>
      </c>
      <c r="O842" t="str">
        <f t="shared" si="8"/>
        <v/>
      </c>
      <c r="P842" t="str">
        <f>if(Z842=PROSES!$B$1,T842,)</f>
        <v/>
      </c>
      <c r="Q842" t="str">
        <f>if(X842=PROSES!$B$1,T842,)</f>
        <v/>
      </c>
      <c r="R842" t="str">
        <f t="shared" si="9"/>
        <v>MRANGGEN</v>
      </c>
      <c r="S842" s="3"/>
      <c r="T842" s="68" t="s">
        <v>3891</v>
      </c>
      <c r="U842" s="68" t="s">
        <v>176</v>
      </c>
      <c r="V842" s="68" t="s">
        <v>176</v>
      </c>
      <c r="W842" s="68" t="s">
        <v>1473</v>
      </c>
      <c r="X842" s="68" t="s">
        <v>1474</v>
      </c>
      <c r="Y842" s="68" t="s">
        <v>63</v>
      </c>
      <c r="Z842" s="68"/>
      <c r="AA842" s="112" t="s">
        <v>1305</v>
      </c>
      <c r="AB842" s="6"/>
      <c r="AC842" s="6"/>
      <c r="AD842" s="112">
        <v>0.0</v>
      </c>
      <c r="AE842" s="112">
        <v>1.0</v>
      </c>
      <c r="AF842" s="6"/>
      <c r="AG842" s="112">
        <v>4.227</v>
      </c>
      <c r="AH842" s="112">
        <v>1.0</v>
      </c>
      <c r="AI842" s="68" t="s">
        <v>64</v>
      </c>
      <c r="AJ842" s="112">
        <v>0.0</v>
      </c>
      <c r="AK842" s="6"/>
      <c r="AL842" s="6"/>
      <c r="AM842" s="112">
        <v>0.0</v>
      </c>
      <c r="AN842" s="112">
        <v>0.0</v>
      </c>
      <c r="AO842" s="112">
        <v>100.0</v>
      </c>
      <c r="AP842" s="112">
        <v>1.0</v>
      </c>
      <c r="AQ842" s="112">
        <v>2.702</v>
      </c>
      <c r="AR842" s="112">
        <v>0.5997464</v>
      </c>
      <c r="AS842" s="112">
        <v>67.4112</v>
      </c>
      <c r="AT842" s="112">
        <v>0.2303715</v>
      </c>
      <c r="AU842" s="112">
        <v>0.553737</v>
      </c>
      <c r="AV842" s="112">
        <v>0.8644215</v>
      </c>
      <c r="AW842" s="112">
        <v>1.662479</v>
      </c>
      <c r="AX842" s="112">
        <v>0.0</v>
      </c>
      <c r="AY842" s="112">
        <v>0.7098749</v>
      </c>
      <c r="AZ842" s="112">
        <v>-7.174896</v>
      </c>
    </row>
    <row r="843" hidden="1">
      <c r="A843">
        <f t="shared" si="2"/>
        <v>0</v>
      </c>
      <c r="B843" t="str">
        <f t="shared" si="3"/>
        <v/>
      </c>
      <c r="C843" t="str">
        <f>if(and(D$4&gt;1,E843=PROSES!$D$22),,D843)</f>
        <v/>
      </c>
      <c r="D843" s="1" t="str">
        <f>if(and(F$4&gt;1,F843=PROSES!$B$10),,F843)</f>
        <v/>
      </c>
      <c r="E843" t="str">
        <f t="shared" si="4"/>
        <v/>
      </c>
      <c r="F843" t="str">
        <f t="shared" si="5"/>
        <v/>
      </c>
      <c r="G843" s="1" t="str">
        <f>if(Z843=PROSES!$E$29,T843,)</f>
        <v/>
      </c>
      <c r="H843" t="str">
        <f>if(X843=PROSES!$E$29,T843,)</f>
        <v/>
      </c>
      <c r="I843" t="str">
        <f t="shared" si="6"/>
        <v/>
      </c>
      <c r="J843" t="str">
        <f>if(and($K$4&gt;1,R843=PROSES!$C$2),,K843)</f>
        <v/>
      </c>
      <c r="K843" s="1" t="str">
        <f>if(and($L$4&gt;1,L843=PROSES!$B$2),,L843)</f>
        <v/>
      </c>
      <c r="L843" t="str">
        <f t="shared" si="7"/>
        <v/>
      </c>
      <c r="M843" t="str">
        <f>if(Z843=PROSES!$B$3,T843,)</f>
        <v/>
      </c>
      <c r="N843" t="str">
        <f>if(X843=PROSES!$B$3,T843,)</f>
        <v/>
      </c>
      <c r="O843" t="str">
        <f t="shared" si="8"/>
        <v/>
      </c>
      <c r="P843" t="str">
        <f>if(Z843=PROSES!$B$1,T843,)</f>
        <v/>
      </c>
      <c r="Q843" t="str">
        <f>if(X843=PROSES!$B$1,T843,)</f>
        <v/>
      </c>
      <c r="R843" t="str">
        <f t="shared" si="9"/>
        <v>SEMEN GROBOGAN</v>
      </c>
      <c r="S843" s="3"/>
      <c r="T843" s="68" t="s">
        <v>3892</v>
      </c>
      <c r="U843" s="68" t="s">
        <v>176</v>
      </c>
      <c r="V843" s="68" t="s">
        <v>176</v>
      </c>
      <c r="W843" s="68" t="s">
        <v>3890</v>
      </c>
      <c r="X843" s="68"/>
      <c r="Y843" s="68" t="s">
        <v>1305</v>
      </c>
      <c r="Z843" s="68" t="s">
        <v>3893</v>
      </c>
      <c r="AA843" s="112" t="s">
        <v>63</v>
      </c>
      <c r="AB843" s="6"/>
      <c r="AC843" s="6"/>
      <c r="AD843" s="112">
        <v>0.0</v>
      </c>
      <c r="AE843" s="112">
        <v>1.0</v>
      </c>
      <c r="AF843" s="6"/>
      <c r="AG843" s="112">
        <v>14.255</v>
      </c>
      <c r="AH843" s="112">
        <v>1.0</v>
      </c>
      <c r="AI843" s="68" t="s">
        <v>64</v>
      </c>
      <c r="AJ843" s="112">
        <v>0.0</v>
      </c>
      <c r="AK843" s="6"/>
      <c r="AL843" s="6"/>
      <c r="AM843" s="112">
        <v>0.0</v>
      </c>
      <c r="AN843" s="112">
        <v>0.0</v>
      </c>
      <c r="AO843" s="112">
        <v>100.0</v>
      </c>
      <c r="AP843" s="112">
        <v>1.0</v>
      </c>
      <c r="AQ843" s="112">
        <v>2730.0</v>
      </c>
      <c r="AR843" s="112">
        <v>4.734884</v>
      </c>
      <c r="AS843" s="112">
        <v>83.62171</v>
      </c>
      <c r="AT843" s="112">
        <v>0.5260095</v>
      </c>
      <c r="AU843" s="112">
        <v>4.705575</v>
      </c>
      <c r="AV843" s="112">
        <v>1.998551</v>
      </c>
      <c r="AW843" s="112">
        <v>11.6221</v>
      </c>
      <c r="AX843" s="112">
        <v>0.0</v>
      </c>
      <c r="AY843" s="112">
        <v>0.4978328</v>
      </c>
      <c r="AZ843" s="112">
        <v>-5.640641</v>
      </c>
    </row>
    <row r="844" hidden="1">
      <c r="A844">
        <f t="shared" si="2"/>
        <v>0</v>
      </c>
      <c r="B844" t="str">
        <f t="shared" si="3"/>
        <v/>
      </c>
      <c r="C844" t="str">
        <f>if(and(D$4&gt;1,E844=PROSES!$D$22),,D844)</f>
        <v/>
      </c>
      <c r="D844" s="1" t="str">
        <f>if(and(F$4&gt;1,F844=PROSES!$B$10),,F844)</f>
        <v/>
      </c>
      <c r="E844" t="str">
        <f t="shared" si="4"/>
        <v/>
      </c>
      <c r="F844" t="str">
        <f t="shared" si="5"/>
        <v/>
      </c>
      <c r="G844" s="1" t="str">
        <f>if(Z844=PROSES!$E$29,T844,)</f>
        <v/>
      </c>
      <c r="H844" t="str">
        <f>if(X844=PROSES!$E$29,T844,)</f>
        <v/>
      </c>
      <c r="I844" t="str">
        <f t="shared" si="6"/>
        <v/>
      </c>
      <c r="J844" t="str">
        <f>if(and($K$4&gt;1,R844=PROSES!$C$2),,K844)</f>
        <v/>
      </c>
      <c r="K844" s="1" t="str">
        <f>if(and($L$4&gt;1,L844=PROSES!$B$2),,L844)</f>
        <v/>
      </c>
      <c r="L844" t="str">
        <f t="shared" si="7"/>
        <v/>
      </c>
      <c r="M844" t="str">
        <f>if(Z844=PROSES!$B$3,T844,)</f>
        <v/>
      </c>
      <c r="N844" t="str">
        <f>if(X844=PROSES!$B$3,T844,)</f>
        <v/>
      </c>
      <c r="O844" t="str">
        <f t="shared" si="8"/>
        <v/>
      </c>
      <c r="P844" t="str">
        <f>if(Z844=PROSES!$B$1,T844,)</f>
        <v/>
      </c>
      <c r="Q844" t="str">
        <f>if(X844=PROSES!$B$1,T844,)</f>
        <v/>
      </c>
      <c r="R844" t="str">
        <f t="shared" si="9"/>
        <v>MRANGGEN</v>
      </c>
      <c r="S844" s="3"/>
      <c r="T844" s="68" t="s">
        <v>3894</v>
      </c>
      <c r="U844" s="68" t="s">
        <v>176</v>
      </c>
      <c r="V844" s="68" t="s">
        <v>176</v>
      </c>
      <c r="W844" s="68" t="s">
        <v>1473</v>
      </c>
      <c r="X844" s="68" t="s">
        <v>1474</v>
      </c>
      <c r="Y844" s="68" t="s">
        <v>935</v>
      </c>
      <c r="Z844" s="68"/>
      <c r="AA844" s="68" t="s">
        <v>1301</v>
      </c>
      <c r="AB844" s="6"/>
      <c r="AC844" s="6"/>
      <c r="AD844" s="112">
        <v>0.0</v>
      </c>
      <c r="AE844" s="112">
        <v>1.0</v>
      </c>
      <c r="AF844" s="6"/>
      <c r="AG844" s="112">
        <v>4.227</v>
      </c>
      <c r="AH844" s="112">
        <v>1.0</v>
      </c>
      <c r="AI844" s="68" t="s">
        <v>64</v>
      </c>
      <c r="AJ844" s="112">
        <v>0.0</v>
      </c>
      <c r="AK844" s="6"/>
      <c r="AL844" s="6"/>
      <c r="AM844" s="112">
        <v>0.0</v>
      </c>
      <c r="AN844" s="112">
        <v>0.0</v>
      </c>
      <c r="AO844" s="112">
        <v>100.0</v>
      </c>
      <c r="AP844" s="112">
        <v>1.0</v>
      </c>
      <c r="AQ844" s="112">
        <v>2.702</v>
      </c>
      <c r="AR844" s="112">
        <v>0.5997464</v>
      </c>
      <c r="AS844" s="112">
        <v>67.4112</v>
      </c>
      <c r="AT844" s="112">
        <v>0.2303715</v>
      </c>
      <c r="AU844" s="112">
        <v>0.553737</v>
      </c>
      <c r="AV844" s="112">
        <v>0.8644215</v>
      </c>
      <c r="AW844" s="112">
        <v>1.662479</v>
      </c>
      <c r="AX844" s="112">
        <v>0.0</v>
      </c>
      <c r="AY844" s="112">
        <v>0.7098749</v>
      </c>
      <c r="AZ844" s="112">
        <v>-7.174896</v>
      </c>
    </row>
    <row r="845" hidden="1">
      <c r="A845">
        <f t="shared" si="2"/>
        <v>0</v>
      </c>
      <c r="B845" t="str">
        <f t="shared" si="3"/>
        <v/>
      </c>
      <c r="C845" t="str">
        <f>if(and(D$4&gt;1,E845=PROSES!$D$22),,D845)</f>
        <v/>
      </c>
      <c r="D845" s="1" t="str">
        <f>if(and(F$4&gt;1,F845=PROSES!$B$10),,F845)</f>
        <v/>
      </c>
      <c r="E845" t="str">
        <f t="shared" si="4"/>
        <v/>
      </c>
      <c r="F845" t="str">
        <f t="shared" si="5"/>
        <v/>
      </c>
      <c r="G845" s="1" t="str">
        <f>if(Z845=PROSES!$E$29,T845,)</f>
        <v/>
      </c>
      <c r="H845" t="str">
        <f>if(X845=PROSES!$E$29,T845,)</f>
        <v/>
      </c>
      <c r="I845" t="str">
        <f t="shared" si="6"/>
        <v/>
      </c>
      <c r="J845" t="str">
        <f>if(and($K$4&gt;1,R845=PROSES!$C$2),,K845)</f>
        <v/>
      </c>
      <c r="K845" s="1" t="str">
        <f>if(and($L$4&gt;1,L845=PROSES!$B$2),,L845)</f>
        <v/>
      </c>
      <c r="L845" t="str">
        <f t="shared" si="7"/>
        <v/>
      </c>
      <c r="M845" t="str">
        <f>if(Z845=PROSES!$B$3,T845,)</f>
        <v/>
      </c>
      <c r="N845" t="str">
        <f>if(X845=PROSES!$B$3,T845,)</f>
        <v/>
      </c>
      <c r="O845" t="str">
        <f t="shared" si="8"/>
        <v/>
      </c>
      <c r="P845" t="str">
        <f>if(Z845=PROSES!$B$1,T845,)</f>
        <v/>
      </c>
      <c r="Q845" t="str">
        <f>if(X845=PROSES!$B$1,T845,)</f>
        <v/>
      </c>
      <c r="R845" t="str">
        <f t="shared" si="9"/>
        <v>SEMEN GROBOGAN</v>
      </c>
      <c r="S845" s="3"/>
      <c r="T845" s="68" t="s">
        <v>3895</v>
      </c>
      <c r="U845" s="68" t="s">
        <v>176</v>
      </c>
      <c r="V845" s="68" t="s">
        <v>176</v>
      </c>
      <c r="W845" s="68" t="s">
        <v>3890</v>
      </c>
      <c r="X845" s="68"/>
      <c r="Y845" s="68" t="s">
        <v>1301</v>
      </c>
      <c r="Z845" s="68" t="s">
        <v>3893</v>
      </c>
      <c r="AA845" s="68" t="s">
        <v>935</v>
      </c>
      <c r="AB845" s="6"/>
      <c r="AC845" s="6"/>
      <c r="AD845" s="112">
        <v>0.0</v>
      </c>
      <c r="AE845" s="112">
        <v>1.0</v>
      </c>
      <c r="AF845" s="6"/>
      <c r="AG845" s="112">
        <v>14.255</v>
      </c>
      <c r="AH845" s="112">
        <v>1.0</v>
      </c>
      <c r="AI845" s="68" t="s">
        <v>64</v>
      </c>
      <c r="AJ845" s="112">
        <v>0.0</v>
      </c>
      <c r="AK845" s="6"/>
      <c r="AL845" s="6"/>
      <c r="AM845" s="112">
        <v>0.0</v>
      </c>
      <c r="AN845" s="112">
        <v>0.0</v>
      </c>
      <c r="AO845" s="112">
        <v>100.0</v>
      </c>
      <c r="AP845" s="112">
        <v>1.0</v>
      </c>
      <c r="AQ845" s="112">
        <v>2730.0</v>
      </c>
      <c r="AR845" s="112">
        <v>4.734884</v>
      </c>
      <c r="AS845" s="112">
        <v>83.62171</v>
      </c>
      <c r="AT845" s="112">
        <v>0.5260095</v>
      </c>
      <c r="AU845" s="112">
        <v>4.705575</v>
      </c>
      <c r="AV845" s="112">
        <v>1.998551</v>
      </c>
      <c r="AW845" s="112">
        <v>11.6221</v>
      </c>
      <c r="AX845" s="112">
        <v>0.0</v>
      </c>
      <c r="AY845" s="112">
        <v>0.4978328</v>
      </c>
      <c r="AZ845" s="112">
        <v>-5.640641</v>
      </c>
    </row>
    <row r="846">
      <c r="A846">
        <f t="shared" si="2"/>
        <v>0</v>
      </c>
      <c r="B846" t="str">
        <f t="shared" si="3"/>
        <v/>
      </c>
      <c r="C846" t="str">
        <f>if(and(D$4&gt;1,E846=PROSES!$D$22),,D846)</f>
        <v/>
      </c>
      <c r="D846" s="1" t="str">
        <f>if(and(F$4&gt;1,F846=PROSES!$B$10),,F846)</f>
        <v/>
      </c>
      <c r="E846" t="str">
        <f t="shared" si="4"/>
        <v/>
      </c>
      <c r="F846" t="str">
        <f t="shared" si="5"/>
        <v/>
      </c>
      <c r="G846" s="1" t="str">
        <f>if(Z846=PROSES!$E$29,T846,)</f>
        <v/>
      </c>
      <c r="H846" t="str">
        <f>if(X846=PROSES!$E$29,T846,)</f>
        <v/>
      </c>
      <c r="I846" t="str">
        <f t="shared" si="6"/>
        <v/>
      </c>
      <c r="J846" t="str">
        <f>if(and($K$4&gt;1,R846=PROSES!$C$2),,K846)</f>
        <v/>
      </c>
      <c r="K846" s="1" t="str">
        <f>if(and($L$4&gt;1,L846=PROSES!$B$2),,L846)</f>
        <v/>
      </c>
      <c r="L846" t="str">
        <f t="shared" si="7"/>
        <v/>
      </c>
      <c r="M846" t="str">
        <f>if(Z846=PROSES!$B$3,T846,)</f>
        <v/>
      </c>
      <c r="N846" t="str">
        <f>if(X846=PROSES!$B$3,T846,)</f>
        <v/>
      </c>
      <c r="O846" t="str">
        <f t="shared" si="8"/>
        <v/>
      </c>
      <c r="P846" t="str">
        <f>if(Z846=PROSES!$B$1,T846,)</f>
        <v/>
      </c>
      <c r="Q846" t="str">
        <f>if(X846=PROSES!$B$1,T846,)</f>
        <v/>
      </c>
      <c r="R846" t="str">
        <f t="shared" si="9"/>
        <v>MRICAWONOSOBO</v>
      </c>
      <c r="S846" s="3"/>
      <c r="T846" s="68" t="s">
        <v>1486</v>
      </c>
      <c r="U846" s="68" t="s">
        <v>176</v>
      </c>
      <c r="V846" s="68" t="s">
        <v>176</v>
      </c>
      <c r="W846" s="68" t="s">
        <v>816</v>
      </c>
      <c r="X846" s="68" t="s">
        <v>1484</v>
      </c>
      <c r="Y846" s="68" t="s">
        <v>1485</v>
      </c>
      <c r="Z846" s="68" t="s">
        <v>796</v>
      </c>
      <c r="AA846" s="68">
        <v>1.0</v>
      </c>
      <c r="AB846" s="6"/>
      <c r="AC846" s="6"/>
      <c r="AD846" s="112">
        <v>0.0</v>
      </c>
      <c r="AE846" s="112">
        <v>1.0</v>
      </c>
      <c r="AF846" s="6"/>
      <c r="AG846" s="112">
        <v>35.541</v>
      </c>
      <c r="AH846" s="112">
        <v>1.0</v>
      </c>
      <c r="AI846" s="68" t="s">
        <v>64</v>
      </c>
      <c r="AJ846" s="112">
        <v>0.0</v>
      </c>
      <c r="AK846" s="6"/>
      <c r="AL846" s="6"/>
      <c r="AM846" s="112">
        <v>0.0</v>
      </c>
      <c r="AN846" s="112">
        <v>0.0</v>
      </c>
      <c r="AO846" s="112">
        <v>100.0</v>
      </c>
      <c r="AP846" s="112">
        <v>1.0</v>
      </c>
      <c r="AQ846" s="112">
        <v>1.16</v>
      </c>
      <c r="AR846" s="112">
        <v>7.665041</v>
      </c>
      <c r="AS846" s="112">
        <v>71.48104</v>
      </c>
      <c r="AT846" s="112">
        <v>2.434558</v>
      </c>
      <c r="AU846" s="112">
        <v>7.268135</v>
      </c>
      <c r="AV846" s="112">
        <v>7.765709</v>
      </c>
      <c r="AW846" s="112">
        <v>21.8044</v>
      </c>
      <c r="AX846" s="112">
        <v>0.0</v>
      </c>
      <c r="AY846" s="112">
        <v>0.673318</v>
      </c>
      <c r="AZ846" s="112">
        <v>-1.621461</v>
      </c>
    </row>
    <row r="847">
      <c r="A847">
        <f t="shared" si="2"/>
        <v>0</v>
      </c>
      <c r="B847" t="str">
        <f t="shared" si="3"/>
        <v/>
      </c>
      <c r="C847" t="str">
        <f>if(and(D$4&gt;1,E847=PROSES!$D$22),,D847)</f>
        <v/>
      </c>
      <c r="D847" s="1" t="str">
        <f>if(and(F$4&gt;1,F847=PROSES!$B$10),,F847)</f>
        <v/>
      </c>
      <c r="E847" t="str">
        <f t="shared" si="4"/>
        <v/>
      </c>
      <c r="F847" t="str">
        <f t="shared" si="5"/>
        <v/>
      </c>
      <c r="G847" s="1" t="str">
        <f>if(Z847=PROSES!$E$29,T847,)</f>
        <v/>
      </c>
      <c r="H847" t="str">
        <f>if(X847=PROSES!$E$29,T847,)</f>
        <v/>
      </c>
      <c r="I847" t="str">
        <f t="shared" si="6"/>
        <v/>
      </c>
      <c r="J847" t="str">
        <f>if(and($K$4&gt;1,R847=PROSES!$C$2),,K847)</f>
        <v/>
      </c>
      <c r="K847" s="1" t="str">
        <f>if(and($L$4&gt;1,L847=PROSES!$B$2),,L847)</f>
        <v/>
      </c>
      <c r="L847" t="str">
        <f t="shared" si="7"/>
        <v/>
      </c>
      <c r="M847" t="str">
        <f>if(Z847=PROSES!$B$3,T847,)</f>
        <v/>
      </c>
      <c r="N847" t="str">
        <f>if(X847=PROSES!$B$3,T847,)</f>
        <v/>
      </c>
      <c r="O847" t="str">
        <f t="shared" si="8"/>
        <v/>
      </c>
      <c r="P847" t="str">
        <f>if(Z847=PROSES!$B$1,T847,)</f>
        <v/>
      </c>
      <c r="Q847" t="str">
        <f>if(X847=PROSES!$B$1,T847,)</f>
        <v/>
      </c>
      <c r="R847" t="str">
        <f t="shared" si="9"/>
        <v>MRICAWONOSOBO</v>
      </c>
      <c r="S847" s="3"/>
      <c r="T847" s="68" t="s">
        <v>1487</v>
      </c>
      <c r="U847" s="68" t="s">
        <v>176</v>
      </c>
      <c r="V847" s="68" t="s">
        <v>176</v>
      </c>
      <c r="W847" s="68" t="s">
        <v>816</v>
      </c>
      <c r="X847" s="68" t="s">
        <v>1484</v>
      </c>
      <c r="Y847" s="68" t="s">
        <v>1485</v>
      </c>
      <c r="Z847" s="68" t="s">
        <v>796</v>
      </c>
      <c r="AA847" s="68">
        <v>2.0</v>
      </c>
      <c r="AB847" s="6"/>
      <c r="AC847" s="6"/>
      <c r="AD847" s="112">
        <v>0.0</v>
      </c>
      <c r="AE847" s="112">
        <v>1.0</v>
      </c>
      <c r="AF847" s="6"/>
      <c r="AG847" s="112">
        <v>35.541</v>
      </c>
      <c r="AH847" s="112">
        <v>1.0</v>
      </c>
      <c r="AI847" s="68" t="s">
        <v>64</v>
      </c>
      <c r="AJ847" s="112">
        <v>0.0</v>
      </c>
      <c r="AK847" s="6"/>
      <c r="AL847" s="6"/>
      <c r="AM847" s="112">
        <v>0.0</v>
      </c>
      <c r="AN847" s="112">
        <v>0.0</v>
      </c>
      <c r="AO847" s="112">
        <v>100.0</v>
      </c>
      <c r="AP847" s="112">
        <v>1.0</v>
      </c>
      <c r="AQ847" s="112">
        <v>1.16</v>
      </c>
      <c r="AR847" s="112">
        <v>7.665041</v>
      </c>
      <c r="AS847" s="112">
        <v>71.48104</v>
      </c>
      <c r="AT847" s="112">
        <v>2.434558</v>
      </c>
      <c r="AU847" s="112">
        <v>7.268135</v>
      </c>
      <c r="AV847" s="112">
        <v>7.765709</v>
      </c>
      <c r="AW847" s="112">
        <v>21.8044</v>
      </c>
      <c r="AX847" s="112">
        <v>0.0</v>
      </c>
      <c r="AY847" s="112">
        <v>0.673318</v>
      </c>
      <c r="AZ847" s="112">
        <v>-1.621461</v>
      </c>
    </row>
    <row r="848" hidden="1">
      <c r="A848">
        <f t="shared" si="2"/>
        <v>0</v>
      </c>
      <c r="B848" t="str">
        <f t="shared" si="3"/>
        <v/>
      </c>
      <c r="C848" t="str">
        <f>if(and(D$4&gt;1,E848=PROSES!$D$22),,D848)</f>
        <v/>
      </c>
      <c r="D848" s="1" t="str">
        <f>if(and(F$4&gt;1,F848=PROSES!$B$10),,F848)</f>
        <v/>
      </c>
      <c r="E848" t="str">
        <f t="shared" si="4"/>
        <v/>
      </c>
      <c r="F848" t="str">
        <f t="shared" si="5"/>
        <v/>
      </c>
      <c r="G848" s="1" t="str">
        <f>if(Z848=PROSES!$E$29,T848,)</f>
        <v/>
      </c>
      <c r="H848" t="str">
        <f>if(X848=PROSES!$E$29,T848,)</f>
        <v/>
      </c>
      <c r="I848" t="str">
        <f t="shared" si="6"/>
        <v/>
      </c>
      <c r="J848" t="str">
        <f>if(and($K$4&gt;1,R848=PROSES!$C$2),,K848)</f>
        <v/>
      </c>
      <c r="K848" s="1" t="str">
        <f>if(and($L$4&gt;1,L848=PROSES!$B$2),,L848)</f>
        <v/>
      </c>
      <c r="L848" t="str">
        <f t="shared" si="7"/>
        <v/>
      </c>
      <c r="M848" t="str">
        <f>if(Z848=PROSES!$B$3,T848,)</f>
        <v/>
      </c>
      <c r="N848" t="str">
        <f>if(X848=PROSES!$B$3,T848,)</f>
        <v/>
      </c>
      <c r="O848" t="str">
        <f t="shared" si="8"/>
        <v/>
      </c>
      <c r="P848" t="str">
        <f>if(Z848=PROSES!$B$1,T848,)</f>
        <v/>
      </c>
      <c r="Q848" t="str">
        <f>if(X848=PROSES!$B$1,T848,)</f>
        <v/>
      </c>
      <c r="R848" t="str">
        <f t="shared" si="9"/>
        <v>MITSUBISHI CHEMICALCILEGONLAMA</v>
      </c>
      <c r="S848" s="3"/>
      <c r="T848" s="68" t="s">
        <v>1488</v>
      </c>
      <c r="U848" s="68" t="s">
        <v>115</v>
      </c>
      <c r="V848" s="68" t="s">
        <v>115</v>
      </c>
      <c r="W848" s="68" t="s">
        <v>220</v>
      </c>
      <c r="X848" s="68" t="s">
        <v>1489</v>
      </c>
      <c r="Y848" s="68" t="s">
        <v>66</v>
      </c>
      <c r="Z848" s="68" t="s">
        <v>657</v>
      </c>
      <c r="AA848" s="68" t="s">
        <v>66</v>
      </c>
      <c r="AB848" s="6"/>
      <c r="AC848" s="6"/>
      <c r="AD848" s="112">
        <v>0.0</v>
      </c>
      <c r="AE848" s="112">
        <v>1.0</v>
      </c>
      <c r="AF848" s="6"/>
      <c r="AG848" s="112">
        <v>7.0</v>
      </c>
      <c r="AH848" s="112">
        <v>1.0</v>
      </c>
      <c r="AI848" s="68" t="s">
        <v>64</v>
      </c>
      <c r="AJ848" s="112">
        <v>0.0</v>
      </c>
      <c r="AK848" s="6"/>
      <c r="AL848" s="6"/>
      <c r="AM848" s="112">
        <v>0.0</v>
      </c>
      <c r="AN848" s="112">
        <v>0.0</v>
      </c>
      <c r="AO848" s="112">
        <v>100.0</v>
      </c>
      <c r="AP848" s="112">
        <v>1.0</v>
      </c>
      <c r="AQ848" s="112">
        <v>0.78</v>
      </c>
      <c r="AR848" s="112">
        <v>2.901861</v>
      </c>
      <c r="AS848" s="112">
        <v>78.54912</v>
      </c>
      <c r="AT848" s="112">
        <v>0.5761</v>
      </c>
      <c r="AU848" s="112">
        <v>2.8441</v>
      </c>
      <c r="AV848" s="112">
        <v>1.6261</v>
      </c>
      <c r="AW848" s="112">
        <v>8.5323</v>
      </c>
      <c r="AX848" s="112">
        <v>0.0</v>
      </c>
      <c r="AY848" s="112">
        <v>0.6644356</v>
      </c>
      <c r="AZ848" s="112">
        <v>0.9922302</v>
      </c>
    </row>
    <row r="849" hidden="1">
      <c r="A849">
        <f t="shared" si="2"/>
        <v>0</v>
      </c>
      <c r="B849" t="str">
        <f t="shared" si="3"/>
        <v/>
      </c>
      <c r="C849" t="str">
        <f>if(and(D$4&gt;1,E849=PROSES!$D$22),,D849)</f>
        <v/>
      </c>
      <c r="D849" s="1" t="str">
        <f>if(and(F$4&gt;1,F849=PROSES!$B$10),,F849)</f>
        <v/>
      </c>
      <c r="E849" t="str">
        <f t="shared" si="4"/>
        <v/>
      </c>
      <c r="F849" t="str">
        <f t="shared" si="5"/>
        <v/>
      </c>
      <c r="G849" s="1" t="str">
        <f>if(Z849=PROSES!$E$29,T849,)</f>
        <v/>
      </c>
      <c r="H849" t="str">
        <f>if(X849=PROSES!$E$29,T849,)</f>
        <v/>
      </c>
      <c r="I849" t="str">
        <f t="shared" si="6"/>
        <v/>
      </c>
      <c r="J849" t="str">
        <f>if(and($K$4&gt;1,R849=PROSES!$C$2),,K849)</f>
        <v/>
      </c>
      <c r="K849" s="1" t="str">
        <f>if(and($L$4&gt;1,L849=PROSES!$B$2),,L849)</f>
        <v/>
      </c>
      <c r="L849" t="str">
        <f t="shared" si="7"/>
        <v/>
      </c>
      <c r="M849" t="str">
        <f>if(Z849=PROSES!$B$3,T849,)</f>
        <v/>
      </c>
      <c r="N849" t="str">
        <f>if(X849=PROSES!$B$3,T849,)</f>
        <v/>
      </c>
      <c r="O849" t="str">
        <f t="shared" si="8"/>
        <v/>
      </c>
      <c r="P849" t="str">
        <f>if(Z849=PROSES!$B$1,T849,)</f>
        <v/>
      </c>
      <c r="Q849" t="str">
        <f>if(X849=PROSES!$B$1,T849,)</f>
        <v/>
      </c>
      <c r="R849" t="str">
        <f t="shared" si="9"/>
        <v>CILEGONLAMAMITSUI</v>
      </c>
      <c r="S849" s="3"/>
      <c r="T849" s="68" t="s">
        <v>1490</v>
      </c>
      <c r="U849" s="68" t="s">
        <v>58</v>
      </c>
      <c r="V849" s="68" t="s">
        <v>58</v>
      </c>
      <c r="W849" s="68" t="s">
        <v>220</v>
      </c>
      <c r="X849" s="68" t="s">
        <v>657</v>
      </c>
      <c r="Y849" s="68" t="s">
        <v>66</v>
      </c>
      <c r="Z849" s="68" t="s">
        <v>1491</v>
      </c>
      <c r="AA849" s="68" t="s">
        <v>61</v>
      </c>
      <c r="AB849" s="6"/>
      <c r="AC849" s="6"/>
      <c r="AD849" s="112">
        <v>0.0</v>
      </c>
      <c r="AE849" s="112">
        <v>1.0</v>
      </c>
      <c r="AF849" s="6"/>
      <c r="AG849" s="112">
        <v>4.1</v>
      </c>
      <c r="AH849" s="112">
        <v>1.0</v>
      </c>
      <c r="AI849" s="68" t="s">
        <v>64</v>
      </c>
      <c r="AJ849" s="112">
        <v>0.0</v>
      </c>
      <c r="AK849" s="6"/>
      <c r="AL849" s="6"/>
      <c r="AM849" s="112">
        <v>0.0</v>
      </c>
      <c r="AN849" s="112">
        <v>0.0</v>
      </c>
      <c r="AO849" s="112">
        <v>100.0</v>
      </c>
      <c r="AP849" s="112">
        <v>1.0</v>
      </c>
      <c r="AQ849" s="112">
        <v>0.78</v>
      </c>
      <c r="AR849" s="112">
        <v>1.699661</v>
      </c>
      <c r="AS849" s="112">
        <v>78.54912</v>
      </c>
      <c r="AT849" s="112">
        <v>0.33743</v>
      </c>
      <c r="AU849" s="112">
        <v>1.66583</v>
      </c>
      <c r="AV849" s="112">
        <v>0.95243</v>
      </c>
      <c r="AW849" s="112">
        <v>4.99749</v>
      </c>
      <c r="AX849" s="112">
        <v>0.0</v>
      </c>
      <c r="AY849" s="112">
        <v>0.6644356</v>
      </c>
      <c r="AZ849" s="112">
        <v>0.9922302</v>
      </c>
    </row>
    <row r="850" hidden="1">
      <c r="A850">
        <f t="shared" si="2"/>
        <v>0</v>
      </c>
      <c r="B850" t="str">
        <f t="shared" si="3"/>
        <v/>
      </c>
      <c r="C850" t="str">
        <f>if(and(D$4&gt;1,E850=PROSES!$D$22),,D850)</f>
        <v/>
      </c>
      <c r="D850" s="1" t="str">
        <f>if(and(F$4&gt;1,F850=PROSES!$B$10),,F850)</f>
        <v/>
      </c>
      <c r="E850" t="str">
        <f t="shared" si="4"/>
        <v/>
      </c>
      <c r="F850" t="str">
        <f t="shared" si="5"/>
        <v/>
      </c>
      <c r="G850" s="1" t="str">
        <f>if(Z850=PROSES!$E$29,T850,)</f>
        <v/>
      </c>
      <c r="H850" t="str">
        <f>if(X850=PROSES!$E$29,T850,)</f>
        <v/>
      </c>
      <c r="I850" t="str">
        <f t="shared" si="6"/>
        <v/>
      </c>
      <c r="J850" t="str">
        <f>if(and($K$4&gt;1,R850=PROSES!$C$2),,K850)</f>
        <v/>
      </c>
      <c r="K850" s="1" t="str">
        <f>if(and($L$4&gt;1,L850=PROSES!$B$2),,L850)</f>
        <v/>
      </c>
      <c r="L850" t="str">
        <f t="shared" si="7"/>
        <v/>
      </c>
      <c r="M850" t="str">
        <f>if(Z850=PROSES!$B$3,T850,)</f>
        <v/>
      </c>
      <c r="N850" t="str">
        <f>if(X850=PROSES!$B$3,T850,)</f>
        <v/>
      </c>
      <c r="O850" t="str">
        <f t="shared" si="8"/>
        <v/>
      </c>
      <c r="P850" t="str">
        <f>if(Z850=PROSES!$B$1,T850,)</f>
        <v/>
      </c>
      <c r="Q850" t="str">
        <f>if(X850=PROSES!$B$1,T850,)</f>
        <v/>
      </c>
      <c r="R850" t="str">
        <f t="shared" si="9"/>
        <v>CAWANG7MUARA TAWAR7</v>
      </c>
      <c r="S850" s="3"/>
      <c r="T850" s="68" t="s">
        <v>1493</v>
      </c>
      <c r="U850" s="68" t="s">
        <v>75</v>
      </c>
      <c r="V850" s="68" t="s">
        <v>75</v>
      </c>
      <c r="W850" s="68" t="s">
        <v>233</v>
      </c>
      <c r="X850" s="68" t="s">
        <v>279</v>
      </c>
      <c r="Y850" s="68" t="s">
        <v>280</v>
      </c>
      <c r="Z850" s="68" t="s">
        <v>484</v>
      </c>
      <c r="AA850" s="68" t="s">
        <v>236</v>
      </c>
      <c r="AB850" s="6"/>
      <c r="AC850" s="6"/>
      <c r="AD850" s="112">
        <v>0.0</v>
      </c>
      <c r="AE850" s="112">
        <v>1.0</v>
      </c>
      <c r="AF850" s="6"/>
      <c r="AG850" s="112">
        <v>48.0</v>
      </c>
      <c r="AH850" s="112">
        <v>1.0</v>
      </c>
      <c r="AI850" s="68" t="s">
        <v>64</v>
      </c>
      <c r="AJ850" s="112">
        <v>0.0</v>
      </c>
      <c r="AK850" s="6"/>
      <c r="AL850" s="6"/>
      <c r="AM850" s="112">
        <v>0.0</v>
      </c>
      <c r="AN850" s="112">
        <v>0.0</v>
      </c>
      <c r="AO850" s="112">
        <v>100.0</v>
      </c>
      <c r="AP850" s="112">
        <v>1.0</v>
      </c>
      <c r="AQ850" s="112">
        <v>1.98</v>
      </c>
      <c r="AR850" s="112">
        <v>13.585</v>
      </c>
      <c r="AS850" s="112">
        <v>84.05775</v>
      </c>
      <c r="AT850" s="112">
        <v>1.4064</v>
      </c>
      <c r="AU850" s="112">
        <v>13.512</v>
      </c>
      <c r="AV850" s="112">
        <v>8.6064</v>
      </c>
      <c r="AW850" s="112">
        <v>40.536</v>
      </c>
      <c r="AX850" s="112">
        <v>0.0</v>
      </c>
      <c r="AY850" s="112">
        <v>0.6862155</v>
      </c>
      <c r="AZ850" s="112">
        <v>-8.9765</v>
      </c>
    </row>
    <row r="851" hidden="1">
      <c r="A851" s="8">
        <f t="shared" si="2"/>
        <v>0</v>
      </c>
      <c r="B851" s="8" t="str">
        <f t="shared" si="3"/>
        <v/>
      </c>
      <c r="C851" s="8" t="str">
        <f>if(and(D$4&gt;1,E851=PROSES!$D$22),,D851)</f>
        <v/>
      </c>
      <c r="D851" s="9" t="str">
        <f>if(and(F$4&gt;1,F851=PROSES!$B$10),,F851)</f>
        <v/>
      </c>
      <c r="E851" s="8" t="str">
        <f t="shared" si="4"/>
        <v/>
      </c>
      <c r="F851" s="8" t="str">
        <f t="shared" si="5"/>
        <v/>
      </c>
      <c r="G851" s="9" t="str">
        <f>if(Z851=PROSES!$E$29,T851,)</f>
        <v/>
      </c>
      <c r="H851" s="8" t="str">
        <f>if(X851=PROSES!$E$29,T851,)</f>
        <v/>
      </c>
      <c r="I851" s="8" t="str">
        <f t="shared" si="6"/>
        <v/>
      </c>
      <c r="J851" s="8" t="str">
        <f>if(and($K$4&gt;1,R851=PROSES!$C$2),,K851)</f>
        <v/>
      </c>
      <c r="K851" s="9" t="str">
        <f>if(and($L$4&gt;1,L851=PROSES!$B$2),,L851)</f>
        <v/>
      </c>
      <c r="L851" s="8" t="str">
        <f t="shared" si="7"/>
        <v/>
      </c>
      <c r="M851" s="8" t="str">
        <f>if(Z851=PROSES!$B$3,T851,)</f>
        <v/>
      </c>
      <c r="N851" s="8" t="str">
        <f>if(X851=PROSES!$B$3,T851,)</f>
        <v/>
      </c>
      <c r="O851" s="8" t="str">
        <f t="shared" si="8"/>
        <v/>
      </c>
      <c r="P851" s="8" t="str">
        <f>if(Z851=PROSES!$B$1,T851,)</f>
        <v/>
      </c>
      <c r="Q851" s="8" t="str">
        <f>if(X851=PROSES!$B$1,T851,)</f>
        <v/>
      </c>
      <c r="R851" s="8" t="str">
        <f t="shared" si="9"/>
        <v>MUARA TAWAR7TAMBUN7</v>
      </c>
      <c r="S851" s="9"/>
      <c r="T851" s="68" t="s">
        <v>3896</v>
      </c>
      <c r="U851" s="68" t="s">
        <v>58</v>
      </c>
      <c r="V851" s="68" t="s">
        <v>58</v>
      </c>
      <c r="W851" s="68" t="s">
        <v>233</v>
      </c>
      <c r="X851" s="68" t="s">
        <v>484</v>
      </c>
      <c r="Y851" s="68" t="s">
        <v>236</v>
      </c>
      <c r="Z851" s="68" t="s">
        <v>2671</v>
      </c>
      <c r="AA851" s="68" t="s">
        <v>236</v>
      </c>
      <c r="AB851" s="6"/>
      <c r="AC851" s="6"/>
      <c r="AD851" s="112">
        <v>0.0</v>
      </c>
      <c r="AE851" s="112">
        <v>1.0</v>
      </c>
      <c r="AF851" s="6"/>
      <c r="AG851" s="112">
        <v>36.0</v>
      </c>
      <c r="AH851" s="112">
        <v>1.0</v>
      </c>
      <c r="AI851" s="68" t="s">
        <v>64</v>
      </c>
      <c r="AJ851" s="112">
        <v>0.0</v>
      </c>
      <c r="AK851" s="6"/>
      <c r="AL851" s="6"/>
      <c r="AM851" s="112">
        <v>0.0</v>
      </c>
      <c r="AN851" s="112">
        <v>0.0</v>
      </c>
      <c r="AO851" s="112">
        <v>100.0</v>
      </c>
      <c r="AP851" s="112">
        <v>1.0</v>
      </c>
      <c r="AQ851" s="112">
        <v>1.98</v>
      </c>
      <c r="AR851" s="112">
        <v>10.18875</v>
      </c>
      <c r="AS851" s="112">
        <v>84.05775</v>
      </c>
      <c r="AT851" s="112">
        <v>1.0548</v>
      </c>
      <c r="AU851" s="112">
        <v>10.134</v>
      </c>
      <c r="AV851" s="112">
        <v>6.4548</v>
      </c>
      <c r="AW851" s="112">
        <v>30.402</v>
      </c>
      <c r="AX851" s="112">
        <v>0.0</v>
      </c>
      <c r="AY851" s="112">
        <v>0.6862155</v>
      </c>
      <c r="AZ851" s="112">
        <v>-8.9765</v>
      </c>
    </row>
    <row r="852" hidden="1">
      <c r="A852">
        <f t="shared" si="2"/>
        <v>0</v>
      </c>
      <c r="B852" t="str">
        <f t="shared" si="3"/>
        <v/>
      </c>
      <c r="C852" t="str">
        <f>if(and(D$4&gt;1,E852=PROSES!$D$22),,D852)</f>
        <v/>
      </c>
      <c r="D852" s="1" t="str">
        <f>if(and(F$4&gt;1,F852=PROSES!$B$10),,F852)</f>
        <v/>
      </c>
      <c r="E852" t="str">
        <f t="shared" si="4"/>
        <v/>
      </c>
      <c r="F852" t="str">
        <f t="shared" si="5"/>
        <v/>
      </c>
      <c r="G852" s="1" t="str">
        <f>if(Z852=PROSES!$E$29,T852,)</f>
        <v/>
      </c>
      <c r="H852" t="str">
        <f>if(X852=PROSES!$E$29,T852,)</f>
        <v/>
      </c>
      <c r="I852" t="str">
        <f t="shared" si="6"/>
        <v/>
      </c>
      <c r="J852" t="str">
        <f>if(and($K$4&gt;1,R852=PROSES!$C$2),,K852)</f>
        <v/>
      </c>
      <c r="K852" s="1" t="str">
        <f>if(and($L$4&gt;1,L852=PROSES!$B$2),,L852)</f>
        <v/>
      </c>
      <c r="L852" t="str">
        <f t="shared" si="7"/>
        <v/>
      </c>
      <c r="M852" t="str">
        <f>if(Z852=PROSES!$B$3,T852,)</f>
        <v/>
      </c>
      <c r="N852" t="str">
        <f>if(X852=PROSES!$B$3,T852,)</f>
        <v/>
      </c>
      <c r="O852" t="str">
        <f t="shared" si="8"/>
        <v/>
      </c>
      <c r="P852" t="str">
        <f>if(Z852=PROSES!$B$1,T852,)</f>
        <v/>
      </c>
      <c r="Q852" t="str">
        <f>if(X852=PROSES!$B$1,T852,)</f>
        <v/>
      </c>
      <c r="R852" t="str">
        <f t="shared" si="9"/>
        <v>NGIMBANG5BABAT5</v>
      </c>
      <c r="S852" s="3"/>
      <c r="T852" s="68" t="s">
        <v>1494</v>
      </c>
      <c r="U852" s="68" t="s">
        <v>82</v>
      </c>
      <c r="V852" s="68" t="s">
        <v>82</v>
      </c>
      <c r="W852" s="68" t="s">
        <v>90</v>
      </c>
      <c r="X852" s="68" t="s">
        <v>1495</v>
      </c>
      <c r="Y852" s="68" t="s">
        <v>108</v>
      </c>
      <c r="Z852" s="68" t="s">
        <v>155</v>
      </c>
      <c r="AA852" s="68" t="s">
        <v>85</v>
      </c>
      <c r="AB852" s="6"/>
      <c r="AC852" s="6"/>
      <c r="AD852" s="112">
        <v>0.0</v>
      </c>
      <c r="AE852" s="112">
        <v>1.0</v>
      </c>
      <c r="AF852" s="6"/>
      <c r="AG852" s="112">
        <v>19.3504</v>
      </c>
      <c r="AH852" s="112">
        <v>1.0</v>
      </c>
      <c r="AI852" s="68" t="s">
        <v>64</v>
      </c>
      <c r="AJ852" s="112">
        <v>0.0</v>
      </c>
      <c r="AK852" s="6"/>
      <c r="AL852" s="6"/>
      <c r="AM852" s="112">
        <v>0.0</v>
      </c>
      <c r="AN852" s="112">
        <v>0.0</v>
      </c>
      <c r="AO852" s="112">
        <v>100.0</v>
      </c>
      <c r="AP852" s="112">
        <v>1.0</v>
      </c>
      <c r="AQ852" s="112">
        <v>1.62</v>
      </c>
      <c r="AR852" s="112">
        <v>5.483037</v>
      </c>
      <c r="AS852" s="112">
        <v>82.15014</v>
      </c>
      <c r="AT852" s="112">
        <v>0.7488605</v>
      </c>
      <c r="AU852" s="112">
        <v>5.431657</v>
      </c>
      <c r="AV852" s="112">
        <v>3.651421</v>
      </c>
      <c r="AW852" s="112">
        <v>16.29497</v>
      </c>
      <c r="AX852" s="112">
        <v>0.0</v>
      </c>
      <c r="AY852" s="112">
        <v>0.683587</v>
      </c>
      <c r="AZ852" s="112">
        <v>-7.109503</v>
      </c>
    </row>
    <row r="853" hidden="1">
      <c r="A853">
        <f t="shared" si="2"/>
        <v>0</v>
      </c>
      <c r="B853" t="str">
        <f t="shared" si="3"/>
        <v/>
      </c>
      <c r="C853" t="str">
        <f>if(and(D$4&gt;1,E853=PROSES!$D$22),,D853)</f>
        <v/>
      </c>
      <c r="D853" s="1" t="str">
        <f>if(and(F$4&gt;1,F853=PROSES!$B$10),,F853)</f>
        <v/>
      </c>
      <c r="E853" t="str">
        <f t="shared" si="4"/>
        <v/>
      </c>
      <c r="F853" t="str">
        <f t="shared" si="5"/>
        <v/>
      </c>
      <c r="G853" s="1" t="str">
        <f>if(Z853=PROSES!$E$29,T853,)</f>
        <v/>
      </c>
      <c r="H853" t="str">
        <f>if(X853=PROSES!$E$29,T853,)</f>
        <v/>
      </c>
      <c r="I853" t="str">
        <f t="shared" si="6"/>
        <v/>
      </c>
      <c r="J853" t="str">
        <f>if(and($K$4&gt;1,R853=PROSES!$C$2),,K853)</f>
        <v/>
      </c>
      <c r="K853" s="1" t="str">
        <f>if(and($L$4&gt;1,L853=PROSES!$B$2),,L853)</f>
        <v/>
      </c>
      <c r="L853" t="str">
        <f t="shared" si="7"/>
        <v/>
      </c>
      <c r="M853" t="str">
        <f>if(Z853=PROSES!$B$3,T853,)</f>
        <v/>
      </c>
      <c r="N853" t="str">
        <f>if(X853=PROSES!$B$3,T853,)</f>
        <v/>
      </c>
      <c r="O853" t="str">
        <f t="shared" si="8"/>
        <v/>
      </c>
      <c r="P853" t="str">
        <f>if(Z853=PROSES!$B$1,T853,)</f>
        <v/>
      </c>
      <c r="Q853" t="str">
        <f>if(X853=PROSES!$B$1,T853,)</f>
        <v/>
      </c>
      <c r="R853" t="str">
        <f t="shared" si="9"/>
        <v>NGIMBANG5BABAT5</v>
      </c>
      <c r="S853" s="3"/>
      <c r="T853" s="68" t="s">
        <v>1496</v>
      </c>
      <c r="U853" s="68" t="s">
        <v>82</v>
      </c>
      <c r="V853" s="68" t="s">
        <v>82</v>
      </c>
      <c r="W853" s="68" t="s">
        <v>90</v>
      </c>
      <c r="X853" s="68" t="s">
        <v>1495</v>
      </c>
      <c r="Y853" s="68" t="s">
        <v>872</v>
      </c>
      <c r="Z853" s="68" t="s">
        <v>155</v>
      </c>
      <c r="AA853" s="68" t="s">
        <v>88</v>
      </c>
      <c r="AB853" s="6"/>
      <c r="AC853" s="6"/>
      <c r="AD853" s="112">
        <v>0.0</v>
      </c>
      <c r="AE853" s="112">
        <v>1.0</v>
      </c>
      <c r="AF853" s="6"/>
      <c r="AG853" s="112">
        <v>19.3504</v>
      </c>
      <c r="AH853" s="112">
        <v>1.0</v>
      </c>
      <c r="AI853" s="68" t="s">
        <v>64</v>
      </c>
      <c r="AJ853" s="112">
        <v>0.0</v>
      </c>
      <c r="AK853" s="6"/>
      <c r="AL853" s="6"/>
      <c r="AM853" s="112">
        <v>0.0</v>
      </c>
      <c r="AN853" s="112">
        <v>0.0</v>
      </c>
      <c r="AO853" s="112">
        <v>100.0</v>
      </c>
      <c r="AP853" s="112">
        <v>1.0</v>
      </c>
      <c r="AQ853" s="112">
        <v>1.62</v>
      </c>
      <c r="AR853" s="112">
        <v>5.483037</v>
      </c>
      <c r="AS853" s="112">
        <v>82.15014</v>
      </c>
      <c r="AT853" s="112">
        <v>0.7488605</v>
      </c>
      <c r="AU853" s="112">
        <v>5.431657</v>
      </c>
      <c r="AV853" s="112">
        <v>3.651421</v>
      </c>
      <c r="AW853" s="112">
        <v>16.29497</v>
      </c>
      <c r="AX853" s="112">
        <v>0.0</v>
      </c>
      <c r="AY853" s="112">
        <v>0.683587</v>
      </c>
      <c r="AZ853" s="112">
        <v>-7.109503</v>
      </c>
    </row>
    <row r="854" hidden="1">
      <c r="A854" s="8">
        <f t="shared" si="2"/>
        <v>0</v>
      </c>
      <c r="B854" s="8" t="str">
        <f t="shared" si="3"/>
        <v/>
      </c>
      <c r="C854" s="8" t="str">
        <f>if(and(D$4&gt;1,E854=PROSES!$D$22),,D854)</f>
        <v/>
      </c>
      <c r="D854" s="9" t="str">
        <f>if(and(F$4&gt;1,F854=PROSES!$B$10),,F854)</f>
        <v/>
      </c>
      <c r="E854" s="8" t="str">
        <f t="shared" si="4"/>
        <v/>
      </c>
      <c r="F854" s="8" t="str">
        <f t="shared" si="5"/>
        <v/>
      </c>
      <c r="G854" s="9" t="str">
        <f>if(Z854=PROSES!$E$29,T854,)</f>
        <v/>
      </c>
      <c r="H854" s="8" t="str">
        <f>if(X854=PROSES!$E$29,T854,)</f>
        <v/>
      </c>
      <c r="I854" s="8" t="str">
        <f t="shared" si="6"/>
        <v/>
      </c>
      <c r="J854" s="8" t="str">
        <f>if(and($K$4&gt;1,R854=PROSES!$C$2),,K854)</f>
        <v/>
      </c>
      <c r="K854" s="9" t="str">
        <f>if(and($L$4&gt;1,L854=PROSES!$B$2),,L854)</f>
        <v/>
      </c>
      <c r="L854" s="8" t="str">
        <f t="shared" si="7"/>
        <v/>
      </c>
      <c r="M854" s="8" t="str">
        <f>if(Z854=PROSES!$B$3,T854,)</f>
        <v/>
      </c>
      <c r="N854" s="8" t="str">
        <f>if(X854=PROSES!$B$3,T854,)</f>
        <v/>
      </c>
      <c r="O854" s="8" t="str">
        <f t="shared" si="8"/>
        <v/>
      </c>
      <c r="P854" s="8" t="str">
        <f>if(Z854=PROSES!$B$1,T854,)</f>
        <v/>
      </c>
      <c r="Q854" s="8" t="str">
        <f>if(X854=PROSES!$B$1,T854,)</f>
        <v/>
      </c>
      <c r="R854" s="8" t="str">
        <f t="shared" si="9"/>
        <v>NGIMBANG5MLIWANG5</v>
      </c>
      <c r="S854" s="9"/>
      <c r="T854" s="68" t="s">
        <v>1497</v>
      </c>
      <c r="U854" s="68" t="s">
        <v>82</v>
      </c>
      <c r="V854" s="68" t="s">
        <v>82</v>
      </c>
      <c r="W854" s="68" t="s">
        <v>90</v>
      </c>
      <c r="X854" s="68" t="s">
        <v>1495</v>
      </c>
      <c r="Y854" s="68" t="s">
        <v>108</v>
      </c>
      <c r="Z854" s="68" t="s">
        <v>1181</v>
      </c>
      <c r="AA854" s="68" t="s">
        <v>85</v>
      </c>
      <c r="AB854" s="6"/>
      <c r="AC854" s="6"/>
      <c r="AD854" s="112">
        <v>0.0</v>
      </c>
      <c r="AE854" s="112">
        <v>1.0</v>
      </c>
      <c r="AF854" s="6"/>
      <c r="AG854" s="112">
        <v>69.88025</v>
      </c>
      <c r="AH854" s="112">
        <v>1.0</v>
      </c>
      <c r="AI854" s="68" t="s">
        <v>64</v>
      </c>
      <c r="AJ854" s="112">
        <v>0.0</v>
      </c>
      <c r="AK854" s="6"/>
      <c r="AL854" s="6"/>
      <c r="AM854" s="112">
        <v>0.0</v>
      </c>
      <c r="AN854" s="112">
        <v>0.0</v>
      </c>
      <c r="AO854" s="112">
        <v>100.0</v>
      </c>
      <c r="AP854" s="112">
        <v>1.0</v>
      </c>
      <c r="AQ854" s="112">
        <v>1.62</v>
      </c>
      <c r="AR854" s="112">
        <v>19.80093</v>
      </c>
      <c r="AS854" s="112">
        <v>82.15014</v>
      </c>
      <c r="AT854" s="112">
        <v>2.704365</v>
      </c>
      <c r="AU854" s="112">
        <v>19.61539</v>
      </c>
      <c r="AV854" s="112">
        <v>13.1864</v>
      </c>
      <c r="AW854" s="112">
        <v>58.84616</v>
      </c>
      <c r="AX854" s="112">
        <v>0.0</v>
      </c>
      <c r="AY854" s="112">
        <v>0.683587</v>
      </c>
      <c r="AZ854" s="112">
        <v>-7.109503</v>
      </c>
    </row>
    <row r="855" hidden="1">
      <c r="A855">
        <f t="shared" si="2"/>
        <v>0</v>
      </c>
      <c r="B855" t="str">
        <f t="shared" si="3"/>
        <v/>
      </c>
      <c r="C855" t="str">
        <f>if(and(D$4&gt;1,E855=PROSES!$D$22),,D855)</f>
        <v/>
      </c>
      <c r="D855" s="1" t="str">
        <f>if(and(F$4&gt;1,F855=PROSES!$B$10),,F855)</f>
        <v/>
      </c>
      <c r="E855" t="str">
        <f t="shared" si="4"/>
        <v/>
      </c>
      <c r="F855" t="str">
        <f t="shared" si="5"/>
        <v/>
      </c>
      <c r="G855" s="1" t="str">
        <f>if(Z855=PROSES!$E$29,T855,)</f>
        <v/>
      </c>
      <c r="H855" t="str">
        <f>if(X855=PROSES!$E$29,T855,)</f>
        <v/>
      </c>
      <c r="I855" t="str">
        <f t="shared" si="6"/>
        <v/>
      </c>
      <c r="J855" t="str">
        <f>if(and($K$4&gt;1,R855=PROSES!$C$2),,K855)</f>
        <v/>
      </c>
      <c r="K855" s="1" t="str">
        <f>if(and($L$4&gt;1,L855=PROSES!$B$2),,L855)</f>
        <v/>
      </c>
      <c r="L855" t="str">
        <f t="shared" si="7"/>
        <v/>
      </c>
      <c r="M855" t="str">
        <f>if(Z855=PROSES!$B$3,T855,)</f>
        <v/>
      </c>
      <c r="N855" t="str">
        <f>if(X855=PROSES!$B$3,T855,)</f>
        <v/>
      </c>
      <c r="O855" t="str">
        <f t="shared" si="8"/>
        <v/>
      </c>
      <c r="P855" t="str">
        <f>if(Z855=PROSES!$B$1,T855,)</f>
        <v/>
      </c>
      <c r="Q855" t="str">
        <f>if(X855=PROSES!$B$1,T855,)</f>
        <v/>
      </c>
      <c r="R855" t="str">
        <f t="shared" si="9"/>
        <v>NGIMBANG5MLIWANG5</v>
      </c>
      <c r="S855" s="3"/>
      <c r="T855" s="68" t="s">
        <v>1498</v>
      </c>
      <c r="U855" s="68" t="s">
        <v>82</v>
      </c>
      <c r="V855" s="68" t="s">
        <v>82</v>
      </c>
      <c r="W855" s="68" t="s">
        <v>90</v>
      </c>
      <c r="X855" s="68" t="s">
        <v>1495</v>
      </c>
      <c r="Y855" s="112" t="s">
        <v>872</v>
      </c>
      <c r="Z855" s="68" t="s">
        <v>1181</v>
      </c>
      <c r="AA855" s="112" t="s">
        <v>85</v>
      </c>
      <c r="AB855" s="6"/>
      <c r="AC855" s="6"/>
      <c r="AD855" s="112">
        <v>0.0</v>
      </c>
      <c r="AE855" s="112">
        <v>1.0</v>
      </c>
      <c r="AF855" s="6"/>
      <c r="AG855" s="112">
        <v>69.88025</v>
      </c>
      <c r="AH855" s="112">
        <v>1.0</v>
      </c>
      <c r="AI855" s="68" t="s">
        <v>64</v>
      </c>
      <c r="AJ855" s="112">
        <v>0.0</v>
      </c>
      <c r="AK855" s="6"/>
      <c r="AL855" s="6"/>
      <c r="AM855" s="112">
        <v>0.0</v>
      </c>
      <c r="AN855" s="112">
        <v>0.0</v>
      </c>
      <c r="AO855" s="112">
        <v>100.0</v>
      </c>
      <c r="AP855" s="112">
        <v>1.0</v>
      </c>
      <c r="AQ855" s="112">
        <v>1.62</v>
      </c>
      <c r="AR855" s="112">
        <v>19.80093</v>
      </c>
      <c r="AS855" s="112">
        <v>82.15014</v>
      </c>
      <c r="AT855" s="112">
        <v>2.704365</v>
      </c>
      <c r="AU855" s="112">
        <v>19.61539</v>
      </c>
      <c r="AV855" s="112">
        <v>13.1864</v>
      </c>
      <c r="AW855" s="112">
        <v>58.84616</v>
      </c>
      <c r="AX855" s="112">
        <v>0.0</v>
      </c>
      <c r="AY855" s="112">
        <v>0.683587</v>
      </c>
      <c r="AZ855" s="112">
        <v>-7.109503</v>
      </c>
    </row>
    <row r="856" hidden="1">
      <c r="A856">
        <f t="shared" si="2"/>
        <v>0</v>
      </c>
      <c r="B856" t="str">
        <f t="shared" si="3"/>
        <v/>
      </c>
      <c r="C856" t="str">
        <f>if(and(D$4&gt;1,E856=PROSES!$D$22),,D856)</f>
        <v/>
      </c>
      <c r="D856" s="1" t="str">
        <f>if(and(F$4&gt;1,F856=PROSES!$B$10),,F856)</f>
        <v/>
      </c>
      <c r="E856" t="str">
        <f t="shared" si="4"/>
        <v/>
      </c>
      <c r="F856" t="str">
        <f t="shared" si="5"/>
        <v/>
      </c>
      <c r="G856" s="1" t="str">
        <f>if(Z856=PROSES!$E$29,T856,)</f>
        <v/>
      </c>
      <c r="H856" t="str">
        <f>if(X856=PROSES!$E$29,T856,)</f>
        <v/>
      </c>
      <c r="I856" t="str">
        <f t="shared" si="6"/>
        <v/>
      </c>
      <c r="J856" t="str">
        <f>if(and($K$4&gt;1,R856=PROSES!$C$2),,K856)</f>
        <v/>
      </c>
      <c r="K856" s="1" t="str">
        <f>if(and($L$4&gt;1,L856=PROSES!$B$2),,L856)</f>
        <v/>
      </c>
      <c r="L856" t="str">
        <f t="shared" si="7"/>
        <v/>
      </c>
      <c r="M856" t="str">
        <f>if(Z856=PROSES!$B$3,T856,)</f>
        <v/>
      </c>
      <c r="N856" t="str">
        <f>if(X856=PROSES!$B$3,T856,)</f>
        <v/>
      </c>
      <c r="O856" t="str">
        <f t="shared" si="8"/>
        <v/>
      </c>
      <c r="P856" t="str">
        <f>if(Z856=PROSES!$B$1,T856,)</f>
        <v/>
      </c>
      <c r="Q856" t="str">
        <f>if(X856=PROSES!$B$1,T856,)</f>
        <v/>
      </c>
      <c r="R856" t="str">
        <f t="shared" si="9"/>
        <v>NGIMBANG7</v>
      </c>
      <c r="S856" s="3"/>
      <c r="T856" s="68" t="s">
        <v>1499</v>
      </c>
      <c r="U856" s="68" t="s">
        <v>75</v>
      </c>
      <c r="V856" s="68" t="s">
        <v>75</v>
      </c>
      <c r="W856" s="68" t="s">
        <v>233</v>
      </c>
      <c r="X856" s="68"/>
      <c r="Y856" s="112" t="s">
        <v>1368</v>
      </c>
      <c r="Z856" s="68" t="s">
        <v>1500</v>
      </c>
      <c r="AA856" s="112" t="s">
        <v>78</v>
      </c>
      <c r="AB856" s="6"/>
      <c r="AC856" s="6"/>
      <c r="AD856" s="112">
        <v>0.0</v>
      </c>
      <c r="AE856" s="112">
        <v>1.0</v>
      </c>
      <c r="AF856" s="6"/>
      <c r="AG856" s="112">
        <v>50.981</v>
      </c>
      <c r="AH856" s="112">
        <v>1.0</v>
      </c>
      <c r="AI856" s="68" t="s">
        <v>64</v>
      </c>
      <c r="AJ856" s="112">
        <v>0.0</v>
      </c>
      <c r="AK856" s="6"/>
      <c r="AL856" s="6"/>
      <c r="AM856" s="112">
        <v>0.0</v>
      </c>
      <c r="AN856" s="112">
        <v>0.0</v>
      </c>
      <c r="AO856" s="112">
        <v>100.0</v>
      </c>
      <c r="AP856" s="112">
        <v>1.0</v>
      </c>
      <c r="AQ856" s="112">
        <v>1.98</v>
      </c>
      <c r="AR856" s="112">
        <v>14.42868</v>
      </c>
      <c r="AS856" s="112">
        <v>84.05775</v>
      </c>
      <c r="AT856" s="112">
        <v>1.493743</v>
      </c>
      <c r="AU856" s="112">
        <v>14.35115</v>
      </c>
      <c r="AV856" s="112">
        <v>9.140893</v>
      </c>
      <c r="AW856" s="112">
        <v>43.05346</v>
      </c>
      <c r="AX856" s="112">
        <v>0.0</v>
      </c>
      <c r="AY856" s="112">
        <v>0.6862155</v>
      </c>
      <c r="AZ856" s="112">
        <v>-8.9765</v>
      </c>
    </row>
    <row r="857" hidden="1">
      <c r="A857">
        <f t="shared" si="2"/>
        <v>0</v>
      </c>
      <c r="B857" t="str">
        <f t="shared" si="3"/>
        <v/>
      </c>
      <c r="C857" t="str">
        <f>if(and(D$4&gt;1,E857=PROSES!$D$22),,D857)</f>
        <v/>
      </c>
      <c r="D857" s="1" t="str">
        <f>if(and(F$4&gt;1,F857=PROSES!$B$10),,F857)</f>
        <v/>
      </c>
      <c r="E857" t="str">
        <f t="shared" si="4"/>
        <v/>
      </c>
      <c r="F857" t="str">
        <f t="shared" si="5"/>
        <v/>
      </c>
      <c r="G857" s="1" t="str">
        <f>if(Z857=PROSES!$E$29,T857,)</f>
        <v/>
      </c>
      <c r="H857" t="str">
        <f>if(X857=PROSES!$E$29,T857,)</f>
        <v/>
      </c>
      <c r="I857" t="str">
        <f t="shared" si="6"/>
        <v/>
      </c>
      <c r="J857" t="str">
        <f>if(and($K$4&gt;1,R857=PROSES!$C$2),,K857)</f>
        <v/>
      </c>
      <c r="K857" s="1" t="str">
        <f>if(and($L$4&gt;1,L857=PROSES!$B$2),,L857)</f>
        <v/>
      </c>
      <c r="L857" t="str">
        <f t="shared" si="7"/>
        <v/>
      </c>
      <c r="M857" t="str">
        <f>if(Z857=PROSES!$B$3,T857,)</f>
        <v/>
      </c>
      <c r="N857" t="str">
        <f>if(X857=PROSES!$B$3,T857,)</f>
        <v/>
      </c>
      <c r="O857" t="str">
        <f t="shared" si="8"/>
        <v/>
      </c>
      <c r="P857" t="str">
        <f>if(Z857=PROSES!$B$1,T857,)</f>
        <v/>
      </c>
      <c r="Q857" t="str">
        <f>if(X857=PROSES!$B$1,T857,)</f>
        <v/>
      </c>
      <c r="R857" t="str">
        <f t="shared" si="9"/>
        <v>NEW BALARAJA5LAUTAN STEEL</v>
      </c>
      <c r="S857" s="3"/>
      <c r="T857" s="68" t="s">
        <v>1504</v>
      </c>
      <c r="U857" s="68" t="s">
        <v>58</v>
      </c>
      <c r="V857" s="68" t="s">
        <v>58</v>
      </c>
      <c r="W857" s="68" t="s">
        <v>153</v>
      </c>
      <c r="X857" s="68" t="s">
        <v>333</v>
      </c>
      <c r="Y857" s="113">
        <v>44232.0</v>
      </c>
      <c r="Z857" s="68" t="s">
        <v>1340</v>
      </c>
      <c r="AA857" s="113">
        <v>44232.0</v>
      </c>
      <c r="AB857" s="6"/>
      <c r="AC857" s="6"/>
      <c r="AD857" s="112">
        <v>0.0</v>
      </c>
      <c r="AE857" s="112">
        <v>1.0</v>
      </c>
      <c r="AF857" s="6"/>
      <c r="AG857" s="112">
        <v>18.3</v>
      </c>
      <c r="AH857" s="112">
        <v>1.0</v>
      </c>
      <c r="AI857" s="68" t="s">
        <v>64</v>
      </c>
      <c r="AJ857" s="112">
        <v>0.0</v>
      </c>
      <c r="AK857" s="6"/>
      <c r="AL857" s="6"/>
      <c r="AM857" s="112">
        <v>0.0</v>
      </c>
      <c r="AN857" s="112">
        <v>0.0</v>
      </c>
      <c r="AO857" s="112">
        <v>100.0</v>
      </c>
      <c r="AP857" s="112">
        <v>1.0</v>
      </c>
      <c r="AQ857" s="112">
        <v>2.73</v>
      </c>
      <c r="AR857" s="112">
        <v>5.152839</v>
      </c>
      <c r="AS857" s="112">
        <v>82.244</v>
      </c>
      <c r="AT857" s="112">
        <v>0.6953999</v>
      </c>
      <c r="AU857" s="112">
        <v>5.1057</v>
      </c>
      <c r="AV857" s="112">
        <v>3.0744</v>
      </c>
      <c r="AW857" s="112">
        <v>14.81385</v>
      </c>
      <c r="AX857" s="112">
        <v>0.0</v>
      </c>
      <c r="AY857" s="112">
        <v>0.6465942</v>
      </c>
      <c r="AZ857" s="112">
        <v>-6.013103</v>
      </c>
    </row>
    <row r="858" hidden="1">
      <c r="A858">
        <f t="shared" si="2"/>
        <v>0</v>
      </c>
      <c r="B858" t="str">
        <f t="shared" si="3"/>
        <v/>
      </c>
      <c r="C858" t="str">
        <f>if(and(D$4&gt;1,E858=PROSES!$D$22),,D858)</f>
        <v/>
      </c>
      <c r="D858" s="1" t="str">
        <f>if(and(F$4&gt;1,F858=PROSES!$B$10),,F858)</f>
        <v/>
      </c>
      <c r="E858" t="str">
        <f t="shared" si="4"/>
        <v/>
      </c>
      <c r="F858" t="str">
        <f t="shared" si="5"/>
        <v/>
      </c>
      <c r="G858" s="1" t="str">
        <f>if(Z858=PROSES!$E$29,T858,)</f>
        <v/>
      </c>
      <c r="H858" t="str">
        <f>if(X858=PROSES!$E$29,T858,)</f>
        <v/>
      </c>
      <c r="I858" t="str">
        <f t="shared" si="6"/>
        <v/>
      </c>
      <c r="J858" t="str">
        <f>if(and($K$4&gt;1,R858=PROSES!$C$2),,K858)</f>
        <v/>
      </c>
      <c r="K858" s="1" t="str">
        <f>if(and($L$4&gt;1,L858=PROSES!$B$2),,L858)</f>
        <v/>
      </c>
      <c r="L858" t="str">
        <f t="shared" si="7"/>
        <v/>
      </c>
      <c r="M858" t="str">
        <f>if(Z858=PROSES!$B$3,T858,)</f>
        <v/>
      </c>
      <c r="N858" t="str">
        <f>if(X858=PROSES!$B$3,T858,)</f>
        <v/>
      </c>
      <c r="O858" t="str">
        <f t="shared" si="8"/>
        <v/>
      </c>
      <c r="P858" t="str">
        <f>if(Z858=PROSES!$B$1,T858,)</f>
        <v/>
      </c>
      <c r="Q858" t="str">
        <f>if(X858=PROSES!$B$1,T858,)</f>
        <v/>
      </c>
      <c r="R858" t="str">
        <f t="shared" si="9"/>
        <v>NEW BALARAJA5LAUTAN STEEL</v>
      </c>
      <c r="S858" s="3"/>
      <c r="T858" s="68" t="s">
        <v>1505</v>
      </c>
      <c r="U858" s="68" t="s">
        <v>58</v>
      </c>
      <c r="V858" s="68" t="s">
        <v>58</v>
      </c>
      <c r="W858" s="68" t="s">
        <v>153</v>
      </c>
      <c r="X858" s="68" t="s">
        <v>333</v>
      </c>
      <c r="Y858" s="115">
        <v>44201.0</v>
      </c>
      <c r="Z858" s="68" t="s">
        <v>1340</v>
      </c>
      <c r="AA858" s="115">
        <v>44232.0</v>
      </c>
      <c r="AB858" s="6"/>
      <c r="AC858" s="6"/>
      <c r="AD858" s="112">
        <v>0.0</v>
      </c>
      <c r="AE858" s="112">
        <v>1.0</v>
      </c>
      <c r="AF858" s="6"/>
      <c r="AG858" s="112">
        <v>18.3</v>
      </c>
      <c r="AH858" s="112">
        <v>1.0</v>
      </c>
      <c r="AI858" s="68" t="s">
        <v>64</v>
      </c>
      <c r="AJ858" s="112">
        <v>0.0</v>
      </c>
      <c r="AK858" s="6"/>
      <c r="AL858" s="6"/>
      <c r="AM858" s="112">
        <v>0.0</v>
      </c>
      <c r="AN858" s="112">
        <v>0.0</v>
      </c>
      <c r="AO858" s="112">
        <v>100.0</v>
      </c>
      <c r="AP858" s="112">
        <v>1.0</v>
      </c>
      <c r="AQ858" s="112">
        <v>2.73</v>
      </c>
      <c r="AR858" s="112">
        <v>5.152839</v>
      </c>
      <c r="AS858" s="112">
        <v>82.244</v>
      </c>
      <c r="AT858" s="112">
        <v>0.6953999</v>
      </c>
      <c r="AU858" s="112">
        <v>5.1057</v>
      </c>
      <c r="AV858" s="112">
        <v>3.0744</v>
      </c>
      <c r="AW858" s="112">
        <v>14.81385</v>
      </c>
      <c r="AX858" s="112">
        <v>0.0</v>
      </c>
      <c r="AY858" s="112">
        <v>0.6465942</v>
      </c>
      <c r="AZ858" s="112">
        <v>-6.013103</v>
      </c>
    </row>
    <row r="859" hidden="1">
      <c r="A859">
        <f t="shared" si="2"/>
        <v>0</v>
      </c>
      <c r="B859" t="str">
        <f t="shared" si="3"/>
        <v/>
      </c>
      <c r="C859" t="str">
        <f>if(and(D$4&gt;1,E859=PROSES!$D$22),,D859)</f>
        <v/>
      </c>
      <c r="D859" s="1" t="str">
        <f>if(and(F$4&gt;1,F859=PROSES!$B$10),,F859)</f>
        <v/>
      </c>
      <c r="E859" t="str">
        <f t="shared" si="4"/>
        <v/>
      </c>
      <c r="F859" t="str">
        <f t="shared" si="5"/>
        <v/>
      </c>
      <c r="G859" s="1" t="str">
        <f>if(Z859=PROSES!$E$29,T859,)</f>
        <v/>
      </c>
      <c r="H859" t="str">
        <f>if(X859=PROSES!$E$29,T859,)</f>
        <v/>
      </c>
      <c r="I859" t="str">
        <f t="shared" si="6"/>
        <v/>
      </c>
      <c r="J859" t="str">
        <f>if(and($K$4&gt;1,R859=PROSES!$C$2),,K859)</f>
        <v/>
      </c>
      <c r="K859" s="1" t="str">
        <f>if(and($L$4&gt;1,L859=PROSES!$B$2),,L859)</f>
        <v/>
      </c>
      <c r="L859" t="str">
        <f t="shared" si="7"/>
        <v/>
      </c>
      <c r="M859" t="str">
        <f>if(Z859=PROSES!$B$3,T859,)</f>
        <v/>
      </c>
      <c r="N859" t="str">
        <f>if(X859=PROSES!$B$3,T859,)</f>
        <v/>
      </c>
      <c r="O859" t="str">
        <f t="shared" si="8"/>
        <v/>
      </c>
      <c r="P859" t="str">
        <f>if(Z859=PROSES!$B$1,T859,)</f>
        <v/>
      </c>
      <c r="Q859" t="str">
        <f>if(X859=PROSES!$B$1,T859,)</f>
        <v/>
      </c>
      <c r="R859" t="str">
        <f t="shared" si="9"/>
        <v>KEMBANGAN5NEW SENAYAN</v>
      </c>
      <c r="S859" s="3"/>
      <c r="T859" s="68" t="s">
        <v>1506</v>
      </c>
      <c r="U859" s="68" t="s">
        <v>58</v>
      </c>
      <c r="V859" s="68" t="s">
        <v>58</v>
      </c>
      <c r="W859" s="68" t="s">
        <v>205</v>
      </c>
      <c r="X859" s="68" t="s">
        <v>734</v>
      </c>
      <c r="Y859" s="115">
        <v>44201.0</v>
      </c>
      <c r="Z859" s="68" t="s">
        <v>1507</v>
      </c>
      <c r="AA859" s="115">
        <v>44201.0</v>
      </c>
      <c r="AB859" s="6"/>
      <c r="AC859" s="6"/>
      <c r="AD859" s="112">
        <v>0.0</v>
      </c>
      <c r="AE859" s="112">
        <v>1.0</v>
      </c>
      <c r="AF859" s="6"/>
      <c r="AG859" s="112">
        <v>10.0</v>
      </c>
      <c r="AH859" s="112">
        <v>1.0</v>
      </c>
      <c r="AI859" s="68" t="s">
        <v>64</v>
      </c>
      <c r="AJ859" s="112">
        <v>0.0</v>
      </c>
      <c r="AK859" s="6"/>
      <c r="AL859" s="6"/>
      <c r="AM859" s="112">
        <v>0.0</v>
      </c>
      <c r="AN859" s="112">
        <v>0.0</v>
      </c>
      <c r="AO859" s="112">
        <v>100.0</v>
      </c>
      <c r="AP859" s="112">
        <v>1.0</v>
      </c>
      <c r="AQ859" s="112">
        <v>0.92</v>
      </c>
      <c r="AR859" s="112">
        <v>1.147891</v>
      </c>
      <c r="AS859" s="112">
        <v>72.87525</v>
      </c>
      <c r="AT859" s="112">
        <v>0.338</v>
      </c>
      <c r="AU859" s="112">
        <v>1.097</v>
      </c>
      <c r="AV859" s="112">
        <v>1.838</v>
      </c>
      <c r="AW859" s="112">
        <v>3.291</v>
      </c>
      <c r="AX859" s="112">
        <v>0.0</v>
      </c>
      <c r="AY859" s="112">
        <v>0.771778</v>
      </c>
      <c r="AZ859" s="112">
        <v>-17.23499</v>
      </c>
    </row>
    <row r="860" hidden="1">
      <c r="A860">
        <f t="shared" si="2"/>
        <v>0</v>
      </c>
      <c r="B860" t="str">
        <f t="shared" si="3"/>
        <v/>
      </c>
      <c r="C860" t="str">
        <f>if(and(D$4&gt;1,E860=PROSES!$D$22),,D860)</f>
        <v/>
      </c>
      <c r="D860" s="1" t="str">
        <f>if(and(F$4&gt;1,F860=PROSES!$B$10),,F860)</f>
        <v/>
      </c>
      <c r="E860" t="str">
        <f t="shared" si="4"/>
        <v/>
      </c>
      <c r="F860" t="str">
        <f t="shared" si="5"/>
        <v/>
      </c>
      <c r="G860" s="1" t="str">
        <f>if(Z860=PROSES!$E$29,T860,)</f>
        <v/>
      </c>
      <c r="H860" t="str">
        <f>if(X860=PROSES!$E$29,T860,)</f>
        <v/>
      </c>
      <c r="I860" t="str">
        <f t="shared" si="6"/>
        <v/>
      </c>
      <c r="J860" t="str">
        <f>if(and($K$4&gt;1,R860=PROSES!$C$2),,K860)</f>
        <v/>
      </c>
      <c r="K860" s="1" t="str">
        <f>if(and($L$4&gt;1,L860=PROSES!$B$2),,L860)</f>
        <v/>
      </c>
      <c r="L860" t="str">
        <f t="shared" si="7"/>
        <v/>
      </c>
      <c r="M860" t="str">
        <f>if(Z860=PROSES!$B$3,T860,)</f>
        <v/>
      </c>
      <c r="N860" t="str">
        <f>if(X860=PROSES!$B$3,T860,)</f>
        <v/>
      </c>
      <c r="O860" t="str">
        <f t="shared" si="8"/>
        <v/>
      </c>
      <c r="P860" t="str">
        <f>if(Z860=PROSES!$B$1,T860,)</f>
        <v/>
      </c>
      <c r="Q860" t="str">
        <f>if(X860=PROSES!$B$1,T860,)</f>
        <v/>
      </c>
      <c r="R860" t="str">
        <f t="shared" si="9"/>
        <v>NEW SENAYANKEMBANGAN5</v>
      </c>
      <c r="S860" s="3"/>
      <c r="T860" s="68" t="s">
        <v>1508</v>
      </c>
      <c r="U860" s="68" t="s">
        <v>58</v>
      </c>
      <c r="V860" s="68" t="s">
        <v>58</v>
      </c>
      <c r="W860" s="68" t="s">
        <v>205</v>
      </c>
      <c r="X860" s="68" t="s">
        <v>1507</v>
      </c>
      <c r="Y860" s="113">
        <v>44232.0</v>
      </c>
      <c r="Z860" s="68" t="s">
        <v>734</v>
      </c>
      <c r="AA860" s="113">
        <v>44201.0</v>
      </c>
      <c r="AB860" s="6"/>
      <c r="AC860" s="6"/>
      <c r="AD860" s="112">
        <v>0.0</v>
      </c>
      <c r="AE860" s="112">
        <v>1.0</v>
      </c>
      <c r="AF860" s="6"/>
      <c r="AG860" s="112">
        <v>10.0</v>
      </c>
      <c r="AH860" s="112">
        <v>1.0</v>
      </c>
      <c r="AI860" s="68" t="s">
        <v>64</v>
      </c>
      <c r="AJ860" s="112">
        <v>0.0</v>
      </c>
      <c r="AK860" s="6"/>
      <c r="AL860" s="6"/>
      <c r="AM860" s="112">
        <v>0.0</v>
      </c>
      <c r="AN860" s="112">
        <v>0.0</v>
      </c>
      <c r="AO860" s="112">
        <v>100.0</v>
      </c>
      <c r="AP860" s="112">
        <v>1.0</v>
      </c>
      <c r="AQ860" s="112">
        <v>0.92</v>
      </c>
      <c r="AR860" s="112">
        <v>1.147891</v>
      </c>
      <c r="AS860" s="112">
        <v>72.87525</v>
      </c>
      <c r="AT860" s="112">
        <v>0.338</v>
      </c>
      <c r="AU860" s="112">
        <v>1.097</v>
      </c>
      <c r="AV860" s="112">
        <v>1.838</v>
      </c>
      <c r="AW860" s="112">
        <v>3.291</v>
      </c>
      <c r="AX860" s="112">
        <v>0.0</v>
      </c>
      <c r="AY860" s="112">
        <v>0.771778</v>
      </c>
      <c r="AZ860" s="112">
        <v>-17.23499</v>
      </c>
    </row>
    <row r="861" hidden="1">
      <c r="A861">
        <f t="shared" si="2"/>
        <v>0</v>
      </c>
      <c r="B861" t="str">
        <f t="shared" si="3"/>
        <v/>
      </c>
      <c r="C861" t="str">
        <f>if(and(D$4&gt;1,E861=PROSES!$D$22),,D861)</f>
        <v/>
      </c>
      <c r="D861" s="1" t="str">
        <f>if(and(F$4&gt;1,F861=PROSES!$B$10),,F861)</f>
        <v/>
      </c>
      <c r="E861" t="str">
        <f t="shared" si="4"/>
        <v/>
      </c>
      <c r="F861" t="str">
        <f t="shared" si="5"/>
        <v/>
      </c>
      <c r="G861" s="1" t="str">
        <f>if(Z861=PROSES!$E$29,T861,)</f>
        <v/>
      </c>
      <c r="H861" t="str">
        <f>if(X861=PROSES!$E$29,T861,)</f>
        <v/>
      </c>
      <c r="I861" t="str">
        <f t="shared" si="6"/>
        <v/>
      </c>
      <c r="J861" t="str">
        <f>if(and($K$4&gt;1,R861=PROSES!$C$2),,K861)</f>
        <v/>
      </c>
      <c r="K861" s="1" t="str">
        <f>if(and($L$4&gt;1,L861=PROSES!$B$2),,L861)</f>
        <v/>
      </c>
      <c r="L861" t="str">
        <f t="shared" si="7"/>
        <v/>
      </c>
      <c r="M861" t="str">
        <f>if(Z861=PROSES!$B$3,T861,)</f>
        <v/>
      </c>
      <c r="N861" t="str">
        <f>if(X861=PROSES!$B$3,T861,)</f>
        <v/>
      </c>
      <c r="O861" t="str">
        <f t="shared" si="8"/>
        <v/>
      </c>
      <c r="P861" t="str">
        <f>if(Z861=PROSES!$B$1,T861,)</f>
        <v/>
      </c>
      <c r="Q861" t="str">
        <f>if(X861=PROSES!$B$1,T861,)</f>
        <v/>
      </c>
      <c r="R861" t="str">
        <f t="shared" si="9"/>
        <v>SIMPANG5NGAGEL5</v>
      </c>
      <c r="S861" s="3"/>
      <c r="T861" s="68" t="s">
        <v>1509</v>
      </c>
      <c r="U861" s="68" t="s">
        <v>82</v>
      </c>
      <c r="V861" s="68" t="s">
        <v>82</v>
      </c>
      <c r="W861" s="68" t="s">
        <v>205</v>
      </c>
      <c r="X861" s="68" t="s">
        <v>1510</v>
      </c>
      <c r="Y861" s="112" t="s">
        <v>85</v>
      </c>
      <c r="Z861" s="68" t="s">
        <v>1511</v>
      </c>
      <c r="AA861" s="112" t="s">
        <v>85</v>
      </c>
      <c r="AB861" s="6"/>
      <c r="AC861" s="6"/>
      <c r="AD861" s="112">
        <v>0.0</v>
      </c>
      <c r="AE861" s="112">
        <v>1.0</v>
      </c>
      <c r="AF861" s="6"/>
      <c r="AG861" s="112">
        <v>3.86</v>
      </c>
      <c r="AH861" s="112">
        <v>1.0</v>
      </c>
      <c r="AI861" s="68" t="s">
        <v>64</v>
      </c>
      <c r="AJ861" s="112">
        <v>0.0</v>
      </c>
      <c r="AK861" s="6"/>
      <c r="AL861" s="6"/>
      <c r="AM861" s="112">
        <v>0.0</v>
      </c>
      <c r="AN861" s="112">
        <v>0.0</v>
      </c>
      <c r="AO861" s="112">
        <v>100.0</v>
      </c>
      <c r="AP861" s="112">
        <v>1.0</v>
      </c>
      <c r="AQ861" s="112">
        <v>0.92</v>
      </c>
      <c r="AR861" s="112">
        <v>0.4430858</v>
      </c>
      <c r="AS861" s="112">
        <v>72.87525</v>
      </c>
      <c r="AT861" s="112">
        <v>0.130468</v>
      </c>
      <c r="AU861" s="112">
        <v>0.423442</v>
      </c>
      <c r="AV861" s="112">
        <v>0.7094679</v>
      </c>
      <c r="AW861" s="112">
        <v>1.270326</v>
      </c>
      <c r="AX861" s="112">
        <v>0.0</v>
      </c>
      <c r="AY861" s="112">
        <v>0.771778</v>
      </c>
      <c r="AZ861" s="112">
        <v>-17.23499</v>
      </c>
    </row>
    <row r="862" hidden="1">
      <c r="A862">
        <f t="shared" si="2"/>
        <v>0</v>
      </c>
      <c r="B862" t="str">
        <f t="shared" si="3"/>
        <v/>
      </c>
      <c r="C862" t="str">
        <f>if(and(D$4&gt;1,E862=PROSES!$D$22),,D862)</f>
        <v/>
      </c>
      <c r="D862" s="1" t="str">
        <f>if(and(F$4&gt;1,F862=PROSES!$B$10),,F862)</f>
        <v/>
      </c>
      <c r="E862" t="str">
        <f t="shared" si="4"/>
        <v/>
      </c>
      <c r="F862" t="str">
        <f t="shared" si="5"/>
        <v/>
      </c>
      <c r="G862" s="1" t="str">
        <f>if(Z862=PROSES!$E$29,T862,)</f>
        <v/>
      </c>
      <c r="H862" t="str">
        <f>if(X862=PROSES!$E$29,T862,)</f>
        <v/>
      </c>
      <c r="I862" t="str">
        <f t="shared" si="6"/>
        <v/>
      </c>
      <c r="J862" t="str">
        <f>if(and($K$4&gt;1,R862=PROSES!$C$2),,K862)</f>
        <v/>
      </c>
      <c r="K862" s="1" t="str">
        <f>if(and($L$4&gt;1,L862=PROSES!$B$2),,L862)</f>
        <v/>
      </c>
      <c r="L862" t="str">
        <f t="shared" si="7"/>
        <v/>
      </c>
      <c r="M862" t="str">
        <f>if(Z862=PROSES!$B$3,T862,)</f>
        <v/>
      </c>
      <c r="N862" t="str">
        <f>if(X862=PROSES!$B$3,T862,)</f>
        <v/>
      </c>
      <c r="O862" t="str">
        <f t="shared" si="8"/>
        <v/>
      </c>
      <c r="P862" t="str">
        <f>if(Z862=PROSES!$B$1,T862,)</f>
        <v/>
      </c>
      <c r="Q862" t="str">
        <f>if(X862=PROSES!$B$1,T862,)</f>
        <v/>
      </c>
      <c r="R862" t="str">
        <f t="shared" si="9"/>
        <v>SIMPANG5NGAGEL5</v>
      </c>
      <c r="S862" s="3"/>
      <c r="T862" s="68" t="s">
        <v>1512</v>
      </c>
      <c r="U862" s="68" t="s">
        <v>82</v>
      </c>
      <c r="V862" s="68" t="s">
        <v>82</v>
      </c>
      <c r="W862" s="68" t="s">
        <v>205</v>
      </c>
      <c r="X862" s="68" t="s">
        <v>1510</v>
      </c>
      <c r="Y862" s="112" t="s">
        <v>88</v>
      </c>
      <c r="Z862" s="68" t="s">
        <v>1511</v>
      </c>
      <c r="AA862" s="112" t="s">
        <v>88</v>
      </c>
      <c r="AB862" s="6"/>
      <c r="AC862" s="6"/>
      <c r="AD862" s="112">
        <v>0.0</v>
      </c>
      <c r="AE862" s="112">
        <v>1.0</v>
      </c>
      <c r="AF862" s="6"/>
      <c r="AG862" s="112">
        <v>3.86</v>
      </c>
      <c r="AH862" s="112">
        <v>1.0</v>
      </c>
      <c r="AI862" s="68" t="s">
        <v>64</v>
      </c>
      <c r="AJ862" s="112">
        <v>0.0</v>
      </c>
      <c r="AK862" s="6"/>
      <c r="AL862" s="6"/>
      <c r="AM862" s="112">
        <v>0.0</v>
      </c>
      <c r="AN862" s="112">
        <v>0.0</v>
      </c>
      <c r="AO862" s="112">
        <v>100.0</v>
      </c>
      <c r="AP862" s="112">
        <v>1.0</v>
      </c>
      <c r="AQ862" s="112">
        <v>0.92</v>
      </c>
      <c r="AR862" s="112">
        <v>0.4430858</v>
      </c>
      <c r="AS862" s="112">
        <v>72.87525</v>
      </c>
      <c r="AT862" s="112">
        <v>0.130468</v>
      </c>
      <c r="AU862" s="112">
        <v>0.423442</v>
      </c>
      <c r="AV862" s="112">
        <v>0.7094679</v>
      </c>
      <c r="AW862" s="112">
        <v>1.270326</v>
      </c>
      <c r="AX862" s="112">
        <v>0.0</v>
      </c>
      <c r="AY862" s="112">
        <v>0.771778</v>
      </c>
      <c r="AZ862" s="112">
        <v>-17.23499</v>
      </c>
    </row>
    <row r="863" hidden="1">
      <c r="A863">
        <f t="shared" si="2"/>
        <v>0</v>
      </c>
      <c r="B863" t="str">
        <f t="shared" si="3"/>
        <v/>
      </c>
      <c r="C863" t="str">
        <f>if(and(D$4&gt;1,E863=PROSES!$D$22),,D863)</f>
        <v/>
      </c>
      <c r="D863" s="1" t="str">
        <f>if(and(F$4&gt;1,F863=PROSES!$B$10),,F863)</f>
        <v/>
      </c>
      <c r="E863" t="str">
        <f t="shared" si="4"/>
        <v/>
      </c>
      <c r="F863" t="str">
        <f t="shared" si="5"/>
        <v/>
      </c>
      <c r="G863" s="1" t="str">
        <f>if(Z863=PROSES!$E$29,T863,)</f>
        <v/>
      </c>
      <c r="H863" t="str">
        <f>if(X863=PROSES!$E$29,T863,)</f>
        <v/>
      </c>
      <c r="I863" t="str">
        <f t="shared" si="6"/>
        <v/>
      </c>
      <c r="J863" t="str">
        <f>if(and($K$4&gt;1,R863=PROSES!$C$2),,K863)</f>
        <v/>
      </c>
      <c r="K863" s="1" t="str">
        <f>if(and($L$4&gt;1,L863=PROSES!$B$2),,L863)</f>
        <v/>
      </c>
      <c r="L863" t="str">
        <f t="shared" si="7"/>
        <v/>
      </c>
      <c r="M863" t="str">
        <f>if(Z863=PROSES!$B$3,T863,)</f>
        <v/>
      </c>
      <c r="N863" t="str">
        <f>if(X863=PROSES!$B$3,T863,)</f>
        <v/>
      </c>
      <c r="O863" t="str">
        <f t="shared" si="8"/>
        <v/>
      </c>
      <c r="P863" t="str">
        <f>if(Z863=PROSES!$B$1,T863,)</f>
        <v/>
      </c>
      <c r="Q863" t="str">
        <f>if(X863=PROSES!$B$1,T863,)</f>
        <v/>
      </c>
      <c r="R863" t="str">
        <f t="shared" si="9"/>
        <v>NEGARA5ASARI5</v>
      </c>
      <c r="S863" s="3"/>
      <c r="T863" s="68" t="s">
        <v>1513</v>
      </c>
      <c r="U863" s="68" t="s">
        <v>140</v>
      </c>
      <c r="V863" s="68" t="s">
        <v>140</v>
      </c>
      <c r="W863" s="68" t="s">
        <v>825</v>
      </c>
      <c r="X863" s="68" t="s">
        <v>887</v>
      </c>
      <c r="Y863" s="112" t="s">
        <v>85</v>
      </c>
      <c r="Z863" s="68" t="s">
        <v>142</v>
      </c>
      <c r="AA863" s="112" t="s">
        <v>85</v>
      </c>
      <c r="AB863" s="6"/>
      <c r="AC863" s="6"/>
      <c r="AD863" s="112">
        <v>0.0</v>
      </c>
      <c r="AE863" s="112">
        <v>1.0</v>
      </c>
      <c r="AF863" s="6"/>
      <c r="AG863" s="112">
        <v>44.4</v>
      </c>
      <c r="AH863" s="112">
        <v>1.0</v>
      </c>
      <c r="AI863" s="68" t="s">
        <v>64</v>
      </c>
      <c r="AJ863" s="112">
        <v>0.0</v>
      </c>
      <c r="AK863" s="6"/>
      <c r="AL863" s="6"/>
      <c r="AM863" s="112">
        <v>0.0</v>
      </c>
      <c r="AN863" s="112">
        <v>0.0</v>
      </c>
      <c r="AO863" s="112">
        <v>100.0</v>
      </c>
      <c r="AP863" s="112">
        <v>1.0</v>
      </c>
      <c r="AQ863" s="112">
        <v>1.2</v>
      </c>
      <c r="AR863" s="112">
        <v>29.71502</v>
      </c>
      <c r="AS863" s="112">
        <v>81.30194</v>
      </c>
      <c r="AT863" s="112">
        <v>4.493724</v>
      </c>
      <c r="AU863" s="112">
        <v>29.37326</v>
      </c>
      <c r="AV863" s="112">
        <v>0.0</v>
      </c>
      <c r="AW863" s="112">
        <v>0.0</v>
      </c>
      <c r="AX863" s="112">
        <v>0.0</v>
      </c>
      <c r="AY863" s="112">
        <v>0.3333333</v>
      </c>
      <c r="AZ863" s="112">
        <v>180.0</v>
      </c>
    </row>
    <row r="864" hidden="1">
      <c r="A864">
        <f t="shared" si="2"/>
        <v>0</v>
      </c>
      <c r="B864" t="str">
        <f t="shared" si="3"/>
        <v/>
      </c>
      <c r="C864" t="str">
        <f>if(and(D$4&gt;1,E864=PROSES!$D$22),,D864)</f>
        <v/>
      </c>
      <c r="D864" s="1" t="str">
        <f>if(and(F$4&gt;1,F864=PROSES!$B$10),,F864)</f>
        <v/>
      </c>
      <c r="E864" t="str">
        <f t="shared" si="4"/>
        <v/>
      </c>
      <c r="F864" t="str">
        <f t="shared" si="5"/>
        <v/>
      </c>
      <c r="G864" s="1" t="str">
        <f>if(Z864=PROSES!$E$29,T864,)</f>
        <v/>
      </c>
      <c r="H864" t="str">
        <f>if(X864=PROSES!$E$29,T864,)</f>
        <v/>
      </c>
      <c r="I864" t="str">
        <f t="shared" si="6"/>
        <v/>
      </c>
      <c r="J864" t="str">
        <f>if(and($K$4&gt;1,R864=PROSES!$C$2),,K864)</f>
        <v/>
      </c>
      <c r="K864" s="1" t="str">
        <f>if(and($L$4&gt;1,L864=PROSES!$B$2),,L864)</f>
        <v/>
      </c>
      <c r="L864" t="str">
        <f t="shared" si="7"/>
        <v/>
      </c>
      <c r="M864" t="str">
        <f>if(Z864=PROSES!$B$3,T864,)</f>
        <v/>
      </c>
      <c r="N864" t="str">
        <f>if(X864=PROSES!$B$3,T864,)</f>
        <v/>
      </c>
      <c r="O864" t="str">
        <f t="shared" si="8"/>
        <v/>
      </c>
      <c r="P864" t="str">
        <f>if(Z864=PROSES!$B$1,T864,)</f>
        <v/>
      </c>
      <c r="Q864" t="str">
        <f>if(X864=PROSES!$B$1,T864,)</f>
        <v/>
      </c>
      <c r="R864" t="str">
        <f t="shared" si="9"/>
        <v>NEGARA5ASARI5</v>
      </c>
      <c r="S864" s="3"/>
      <c r="T864" s="68" t="s">
        <v>1514</v>
      </c>
      <c r="U864" s="68" t="s">
        <v>140</v>
      </c>
      <c r="V864" s="68" t="s">
        <v>140</v>
      </c>
      <c r="W864" s="68" t="s">
        <v>825</v>
      </c>
      <c r="X864" s="68" t="s">
        <v>887</v>
      </c>
      <c r="Y864" s="112" t="s">
        <v>88</v>
      </c>
      <c r="Z864" s="68" t="s">
        <v>142</v>
      </c>
      <c r="AA864" s="112" t="s">
        <v>88</v>
      </c>
      <c r="AB864" s="6"/>
      <c r="AC864" s="6"/>
      <c r="AD864" s="112">
        <v>0.0</v>
      </c>
      <c r="AE864" s="112">
        <v>1.0</v>
      </c>
      <c r="AF864" s="6"/>
      <c r="AG864" s="112">
        <v>44.4</v>
      </c>
      <c r="AH864" s="112">
        <v>1.0</v>
      </c>
      <c r="AI864" s="68" t="s">
        <v>64</v>
      </c>
      <c r="AJ864" s="112">
        <v>0.0</v>
      </c>
      <c r="AK864" s="6"/>
      <c r="AL864" s="6"/>
      <c r="AM864" s="112">
        <v>0.0</v>
      </c>
      <c r="AN864" s="112">
        <v>0.0</v>
      </c>
      <c r="AO864" s="112">
        <v>100.0</v>
      </c>
      <c r="AP864" s="112">
        <v>1.0</v>
      </c>
      <c r="AQ864" s="112">
        <v>1.2</v>
      </c>
      <c r="AR864" s="112">
        <v>29.71502</v>
      </c>
      <c r="AS864" s="112">
        <v>81.30194</v>
      </c>
      <c r="AT864" s="112">
        <v>4.493724</v>
      </c>
      <c r="AU864" s="112">
        <v>29.37326</v>
      </c>
      <c r="AV864" s="112">
        <v>0.0</v>
      </c>
      <c r="AW864" s="112">
        <v>0.0</v>
      </c>
      <c r="AX864" s="112">
        <v>0.0</v>
      </c>
      <c r="AY864" s="112">
        <v>0.3333333</v>
      </c>
      <c r="AZ864" s="112">
        <v>180.0</v>
      </c>
    </row>
    <row r="865" hidden="1">
      <c r="A865">
        <f t="shared" si="2"/>
        <v>0</v>
      </c>
      <c r="B865" t="str">
        <f t="shared" si="3"/>
        <v/>
      </c>
      <c r="C865" t="str">
        <f>if(and(D$4&gt;1,E865=PROSES!$D$22),,D865)</f>
        <v/>
      </c>
      <c r="D865" s="1" t="str">
        <f>if(and(F$4&gt;1,F865=PROSES!$B$10),,F865)</f>
        <v/>
      </c>
      <c r="E865" t="str">
        <f t="shared" si="4"/>
        <v/>
      </c>
      <c r="F865" t="str">
        <f t="shared" si="5"/>
        <v/>
      </c>
      <c r="G865" s="1" t="str">
        <f>if(Z865=PROSES!$E$29,T865,)</f>
        <v/>
      </c>
      <c r="H865" t="str">
        <f>if(X865=PROSES!$E$29,T865,)</f>
        <v/>
      </c>
      <c r="I865" t="str">
        <f t="shared" si="6"/>
        <v/>
      </c>
      <c r="J865" t="str">
        <f>if(and($K$4&gt;1,R865=PROSES!$C$2),,K865)</f>
        <v/>
      </c>
      <c r="K865" s="1" t="str">
        <f>if(and($L$4&gt;1,L865=PROSES!$B$2),,L865)</f>
        <v/>
      </c>
      <c r="L865" t="str">
        <f t="shared" si="7"/>
        <v/>
      </c>
      <c r="M865" t="str">
        <f>if(Z865=PROSES!$B$3,T865,)</f>
        <v/>
      </c>
      <c r="N865" t="str">
        <f>if(X865=PROSES!$B$3,T865,)</f>
        <v/>
      </c>
      <c r="O865" t="str">
        <f t="shared" si="8"/>
        <v/>
      </c>
      <c r="P865" t="str">
        <f>if(Z865=PROSES!$B$1,T865,)</f>
        <v/>
      </c>
      <c r="Q865" t="str">
        <f>if(X865=PROSES!$B$1,T865,)</f>
        <v/>
      </c>
      <c r="R865" t="str">
        <f t="shared" si="9"/>
        <v>SRAGENNGAWI</v>
      </c>
      <c r="S865" s="3"/>
      <c r="T865" s="68" t="s">
        <v>1515</v>
      </c>
      <c r="U865" s="68" t="s">
        <v>75</v>
      </c>
      <c r="V865" s="68" t="s">
        <v>75</v>
      </c>
      <c r="W865" s="68" t="s">
        <v>478</v>
      </c>
      <c r="X865" s="68" t="s">
        <v>1379</v>
      </c>
      <c r="Y865" s="68">
        <v>-2.0</v>
      </c>
      <c r="Z865" s="68" t="s">
        <v>1443</v>
      </c>
      <c r="AA865" s="68" t="s">
        <v>88</v>
      </c>
      <c r="AB865" s="6"/>
      <c r="AC865" s="6"/>
      <c r="AD865" s="112">
        <v>0.0</v>
      </c>
      <c r="AE865" s="112">
        <v>1.0</v>
      </c>
      <c r="AF865" s="6"/>
      <c r="AG865" s="112">
        <v>37.924</v>
      </c>
      <c r="AH865" s="112">
        <v>1.0</v>
      </c>
      <c r="AI865" s="68" t="s">
        <v>64</v>
      </c>
      <c r="AJ865" s="112">
        <v>0.0</v>
      </c>
      <c r="AK865" s="6"/>
      <c r="AL865" s="6"/>
      <c r="AM865" s="112">
        <v>0.0</v>
      </c>
      <c r="AN865" s="112">
        <v>0.0</v>
      </c>
      <c r="AO865" s="112">
        <v>100.0</v>
      </c>
      <c r="AP865" s="112">
        <v>1.0</v>
      </c>
      <c r="AQ865" s="112">
        <v>0.81</v>
      </c>
      <c r="AR865" s="112">
        <v>15.49867</v>
      </c>
      <c r="AS865" s="112">
        <v>79.097</v>
      </c>
      <c r="AT865" s="112">
        <v>2.931525</v>
      </c>
      <c r="AU865" s="112">
        <v>15.2189</v>
      </c>
      <c r="AV865" s="112">
        <v>8.620125</v>
      </c>
      <c r="AW865" s="112">
        <v>45.6567</v>
      </c>
      <c r="AX865" s="112">
        <v>0.0</v>
      </c>
      <c r="AY865" s="112">
        <v>0.6659672</v>
      </c>
      <c r="AZ865" s="112">
        <v>0.3169677</v>
      </c>
    </row>
    <row r="866" hidden="1">
      <c r="A866">
        <f t="shared" si="2"/>
        <v>0</v>
      </c>
      <c r="B866" t="str">
        <f t="shared" si="3"/>
        <v/>
      </c>
      <c r="C866" t="str">
        <f>if(and(D$4&gt;1,E866=PROSES!$D$22),,D866)</f>
        <v/>
      </c>
      <c r="D866" s="1" t="str">
        <f>if(and(F$4&gt;1,F866=PROSES!$B$10),,F866)</f>
        <v/>
      </c>
      <c r="E866" t="str">
        <f t="shared" si="4"/>
        <v/>
      </c>
      <c r="F866" t="str">
        <f t="shared" si="5"/>
        <v/>
      </c>
      <c r="G866" s="1" t="str">
        <f>if(Z866=PROSES!$E$29,T866,)</f>
        <v/>
      </c>
      <c r="H866" t="str">
        <f>if(X866=PROSES!$E$29,T866,)</f>
        <v/>
      </c>
      <c r="I866" t="str">
        <f t="shared" si="6"/>
        <v/>
      </c>
      <c r="J866" t="str">
        <f>if(and($K$4&gt;1,R866=PROSES!$C$2),,K866)</f>
        <v/>
      </c>
      <c r="K866" s="1" t="str">
        <f>if(and($L$4&gt;1,L866=PROSES!$B$2),,L866)</f>
        <v/>
      </c>
      <c r="L866" t="str">
        <f t="shared" si="7"/>
        <v/>
      </c>
      <c r="M866" t="str">
        <f>if(Z866=PROSES!$B$3,T866,)</f>
        <v/>
      </c>
      <c r="N866" t="str">
        <f>if(X866=PROSES!$B$3,T866,)</f>
        <v/>
      </c>
      <c r="O866" t="str">
        <f t="shared" si="8"/>
        <v/>
      </c>
      <c r="P866" t="str">
        <f>if(Z866=PROSES!$B$1,T866,)</f>
        <v/>
      </c>
      <c r="Q866" t="str">
        <f>if(X866=PROSES!$B$1,T866,)</f>
        <v/>
      </c>
      <c r="R866" t="str">
        <f t="shared" si="9"/>
        <v>SRAGENNGAWI</v>
      </c>
      <c r="S866" s="3"/>
      <c r="T866" s="68" t="s">
        <v>1516</v>
      </c>
      <c r="U866" s="68" t="s">
        <v>75</v>
      </c>
      <c r="V866" s="68" t="s">
        <v>75</v>
      </c>
      <c r="W866" s="68" t="s">
        <v>478</v>
      </c>
      <c r="X866" s="68" t="s">
        <v>1379</v>
      </c>
      <c r="Y866" s="68">
        <v>-2.0</v>
      </c>
      <c r="Z866" s="68" t="s">
        <v>1443</v>
      </c>
      <c r="AA866" s="68" t="s">
        <v>88</v>
      </c>
      <c r="AB866" s="6"/>
      <c r="AC866" s="6"/>
      <c r="AD866" s="112">
        <v>0.0</v>
      </c>
      <c r="AE866" s="112">
        <v>1.0</v>
      </c>
      <c r="AF866" s="6"/>
      <c r="AG866" s="112">
        <v>37.924</v>
      </c>
      <c r="AH866" s="112">
        <v>1.0</v>
      </c>
      <c r="AI866" s="68" t="s">
        <v>64</v>
      </c>
      <c r="AJ866" s="112">
        <v>0.0</v>
      </c>
      <c r="AK866" s="6"/>
      <c r="AL866" s="6"/>
      <c r="AM866" s="112">
        <v>0.0</v>
      </c>
      <c r="AN866" s="112">
        <v>0.0</v>
      </c>
      <c r="AO866" s="112">
        <v>100.0</v>
      </c>
      <c r="AP866" s="112">
        <v>1.0</v>
      </c>
      <c r="AQ866" s="112">
        <v>0.81</v>
      </c>
      <c r="AR866" s="112">
        <v>15.49867</v>
      </c>
      <c r="AS866" s="112">
        <v>79.097</v>
      </c>
      <c r="AT866" s="112">
        <v>2.931525</v>
      </c>
      <c r="AU866" s="112">
        <v>15.2189</v>
      </c>
      <c r="AV866" s="112">
        <v>8.620125</v>
      </c>
      <c r="AW866" s="112">
        <v>45.6567</v>
      </c>
      <c r="AX866" s="112">
        <v>0.0</v>
      </c>
      <c r="AY866" s="112">
        <v>0.6659672</v>
      </c>
      <c r="AZ866" s="112">
        <v>0.3169677</v>
      </c>
    </row>
    <row r="867" hidden="1">
      <c r="A867">
        <f t="shared" si="2"/>
        <v>0</v>
      </c>
      <c r="B867" t="str">
        <f t="shared" si="3"/>
        <v/>
      </c>
      <c r="C867" t="str">
        <f>if(and(D$4&gt;1,E867=PROSES!$D$22),,D867)</f>
        <v/>
      </c>
      <c r="D867" s="1" t="str">
        <f>if(and(F$4&gt;1,F867=PROSES!$B$10),,F867)</f>
        <v/>
      </c>
      <c r="E867" t="str">
        <f t="shared" si="4"/>
        <v/>
      </c>
      <c r="F867" t="str">
        <f t="shared" si="5"/>
        <v/>
      </c>
      <c r="G867" s="1" t="str">
        <f>if(Z867=PROSES!$E$29,T867,)</f>
        <v/>
      </c>
      <c r="H867" t="str">
        <f>if(X867=PROSES!$E$29,T867,)</f>
        <v/>
      </c>
      <c r="I867" t="str">
        <f t="shared" si="6"/>
        <v/>
      </c>
      <c r="J867" t="str">
        <f>if(and($K$4&gt;1,R867=PROSES!$C$2),,K867)</f>
        <v/>
      </c>
      <c r="K867" s="1" t="str">
        <f>if(and($L$4&gt;1,L867=PROSES!$B$2),,L867)</f>
        <v/>
      </c>
      <c r="L867" t="str">
        <f t="shared" si="7"/>
        <v/>
      </c>
      <c r="M867" t="str">
        <f>if(Z867=PROSES!$B$3,T867,)</f>
        <v/>
      </c>
      <c r="N867" t="str">
        <f>if(X867=PROSES!$B$3,T867,)</f>
        <v/>
      </c>
      <c r="O867" t="str">
        <f t="shared" si="8"/>
        <v/>
      </c>
      <c r="P867" t="str">
        <f>if(Z867=PROSES!$B$1,T867,)</f>
        <v/>
      </c>
      <c r="Q867" t="str">
        <f>if(X867=PROSES!$B$1,T867,)</f>
        <v/>
      </c>
      <c r="R867" t="str">
        <f t="shared" si="9"/>
        <v>4NGJKII</v>
      </c>
      <c r="S867" s="3"/>
      <c r="T867" s="68" t="s">
        <v>3897</v>
      </c>
      <c r="U867" s="68" t="s">
        <v>82</v>
      </c>
      <c r="V867" s="68" t="s">
        <v>82</v>
      </c>
      <c r="W867" s="68" t="s">
        <v>1720</v>
      </c>
      <c r="X867" s="68" t="s">
        <v>3898</v>
      </c>
      <c r="Y867" s="68" t="s">
        <v>88</v>
      </c>
      <c r="Z867" s="68"/>
      <c r="AA867" s="68" t="s">
        <v>617</v>
      </c>
      <c r="AB867" s="6"/>
      <c r="AC867" s="6"/>
      <c r="AD867" s="112">
        <v>0.0</v>
      </c>
      <c r="AE867" s="112">
        <v>1.0</v>
      </c>
      <c r="AF867" s="6"/>
      <c r="AG867" s="112">
        <v>2.66</v>
      </c>
      <c r="AH867" s="112">
        <v>1.0</v>
      </c>
      <c r="AI867" s="68" t="s">
        <v>64</v>
      </c>
      <c r="AJ867" s="112">
        <v>0.0</v>
      </c>
      <c r="AK867" s="6"/>
      <c r="AL867" s="6"/>
      <c r="AM867" s="112">
        <v>0.0</v>
      </c>
      <c r="AN867" s="112">
        <v>0.0</v>
      </c>
      <c r="AO867" s="112">
        <v>100.0</v>
      </c>
      <c r="AP867" s="112">
        <v>1.0</v>
      </c>
      <c r="AQ867" s="112">
        <v>1.62</v>
      </c>
      <c r="AR867" s="112">
        <v>0.7597966</v>
      </c>
      <c r="AS867" s="112">
        <v>82.6645</v>
      </c>
      <c r="AT867" s="112">
        <v>0.0970102</v>
      </c>
      <c r="AU867" s="112">
        <v>0.7535781</v>
      </c>
      <c r="AV867" s="112">
        <v>0.340214</v>
      </c>
      <c r="AW867" s="112">
        <v>1.86466</v>
      </c>
      <c r="AX867" s="112">
        <v>0.0</v>
      </c>
      <c r="AY867" s="112">
        <v>0.4989879</v>
      </c>
      <c r="AZ867" s="112">
        <v>-5.011197</v>
      </c>
    </row>
    <row r="868" hidden="1">
      <c r="A868">
        <f t="shared" si="2"/>
        <v>0</v>
      </c>
      <c r="B868" t="str">
        <f t="shared" si="3"/>
        <v/>
      </c>
      <c r="C868" t="str">
        <f>if(and(D$4&gt;1,E868=PROSES!$D$22),,D868)</f>
        <v/>
      </c>
      <c r="D868" s="1" t="str">
        <f>if(and(F$4&gt;1,F868=PROSES!$B$10),,F868)</f>
        <v/>
      </c>
      <c r="E868" t="str">
        <f t="shared" si="4"/>
        <v/>
      </c>
      <c r="F868" t="str">
        <f t="shared" si="5"/>
        <v/>
      </c>
      <c r="G868" s="1" t="str">
        <f>if(Z868=PROSES!$E$29,T868,)</f>
        <v/>
      </c>
      <c r="H868" t="str">
        <f>if(X868=PROSES!$E$29,T868,)</f>
        <v/>
      </c>
      <c r="I868" t="str">
        <f t="shared" si="6"/>
        <v/>
      </c>
      <c r="J868" t="str">
        <f>if(and($K$4&gt;1,R868=PROSES!$C$2),,K868)</f>
        <v/>
      </c>
      <c r="K868" s="1" t="str">
        <f>if(and($L$4&gt;1,L868=PROSES!$B$2),,L868)</f>
        <v/>
      </c>
      <c r="L868" t="str">
        <f t="shared" si="7"/>
        <v/>
      </c>
      <c r="M868" t="str">
        <f>if(Z868=PROSES!$B$3,T868,)</f>
        <v/>
      </c>
      <c r="N868" t="str">
        <f>if(X868=PROSES!$B$3,T868,)</f>
        <v/>
      </c>
      <c r="O868" t="str">
        <f t="shared" si="8"/>
        <v/>
      </c>
      <c r="P868" t="str">
        <f>if(Z868=PROSES!$B$1,T868,)</f>
        <v/>
      </c>
      <c r="Q868" t="str">
        <f>if(X868=PROSES!$B$1,T868,)</f>
        <v/>
      </c>
      <c r="R868" t="str">
        <f t="shared" si="9"/>
        <v>4NGJKII</v>
      </c>
      <c r="S868" s="3"/>
      <c r="T868" s="68" t="s">
        <v>3899</v>
      </c>
      <c r="U868" s="68" t="s">
        <v>82</v>
      </c>
      <c r="V868" s="68" t="s">
        <v>82</v>
      </c>
      <c r="W868" s="68" t="s">
        <v>1720</v>
      </c>
      <c r="X868" s="68" t="s">
        <v>3898</v>
      </c>
      <c r="Y868" s="68" t="s">
        <v>88</v>
      </c>
      <c r="Z868" s="68"/>
      <c r="AA868" s="68" t="s">
        <v>612</v>
      </c>
      <c r="AB868" s="6"/>
      <c r="AC868" s="6"/>
      <c r="AD868" s="112">
        <v>0.0</v>
      </c>
      <c r="AE868" s="112">
        <v>1.0</v>
      </c>
      <c r="AF868" s="6"/>
      <c r="AG868" s="112">
        <v>2.66</v>
      </c>
      <c r="AH868" s="112">
        <v>1.0</v>
      </c>
      <c r="AI868" s="68" t="s">
        <v>64</v>
      </c>
      <c r="AJ868" s="112">
        <v>0.0</v>
      </c>
      <c r="AK868" s="6"/>
      <c r="AL868" s="6"/>
      <c r="AM868" s="112">
        <v>0.0</v>
      </c>
      <c r="AN868" s="112">
        <v>0.0</v>
      </c>
      <c r="AO868" s="112">
        <v>100.0</v>
      </c>
      <c r="AP868" s="112">
        <v>1.0</v>
      </c>
      <c r="AQ868" s="112">
        <v>1.62</v>
      </c>
      <c r="AR868" s="112">
        <v>0.7597966</v>
      </c>
      <c r="AS868" s="112">
        <v>82.6645</v>
      </c>
      <c r="AT868" s="112">
        <v>0.0970102</v>
      </c>
      <c r="AU868" s="112">
        <v>0.7535781</v>
      </c>
      <c r="AV868" s="112">
        <v>0.340214</v>
      </c>
      <c r="AW868" s="112">
        <v>1.86466</v>
      </c>
      <c r="AX868" s="112">
        <v>0.0</v>
      </c>
      <c r="AY868" s="112">
        <v>0.4989879</v>
      </c>
      <c r="AZ868" s="112">
        <v>-5.011197</v>
      </c>
    </row>
    <row r="869" hidden="1">
      <c r="A869">
        <f t="shared" si="2"/>
        <v>0</v>
      </c>
      <c r="B869" t="str">
        <f t="shared" si="3"/>
        <v/>
      </c>
      <c r="C869" t="str">
        <f>if(and(D$4&gt;1,E869=PROSES!$D$22),,D869)</f>
        <v/>
      </c>
      <c r="D869" s="1" t="str">
        <f>if(and(F$4&gt;1,F869=PROSES!$B$10),,F869)</f>
        <v/>
      </c>
      <c r="E869" t="str">
        <f t="shared" si="4"/>
        <v/>
      </c>
      <c r="F869" t="str">
        <f t="shared" si="5"/>
        <v/>
      </c>
      <c r="G869" s="1" t="str">
        <f>if(Z869=PROSES!$E$29,T869,)</f>
        <v/>
      </c>
      <c r="H869" t="str">
        <f>if(X869=PROSES!$E$29,T869,)</f>
        <v/>
      </c>
      <c r="I869" t="str">
        <f t="shared" si="6"/>
        <v/>
      </c>
      <c r="J869" t="str">
        <f>if(and($K$4&gt;1,R869=PROSES!$C$2),,K869)</f>
        <v/>
      </c>
      <c r="K869" s="1" t="str">
        <f>if(and($L$4&gt;1,L869=PROSES!$B$2),,L869)</f>
        <v/>
      </c>
      <c r="L869" t="str">
        <f t="shared" si="7"/>
        <v/>
      </c>
      <c r="M869" t="str">
        <f>if(Z869=PROSES!$B$3,T869,)</f>
        <v/>
      </c>
      <c r="N869" t="str">
        <f>if(X869=PROSES!$B$3,T869,)</f>
        <v/>
      </c>
      <c r="O869" t="str">
        <f t="shared" si="8"/>
        <v/>
      </c>
      <c r="P869" t="str">
        <f>if(Z869=PROSES!$B$1,T869,)</f>
        <v/>
      </c>
      <c r="Q869" t="str">
        <f>if(X869=PROSES!$B$1,T869,)</f>
        <v/>
      </c>
      <c r="R869" t="str">
        <f t="shared" si="9"/>
        <v>4NGJKII</v>
      </c>
      <c r="S869" s="3"/>
      <c r="T869" s="68" t="s">
        <v>3900</v>
      </c>
      <c r="U869" s="68" t="s">
        <v>82</v>
      </c>
      <c r="V869" s="68" t="s">
        <v>82</v>
      </c>
      <c r="W869" s="68" t="s">
        <v>1720</v>
      </c>
      <c r="X869" s="68" t="s">
        <v>3898</v>
      </c>
      <c r="Y869" s="68" t="s">
        <v>88</v>
      </c>
      <c r="Z869" s="68"/>
      <c r="AA869" s="68" t="s">
        <v>1136</v>
      </c>
      <c r="AB869" s="6"/>
      <c r="AC869" s="6"/>
      <c r="AD869" s="112">
        <v>0.0</v>
      </c>
      <c r="AE869" s="112">
        <v>1.0</v>
      </c>
      <c r="AF869" s="6"/>
      <c r="AG869" s="112">
        <v>2.66</v>
      </c>
      <c r="AH869" s="112">
        <v>1.0</v>
      </c>
      <c r="AI869" s="68" t="s">
        <v>64</v>
      </c>
      <c r="AJ869" s="112">
        <v>0.0</v>
      </c>
      <c r="AK869" s="6"/>
      <c r="AL869" s="6"/>
      <c r="AM869" s="112">
        <v>0.0</v>
      </c>
      <c r="AN869" s="112">
        <v>0.0</v>
      </c>
      <c r="AO869" s="112">
        <v>100.0</v>
      </c>
      <c r="AP869" s="112">
        <v>1.0</v>
      </c>
      <c r="AQ869" s="112">
        <v>1.62</v>
      </c>
      <c r="AR869" s="112">
        <v>0.7597966</v>
      </c>
      <c r="AS869" s="112">
        <v>82.6645</v>
      </c>
      <c r="AT869" s="112">
        <v>0.0970102</v>
      </c>
      <c r="AU869" s="112">
        <v>0.7535781</v>
      </c>
      <c r="AV869" s="112">
        <v>0.340214</v>
      </c>
      <c r="AW869" s="112">
        <v>1.86466</v>
      </c>
      <c r="AX869" s="112">
        <v>0.0</v>
      </c>
      <c r="AY869" s="112">
        <v>0.4989879</v>
      </c>
      <c r="AZ869" s="112">
        <v>-5.011197</v>
      </c>
    </row>
    <row r="870" hidden="1">
      <c r="A870">
        <f t="shared" si="2"/>
        <v>0</v>
      </c>
      <c r="B870" t="str">
        <f t="shared" si="3"/>
        <v/>
      </c>
      <c r="C870" t="str">
        <f>if(and(D$4&gt;1,E870=PROSES!$D$22),,D870)</f>
        <v/>
      </c>
      <c r="D870" s="1" t="str">
        <f>if(and(F$4&gt;1,F870=PROSES!$B$10),,F870)</f>
        <v/>
      </c>
      <c r="E870" t="str">
        <f t="shared" si="4"/>
        <v/>
      </c>
      <c r="F870" t="str">
        <f t="shared" si="5"/>
        <v/>
      </c>
      <c r="G870" s="1" t="str">
        <f>if(Z870=PROSES!$E$29,T870,)</f>
        <v/>
      </c>
      <c r="H870" t="str">
        <f>if(X870=PROSES!$E$29,T870,)</f>
        <v/>
      </c>
      <c r="I870" t="str">
        <f t="shared" si="6"/>
        <v/>
      </c>
      <c r="J870" t="str">
        <f>if(and($K$4&gt;1,R870=PROSES!$C$2),,K870)</f>
        <v/>
      </c>
      <c r="K870" s="1" t="str">
        <f>if(and($L$4&gt;1,L870=PROSES!$B$2),,L870)</f>
        <v/>
      </c>
      <c r="L870" t="str">
        <f t="shared" si="7"/>
        <v/>
      </c>
      <c r="M870" t="str">
        <f>if(Z870=PROSES!$B$3,T870,)</f>
        <v/>
      </c>
      <c r="N870" t="str">
        <f>if(X870=PROSES!$B$3,T870,)</f>
        <v/>
      </c>
      <c r="O870" t="str">
        <f t="shared" si="8"/>
        <v/>
      </c>
      <c r="P870" t="str">
        <f>if(Z870=PROSES!$B$1,T870,)</f>
        <v/>
      </c>
      <c r="Q870" t="str">
        <f>if(X870=PROSES!$B$1,T870,)</f>
        <v/>
      </c>
      <c r="R870" t="str">
        <f t="shared" si="9"/>
        <v>4NGJKII</v>
      </c>
      <c r="S870" s="3"/>
      <c r="T870" s="68" t="s">
        <v>3901</v>
      </c>
      <c r="U870" s="68" t="s">
        <v>82</v>
      </c>
      <c r="V870" s="68" t="s">
        <v>82</v>
      </c>
      <c r="W870" s="68" t="s">
        <v>1720</v>
      </c>
      <c r="X870" s="68"/>
      <c r="Y870" s="68" t="s">
        <v>1301</v>
      </c>
      <c r="Z870" s="68" t="s">
        <v>3898</v>
      </c>
      <c r="AA870" s="68" t="s">
        <v>88</v>
      </c>
      <c r="AB870" s="6"/>
      <c r="AC870" s="6"/>
      <c r="AD870" s="112">
        <v>0.0</v>
      </c>
      <c r="AE870" s="112">
        <v>1.0</v>
      </c>
      <c r="AF870" s="6"/>
      <c r="AG870" s="112">
        <v>2.66</v>
      </c>
      <c r="AH870" s="112">
        <v>1.0</v>
      </c>
      <c r="AI870" s="68" t="s">
        <v>64</v>
      </c>
      <c r="AJ870" s="112">
        <v>0.0</v>
      </c>
      <c r="AK870" s="6"/>
      <c r="AL870" s="6"/>
      <c r="AM870" s="112">
        <v>0.0</v>
      </c>
      <c r="AN870" s="112">
        <v>0.0</v>
      </c>
      <c r="AO870" s="112">
        <v>100.0</v>
      </c>
      <c r="AP870" s="112">
        <v>1.0</v>
      </c>
      <c r="AQ870" s="112">
        <v>1.62</v>
      </c>
      <c r="AR870" s="112">
        <v>0.7597966</v>
      </c>
      <c r="AS870" s="112">
        <v>82.6645</v>
      </c>
      <c r="AT870" s="112">
        <v>0.0970102</v>
      </c>
      <c r="AU870" s="112">
        <v>0.7535781</v>
      </c>
      <c r="AV870" s="112">
        <v>0.340214</v>
      </c>
      <c r="AW870" s="112">
        <v>1.86466</v>
      </c>
      <c r="AX870" s="112">
        <v>0.0</v>
      </c>
      <c r="AY870" s="112">
        <v>0.4989879</v>
      </c>
      <c r="AZ870" s="112">
        <v>-5.011197</v>
      </c>
    </row>
    <row r="871" hidden="1">
      <c r="A871">
        <f t="shared" si="2"/>
        <v>0</v>
      </c>
      <c r="B871" t="str">
        <f t="shared" si="3"/>
        <v/>
      </c>
      <c r="C871" t="str">
        <f>if(and(D$4&gt;1,E871=PROSES!$D$22),,D871)</f>
        <v/>
      </c>
      <c r="D871" s="1" t="str">
        <f>if(and(F$4&gt;1,F871=PROSES!$B$10),,F871)</f>
        <v/>
      </c>
      <c r="E871" t="str">
        <f t="shared" si="4"/>
        <v/>
      </c>
      <c r="F871" t="str">
        <f t="shared" si="5"/>
        <v/>
      </c>
      <c r="G871" s="1" t="str">
        <f>if(Z871=PROSES!$E$29,T871,)</f>
        <v/>
      </c>
      <c r="H871" t="str">
        <f>if(X871=PROSES!$E$29,T871,)</f>
        <v/>
      </c>
      <c r="I871" t="str">
        <f t="shared" si="6"/>
        <v/>
      </c>
      <c r="J871" t="str">
        <f>if(and($K$4&gt;1,R871=PROSES!$C$2),,K871)</f>
        <v/>
      </c>
      <c r="K871" s="1" t="str">
        <f>if(and($L$4&gt;1,L871=PROSES!$B$2),,L871)</f>
        <v/>
      </c>
      <c r="L871" t="str">
        <f t="shared" si="7"/>
        <v/>
      </c>
      <c r="M871" t="str">
        <f>if(Z871=PROSES!$B$3,T871,)</f>
        <v/>
      </c>
      <c r="N871" t="str">
        <f>if(X871=PROSES!$B$3,T871,)</f>
        <v/>
      </c>
      <c r="O871" t="str">
        <f t="shared" si="8"/>
        <v/>
      </c>
      <c r="P871" t="str">
        <f>if(Z871=PROSES!$B$1,T871,)</f>
        <v/>
      </c>
      <c r="Q871" t="str">
        <f>if(X871=PROSES!$B$1,T871,)</f>
        <v/>
      </c>
      <c r="R871" t="str">
        <f t="shared" si="9"/>
        <v>NGANJUK4CARUBAN4</v>
      </c>
      <c r="S871" s="3"/>
      <c r="T871" s="68" t="s">
        <v>1517</v>
      </c>
      <c r="U871" s="68" t="s">
        <v>82</v>
      </c>
      <c r="V871" s="68" t="s">
        <v>82</v>
      </c>
      <c r="W871" s="68" t="s">
        <v>122</v>
      </c>
      <c r="X871" s="68" t="s">
        <v>1276</v>
      </c>
      <c r="Y871" s="68" t="s">
        <v>123</v>
      </c>
      <c r="Z871" s="68" t="s">
        <v>1438</v>
      </c>
      <c r="AA871" s="68" t="s">
        <v>123</v>
      </c>
      <c r="AB871" s="6"/>
      <c r="AC871" s="6"/>
      <c r="AD871" s="112">
        <v>0.0</v>
      </c>
      <c r="AE871" s="112">
        <v>1.0</v>
      </c>
      <c r="AF871" s="6"/>
      <c r="AG871" s="112">
        <v>39.442</v>
      </c>
      <c r="AH871" s="112">
        <v>0.97</v>
      </c>
      <c r="AI871" s="68" t="s">
        <v>64</v>
      </c>
      <c r="AJ871" s="112">
        <v>0.0</v>
      </c>
      <c r="AK871" s="6"/>
      <c r="AL871" s="6"/>
      <c r="AM871" s="112">
        <v>0.0</v>
      </c>
      <c r="AN871" s="112">
        <v>0.0</v>
      </c>
      <c r="AO871" s="112">
        <v>100.0</v>
      </c>
      <c r="AP871" s="112">
        <v>1.0</v>
      </c>
      <c r="AQ871" s="112">
        <v>0.4268</v>
      </c>
      <c r="AR871" s="112">
        <v>17.51299</v>
      </c>
      <c r="AS871" s="112">
        <v>60.66966</v>
      </c>
      <c r="AT871" s="112">
        <v>8.578635</v>
      </c>
      <c r="AU871" s="112">
        <v>15.268</v>
      </c>
      <c r="AV871" s="112">
        <v>14.49494</v>
      </c>
      <c r="AW871" s="112">
        <v>45.80399</v>
      </c>
      <c r="AX871" s="112">
        <v>0.0</v>
      </c>
      <c r="AY871" s="112">
        <v>0.5920149</v>
      </c>
      <c r="AZ871" s="112">
        <v>18.36523</v>
      </c>
    </row>
    <row r="872" hidden="1">
      <c r="A872">
        <f t="shared" si="2"/>
        <v>0</v>
      </c>
      <c r="B872" t="str">
        <f t="shared" si="3"/>
        <v/>
      </c>
      <c r="C872" t="str">
        <f>if(and(D$4&gt;1,E872=PROSES!$D$22),,D872)</f>
        <v/>
      </c>
      <c r="D872" s="1" t="str">
        <f>if(and(F$4&gt;1,F872=PROSES!$B$10),,F872)</f>
        <v/>
      </c>
      <c r="E872" t="str">
        <f t="shared" si="4"/>
        <v/>
      </c>
      <c r="F872" t="str">
        <f t="shared" si="5"/>
        <v/>
      </c>
      <c r="G872" s="1" t="str">
        <f>if(Z872=PROSES!$E$29,T872,)</f>
        <v/>
      </c>
      <c r="H872" t="str">
        <f>if(X872=PROSES!$E$29,T872,)</f>
        <v/>
      </c>
      <c r="I872" t="str">
        <f t="shared" si="6"/>
        <v/>
      </c>
      <c r="J872" t="str">
        <f>if(and($K$4&gt;1,R872=PROSES!$C$2),,K872)</f>
        <v/>
      </c>
      <c r="K872" s="1" t="str">
        <f>if(and($L$4&gt;1,L872=PROSES!$B$2),,L872)</f>
        <v/>
      </c>
      <c r="L872" t="str">
        <f t="shared" si="7"/>
        <v/>
      </c>
      <c r="M872" t="str">
        <f>if(Z872=PROSES!$B$3,T872,)</f>
        <v/>
      </c>
      <c r="N872" t="str">
        <f>if(X872=PROSES!$B$3,T872,)</f>
        <v/>
      </c>
      <c r="O872" t="str">
        <f t="shared" si="8"/>
        <v/>
      </c>
      <c r="P872" t="str">
        <f>if(Z872=PROSES!$B$1,T872,)</f>
        <v/>
      </c>
      <c r="Q872" t="str">
        <f>if(X872=PROSES!$B$1,T872,)</f>
        <v/>
      </c>
      <c r="R872" t="str">
        <f t="shared" si="9"/>
        <v>NEW JATAKETANGERANG</v>
      </c>
      <c r="S872" s="3"/>
      <c r="T872" s="68" t="s">
        <v>3902</v>
      </c>
      <c r="U872" s="68" t="s">
        <v>58</v>
      </c>
      <c r="V872" s="68" t="s">
        <v>58</v>
      </c>
      <c r="W872" s="68" t="s">
        <v>90</v>
      </c>
      <c r="X872" s="68" t="s">
        <v>3833</v>
      </c>
      <c r="Y872" s="115">
        <v>44201.0</v>
      </c>
      <c r="Z872" s="68" t="s">
        <v>701</v>
      </c>
      <c r="AA872" s="115">
        <v>44232.0</v>
      </c>
      <c r="AB872" s="6"/>
      <c r="AC872" s="6"/>
      <c r="AD872" s="112">
        <v>0.0</v>
      </c>
      <c r="AE872" s="112">
        <v>1.0</v>
      </c>
      <c r="AF872" s="6"/>
      <c r="AG872" s="112">
        <v>6.87</v>
      </c>
      <c r="AH872" s="112">
        <v>1.0</v>
      </c>
      <c r="AI872" s="68" t="s">
        <v>64</v>
      </c>
      <c r="AJ872" s="112">
        <v>0.0</v>
      </c>
      <c r="AK872" s="6"/>
      <c r="AL872" s="6"/>
      <c r="AM872" s="112">
        <v>0.0</v>
      </c>
      <c r="AN872" s="112">
        <v>0.0</v>
      </c>
      <c r="AO872" s="112">
        <v>100.0</v>
      </c>
      <c r="AP872" s="112">
        <v>1.0</v>
      </c>
      <c r="AQ872" s="112">
        <v>1.62</v>
      </c>
      <c r="AR872" s="112">
        <v>1.94665</v>
      </c>
      <c r="AS872" s="112">
        <v>82.15014</v>
      </c>
      <c r="AT872" s="112">
        <v>0.265869</v>
      </c>
      <c r="AU872" s="112">
        <v>1.928409</v>
      </c>
      <c r="AV872" s="112">
        <v>1.296369</v>
      </c>
      <c r="AW872" s="112">
        <v>5.785227</v>
      </c>
      <c r="AX872" s="112">
        <v>0.0</v>
      </c>
      <c r="AY872" s="112">
        <v>0.683587</v>
      </c>
      <c r="AZ872" s="112">
        <v>-7.109503</v>
      </c>
    </row>
    <row r="873" hidden="1">
      <c r="A873">
        <f t="shared" si="2"/>
        <v>0</v>
      </c>
      <c r="B873" t="str">
        <f t="shared" si="3"/>
        <v/>
      </c>
      <c r="C873" t="str">
        <f>if(and(D$4&gt;1,E873=PROSES!$D$22),,D873)</f>
        <v/>
      </c>
      <c r="D873" s="1" t="str">
        <f>if(and(F$4&gt;1,F873=PROSES!$B$10),,F873)</f>
        <v/>
      </c>
      <c r="E873" t="str">
        <f t="shared" si="4"/>
        <v/>
      </c>
      <c r="F873" t="str">
        <f t="shared" si="5"/>
        <v/>
      </c>
      <c r="G873" s="1" t="str">
        <f>if(Z873=PROSES!$E$29,T873,)</f>
        <v/>
      </c>
      <c r="H873" t="str">
        <f>if(X873=PROSES!$E$29,T873,)</f>
        <v/>
      </c>
      <c r="I873" t="str">
        <f t="shared" si="6"/>
        <v/>
      </c>
      <c r="J873" t="str">
        <f>if(and($K$4&gt;1,R873=PROSES!$C$2),,K873)</f>
        <v/>
      </c>
      <c r="K873" s="1" t="str">
        <f>if(and($L$4&gt;1,L873=PROSES!$B$2),,L873)</f>
        <v/>
      </c>
      <c r="L873" t="str">
        <f t="shared" si="7"/>
        <v/>
      </c>
      <c r="M873" t="str">
        <f>if(Z873=PROSES!$B$3,T873,)</f>
        <v/>
      </c>
      <c r="N873" t="str">
        <f>if(X873=PROSES!$B$3,T873,)</f>
        <v/>
      </c>
      <c r="O873" t="str">
        <f t="shared" si="8"/>
        <v/>
      </c>
      <c r="P873" t="str">
        <f>if(Z873=PROSES!$B$1,T873,)</f>
        <v/>
      </c>
      <c r="Q873" t="str">
        <f>if(X873=PROSES!$B$1,T873,)</f>
        <v/>
      </c>
      <c r="R873" t="str">
        <f t="shared" si="9"/>
        <v>NEW JATAKETANGERANG</v>
      </c>
      <c r="S873" s="3"/>
      <c r="T873" s="68" t="s">
        <v>3903</v>
      </c>
      <c r="U873" s="68" t="s">
        <v>58</v>
      </c>
      <c r="V873" s="68" t="s">
        <v>58</v>
      </c>
      <c r="W873" s="68" t="s">
        <v>90</v>
      </c>
      <c r="X873" s="68" t="s">
        <v>3833</v>
      </c>
      <c r="Y873" s="115">
        <v>44232.0</v>
      </c>
      <c r="Z873" s="68" t="s">
        <v>701</v>
      </c>
      <c r="AA873" s="115">
        <v>44232.0</v>
      </c>
      <c r="AB873" s="6"/>
      <c r="AC873" s="6"/>
      <c r="AD873" s="112">
        <v>0.0</v>
      </c>
      <c r="AE873" s="112">
        <v>1.0</v>
      </c>
      <c r="AF873" s="6"/>
      <c r="AG873" s="112">
        <v>6.87</v>
      </c>
      <c r="AH873" s="112">
        <v>1.0</v>
      </c>
      <c r="AI873" s="68" t="s">
        <v>64</v>
      </c>
      <c r="AJ873" s="112">
        <v>0.0</v>
      </c>
      <c r="AK873" s="6"/>
      <c r="AL873" s="6"/>
      <c r="AM873" s="112">
        <v>0.0</v>
      </c>
      <c r="AN873" s="112">
        <v>0.0</v>
      </c>
      <c r="AO873" s="112">
        <v>100.0</v>
      </c>
      <c r="AP873" s="112">
        <v>1.0</v>
      </c>
      <c r="AQ873" s="112">
        <v>1.62</v>
      </c>
      <c r="AR873" s="112">
        <v>1.94665</v>
      </c>
      <c r="AS873" s="112">
        <v>82.15014</v>
      </c>
      <c r="AT873" s="112">
        <v>0.265869</v>
      </c>
      <c r="AU873" s="112">
        <v>1.928409</v>
      </c>
      <c r="AV873" s="112">
        <v>1.296369</v>
      </c>
      <c r="AW873" s="112">
        <v>5.785227</v>
      </c>
      <c r="AX873" s="112">
        <v>0.0</v>
      </c>
      <c r="AY873" s="112">
        <v>0.683587</v>
      </c>
      <c r="AZ873" s="112">
        <v>-7.109503</v>
      </c>
    </row>
    <row r="874" hidden="1">
      <c r="A874">
        <f t="shared" si="2"/>
        <v>0</v>
      </c>
      <c r="B874" t="str">
        <f t="shared" si="3"/>
        <v/>
      </c>
      <c r="C874" t="str">
        <f>if(and(D$4&gt;1,E874=PROSES!$D$22),,D874)</f>
        <v/>
      </c>
      <c r="D874" s="1" t="str">
        <f>if(and(F$4&gt;1,F874=PROSES!$B$10),,F874)</f>
        <v/>
      </c>
      <c r="E874" t="str">
        <f t="shared" si="4"/>
        <v/>
      </c>
      <c r="F874" t="str">
        <f t="shared" si="5"/>
        <v/>
      </c>
      <c r="G874" s="1" t="str">
        <f>if(Z874=PROSES!$E$29,T874,)</f>
        <v/>
      </c>
      <c r="H874" t="str">
        <f>if(X874=PROSES!$E$29,T874,)</f>
        <v/>
      </c>
      <c r="I874" t="str">
        <f t="shared" si="6"/>
        <v/>
      </c>
      <c r="J874" t="str">
        <f>if(and($K$4&gt;1,R874=PROSES!$C$2),,K874)</f>
        <v/>
      </c>
      <c r="K874" s="1" t="str">
        <f>if(and($L$4&gt;1,L874=PROSES!$B$2),,L874)</f>
        <v/>
      </c>
      <c r="L874" t="str">
        <f t="shared" si="7"/>
        <v/>
      </c>
      <c r="M874" t="str">
        <f>if(Z874=PROSES!$B$3,T874,)</f>
        <v/>
      </c>
      <c r="N874" t="str">
        <f>if(X874=PROSES!$B$3,T874,)</f>
        <v/>
      </c>
      <c r="O874" t="str">
        <f t="shared" si="8"/>
        <v/>
      </c>
      <c r="P874" t="str">
        <f>if(Z874=PROSES!$B$1,T874,)</f>
        <v/>
      </c>
      <c r="Q874" t="str">
        <f>if(X874=PROSES!$B$1,T874,)</f>
        <v/>
      </c>
      <c r="R874" t="str">
        <f t="shared" si="9"/>
        <v>GIS PULOGADUNG BARU 2PULOGADUNG GIS BARU</v>
      </c>
      <c r="S874" s="3"/>
      <c r="T874" s="68" t="s">
        <v>3904</v>
      </c>
      <c r="U874" s="68" t="s">
        <v>58</v>
      </c>
      <c r="V874" s="68" t="s">
        <v>58</v>
      </c>
      <c r="W874" s="68" t="s">
        <v>3905</v>
      </c>
      <c r="X874" s="68" t="s">
        <v>3906</v>
      </c>
      <c r="Y874" s="68" t="s">
        <v>61</v>
      </c>
      <c r="Z874" s="68" t="s">
        <v>298</v>
      </c>
      <c r="AA874" s="68" t="s">
        <v>66</v>
      </c>
      <c r="AB874" s="6"/>
      <c r="AC874" s="6"/>
      <c r="AD874" s="112">
        <v>0.0</v>
      </c>
      <c r="AE874" s="112">
        <v>1.0</v>
      </c>
      <c r="AF874" s="6"/>
      <c r="AG874" s="112">
        <v>0.4</v>
      </c>
      <c r="AH874" s="112">
        <v>1.0</v>
      </c>
      <c r="AI874" s="68" t="s">
        <v>64</v>
      </c>
      <c r="AJ874" s="112">
        <v>0.0</v>
      </c>
      <c r="AK874" s="6"/>
      <c r="AL874" s="6"/>
      <c r="AM874" s="112">
        <v>0.0</v>
      </c>
      <c r="AN874" s="112">
        <v>0.0</v>
      </c>
      <c r="AO874" s="112">
        <v>100.0</v>
      </c>
      <c r="AP874" s="112">
        <v>1.0</v>
      </c>
      <c r="AQ874" s="112">
        <v>4.126</v>
      </c>
      <c r="AR874" s="112">
        <v>0.05264834</v>
      </c>
      <c r="AS874" s="112">
        <v>61.25405</v>
      </c>
      <c r="AT874" s="112">
        <v>0.02532</v>
      </c>
      <c r="AU874" s="112">
        <v>0.04616</v>
      </c>
      <c r="AV874" s="112">
        <v>0.0852</v>
      </c>
      <c r="AW874" s="112">
        <v>0.1384</v>
      </c>
      <c r="AX874" s="112">
        <v>0.0</v>
      </c>
      <c r="AY874" s="112">
        <v>0.6962672</v>
      </c>
      <c r="AZ874" s="112">
        <v>-4.24472</v>
      </c>
    </row>
    <row r="875" hidden="1">
      <c r="A875">
        <f t="shared" si="2"/>
        <v>0</v>
      </c>
      <c r="B875" t="str">
        <f t="shared" si="3"/>
        <v/>
      </c>
      <c r="C875" t="str">
        <f>if(and(D$4&gt;1,E875=PROSES!$D$22),,D875)</f>
        <v/>
      </c>
      <c r="D875" s="1" t="str">
        <f>if(and(F$4&gt;1,F875=PROSES!$B$10),,F875)</f>
        <v/>
      </c>
      <c r="E875" t="str">
        <f t="shared" si="4"/>
        <v/>
      </c>
      <c r="F875" t="str">
        <f t="shared" si="5"/>
        <v/>
      </c>
      <c r="G875" s="1" t="str">
        <f>if(Z875=PROSES!$E$29,T875,)</f>
        <v/>
      </c>
      <c r="H875" t="str">
        <f>if(X875=PROSES!$E$29,T875,)</f>
        <v/>
      </c>
      <c r="I875" t="str">
        <f t="shared" si="6"/>
        <v/>
      </c>
      <c r="J875" t="str">
        <f>if(and($K$4&gt;1,R875=PROSES!$C$2),,K875)</f>
        <v/>
      </c>
      <c r="K875" s="1" t="str">
        <f>if(and($L$4&gt;1,L875=PROSES!$B$2),,L875)</f>
        <v/>
      </c>
      <c r="L875" t="str">
        <f t="shared" si="7"/>
        <v/>
      </c>
      <c r="M875" t="str">
        <f>if(Z875=PROSES!$B$3,T875,)</f>
        <v/>
      </c>
      <c r="N875" t="str">
        <f>if(X875=PROSES!$B$3,T875,)</f>
        <v/>
      </c>
      <c r="O875" t="str">
        <f t="shared" si="8"/>
        <v/>
      </c>
      <c r="P875" t="str">
        <f>if(Z875=PROSES!$B$1,T875,)</f>
        <v/>
      </c>
      <c r="Q875" t="str">
        <f>if(X875=PROSES!$B$1,T875,)</f>
        <v/>
      </c>
      <c r="R875" t="str">
        <f t="shared" si="9"/>
        <v>GIS PULOGADUNG BARU 2PULOGADUNG GIS BARU</v>
      </c>
      <c r="S875" s="3"/>
      <c r="T875" s="68" t="s">
        <v>3907</v>
      </c>
      <c r="U875" s="68" t="s">
        <v>58</v>
      </c>
      <c r="V875" s="68" t="s">
        <v>58</v>
      </c>
      <c r="W875" s="68" t="s">
        <v>3905</v>
      </c>
      <c r="X875" s="68" t="s">
        <v>3906</v>
      </c>
      <c r="Y875" s="68" t="s">
        <v>66</v>
      </c>
      <c r="Z875" s="68" t="s">
        <v>298</v>
      </c>
      <c r="AA875" s="68" t="s">
        <v>66</v>
      </c>
      <c r="AB875" s="6"/>
      <c r="AC875" s="6"/>
      <c r="AD875" s="112">
        <v>0.0</v>
      </c>
      <c r="AE875" s="112">
        <v>1.0</v>
      </c>
      <c r="AF875" s="6"/>
      <c r="AG875" s="112">
        <v>0.4</v>
      </c>
      <c r="AH875" s="112">
        <v>1.0</v>
      </c>
      <c r="AI875" s="68" t="s">
        <v>64</v>
      </c>
      <c r="AJ875" s="112">
        <v>0.0</v>
      </c>
      <c r="AK875" s="6"/>
      <c r="AL875" s="6"/>
      <c r="AM875" s="112">
        <v>0.0</v>
      </c>
      <c r="AN875" s="112">
        <v>0.0</v>
      </c>
      <c r="AO875" s="112">
        <v>100.0</v>
      </c>
      <c r="AP875" s="112">
        <v>1.0</v>
      </c>
      <c r="AQ875" s="112">
        <v>4.126</v>
      </c>
      <c r="AR875" s="112">
        <v>0.05264834</v>
      </c>
      <c r="AS875" s="112">
        <v>61.25405</v>
      </c>
      <c r="AT875" s="112">
        <v>0.02532</v>
      </c>
      <c r="AU875" s="112">
        <v>0.04616</v>
      </c>
      <c r="AV875" s="112">
        <v>0.0852</v>
      </c>
      <c r="AW875" s="112">
        <v>0.1384</v>
      </c>
      <c r="AX875" s="112">
        <v>0.0</v>
      </c>
      <c r="AY875" s="112">
        <v>0.6962672</v>
      </c>
      <c r="AZ875" s="112">
        <v>-4.24472</v>
      </c>
    </row>
    <row r="876" hidden="1">
      <c r="A876">
        <f t="shared" si="2"/>
        <v>0</v>
      </c>
      <c r="B876" t="str">
        <f t="shared" si="3"/>
        <v/>
      </c>
      <c r="C876" t="str">
        <f>if(and(D$4&gt;1,E876=PROSES!$D$22),,D876)</f>
        <v/>
      </c>
      <c r="D876" s="1" t="str">
        <f>if(and(F$4&gt;1,F876=PROSES!$B$10),,F876)</f>
        <v/>
      </c>
      <c r="E876" t="str">
        <f t="shared" si="4"/>
        <v/>
      </c>
      <c r="F876" t="str">
        <f t="shared" si="5"/>
        <v/>
      </c>
      <c r="G876" s="1" t="str">
        <f>if(Z876=PROSES!$E$29,T876,)</f>
        <v/>
      </c>
      <c r="H876" t="str">
        <f>if(X876=PROSES!$E$29,T876,)</f>
        <v/>
      </c>
      <c r="I876" t="str">
        <f t="shared" si="6"/>
        <v/>
      </c>
      <c r="J876" t="str">
        <f>if(and($K$4&gt;1,R876=PROSES!$C$2),,K876)</f>
        <v/>
      </c>
      <c r="K876" s="1" t="str">
        <f>if(and($L$4&gt;1,L876=PROSES!$B$2),,L876)</f>
        <v/>
      </c>
      <c r="L876" t="str">
        <f t="shared" si="7"/>
        <v/>
      </c>
      <c r="M876" t="str">
        <f>if(Z876=PROSES!$B$3,T876,)</f>
        <v/>
      </c>
      <c r="N876" t="str">
        <f>if(X876=PROSES!$B$3,T876,)</f>
        <v/>
      </c>
      <c r="O876" t="str">
        <f t="shared" si="8"/>
        <v/>
      </c>
      <c r="P876" t="str">
        <f>if(Z876=PROSES!$B$1,T876,)</f>
        <v/>
      </c>
      <c r="Q876" t="str">
        <f>if(X876=PROSES!$B$1,T876,)</f>
        <v/>
      </c>
      <c r="R876" t="str">
        <f t="shared" si="9"/>
        <v>NEW PRIOK</v>
      </c>
      <c r="S876" s="3"/>
      <c r="T876" s="68" t="s">
        <v>1518</v>
      </c>
      <c r="U876" s="68" t="s">
        <v>58</v>
      </c>
      <c r="V876" s="68" t="s">
        <v>58</v>
      </c>
      <c r="W876" s="68" t="s">
        <v>59</v>
      </c>
      <c r="X876" s="68" t="s">
        <v>871</v>
      </c>
      <c r="Y876" s="68" t="s">
        <v>108</v>
      </c>
      <c r="Z876" s="68"/>
      <c r="AA876" s="68" t="s">
        <v>3908</v>
      </c>
      <c r="AB876" s="6"/>
      <c r="AC876" s="6"/>
      <c r="AD876" s="112">
        <v>0.0</v>
      </c>
      <c r="AE876" s="112">
        <v>1.0</v>
      </c>
      <c r="AF876" s="6"/>
      <c r="AG876" s="112">
        <v>0.2</v>
      </c>
      <c r="AH876" s="112">
        <v>1.0</v>
      </c>
      <c r="AI876" s="68" t="s">
        <v>64</v>
      </c>
      <c r="AJ876" s="112">
        <v>0.0</v>
      </c>
      <c r="AK876" s="6"/>
      <c r="AL876" s="6"/>
      <c r="AM876" s="112">
        <v>0.0</v>
      </c>
      <c r="AN876" s="112">
        <v>0.0</v>
      </c>
      <c r="AO876" s="112">
        <v>100.0</v>
      </c>
      <c r="AP876" s="112">
        <v>1.0</v>
      </c>
      <c r="AQ876" s="112">
        <v>2.73</v>
      </c>
      <c r="AR876" s="112">
        <v>0.05314979</v>
      </c>
      <c r="AS876" s="112">
        <v>76.21999</v>
      </c>
      <c r="AT876" s="112">
        <v>0.01266</v>
      </c>
      <c r="AU876" s="112">
        <v>0.05162</v>
      </c>
      <c r="AV876" s="112">
        <v>0.04266</v>
      </c>
      <c r="AW876" s="112">
        <v>0.15486</v>
      </c>
      <c r="AX876" s="112">
        <v>0.0</v>
      </c>
      <c r="AY876" s="112">
        <v>0.6742607</v>
      </c>
      <c r="AZ876" s="112">
        <v>-2.423059</v>
      </c>
    </row>
    <row r="877" hidden="1">
      <c r="A877">
        <f t="shared" si="2"/>
        <v>0</v>
      </c>
      <c r="B877" t="str">
        <f t="shared" si="3"/>
        <v/>
      </c>
      <c r="C877" t="str">
        <f>if(and(D$4&gt;1,E877=PROSES!$D$22),,D877)</f>
        <v/>
      </c>
      <c r="D877" s="1" t="str">
        <f>if(and(F$4&gt;1,F877=PROSES!$B$10),,F877)</f>
        <v/>
      </c>
      <c r="E877" t="str">
        <f t="shared" si="4"/>
        <v/>
      </c>
      <c r="F877" t="str">
        <f t="shared" si="5"/>
        <v/>
      </c>
      <c r="G877" s="1" t="str">
        <f>if(Z877=PROSES!$E$29,T877,)</f>
        <v/>
      </c>
      <c r="H877" t="str">
        <f>if(X877=PROSES!$E$29,T877,)</f>
        <v/>
      </c>
      <c r="I877" t="str">
        <f t="shared" si="6"/>
        <v/>
      </c>
      <c r="J877" t="str">
        <f>if(and($K$4&gt;1,R877=PROSES!$C$2),,K877)</f>
        <v/>
      </c>
      <c r="K877" s="1" t="str">
        <f>if(and($L$4&gt;1,L877=PROSES!$B$2),,L877)</f>
        <v/>
      </c>
      <c r="L877" t="str">
        <f t="shared" si="7"/>
        <v/>
      </c>
      <c r="M877" t="str">
        <f>if(Z877=PROSES!$B$3,T877,)</f>
        <v/>
      </c>
      <c r="N877" t="str">
        <f>if(X877=PROSES!$B$3,T877,)</f>
        <v/>
      </c>
      <c r="O877" t="str">
        <f t="shared" si="8"/>
        <v/>
      </c>
      <c r="P877" t="str">
        <f>if(Z877=PROSES!$B$1,T877,)</f>
        <v/>
      </c>
      <c r="Q877" t="str">
        <f>if(X877=PROSES!$B$1,T877,)</f>
        <v/>
      </c>
      <c r="R877" t="str">
        <f t="shared" si="9"/>
        <v>PLUMPANG 40 kA</v>
      </c>
      <c r="S877" s="3"/>
      <c r="T877" s="68" t="s">
        <v>3909</v>
      </c>
      <c r="U877" s="68" t="s">
        <v>58</v>
      </c>
      <c r="V877" s="68" t="s">
        <v>58</v>
      </c>
      <c r="W877" s="68" t="s">
        <v>59</v>
      </c>
      <c r="X877" s="68"/>
      <c r="Y877" s="68" t="s">
        <v>3908</v>
      </c>
      <c r="Z877" s="68" t="s">
        <v>1191</v>
      </c>
      <c r="AA877" s="115">
        <v>44260.0</v>
      </c>
      <c r="AB877" s="6"/>
      <c r="AC877" s="6"/>
      <c r="AD877" s="112">
        <v>0.0</v>
      </c>
      <c r="AE877" s="112">
        <v>1.0</v>
      </c>
      <c r="AF877" s="6"/>
      <c r="AG877" s="112">
        <v>5.5</v>
      </c>
      <c r="AH877" s="112">
        <v>1.0</v>
      </c>
      <c r="AI877" s="68" t="s">
        <v>64</v>
      </c>
      <c r="AJ877" s="112">
        <v>0.0</v>
      </c>
      <c r="AK877" s="6"/>
      <c r="AL877" s="6"/>
      <c r="AM877" s="112">
        <v>0.0</v>
      </c>
      <c r="AN877" s="112">
        <v>0.0</v>
      </c>
      <c r="AO877" s="112">
        <v>100.0</v>
      </c>
      <c r="AP877" s="112">
        <v>1.0</v>
      </c>
      <c r="AQ877" s="112">
        <v>2.73</v>
      </c>
      <c r="AR877" s="112">
        <v>1.461619</v>
      </c>
      <c r="AS877" s="112">
        <v>76.21999</v>
      </c>
      <c r="AT877" s="112">
        <v>0.34815</v>
      </c>
      <c r="AU877" s="112">
        <v>1.41955</v>
      </c>
      <c r="AV877" s="112">
        <v>1.17315</v>
      </c>
      <c r="AW877" s="112">
        <v>4.25865</v>
      </c>
      <c r="AX877" s="112">
        <v>0.0</v>
      </c>
      <c r="AY877" s="112">
        <v>0.6742607</v>
      </c>
      <c r="AZ877" s="112">
        <v>-2.423059</v>
      </c>
    </row>
    <row r="878" hidden="1">
      <c r="A878">
        <f t="shared" si="2"/>
        <v>0</v>
      </c>
      <c r="B878" t="str">
        <f t="shared" si="3"/>
        <v/>
      </c>
      <c r="C878" t="str">
        <f>if(and(D$4&gt;1,E878=PROSES!$D$22),,D878)</f>
        <v/>
      </c>
      <c r="D878" s="1" t="str">
        <f>if(and(F$4&gt;1,F878=PROSES!$B$10),,F878)</f>
        <v/>
      </c>
      <c r="E878" t="str">
        <f t="shared" si="4"/>
        <v/>
      </c>
      <c r="F878" t="str">
        <f t="shared" si="5"/>
        <v/>
      </c>
      <c r="G878" s="1" t="str">
        <f>if(Z878=PROSES!$E$29,T878,)</f>
        <v/>
      </c>
      <c r="H878" t="str">
        <f>if(X878=PROSES!$E$29,T878,)</f>
        <v/>
      </c>
      <c r="I878" t="str">
        <f t="shared" si="6"/>
        <v/>
      </c>
      <c r="J878" t="str">
        <f>if(and($K$4&gt;1,R878=PROSES!$C$2),,K878)</f>
        <v/>
      </c>
      <c r="K878" s="1" t="str">
        <f>if(and($L$4&gt;1,L878=PROSES!$B$2),,L878)</f>
        <v/>
      </c>
      <c r="L878" t="str">
        <f t="shared" si="7"/>
        <v/>
      </c>
      <c r="M878" t="str">
        <f>if(Z878=PROSES!$B$3,T878,)</f>
        <v/>
      </c>
      <c r="N878" t="str">
        <f>if(X878=PROSES!$B$3,T878,)</f>
        <v/>
      </c>
      <c r="O878" t="str">
        <f t="shared" si="8"/>
        <v/>
      </c>
      <c r="P878" t="str">
        <f>if(Z878=PROSES!$B$1,T878,)</f>
        <v/>
      </c>
      <c r="Q878" t="str">
        <f>if(X878=PROSES!$B$1,T878,)</f>
        <v/>
      </c>
      <c r="R878" t="str">
        <f t="shared" si="9"/>
        <v>PLUMPANG 40 kA</v>
      </c>
      <c r="S878" s="3"/>
      <c r="T878" s="68" t="s">
        <v>3910</v>
      </c>
      <c r="U878" s="68" t="s">
        <v>58</v>
      </c>
      <c r="V878" s="68" t="s">
        <v>58</v>
      </c>
      <c r="W878" s="68" t="s">
        <v>59</v>
      </c>
      <c r="X878" s="68"/>
      <c r="Y878" s="68" t="s">
        <v>3911</v>
      </c>
      <c r="Z878" s="68" t="s">
        <v>1191</v>
      </c>
      <c r="AA878" s="115">
        <v>44291.0</v>
      </c>
      <c r="AB878" s="6"/>
      <c r="AC878" s="6"/>
      <c r="AD878" s="112">
        <v>0.0</v>
      </c>
      <c r="AE878" s="112">
        <v>1.0</v>
      </c>
      <c r="AF878" s="6"/>
      <c r="AG878" s="112">
        <v>5.5</v>
      </c>
      <c r="AH878" s="112">
        <v>1.0</v>
      </c>
      <c r="AI878" s="68" t="s">
        <v>64</v>
      </c>
      <c r="AJ878" s="112">
        <v>0.0</v>
      </c>
      <c r="AK878" s="6"/>
      <c r="AL878" s="6"/>
      <c r="AM878" s="112">
        <v>0.0</v>
      </c>
      <c r="AN878" s="112">
        <v>0.0</v>
      </c>
      <c r="AO878" s="112">
        <v>100.0</v>
      </c>
      <c r="AP878" s="112">
        <v>1.0</v>
      </c>
      <c r="AQ878" s="112">
        <v>2.73</v>
      </c>
      <c r="AR878" s="112">
        <v>1.461619</v>
      </c>
      <c r="AS878" s="112">
        <v>76.21999</v>
      </c>
      <c r="AT878" s="112">
        <v>0.34815</v>
      </c>
      <c r="AU878" s="112">
        <v>1.41955</v>
      </c>
      <c r="AV878" s="112">
        <v>1.17315</v>
      </c>
      <c r="AW878" s="112">
        <v>4.25865</v>
      </c>
      <c r="AX878" s="112">
        <v>0.0</v>
      </c>
      <c r="AY878" s="112">
        <v>0.6742607</v>
      </c>
      <c r="AZ878" s="112">
        <v>-2.423059</v>
      </c>
    </row>
    <row r="879" hidden="1">
      <c r="A879">
        <f t="shared" si="2"/>
        <v>0</v>
      </c>
      <c r="B879" t="str">
        <f t="shared" si="3"/>
        <v/>
      </c>
      <c r="C879" t="str">
        <f>if(and(D$4&gt;1,E879=PROSES!$D$22),,D879)</f>
        <v/>
      </c>
      <c r="D879" s="1" t="str">
        <f>if(and(F$4&gt;1,F879=PROSES!$B$10),,F879)</f>
        <v/>
      </c>
      <c r="E879" t="str">
        <f t="shared" si="4"/>
        <v/>
      </c>
      <c r="F879" t="str">
        <f t="shared" si="5"/>
        <v/>
      </c>
      <c r="G879" s="1" t="str">
        <f>if(Z879=PROSES!$E$29,T879,)</f>
        <v/>
      </c>
      <c r="H879" t="str">
        <f>if(X879=PROSES!$E$29,T879,)</f>
        <v/>
      </c>
      <c r="I879" t="str">
        <f t="shared" si="6"/>
        <v/>
      </c>
      <c r="J879" t="str">
        <f>if(and($K$4&gt;1,R879=PROSES!$C$2),,K879)</f>
        <v/>
      </c>
      <c r="K879" s="1" t="str">
        <f>if(and($L$4&gt;1,L879=PROSES!$B$2),,L879)</f>
        <v/>
      </c>
      <c r="L879" t="str">
        <f t="shared" si="7"/>
        <v/>
      </c>
      <c r="M879" t="str">
        <f>if(Z879=PROSES!$B$3,T879,)</f>
        <v/>
      </c>
      <c r="N879" t="str">
        <f>if(X879=PROSES!$B$3,T879,)</f>
        <v/>
      </c>
      <c r="O879" t="str">
        <f t="shared" si="8"/>
        <v/>
      </c>
      <c r="P879" t="str">
        <f>if(Z879=PROSES!$B$1,T879,)</f>
        <v/>
      </c>
      <c r="Q879" t="str">
        <f>if(X879=PROSES!$B$1,T879,)</f>
        <v/>
      </c>
      <c r="R879" t="str">
        <f t="shared" si="9"/>
        <v>NEW PRIOK</v>
      </c>
      <c r="S879" s="3"/>
      <c r="T879" s="68" t="s">
        <v>1519</v>
      </c>
      <c r="U879" s="68" t="s">
        <v>58</v>
      </c>
      <c r="V879" s="68" t="s">
        <v>58</v>
      </c>
      <c r="W879" s="68" t="s">
        <v>3912</v>
      </c>
      <c r="X879" s="68" t="s">
        <v>871</v>
      </c>
      <c r="Y879" s="68" t="s">
        <v>108</v>
      </c>
      <c r="Z879" s="68"/>
      <c r="AA879" s="68" t="s">
        <v>3911</v>
      </c>
      <c r="AB879" s="6"/>
      <c r="AC879" s="6"/>
      <c r="AD879" s="112">
        <v>0.0</v>
      </c>
      <c r="AE879" s="112">
        <v>1.0</v>
      </c>
      <c r="AF879" s="6"/>
      <c r="AG879" s="112">
        <v>0.2</v>
      </c>
      <c r="AH879" s="112">
        <v>1.0</v>
      </c>
      <c r="AI879" s="68" t="s">
        <v>64</v>
      </c>
      <c r="AJ879" s="112">
        <v>0.0</v>
      </c>
      <c r="AK879" s="6"/>
      <c r="AL879" s="6"/>
      <c r="AM879" s="112">
        <v>0.0</v>
      </c>
      <c r="AN879" s="112">
        <v>0.0</v>
      </c>
      <c r="AO879" s="112">
        <v>100.0</v>
      </c>
      <c r="AP879" s="112">
        <v>1.0</v>
      </c>
      <c r="AQ879" s="112">
        <v>2.746</v>
      </c>
      <c r="AR879" s="112">
        <v>0.02534211</v>
      </c>
      <c r="AS879" s="112">
        <v>83.92946</v>
      </c>
      <c r="AT879" s="112">
        <v>0.00268</v>
      </c>
      <c r="AU879" s="112">
        <v>0.0252</v>
      </c>
      <c r="AV879" s="112">
        <v>0.0326</v>
      </c>
      <c r="AW879" s="112">
        <v>0.0756</v>
      </c>
      <c r="AX879" s="112">
        <v>0.0</v>
      </c>
      <c r="AY879" s="112">
        <v>0.7709435</v>
      </c>
      <c r="AZ879" s="112">
        <v>-24.62498</v>
      </c>
    </row>
    <row r="880" hidden="1">
      <c r="A880">
        <f t="shared" si="2"/>
        <v>0</v>
      </c>
      <c r="B880" t="str">
        <f t="shared" si="3"/>
        <v/>
      </c>
      <c r="C880" t="str">
        <f>if(and(D$4&gt;1,E880=PROSES!$D$22),,D880)</f>
        <v/>
      </c>
      <c r="D880" s="1" t="str">
        <f>if(and(F$4&gt;1,F880=PROSES!$B$10),,F880)</f>
        <v/>
      </c>
      <c r="E880" t="str">
        <f t="shared" si="4"/>
        <v/>
      </c>
      <c r="F880" t="str">
        <f t="shared" si="5"/>
        <v/>
      </c>
      <c r="G880" s="1" t="str">
        <f>if(Z880=PROSES!$E$29,T880,)</f>
        <v/>
      </c>
      <c r="H880" t="str">
        <f>if(X880=PROSES!$E$29,T880,)</f>
        <v/>
      </c>
      <c r="I880" t="str">
        <f t="shared" si="6"/>
        <v/>
      </c>
      <c r="J880" t="str">
        <f>if(and($K$4&gt;1,R880=PROSES!$C$2),,K880)</f>
        <v/>
      </c>
      <c r="K880" s="1" t="str">
        <f>if(and($L$4&gt;1,L880=PROSES!$B$2),,L880)</f>
        <v/>
      </c>
      <c r="L880" t="str">
        <f t="shared" si="7"/>
        <v/>
      </c>
      <c r="M880" t="str">
        <f>if(Z880=PROSES!$B$3,T880,)</f>
        <v/>
      </c>
      <c r="N880" t="str">
        <f>if(X880=PROSES!$B$3,T880,)</f>
        <v/>
      </c>
      <c r="O880" t="str">
        <f t="shared" si="8"/>
        <v/>
      </c>
      <c r="P880" t="str">
        <f>if(Z880=PROSES!$B$1,T880,)</f>
        <v/>
      </c>
      <c r="Q880" t="str">
        <f>if(X880=PROSES!$B$1,T880,)</f>
        <v/>
      </c>
      <c r="R880" t="str">
        <f t="shared" si="9"/>
        <v>NEW PRIOKPRIOK TIMUR5</v>
      </c>
      <c r="S880" s="3"/>
      <c r="T880" s="68" t="s">
        <v>1520</v>
      </c>
      <c r="U880" s="68" t="s">
        <v>58</v>
      </c>
      <c r="V880" s="68" t="s">
        <v>58</v>
      </c>
      <c r="W880" s="68" t="s">
        <v>1521</v>
      </c>
      <c r="X880" s="68" t="s">
        <v>871</v>
      </c>
      <c r="Y880" s="68" t="s">
        <v>108</v>
      </c>
      <c r="Z880" s="68" t="s">
        <v>1522</v>
      </c>
      <c r="AA880" s="68" t="s">
        <v>108</v>
      </c>
      <c r="AB880" s="6"/>
      <c r="AC880" s="6"/>
      <c r="AD880" s="112">
        <v>0.0</v>
      </c>
      <c r="AE880" s="112">
        <v>1.0</v>
      </c>
      <c r="AF880" s="6"/>
      <c r="AG880" s="112">
        <v>0.06</v>
      </c>
      <c r="AH880" s="112">
        <v>1.0</v>
      </c>
      <c r="AI880" s="68" t="s">
        <v>64</v>
      </c>
      <c r="AJ880" s="112">
        <v>0.0</v>
      </c>
      <c r="AK880" s="6"/>
      <c r="AL880" s="6"/>
      <c r="AM880" s="112">
        <v>0.0</v>
      </c>
      <c r="AN880" s="112">
        <v>0.0</v>
      </c>
      <c r="AO880" s="112">
        <v>100.0</v>
      </c>
      <c r="AP880" s="112">
        <v>1.0</v>
      </c>
      <c r="AQ880" s="112">
        <v>2.5</v>
      </c>
      <c r="AR880" s="112">
        <v>0.00169706</v>
      </c>
      <c r="AS880" s="112">
        <v>45.0</v>
      </c>
      <c r="AT880" s="112">
        <v>0.0012</v>
      </c>
      <c r="AU880" s="112">
        <v>0.0012</v>
      </c>
      <c r="AV880" s="112">
        <v>0.0102</v>
      </c>
      <c r="AW880" s="112">
        <v>0.0102</v>
      </c>
      <c r="AX880" s="112">
        <v>0.0</v>
      </c>
      <c r="AY880" s="112">
        <v>2.5</v>
      </c>
      <c r="AZ880" s="112">
        <v>0.0</v>
      </c>
    </row>
    <row r="881" hidden="1">
      <c r="A881">
        <f t="shared" si="2"/>
        <v>0</v>
      </c>
      <c r="B881" t="str">
        <f t="shared" si="3"/>
        <v/>
      </c>
      <c r="C881" t="str">
        <f>if(and(D$4&gt;1,E881=PROSES!$D$22),,D881)</f>
        <v/>
      </c>
      <c r="D881" s="1" t="str">
        <f>if(and(F$4&gt;1,F881=PROSES!$B$10),,F881)</f>
        <v/>
      </c>
      <c r="E881" t="str">
        <f t="shared" si="4"/>
        <v/>
      </c>
      <c r="F881" t="str">
        <f t="shared" si="5"/>
        <v/>
      </c>
      <c r="G881" s="1" t="str">
        <f>if(Z881=PROSES!$E$29,T881,)</f>
        <v/>
      </c>
      <c r="H881" t="str">
        <f>if(X881=PROSES!$E$29,T881,)</f>
        <v/>
      </c>
      <c r="I881" t="str">
        <f t="shared" si="6"/>
        <v/>
      </c>
      <c r="J881" t="str">
        <f>if(and($K$4&gt;1,R881=PROSES!$C$2),,K881)</f>
        <v/>
      </c>
      <c r="K881" s="1" t="str">
        <f>if(and($L$4&gt;1,L881=PROSES!$B$2),,L881)</f>
        <v/>
      </c>
      <c r="L881" t="str">
        <f t="shared" si="7"/>
        <v/>
      </c>
      <c r="M881" t="str">
        <f>if(Z881=PROSES!$B$3,T881,)</f>
        <v/>
      </c>
      <c r="N881" t="str">
        <f>if(X881=PROSES!$B$3,T881,)</f>
        <v/>
      </c>
      <c r="O881" t="str">
        <f t="shared" si="8"/>
        <v/>
      </c>
      <c r="P881" t="str">
        <f>if(Z881=PROSES!$B$1,T881,)</f>
        <v/>
      </c>
      <c r="Q881" t="str">
        <f>if(X881=PROSES!$B$1,T881,)</f>
        <v/>
      </c>
      <c r="R881" t="str">
        <f t="shared" si="9"/>
        <v>NEW PRIOKPRIOK TIMUR5</v>
      </c>
      <c r="S881" s="3"/>
      <c r="T881" s="68" t="s">
        <v>1523</v>
      </c>
      <c r="U881" s="68" t="s">
        <v>58</v>
      </c>
      <c r="V881" s="68" t="s">
        <v>58</v>
      </c>
      <c r="W881" s="68" t="s">
        <v>1521</v>
      </c>
      <c r="X881" s="68" t="s">
        <v>871</v>
      </c>
      <c r="Y881" s="68" t="s">
        <v>108</v>
      </c>
      <c r="Z881" s="68" t="s">
        <v>1522</v>
      </c>
      <c r="AA881" s="68" t="s">
        <v>108</v>
      </c>
      <c r="AB881" s="6"/>
      <c r="AC881" s="6"/>
      <c r="AD881" s="112">
        <v>0.0</v>
      </c>
      <c r="AE881" s="112">
        <v>1.0</v>
      </c>
      <c r="AF881" s="6"/>
      <c r="AG881" s="112">
        <v>0.06</v>
      </c>
      <c r="AH881" s="112">
        <v>1.0</v>
      </c>
      <c r="AI881" s="68" t="s">
        <v>64</v>
      </c>
      <c r="AJ881" s="112">
        <v>0.0</v>
      </c>
      <c r="AK881" s="6"/>
      <c r="AL881" s="6"/>
      <c r="AM881" s="112">
        <v>0.0</v>
      </c>
      <c r="AN881" s="112">
        <v>0.0</v>
      </c>
      <c r="AO881" s="112">
        <v>100.0</v>
      </c>
      <c r="AP881" s="112">
        <v>1.0</v>
      </c>
      <c r="AQ881" s="112">
        <v>2.5</v>
      </c>
      <c r="AR881" s="112">
        <v>0.00169706</v>
      </c>
      <c r="AS881" s="112">
        <v>45.0</v>
      </c>
      <c r="AT881" s="112">
        <v>0.0012</v>
      </c>
      <c r="AU881" s="112">
        <v>0.0012</v>
      </c>
      <c r="AV881" s="112">
        <v>0.0102</v>
      </c>
      <c r="AW881" s="112">
        <v>0.0102</v>
      </c>
      <c r="AX881" s="112">
        <v>0.0</v>
      </c>
      <c r="AY881" s="112">
        <v>2.5</v>
      </c>
      <c r="AZ881" s="112">
        <v>0.0</v>
      </c>
    </row>
    <row r="882" hidden="1">
      <c r="A882">
        <f t="shared" si="2"/>
        <v>0</v>
      </c>
      <c r="B882" t="str">
        <f t="shared" si="3"/>
        <v/>
      </c>
      <c r="C882" t="str">
        <f>if(and(D$4&gt;1,E882=PROSES!$D$22),,D882)</f>
        <v/>
      </c>
      <c r="D882" s="1" t="str">
        <f>if(and(F$4&gt;1,F882=PROSES!$B$10),,F882)</f>
        <v/>
      </c>
      <c r="E882" t="str">
        <f t="shared" si="4"/>
        <v/>
      </c>
      <c r="F882" t="str">
        <f t="shared" si="5"/>
        <v/>
      </c>
      <c r="G882" s="1" t="str">
        <f>if(Z882=PROSES!$E$29,T882,)</f>
        <v/>
      </c>
      <c r="H882" t="str">
        <f>if(X882=PROSES!$E$29,T882,)</f>
        <v/>
      </c>
      <c r="I882" t="str">
        <f t="shared" si="6"/>
        <v/>
      </c>
      <c r="J882" t="str">
        <f>if(and($K$4&gt;1,R882=PROSES!$C$2),,K882)</f>
        <v/>
      </c>
      <c r="K882" s="1" t="str">
        <f>if(and($L$4&gt;1,L882=PROSES!$B$2),,L882)</f>
        <v/>
      </c>
      <c r="L882" t="str">
        <f t="shared" si="7"/>
        <v/>
      </c>
      <c r="M882" t="str">
        <f>if(Z882=PROSES!$B$3,T882,)</f>
        <v/>
      </c>
      <c r="N882" t="str">
        <f>if(X882=PROSES!$B$3,T882,)</f>
        <v/>
      </c>
      <c r="O882" t="str">
        <f t="shared" si="8"/>
        <v/>
      </c>
      <c r="P882" t="str">
        <f>if(Z882=PROSES!$B$1,T882,)</f>
        <v/>
      </c>
      <c r="Q882" t="str">
        <f>if(X882=PROSES!$B$1,T882,)</f>
        <v/>
      </c>
      <c r="R882" t="str">
        <f t="shared" si="9"/>
        <v>PELABUHAN RATU 5NEW PELABUHAN RATU</v>
      </c>
      <c r="S882" s="3"/>
      <c r="T882" s="68" t="s">
        <v>1524</v>
      </c>
      <c r="U882" s="68" t="s">
        <v>58</v>
      </c>
      <c r="V882" s="68" t="s">
        <v>58</v>
      </c>
      <c r="W882" s="68" t="s">
        <v>990</v>
      </c>
      <c r="X882" s="68" t="s">
        <v>1525</v>
      </c>
      <c r="Y882" s="68" t="s">
        <v>61</v>
      </c>
      <c r="Z882" s="68" t="s">
        <v>1526</v>
      </c>
      <c r="AA882" s="68" t="s">
        <v>61</v>
      </c>
      <c r="AB882" s="6"/>
      <c r="AC882" s="6"/>
      <c r="AD882" s="112">
        <v>0.0</v>
      </c>
      <c r="AE882" s="112">
        <v>1.0</v>
      </c>
      <c r="AF882" s="6"/>
      <c r="AG882" s="112">
        <v>28.7</v>
      </c>
      <c r="AH882" s="112">
        <v>1.0</v>
      </c>
      <c r="AI882" s="68" t="s">
        <v>880</v>
      </c>
      <c r="AJ882" s="112">
        <v>0.0</v>
      </c>
      <c r="AK882" s="6"/>
      <c r="AL882" s="6"/>
      <c r="AM882" s="112">
        <v>0.0</v>
      </c>
      <c r="AN882" s="112">
        <v>0.0</v>
      </c>
      <c r="AO882" s="112">
        <v>100.0</v>
      </c>
      <c r="AP882" s="112">
        <v>1.0</v>
      </c>
      <c r="AQ882" s="112">
        <v>1.88</v>
      </c>
      <c r="AR882" s="112">
        <v>5.978006</v>
      </c>
      <c r="AS882" s="112">
        <v>77.24146</v>
      </c>
      <c r="AT882" s="112">
        <v>1.3202</v>
      </c>
      <c r="AU882" s="112">
        <v>5.830405</v>
      </c>
      <c r="AV882" s="112">
        <v>5.6252</v>
      </c>
      <c r="AW882" s="112">
        <v>17.49121</v>
      </c>
      <c r="AX882" s="112">
        <v>0.0</v>
      </c>
      <c r="AY882" s="112">
        <v>0.6931021</v>
      </c>
      <c r="AZ882" s="112">
        <v>-7.504862</v>
      </c>
    </row>
    <row r="883" hidden="1">
      <c r="A883">
        <f t="shared" si="2"/>
        <v>0</v>
      </c>
      <c r="B883" t="str">
        <f t="shared" si="3"/>
        <v/>
      </c>
      <c r="C883" t="str">
        <f>if(and(D$4&gt;1,E883=PROSES!$D$22),,D883)</f>
        <v/>
      </c>
      <c r="D883" s="1" t="str">
        <f>if(and(F$4&gt;1,F883=PROSES!$B$10),,F883)</f>
        <v/>
      </c>
      <c r="E883" t="str">
        <f t="shared" si="4"/>
        <v/>
      </c>
      <c r="F883" t="str">
        <f t="shared" si="5"/>
        <v/>
      </c>
      <c r="G883" s="1" t="str">
        <f>if(Z883=PROSES!$E$29,T883,)</f>
        <v/>
      </c>
      <c r="H883" t="str">
        <f>if(X883=PROSES!$E$29,T883,)</f>
        <v/>
      </c>
      <c r="I883" t="str">
        <f t="shared" si="6"/>
        <v/>
      </c>
      <c r="J883" t="str">
        <f>if(and($K$4&gt;1,R883=PROSES!$C$2),,K883)</f>
        <v/>
      </c>
      <c r="K883" s="1" t="str">
        <f>if(and($L$4&gt;1,L883=PROSES!$B$2),,L883)</f>
        <v/>
      </c>
      <c r="L883" t="str">
        <f t="shared" si="7"/>
        <v/>
      </c>
      <c r="M883" t="str">
        <f>if(Z883=PROSES!$B$3,T883,)</f>
        <v/>
      </c>
      <c r="N883" t="str">
        <f>if(X883=PROSES!$B$3,T883,)</f>
        <v/>
      </c>
      <c r="O883" t="str">
        <f t="shared" si="8"/>
        <v/>
      </c>
      <c r="P883" t="str">
        <f>if(Z883=PROSES!$B$1,T883,)</f>
        <v/>
      </c>
      <c r="Q883" t="str">
        <f>if(X883=PROSES!$B$1,T883,)</f>
        <v/>
      </c>
      <c r="R883" t="str">
        <f t="shared" si="9"/>
        <v>PELABUHAN RATU 5NEW PELABUHAN RATU</v>
      </c>
      <c r="S883" s="3"/>
      <c r="T883" s="68" t="s">
        <v>1527</v>
      </c>
      <c r="U883" s="68" t="s">
        <v>58</v>
      </c>
      <c r="V883" s="68" t="s">
        <v>58</v>
      </c>
      <c r="W883" s="68" t="s">
        <v>990</v>
      </c>
      <c r="X883" s="68" t="s">
        <v>1525</v>
      </c>
      <c r="Y883" s="68" t="s">
        <v>66</v>
      </c>
      <c r="Z883" s="68" t="s">
        <v>1526</v>
      </c>
      <c r="AA883" s="68" t="s">
        <v>66</v>
      </c>
      <c r="AB883" s="6"/>
      <c r="AC883" s="6"/>
      <c r="AD883" s="112">
        <v>0.0</v>
      </c>
      <c r="AE883" s="112">
        <v>1.0</v>
      </c>
      <c r="AF883" s="6"/>
      <c r="AG883" s="112">
        <v>28.7</v>
      </c>
      <c r="AH883" s="112">
        <v>1.0</v>
      </c>
      <c r="AI883" s="68" t="s">
        <v>880</v>
      </c>
      <c r="AJ883" s="112">
        <v>0.0</v>
      </c>
      <c r="AK883" s="6"/>
      <c r="AL883" s="6"/>
      <c r="AM883" s="112">
        <v>0.0</v>
      </c>
      <c r="AN883" s="112">
        <v>0.0</v>
      </c>
      <c r="AO883" s="112">
        <v>100.0</v>
      </c>
      <c r="AP883" s="112">
        <v>1.0</v>
      </c>
      <c r="AQ883" s="112">
        <v>1.88</v>
      </c>
      <c r="AR883" s="112">
        <v>5.978006</v>
      </c>
      <c r="AS883" s="112">
        <v>77.24146</v>
      </c>
      <c r="AT883" s="112">
        <v>1.3202</v>
      </c>
      <c r="AU883" s="112">
        <v>5.830405</v>
      </c>
      <c r="AV883" s="112">
        <v>5.6252</v>
      </c>
      <c r="AW883" s="112">
        <v>17.49121</v>
      </c>
      <c r="AX883" s="112">
        <v>0.0</v>
      </c>
      <c r="AY883" s="112">
        <v>0.6931021</v>
      </c>
      <c r="AZ883" s="112">
        <v>-7.504862</v>
      </c>
    </row>
    <row r="884" hidden="1">
      <c r="A884">
        <f t="shared" si="2"/>
        <v>0</v>
      </c>
      <c r="B884" t="str">
        <f t="shared" si="3"/>
        <v/>
      </c>
      <c r="C884" t="str">
        <f>if(and(D$4&gt;1,E884=PROSES!$D$22),,D884)</f>
        <v/>
      </c>
      <c r="D884" s="1" t="str">
        <f>if(and(F$4&gt;1,F884=PROSES!$B$10),,F884)</f>
        <v/>
      </c>
      <c r="E884" t="str">
        <f t="shared" si="4"/>
        <v/>
      </c>
      <c r="F884" t="str">
        <f t="shared" si="5"/>
        <v/>
      </c>
      <c r="G884" s="1" t="str">
        <f>if(Z884=PROSES!$E$29,T884,)</f>
        <v/>
      </c>
      <c r="H884" t="str">
        <f>if(X884=PROSES!$E$29,T884,)</f>
        <v/>
      </c>
      <c r="I884" t="str">
        <f t="shared" si="6"/>
        <v/>
      </c>
      <c r="J884" t="str">
        <f>if(and($K$4&gt;1,R884=PROSES!$C$2),,K884)</f>
        <v/>
      </c>
      <c r="K884" s="1" t="str">
        <f>if(and($L$4&gt;1,L884=PROSES!$B$2),,L884)</f>
        <v/>
      </c>
      <c r="L884" t="str">
        <f t="shared" si="7"/>
        <v/>
      </c>
      <c r="M884" t="str">
        <f>if(Z884=PROSES!$B$3,T884,)</f>
        <v/>
      </c>
      <c r="N884" t="str">
        <f>if(X884=PROSES!$B$3,T884,)</f>
        <v/>
      </c>
      <c r="O884" t="str">
        <f t="shared" si="8"/>
        <v/>
      </c>
      <c r="P884" t="str">
        <f>if(Z884=PROSES!$B$1,T884,)</f>
        <v/>
      </c>
      <c r="Q884" t="str">
        <f>if(X884=PROSES!$B$1,T884,)</f>
        <v/>
      </c>
      <c r="R884" t="str">
        <f t="shared" si="9"/>
        <v>NUSA DUA5</v>
      </c>
      <c r="S884" s="3"/>
      <c r="T884" s="68" t="s">
        <v>1528</v>
      </c>
      <c r="U884" s="68" t="s">
        <v>140</v>
      </c>
      <c r="V884" s="68" t="s">
        <v>140</v>
      </c>
      <c r="W884" s="68" t="s">
        <v>399</v>
      </c>
      <c r="X884" s="68" t="s">
        <v>1529</v>
      </c>
      <c r="Y884" s="112" t="s">
        <v>85</v>
      </c>
      <c r="Z884" s="68"/>
      <c r="AA884" s="112" t="s">
        <v>337</v>
      </c>
      <c r="AB884" s="6"/>
      <c r="AC884" s="6"/>
      <c r="AD884" s="112">
        <v>0.0</v>
      </c>
      <c r="AE884" s="112">
        <v>1.0</v>
      </c>
      <c r="AF884" s="6"/>
      <c r="AG884" s="112">
        <v>7.2</v>
      </c>
      <c r="AH884" s="112">
        <v>1.0</v>
      </c>
      <c r="AI884" s="68" t="s">
        <v>64</v>
      </c>
      <c r="AJ884" s="112">
        <v>0.0</v>
      </c>
      <c r="AK884" s="6"/>
      <c r="AL884" s="6"/>
      <c r="AM884" s="112">
        <v>0.0</v>
      </c>
      <c r="AN884" s="112">
        <v>0.0</v>
      </c>
      <c r="AO884" s="112">
        <v>100.0</v>
      </c>
      <c r="AP884" s="112">
        <v>1.0</v>
      </c>
      <c r="AQ884" s="112">
        <v>0.973</v>
      </c>
      <c r="AR884" s="112">
        <v>2.936697</v>
      </c>
      <c r="AS884" s="112">
        <v>71.90399</v>
      </c>
      <c r="AT884" s="112">
        <v>0.912168</v>
      </c>
      <c r="AU884" s="112">
        <v>2.79144</v>
      </c>
      <c r="AV884" s="112">
        <v>2.232</v>
      </c>
      <c r="AW884" s="112">
        <v>5.16456</v>
      </c>
      <c r="AX884" s="112">
        <v>0.0</v>
      </c>
      <c r="AY884" s="112">
        <v>0.3082202</v>
      </c>
      <c r="AZ884" s="112">
        <v>-10.98501</v>
      </c>
    </row>
    <row r="885" hidden="1">
      <c r="A885">
        <f t="shared" si="2"/>
        <v>0</v>
      </c>
      <c r="B885" t="str">
        <f t="shared" si="3"/>
        <v/>
      </c>
      <c r="C885" t="str">
        <f>if(and(D$4&gt;1,E885=PROSES!$D$22),,D885)</f>
        <v/>
      </c>
      <c r="D885" s="1" t="str">
        <f>if(and(F$4&gt;1,F885=PROSES!$B$10),,F885)</f>
        <v/>
      </c>
      <c r="E885" t="str">
        <f t="shared" si="4"/>
        <v/>
      </c>
      <c r="F885" t="str">
        <f t="shared" si="5"/>
        <v/>
      </c>
      <c r="G885" s="1" t="str">
        <f>if(Z885=PROSES!$E$29,T885,)</f>
        <v/>
      </c>
      <c r="H885" t="str">
        <f>if(X885=PROSES!$E$29,T885,)</f>
        <v/>
      </c>
      <c r="I885" t="str">
        <f t="shared" si="6"/>
        <v/>
      </c>
      <c r="J885" t="str">
        <f>if(and($K$4&gt;1,R885=PROSES!$C$2),,K885)</f>
        <v/>
      </c>
      <c r="K885" s="1" t="str">
        <f>if(and($L$4&gt;1,L885=PROSES!$B$2),,L885)</f>
        <v/>
      </c>
      <c r="L885" t="str">
        <f t="shared" si="7"/>
        <v/>
      </c>
      <c r="M885" t="str">
        <f>if(Z885=PROSES!$B$3,T885,)</f>
        <v/>
      </c>
      <c r="N885" t="str">
        <f>if(X885=PROSES!$B$3,T885,)</f>
        <v/>
      </c>
      <c r="O885" t="str">
        <f t="shared" si="8"/>
        <v/>
      </c>
      <c r="P885" t="str">
        <f>if(Z885=PROSES!$B$1,T885,)</f>
        <v/>
      </c>
      <c r="Q885" t="str">
        <f>if(X885=PROSES!$B$1,T885,)</f>
        <v/>
      </c>
      <c r="R885" t="str">
        <f t="shared" si="9"/>
        <v>NUSA DUA5</v>
      </c>
      <c r="S885" s="3"/>
      <c r="T885" s="68" t="s">
        <v>1530</v>
      </c>
      <c r="U885" s="68" t="s">
        <v>140</v>
      </c>
      <c r="V885" s="68" t="s">
        <v>140</v>
      </c>
      <c r="W885" s="68" t="s">
        <v>399</v>
      </c>
      <c r="X885" s="68" t="s">
        <v>1529</v>
      </c>
      <c r="Y885" s="112" t="s">
        <v>85</v>
      </c>
      <c r="Z885" s="68"/>
      <c r="AA885" s="112" t="s">
        <v>1531</v>
      </c>
      <c r="AB885" s="6"/>
      <c r="AC885" s="6"/>
      <c r="AD885" s="112">
        <v>0.0</v>
      </c>
      <c r="AE885" s="112">
        <v>1.0</v>
      </c>
      <c r="AF885" s="6"/>
      <c r="AG885" s="112">
        <v>13.0</v>
      </c>
      <c r="AH885" s="112">
        <v>1.0</v>
      </c>
      <c r="AI885" s="68" t="s">
        <v>64</v>
      </c>
      <c r="AJ885" s="112">
        <v>0.0</v>
      </c>
      <c r="AK885" s="6"/>
      <c r="AL885" s="6"/>
      <c r="AM885" s="112">
        <v>0.0</v>
      </c>
      <c r="AN885" s="112">
        <v>0.0</v>
      </c>
      <c r="AO885" s="112">
        <v>100.0</v>
      </c>
      <c r="AP885" s="112">
        <v>1.0</v>
      </c>
      <c r="AQ885" s="112">
        <v>0.973</v>
      </c>
      <c r="AR885" s="112">
        <v>5.302369</v>
      </c>
      <c r="AS885" s="112">
        <v>71.90399</v>
      </c>
      <c r="AT885" s="112">
        <v>1.64697</v>
      </c>
      <c r="AU885" s="112">
        <v>5.0401</v>
      </c>
      <c r="AV885" s="112">
        <v>4.03</v>
      </c>
      <c r="AW885" s="112">
        <v>9.3249</v>
      </c>
      <c r="AX885" s="112">
        <v>0.0</v>
      </c>
      <c r="AY885" s="112">
        <v>0.3082202</v>
      </c>
      <c r="AZ885" s="112">
        <v>-10.98501</v>
      </c>
    </row>
    <row r="886" hidden="1">
      <c r="A886">
        <f t="shared" si="2"/>
        <v>0</v>
      </c>
      <c r="B886" t="str">
        <f t="shared" si="3"/>
        <v/>
      </c>
      <c r="C886" t="str">
        <f>if(and(D$4&gt;1,E886=PROSES!$D$22),,D886)</f>
        <v/>
      </c>
      <c r="D886" s="1" t="str">
        <f>if(and(F$4&gt;1,F886=PROSES!$B$10),,F886)</f>
        <v/>
      </c>
      <c r="E886" t="str">
        <f t="shared" si="4"/>
        <v/>
      </c>
      <c r="F886" t="str">
        <f t="shared" si="5"/>
        <v/>
      </c>
      <c r="G886" s="1" t="str">
        <f>if(Z886=PROSES!$E$29,T886,)</f>
        <v/>
      </c>
      <c r="H886" t="str">
        <f>if(X886=PROSES!$E$29,T886,)</f>
        <v/>
      </c>
      <c r="I886" t="str">
        <f t="shared" si="6"/>
        <v/>
      </c>
      <c r="J886" t="str">
        <f>if(and($K$4&gt;1,R886=PROSES!$C$2),,K886)</f>
        <v/>
      </c>
      <c r="K886" s="1" t="str">
        <f>if(and($L$4&gt;1,L886=PROSES!$B$2),,L886)</f>
        <v/>
      </c>
      <c r="L886" t="str">
        <f t="shared" si="7"/>
        <v/>
      </c>
      <c r="M886" t="str">
        <f>if(Z886=PROSES!$B$3,T886,)</f>
        <v/>
      </c>
      <c r="N886" t="str">
        <f>if(X886=PROSES!$B$3,T886,)</f>
        <v/>
      </c>
      <c r="O886" t="str">
        <f t="shared" si="8"/>
        <v/>
      </c>
      <c r="P886" t="str">
        <f>if(Z886=PROSES!$B$1,T886,)</f>
        <v/>
      </c>
      <c r="Q886" t="str">
        <f>if(X886=PROSES!$B$1,T886,)</f>
        <v/>
      </c>
      <c r="R886" t="str">
        <f t="shared" si="9"/>
        <v>CANDRA ASRI 5NIPPON SHOKUBAI INDONESIA</v>
      </c>
      <c r="S886" s="3"/>
      <c r="T886" s="68" t="s">
        <v>1532</v>
      </c>
      <c r="U886" s="68" t="s">
        <v>58</v>
      </c>
      <c r="V886" s="68" t="s">
        <v>58</v>
      </c>
      <c r="W886" s="68" t="s">
        <v>1533</v>
      </c>
      <c r="X886" s="68" t="s">
        <v>132</v>
      </c>
      <c r="Y886" s="68" t="s">
        <v>61</v>
      </c>
      <c r="Z886" s="68" t="s">
        <v>1534</v>
      </c>
      <c r="AA886" s="68" t="s">
        <v>61</v>
      </c>
      <c r="AB886" s="6"/>
      <c r="AC886" s="6"/>
      <c r="AD886" s="112">
        <v>0.0</v>
      </c>
      <c r="AE886" s="112">
        <v>1.0</v>
      </c>
      <c r="AF886" s="6"/>
      <c r="AG886" s="112">
        <v>0.31</v>
      </c>
      <c r="AH886" s="112">
        <v>1.0</v>
      </c>
      <c r="AI886" s="68" t="s">
        <v>64</v>
      </c>
      <c r="AJ886" s="112">
        <v>0.0</v>
      </c>
      <c r="AK886" s="6"/>
      <c r="AL886" s="6"/>
      <c r="AM886" s="112">
        <v>0.0</v>
      </c>
      <c r="AN886" s="112">
        <v>0.0</v>
      </c>
      <c r="AO886" s="112">
        <v>100.0</v>
      </c>
      <c r="AP886" s="112">
        <v>1.0</v>
      </c>
      <c r="AQ886" s="112">
        <v>0.667</v>
      </c>
      <c r="AR886" s="112">
        <v>0.0648967</v>
      </c>
      <c r="AS886" s="112">
        <v>77.02589</v>
      </c>
      <c r="AT886" s="112">
        <v>0.01457</v>
      </c>
      <c r="AU886" s="112">
        <v>0.06324</v>
      </c>
      <c r="AV886" s="112">
        <v>0.06107</v>
      </c>
      <c r="AW886" s="112">
        <v>0.18972</v>
      </c>
      <c r="AX886" s="112">
        <v>0.0</v>
      </c>
      <c r="AY886" s="112">
        <v>0.6921613</v>
      </c>
      <c r="AZ886" s="112">
        <v>-7.2117</v>
      </c>
    </row>
    <row r="887" hidden="1">
      <c r="A887">
        <f t="shared" si="2"/>
        <v>0</v>
      </c>
      <c r="B887" t="str">
        <f t="shared" si="3"/>
        <v/>
      </c>
      <c r="C887" t="str">
        <f>if(and(D$4&gt;1,E887=PROSES!$D$22),,D887)</f>
        <v/>
      </c>
      <c r="D887" s="1" t="str">
        <f>if(and(F$4&gt;1,F887=PROSES!$B$10),,F887)</f>
        <v/>
      </c>
      <c r="E887" t="str">
        <f t="shared" si="4"/>
        <v/>
      </c>
      <c r="F887" t="str">
        <f t="shared" si="5"/>
        <v/>
      </c>
      <c r="G887" s="1" t="str">
        <f>if(Z887=PROSES!$E$29,T887,)</f>
        <v/>
      </c>
      <c r="H887" t="str">
        <f>if(X887=PROSES!$E$29,T887,)</f>
        <v/>
      </c>
      <c r="I887" t="str">
        <f t="shared" si="6"/>
        <v/>
      </c>
      <c r="J887" t="str">
        <f>if(and($K$4&gt;1,R887=PROSES!$C$2),,K887)</f>
        <v/>
      </c>
      <c r="K887" s="1" t="str">
        <f>if(and($L$4&gt;1,L887=PROSES!$B$2),,L887)</f>
        <v/>
      </c>
      <c r="L887" t="str">
        <f t="shared" si="7"/>
        <v/>
      </c>
      <c r="M887" t="str">
        <f>if(Z887=PROSES!$B$3,T887,)</f>
        <v/>
      </c>
      <c r="N887" t="str">
        <f>if(X887=PROSES!$B$3,T887,)</f>
        <v/>
      </c>
      <c r="O887" t="str">
        <f t="shared" si="8"/>
        <v/>
      </c>
      <c r="P887" t="str">
        <f>if(Z887=PROSES!$B$1,T887,)</f>
        <v/>
      </c>
      <c r="Q887" t="str">
        <f>if(X887=PROSES!$B$1,T887,)</f>
        <v/>
      </c>
      <c r="R887" t="str">
        <f t="shared" si="9"/>
        <v>NEW PORONG</v>
      </c>
      <c r="S887" s="3"/>
      <c r="T887" s="68" t="s">
        <v>3913</v>
      </c>
      <c r="U887" s="68" t="s">
        <v>82</v>
      </c>
      <c r="V887" s="68" t="s">
        <v>82</v>
      </c>
      <c r="W887" s="68" t="s">
        <v>3914</v>
      </c>
      <c r="X887" s="68"/>
      <c r="Y887" s="68" t="s">
        <v>1346</v>
      </c>
      <c r="Z887" s="68" t="s">
        <v>3915</v>
      </c>
      <c r="AA887" s="68" t="s">
        <v>85</v>
      </c>
      <c r="AB887" s="6"/>
      <c r="AC887" s="6"/>
      <c r="AD887" s="112">
        <v>0.0</v>
      </c>
      <c r="AE887" s="112">
        <v>1.0</v>
      </c>
      <c r="AF887" s="6"/>
      <c r="AG887" s="112">
        <v>2.09964</v>
      </c>
      <c r="AH887" s="112">
        <v>1.0</v>
      </c>
      <c r="AI887" s="68" t="s">
        <v>64</v>
      </c>
      <c r="AJ887" s="112">
        <v>0.0</v>
      </c>
      <c r="AK887" s="6"/>
      <c r="AL887" s="6"/>
      <c r="AM887" s="112">
        <v>0.0</v>
      </c>
      <c r="AN887" s="112">
        <v>0.0</v>
      </c>
      <c r="AO887" s="112">
        <v>100.0</v>
      </c>
      <c r="AP887" s="112">
        <v>1.0</v>
      </c>
      <c r="AQ887" s="112">
        <v>1.62</v>
      </c>
      <c r="AR887" s="112">
        <v>0.4216554</v>
      </c>
      <c r="AS887" s="112">
        <v>81.09116</v>
      </c>
      <c r="AT887" s="112">
        <v>0.0652988</v>
      </c>
      <c r="AU887" s="112">
        <v>0.4165686</v>
      </c>
      <c r="AV887" s="112">
        <v>0.3802448</v>
      </c>
      <c r="AW887" s="112">
        <v>1.249706</v>
      </c>
      <c r="AX887" s="112">
        <v>0.0</v>
      </c>
      <c r="AY887" s="112">
        <v>0.7041125</v>
      </c>
      <c r="AZ887" s="112">
        <v>-11.79896</v>
      </c>
    </row>
    <row r="888" hidden="1">
      <c r="A888">
        <f t="shared" si="2"/>
        <v>0</v>
      </c>
      <c r="B888" t="str">
        <f t="shared" si="3"/>
        <v/>
      </c>
      <c r="C888" t="str">
        <f>if(and(D$4&gt;1,E888=PROSES!$D$22),,D888)</f>
        <v/>
      </c>
      <c r="D888" s="1" t="str">
        <f>if(and(F$4&gt;1,F888=PROSES!$B$10),,F888)</f>
        <v/>
      </c>
      <c r="E888" t="str">
        <f t="shared" si="4"/>
        <v/>
      </c>
      <c r="F888" t="str">
        <f t="shared" si="5"/>
        <v/>
      </c>
      <c r="G888" s="1" t="str">
        <f>if(Z888=PROSES!$E$29,T888,)</f>
        <v/>
      </c>
      <c r="H888" t="str">
        <f>if(X888=PROSES!$E$29,T888,)</f>
        <v/>
      </c>
      <c r="I888" t="str">
        <f t="shared" si="6"/>
        <v/>
      </c>
      <c r="J888" t="str">
        <f>if(and($K$4&gt;1,R888=PROSES!$C$2),,K888)</f>
        <v/>
      </c>
      <c r="K888" s="1" t="str">
        <f>if(and($L$4&gt;1,L888=PROSES!$B$2),,L888)</f>
        <v/>
      </c>
      <c r="L888" t="str">
        <f t="shared" si="7"/>
        <v/>
      </c>
      <c r="M888" t="str">
        <f>if(Z888=PROSES!$B$3,T888,)</f>
        <v/>
      </c>
      <c r="N888" t="str">
        <f>if(X888=PROSES!$B$3,T888,)</f>
        <v/>
      </c>
      <c r="O888" t="str">
        <f t="shared" si="8"/>
        <v/>
      </c>
      <c r="P888" t="str">
        <f>if(Z888=PROSES!$B$1,T888,)</f>
        <v/>
      </c>
      <c r="Q888" t="str">
        <f>if(X888=PROSES!$B$1,T888,)</f>
        <v/>
      </c>
      <c r="R888" t="str">
        <f t="shared" si="9"/>
        <v>BANGIL5</v>
      </c>
      <c r="S888" s="3"/>
      <c r="T888" s="68" t="s">
        <v>3916</v>
      </c>
      <c r="U888" s="68" t="s">
        <v>82</v>
      </c>
      <c r="V888" s="68" t="s">
        <v>82</v>
      </c>
      <c r="W888" s="68" t="s">
        <v>3726</v>
      </c>
      <c r="X888" s="68" t="s">
        <v>213</v>
      </c>
      <c r="Y888" s="112" t="s">
        <v>88</v>
      </c>
      <c r="Z888" s="68"/>
      <c r="AA888" s="112" t="s">
        <v>1346</v>
      </c>
      <c r="AB888" s="6"/>
      <c r="AC888" s="6"/>
      <c r="AD888" s="112">
        <v>0.0</v>
      </c>
      <c r="AE888" s="112">
        <v>1.0</v>
      </c>
      <c r="AF888" s="6"/>
      <c r="AG888" s="112">
        <v>9.26643</v>
      </c>
      <c r="AH888" s="112">
        <v>1.0</v>
      </c>
      <c r="AI888" s="68" t="s">
        <v>64</v>
      </c>
      <c r="AJ888" s="112">
        <v>0.0</v>
      </c>
      <c r="AK888" s="6"/>
      <c r="AL888" s="6"/>
      <c r="AM888" s="112">
        <v>0.0</v>
      </c>
      <c r="AN888" s="112">
        <v>0.0</v>
      </c>
      <c r="AO888" s="112">
        <v>100.0</v>
      </c>
      <c r="AP888" s="112">
        <v>1.0</v>
      </c>
      <c r="AQ888" s="112">
        <v>1.19</v>
      </c>
      <c r="AR888" s="112">
        <v>3.465935</v>
      </c>
      <c r="AS888" s="112">
        <v>74.88998</v>
      </c>
      <c r="AT888" s="112">
        <v>0.9034769</v>
      </c>
      <c r="AU888" s="112">
        <v>3.346108</v>
      </c>
      <c r="AV888" s="112">
        <v>2.298074</v>
      </c>
      <c r="AW888" s="112">
        <v>10.03554</v>
      </c>
      <c r="AX888" s="112">
        <v>0.0</v>
      </c>
      <c r="AY888" s="112">
        <v>0.6571829</v>
      </c>
      <c r="AZ888" s="112">
        <v>3.333806</v>
      </c>
    </row>
    <row r="889" hidden="1">
      <c r="A889">
        <f t="shared" si="2"/>
        <v>0</v>
      </c>
      <c r="B889" t="str">
        <f t="shared" si="3"/>
        <v/>
      </c>
      <c r="C889" t="str">
        <f>if(and(D$4&gt;1,E889=PROSES!$D$22),,D889)</f>
        <v/>
      </c>
      <c r="D889" s="1" t="str">
        <f>if(and(F$4&gt;1,F889=PROSES!$B$10),,F889)</f>
        <v/>
      </c>
      <c r="E889" t="str">
        <f t="shared" si="4"/>
        <v/>
      </c>
      <c r="F889" t="str">
        <f t="shared" si="5"/>
        <v/>
      </c>
      <c r="G889" s="1" t="str">
        <f>if(Z889=PROSES!$E$29,T889,)</f>
        <v/>
      </c>
      <c r="H889" t="str">
        <f>if(X889=PROSES!$E$29,T889,)</f>
        <v/>
      </c>
      <c r="I889" t="str">
        <f t="shared" si="6"/>
        <v/>
      </c>
      <c r="J889" t="str">
        <f>if(and($K$4&gt;1,R889=PROSES!$C$2),,K889)</f>
        <v/>
      </c>
      <c r="K889" s="1" t="str">
        <f>if(and($L$4&gt;1,L889=PROSES!$B$2),,L889)</f>
        <v/>
      </c>
      <c r="L889" t="str">
        <f t="shared" si="7"/>
        <v/>
      </c>
      <c r="M889" t="str">
        <f>if(Z889=PROSES!$B$3,T889,)</f>
        <v/>
      </c>
      <c r="N889" t="str">
        <f>if(X889=PROSES!$B$3,T889,)</f>
        <v/>
      </c>
      <c r="O889" t="str">
        <f t="shared" si="8"/>
        <v/>
      </c>
      <c r="P889" t="str">
        <f>if(Z889=PROSES!$B$1,T889,)</f>
        <v/>
      </c>
      <c r="Q889" t="str">
        <f>if(X889=PROSES!$B$1,T889,)</f>
        <v/>
      </c>
      <c r="R889" t="str">
        <f t="shared" si="9"/>
        <v>KIS</v>
      </c>
      <c r="S889" s="3"/>
      <c r="T889" s="68" t="s">
        <v>3917</v>
      </c>
      <c r="U889" s="68" t="s">
        <v>82</v>
      </c>
      <c r="V889" s="68" t="s">
        <v>82</v>
      </c>
      <c r="W889" s="68" t="s">
        <v>315</v>
      </c>
      <c r="X889" s="68" t="s">
        <v>3728</v>
      </c>
      <c r="Y889" s="112" t="s">
        <v>88</v>
      </c>
      <c r="Z889" s="68"/>
      <c r="AA889" s="112" t="s">
        <v>722</v>
      </c>
      <c r="AB889" s="6"/>
      <c r="AC889" s="6"/>
      <c r="AD889" s="112">
        <v>0.0</v>
      </c>
      <c r="AE889" s="112">
        <v>1.0</v>
      </c>
      <c r="AF889" s="6"/>
      <c r="AG889" s="112">
        <v>7.27871</v>
      </c>
      <c r="AH889" s="112">
        <v>1.0</v>
      </c>
      <c r="AI889" s="68" t="s">
        <v>64</v>
      </c>
      <c r="AJ889" s="112">
        <v>0.0</v>
      </c>
      <c r="AK889" s="6"/>
      <c r="AL889" s="6"/>
      <c r="AM889" s="112">
        <v>0.0</v>
      </c>
      <c r="AN889" s="112">
        <v>0.0</v>
      </c>
      <c r="AO889" s="112">
        <v>100.0</v>
      </c>
      <c r="AP889" s="112">
        <v>1.0</v>
      </c>
      <c r="AQ889" s="112">
        <v>0.74</v>
      </c>
      <c r="AR889" s="112">
        <v>2.882971</v>
      </c>
      <c r="AS889" s="112">
        <v>77.04442</v>
      </c>
      <c r="AT889" s="112">
        <v>0.6463494</v>
      </c>
      <c r="AU889" s="112">
        <v>2.809582</v>
      </c>
      <c r="AV889" s="112">
        <v>1.739612</v>
      </c>
      <c r="AW889" s="112">
        <v>8.428746</v>
      </c>
      <c r="AX889" s="112">
        <v>0.0</v>
      </c>
      <c r="AY889" s="112">
        <v>0.6618785</v>
      </c>
      <c r="AZ889" s="112">
        <v>1.945686</v>
      </c>
    </row>
    <row r="890" hidden="1">
      <c r="A890">
        <f t="shared" si="2"/>
        <v>0</v>
      </c>
      <c r="B890" t="str">
        <f t="shared" si="3"/>
        <v/>
      </c>
      <c r="C890" t="str">
        <f>if(and(D$4&gt;1,E890=PROSES!$D$22),,D890)</f>
        <v/>
      </c>
      <c r="D890" s="1" t="str">
        <f>if(and(F$4&gt;1,F890=PROSES!$B$10),,F890)</f>
        <v/>
      </c>
      <c r="E890" t="str">
        <f t="shared" si="4"/>
        <v/>
      </c>
      <c r="F890" t="str">
        <f t="shared" si="5"/>
        <v/>
      </c>
      <c r="G890" s="1" t="str">
        <f>if(Z890=PROSES!$E$29,T890,)</f>
        <v/>
      </c>
      <c r="H890" t="str">
        <f>if(X890=PROSES!$E$29,T890,)</f>
        <v/>
      </c>
      <c r="I890" t="str">
        <f t="shared" si="6"/>
        <v/>
      </c>
      <c r="J890" t="str">
        <f>if(and($K$4&gt;1,R890=PROSES!$C$2),,K890)</f>
        <v/>
      </c>
      <c r="K890" s="1" t="str">
        <f>if(and($L$4&gt;1,L890=PROSES!$B$2),,L890)</f>
        <v/>
      </c>
      <c r="L890" t="str">
        <f t="shared" si="7"/>
        <v/>
      </c>
      <c r="M890" t="str">
        <f>if(Z890=PROSES!$B$3,T890,)</f>
        <v/>
      </c>
      <c r="N890" t="str">
        <f>if(X890=PROSES!$B$3,T890,)</f>
        <v/>
      </c>
      <c r="O890" t="str">
        <f t="shared" si="8"/>
        <v/>
      </c>
      <c r="P890" t="str">
        <f>if(Z890=PROSES!$B$1,T890,)</f>
        <v/>
      </c>
      <c r="Q890" t="str">
        <f>if(X890=PROSES!$B$1,T890,)</f>
        <v/>
      </c>
      <c r="R890" t="str">
        <f t="shared" si="9"/>
        <v/>
      </c>
      <c r="S890" s="3"/>
      <c r="T890" s="68" t="s">
        <v>3918</v>
      </c>
      <c r="U890" s="68" t="s">
        <v>82</v>
      </c>
      <c r="V890" s="68" t="s">
        <v>82</v>
      </c>
      <c r="W890" s="114" t="s">
        <v>3726</v>
      </c>
      <c r="X890" s="68"/>
      <c r="Y890" s="68" t="s">
        <v>722</v>
      </c>
      <c r="Z890" s="68"/>
      <c r="AA890" s="68" t="s">
        <v>3919</v>
      </c>
      <c r="AB890" s="6"/>
      <c r="AC890" s="6"/>
      <c r="AD890" s="112">
        <v>0.0</v>
      </c>
      <c r="AE890" s="112">
        <v>1.0</v>
      </c>
      <c r="AF890" s="6"/>
      <c r="AG890" s="112">
        <v>5.94483</v>
      </c>
      <c r="AH890" s="112">
        <v>1.0</v>
      </c>
      <c r="AI890" s="68" t="s">
        <v>64</v>
      </c>
      <c r="AJ890" s="112">
        <v>0.0</v>
      </c>
      <c r="AK890" s="6"/>
      <c r="AL890" s="6"/>
      <c r="AM890" s="112">
        <v>0.0</v>
      </c>
      <c r="AN890" s="112">
        <v>0.0</v>
      </c>
      <c r="AO890" s="112">
        <v>100.0</v>
      </c>
      <c r="AP890" s="112">
        <v>1.0</v>
      </c>
      <c r="AQ890" s="112">
        <v>1.19</v>
      </c>
      <c r="AR890" s="112">
        <v>2.223553</v>
      </c>
      <c r="AS890" s="112">
        <v>74.88998</v>
      </c>
      <c r="AT890" s="112">
        <v>0.5796209</v>
      </c>
      <c r="AU890" s="112">
        <v>2.146678</v>
      </c>
      <c r="AV890" s="112">
        <v>1.474318</v>
      </c>
      <c r="AW890" s="112">
        <v>6.438251</v>
      </c>
      <c r="AX890" s="112">
        <v>0.0</v>
      </c>
      <c r="AY890" s="112">
        <v>0.6571829</v>
      </c>
      <c r="AZ890" s="112">
        <v>3.333806</v>
      </c>
    </row>
    <row r="891" hidden="1">
      <c r="A891">
        <f t="shared" si="2"/>
        <v>0</v>
      </c>
      <c r="B891" t="str">
        <f t="shared" si="3"/>
        <v/>
      </c>
      <c r="C891" t="str">
        <f>if(and(D$4&gt;1,E891=PROSES!$D$22),,D891)</f>
        <v/>
      </c>
      <c r="D891" s="1" t="str">
        <f>if(and(F$4&gt;1,F891=PROSES!$B$10),,F891)</f>
        <v/>
      </c>
      <c r="E891" t="str">
        <f t="shared" si="4"/>
        <v/>
      </c>
      <c r="F891" t="str">
        <f t="shared" si="5"/>
        <v/>
      </c>
      <c r="G891" s="1" t="str">
        <f>if(Z891=PROSES!$E$29,T891,)</f>
        <v/>
      </c>
      <c r="H891" t="str">
        <f>if(X891=PROSES!$E$29,T891,)</f>
        <v/>
      </c>
      <c r="I891" t="str">
        <f t="shared" si="6"/>
        <v/>
      </c>
      <c r="J891" t="str">
        <f>if(and($K$4&gt;1,R891=PROSES!$C$2),,K891)</f>
        <v/>
      </c>
      <c r="K891" s="1" t="str">
        <f>if(and($L$4&gt;1,L891=PROSES!$B$2),,L891)</f>
        <v/>
      </c>
      <c r="L891" t="str">
        <f t="shared" si="7"/>
        <v/>
      </c>
      <c r="M891" t="str">
        <f>if(Z891=PROSES!$B$3,T891,)</f>
        <v/>
      </c>
      <c r="N891" t="str">
        <f>if(X891=PROSES!$B$3,T891,)</f>
        <v/>
      </c>
      <c r="O891" t="str">
        <f t="shared" si="8"/>
        <v/>
      </c>
      <c r="P891" t="str">
        <f>if(Z891=PROSES!$B$1,T891,)</f>
        <v/>
      </c>
      <c r="Q891" t="str">
        <f>if(X891=PROSES!$B$1,T891,)</f>
        <v/>
      </c>
      <c r="R891" t="str">
        <f t="shared" si="9"/>
        <v>NEW PORONG</v>
      </c>
      <c r="S891" s="3"/>
      <c r="T891" s="68" t="s">
        <v>3920</v>
      </c>
      <c r="U891" s="68" t="s">
        <v>82</v>
      </c>
      <c r="V891" s="68" t="s">
        <v>82</v>
      </c>
      <c r="W891" s="114" t="s">
        <v>3914</v>
      </c>
      <c r="X891" s="68"/>
      <c r="Y891" s="68" t="s">
        <v>3919</v>
      </c>
      <c r="Z891" s="68" t="s">
        <v>3915</v>
      </c>
      <c r="AA891" s="68" t="s">
        <v>85</v>
      </c>
      <c r="AB891" s="6"/>
      <c r="AC891" s="6"/>
      <c r="AD891" s="112">
        <v>0.0</v>
      </c>
      <c r="AE891" s="112">
        <v>1.0</v>
      </c>
      <c r="AF891" s="6"/>
      <c r="AG891" s="112">
        <v>2.09964</v>
      </c>
      <c r="AH891" s="112">
        <v>1.0</v>
      </c>
      <c r="AI891" s="68" t="s">
        <v>64</v>
      </c>
      <c r="AJ891" s="112">
        <v>0.0</v>
      </c>
      <c r="AK891" s="6"/>
      <c r="AL891" s="6"/>
      <c r="AM891" s="112">
        <v>0.0</v>
      </c>
      <c r="AN891" s="112">
        <v>0.0</v>
      </c>
      <c r="AO891" s="112">
        <v>100.0</v>
      </c>
      <c r="AP891" s="112">
        <v>1.0</v>
      </c>
      <c r="AQ891" s="112">
        <v>1.62</v>
      </c>
      <c r="AR891" s="112">
        <v>0.4216554</v>
      </c>
      <c r="AS891" s="112">
        <v>81.09116</v>
      </c>
      <c r="AT891" s="112">
        <v>0.0652988</v>
      </c>
      <c r="AU891" s="112">
        <v>0.4165686</v>
      </c>
      <c r="AV891" s="112">
        <v>0.3802448</v>
      </c>
      <c r="AW891" s="112">
        <v>1.249706</v>
      </c>
      <c r="AX891" s="112">
        <v>0.0</v>
      </c>
      <c r="AY891" s="112">
        <v>0.7041125</v>
      </c>
      <c r="AZ891" s="112">
        <v>-11.79896</v>
      </c>
    </row>
    <row r="892" hidden="1">
      <c r="A892">
        <f t="shared" si="2"/>
        <v>0</v>
      </c>
      <c r="B892" t="str">
        <f t="shared" si="3"/>
        <v/>
      </c>
      <c r="C892" t="str">
        <f>if(and(D$4&gt;1,E892=PROSES!$D$22),,D892)</f>
        <v/>
      </c>
      <c r="D892" s="1" t="str">
        <f>if(and(F$4&gt;1,F892=PROSES!$B$10),,F892)</f>
        <v/>
      </c>
      <c r="E892" t="str">
        <f t="shared" si="4"/>
        <v/>
      </c>
      <c r="F892" t="str">
        <f t="shared" si="5"/>
        <v/>
      </c>
      <c r="G892" s="1" t="str">
        <f>if(Z892=PROSES!$E$29,T892,)</f>
        <v/>
      </c>
      <c r="H892" t="str">
        <f>if(X892=PROSES!$E$29,T892,)</f>
        <v/>
      </c>
      <c r="I892" t="str">
        <f t="shared" si="6"/>
        <v/>
      </c>
      <c r="J892" t="str">
        <f>if(and($K$4&gt;1,R892=PROSES!$C$2),,K892)</f>
        <v/>
      </c>
      <c r="K892" s="1" t="str">
        <f>if(and($L$4&gt;1,L892=PROSES!$B$2),,L892)</f>
        <v/>
      </c>
      <c r="L892" t="str">
        <f t="shared" si="7"/>
        <v/>
      </c>
      <c r="M892" t="str">
        <f>if(Z892=PROSES!$B$3,T892,)</f>
        <v/>
      </c>
      <c r="N892" t="str">
        <f>if(X892=PROSES!$B$3,T892,)</f>
        <v/>
      </c>
      <c r="O892" t="str">
        <f t="shared" si="8"/>
        <v/>
      </c>
      <c r="P892" t="str">
        <f>if(Z892=PROSES!$B$1,T892,)</f>
        <v/>
      </c>
      <c r="Q892" t="str">
        <f>if(X892=PROSES!$B$1,T892,)</f>
        <v/>
      </c>
      <c r="R892" t="str">
        <f t="shared" si="9"/>
        <v>NEW PORONG</v>
      </c>
      <c r="S892" s="3"/>
      <c r="T892" s="68" t="s">
        <v>3921</v>
      </c>
      <c r="U892" s="68" t="s">
        <v>82</v>
      </c>
      <c r="V892" s="68" t="s">
        <v>82</v>
      </c>
      <c r="W892" s="68" t="s">
        <v>3726</v>
      </c>
      <c r="X892" s="68"/>
      <c r="Y892" s="112" t="s">
        <v>1776</v>
      </c>
      <c r="Z892" s="68" t="s">
        <v>3915</v>
      </c>
      <c r="AA892" s="112" t="s">
        <v>3922</v>
      </c>
      <c r="AB892" s="6"/>
      <c r="AC892" s="6"/>
      <c r="AD892" s="112">
        <v>0.0</v>
      </c>
      <c r="AE892" s="112">
        <v>1.0</v>
      </c>
      <c r="AF892" s="6"/>
      <c r="AG892" s="112">
        <v>9.6523</v>
      </c>
      <c r="AH892" s="112">
        <v>1.0</v>
      </c>
      <c r="AI892" s="68" t="s">
        <v>64</v>
      </c>
      <c r="AJ892" s="112">
        <v>0.0</v>
      </c>
      <c r="AK892" s="6"/>
      <c r="AL892" s="6"/>
      <c r="AM892" s="112">
        <v>0.0</v>
      </c>
      <c r="AN892" s="112">
        <v>0.0</v>
      </c>
      <c r="AO892" s="112">
        <v>100.0</v>
      </c>
      <c r="AP892" s="112">
        <v>1.0</v>
      </c>
      <c r="AQ892" s="112">
        <v>1.19</v>
      </c>
      <c r="AR892" s="112">
        <v>3.610263</v>
      </c>
      <c r="AS892" s="112">
        <v>74.88998</v>
      </c>
      <c r="AT892" s="112">
        <v>0.9410992</v>
      </c>
      <c r="AU892" s="112">
        <v>3.485445</v>
      </c>
      <c r="AV892" s="112">
        <v>2.39377</v>
      </c>
      <c r="AW892" s="112">
        <v>10.45344</v>
      </c>
      <c r="AX892" s="112">
        <v>0.0</v>
      </c>
      <c r="AY892" s="112">
        <v>0.6571829</v>
      </c>
      <c r="AZ892" s="112">
        <v>3.333806</v>
      </c>
    </row>
    <row r="893" hidden="1">
      <c r="A893">
        <f t="shared" si="2"/>
        <v>0</v>
      </c>
      <c r="B893" t="str">
        <f t="shared" si="3"/>
        <v/>
      </c>
      <c r="C893" t="str">
        <f>if(and(D$4&gt;1,E893=PROSES!$D$22),,D893)</f>
        <v/>
      </c>
      <c r="D893" s="1" t="str">
        <f>if(and(F$4&gt;1,F893=PROSES!$B$10),,F893)</f>
        <v/>
      </c>
      <c r="E893" t="str">
        <f t="shared" si="4"/>
        <v/>
      </c>
      <c r="F893" t="str">
        <f t="shared" si="5"/>
        <v/>
      </c>
      <c r="G893" s="1" t="str">
        <f>if(Z893=PROSES!$E$29,T893,)</f>
        <v/>
      </c>
      <c r="H893" t="str">
        <f>if(X893=PROSES!$E$29,T893,)</f>
        <v/>
      </c>
      <c r="I893" t="str">
        <f t="shared" si="6"/>
        <v/>
      </c>
      <c r="J893" t="str">
        <f>if(and($K$4&gt;1,R893=PROSES!$C$2),,K893)</f>
        <v/>
      </c>
      <c r="K893" s="1" t="str">
        <f>if(and($L$4&gt;1,L893=PROSES!$B$2),,L893)</f>
        <v/>
      </c>
      <c r="L893" t="str">
        <f t="shared" si="7"/>
        <v/>
      </c>
      <c r="M893" t="str">
        <f>if(Z893=PROSES!$B$3,T893,)</f>
        <v/>
      </c>
      <c r="N893" t="str">
        <f>if(X893=PROSES!$B$3,T893,)</f>
        <v/>
      </c>
      <c r="O893" t="str">
        <f t="shared" si="8"/>
        <v/>
      </c>
      <c r="P893" t="str">
        <f>if(Z893=PROSES!$B$1,T893,)</f>
        <v/>
      </c>
      <c r="Q893" t="str">
        <f>if(X893=PROSES!$B$1,T893,)</f>
        <v/>
      </c>
      <c r="R893" t="str">
        <f t="shared" si="9"/>
        <v>SIDOARJO5</v>
      </c>
      <c r="S893" s="3"/>
      <c r="T893" s="68" t="s">
        <v>3923</v>
      </c>
      <c r="U893" s="68" t="s">
        <v>82</v>
      </c>
      <c r="V893" s="68" t="s">
        <v>82</v>
      </c>
      <c r="W893" s="68" t="s">
        <v>878</v>
      </c>
      <c r="X893" s="68" t="s">
        <v>1919</v>
      </c>
      <c r="Y893" s="112" t="s">
        <v>85</v>
      </c>
      <c r="Z893" s="68"/>
      <c r="AA893" s="112" t="s">
        <v>1776</v>
      </c>
      <c r="AB893" s="6"/>
      <c r="AC893" s="6"/>
      <c r="AD893" s="112">
        <v>0.0</v>
      </c>
      <c r="AE893" s="112">
        <v>1.0</v>
      </c>
      <c r="AF893" s="6"/>
      <c r="AG893" s="112">
        <v>0.2469</v>
      </c>
      <c r="AH893" s="112">
        <v>1.0</v>
      </c>
      <c r="AI893" s="68" t="s">
        <v>64</v>
      </c>
      <c r="AJ893" s="112">
        <v>0.0</v>
      </c>
      <c r="AK893" s="6"/>
      <c r="AL893" s="6"/>
      <c r="AM893" s="112">
        <v>0.0</v>
      </c>
      <c r="AN893" s="112">
        <v>0.0</v>
      </c>
      <c r="AO893" s="112">
        <v>100.0</v>
      </c>
      <c r="AP893" s="112">
        <v>1.0</v>
      </c>
      <c r="AQ893" s="112">
        <v>1.96</v>
      </c>
      <c r="AR893" s="112">
        <v>0.03483364</v>
      </c>
      <c r="AS893" s="112">
        <v>76.18045</v>
      </c>
      <c r="AT893" s="112">
        <v>0.00832053</v>
      </c>
      <c r="AU893" s="112">
        <v>0.0338253</v>
      </c>
      <c r="AV893" s="112">
        <v>0.04535553</v>
      </c>
      <c r="AW893" s="112">
        <v>0.1014759</v>
      </c>
      <c r="AX893" s="112">
        <v>0.0</v>
      </c>
      <c r="AY893" s="112">
        <v>0.7380276</v>
      </c>
      <c r="AZ893" s="112">
        <v>-14.87874</v>
      </c>
    </row>
    <row r="894" hidden="1">
      <c r="A894">
        <f t="shared" si="2"/>
        <v>0</v>
      </c>
      <c r="B894" t="str">
        <f t="shared" si="3"/>
        <v/>
      </c>
      <c r="C894" t="str">
        <f>if(and(D$4&gt;1,E894=PROSES!$D$22),,D894)</f>
        <v/>
      </c>
      <c r="D894" s="1" t="str">
        <f>if(and(F$4&gt;1,F894=PROSES!$B$10),,F894)</f>
        <v/>
      </c>
      <c r="E894" t="str">
        <f t="shared" si="4"/>
        <v/>
      </c>
      <c r="F894" t="str">
        <f t="shared" si="5"/>
        <v/>
      </c>
      <c r="G894" s="1" t="str">
        <f>if(Z894=PROSES!$E$29,T894,)</f>
        <v/>
      </c>
      <c r="H894" t="str">
        <f>if(X894=PROSES!$E$29,T894,)</f>
        <v/>
      </c>
      <c r="I894" t="str">
        <f t="shared" si="6"/>
        <v/>
      </c>
      <c r="J894" t="str">
        <f>if(and($K$4&gt;1,R894=PROSES!$C$2),,K894)</f>
        <v/>
      </c>
      <c r="K894" s="1" t="str">
        <f>if(and($L$4&gt;1,L894=PROSES!$B$2),,L894)</f>
        <v/>
      </c>
      <c r="L894" t="str">
        <f t="shared" si="7"/>
        <v/>
      </c>
      <c r="M894" t="str">
        <f>if(Z894=PROSES!$B$3,T894,)</f>
        <v/>
      </c>
      <c r="N894" t="str">
        <f>if(X894=PROSES!$B$3,T894,)</f>
        <v/>
      </c>
      <c r="O894" t="str">
        <f t="shared" si="8"/>
        <v/>
      </c>
      <c r="P894" t="str">
        <f>if(Z894=PROSES!$B$1,T894,)</f>
        <v/>
      </c>
      <c r="Q894" t="str">
        <f>if(X894=PROSES!$B$1,T894,)</f>
        <v/>
      </c>
      <c r="R894" t="str">
        <f t="shared" si="9"/>
        <v>NEW WLINGINEW TULUNGAGUNG</v>
      </c>
      <c r="S894" s="3"/>
      <c r="T894" s="68" t="s">
        <v>3924</v>
      </c>
      <c r="U894" s="68" t="s">
        <v>82</v>
      </c>
      <c r="V894" s="68" t="s">
        <v>82</v>
      </c>
      <c r="W894" s="68" t="s">
        <v>572</v>
      </c>
      <c r="X894" s="68" t="s">
        <v>3925</v>
      </c>
      <c r="Y894" s="115">
        <v>44317.0</v>
      </c>
      <c r="Z894" s="68" t="s">
        <v>3864</v>
      </c>
      <c r="AA894" s="68" t="s">
        <v>88</v>
      </c>
      <c r="AB894" s="6"/>
      <c r="AC894" s="6"/>
      <c r="AD894" s="112">
        <v>0.0</v>
      </c>
      <c r="AE894" s="112">
        <v>1.0</v>
      </c>
      <c r="AF894" s="6"/>
      <c r="AG894" s="112">
        <v>38.192</v>
      </c>
      <c r="AH894" s="112">
        <v>1.0</v>
      </c>
      <c r="AI894" s="68" t="s">
        <v>64</v>
      </c>
      <c r="AJ894" s="112">
        <v>0.0</v>
      </c>
      <c r="AK894" s="6"/>
      <c r="AL894" s="6"/>
      <c r="AM894" s="112">
        <v>0.0</v>
      </c>
      <c r="AN894" s="112">
        <v>0.0</v>
      </c>
      <c r="AO894" s="112">
        <v>100.0</v>
      </c>
      <c r="AP894" s="112">
        <v>1.0</v>
      </c>
      <c r="AQ894" s="112">
        <v>1.5</v>
      </c>
      <c r="AR894" s="112">
        <v>10.49829</v>
      </c>
      <c r="AS894" s="112">
        <v>81.69598</v>
      </c>
      <c r="AT894" s="112">
        <v>1.516222</v>
      </c>
      <c r="AU894" s="112">
        <v>10.38822</v>
      </c>
      <c r="AV894" s="112">
        <v>7.245023</v>
      </c>
      <c r="AW894" s="112">
        <v>31.16467</v>
      </c>
      <c r="AX894" s="112">
        <v>0.0</v>
      </c>
      <c r="AY894" s="112">
        <v>0.6842953</v>
      </c>
      <c r="AZ894" s="112">
        <v>-7.111392</v>
      </c>
    </row>
    <row r="895" hidden="1">
      <c r="A895">
        <f t="shared" si="2"/>
        <v>0</v>
      </c>
      <c r="B895" t="str">
        <f t="shared" si="3"/>
        <v/>
      </c>
      <c r="C895" t="str">
        <f>if(and(D$4&gt;1,E895=PROSES!$D$22),,D895)</f>
        <v/>
      </c>
      <c r="D895" s="1" t="str">
        <f>if(and(F$4&gt;1,F895=PROSES!$B$10),,F895)</f>
        <v/>
      </c>
      <c r="E895" t="str">
        <f t="shared" si="4"/>
        <v/>
      </c>
      <c r="F895" t="str">
        <f t="shared" si="5"/>
        <v/>
      </c>
      <c r="G895" s="1" t="str">
        <f>if(Z895=PROSES!$E$29,T895,)</f>
        <v/>
      </c>
      <c r="H895" t="str">
        <f>if(X895=PROSES!$E$29,T895,)</f>
        <v/>
      </c>
      <c r="I895" t="str">
        <f t="shared" si="6"/>
        <v/>
      </c>
      <c r="J895" t="str">
        <f>if(and($K$4&gt;1,R895=PROSES!$C$2),,K895)</f>
        <v/>
      </c>
      <c r="K895" s="1" t="str">
        <f>if(and($L$4&gt;1,L895=PROSES!$B$2),,L895)</f>
        <v/>
      </c>
      <c r="L895" t="str">
        <f t="shared" si="7"/>
        <v/>
      </c>
      <c r="M895" t="str">
        <f>if(Z895=PROSES!$B$3,T895,)</f>
        <v/>
      </c>
      <c r="N895" t="str">
        <f>if(X895=PROSES!$B$3,T895,)</f>
        <v/>
      </c>
      <c r="O895" t="str">
        <f t="shared" si="8"/>
        <v/>
      </c>
      <c r="P895" t="str">
        <f>if(Z895=PROSES!$B$1,T895,)</f>
        <v/>
      </c>
      <c r="Q895" t="str">
        <f>if(X895=PROSES!$B$1,T895,)</f>
        <v/>
      </c>
      <c r="R895" t="str">
        <f t="shared" si="9"/>
        <v>NEW TULUNGAGUNGNEW WLINGI</v>
      </c>
      <c r="S895" s="3"/>
      <c r="T895" s="68" t="s">
        <v>3926</v>
      </c>
      <c r="U895" s="68" t="s">
        <v>82</v>
      </c>
      <c r="V895" s="68" t="s">
        <v>82</v>
      </c>
      <c r="W895" s="68" t="s">
        <v>572</v>
      </c>
      <c r="X895" s="68" t="s">
        <v>3864</v>
      </c>
      <c r="Y895" s="68" t="s">
        <v>88</v>
      </c>
      <c r="Z895" s="68" t="s">
        <v>3925</v>
      </c>
      <c r="AA895" s="68" t="s">
        <v>88</v>
      </c>
      <c r="AB895" s="6"/>
      <c r="AC895" s="6"/>
      <c r="AD895" s="112">
        <v>0.0</v>
      </c>
      <c r="AE895" s="112">
        <v>1.0</v>
      </c>
      <c r="AF895" s="6"/>
      <c r="AG895" s="112">
        <v>38.192</v>
      </c>
      <c r="AH895" s="112">
        <v>1.0</v>
      </c>
      <c r="AI895" s="68" t="s">
        <v>64</v>
      </c>
      <c r="AJ895" s="112">
        <v>0.0</v>
      </c>
      <c r="AK895" s="6"/>
      <c r="AL895" s="6"/>
      <c r="AM895" s="112">
        <v>0.0</v>
      </c>
      <c r="AN895" s="112">
        <v>0.0</v>
      </c>
      <c r="AO895" s="112">
        <v>100.0</v>
      </c>
      <c r="AP895" s="112">
        <v>1.0</v>
      </c>
      <c r="AQ895" s="112">
        <v>1.5</v>
      </c>
      <c r="AR895" s="112">
        <v>10.49829</v>
      </c>
      <c r="AS895" s="112">
        <v>81.69598</v>
      </c>
      <c r="AT895" s="112">
        <v>1.516222</v>
      </c>
      <c r="AU895" s="112">
        <v>10.38822</v>
      </c>
      <c r="AV895" s="112">
        <v>7.245023</v>
      </c>
      <c r="AW895" s="112">
        <v>31.16467</v>
      </c>
      <c r="AX895" s="112">
        <v>0.0</v>
      </c>
      <c r="AY895" s="112">
        <v>0.6842953</v>
      </c>
      <c r="AZ895" s="112">
        <v>-7.111392</v>
      </c>
    </row>
    <row r="896" hidden="1">
      <c r="A896">
        <f t="shared" si="2"/>
        <v>0</v>
      </c>
      <c r="B896" t="str">
        <f t="shared" si="3"/>
        <v/>
      </c>
      <c r="C896" t="str">
        <f>if(and(D$4&gt;1,E896=PROSES!$D$22),,D896)</f>
        <v/>
      </c>
      <c r="D896" s="1" t="str">
        <f>if(and(F$4&gt;1,F896=PROSES!$B$10),,F896)</f>
        <v/>
      </c>
      <c r="E896" t="str">
        <f t="shared" si="4"/>
        <v/>
      </c>
      <c r="F896" t="str">
        <f t="shared" si="5"/>
        <v/>
      </c>
      <c r="G896" s="1" t="str">
        <f>if(Z896=PROSES!$E$29,T896,)</f>
        <v/>
      </c>
      <c r="H896" t="str">
        <f>if(X896=PROSES!$E$29,T896,)</f>
        <v/>
      </c>
      <c r="I896" t="str">
        <f t="shared" si="6"/>
        <v/>
      </c>
      <c r="J896" t="str">
        <f>if(and($K$4&gt;1,R896=PROSES!$C$2),,K896)</f>
        <v/>
      </c>
      <c r="K896" s="1" t="str">
        <f>if(and($L$4&gt;1,L896=PROSES!$B$2),,L896)</f>
        <v/>
      </c>
      <c r="L896" t="str">
        <f t="shared" si="7"/>
        <v/>
      </c>
      <c r="M896" t="str">
        <f>if(Z896=PROSES!$B$3,T896,)</f>
        <v/>
      </c>
      <c r="N896" t="str">
        <f>if(X896=PROSES!$B$3,T896,)</f>
        <v/>
      </c>
      <c r="O896" t="str">
        <f t="shared" si="8"/>
        <v/>
      </c>
      <c r="P896" t="str">
        <f>if(Z896=PROSES!$B$1,T896,)</f>
        <v/>
      </c>
      <c r="Q896" t="str">
        <f>if(X896=PROSES!$B$1,T896,)</f>
        <v/>
      </c>
      <c r="R896" t="str">
        <f t="shared" si="9"/>
        <v>PACITAN5PONOROGO5</v>
      </c>
      <c r="S896" s="3"/>
      <c r="T896" s="68" t="s">
        <v>1535</v>
      </c>
      <c r="U896" s="68" t="s">
        <v>82</v>
      </c>
      <c r="V896" s="68" t="s">
        <v>82</v>
      </c>
      <c r="W896" s="68" t="s">
        <v>807</v>
      </c>
      <c r="X896" s="68" t="s">
        <v>1536</v>
      </c>
      <c r="Y896" s="112" t="s">
        <v>88</v>
      </c>
      <c r="Z896" s="68" t="s">
        <v>1537</v>
      </c>
      <c r="AA896" s="112" t="s">
        <v>85</v>
      </c>
      <c r="AB896" s="6"/>
      <c r="AC896" s="6"/>
      <c r="AD896" s="112">
        <v>0.0</v>
      </c>
      <c r="AE896" s="112">
        <v>1.0</v>
      </c>
      <c r="AF896" s="6"/>
      <c r="AG896" s="112">
        <v>62.0</v>
      </c>
      <c r="AH896" s="112">
        <v>1.0</v>
      </c>
      <c r="AI896" s="68" t="s">
        <v>64</v>
      </c>
      <c r="AJ896" s="112">
        <v>0.0</v>
      </c>
      <c r="AK896" s="6"/>
      <c r="AL896" s="6"/>
      <c r="AM896" s="112">
        <v>0.0</v>
      </c>
      <c r="AN896" s="112">
        <v>0.0</v>
      </c>
      <c r="AO896" s="112">
        <v>100.0</v>
      </c>
      <c r="AP896" s="112">
        <v>1.0</v>
      </c>
      <c r="AQ896" s="112">
        <v>2.73</v>
      </c>
      <c r="AR896" s="112">
        <v>17.62589</v>
      </c>
      <c r="AS896" s="112">
        <v>82.725</v>
      </c>
      <c r="AT896" s="112">
        <v>2.232</v>
      </c>
      <c r="AU896" s="112">
        <v>17.484</v>
      </c>
      <c r="AV896" s="112">
        <v>9.858</v>
      </c>
      <c r="AW896" s="112">
        <v>50.84</v>
      </c>
      <c r="AX896" s="112">
        <v>0.0</v>
      </c>
      <c r="AY896" s="112">
        <v>0.6470905</v>
      </c>
      <c r="AZ896" s="112">
        <v>-5.602889</v>
      </c>
    </row>
    <row r="897" hidden="1">
      <c r="A897">
        <f t="shared" si="2"/>
        <v>0</v>
      </c>
      <c r="B897" t="str">
        <f t="shared" si="3"/>
        <v/>
      </c>
      <c r="C897" t="str">
        <f>if(and(D$4&gt;1,E897=PROSES!$D$22),,D897)</f>
        <v/>
      </c>
      <c r="D897" s="1" t="str">
        <f>if(and(F$4&gt;1,F897=PROSES!$B$10),,F897)</f>
        <v/>
      </c>
      <c r="E897" t="str">
        <f t="shared" si="4"/>
        <v/>
      </c>
      <c r="F897" t="str">
        <f t="shared" si="5"/>
        <v/>
      </c>
      <c r="G897" s="1" t="str">
        <f>if(Z897=PROSES!$E$29,T897,)</f>
        <v/>
      </c>
      <c r="H897" t="str">
        <f>if(X897=PROSES!$E$29,T897,)</f>
        <v/>
      </c>
      <c r="I897" t="str">
        <f t="shared" si="6"/>
        <v/>
      </c>
      <c r="J897" t="str">
        <f>if(and($K$4&gt;1,R897=PROSES!$C$2),,K897)</f>
        <v/>
      </c>
      <c r="K897" s="1" t="str">
        <f>if(and($L$4&gt;1,L897=PROSES!$B$2),,L897)</f>
        <v/>
      </c>
      <c r="L897" t="str">
        <f t="shared" si="7"/>
        <v/>
      </c>
      <c r="M897" t="str">
        <f>if(Z897=PROSES!$B$3,T897,)</f>
        <v/>
      </c>
      <c r="N897" t="str">
        <f>if(X897=PROSES!$B$3,T897,)</f>
        <v/>
      </c>
      <c r="O897" t="str">
        <f t="shared" si="8"/>
        <v/>
      </c>
      <c r="P897" t="str">
        <f>if(Z897=PROSES!$B$1,T897,)</f>
        <v/>
      </c>
      <c r="Q897" t="str">
        <f>if(X897=PROSES!$B$1,T897,)</f>
        <v/>
      </c>
      <c r="R897" t="str">
        <f t="shared" si="9"/>
        <v>PACITAN5PONOROGO5</v>
      </c>
      <c r="S897" s="3"/>
      <c r="T897" s="68" t="s">
        <v>1538</v>
      </c>
      <c r="U897" s="68" t="s">
        <v>82</v>
      </c>
      <c r="V897" s="68" t="s">
        <v>82</v>
      </c>
      <c r="W897" s="68" t="s">
        <v>807</v>
      </c>
      <c r="X897" s="68" t="s">
        <v>1536</v>
      </c>
      <c r="Y897" s="112" t="s">
        <v>88</v>
      </c>
      <c r="Z897" s="68" t="s">
        <v>1537</v>
      </c>
      <c r="AA897" s="112" t="s">
        <v>85</v>
      </c>
      <c r="AB897" s="6"/>
      <c r="AC897" s="6"/>
      <c r="AD897" s="112">
        <v>0.0</v>
      </c>
      <c r="AE897" s="112">
        <v>1.0</v>
      </c>
      <c r="AF897" s="6"/>
      <c r="AG897" s="112">
        <v>62.0</v>
      </c>
      <c r="AH897" s="112">
        <v>1.0</v>
      </c>
      <c r="AI897" s="68" t="s">
        <v>64</v>
      </c>
      <c r="AJ897" s="112">
        <v>0.0</v>
      </c>
      <c r="AK897" s="6"/>
      <c r="AL897" s="6"/>
      <c r="AM897" s="112">
        <v>0.0</v>
      </c>
      <c r="AN897" s="112">
        <v>0.0</v>
      </c>
      <c r="AO897" s="112">
        <v>100.0</v>
      </c>
      <c r="AP897" s="112">
        <v>1.0</v>
      </c>
      <c r="AQ897" s="112">
        <v>2.73</v>
      </c>
      <c r="AR897" s="112">
        <v>17.62589</v>
      </c>
      <c r="AS897" s="112">
        <v>82.725</v>
      </c>
      <c r="AT897" s="112">
        <v>2.232</v>
      </c>
      <c r="AU897" s="112">
        <v>17.484</v>
      </c>
      <c r="AV897" s="112">
        <v>9.858</v>
      </c>
      <c r="AW897" s="112">
        <v>50.84</v>
      </c>
      <c r="AX897" s="112">
        <v>0.0</v>
      </c>
      <c r="AY897" s="112">
        <v>0.6470905</v>
      </c>
      <c r="AZ897" s="112">
        <v>-5.602889</v>
      </c>
    </row>
    <row r="898" hidden="1">
      <c r="A898">
        <f t="shared" si="2"/>
        <v>0</v>
      </c>
      <c r="B898" t="str">
        <f t="shared" si="3"/>
        <v/>
      </c>
      <c r="C898" t="str">
        <f>if(and(D$4&gt;1,E898=PROSES!$D$22),,D898)</f>
        <v/>
      </c>
      <c r="D898" s="1" t="str">
        <f>if(and(F$4&gt;1,F898=PROSES!$B$10),,F898)</f>
        <v/>
      </c>
      <c r="E898" t="str">
        <f t="shared" si="4"/>
        <v/>
      </c>
      <c r="F898" t="str">
        <f t="shared" si="5"/>
        <v/>
      </c>
      <c r="G898" s="1" t="str">
        <f>if(Z898=PROSES!$E$29,T898,)</f>
        <v/>
      </c>
      <c r="H898" t="str">
        <f>if(X898=PROSES!$E$29,T898,)</f>
        <v/>
      </c>
      <c r="I898" t="str">
        <f t="shared" si="6"/>
        <v/>
      </c>
      <c r="J898" t="str">
        <f>if(and($K$4&gt;1,R898=PROSES!$C$2),,K898)</f>
        <v/>
      </c>
      <c r="K898" s="1" t="str">
        <f>if(and($L$4&gt;1,L898=PROSES!$B$2),,L898)</f>
        <v/>
      </c>
      <c r="L898" t="str">
        <f t="shared" si="7"/>
        <v/>
      </c>
      <c r="M898" t="str">
        <f>if(Z898=PROSES!$B$3,T898,)</f>
        <v/>
      </c>
      <c r="N898" t="str">
        <f>if(X898=PROSES!$B$3,T898,)</f>
        <v/>
      </c>
      <c r="O898" t="str">
        <f t="shared" si="8"/>
        <v/>
      </c>
      <c r="P898" t="str">
        <f>if(Z898=PROSES!$B$1,T898,)</f>
        <v/>
      </c>
      <c r="Q898" t="str">
        <f>if(X898=PROSES!$B$1,T898,)</f>
        <v/>
      </c>
      <c r="R898" t="str">
        <f t="shared" si="9"/>
        <v>PAKIS5PURWOSARI5</v>
      </c>
      <c r="S898" s="3"/>
      <c r="T898" s="68" t="s">
        <v>1539</v>
      </c>
      <c r="U898" s="68" t="s">
        <v>82</v>
      </c>
      <c r="V898" s="68" t="s">
        <v>82</v>
      </c>
      <c r="W898" s="68" t="s">
        <v>90</v>
      </c>
      <c r="X898" s="68" t="s">
        <v>1113</v>
      </c>
      <c r="Y898" s="112" t="s">
        <v>88</v>
      </c>
      <c r="Z898" s="68" t="s">
        <v>1540</v>
      </c>
      <c r="AA898" s="112" t="s">
        <v>85</v>
      </c>
      <c r="AB898" s="6"/>
      <c r="AC898" s="6"/>
      <c r="AD898" s="112">
        <v>0.0</v>
      </c>
      <c r="AE898" s="112">
        <v>1.0</v>
      </c>
      <c r="AF898" s="6"/>
      <c r="AG898" s="112">
        <v>31.2905</v>
      </c>
      <c r="AH898" s="112">
        <v>1.0</v>
      </c>
      <c r="AI898" s="68" t="s">
        <v>64</v>
      </c>
      <c r="AJ898" s="112">
        <v>0.0</v>
      </c>
      <c r="AK898" s="6"/>
      <c r="AL898" s="6"/>
      <c r="AM898" s="112">
        <v>0.0</v>
      </c>
      <c r="AN898" s="112">
        <v>0.0</v>
      </c>
      <c r="AO898" s="112">
        <v>100.0</v>
      </c>
      <c r="AP898" s="112">
        <v>1.0</v>
      </c>
      <c r="AQ898" s="112">
        <v>1.62</v>
      </c>
      <c r="AR898" s="112">
        <v>8.866326</v>
      </c>
      <c r="AS898" s="112">
        <v>82.15014</v>
      </c>
      <c r="AT898" s="112">
        <v>1.210942</v>
      </c>
      <c r="AU898" s="112">
        <v>8.783243</v>
      </c>
      <c r="AV898" s="112">
        <v>5.904518</v>
      </c>
      <c r="AW898" s="112">
        <v>26.34973</v>
      </c>
      <c r="AX898" s="112">
        <v>0.0</v>
      </c>
      <c r="AY898" s="112">
        <v>0.683587</v>
      </c>
      <c r="AZ898" s="112">
        <v>-7.109503</v>
      </c>
    </row>
    <row r="899" hidden="1">
      <c r="A899">
        <f t="shared" si="2"/>
        <v>0</v>
      </c>
      <c r="B899" t="str">
        <f t="shared" si="3"/>
        <v/>
      </c>
      <c r="C899" t="str">
        <f>if(and(D$4&gt;1,E899=PROSES!$D$22),,D899)</f>
        <v/>
      </c>
      <c r="D899" s="1" t="str">
        <f>if(and(F$4&gt;1,F899=PROSES!$B$10),,F899)</f>
        <v/>
      </c>
      <c r="E899" t="str">
        <f t="shared" si="4"/>
        <v/>
      </c>
      <c r="F899" t="str">
        <f t="shared" si="5"/>
        <v/>
      </c>
      <c r="G899" s="1" t="str">
        <f>if(Z899=PROSES!$E$29,T899,)</f>
        <v/>
      </c>
      <c r="H899" t="str">
        <f>if(X899=PROSES!$E$29,T899,)</f>
        <v/>
      </c>
      <c r="I899" t="str">
        <f t="shared" si="6"/>
        <v/>
      </c>
      <c r="J899" t="str">
        <f>if(and($K$4&gt;1,R899=PROSES!$C$2),,K899)</f>
        <v/>
      </c>
      <c r="K899" s="1" t="str">
        <f>if(and($L$4&gt;1,L899=PROSES!$B$2),,L899)</f>
        <v/>
      </c>
      <c r="L899" t="str">
        <f t="shared" si="7"/>
        <v/>
      </c>
      <c r="M899" t="str">
        <f>if(Z899=PROSES!$B$3,T899,)</f>
        <v/>
      </c>
      <c r="N899" t="str">
        <f>if(X899=PROSES!$B$3,T899,)</f>
        <v/>
      </c>
      <c r="O899" t="str">
        <f t="shared" si="8"/>
        <v/>
      </c>
      <c r="P899" t="str">
        <f>if(Z899=PROSES!$B$1,T899,)</f>
        <v/>
      </c>
      <c r="Q899" t="str">
        <f>if(X899=PROSES!$B$1,T899,)</f>
        <v/>
      </c>
      <c r="R899" t="str">
        <f t="shared" si="9"/>
        <v>PAKIS5PURWOSARI5</v>
      </c>
      <c r="S899" s="3"/>
      <c r="T899" s="68" t="s">
        <v>1541</v>
      </c>
      <c r="U899" s="68" t="s">
        <v>82</v>
      </c>
      <c r="V899" s="68" t="s">
        <v>82</v>
      </c>
      <c r="W899" s="68" t="s">
        <v>90</v>
      </c>
      <c r="X899" s="68" t="s">
        <v>1113</v>
      </c>
      <c r="Y899" s="112" t="s">
        <v>88</v>
      </c>
      <c r="Z899" s="68" t="s">
        <v>1540</v>
      </c>
      <c r="AA899" s="112" t="s">
        <v>85</v>
      </c>
      <c r="AB899" s="6"/>
      <c r="AC899" s="6"/>
      <c r="AD899" s="112">
        <v>0.0</v>
      </c>
      <c r="AE899" s="112">
        <v>1.0</v>
      </c>
      <c r="AF899" s="6"/>
      <c r="AG899" s="112">
        <v>31.2905</v>
      </c>
      <c r="AH899" s="112">
        <v>1.0</v>
      </c>
      <c r="AI899" s="68" t="s">
        <v>64</v>
      </c>
      <c r="AJ899" s="112">
        <v>0.0</v>
      </c>
      <c r="AK899" s="6"/>
      <c r="AL899" s="6"/>
      <c r="AM899" s="112">
        <v>0.0</v>
      </c>
      <c r="AN899" s="112">
        <v>0.0</v>
      </c>
      <c r="AO899" s="112">
        <v>100.0</v>
      </c>
      <c r="AP899" s="112">
        <v>1.0</v>
      </c>
      <c r="AQ899" s="112">
        <v>1.62</v>
      </c>
      <c r="AR899" s="112">
        <v>8.866326</v>
      </c>
      <c r="AS899" s="112">
        <v>82.15014</v>
      </c>
      <c r="AT899" s="112">
        <v>1.210942</v>
      </c>
      <c r="AU899" s="112">
        <v>8.783243</v>
      </c>
      <c r="AV899" s="112">
        <v>5.904518</v>
      </c>
      <c r="AW899" s="112">
        <v>26.34973</v>
      </c>
      <c r="AX899" s="112">
        <v>0.0</v>
      </c>
      <c r="AY899" s="112">
        <v>0.683587</v>
      </c>
      <c r="AZ899" s="112">
        <v>-7.109503</v>
      </c>
    </row>
    <row r="900">
      <c r="A900">
        <f t="shared" si="2"/>
        <v>0</v>
      </c>
      <c r="B900" t="str">
        <f t="shared" si="3"/>
        <v/>
      </c>
      <c r="C900" t="str">
        <f>if(and(D$4&gt;1,E900=PROSES!$D$22),,D900)</f>
        <v/>
      </c>
      <c r="D900" s="1" t="str">
        <f>if(and(F$4&gt;1,F900=PROSES!$B$10),,F900)</f>
        <v/>
      </c>
      <c r="E900" t="str">
        <f t="shared" si="4"/>
        <v/>
      </c>
      <c r="F900" t="str">
        <f t="shared" si="5"/>
        <v/>
      </c>
      <c r="G900" s="1" t="str">
        <f>if(Z900=PROSES!$E$29,T900,)</f>
        <v/>
      </c>
      <c r="H900" t="str">
        <f>if(X900=PROSES!$E$29,T900,)</f>
        <v/>
      </c>
      <c r="I900" t="str">
        <f t="shared" si="6"/>
        <v/>
      </c>
      <c r="J900" t="str">
        <f>if(and($K$4&gt;1,R900=PROSES!$C$2),,K900)</f>
        <v/>
      </c>
      <c r="K900" s="1" t="str">
        <f>if(and($L$4&gt;1,L900=PROSES!$B$2),,L900)</f>
        <v/>
      </c>
      <c r="L900" t="str">
        <f t="shared" si="7"/>
        <v/>
      </c>
      <c r="M900" t="str">
        <f>if(Z900=PROSES!$B$3,T900,)</f>
        <v/>
      </c>
      <c r="N900" t="str">
        <f>if(X900=PROSES!$B$3,T900,)</f>
        <v/>
      </c>
      <c r="O900" t="str">
        <f t="shared" si="8"/>
        <v/>
      </c>
      <c r="P900" t="str">
        <f>if(Z900=PROSES!$B$1,T900,)</f>
        <v/>
      </c>
      <c r="Q900" t="str">
        <f>if(X900=PROSES!$B$1,T900,)</f>
        <v/>
      </c>
      <c r="R900" t="str">
        <f t="shared" si="9"/>
        <v>GONDANGREJOPALUR</v>
      </c>
      <c r="S900" s="3"/>
      <c r="T900" s="68" t="s">
        <v>1542</v>
      </c>
      <c r="U900" s="68" t="s">
        <v>176</v>
      </c>
      <c r="V900" s="68" t="s">
        <v>176</v>
      </c>
      <c r="W900" s="68" t="s">
        <v>171</v>
      </c>
      <c r="X900" s="68" t="s">
        <v>1019</v>
      </c>
      <c r="Y900" s="112">
        <v>2.0</v>
      </c>
      <c r="Z900" s="68" t="s">
        <v>1376</v>
      </c>
      <c r="AA900" s="112">
        <v>1.0</v>
      </c>
      <c r="AB900" s="6"/>
      <c r="AC900" s="6"/>
      <c r="AD900" s="112">
        <v>0.0</v>
      </c>
      <c r="AE900" s="112">
        <v>1.0</v>
      </c>
      <c r="AF900" s="6"/>
      <c r="AG900" s="112">
        <v>10.8</v>
      </c>
      <c r="AH900" s="112">
        <v>1.0</v>
      </c>
      <c r="AI900" s="68" t="s">
        <v>64</v>
      </c>
      <c r="AJ900" s="112">
        <v>0.0</v>
      </c>
      <c r="AK900" s="6"/>
      <c r="AL900" s="6"/>
      <c r="AM900" s="112">
        <v>0.0</v>
      </c>
      <c r="AN900" s="112">
        <v>0.0</v>
      </c>
      <c r="AO900" s="112">
        <v>100.0</v>
      </c>
      <c r="AP900" s="112">
        <v>1.0</v>
      </c>
      <c r="AQ900" s="112">
        <v>0.58</v>
      </c>
      <c r="AR900" s="112">
        <v>4.531634</v>
      </c>
      <c r="AS900" s="112">
        <v>70.94324</v>
      </c>
      <c r="AT900" s="112">
        <v>1.4796</v>
      </c>
      <c r="AU900" s="112">
        <v>4.28328</v>
      </c>
      <c r="AV900" s="112">
        <v>3.0996</v>
      </c>
      <c r="AW900" s="112">
        <v>12.84984</v>
      </c>
      <c r="AX900" s="112">
        <v>0.0</v>
      </c>
      <c r="AY900" s="112">
        <v>0.6412987</v>
      </c>
      <c r="AZ900" s="112">
        <v>8.348166</v>
      </c>
    </row>
    <row r="901">
      <c r="A901">
        <f t="shared" si="2"/>
        <v>0</v>
      </c>
      <c r="B901" t="str">
        <f t="shared" si="3"/>
        <v/>
      </c>
      <c r="C901" t="str">
        <f>if(and(D$4&gt;1,E901=PROSES!$D$22),,D901)</f>
        <v/>
      </c>
      <c r="D901" s="1" t="str">
        <f>if(and(F$4&gt;1,F901=PROSES!$B$10),,F901)</f>
        <v/>
      </c>
      <c r="E901" t="str">
        <f t="shared" si="4"/>
        <v/>
      </c>
      <c r="F901" t="str">
        <f t="shared" si="5"/>
        <v/>
      </c>
      <c r="G901" s="1" t="str">
        <f>if(Z901=PROSES!$E$29,T901,)</f>
        <v/>
      </c>
      <c r="H901" t="str">
        <f>if(X901=PROSES!$E$29,T901,)</f>
        <v/>
      </c>
      <c r="I901" t="str">
        <f t="shared" si="6"/>
        <v/>
      </c>
      <c r="J901" t="str">
        <f>if(and($K$4&gt;1,R901=PROSES!$C$2),,K901)</f>
        <v/>
      </c>
      <c r="K901" s="1" t="str">
        <f>if(and($L$4&gt;1,L901=PROSES!$B$2),,L901)</f>
        <v/>
      </c>
      <c r="L901" t="str">
        <f t="shared" si="7"/>
        <v/>
      </c>
      <c r="M901" t="str">
        <f>if(Z901=PROSES!$B$3,T901,)</f>
        <v/>
      </c>
      <c r="N901" t="str">
        <f>if(X901=PROSES!$B$3,T901,)</f>
        <v/>
      </c>
      <c r="O901" t="str">
        <f t="shared" si="8"/>
        <v/>
      </c>
      <c r="P901" t="str">
        <f>if(Z901=PROSES!$B$1,T901,)</f>
        <v/>
      </c>
      <c r="Q901" t="str">
        <f>if(X901=PROSES!$B$1,T901,)</f>
        <v/>
      </c>
      <c r="R901" t="str">
        <f t="shared" si="9"/>
        <v>GONDANGREJOPALUR</v>
      </c>
      <c r="S901" s="3"/>
      <c r="T901" s="68" t="s">
        <v>1543</v>
      </c>
      <c r="U901" s="68" t="s">
        <v>176</v>
      </c>
      <c r="V901" s="68" t="s">
        <v>176</v>
      </c>
      <c r="W901" s="68" t="s">
        <v>171</v>
      </c>
      <c r="X901" s="68" t="s">
        <v>1019</v>
      </c>
      <c r="Y901" s="112">
        <v>2.0</v>
      </c>
      <c r="Z901" s="68" t="s">
        <v>1376</v>
      </c>
      <c r="AA901" s="112">
        <v>1.0</v>
      </c>
      <c r="AB901" s="6"/>
      <c r="AC901" s="6"/>
      <c r="AD901" s="112">
        <v>0.0</v>
      </c>
      <c r="AE901" s="112">
        <v>1.0</v>
      </c>
      <c r="AF901" s="6"/>
      <c r="AG901" s="112">
        <v>10.8</v>
      </c>
      <c r="AH901" s="112">
        <v>1.0</v>
      </c>
      <c r="AI901" s="68" t="s">
        <v>64</v>
      </c>
      <c r="AJ901" s="112">
        <v>0.0</v>
      </c>
      <c r="AK901" s="6"/>
      <c r="AL901" s="6"/>
      <c r="AM901" s="112">
        <v>0.0</v>
      </c>
      <c r="AN901" s="112">
        <v>0.0</v>
      </c>
      <c r="AO901" s="112">
        <v>100.0</v>
      </c>
      <c r="AP901" s="112">
        <v>1.0</v>
      </c>
      <c r="AQ901" s="112">
        <v>0.58</v>
      </c>
      <c r="AR901" s="112">
        <v>4.531634</v>
      </c>
      <c r="AS901" s="112">
        <v>70.94324</v>
      </c>
      <c r="AT901" s="112">
        <v>1.4796</v>
      </c>
      <c r="AU901" s="112">
        <v>4.28328</v>
      </c>
      <c r="AV901" s="112">
        <v>3.0996</v>
      </c>
      <c r="AW901" s="112">
        <v>12.84984</v>
      </c>
      <c r="AX901" s="112">
        <v>0.0</v>
      </c>
      <c r="AY901" s="112">
        <v>0.6412987</v>
      </c>
      <c r="AZ901" s="112">
        <v>8.348166</v>
      </c>
    </row>
    <row r="902">
      <c r="A902">
        <f t="shared" si="2"/>
        <v>0</v>
      </c>
      <c r="B902" t="str">
        <f t="shared" si="3"/>
        <v/>
      </c>
      <c r="C902" t="str">
        <f>if(and(D$4&gt;1,E902=PROSES!$D$22),,D902)</f>
        <v/>
      </c>
      <c r="D902" s="1" t="str">
        <f>if(and(F$4&gt;1,F902=PROSES!$B$10),,F902)</f>
        <v/>
      </c>
      <c r="E902" t="str">
        <f t="shared" si="4"/>
        <v/>
      </c>
      <c r="F902" t="str">
        <f t="shared" si="5"/>
        <v/>
      </c>
      <c r="G902" s="1" t="str">
        <f>if(Z902=PROSES!$E$29,T902,)</f>
        <v/>
      </c>
      <c r="H902" t="str">
        <f>if(X902=PROSES!$E$29,T902,)</f>
        <v/>
      </c>
      <c r="I902" t="str">
        <f t="shared" si="6"/>
        <v/>
      </c>
      <c r="J902" t="str">
        <f>if(and($K$4&gt;1,R902=PROSES!$C$2),,K902)</f>
        <v/>
      </c>
      <c r="K902" s="1" t="str">
        <f>if(and($L$4&gt;1,L902=PROSES!$B$2),,L902)</f>
        <v/>
      </c>
      <c r="L902" t="str">
        <f t="shared" si="7"/>
        <v/>
      </c>
      <c r="M902" t="str">
        <f>if(Z902=PROSES!$B$3,T902,)</f>
        <v/>
      </c>
      <c r="N902" t="str">
        <f>if(X902=PROSES!$B$3,T902,)</f>
        <v/>
      </c>
      <c r="O902" t="str">
        <f t="shared" si="8"/>
        <v/>
      </c>
      <c r="P902" t="str">
        <f>if(Z902=PROSES!$B$1,T902,)</f>
        <v/>
      </c>
      <c r="Q902" t="str">
        <f>if(X902=PROSES!$B$1,T902,)</f>
        <v/>
      </c>
      <c r="R902" t="str">
        <f t="shared" si="9"/>
        <v>PALURSRAGEN</v>
      </c>
      <c r="S902" s="3"/>
      <c r="T902" s="68" t="s">
        <v>1544</v>
      </c>
      <c r="U902" s="68" t="s">
        <v>176</v>
      </c>
      <c r="V902" s="68" t="s">
        <v>176</v>
      </c>
      <c r="W902" s="68" t="s">
        <v>171</v>
      </c>
      <c r="X902" s="68" t="s">
        <v>1376</v>
      </c>
      <c r="Y902" s="68">
        <v>2.0</v>
      </c>
      <c r="Z902" s="68" t="s">
        <v>1379</v>
      </c>
      <c r="AA902" s="68">
        <v>1.0</v>
      </c>
      <c r="AB902" s="6"/>
      <c r="AC902" s="6"/>
      <c r="AD902" s="112">
        <v>0.0</v>
      </c>
      <c r="AE902" s="112">
        <v>1.0</v>
      </c>
      <c r="AF902" s="6"/>
      <c r="AG902" s="112">
        <v>23.634</v>
      </c>
      <c r="AH902" s="112">
        <v>1.0</v>
      </c>
      <c r="AI902" s="68" t="s">
        <v>64</v>
      </c>
      <c r="AJ902" s="112">
        <v>0.0</v>
      </c>
      <c r="AK902" s="6"/>
      <c r="AL902" s="6"/>
      <c r="AM902" s="112">
        <v>0.0</v>
      </c>
      <c r="AN902" s="112">
        <v>0.0</v>
      </c>
      <c r="AO902" s="112">
        <v>100.0</v>
      </c>
      <c r="AP902" s="112">
        <v>1.0</v>
      </c>
      <c r="AQ902" s="112">
        <v>0.58</v>
      </c>
      <c r="AR902" s="112">
        <v>9.916725</v>
      </c>
      <c r="AS902" s="112">
        <v>70.94324</v>
      </c>
      <c r="AT902" s="112">
        <v>3.237858</v>
      </c>
      <c r="AU902" s="112">
        <v>9.373245</v>
      </c>
      <c r="AV902" s="112">
        <v>6.782958</v>
      </c>
      <c r="AW902" s="112">
        <v>28.11973</v>
      </c>
      <c r="AX902" s="112">
        <v>0.0</v>
      </c>
      <c r="AY902" s="112">
        <v>0.6412987</v>
      </c>
      <c r="AZ902" s="112">
        <v>8.348166</v>
      </c>
    </row>
    <row r="903">
      <c r="A903">
        <f t="shared" si="2"/>
        <v>0</v>
      </c>
      <c r="B903" t="str">
        <f t="shared" si="3"/>
        <v/>
      </c>
      <c r="C903" t="str">
        <f>if(and(D$4&gt;1,E903=PROSES!$D$22),,D903)</f>
        <v/>
      </c>
      <c r="D903" s="1" t="str">
        <f>if(and(F$4&gt;1,F903=PROSES!$B$10),,F903)</f>
        <v/>
      </c>
      <c r="E903" t="str">
        <f t="shared" si="4"/>
        <v/>
      </c>
      <c r="F903" t="str">
        <f t="shared" si="5"/>
        <v/>
      </c>
      <c r="G903" s="1" t="str">
        <f>if(Z903=PROSES!$E$29,T903,)</f>
        <v/>
      </c>
      <c r="H903" t="str">
        <f>if(X903=PROSES!$E$29,T903,)</f>
        <v/>
      </c>
      <c r="I903" t="str">
        <f t="shared" si="6"/>
        <v/>
      </c>
      <c r="J903" t="str">
        <f>if(and($K$4&gt;1,R903=PROSES!$C$2),,K903)</f>
        <v/>
      </c>
      <c r="K903" s="1" t="str">
        <f>if(and($L$4&gt;1,L903=PROSES!$B$2),,L903)</f>
        <v/>
      </c>
      <c r="L903" t="str">
        <f t="shared" si="7"/>
        <v/>
      </c>
      <c r="M903" t="str">
        <f>if(Z903=PROSES!$B$3,T903,)</f>
        <v/>
      </c>
      <c r="N903" t="str">
        <f>if(X903=PROSES!$B$3,T903,)</f>
        <v/>
      </c>
      <c r="O903" t="str">
        <f t="shared" si="8"/>
        <v/>
      </c>
      <c r="P903" t="str">
        <f>if(Z903=PROSES!$B$1,T903,)</f>
        <v/>
      </c>
      <c r="Q903" t="str">
        <f>if(X903=PROSES!$B$1,T903,)</f>
        <v/>
      </c>
      <c r="R903" t="str">
        <f t="shared" si="9"/>
        <v>PAMEKASAN54GULUK</v>
      </c>
      <c r="S903" s="3"/>
      <c r="T903" s="68" t="s">
        <v>1545</v>
      </c>
      <c r="U903" s="68" t="s">
        <v>82</v>
      </c>
      <c r="V903" s="68" t="s">
        <v>82</v>
      </c>
      <c r="W903" s="68" t="s">
        <v>166</v>
      </c>
      <c r="X903" s="68" t="s">
        <v>1546</v>
      </c>
      <c r="Y903" s="68" t="s">
        <v>85</v>
      </c>
      <c r="Z903" s="68" t="s">
        <v>979</v>
      </c>
      <c r="AA903" s="68" t="s">
        <v>85</v>
      </c>
      <c r="AB903" s="6"/>
      <c r="AC903" s="6"/>
      <c r="AD903" s="112">
        <v>0.0</v>
      </c>
      <c r="AE903" s="112">
        <v>1.0</v>
      </c>
      <c r="AF903" s="6"/>
      <c r="AG903" s="112">
        <v>27.843</v>
      </c>
      <c r="AH903" s="112">
        <v>1.0</v>
      </c>
      <c r="AI903" s="68" t="s">
        <v>64</v>
      </c>
      <c r="AJ903" s="112">
        <v>0.0</v>
      </c>
      <c r="AK903" s="6"/>
      <c r="AL903" s="6"/>
      <c r="AM903" s="112">
        <v>0.0</v>
      </c>
      <c r="AN903" s="112">
        <v>0.0</v>
      </c>
      <c r="AO903" s="112">
        <v>100.0</v>
      </c>
      <c r="AP903" s="112">
        <v>1.0</v>
      </c>
      <c r="AQ903" s="112">
        <v>0.645</v>
      </c>
      <c r="AR903" s="112">
        <v>11.69333</v>
      </c>
      <c r="AS903" s="112">
        <v>70.96105</v>
      </c>
      <c r="AT903" s="112">
        <v>3.814491</v>
      </c>
      <c r="AU903" s="112">
        <v>11.05367</v>
      </c>
      <c r="AV903" s="112">
        <v>7.990941</v>
      </c>
      <c r="AW903" s="112">
        <v>33.16101</v>
      </c>
      <c r="AX903" s="112">
        <v>0.0</v>
      </c>
      <c r="AY903" s="112">
        <v>0.6413451</v>
      </c>
      <c r="AZ903" s="112">
        <v>8.340887</v>
      </c>
    </row>
    <row r="904" hidden="1">
      <c r="A904">
        <f t="shared" si="2"/>
        <v>0</v>
      </c>
      <c r="B904" t="str">
        <f t="shared" si="3"/>
        <v/>
      </c>
      <c r="C904" t="str">
        <f>if(and(D$4&gt;1,E904=PROSES!$D$22),,D904)</f>
        <v/>
      </c>
      <c r="D904" s="1" t="str">
        <f>if(and(F$4&gt;1,F904=PROSES!$B$10),,F904)</f>
        <v/>
      </c>
      <c r="E904" t="str">
        <f t="shared" si="4"/>
        <v/>
      </c>
      <c r="F904" t="str">
        <f t="shared" si="5"/>
        <v/>
      </c>
      <c r="G904" s="1" t="str">
        <f>if(Z904=PROSES!$E$29,T904,)</f>
        <v/>
      </c>
      <c r="H904" t="str">
        <f>if(X904=PROSES!$E$29,T904,)</f>
        <v/>
      </c>
      <c r="I904" t="str">
        <f t="shared" si="6"/>
        <v/>
      </c>
      <c r="J904" t="str">
        <f>if(and($K$4&gt;1,R904=PROSES!$C$2),,K904)</f>
        <v/>
      </c>
      <c r="K904" s="1" t="str">
        <f>if(and($L$4&gt;1,L904=PROSES!$B$2),,L904)</f>
        <v/>
      </c>
      <c r="L904" t="str">
        <f t="shared" si="7"/>
        <v/>
      </c>
      <c r="M904" t="str">
        <f>if(Z904=PROSES!$B$3,T904,)</f>
        <v/>
      </c>
      <c r="N904" t="str">
        <f>if(X904=PROSES!$B$3,T904,)</f>
        <v/>
      </c>
      <c r="O904" t="str">
        <f t="shared" si="8"/>
        <v/>
      </c>
      <c r="P904" t="str">
        <f>if(Z904=PROSES!$B$1,T904,)</f>
        <v/>
      </c>
      <c r="Q904" t="str">
        <f>if(X904=PROSES!$B$1,T904,)</f>
        <v/>
      </c>
      <c r="R904" t="str">
        <f t="shared" si="9"/>
        <v>PUNCAK AM IIGORDA</v>
      </c>
      <c r="S904" s="3"/>
      <c r="T904" s="68" t="s">
        <v>1547</v>
      </c>
      <c r="U904" s="68" t="s">
        <v>58</v>
      </c>
      <c r="V904" s="68" t="s">
        <v>58</v>
      </c>
      <c r="W904" s="68" t="s">
        <v>90</v>
      </c>
      <c r="X904" s="68" t="s">
        <v>1230</v>
      </c>
      <c r="Y904" s="68" t="s">
        <v>66</v>
      </c>
      <c r="Z904" s="68" t="s">
        <v>1548</v>
      </c>
      <c r="AA904" s="68" t="s">
        <v>66</v>
      </c>
      <c r="AB904" s="6"/>
      <c r="AC904" s="6"/>
      <c r="AD904" s="112">
        <v>0.0</v>
      </c>
      <c r="AE904" s="112">
        <v>1.0</v>
      </c>
      <c r="AF904" s="6"/>
      <c r="AG904" s="112">
        <v>1.767</v>
      </c>
      <c r="AH904" s="112">
        <v>1.0</v>
      </c>
      <c r="AI904" s="68" t="s">
        <v>64</v>
      </c>
      <c r="AJ904" s="112">
        <v>0.0</v>
      </c>
      <c r="AK904" s="6"/>
      <c r="AL904" s="6"/>
      <c r="AM904" s="112">
        <v>0.0</v>
      </c>
      <c r="AN904" s="112">
        <v>0.0</v>
      </c>
      <c r="AO904" s="112">
        <v>100.0</v>
      </c>
      <c r="AP904" s="112">
        <v>1.0</v>
      </c>
      <c r="AQ904" s="112">
        <v>1.62</v>
      </c>
      <c r="AR904" s="112">
        <v>0.5006887</v>
      </c>
      <c r="AS904" s="112">
        <v>82.15014</v>
      </c>
      <c r="AT904" s="112">
        <v>0.0683829</v>
      </c>
      <c r="AU904" s="112">
        <v>0.4959969</v>
      </c>
      <c r="AV904" s="112">
        <v>0.3334329</v>
      </c>
      <c r="AW904" s="112">
        <v>1.487991</v>
      </c>
      <c r="AX904" s="112">
        <v>0.0</v>
      </c>
      <c r="AY904" s="112">
        <v>0.683587</v>
      </c>
      <c r="AZ904" s="112">
        <v>-7.109503</v>
      </c>
    </row>
    <row r="905" hidden="1">
      <c r="A905">
        <f t="shared" si="2"/>
        <v>0</v>
      </c>
      <c r="B905" t="str">
        <f t="shared" si="3"/>
        <v/>
      </c>
      <c r="C905" t="str">
        <f>if(and(D$4&gt;1,E905=PROSES!$D$22),,D905)</f>
        <v/>
      </c>
      <c r="D905" s="1" t="str">
        <f>if(and(F$4&gt;1,F905=PROSES!$B$10),,F905)</f>
        <v/>
      </c>
      <c r="E905" t="str">
        <f t="shared" si="4"/>
        <v/>
      </c>
      <c r="F905" t="str">
        <f t="shared" si="5"/>
        <v/>
      </c>
      <c r="G905" s="1" t="str">
        <f>if(Z905=PROSES!$E$29,T905,)</f>
        <v/>
      </c>
      <c r="H905" t="str">
        <f>if(X905=PROSES!$E$29,T905,)</f>
        <v/>
      </c>
      <c r="I905" t="str">
        <f t="shared" si="6"/>
        <v/>
      </c>
      <c r="J905" t="str">
        <f>if(and($K$4&gt;1,R905=PROSES!$C$2),,K905)</f>
        <v/>
      </c>
      <c r="K905" s="1" t="str">
        <f>if(and($L$4&gt;1,L905=PROSES!$B$2),,L905)</f>
        <v/>
      </c>
      <c r="L905" t="str">
        <f t="shared" si="7"/>
        <v/>
      </c>
      <c r="M905" t="str">
        <f>if(Z905=PROSES!$B$3,T905,)</f>
        <v/>
      </c>
      <c r="N905" t="str">
        <f>if(X905=PROSES!$B$3,T905,)</f>
        <v/>
      </c>
      <c r="O905" t="str">
        <f t="shared" si="8"/>
        <v/>
      </c>
      <c r="P905" t="str">
        <f>if(Z905=PROSES!$B$1,T905,)</f>
        <v/>
      </c>
      <c r="Q905" t="str">
        <f>if(X905=PROSES!$B$1,T905,)</f>
        <v/>
      </c>
      <c r="R905" t="str">
        <f t="shared" si="9"/>
        <v>PANDEANLAMPERSIMPANGLIMA</v>
      </c>
      <c r="S905" s="3"/>
      <c r="T905" s="68" t="s">
        <v>1549</v>
      </c>
      <c r="U905" s="68" t="s">
        <v>176</v>
      </c>
      <c r="V905" s="68" t="s">
        <v>176</v>
      </c>
      <c r="W905" s="68" t="s">
        <v>103</v>
      </c>
      <c r="X905" s="68" t="s">
        <v>1550</v>
      </c>
      <c r="Y905" s="68">
        <v>1.0</v>
      </c>
      <c r="Z905" s="68" t="s">
        <v>1551</v>
      </c>
      <c r="AA905" s="68">
        <v>1.0</v>
      </c>
      <c r="AB905" s="6"/>
      <c r="AC905" s="6"/>
      <c r="AD905" s="112">
        <v>0.0</v>
      </c>
      <c r="AE905" s="112">
        <v>1.0</v>
      </c>
      <c r="AF905" s="6"/>
      <c r="AG905" s="112">
        <v>3.185</v>
      </c>
      <c r="AH905" s="112">
        <v>1.0</v>
      </c>
      <c r="AI905" s="68" t="s">
        <v>64</v>
      </c>
      <c r="AJ905" s="112">
        <v>0.0</v>
      </c>
      <c r="AK905" s="6"/>
      <c r="AL905" s="6"/>
      <c r="AM905" s="112">
        <v>0.0</v>
      </c>
      <c r="AN905" s="112">
        <v>0.0</v>
      </c>
      <c r="AO905" s="112">
        <v>100.0</v>
      </c>
      <c r="AP905" s="112">
        <v>1.0</v>
      </c>
      <c r="AQ905" s="112">
        <v>0.55</v>
      </c>
      <c r="AR905" s="112">
        <v>0.5035222</v>
      </c>
      <c r="AS905" s="112">
        <v>56.61149</v>
      </c>
      <c r="AT905" s="112">
        <v>0.277095</v>
      </c>
      <c r="AU905" s="112">
        <v>0.42042</v>
      </c>
      <c r="AV905" s="112">
        <v>0.754845</v>
      </c>
      <c r="AW905" s="112">
        <v>1.26126</v>
      </c>
      <c r="AX905" s="112">
        <v>0.0</v>
      </c>
      <c r="AY905" s="112">
        <v>0.6402146</v>
      </c>
      <c r="AZ905" s="112">
        <v>3.784061</v>
      </c>
    </row>
    <row r="906">
      <c r="A906">
        <f t="shared" si="2"/>
        <v>0</v>
      </c>
      <c r="B906" t="str">
        <f t="shared" si="3"/>
        <v/>
      </c>
      <c r="C906" t="str">
        <f>if(and(D$4&gt;1,E906=PROSES!$D$22),,D906)</f>
        <v/>
      </c>
      <c r="D906" s="1" t="str">
        <f>if(and(F$4&gt;1,F906=PROSES!$B$10),,F906)</f>
        <v/>
      </c>
      <c r="E906" t="str">
        <f t="shared" si="4"/>
        <v/>
      </c>
      <c r="F906" t="str">
        <f t="shared" si="5"/>
        <v/>
      </c>
      <c r="G906" s="1" t="str">
        <f>if(Z906=PROSES!$E$29,T906,)</f>
        <v/>
      </c>
      <c r="H906" t="str">
        <f>if(X906=PROSES!$E$29,T906,)</f>
        <v/>
      </c>
      <c r="I906" t="str">
        <f t="shared" si="6"/>
        <v/>
      </c>
      <c r="J906" t="str">
        <f>if(and($K$4&gt;1,R906=PROSES!$C$2),,K906)</f>
        <v/>
      </c>
      <c r="K906" s="1" t="str">
        <f>if(and($L$4&gt;1,L906=PROSES!$B$2),,L906)</f>
        <v/>
      </c>
      <c r="L906" t="str">
        <f t="shared" si="7"/>
        <v/>
      </c>
      <c r="M906" t="str">
        <f>if(Z906=PROSES!$B$3,T906,)</f>
        <v/>
      </c>
      <c r="N906" t="str">
        <f>if(X906=PROSES!$B$3,T906,)</f>
        <v/>
      </c>
      <c r="O906" t="str">
        <f t="shared" si="8"/>
        <v/>
      </c>
      <c r="P906" t="str">
        <f>if(Z906=PROSES!$B$1,T906,)</f>
        <v/>
      </c>
      <c r="Q906" t="str">
        <f>if(X906=PROSES!$B$1,T906,)</f>
        <v/>
      </c>
      <c r="R906" t="str">
        <f t="shared" si="9"/>
        <v>PANDEANLAMPERSRONDOL</v>
      </c>
      <c r="S906" s="3"/>
      <c r="T906" s="68" t="s">
        <v>1552</v>
      </c>
      <c r="U906" s="68" t="s">
        <v>176</v>
      </c>
      <c r="V906" s="68" t="s">
        <v>176</v>
      </c>
      <c r="W906" s="68" t="s">
        <v>171</v>
      </c>
      <c r="X906" s="68" t="s">
        <v>1550</v>
      </c>
      <c r="Y906" s="68">
        <v>1.0</v>
      </c>
      <c r="Z906" s="68" t="s">
        <v>1553</v>
      </c>
      <c r="AA906" s="68">
        <v>1.0</v>
      </c>
      <c r="AB906" s="6"/>
      <c r="AC906" s="6"/>
      <c r="AD906" s="112">
        <v>0.0</v>
      </c>
      <c r="AE906" s="112">
        <v>1.0</v>
      </c>
      <c r="AF906" s="6"/>
      <c r="AG906" s="112">
        <v>8.045</v>
      </c>
      <c r="AH906" s="112">
        <v>1.0</v>
      </c>
      <c r="AI906" s="68" t="s">
        <v>64</v>
      </c>
      <c r="AJ906" s="112">
        <v>0.0</v>
      </c>
      <c r="AK906" s="6"/>
      <c r="AL906" s="6"/>
      <c r="AM906" s="112">
        <v>0.0</v>
      </c>
      <c r="AN906" s="112">
        <v>0.0</v>
      </c>
      <c r="AO906" s="112">
        <v>100.0</v>
      </c>
      <c r="AP906" s="112">
        <v>1.0</v>
      </c>
      <c r="AQ906" s="112">
        <v>0.58</v>
      </c>
      <c r="AR906" s="112">
        <v>3.375648</v>
      </c>
      <c r="AS906" s="112">
        <v>70.94324</v>
      </c>
      <c r="AT906" s="112">
        <v>1.102165</v>
      </c>
      <c r="AU906" s="112">
        <v>3.190647</v>
      </c>
      <c r="AV906" s="112">
        <v>2.308915</v>
      </c>
      <c r="AW906" s="112">
        <v>9.571941</v>
      </c>
      <c r="AX906" s="112">
        <v>0.0</v>
      </c>
      <c r="AY906" s="112">
        <v>0.6412987</v>
      </c>
      <c r="AZ906" s="112">
        <v>8.348166</v>
      </c>
    </row>
    <row r="907">
      <c r="A907">
        <f t="shared" si="2"/>
        <v>0</v>
      </c>
      <c r="B907" t="str">
        <f t="shared" si="3"/>
        <v/>
      </c>
      <c r="C907" t="str">
        <f>if(and(D$4&gt;1,E907=PROSES!$D$22),,D907)</f>
        <v/>
      </c>
      <c r="D907" s="1" t="str">
        <f>if(and(F$4&gt;1,F907=PROSES!$B$10),,F907)</f>
        <v/>
      </c>
      <c r="E907" t="str">
        <f t="shared" si="4"/>
        <v/>
      </c>
      <c r="F907" t="str">
        <f t="shared" si="5"/>
        <v/>
      </c>
      <c r="G907" s="1" t="str">
        <f>if(Z907=PROSES!$E$29,T907,)</f>
        <v/>
      </c>
      <c r="H907" t="str">
        <f>if(X907=PROSES!$E$29,T907,)</f>
        <v/>
      </c>
      <c r="I907" t="str">
        <f t="shared" si="6"/>
        <v/>
      </c>
      <c r="J907" t="str">
        <f>if(and($K$4&gt;1,R907=PROSES!$C$2),,K907)</f>
        <v/>
      </c>
      <c r="K907" s="1" t="str">
        <f>if(and($L$4&gt;1,L907=PROSES!$B$2),,L907)</f>
        <v/>
      </c>
      <c r="L907" t="str">
        <f t="shared" si="7"/>
        <v/>
      </c>
      <c r="M907" t="str">
        <f>if(Z907=PROSES!$B$3,T907,)</f>
        <v/>
      </c>
      <c r="N907" t="str">
        <f>if(X907=PROSES!$B$3,T907,)</f>
        <v/>
      </c>
      <c r="O907" t="str">
        <f t="shared" si="8"/>
        <v/>
      </c>
      <c r="P907" t="str">
        <f>if(Z907=PROSES!$B$1,T907,)</f>
        <v/>
      </c>
      <c r="Q907" t="str">
        <f>if(X907=PROSES!$B$1,T907,)</f>
        <v/>
      </c>
      <c r="R907" t="str">
        <f t="shared" si="9"/>
        <v>PANDEANLAMPERSRONDOL</v>
      </c>
      <c r="S907" s="3"/>
      <c r="T907" s="68" t="s">
        <v>1554</v>
      </c>
      <c r="U907" s="68" t="s">
        <v>176</v>
      </c>
      <c r="V907" s="68" t="s">
        <v>176</v>
      </c>
      <c r="W907" s="68" t="s">
        <v>171</v>
      </c>
      <c r="X907" s="68" t="s">
        <v>1550</v>
      </c>
      <c r="Y907" s="68">
        <v>1.0</v>
      </c>
      <c r="Z907" s="68" t="s">
        <v>1553</v>
      </c>
      <c r="AA907" s="68">
        <v>2.0</v>
      </c>
      <c r="AB907" s="6"/>
      <c r="AC907" s="6"/>
      <c r="AD907" s="112">
        <v>0.0</v>
      </c>
      <c r="AE907" s="112">
        <v>1.0</v>
      </c>
      <c r="AF907" s="6"/>
      <c r="AG907" s="112">
        <v>8.045</v>
      </c>
      <c r="AH907" s="112">
        <v>1.0</v>
      </c>
      <c r="AI907" s="68" t="s">
        <v>64</v>
      </c>
      <c r="AJ907" s="112">
        <v>0.0</v>
      </c>
      <c r="AK907" s="6"/>
      <c r="AL907" s="6"/>
      <c r="AM907" s="112">
        <v>0.0</v>
      </c>
      <c r="AN907" s="112">
        <v>0.0</v>
      </c>
      <c r="AO907" s="112">
        <v>100.0</v>
      </c>
      <c r="AP907" s="112">
        <v>1.0</v>
      </c>
      <c r="AQ907" s="112">
        <v>0.58</v>
      </c>
      <c r="AR907" s="112">
        <v>3.375648</v>
      </c>
      <c r="AS907" s="112">
        <v>70.94324</v>
      </c>
      <c r="AT907" s="112">
        <v>1.102165</v>
      </c>
      <c r="AU907" s="112">
        <v>3.190647</v>
      </c>
      <c r="AV907" s="112">
        <v>2.308915</v>
      </c>
      <c r="AW907" s="112">
        <v>9.571941</v>
      </c>
      <c r="AX907" s="112">
        <v>0.0</v>
      </c>
      <c r="AY907" s="112">
        <v>0.6412987</v>
      </c>
      <c r="AZ907" s="112">
        <v>8.348166</v>
      </c>
    </row>
    <row r="908" hidden="1">
      <c r="A908">
        <f t="shared" si="2"/>
        <v>0</v>
      </c>
      <c r="B908" t="str">
        <f t="shared" si="3"/>
        <v/>
      </c>
      <c r="C908" t="str">
        <f>if(and(D$4&gt;1,E908=PROSES!$D$22),,D908)</f>
        <v/>
      </c>
      <c r="D908" s="1" t="str">
        <f>if(and(F$4&gt;1,F908=PROSES!$B$10),,F908)</f>
        <v/>
      </c>
      <c r="E908" t="str">
        <f t="shared" si="4"/>
        <v/>
      </c>
      <c r="F908" t="str">
        <f t="shared" si="5"/>
        <v/>
      </c>
      <c r="G908" s="1" t="str">
        <f>if(Z908=PROSES!$E$29,T908,)</f>
        <v/>
      </c>
      <c r="H908" t="str">
        <f>if(X908=PROSES!$E$29,T908,)</f>
        <v/>
      </c>
      <c r="I908" t="str">
        <f t="shared" si="6"/>
        <v/>
      </c>
      <c r="J908" t="str">
        <f>if(and($K$4&gt;1,R908=PROSES!$C$2),,K908)</f>
        <v/>
      </c>
      <c r="K908" s="1" t="str">
        <f>if(and($L$4&gt;1,L908=PROSES!$B$2),,L908)</f>
        <v/>
      </c>
      <c r="L908" t="str">
        <f t="shared" si="7"/>
        <v/>
      </c>
      <c r="M908" t="str">
        <f>if(Z908=PROSES!$B$3,T908,)</f>
        <v/>
      </c>
      <c r="N908" t="str">
        <f>if(X908=PROSES!$B$3,T908,)</f>
        <v/>
      </c>
      <c r="O908" t="str">
        <f t="shared" si="8"/>
        <v/>
      </c>
      <c r="P908" t="str">
        <f>if(Z908=PROSES!$B$1,T908,)</f>
        <v/>
      </c>
      <c r="Q908" t="str">
        <f>if(X908=PROSES!$B$1,T908,)</f>
        <v/>
      </c>
      <c r="R908" t="str">
        <f t="shared" si="9"/>
        <v>PATIJEKULO5</v>
      </c>
      <c r="S908" s="3"/>
      <c r="T908" s="68" t="s">
        <v>1555</v>
      </c>
      <c r="U908" s="68" t="s">
        <v>176</v>
      </c>
      <c r="V908" s="68" t="s">
        <v>176</v>
      </c>
      <c r="W908" s="68" t="s">
        <v>807</v>
      </c>
      <c r="X908" s="68" t="s">
        <v>1556</v>
      </c>
      <c r="Y908" s="68">
        <v>2.0</v>
      </c>
      <c r="Z908" s="68" t="s">
        <v>1283</v>
      </c>
      <c r="AA908" s="68">
        <v>2.0</v>
      </c>
      <c r="AB908" s="6"/>
      <c r="AC908" s="6"/>
      <c r="AD908" s="112">
        <v>0.0</v>
      </c>
      <c r="AE908" s="112">
        <v>1.0</v>
      </c>
      <c r="AF908" s="6"/>
      <c r="AG908" s="112">
        <v>21.651</v>
      </c>
      <c r="AH908" s="112">
        <v>1.0</v>
      </c>
      <c r="AI908" s="68" t="s">
        <v>64</v>
      </c>
      <c r="AJ908" s="112">
        <v>0.0</v>
      </c>
      <c r="AK908" s="6"/>
      <c r="AL908" s="6"/>
      <c r="AM908" s="112">
        <v>0.0</v>
      </c>
      <c r="AN908" s="112">
        <v>0.0</v>
      </c>
      <c r="AO908" s="112">
        <v>100.0</v>
      </c>
      <c r="AP908" s="112">
        <v>1.0</v>
      </c>
      <c r="AQ908" s="112">
        <v>2.73</v>
      </c>
      <c r="AR908" s="112">
        <v>6.155132</v>
      </c>
      <c r="AS908" s="112">
        <v>82.725</v>
      </c>
      <c r="AT908" s="112">
        <v>0.7794359</v>
      </c>
      <c r="AU908" s="112">
        <v>6.105582</v>
      </c>
      <c r="AV908" s="112">
        <v>3.442509</v>
      </c>
      <c r="AW908" s="112">
        <v>17.75382</v>
      </c>
      <c r="AX908" s="112">
        <v>0.0</v>
      </c>
      <c r="AY908" s="112">
        <v>0.6470905</v>
      </c>
      <c r="AZ908" s="112">
        <v>-5.602889</v>
      </c>
    </row>
    <row r="909" hidden="1">
      <c r="A909">
        <f t="shared" si="2"/>
        <v>0</v>
      </c>
      <c r="B909" t="str">
        <f t="shared" si="3"/>
        <v/>
      </c>
      <c r="C909" t="str">
        <f>if(and(D$4&gt;1,E909=PROSES!$D$22),,D909)</f>
        <v/>
      </c>
      <c r="D909" s="1" t="str">
        <f>if(and(F$4&gt;1,F909=PROSES!$B$10),,F909)</f>
        <v/>
      </c>
      <c r="E909" t="str">
        <f t="shared" si="4"/>
        <v/>
      </c>
      <c r="F909" t="str">
        <f t="shared" si="5"/>
        <v/>
      </c>
      <c r="G909" s="1" t="str">
        <f>if(Z909=PROSES!$E$29,T909,)</f>
        <v/>
      </c>
      <c r="H909" t="str">
        <f>if(X909=PROSES!$E$29,T909,)</f>
        <v/>
      </c>
      <c r="I909" t="str">
        <f t="shared" si="6"/>
        <v/>
      </c>
      <c r="J909" t="str">
        <f>if(and($K$4&gt;1,R909=PROSES!$C$2),,K909)</f>
        <v/>
      </c>
      <c r="K909" s="1" t="str">
        <f>if(and($L$4&gt;1,L909=PROSES!$B$2),,L909)</f>
        <v/>
      </c>
      <c r="L909" t="str">
        <f t="shared" si="7"/>
        <v/>
      </c>
      <c r="M909" t="str">
        <f>if(Z909=PROSES!$B$3,T909,)</f>
        <v/>
      </c>
      <c r="N909" t="str">
        <f>if(X909=PROSES!$B$3,T909,)</f>
        <v/>
      </c>
      <c r="O909" t="str">
        <f t="shared" si="8"/>
        <v/>
      </c>
      <c r="P909" t="str">
        <f>if(Z909=PROSES!$B$1,T909,)</f>
        <v/>
      </c>
      <c r="Q909" t="str">
        <f>if(X909=PROSES!$B$1,T909,)</f>
        <v/>
      </c>
      <c r="R909" t="str">
        <f t="shared" si="9"/>
        <v>JEKULO5PATI</v>
      </c>
      <c r="S909" s="3"/>
      <c r="T909" s="68" t="s">
        <v>1557</v>
      </c>
      <c r="U909" s="68" t="s">
        <v>176</v>
      </c>
      <c r="V909" s="68" t="s">
        <v>176</v>
      </c>
      <c r="W909" s="68" t="s">
        <v>807</v>
      </c>
      <c r="X909" s="68" t="s">
        <v>1283</v>
      </c>
      <c r="Y909" s="68">
        <v>2.0</v>
      </c>
      <c r="Z909" s="68" t="s">
        <v>1556</v>
      </c>
      <c r="AA909" s="68">
        <v>1.0</v>
      </c>
      <c r="AB909" s="6"/>
      <c r="AC909" s="6"/>
      <c r="AD909" s="112">
        <v>0.0</v>
      </c>
      <c r="AE909" s="112">
        <v>1.0</v>
      </c>
      <c r="AF909" s="6"/>
      <c r="AG909" s="112">
        <v>21.651</v>
      </c>
      <c r="AH909" s="112">
        <v>1.0</v>
      </c>
      <c r="AI909" s="68" t="s">
        <v>64</v>
      </c>
      <c r="AJ909" s="112">
        <v>0.0</v>
      </c>
      <c r="AK909" s="6"/>
      <c r="AL909" s="6"/>
      <c r="AM909" s="112">
        <v>0.0</v>
      </c>
      <c r="AN909" s="112">
        <v>0.0</v>
      </c>
      <c r="AO909" s="112">
        <v>100.0</v>
      </c>
      <c r="AP909" s="112">
        <v>1.0</v>
      </c>
      <c r="AQ909" s="112">
        <v>2.73</v>
      </c>
      <c r="AR909" s="112">
        <v>6.155132</v>
      </c>
      <c r="AS909" s="112">
        <v>82.725</v>
      </c>
      <c r="AT909" s="112">
        <v>0.7794359</v>
      </c>
      <c r="AU909" s="112">
        <v>6.105582</v>
      </c>
      <c r="AV909" s="112">
        <v>3.442509</v>
      </c>
      <c r="AW909" s="112">
        <v>17.75382</v>
      </c>
      <c r="AX909" s="112">
        <v>0.0</v>
      </c>
      <c r="AY909" s="112">
        <v>0.6470905</v>
      </c>
      <c r="AZ909" s="112">
        <v>-5.602889</v>
      </c>
    </row>
    <row r="910" hidden="1">
      <c r="A910">
        <f t="shared" si="2"/>
        <v>0</v>
      </c>
      <c r="B910" t="str">
        <f t="shared" si="3"/>
        <v/>
      </c>
      <c r="C910" t="str">
        <f>if(and(D$4&gt;1,E910=PROSES!$D$22),,D910)</f>
        <v/>
      </c>
      <c r="D910" s="1" t="str">
        <f>if(and(F$4&gt;1,F910=PROSES!$B$10),,F910)</f>
        <v/>
      </c>
      <c r="E910" t="str">
        <f t="shared" si="4"/>
        <v/>
      </c>
      <c r="F910" t="str">
        <f t="shared" si="5"/>
        <v/>
      </c>
      <c r="G910" s="1" t="str">
        <f>if(Z910=PROSES!$E$29,T910,)</f>
        <v/>
      </c>
      <c r="H910" t="str">
        <f>if(X910=PROSES!$E$29,T910,)</f>
        <v/>
      </c>
      <c r="I910" t="str">
        <f t="shared" si="6"/>
        <v/>
      </c>
      <c r="J910" t="str">
        <f>if(and($K$4&gt;1,R910=PROSES!$C$2),,K910)</f>
        <v/>
      </c>
      <c r="K910" s="1" t="str">
        <f>if(and($L$4&gt;1,L910=PROSES!$B$2),,L910)</f>
        <v/>
      </c>
      <c r="L910" t="str">
        <f t="shared" si="7"/>
        <v/>
      </c>
      <c r="M910" t="str">
        <f>if(Z910=PROSES!$B$3,T910,)</f>
        <v/>
      </c>
      <c r="N910" t="str">
        <f>if(X910=PROSES!$B$3,T910,)</f>
        <v/>
      </c>
      <c r="O910" t="str">
        <f t="shared" si="8"/>
        <v/>
      </c>
      <c r="P910" t="str">
        <f>if(Z910=PROSES!$B$1,T910,)</f>
        <v/>
      </c>
      <c r="Q910" t="str">
        <f>if(X910=PROSES!$B$1,T910,)</f>
        <v/>
      </c>
      <c r="R910" t="str">
        <f t="shared" si="9"/>
        <v>PATUHA5LAGADAR5</v>
      </c>
      <c r="S910" s="3"/>
      <c r="T910" s="68" t="s">
        <v>1558</v>
      </c>
      <c r="U910" s="68" t="s">
        <v>115</v>
      </c>
      <c r="V910" s="68" t="s">
        <v>115</v>
      </c>
      <c r="W910" s="68" t="s">
        <v>572</v>
      </c>
      <c r="X910" s="68" t="s">
        <v>1559</v>
      </c>
      <c r="Y910" s="68" t="s">
        <v>88</v>
      </c>
      <c r="Z910" s="68" t="s">
        <v>526</v>
      </c>
      <c r="AA910" s="68" t="s">
        <v>88</v>
      </c>
      <c r="AB910" s="6"/>
      <c r="AC910" s="6"/>
      <c r="AD910" s="112">
        <v>0.0</v>
      </c>
      <c r="AE910" s="112">
        <v>1.0</v>
      </c>
      <c r="AF910" s="6"/>
      <c r="AG910" s="112">
        <v>35.8</v>
      </c>
      <c r="AH910" s="112">
        <v>1.0</v>
      </c>
      <c r="AI910" s="68" t="s">
        <v>64</v>
      </c>
      <c r="AJ910" s="112">
        <v>0.0</v>
      </c>
      <c r="AK910" s="6"/>
      <c r="AL910" s="6"/>
      <c r="AM910" s="112">
        <v>0.0</v>
      </c>
      <c r="AN910" s="112">
        <v>0.0</v>
      </c>
      <c r="AO910" s="112">
        <v>100.0</v>
      </c>
      <c r="AP910" s="112">
        <v>1.0</v>
      </c>
      <c r="AQ910" s="112">
        <v>1.5</v>
      </c>
      <c r="AR910" s="112">
        <v>9.840775</v>
      </c>
      <c r="AS910" s="112">
        <v>81.69598</v>
      </c>
      <c r="AT910" s="112">
        <v>1.42126</v>
      </c>
      <c r="AU910" s="112">
        <v>9.7376</v>
      </c>
      <c r="AV910" s="112">
        <v>6.79126</v>
      </c>
      <c r="AW910" s="112">
        <v>29.2128</v>
      </c>
      <c r="AX910" s="112">
        <v>0.0</v>
      </c>
      <c r="AY910" s="112">
        <v>0.6842953</v>
      </c>
      <c r="AZ910" s="112">
        <v>-7.111392</v>
      </c>
    </row>
    <row r="911" hidden="1">
      <c r="A911">
        <f t="shared" si="2"/>
        <v>0</v>
      </c>
      <c r="B911" t="str">
        <f t="shared" si="3"/>
        <v/>
      </c>
      <c r="C911" t="str">
        <f>if(and(D$4&gt;1,E911=PROSES!$D$22),,D911)</f>
        <v/>
      </c>
      <c r="D911" s="1" t="str">
        <f>if(and(F$4&gt;1,F911=PROSES!$B$10),,F911)</f>
        <v/>
      </c>
      <c r="E911" t="str">
        <f t="shared" si="4"/>
        <v/>
      </c>
      <c r="F911" t="str">
        <f t="shared" si="5"/>
        <v/>
      </c>
      <c r="G911" s="1" t="str">
        <f>if(Z911=PROSES!$E$29,T911,)</f>
        <v/>
      </c>
      <c r="H911" t="str">
        <f>if(X911=PROSES!$E$29,T911,)</f>
        <v/>
      </c>
      <c r="I911" t="str">
        <f t="shared" si="6"/>
        <v/>
      </c>
      <c r="J911" t="str">
        <f>if(and($K$4&gt;1,R911=PROSES!$C$2),,K911)</f>
        <v/>
      </c>
      <c r="K911" s="1" t="str">
        <f>if(and($L$4&gt;1,L911=PROSES!$B$2),,L911)</f>
        <v/>
      </c>
      <c r="L911" t="str">
        <f t="shared" si="7"/>
        <v/>
      </c>
      <c r="M911" t="str">
        <f>if(Z911=PROSES!$B$3,T911,)</f>
        <v/>
      </c>
      <c r="N911" t="str">
        <f>if(X911=PROSES!$B$3,T911,)</f>
        <v/>
      </c>
      <c r="O911" t="str">
        <f t="shared" si="8"/>
        <v/>
      </c>
      <c r="P911" t="str">
        <f>if(Z911=PROSES!$B$1,T911,)</f>
        <v/>
      </c>
      <c r="Q911" t="str">
        <f>if(X911=PROSES!$B$1,T911,)</f>
        <v/>
      </c>
      <c r="R911" t="str">
        <f t="shared" si="9"/>
        <v>PATUHA5LAGADAR5</v>
      </c>
      <c r="S911" s="3"/>
      <c r="T911" s="68" t="s">
        <v>1560</v>
      </c>
      <c r="U911" s="68" t="s">
        <v>115</v>
      </c>
      <c r="V911" s="68" t="s">
        <v>115</v>
      </c>
      <c r="W911" s="68" t="s">
        <v>572</v>
      </c>
      <c r="X911" s="68" t="s">
        <v>1559</v>
      </c>
      <c r="Y911" s="68" t="s">
        <v>85</v>
      </c>
      <c r="Z911" s="68" t="s">
        <v>526</v>
      </c>
      <c r="AA911" s="68" t="s">
        <v>88</v>
      </c>
      <c r="AB911" s="6"/>
      <c r="AC911" s="6"/>
      <c r="AD911" s="112">
        <v>0.0</v>
      </c>
      <c r="AE911" s="112">
        <v>1.0</v>
      </c>
      <c r="AF911" s="6"/>
      <c r="AG911" s="112">
        <v>35.8</v>
      </c>
      <c r="AH911" s="112">
        <v>1.0</v>
      </c>
      <c r="AI911" s="68" t="s">
        <v>64</v>
      </c>
      <c r="AJ911" s="112">
        <v>0.0</v>
      </c>
      <c r="AK911" s="6"/>
      <c r="AL911" s="6"/>
      <c r="AM911" s="112">
        <v>0.0</v>
      </c>
      <c r="AN911" s="112">
        <v>0.0</v>
      </c>
      <c r="AO911" s="112">
        <v>100.0</v>
      </c>
      <c r="AP911" s="112">
        <v>1.0</v>
      </c>
      <c r="AQ911" s="112">
        <v>1.5</v>
      </c>
      <c r="AR911" s="112">
        <v>9.840775</v>
      </c>
      <c r="AS911" s="112">
        <v>81.69598</v>
      </c>
      <c r="AT911" s="112">
        <v>1.42126</v>
      </c>
      <c r="AU911" s="112">
        <v>9.7376</v>
      </c>
      <c r="AV911" s="112">
        <v>6.79126</v>
      </c>
      <c r="AW911" s="112">
        <v>29.2128</v>
      </c>
      <c r="AX911" s="112">
        <v>0.0</v>
      </c>
      <c r="AY911" s="112">
        <v>0.6842953</v>
      </c>
      <c r="AZ911" s="112">
        <v>-7.111392</v>
      </c>
    </row>
    <row r="912" hidden="1">
      <c r="A912">
        <f t="shared" si="2"/>
        <v>0</v>
      </c>
      <c r="B912" t="str">
        <f t="shared" si="3"/>
        <v/>
      </c>
      <c r="C912" t="str">
        <f>if(and(D$4&gt;1,E912=PROSES!$D$22),,D912)</f>
        <v/>
      </c>
      <c r="D912" s="1" t="str">
        <f>if(and(F$4&gt;1,F912=PROSES!$B$10),,F912)</f>
        <v/>
      </c>
      <c r="E912" t="str">
        <f t="shared" si="4"/>
        <v/>
      </c>
      <c r="F912" t="str">
        <f t="shared" si="5"/>
        <v/>
      </c>
      <c r="G912" s="1" t="str">
        <f>if(Z912=PROSES!$E$29,T912,)</f>
        <v/>
      </c>
      <c r="H912" t="str">
        <f>if(X912=PROSES!$E$29,T912,)</f>
        <v/>
      </c>
      <c r="I912" t="str">
        <f t="shared" si="6"/>
        <v/>
      </c>
      <c r="J912" t="str">
        <f>if(and($K$4&gt;1,R912=PROSES!$C$2),,K912)</f>
        <v/>
      </c>
      <c r="K912" s="1" t="str">
        <f>if(and($L$4&gt;1,L912=PROSES!$B$2),,L912)</f>
        <v/>
      </c>
      <c r="L912" t="str">
        <f t="shared" si="7"/>
        <v/>
      </c>
      <c r="M912" t="str">
        <f>if(Z912=PROSES!$B$3,T912,)</f>
        <v/>
      </c>
      <c r="N912" t="str">
        <f>if(X912=PROSES!$B$3,T912,)</f>
        <v/>
      </c>
      <c r="O912" t="str">
        <f t="shared" si="8"/>
        <v/>
      </c>
      <c r="P912" t="str">
        <f>if(Z912=PROSES!$B$1,T912,)</f>
        <v/>
      </c>
      <c r="Q912" t="str">
        <f>if(X912=PROSES!$B$1,T912,)</f>
        <v/>
      </c>
      <c r="R912" t="str">
        <f t="shared" si="9"/>
        <v>PADANGSAMBIAN5PESANGGARAN GIS</v>
      </c>
      <c r="S912" s="3"/>
      <c r="T912" s="68" t="s">
        <v>1561</v>
      </c>
      <c r="U912" s="68" t="s">
        <v>140</v>
      </c>
      <c r="V912" s="68" t="s">
        <v>140</v>
      </c>
      <c r="W912" s="68" t="s">
        <v>825</v>
      </c>
      <c r="X912" s="68" t="s">
        <v>1099</v>
      </c>
      <c r="Y912" s="68" t="s">
        <v>85</v>
      </c>
      <c r="Z912" s="68" t="s">
        <v>1562</v>
      </c>
      <c r="AA912" s="68" t="s">
        <v>66</v>
      </c>
      <c r="AB912" s="6"/>
      <c r="AC912" s="6"/>
      <c r="AD912" s="112">
        <v>0.0</v>
      </c>
      <c r="AE912" s="112">
        <v>1.0</v>
      </c>
      <c r="AF912" s="6"/>
      <c r="AG912" s="112">
        <v>7.76</v>
      </c>
      <c r="AH912" s="112">
        <v>1.0</v>
      </c>
      <c r="AI912" s="68" t="s">
        <v>64</v>
      </c>
      <c r="AJ912" s="112">
        <v>0.0</v>
      </c>
      <c r="AK912" s="6"/>
      <c r="AL912" s="6"/>
      <c r="AM912" s="112">
        <v>0.0</v>
      </c>
      <c r="AN912" s="112">
        <v>0.0</v>
      </c>
      <c r="AO912" s="112">
        <v>100.0</v>
      </c>
      <c r="AP912" s="112">
        <v>1.0</v>
      </c>
      <c r="AQ912" s="112">
        <v>1.2</v>
      </c>
      <c r="AR912" s="112">
        <v>5.193435</v>
      </c>
      <c r="AS912" s="112">
        <v>81.30194</v>
      </c>
      <c r="AT912" s="112">
        <v>0.7853896</v>
      </c>
      <c r="AU912" s="112">
        <v>5.133706</v>
      </c>
      <c r="AV912" s="112">
        <v>0.0</v>
      </c>
      <c r="AW912" s="112">
        <v>0.0</v>
      </c>
      <c r="AX912" s="112">
        <v>0.0</v>
      </c>
      <c r="AY912" s="112">
        <v>0.3333333</v>
      </c>
      <c r="AZ912" s="112">
        <v>180.0</v>
      </c>
    </row>
    <row r="913" hidden="1">
      <c r="A913">
        <f t="shared" si="2"/>
        <v>0</v>
      </c>
      <c r="B913" t="str">
        <f t="shared" si="3"/>
        <v/>
      </c>
      <c r="C913" t="str">
        <f>if(and(D$4&gt;1,E913=PROSES!$D$22),,D913)</f>
        <v/>
      </c>
      <c r="D913" s="1" t="str">
        <f>if(and(F$4&gt;1,F913=PROSES!$B$10),,F913)</f>
        <v/>
      </c>
      <c r="E913" t="str">
        <f t="shared" si="4"/>
        <v/>
      </c>
      <c r="F913" t="str">
        <f t="shared" si="5"/>
        <v/>
      </c>
      <c r="G913" s="1" t="str">
        <f>if(Z913=PROSES!$E$29,T913,)</f>
        <v/>
      </c>
      <c r="H913" t="str">
        <f>if(X913=PROSES!$E$29,T913,)</f>
        <v/>
      </c>
      <c r="I913" t="str">
        <f t="shared" si="6"/>
        <v/>
      </c>
      <c r="J913" t="str">
        <f>if(and($K$4&gt;1,R913=PROSES!$C$2),,K913)</f>
        <v/>
      </c>
      <c r="K913" s="1" t="str">
        <f>if(and($L$4&gt;1,L913=PROSES!$B$2),,L913)</f>
        <v/>
      </c>
      <c r="L913" t="str">
        <f t="shared" si="7"/>
        <v/>
      </c>
      <c r="M913" t="str">
        <f>if(Z913=PROSES!$B$3,T913,)</f>
        <v/>
      </c>
      <c r="N913" t="str">
        <f>if(X913=PROSES!$B$3,T913,)</f>
        <v/>
      </c>
      <c r="O913" t="str">
        <f t="shared" si="8"/>
        <v/>
      </c>
      <c r="P913" t="str">
        <f>if(Z913=PROSES!$B$1,T913,)</f>
        <v/>
      </c>
      <c r="Q913" t="str">
        <f>if(X913=PROSES!$B$1,T913,)</f>
        <v/>
      </c>
      <c r="R913" t="str">
        <f t="shared" si="9"/>
        <v>GONDANGWETAN5PROBOLINGGO5</v>
      </c>
      <c r="S913" s="3"/>
      <c r="T913" s="68" t="s">
        <v>1563</v>
      </c>
      <c r="U913" s="68" t="s">
        <v>82</v>
      </c>
      <c r="V913" s="68" t="s">
        <v>82</v>
      </c>
      <c r="W913" s="68" t="s">
        <v>210</v>
      </c>
      <c r="X913" s="68" t="s">
        <v>357</v>
      </c>
      <c r="Y913" s="68" t="s">
        <v>88</v>
      </c>
      <c r="Z913" s="68" t="s">
        <v>1251</v>
      </c>
      <c r="AA913" s="68" t="s">
        <v>85</v>
      </c>
      <c r="AB913" s="6"/>
      <c r="AC913" s="6"/>
      <c r="AD913" s="112">
        <v>0.0</v>
      </c>
      <c r="AE913" s="112">
        <v>1.0</v>
      </c>
      <c r="AF913" s="6"/>
      <c r="AG913" s="112">
        <v>33.827</v>
      </c>
      <c r="AH913" s="112">
        <v>1.0</v>
      </c>
      <c r="AI913" s="68" t="s">
        <v>64</v>
      </c>
      <c r="AJ913" s="112">
        <v>0.0</v>
      </c>
      <c r="AK913" s="6"/>
      <c r="AL913" s="6"/>
      <c r="AM913" s="112">
        <v>0.0</v>
      </c>
      <c r="AN913" s="112">
        <v>0.0</v>
      </c>
      <c r="AO913" s="112">
        <v>100.0</v>
      </c>
      <c r="AP913" s="112">
        <v>1.0</v>
      </c>
      <c r="AQ913" s="112">
        <v>0.6</v>
      </c>
      <c r="AR913" s="112">
        <v>14.10938</v>
      </c>
      <c r="AS913" s="112">
        <v>73.681</v>
      </c>
      <c r="AT913" s="112">
        <v>3.964525</v>
      </c>
      <c r="AU913" s="112">
        <v>13.54095</v>
      </c>
      <c r="AV913" s="112">
        <v>9.038574</v>
      </c>
      <c r="AW913" s="112">
        <v>40.62284</v>
      </c>
      <c r="AX913" s="112">
        <v>0.0</v>
      </c>
      <c r="AY913" s="112">
        <v>0.650941</v>
      </c>
      <c r="AZ913" s="112">
        <v>5.70712</v>
      </c>
    </row>
    <row r="914" hidden="1">
      <c r="A914">
        <f t="shared" si="2"/>
        <v>0</v>
      </c>
      <c r="B914" t="str">
        <f t="shared" si="3"/>
        <v/>
      </c>
      <c r="C914" t="str">
        <f>if(and(D$4&gt;1,E914=PROSES!$D$22),,D914)</f>
        <v/>
      </c>
      <c r="D914" s="1" t="str">
        <f>if(and(F$4&gt;1,F914=PROSES!$B$10),,F914)</f>
        <v/>
      </c>
      <c r="E914" t="str">
        <f t="shared" si="4"/>
        <v/>
      </c>
      <c r="F914" t="str">
        <f t="shared" si="5"/>
        <v/>
      </c>
      <c r="G914" s="1" t="str">
        <f>if(Z914=PROSES!$E$29,T914,)</f>
        <v/>
      </c>
      <c r="H914" t="str">
        <f>if(X914=PROSES!$E$29,T914,)</f>
        <v/>
      </c>
      <c r="I914" t="str">
        <f t="shared" si="6"/>
        <v/>
      </c>
      <c r="J914" t="str">
        <f>if(and($K$4&gt;1,R914=PROSES!$C$2),,K914)</f>
        <v/>
      </c>
      <c r="K914" s="1" t="str">
        <f>if(and($L$4&gt;1,L914=PROSES!$B$2),,L914)</f>
        <v/>
      </c>
      <c r="L914" t="str">
        <f t="shared" si="7"/>
        <v/>
      </c>
      <c r="M914" t="str">
        <f>if(Z914=PROSES!$B$3,T914,)</f>
        <v/>
      </c>
      <c r="N914" t="str">
        <f>if(X914=PROSES!$B$3,T914,)</f>
        <v/>
      </c>
      <c r="O914" t="str">
        <f t="shared" si="8"/>
        <v/>
      </c>
      <c r="P914" t="str">
        <f>if(Z914=PROSES!$B$1,T914,)</f>
        <v/>
      </c>
      <c r="Q914" t="str">
        <f>if(X914=PROSES!$B$1,T914,)</f>
        <v/>
      </c>
      <c r="R914" t="str">
        <f t="shared" si="9"/>
        <v>GONDANGWETAN5PROBOLINGGO5</v>
      </c>
      <c r="S914" s="3"/>
      <c r="T914" s="68" t="s">
        <v>1564</v>
      </c>
      <c r="U914" s="68" t="s">
        <v>82</v>
      </c>
      <c r="V914" s="68" t="s">
        <v>82</v>
      </c>
      <c r="W914" s="68" t="s">
        <v>210</v>
      </c>
      <c r="X914" s="68" t="s">
        <v>357</v>
      </c>
      <c r="Y914" s="68" t="s">
        <v>88</v>
      </c>
      <c r="Z914" s="68" t="s">
        <v>1251</v>
      </c>
      <c r="AA914" s="68" t="s">
        <v>88</v>
      </c>
      <c r="AB914" s="6"/>
      <c r="AC914" s="6"/>
      <c r="AD914" s="112">
        <v>0.0</v>
      </c>
      <c r="AE914" s="112">
        <v>1.0</v>
      </c>
      <c r="AF914" s="6"/>
      <c r="AG914" s="112">
        <v>33.827</v>
      </c>
      <c r="AH914" s="112">
        <v>1.0</v>
      </c>
      <c r="AI914" s="68" t="s">
        <v>64</v>
      </c>
      <c r="AJ914" s="112">
        <v>0.0</v>
      </c>
      <c r="AK914" s="6"/>
      <c r="AL914" s="6"/>
      <c r="AM914" s="112">
        <v>0.0</v>
      </c>
      <c r="AN914" s="112">
        <v>0.0</v>
      </c>
      <c r="AO914" s="112">
        <v>100.0</v>
      </c>
      <c r="AP914" s="112">
        <v>1.0</v>
      </c>
      <c r="AQ914" s="112">
        <v>0.6</v>
      </c>
      <c r="AR914" s="112">
        <v>14.10938</v>
      </c>
      <c r="AS914" s="112">
        <v>73.681</v>
      </c>
      <c r="AT914" s="112">
        <v>3.964525</v>
      </c>
      <c r="AU914" s="112">
        <v>13.54095</v>
      </c>
      <c r="AV914" s="112">
        <v>9.038574</v>
      </c>
      <c r="AW914" s="112">
        <v>40.62284</v>
      </c>
      <c r="AX914" s="112">
        <v>0.0</v>
      </c>
      <c r="AY914" s="112">
        <v>0.650941</v>
      </c>
      <c r="AZ914" s="112">
        <v>5.70712</v>
      </c>
    </row>
    <row r="915" hidden="1">
      <c r="A915">
        <f t="shared" si="2"/>
        <v>0</v>
      </c>
      <c r="B915" t="str">
        <f t="shared" si="3"/>
        <v/>
      </c>
      <c r="C915" t="str">
        <f>if(and(D$4&gt;1,E915=PROSES!$D$22),,D915)</f>
        <v/>
      </c>
      <c r="D915" s="1" t="str">
        <f>if(and(F$4&gt;1,F915=PROSES!$B$10),,F915)</f>
        <v/>
      </c>
      <c r="E915" t="str">
        <f t="shared" si="4"/>
        <v/>
      </c>
      <c r="F915" t="str">
        <f t="shared" si="5"/>
        <v/>
      </c>
      <c r="G915" s="1" t="str">
        <f>if(Z915=PROSES!$E$29,T915,)</f>
        <v/>
      </c>
      <c r="H915" t="str">
        <f>if(X915=PROSES!$E$29,T915,)</f>
        <v/>
      </c>
      <c r="I915" t="str">
        <f t="shared" si="6"/>
        <v/>
      </c>
      <c r="J915" t="str">
        <f>if(and($K$4&gt;1,R915=PROSES!$C$2),,K915)</f>
        <v/>
      </c>
      <c r="K915" s="1" t="str">
        <f>if(and($L$4&gt;1,L915=PROSES!$B$2),,L915)</f>
        <v/>
      </c>
      <c r="L915" t="str">
        <f t="shared" si="7"/>
        <v/>
      </c>
      <c r="M915" t="str">
        <f>if(Z915=PROSES!$B$3,T915,)</f>
        <v/>
      </c>
      <c r="N915" t="str">
        <f>if(X915=PROSES!$B$3,T915,)</f>
        <v/>
      </c>
      <c r="O915" t="str">
        <f t="shared" si="8"/>
        <v/>
      </c>
      <c r="P915" t="str">
        <f>if(Z915=PROSES!$B$1,T915,)</f>
        <v/>
      </c>
      <c r="Q915" t="str">
        <f>if(X915=PROSES!$B$1,T915,)</f>
        <v/>
      </c>
      <c r="R915" t="str">
        <f t="shared" si="9"/>
        <v>PROBOLINGGO5LUMAJANG5</v>
      </c>
      <c r="S915" s="3"/>
      <c r="T915" s="68" t="s">
        <v>1565</v>
      </c>
      <c r="U915" s="68" t="s">
        <v>82</v>
      </c>
      <c r="V915" s="68" t="s">
        <v>82</v>
      </c>
      <c r="W915" s="114" t="s">
        <v>1566</v>
      </c>
      <c r="X915" s="68" t="s">
        <v>1251</v>
      </c>
      <c r="Y915" s="68" t="s">
        <v>85</v>
      </c>
      <c r="Z915" s="68" t="s">
        <v>1314</v>
      </c>
      <c r="AA915" s="68" t="s">
        <v>85</v>
      </c>
      <c r="AB915" s="6"/>
      <c r="AC915" s="6"/>
      <c r="AD915" s="112">
        <v>0.0</v>
      </c>
      <c r="AE915" s="112">
        <v>1.0</v>
      </c>
      <c r="AF915" s="6"/>
      <c r="AG915" s="112">
        <v>47.105</v>
      </c>
      <c r="AH915" s="112">
        <v>1.0</v>
      </c>
      <c r="AI915" s="68" t="s">
        <v>64</v>
      </c>
      <c r="AJ915" s="112">
        <v>0.0</v>
      </c>
      <c r="AK915" s="6"/>
      <c r="AL915" s="6"/>
      <c r="AM915" s="112">
        <v>0.0</v>
      </c>
      <c r="AN915" s="112">
        <v>0.0</v>
      </c>
      <c r="AO915" s="112">
        <v>100.0</v>
      </c>
      <c r="AP915" s="112">
        <v>1.0</v>
      </c>
      <c r="AQ915" s="112">
        <v>1.473</v>
      </c>
      <c r="AR915" s="112">
        <v>34.72903</v>
      </c>
      <c r="AS915" s="112">
        <v>83.238</v>
      </c>
      <c r="AT915" s="112">
        <v>4.089185</v>
      </c>
      <c r="AU915" s="112">
        <v>34.48745</v>
      </c>
      <c r="AV915" s="112">
        <v>11.15493</v>
      </c>
      <c r="AW915" s="112">
        <v>103.4624</v>
      </c>
      <c r="AX915" s="112">
        <v>0.0</v>
      </c>
      <c r="AY915" s="112">
        <v>0.6654937</v>
      </c>
      <c r="AZ915" s="112">
        <v>0.9130578</v>
      </c>
    </row>
    <row r="916" hidden="1">
      <c r="A916">
        <f t="shared" si="2"/>
        <v>0</v>
      </c>
      <c r="B916" t="str">
        <f t="shared" si="3"/>
        <v/>
      </c>
      <c r="C916" t="str">
        <f>if(and(D$4&gt;1,E916=PROSES!$D$22),,D916)</f>
        <v/>
      </c>
      <c r="D916" s="1" t="str">
        <f>if(and(F$4&gt;1,F916=PROSES!$B$10),,F916)</f>
        <v/>
      </c>
      <c r="E916" t="str">
        <f t="shared" si="4"/>
        <v/>
      </c>
      <c r="F916" t="str">
        <f t="shared" si="5"/>
        <v/>
      </c>
      <c r="G916" s="1" t="str">
        <f>if(Z916=PROSES!$E$29,T916,)</f>
        <v/>
      </c>
      <c r="H916" t="str">
        <f>if(X916=PROSES!$E$29,T916,)</f>
        <v/>
      </c>
      <c r="I916" t="str">
        <f t="shared" si="6"/>
        <v/>
      </c>
      <c r="J916" t="str">
        <f>if(and($K$4&gt;1,R916=PROSES!$C$2),,K916)</f>
        <v/>
      </c>
      <c r="K916" s="1" t="str">
        <f>if(and($L$4&gt;1,L916=PROSES!$B$2),,L916)</f>
        <v/>
      </c>
      <c r="L916" t="str">
        <f t="shared" si="7"/>
        <v/>
      </c>
      <c r="M916" t="str">
        <f>if(Z916=PROSES!$B$3,T916,)</f>
        <v/>
      </c>
      <c r="N916" t="str">
        <f>if(X916=PROSES!$B$3,T916,)</f>
        <v/>
      </c>
      <c r="O916" t="str">
        <f t="shared" si="8"/>
        <v/>
      </c>
      <c r="P916" t="str">
        <f>if(Z916=PROSES!$B$1,T916,)</f>
        <v/>
      </c>
      <c r="Q916" t="str">
        <f>if(X916=PROSES!$B$1,T916,)</f>
        <v/>
      </c>
      <c r="R916" t="str">
        <f t="shared" si="9"/>
        <v>PROBOLINGGO5LUMAJANG5</v>
      </c>
      <c r="S916" s="3"/>
      <c r="T916" s="68" t="s">
        <v>1567</v>
      </c>
      <c r="U916" s="68" t="s">
        <v>82</v>
      </c>
      <c r="V916" s="68" t="s">
        <v>82</v>
      </c>
      <c r="W916" s="68" t="s">
        <v>1566</v>
      </c>
      <c r="X916" s="68" t="s">
        <v>1251</v>
      </c>
      <c r="Y916" s="68" t="s">
        <v>88</v>
      </c>
      <c r="Z916" s="68" t="s">
        <v>1314</v>
      </c>
      <c r="AA916" s="68" t="s">
        <v>88</v>
      </c>
      <c r="AB916" s="6"/>
      <c r="AC916" s="6"/>
      <c r="AD916" s="112">
        <v>0.0</v>
      </c>
      <c r="AE916" s="112">
        <v>1.0</v>
      </c>
      <c r="AF916" s="6"/>
      <c r="AG916" s="112">
        <v>56.435</v>
      </c>
      <c r="AH916" s="112">
        <v>1.0</v>
      </c>
      <c r="AI916" s="68" t="s">
        <v>64</v>
      </c>
      <c r="AJ916" s="112">
        <v>0.0</v>
      </c>
      <c r="AK916" s="6"/>
      <c r="AL916" s="6"/>
      <c r="AM916" s="112">
        <v>0.0</v>
      </c>
      <c r="AN916" s="112">
        <v>0.0</v>
      </c>
      <c r="AO916" s="112">
        <v>100.0</v>
      </c>
      <c r="AP916" s="112">
        <v>1.0</v>
      </c>
      <c r="AQ916" s="112">
        <v>1.473</v>
      </c>
      <c r="AR916" s="112">
        <v>41.60775</v>
      </c>
      <c r="AS916" s="112">
        <v>83.238</v>
      </c>
      <c r="AT916" s="112">
        <v>4.899123</v>
      </c>
      <c r="AU916" s="112">
        <v>41.31832</v>
      </c>
      <c r="AV916" s="112">
        <v>13.36437</v>
      </c>
      <c r="AW916" s="112">
        <v>123.955</v>
      </c>
      <c r="AX916" s="112">
        <v>0.0</v>
      </c>
      <c r="AY916" s="112">
        <v>0.6654937</v>
      </c>
      <c r="AZ916" s="112">
        <v>0.9130578</v>
      </c>
    </row>
    <row r="917" hidden="1">
      <c r="A917">
        <f t="shared" si="2"/>
        <v>0</v>
      </c>
      <c r="B917" t="str">
        <f t="shared" si="3"/>
        <v/>
      </c>
      <c r="C917" t="str">
        <f>if(and(D$4&gt;1,E917=PROSES!$D$22),,D917)</f>
        <v/>
      </c>
      <c r="D917" s="1" t="str">
        <f>if(and(F$4&gt;1,F917=PROSES!$B$10),,F917)</f>
        <v/>
      </c>
      <c r="E917" t="str">
        <f t="shared" si="4"/>
        <v/>
      </c>
      <c r="F917" t="str">
        <f t="shared" si="5"/>
        <v/>
      </c>
      <c r="G917" s="1" t="str">
        <f>if(Z917=PROSES!$E$29,T917,)</f>
        <v/>
      </c>
      <c r="H917" t="str">
        <f>if(X917=PROSES!$E$29,T917,)</f>
        <v/>
      </c>
      <c r="I917" t="str">
        <f t="shared" si="6"/>
        <v/>
      </c>
      <c r="J917" t="str">
        <f>if(and($K$4&gt;1,R917=PROSES!$C$2),,K917)</f>
        <v/>
      </c>
      <c r="K917" s="1" t="str">
        <f>if(and($L$4&gt;1,L917=PROSES!$B$2),,L917)</f>
        <v/>
      </c>
      <c r="L917" t="str">
        <f t="shared" si="7"/>
        <v/>
      </c>
      <c r="M917" t="str">
        <f>if(Z917=PROSES!$B$3,T917,)</f>
        <v/>
      </c>
      <c r="N917" t="str">
        <f>if(X917=PROSES!$B$3,T917,)</f>
        <v/>
      </c>
      <c r="O917" t="str">
        <f t="shared" si="8"/>
        <v/>
      </c>
      <c r="P917" t="str">
        <f>if(Z917=PROSES!$B$1,T917,)</f>
        <v/>
      </c>
      <c r="Q917" t="str">
        <f>if(X917=PROSES!$B$1,T917,)</f>
        <v/>
      </c>
      <c r="R917" t="str">
        <f t="shared" si="9"/>
        <v>PONCOLBARU2PONCOLBARU</v>
      </c>
      <c r="S917" s="3"/>
      <c r="T917" s="68" t="s">
        <v>3927</v>
      </c>
      <c r="U917" s="68" t="s">
        <v>115</v>
      </c>
      <c r="V917" s="68" t="s">
        <v>115</v>
      </c>
      <c r="W917" s="68" t="s">
        <v>3928</v>
      </c>
      <c r="X917" s="68" t="s">
        <v>3929</v>
      </c>
      <c r="Y917" s="68" t="s">
        <v>61</v>
      </c>
      <c r="Z917" s="68" t="s">
        <v>1715</v>
      </c>
      <c r="AA917" s="68" t="s">
        <v>61</v>
      </c>
      <c r="AB917" s="6"/>
      <c r="AC917" s="6"/>
      <c r="AD917" s="112">
        <v>0.0</v>
      </c>
      <c r="AE917" s="112">
        <v>1.0</v>
      </c>
      <c r="AF917" s="6"/>
      <c r="AG917" s="112">
        <v>0.385</v>
      </c>
      <c r="AH917" s="112">
        <v>1.0</v>
      </c>
      <c r="AI917" s="68" t="s">
        <v>64</v>
      </c>
      <c r="AJ917" s="112">
        <v>0.0</v>
      </c>
      <c r="AK917" s="6"/>
      <c r="AL917" s="6"/>
      <c r="AM917" s="112">
        <v>0.0</v>
      </c>
      <c r="AN917" s="112">
        <v>0.0</v>
      </c>
      <c r="AO917" s="112">
        <v>100.0</v>
      </c>
      <c r="AP917" s="112">
        <v>1.0</v>
      </c>
      <c r="AQ917" s="112">
        <v>2.73</v>
      </c>
      <c r="AR917" s="112">
        <v>0.1092647</v>
      </c>
      <c r="AS917" s="112">
        <v>79.44235</v>
      </c>
      <c r="AT917" s="112">
        <v>0.02002</v>
      </c>
      <c r="AU917" s="112">
        <v>0.107415</v>
      </c>
      <c r="AV917" s="112">
        <v>0.078925</v>
      </c>
      <c r="AW917" s="112">
        <v>0.276815</v>
      </c>
      <c r="AX917" s="112">
        <v>0.0</v>
      </c>
      <c r="AY917" s="112">
        <v>0.5471398</v>
      </c>
      <c r="AZ917" s="112">
        <v>-8.616312</v>
      </c>
    </row>
    <row r="918" hidden="1">
      <c r="A918">
        <f t="shared" si="2"/>
        <v>0</v>
      </c>
      <c r="B918" t="str">
        <f t="shared" si="3"/>
        <v/>
      </c>
      <c r="C918" t="str">
        <f>if(and(D$4&gt;1,E918=PROSES!$D$22),,D918)</f>
        <v/>
      </c>
      <c r="D918" s="1" t="str">
        <f>if(and(F$4&gt;1,F918=PROSES!$B$10),,F918)</f>
        <v/>
      </c>
      <c r="E918" t="str">
        <f t="shared" si="4"/>
        <v/>
      </c>
      <c r="F918" t="str">
        <f t="shared" si="5"/>
        <v/>
      </c>
      <c r="G918" s="1" t="str">
        <f>if(Z918=PROSES!$E$29,T918,)</f>
        <v/>
      </c>
      <c r="H918" t="str">
        <f>if(X918=PROSES!$E$29,T918,)</f>
        <v/>
      </c>
      <c r="I918" t="str">
        <f t="shared" si="6"/>
        <v/>
      </c>
      <c r="J918" t="str">
        <f>if(and($K$4&gt;1,R918=PROSES!$C$2),,K918)</f>
        <v/>
      </c>
      <c r="K918" s="1" t="str">
        <f>if(and($L$4&gt;1,L918=PROSES!$B$2),,L918)</f>
        <v/>
      </c>
      <c r="L918" t="str">
        <f t="shared" si="7"/>
        <v/>
      </c>
      <c r="M918" t="str">
        <f>if(Z918=PROSES!$B$3,T918,)</f>
        <v/>
      </c>
      <c r="N918" t="str">
        <f>if(X918=PROSES!$B$3,T918,)</f>
        <v/>
      </c>
      <c r="O918" t="str">
        <f t="shared" si="8"/>
        <v/>
      </c>
      <c r="P918" t="str">
        <f>if(Z918=PROSES!$B$1,T918,)</f>
        <v/>
      </c>
      <c r="Q918" t="str">
        <f>if(X918=PROSES!$B$1,T918,)</f>
        <v/>
      </c>
      <c r="R918" t="str">
        <f t="shared" si="9"/>
        <v>PONCOLBARU2PONCOLBARU</v>
      </c>
      <c r="S918" s="3"/>
      <c r="T918" s="68" t="s">
        <v>3930</v>
      </c>
      <c r="U918" s="68" t="s">
        <v>115</v>
      </c>
      <c r="V918" s="68" t="s">
        <v>115</v>
      </c>
      <c r="W918" s="68" t="s">
        <v>3928</v>
      </c>
      <c r="X918" s="68" t="s">
        <v>3929</v>
      </c>
      <c r="Y918" s="68" t="s">
        <v>66</v>
      </c>
      <c r="Z918" s="68" t="s">
        <v>1715</v>
      </c>
      <c r="AA918" s="112" t="s">
        <v>66</v>
      </c>
      <c r="AB918" s="6"/>
      <c r="AC918" s="6"/>
      <c r="AD918" s="112">
        <v>0.0</v>
      </c>
      <c r="AE918" s="112">
        <v>1.0</v>
      </c>
      <c r="AF918" s="6"/>
      <c r="AG918" s="112">
        <v>0.364</v>
      </c>
      <c r="AH918" s="112">
        <v>1.0</v>
      </c>
      <c r="AI918" s="68" t="s">
        <v>64</v>
      </c>
      <c r="AJ918" s="112">
        <v>0.0</v>
      </c>
      <c r="AK918" s="6"/>
      <c r="AL918" s="6"/>
      <c r="AM918" s="112">
        <v>0.0</v>
      </c>
      <c r="AN918" s="112">
        <v>0.0</v>
      </c>
      <c r="AO918" s="112">
        <v>100.0</v>
      </c>
      <c r="AP918" s="112">
        <v>1.0</v>
      </c>
      <c r="AQ918" s="112">
        <v>2.73</v>
      </c>
      <c r="AR918" s="112">
        <v>0.1033048</v>
      </c>
      <c r="AS918" s="112">
        <v>79.44235</v>
      </c>
      <c r="AT918" s="112">
        <v>0.018928</v>
      </c>
      <c r="AU918" s="112">
        <v>0.101556</v>
      </c>
      <c r="AV918" s="112">
        <v>0.07462</v>
      </c>
      <c r="AW918" s="112">
        <v>0.261716</v>
      </c>
      <c r="AX918" s="112">
        <v>0.0</v>
      </c>
      <c r="AY918" s="112">
        <v>0.5471398</v>
      </c>
      <c r="AZ918" s="112">
        <v>-8.616312</v>
      </c>
    </row>
    <row r="919" hidden="1">
      <c r="A919">
        <f t="shared" si="2"/>
        <v>0</v>
      </c>
      <c r="B919" t="str">
        <f t="shared" si="3"/>
        <v/>
      </c>
      <c r="C919" t="str">
        <f>if(and(D$4&gt;1,E919=PROSES!$D$22),,D919)</f>
        <v/>
      </c>
      <c r="D919" s="1" t="str">
        <f>if(and(F$4&gt;1,F919=PROSES!$B$10),,F919)</f>
        <v/>
      </c>
      <c r="E919" t="str">
        <f t="shared" si="4"/>
        <v/>
      </c>
      <c r="F919" t="str">
        <f t="shared" si="5"/>
        <v/>
      </c>
      <c r="G919" s="1" t="str">
        <f>if(Z919=PROSES!$E$29,T919,)</f>
        <v/>
      </c>
      <c r="H919" t="str">
        <f>if(X919=PROSES!$E$29,T919,)</f>
        <v/>
      </c>
      <c r="I919" t="str">
        <f t="shared" si="6"/>
        <v/>
      </c>
      <c r="J919" t="str">
        <f>if(and($K$4&gt;1,R919=PROSES!$C$2),,K919)</f>
        <v/>
      </c>
      <c r="K919" s="1" t="str">
        <f>if(and($L$4&gt;1,L919=PROSES!$B$2),,L919)</f>
        <v/>
      </c>
      <c r="L919" t="str">
        <f t="shared" si="7"/>
        <v/>
      </c>
      <c r="M919" t="str">
        <f>if(Z919=PROSES!$B$3,T919,)</f>
        <v/>
      </c>
      <c r="N919" t="str">
        <f>if(X919=PROSES!$B$3,T919,)</f>
        <v/>
      </c>
      <c r="O919" t="str">
        <f t="shared" si="8"/>
        <v/>
      </c>
      <c r="P919" t="str">
        <f>if(Z919=PROSES!$B$1,T919,)</f>
        <v/>
      </c>
      <c r="Q919" t="str">
        <f>if(X919=PROSES!$B$1,T919,)</f>
        <v/>
      </c>
      <c r="R919" t="str">
        <f t="shared" si="9"/>
        <v>LAMONGAN5PACIRAN</v>
      </c>
      <c r="S919" s="3"/>
      <c r="T919" s="68" t="s">
        <v>1568</v>
      </c>
      <c r="U919" s="68" t="s">
        <v>82</v>
      </c>
      <c r="V919" s="68" t="s">
        <v>82</v>
      </c>
      <c r="W919" s="68" t="s">
        <v>90</v>
      </c>
      <c r="X919" s="68" t="s">
        <v>1331</v>
      </c>
      <c r="Y919" s="68" t="s">
        <v>85</v>
      </c>
      <c r="Z919" s="68" t="s">
        <v>1569</v>
      </c>
      <c r="AA919" s="68" t="s">
        <v>85</v>
      </c>
      <c r="AB919" s="6"/>
      <c r="AC919" s="6"/>
      <c r="AD919" s="112">
        <v>0.0</v>
      </c>
      <c r="AE919" s="112">
        <v>1.0</v>
      </c>
      <c r="AF919" s="6"/>
      <c r="AG919" s="112">
        <v>32.06</v>
      </c>
      <c r="AH919" s="112">
        <v>1.0</v>
      </c>
      <c r="AI919" s="68" t="s">
        <v>64</v>
      </c>
      <c r="AJ919" s="112">
        <v>0.0</v>
      </c>
      <c r="AK919" s="6"/>
      <c r="AL919" s="6"/>
      <c r="AM919" s="112">
        <v>0.0</v>
      </c>
      <c r="AN919" s="112">
        <v>0.0</v>
      </c>
      <c r="AO919" s="112">
        <v>100.0</v>
      </c>
      <c r="AP919" s="112">
        <v>1.0</v>
      </c>
      <c r="AQ919" s="112">
        <v>1.62</v>
      </c>
      <c r="AR919" s="112">
        <v>9.084369</v>
      </c>
      <c r="AS919" s="112">
        <v>82.15014</v>
      </c>
      <c r="AT919" s="112">
        <v>1.240722</v>
      </c>
      <c r="AU919" s="112">
        <v>8.999243</v>
      </c>
      <c r="AV919" s="112">
        <v>6.049722</v>
      </c>
      <c r="AW919" s="112">
        <v>26.99773</v>
      </c>
      <c r="AX919" s="112">
        <v>0.0</v>
      </c>
      <c r="AY919" s="112">
        <v>0.683587</v>
      </c>
      <c r="AZ919" s="112">
        <v>-7.109503</v>
      </c>
    </row>
    <row r="920" hidden="1">
      <c r="A920">
        <f t="shared" si="2"/>
        <v>0</v>
      </c>
      <c r="B920" t="str">
        <f t="shared" si="3"/>
        <v/>
      </c>
      <c r="C920" t="str">
        <f>if(and(D$4&gt;1,E920=PROSES!$D$22),,D920)</f>
        <v/>
      </c>
      <c r="D920" s="1" t="str">
        <f>if(and(F$4&gt;1,F920=PROSES!$B$10),,F920)</f>
        <v/>
      </c>
      <c r="E920" t="str">
        <f t="shared" si="4"/>
        <v/>
      </c>
      <c r="F920" t="str">
        <f t="shared" si="5"/>
        <v/>
      </c>
      <c r="G920" s="1" t="str">
        <f>if(Z920=PROSES!$E$29,T920,)</f>
        <v/>
      </c>
      <c r="H920" t="str">
        <f>if(X920=PROSES!$E$29,T920,)</f>
        <v/>
      </c>
      <c r="I920" t="str">
        <f t="shared" si="6"/>
        <v/>
      </c>
      <c r="J920" t="str">
        <f>if(and($K$4&gt;1,R920=PROSES!$C$2),,K920)</f>
        <v/>
      </c>
      <c r="K920" s="1" t="str">
        <f>if(and($L$4&gt;1,L920=PROSES!$B$2),,L920)</f>
        <v/>
      </c>
      <c r="L920" t="str">
        <f t="shared" si="7"/>
        <v/>
      </c>
      <c r="M920" t="str">
        <f>if(Z920=PROSES!$B$3,T920,)</f>
        <v/>
      </c>
      <c r="N920" t="str">
        <f>if(X920=PROSES!$B$3,T920,)</f>
        <v/>
      </c>
      <c r="O920" t="str">
        <f t="shared" si="8"/>
        <v/>
      </c>
      <c r="P920" t="str">
        <f>if(Z920=PROSES!$B$1,T920,)</f>
        <v/>
      </c>
      <c r="Q920" t="str">
        <f>if(X920=PROSES!$B$1,T920,)</f>
        <v/>
      </c>
      <c r="R920" t="str">
        <f t="shared" si="9"/>
        <v>LAMONGAN5PACIRAN</v>
      </c>
      <c r="S920" s="3"/>
      <c r="T920" s="68" t="s">
        <v>1570</v>
      </c>
      <c r="U920" s="68" t="s">
        <v>82</v>
      </c>
      <c r="V920" s="68" t="s">
        <v>82</v>
      </c>
      <c r="W920" s="114" t="s">
        <v>90</v>
      </c>
      <c r="X920" s="68" t="s">
        <v>1331</v>
      </c>
      <c r="Y920" s="68" t="s">
        <v>88</v>
      </c>
      <c r="Z920" s="68" t="s">
        <v>1569</v>
      </c>
      <c r="AA920" s="68" t="s">
        <v>88</v>
      </c>
      <c r="AB920" s="6"/>
      <c r="AC920" s="6"/>
      <c r="AD920" s="112">
        <v>0.0</v>
      </c>
      <c r="AE920" s="112">
        <v>1.0</v>
      </c>
      <c r="AF920" s="6"/>
      <c r="AG920" s="112">
        <v>32.06</v>
      </c>
      <c r="AH920" s="112">
        <v>1.0</v>
      </c>
      <c r="AI920" s="68" t="s">
        <v>64</v>
      </c>
      <c r="AJ920" s="112">
        <v>0.0</v>
      </c>
      <c r="AK920" s="6"/>
      <c r="AL920" s="6"/>
      <c r="AM920" s="112">
        <v>0.0</v>
      </c>
      <c r="AN920" s="112">
        <v>0.0</v>
      </c>
      <c r="AO920" s="112">
        <v>100.0</v>
      </c>
      <c r="AP920" s="112">
        <v>1.0</v>
      </c>
      <c r="AQ920" s="112">
        <v>1.62</v>
      </c>
      <c r="AR920" s="112">
        <v>9.084369</v>
      </c>
      <c r="AS920" s="112">
        <v>82.15014</v>
      </c>
      <c r="AT920" s="112">
        <v>1.240722</v>
      </c>
      <c r="AU920" s="112">
        <v>8.999243</v>
      </c>
      <c r="AV920" s="112">
        <v>6.049722</v>
      </c>
      <c r="AW920" s="112">
        <v>26.99773</v>
      </c>
      <c r="AX920" s="112">
        <v>0.0</v>
      </c>
      <c r="AY920" s="112">
        <v>0.683587</v>
      </c>
      <c r="AZ920" s="112">
        <v>-7.109503</v>
      </c>
    </row>
    <row r="921" hidden="1">
      <c r="A921">
        <f t="shared" si="2"/>
        <v>0</v>
      </c>
      <c r="B921" t="str">
        <f t="shared" si="3"/>
        <v/>
      </c>
      <c r="C921" t="str">
        <f>if(and(D$4&gt;1,E921=PROSES!$D$22),,D921)</f>
        <v/>
      </c>
      <c r="D921" s="1" t="str">
        <f>if(and(F$4&gt;1,F921=PROSES!$B$10),,F921)</f>
        <v/>
      </c>
      <c r="E921" t="str">
        <f t="shared" si="4"/>
        <v/>
      </c>
      <c r="F921" t="str">
        <f t="shared" si="5"/>
        <v/>
      </c>
      <c r="G921" s="1" t="str">
        <f>if(Z921=PROSES!$E$29,T921,)</f>
        <v/>
      </c>
      <c r="H921" t="str">
        <f>if(X921=PROSES!$E$29,T921,)</f>
        <v/>
      </c>
      <c r="I921" t="str">
        <f t="shared" si="6"/>
        <v/>
      </c>
      <c r="J921" t="str">
        <f>if(and($K$4&gt;1,R921=PROSES!$C$2),,K921)</f>
        <v/>
      </c>
      <c r="K921" s="1" t="str">
        <f>if(and($L$4&gt;1,L921=PROSES!$B$2),,L921)</f>
        <v/>
      </c>
      <c r="L921" t="str">
        <f t="shared" si="7"/>
        <v/>
      </c>
      <c r="M921" t="str">
        <f>if(Z921=PROSES!$B$3,T921,)</f>
        <v/>
      </c>
      <c r="N921" t="str">
        <f>if(X921=PROSES!$B$3,T921,)</f>
        <v/>
      </c>
      <c r="O921" t="str">
        <f t="shared" si="8"/>
        <v/>
      </c>
      <c r="P921" t="str">
        <f>if(Z921=PROSES!$B$1,T921,)</f>
        <v/>
      </c>
      <c r="Q921" t="str">
        <f>if(X921=PROSES!$B$1,T921,)</f>
        <v/>
      </c>
      <c r="R921" t="str">
        <f t="shared" si="9"/>
        <v>BEKASIPONDOK KELAPA</v>
      </c>
      <c r="S921" s="3"/>
      <c r="T921" s="68" t="s">
        <v>3931</v>
      </c>
      <c r="U921" s="68" t="s">
        <v>58</v>
      </c>
      <c r="V921" s="68" t="s">
        <v>58</v>
      </c>
      <c r="W921" s="68" t="s">
        <v>282</v>
      </c>
      <c r="X921" s="68" t="s">
        <v>283</v>
      </c>
      <c r="Y921" s="68" t="s">
        <v>305</v>
      </c>
      <c r="Z921" s="68" t="s">
        <v>301</v>
      </c>
      <c r="AA921" s="68" t="s">
        <v>66</v>
      </c>
      <c r="AB921" s="6"/>
      <c r="AC921" s="6"/>
      <c r="AD921" s="112">
        <v>0.0</v>
      </c>
      <c r="AE921" s="112">
        <v>1.0</v>
      </c>
      <c r="AF921" s="6"/>
      <c r="AG921" s="112">
        <v>6.6</v>
      </c>
      <c r="AH921" s="112">
        <v>1.0</v>
      </c>
      <c r="AI921" s="68" t="s">
        <v>64</v>
      </c>
      <c r="AJ921" s="112">
        <v>0.0</v>
      </c>
      <c r="AK921" s="6"/>
      <c r="AL921" s="6"/>
      <c r="AM921" s="112">
        <v>0.0</v>
      </c>
      <c r="AN921" s="112">
        <v>0.0</v>
      </c>
      <c r="AO921" s="112">
        <v>100.0</v>
      </c>
      <c r="AP921" s="112">
        <v>1.0</v>
      </c>
      <c r="AQ921" s="112">
        <v>1.56</v>
      </c>
      <c r="AR921" s="112">
        <v>1.875639</v>
      </c>
      <c r="AS921" s="112">
        <v>81.68457</v>
      </c>
      <c r="AT921" s="112">
        <v>0.27126</v>
      </c>
      <c r="AU921" s="112">
        <v>1.85592</v>
      </c>
      <c r="AV921" s="112">
        <v>1.26126</v>
      </c>
      <c r="AW921" s="112">
        <v>5.56776</v>
      </c>
      <c r="AX921" s="112">
        <v>0.0</v>
      </c>
      <c r="AY921" s="112">
        <v>0.6827177</v>
      </c>
      <c r="AZ921" s="112">
        <v>-6.618521</v>
      </c>
    </row>
    <row r="922" hidden="1">
      <c r="A922">
        <f t="shared" si="2"/>
        <v>0</v>
      </c>
      <c r="B922" t="str">
        <f t="shared" si="3"/>
        <v/>
      </c>
      <c r="C922" t="str">
        <f>if(and(D$4&gt;1,E922=PROSES!$D$22),,D922)</f>
        <v/>
      </c>
      <c r="D922" s="1" t="str">
        <f>if(and(F$4&gt;1,F922=PROSES!$B$10),,F922)</f>
        <v/>
      </c>
      <c r="E922" t="str">
        <f t="shared" si="4"/>
        <v/>
      </c>
      <c r="F922" t="str">
        <f t="shared" si="5"/>
        <v/>
      </c>
      <c r="G922" s="1" t="str">
        <f>if(Z922=PROSES!$E$29,T922,)</f>
        <v/>
      </c>
      <c r="H922" t="str">
        <f>if(X922=PROSES!$E$29,T922,)</f>
        <v/>
      </c>
      <c r="I922" t="str">
        <f t="shared" si="6"/>
        <v/>
      </c>
      <c r="J922" t="str">
        <f>if(and($K$4&gt;1,R922=PROSES!$C$2),,K922)</f>
        <v/>
      </c>
      <c r="K922" s="1" t="str">
        <f>if(and($L$4&gt;1,L922=PROSES!$B$2),,L922)</f>
        <v/>
      </c>
      <c r="L922" t="str">
        <f t="shared" si="7"/>
        <v/>
      </c>
      <c r="M922" t="str">
        <f>if(Z922=PROSES!$B$3,T922,)</f>
        <v/>
      </c>
      <c r="N922" t="str">
        <f>if(X922=PROSES!$B$3,T922,)</f>
        <v/>
      </c>
      <c r="O922" t="str">
        <f t="shared" si="8"/>
        <v/>
      </c>
      <c r="P922" t="str">
        <f>if(Z922=PROSES!$B$1,T922,)</f>
        <v/>
      </c>
      <c r="Q922" t="str">
        <f>if(X922=PROSES!$B$1,T922,)</f>
        <v/>
      </c>
      <c r="R922" t="str">
        <f t="shared" si="9"/>
        <v>BEKASIPONDOK KELAPA</v>
      </c>
      <c r="S922" s="3"/>
      <c r="T922" s="68" t="s">
        <v>3932</v>
      </c>
      <c r="U922" s="68" t="s">
        <v>58</v>
      </c>
      <c r="V922" s="68" t="s">
        <v>58</v>
      </c>
      <c r="W922" s="114" t="s">
        <v>282</v>
      </c>
      <c r="X922" s="68" t="s">
        <v>283</v>
      </c>
      <c r="Y922" s="68" t="s">
        <v>305</v>
      </c>
      <c r="Z922" s="68" t="s">
        <v>301</v>
      </c>
      <c r="AA922" s="68" t="s">
        <v>61</v>
      </c>
      <c r="AB922" s="6"/>
      <c r="AC922" s="6"/>
      <c r="AD922" s="112">
        <v>0.0</v>
      </c>
      <c r="AE922" s="112">
        <v>1.0</v>
      </c>
      <c r="AF922" s="6"/>
      <c r="AG922" s="112">
        <v>6.6</v>
      </c>
      <c r="AH922" s="112">
        <v>1.0</v>
      </c>
      <c r="AI922" s="68" t="s">
        <v>64</v>
      </c>
      <c r="AJ922" s="112">
        <v>0.0</v>
      </c>
      <c r="AK922" s="6"/>
      <c r="AL922" s="6"/>
      <c r="AM922" s="112">
        <v>0.0</v>
      </c>
      <c r="AN922" s="112">
        <v>0.0</v>
      </c>
      <c r="AO922" s="112">
        <v>100.0</v>
      </c>
      <c r="AP922" s="112">
        <v>1.0</v>
      </c>
      <c r="AQ922" s="112">
        <v>1.56</v>
      </c>
      <c r="AR922" s="112">
        <v>1.875639</v>
      </c>
      <c r="AS922" s="112">
        <v>81.68457</v>
      </c>
      <c r="AT922" s="112">
        <v>0.27126</v>
      </c>
      <c r="AU922" s="112">
        <v>1.85592</v>
      </c>
      <c r="AV922" s="112">
        <v>1.26126</v>
      </c>
      <c r="AW922" s="112">
        <v>5.56776</v>
      </c>
      <c r="AX922" s="112">
        <v>0.0</v>
      </c>
      <c r="AY922" s="112">
        <v>0.6827177</v>
      </c>
      <c r="AZ922" s="112">
        <v>-6.618521</v>
      </c>
    </row>
    <row r="923" hidden="1">
      <c r="A923">
        <f t="shared" si="2"/>
        <v>0</v>
      </c>
      <c r="B923" t="str">
        <f t="shared" si="3"/>
        <v/>
      </c>
      <c r="C923" t="str">
        <f>if(and(D$4&gt;1,E923=PROSES!$D$22),,D923)</f>
        <v/>
      </c>
      <c r="D923" s="1" t="str">
        <f>if(and(F$4&gt;1,F923=PROSES!$B$10),,F923)</f>
        <v/>
      </c>
      <c r="E923" t="str">
        <f t="shared" si="4"/>
        <v/>
      </c>
      <c r="F923" t="str">
        <f t="shared" si="5"/>
        <v/>
      </c>
      <c r="G923" s="1" t="str">
        <f>if(Z923=PROSES!$E$29,T923,)</f>
        <v/>
      </c>
      <c r="H923" t="str">
        <f>if(X923=PROSES!$E$29,T923,)</f>
        <v/>
      </c>
      <c r="I923" t="str">
        <f t="shared" si="6"/>
        <v/>
      </c>
      <c r="J923" t="str">
        <f>if(and($K$4&gt;1,R923=PROSES!$C$2),,K923)</f>
        <v/>
      </c>
      <c r="K923" s="1" t="str">
        <f>if(and($L$4&gt;1,L923=PROSES!$B$2),,L923)</f>
        <v/>
      </c>
      <c r="L923" t="str">
        <f t="shared" si="7"/>
        <v/>
      </c>
      <c r="M923" t="str">
        <f>if(Z923=PROSES!$B$3,T923,)</f>
        <v/>
      </c>
      <c r="N923" t="str">
        <f>if(X923=PROSES!$B$3,T923,)</f>
        <v/>
      </c>
      <c r="O923" t="str">
        <f t="shared" si="8"/>
        <v/>
      </c>
      <c r="P923" t="str">
        <f>if(Z923=PROSES!$B$1,T923,)</f>
        <v/>
      </c>
      <c r="Q923" t="str">
        <f>if(X923=PROSES!$B$1,T923,)</f>
        <v/>
      </c>
      <c r="R923" t="str">
        <f t="shared" si="9"/>
        <v>PONDOK KELAPAJatiwaringin</v>
      </c>
      <c r="S923" s="3"/>
      <c r="T923" s="68" t="s">
        <v>3933</v>
      </c>
      <c r="U923" s="68" t="s">
        <v>58</v>
      </c>
      <c r="V923" s="68" t="s">
        <v>58</v>
      </c>
      <c r="W923" s="68" t="s">
        <v>614</v>
      </c>
      <c r="X923" s="68" t="s">
        <v>301</v>
      </c>
      <c r="Y923" s="68" t="s">
        <v>66</v>
      </c>
      <c r="Z923" s="68" t="s">
        <v>3849</v>
      </c>
      <c r="AA923" s="68" t="s">
        <v>66</v>
      </c>
      <c r="AB923" s="6"/>
      <c r="AC923" s="6"/>
      <c r="AD923" s="112">
        <v>0.0</v>
      </c>
      <c r="AE923" s="112">
        <v>1.0</v>
      </c>
      <c r="AF923" s="6"/>
      <c r="AG923" s="112">
        <v>4.187</v>
      </c>
      <c r="AH923" s="112">
        <v>1.0</v>
      </c>
      <c r="AI923" s="68" t="s">
        <v>64</v>
      </c>
      <c r="AJ923" s="112">
        <v>0.0</v>
      </c>
      <c r="AK923" s="6"/>
      <c r="AL923" s="6"/>
      <c r="AM923" s="112">
        <v>0.0</v>
      </c>
      <c r="AN923" s="112">
        <v>0.0</v>
      </c>
      <c r="AO923" s="112">
        <v>100.0</v>
      </c>
      <c r="AP923" s="112">
        <v>1.0</v>
      </c>
      <c r="AQ923" s="112">
        <v>3.746</v>
      </c>
      <c r="AR923" s="112">
        <v>2.692565</v>
      </c>
      <c r="AS923" s="112">
        <v>87.29314</v>
      </c>
      <c r="AT923" s="112">
        <v>0.1271592</v>
      </c>
      <c r="AU923" s="112">
        <v>2.689561</v>
      </c>
      <c r="AV923" s="112">
        <v>0.7552091</v>
      </c>
      <c r="AW923" s="112">
        <v>8.068684</v>
      </c>
      <c r="AX923" s="112">
        <v>0.0</v>
      </c>
      <c r="AY923" s="112">
        <v>0.6704465</v>
      </c>
      <c r="AZ923" s="112">
        <v>-3.952669</v>
      </c>
    </row>
    <row r="924" hidden="1">
      <c r="A924">
        <f t="shared" si="2"/>
        <v>0</v>
      </c>
      <c r="B924" t="str">
        <f t="shared" si="3"/>
        <v/>
      </c>
      <c r="C924" t="str">
        <f>if(and(D$4&gt;1,E924=PROSES!$D$22),,D924)</f>
        <v/>
      </c>
      <c r="D924" s="1" t="str">
        <f>if(and(F$4&gt;1,F924=PROSES!$B$10),,F924)</f>
        <v/>
      </c>
      <c r="E924" t="str">
        <f t="shared" si="4"/>
        <v/>
      </c>
      <c r="F924" t="str">
        <f t="shared" si="5"/>
        <v/>
      </c>
      <c r="G924" s="1" t="str">
        <f>if(Z924=PROSES!$E$29,T924,)</f>
        <v/>
      </c>
      <c r="H924" t="str">
        <f>if(X924=PROSES!$E$29,T924,)</f>
        <v/>
      </c>
      <c r="I924" t="str">
        <f t="shared" si="6"/>
        <v/>
      </c>
      <c r="J924" t="str">
        <f>if(and($K$4&gt;1,R924=PROSES!$C$2),,K924)</f>
        <v/>
      </c>
      <c r="K924" s="1" t="str">
        <f>if(and($L$4&gt;1,L924=PROSES!$B$2),,L924)</f>
        <v/>
      </c>
      <c r="L924" t="str">
        <f t="shared" si="7"/>
        <v/>
      </c>
      <c r="M924" t="str">
        <f>if(Z924=PROSES!$B$3,T924,)</f>
        <v/>
      </c>
      <c r="N924" t="str">
        <f>if(X924=PROSES!$B$3,T924,)</f>
        <v/>
      </c>
      <c r="O924" t="str">
        <f t="shared" si="8"/>
        <v/>
      </c>
      <c r="P924" t="str">
        <f>if(Z924=PROSES!$B$1,T924,)</f>
        <v/>
      </c>
      <c r="Q924" t="str">
        <f>if(X924=PROSES!$B$1,T924,)</f>
        <v/>
      </c>
      <c r="R924" t="str">
        <f t="shared" si="9"/>
        <v>PONDOK KELAPAJatiwaringin</v>
      </c>
      <c r="S924" s="3"/>
      <c r="T924" s="68" t="s">
        <v>3934</v>
      </c>
      <c r="U924" s="68" t="s">
        <v>58</v>
      </c>
      <c r="V924" s="68" t="s">
        <v>58</v>
      </c>
      <c r="W924" s="114" t="s">
        <v>614</v>
      </c>
      <c r="X924" s="68" t="s">
        <v>301</v>
      </c>
      <c r="Y924" s="68" t="s">
        <v>66</v>
      </c>
      <c r="Z924" s="68" t="s">
        <v>3849</v>
      </c>
      <c r="AA924" s="68" t="s">
        <v>66</v>
      </c>
      <c r="AB924" s="6"/>
      <c r="AC924" s="6"/>
      <c r="AD924" s="112">
        <v>0.0</v>
      </c>
      <c r="AE924" s="112">
        <v>1.0</v>
      </c>
      <c r="AF924" s="6"/>
      <c r="AG924" s="112">
        <v>4.187</v>
      </c>
      <c r="AH924" s="112">
        <v>1.0</v>
      </c>
      <c r="AI924" s="68" t="s">
        <v>64</v>
      </c>
      <c r="AJ924" s="112">
        <v>0.0</v>
      </c>
      <c r="AK924" s="6"/>
      <c r="AL924" s="6"/>
      <c r="AM924" s="112">
        <v>0.0</v>
      </c>
      <c r="AN924" s="112">
        <v>0.0</v>
      </c>
      <c r="AO924" s="112">
        <v>100.0</v>
      </c>
      <c r="AP924" s="112">
        <v>1.0</v>
      </c>
      <c r="AQ924" s="112">
        <v>3.746</v>
      </c>
      <c r="AR924" s="112">
        <v>2.692565</v>
      </c>
      <c r="AS924" s="112">
        <v>87.29314</v>
      </c>
      <c r="AT924" s="112">
        <v>0.1271592</v>
      </c>
      <c r="AU924" s="112">
        <v>2.689561</v>
      </c>
      <c r="AV924" s="112">
        <v>0.7552091</v>
      </c>
      <c r="AW924" s="112">
        <v>8.068684</v>
      </c>
      <c r="AX924" s="112">
        <v>0.0</v>
      </c>
      <c r="AY924" s="112">
        <v>0.6704465</v>
      </c>
      <c r="AZ924" s="112">
        <v>-3.952669</v>
      </c>
    </row>
    <row r="925">
      <c r="A925">
        <f t="shared" si="2"/>
        <v>0</v>
      </c>
      <c r="B925" t="str">
        <f t="shared" si="3"/>
        <v/>
      </c>
      <c r="C925" t="str">
        <f>if(and(D$4&gt;1,E925=PROSES!$D$22),,D925)</f>
        <v/>
      </c>
      <c r="D925" s="1" t="str">
        <f>if(and(F$4&gt;1,F925=PROSES!$B$10),,F925)</f>
        <v/>
      </c>
      <c r="E925" t="str">
        <f t="shared" si="4"/>
        <v/>
      </c>
      <c r="F925" t="str">
        <f t="shared" si="5"/>
        <v/>
      </c>
      <c r="G925" s="1" t="str">
        <f>if(Z925=PROSES!$E$29,T925,)</f>
        <v/>
      </c>
      <c r="H925" t="str">
        <f>if(X925=PROSES!$E$29,T925,)</f>
        <v/>
      </c>
      <c r="I925" t="str">
        <f t="shared" si="6"/>
        <v/>
      </c>
      <c r="J925" t="str">
        <f>if(and($K$4&gt;1,R925=PROSES!$C$2),,K925)</f>
        <v/>
      </c>
      <c r="K925" s="1" t="str">
        <f>if(and($L$4&gt;1,L925=PROSES!$B$2),,L925)</f>
        <v/>
      </c>
      <c r="L925" t="str">
        <f t="shared" si="7"/>
        <v/>
      </c>
      <c r="M925" t="str">
        <f>if(Z925=PROSES!$B$3,T925,)</f>
        <v/>
      </c>
      <c r="N925" t="str">
        <f>if(X925=PROSES!$B$3,T925,)</f>
        <v/>
      </c>
      <c r="O925" t="str">
        <f t="shared" si="8"/>
        <v/>
      </c>
      <c r="P925" t="str">
        <f>if(Z925=PROSES!$B$1,T925,)</f>
        <v/>
      </c>
      <c r="Q925" t="str">
        <f>if(X925=PROSES!$B$1,T925,)</f>
        <v/>
      </c>
      <c r="R925" t="str">
        <f t="shared" si="9"/>
        <v>PADALARANG5BANDUNG UTARA5</v>
      </c>
      <c r="S925" s="3"/>
      <c r="T925" s="68" t="s">
        <v>1574</v>
      </c>
      <c r="U925" s="68" t="s">
        <v>115</v>
      </c>
      <c r="V925" s="68" t="s">
        <v>115</v>
      </c>
      <c r="W925" s="68" t="s">
        <v>171</v>
      </c>
      <c r="X925" s="68" t="s">
        <v>710</v>
      </c>
      <c r="Y925" s="68" t="s">
        <v>88</v>
      </c>
      <c r="Z925" s="68" t="s">
        <v>790</v>
      </c>
      <c r="AA925" s="68" t="s">
        <v>85</v>
      </c>
      <c r="AB925" s="6"/>
      <c r="AC925" s="6"/>
      <c r="AD925" s="112">
        <v>0.0</v>
      </c>
      <c r="AE925" s="112">
        <v>1.0</v>
      </c>
      <c r="AF925" s="6"/>
      <c r="AG925" s="112">
        <v>12.5</v>
      </c>
      <c r="AH925" s="112">
        <v>1.0</v>
      </c>
      <c r="AI925" s="68" t="s">
        <v>64</v>
      </c>
      <c r="AJ925" s="112">
        <v>0.0</v>
      </c>
      <c r="AK925" s="6"/>
      <c r="AL925" s="6"/>
      <c r="AM925" s="112">
        <v>0.0</v>
      </c>
      <c r="AN925" s="112">
        <v>0.0</v>
      </c>
      <c r="AO925" s="112">
        <v>100.0</v>
      </c>
      <c r="AP925" s="112">
        <v>1.0</v>
      </c>
      <c r="AQ925" s="112">
        <v>0.58</v>
      </c>
      <c r="AR925" s="112">
        <v>5.244946</v>
      </c>
      <c r="AS925" s="112">
        <v>70.94324</v>
      </c>
      <c r="AT925" s="112">
        <v>1.7125</v>
      </c>
      <c r="AU925" s="112">
        <v>4.9575</v>
      </c>
      <c r="AV925" s="112">
        <v>3.5875</v>
      </c>
      <c r="AW925" s="112">
        <v>14.8725</v>
      </c>
      <c r="AX925" s="112">
        <v>0.0</v>
      </c>
      <c r="AY925" s="112">
        <v>0.6412987</v>
      </c>
      <c r="AZ925" s="112">
        <v>8.348166</v>
      </c>
    </row>
    <row r="926">
      <c r="A926">
        <f t="shared" si="2"/>
        <v>0</v>
      </c>
      <c r="B926" t="str">
        <f t="shared" si="3"/>
        <v/>
      </c>
      <c r="C926" t="str">
        <f>if(and(D$4&gt;1,E926=PROSES!$D$22),,D926)</f>
        <v/>
      </c>
      <c r="D926" s="1" t="str">
        <f>if(and(F$4&gt;1,F926=PROSES!$B$10),,F926)</f>
        <v/>
      </c>
      <c r="E926" t="str">
        <f t="shared" si="4"/>
        <v/>
      </c>
      <c r="F926" t="str">
        <f t="shared" si="5"/>
        <v/>
      </c>
      <c r="G926" s="1" t="str">
        <f>if(Z926=PROSES!$E$29,T926,)</f>
        <v/>
      </c>
      <c r="H926" t="str">
        <f>if(X926=PROSES!$E$29,T926,)</f>
        <v/>
      </c>
      <c r="I926" t="str">
        <f t="shared" si="6"/>
        <v/>
      </c>
      <c r="J926" t="str">
        <f>if(and($K$4&gt;1,R926=PROSES!$C$2),,K926)</f>
        <v/>
      </c>
      <c r="K926" s="1" t="str">
        <f>if(and($L$4&gt;1,L926=PROSES!$B$2),,L926)</f>
        <v/>
      </c>
      <c r="L926" t="str">
        <f t="shared" si="7"/>
        <v/>
      </c>
      <c r="M926" t="str">
        <f>if(Z926=PROSES!$B$3,T926,)</f>
        <v/>
      </c>
      <c r="N926" t="str">
        <f>if(X926=PROSES!$B$3,T926,)</f>
        <v/>
      </c>
      <c r="O926" t="str">
        <f t="shared" si="8"/>
        <v/>
      </c>
      <c r="P926" t="str">
        <f>if(Z926=PROSES!$B$1,T926,)</f>
        <v/>
      </c>
      <c r="Q926" t="str">
        <f>if(X926=PROSES!$B$1,T926,)</f>
        <v/>
      </c>
      <c r="R926" t="str">
        <f t="shared" si="9"/>
        <v>PADALARANG5BANDUNG UTARA5</v>
      </c>
      <c r="S926" s="3"/>
      <c r="T926" s="68" t="s">
        <v>1575</v>
      </c>
      <c r="U926" s="68" t="s">
        <v>115</v>
      </c>
      <c r="V926" s="68" t="s">
        <v>115</v>
      </c>
      <c r="W926" s="68" t="s">
        <v>171</v>
      </c>
      <c r="X926" s="68" t="s">
        <v>710</v>
      </c>
      <c r="Y926" s="68" t="s">
        <v>88</v>
      </c>
      <c r="Z926" s="68" t="s">
        <v>790</v>
      </c>
      <c r="AA926" s="68" t="s">
        <v>85</v>
      </c>
      <c r="AB926" s="6"/>
      <c r="AC926" s="6"/>
      <c r="AD926" s="112">
        <v>0.0</v>
      </c>
      <c r="AE926" s="112">
        <v>1.0</v>
      </c>
      <c r="AF926" s="6"/>
      <c r="AG926" s="112">
        <v>12.5</v>
      </c>
      <c r="AH926" s="112">
        <v>1.0</v>
      </c>
      <c r="AI926" s="68" t="s">
        <v>64</v>
      </c>
      <c r="AJ926" s="112">
        <v>0.0</v>
      </c>
      <c r="AK926" s="6"/>
      <c r="AL926" s="6"/>
      <c r="AM926" s="112">
        <v>0.0</v>
      </c>
      <c r="AN926" s="112">
        <v>0.0</v>
      </c>
      <c r="AO926" s="112">
        <v>100.0</v>
      </c>
      <c r="AP926" s="112">
        <v>1.0</v>
      </c>
      <c r="AQ926" s="112">
        <v>0.58</v>
      </c>
      <c r="AR926" s="112">
        <v>5.244946</v>
      </c>
      <c r="AS926" s="112">
        <v>70.94324</v>
      </c>
      <c r="AT926" s="112">
        <v>1.7125</v>
      </c>
      <c r="AU926" s="112">
        <v>4.9575</v>
      </c>
      <c r="AV926" s="112">
        <v>3.5875</v>
      </c>
      <c r="AW926" s="112">
        <v>14.8725</v>
      </c>
      <c r="AX926" s="112">
        <v>0.0</v>
      </c>
      <c r="AY926" s="112">
        <v>0.6412987</v>
      </c>
      <c r="AZ926" s="112">
        <v>8.348166</v>
      </c>
    </row>
    <row r="927" hidden="1">
      <c r="A927">
        <f t="shared" si="2"/>
        <v>0</v>
      </c>
      <c r="B927" t="str">
        <f t="shared" si="3"/>
        <v/>
      </c>
      <c r="C927" t="str">
        <f>if(and(D$4&gt;1,E927=PROSES!$D$22),,D927)</f>
        <v/>
      </c>
      <c r="D927" s="1" t="str">
        <f>if(and(F$4&gt;1,F927=PROSES!$B$10),,F927)</f>
        <v/>
      </c>
      <c r="E927" t="str">
        <f t="shared" si="4"/>
        <v/>
      </c>
      <c r="F927" t="str">
        <f t="shared" si="5"/>
        <v/>
      </c>
      <c r="G927" s="1" t="str">
        <f>if(Z927=PROSES!$E$29,T927,)</f>
        <v/>
      </c>
      <c r="H927" t="str">
        <f>if(X927=PROSES!$E$29,T927,)</f>
        <v/>
      </c>
      <c r="I927" t="str">
        <f t="shared" si="6"/>
        <v/>
      </c>
      <c r="J927" t="str">
        <f>if(and($K$4&gt;1,R927=PROSES!$C$2),,K927)</f>
        <v/>
      </c>
      <c r="K927" s="1" t="str">
        <f>if(and($L$4&gt;1,L927=PROSES!$B$2),,L927)</f>
        <v/>
      </c>
      <c r="L927" t="str">
        <f t="shared" si="7"/>
        <v/>
      </c>
      <c r="M927" t="str">
        <f>if(Z927=PROSES!$B$3,T927,)</f>
        <v/>
      </c>
      <c r="N927" t="str">
        <f>if(X927=PROSES!$B$3,T927,)</f>
        <v/>
      </c>
      <c r="O927" t="str">
        <f t="shared" si="8"/>
        <v/>
      </c>
      <c r="P927" t="str">
        <f>if(Z927=PROSES!$B$1,T927,)</f>
        <v/>
      </c>
      <c r="Q927" t="str">
        <f>if(X927=PROSES!$B$1,T927,)</f>
        <v/>
      </c>
      <c r="R927" t="str">
        <f t="shared" si="9"/>
        <v>CIBABAT5PADALARANG5</v>
      </c>
      <c r="S927" s="3"/>
      <c r="T927" s="68" t="s">
        <v>1576</v>
      </c>
      <c r="U927" s="68" t="s">
        <v>115</v>
      </c>
      <c r="V927" s="68" t="s">
        <v>115</v>
      </c>
      <c r="W927" s="68" t="s">
        <v>134</v>
      </c>
      <c r="X927" s="68" t="s">
        <v>490</v>
      </c>
      <c r="Y927" s="68" t="s">
        <v>85</v>
      </c>
      <c r="Z927" s="68" t="s">
        <v>710</v>
      </c>
      <c r="AA927" s="68" t="s">
        <v>88</v>
      </c>
      <c r="AB927" s="6"/>
      <c r="AC927" s="6"/>
      <c r="AD927" s="112">
        <v>0.0</v>
      </c>
      <c r="AE927" s="112">
        <v>1.0</v>
      </c>
      <c r="AF927" s="6"/>
      <c r="AG927" s="112">
        <v>9.05</v>
      </c>
      <c r="AH927" s="112">
        <v>1.0</v>
      </c>
      <c r="AI927" s="68" t="s">
        <v>64</v>
      </c>
      <c r="AJ927" s="112">
        <v>0.0</v>
      </c>
      <c r="AK927" s="6"/>
      <c r="AL927" s="6"/>
      <c r="AM927" s="112">
        <v>0.0</v>
      </c>
      <c r="AN927" s="112">
        <v>0.0</v>
      </c>
      <c r="AO927" s="112">
        <v>100.0</v>
      </c>
      <c r="AP927" s="112">
        <v>1.0</v>
      </c>
      <c r="AQ927" s="112">
        <v>1.2</v>
      </c>
      <c r="AR927" s="112">
        <v>2.564989</v>
      </c>
      <c r="AS927" s="112">
        <v>78.06761</v>
      </c>
      <c r="AT927" s="112">
        <v>0.53033</v>
      </c>
      <c r="AU927" s="112">
        <v>2.509565</v>
      </c>
      <c r="AV927" s="112">
        <v>1.88783</v>
      </c>
      <c r="AW927" s="112">
        <v>7.528695</v>
      </c>
      <c r="AX927" s="112">
        <v>0.0</v>
      </c>
      <c r="AY927" s="112">
        <v>0.6756974</v>
      </c>
      <c r="AZ927" s="112">
        <v>-3.202028</v>
      </c>
    </row>
    <row r="928" hidden="1">
      <c r="A928">
        <f t="shared" si="2"/>
        <v>0</v>
      </c>
      <c r="B928" t="str">
        <f t="shared" si="3"/>
        <v/>
      </c>
      <c r="C928" t="str">
        <f>if(and(D$4&gt;1,E928=PROSES!$D$22),,D928)</f>
        <v/>
      </c>
      <c r="D928" s="1" t="str">
        <f>if(and(F$4&gt;1,F928=PROSES!$B$10),,F928)</f>
        <v/>
      </c>
      <c r="E928" t="str">
        <f t="shared" si="4"/>
        <v/>
      </c>
      <c r="F928" t="str">
        <f t="shared" si="5"/>
        <v/>
      </c>
      <c r="G928" s="1" t="str">
        <f>if(Z928=PROSES!$E$29,T928,)</f>
        <v/>
      </c>
      <c r="H928" t="str">
        <f>if(X928=PROSES!$E$29,T928,)</f>
        <v/>
      </c>
      <c r="I928" t="str">
        <f t="shared" si="6"/>
        <v/>
      </c>
      <c r="J928" t="str">
        <f>if(and($K$4&gt;1,R928=PROSES!$C$2),,K928)</f>
        <v/>
      </c>
      <c r="K928" s="1" t="str">
        <f>if(and($L$4&gt;1,L928=PROSES!$B$2),,L928)</f>
        <v/>
      </c>
      <c r="L928" t="str">
        <f t="shared" si="7"/>
        <v/>
      </c>
      <c r="M928" t="str">
        <f>if(Z928=PROSES!$B$3,T928,)</f>
        <v/>
      </c>
      <c r="N928" t="str">
        <f>if(X928=PROSES!$B$3,T928,)</f>
        <v/>
      </c>
      <c r="O928" t="str">
        <f t="shared" si="8"/>
        <v/>
      </c>
      <c r="P928" t="str">
        <f>if(Z928=PROSES!$B$1,T928,)</f>
        <v/>
      </c>
      <c r="Q928" t="str">
        <f>if(X928=PROSES!$B$1,T928,)</f>
        <v/>
      </c>
      <c r="R928" t="str">
        <f t="shared" si="9"/>
        <v>CIBABAT BARU5PADALARANG5</v>
      </c>
      <c r="S928" s="3"/>
      <c r="T928" s="68" t="s">
        <v>1577</v>
      </c>
      <c r="U928" s="68" t="s">
        <v>115</v>
      </c>
      <c r="V928" s="68" t="s">
        <v>115</v>
      </c>
      <c r="W928" s="68" t="s">
        <v>134</v>
      </c>
      <c r="X928" s="68" t="s">
        <v>491</v>
      </c>
      <c r="Y928" s="68" t="s">
        <v>88</v>
      </c>
      <c r="Z928" s="68" t="s">
        <v>710</v>
      </c>
      <c r="AA928" s="68" t="s">
        <v>88</v>
      </c>
      <c r="AB928" s="6"/>
      <c r="AC928" s="6"/>
      <c r="AD928" s="112">
        <v>0.0</v>
      </c>
      <c r="AE928" s="112">
        <v>1.0</v>
      </c>
      <c r="AF928" s="6"/>
      <c r="AG928" s="112">
        <v>5.05</v>
      </c>
      <c r="AH928" s="112">
        <v>1.0</v>
      </c>
      <c r="AI928" s="68" t="s">
        <v>64</v>
      </c>
      <c r="AJ928" s="112">
        <v>0.0</v>
      </c>
      <c r="AK928" s="6"/>
      <c r="AL928" s="6"/>
      <c r="AM928" s="112">
        <v>0.0</v>
      </c>
      <c r="AN928" s="112">
        <v>0.0</v>
      </c>
      <c r="AO928" s="112">
        <v>100.0</v>
      </c>
      <c r="AP928" s="112">
        <v>1.0</v>
      </c>
      <c r="AQ928" s="112">
        <v>1.2</v>
      </c>
      <c r="AR928" s="112">
        <v>1.431292</v>
      </c>
      <c r="AS928" s="112">
        <v>78.06761</v>
      </c>
      <c r="AT928" s="112">
        <v>0.29593</v>
      </c>
      <c r="AU928" s="112">
        <v>1.400365</v>
      </c>
      <c r="AV928" s="112">
        <v>1.05343</v>
      </c>
      <c r="AW928" s="112">
        <v>4.201095</v>
      </c>
      <c r="AX928" s="112">
        <v>0.0</v>
      </c>
      <c r="AY928" s="112">
        <v>0.6756974</v>
      </c>
      <c r="AZ928" s="112">
        <v>-3.202028</v>
      </c>
    </row>
    <row r="929" hidden="1">
      <c r="A929">
        <f t="shared" si="2"/>
        <v>0</v>
      </c>
      <c r="B929" t="str">
        <f t="shared" si="3"/>
        <v/>
      </c>
      <c r="C929" t="str">
        <f>if(and(D$4&gt;1,E929=PROSES!$D$22),,D929)</f>
        <v/>
      </c>
      <c r="D929" s="1" t="str">
        <f>if(and(F$4&gt;1,F929=PROSES!$B$10),,F929)</f>
        <v/>
      </c>
      <c r="E929" t="str">
        <f t="shared" si="4"/>
        <v/>
      </c>
      <c r="F929" t="str">
        <f t="shared" si="5"/>
        <v/>
      </c>
      <c r="G929" s="1" t="str">
        <f>if(Z929=PROSES!$E$29,T929,)</f>
        <v/>
      </c>
      <c r="H929" t="str">
        <f>if(X929=PROSES!$E$29,T929,)</f>
        <v/>
      </c>
      <c r="I929" t="str">
        <f t="shared" si="6"/>
        <v/>
      </c>
      <c r="J929" t="str">
        <f>if(and($K$4&gt;1,R929=PROSES!$C$2),,K929)</f>
        <v/>
      </c>
      <c r="K929" s="1" t="str">
        <f>if(and($L$4&gt;1,L929=PROSES!$B$2),,L929)</f>
        <v/>
      </c>
      <c r="L929" t="str">
        <f t="shared" si="7"/>
        <v/>
      </c>
      <c r="M929" t="str">
        <f>if(Z929=PROSES!$B$3,T929,)</f>
        <v/>
      </c>
      <c r="N929" t="str">
        <f>if(X929=PROSES!$B$3,T929,)</f>
        <v/>
      </c>
      <c r="O929" t="str">
        <f t="shared" si="8"/>
        <v/>
      </c>
      <c r="P929" t="str">
        <f>if(Z929=PROSES!$B$1,T929,)</f>
        <v/>
      </c>
      <c r="Q929" t="str">
        <f>if(X929=PROSES!$B$1,T929,)</f>
        <v/>
      </c>
      <c r="R929" t="str">
        <f t="shared" si="9"/>
        <v>PADALARANG5LAGADAR5</v>
      </c>
      <c r="S929" s="3"/>
      <c r="T929" s="68" t="s">
        <v>1578</v>
      </c>
      <c r="U929" s="68" t="s">
        <v>115</v>
      </c>
      <c r="V929" s="68" t="s">
        <v>115</v>
      </c>
      <c r="W929" s="68" t="s">
        <v>304</v>
      </c>
      <c r="X929" s="68" t="s">
        <v>710</v>
      </c>
      <c r="Y929" s="68" t="s">
        <v>85</v>
      </c>
      <c r="Z929" s="68" t="s">
        <v>526</v>
      </c>
      <c r="AA929" s="68" t="s">
        <v>85</v>
      </c>
      <c r="AB929" s="6"/>
      <c r="AC929" s="6"/>
      <c r="AD929" s="112">
        <v>0.0</v>
      </c>
      <c r="AE929" s="112">
        <v>1.0</v>
      </c>
      <c r="AF929" s="6"/>
      <c r="AG929" s="112">
        <v>10.8</v>
      </c>
      <c r="AH929" s="112">
        <v>1.0</v>
      </c>
      <c r="AI929" s="68" t="s">
        <v>64</v>
      </c>
      <c r="AJ929" s="112">
        <v>0.0</v>
      </c>
      <c r="AK929" s="6"/>
      <c r="AL929" s="6"/>
      <c r="AM929" s="112">
        <v>0.0</v>
      </c>
      <c r="AN929" s="112">
        <v>0.0</v>
      </c>
      <c r="AO929" s="112">
        <v>100.0</v>
      </c>
      <c r="AP929" s="112">
        <v>1.0</v>
      </c>
      <c r="AQ929" s="112">
        <v>0.58</v>
      </c>
      <c r="AR929" s="112">
        <v>4.697349</v>
      </c>
      <c r="AS929" s="112">
        <v>71.59837</v>
      </c>
      <c r="AT929" s="112">
        <v>1.48284</v>
      </c>
      <c r="AU929" s="112">
        <v>4.45716</v>
      </c>
      <c r="AV929" s="112">
        <v>3.10284</v>
      </c>
      <c r="AW929" s="112">
        <v>13.37148</v>
      </c>
      <c r="AX929" s="112">
        <v>0.0</v>
      </c>
      <c r="AY929" s="112">
        <v>0.642939</v>
      </c>
      <c r="AZ929" s="112">
        <v>8.101665</v>
      </c>
    </row>
    <row r="930" hidden="1">
      <c r="A930">
        <f t="shared" si="2"/>
        <v>0</v>
      </c>
      <c r="B930" t="str">
        <f t="shared" si="3"/>
        <v/>
      </c>
      <c r="C930" t="str">
        <f>if(and(D$4&gt;1,E930=PROSES!$D$22),,D930)</f>
        <v/>
      </c>
      <c r="D930" s="1" t="str">
        <f>if(and(F$4&gt;1,F930=PROSES!$B$10),,F930)</f>
        <v/>
      </c>
      <c r="E930" t="str">
        <f t="shared" si="4"/>
        <v/>
      </c>
      <c r="F930" t="str">
        <f t="shared" si="5"/>
        <v/>
      </c>
      <c r="G930" s="1" t="str">
        <f>if(Z930=PROSES!$E$29,T930,)</f>
        <v/>
      </c>
      <c r="H930" t="str">
        <f>if(X930=PROSES!$E$29,T930,)</f>
        <v/>
      </c>
      <c r="I930" t="str">
        <f t="shared" si="6"/>
        <v/>
      </c>
      <c r="J930" t="str">
        <f>if(and($K$4&gt;1,R930=PROSES!$C$2),,K930)</f>
        <v/>
      </c>
      <c r="K930" s="1" t="str">
        <f>if(and($L$4&gt;1,L930=PROSES!$B$2),,L930)</f>
        <v/>
      </c>
      <c r="L930" t="str">
        <f t="shared" si="7"/>
        <v/>
      </c>
      <c r="M930" t="str">
        <f>if(Z930=PROSES!$B$3,T930,)</f>
        <v/>
      </c>
      <c r="N930" t="str">
        <f>if(X930=PROSES!$B$3,T930,)</f>
        <v/>
      </c>
      <c r="O930" t="str">
        <f t="shared" si="8"/>
        <v/>
      </c>
      <c r="P930" t="str">
        <f>if(Z930=PROSES!$B$1,T930,)</f>
        <v/>
      </c>
      <c r="Q930" t="str">
        <f>if(X930=PROSES!$B$1,T930,)</f>
        <v/>
      </c>
      <c r="R930" t="str">
        <f t="shared" si="9"/>
        <v>PADALARANG5LAGADAR5</v>
      </c>
      <c r="S930" s="3"/>
      <c r="T930" s="68" t="s">
        <v>1579</v>
      </c>
      <c r="U930" s="68" t="s">
        <v>115</v>
      </c>
      <c r="V930" s="68" t="s">
        <v>115</v>
      </c>
      <c r="W930" s="68" t="s">
        <v>304</v>
      </c>
      <c r="X930" s="68" t="s">
        <v>710</v>
      </c>
      <c r="Y930" s="68" t="s">
        <v>85</v>
      </c>
      <c r="Z930" s="68" t="s">
        <v>526</v>
      </c>
      <c r="AA930" s="68" t="s">
        <v>88</v>
      </c>
      <c r="AB930" s="6"/>
      <c r="AC930" s="6"/>
      <c r="AD930" s="112">
        <v>0.0</v>
      </c>
      <c r="AE930" s="112">
        <v>1.0</v>
      </c>
      <c r="AF930" s="6"/>
      <c r="AG930" s="112">
        <v>10.8</v>
      </c>
      <c r="AH930" s="112">
        <v>1.0</v>
      </c>
      <c r="AI930" s="68" t="s">
        <v>64</v>
      </c>
      <c r="AJ930" s="112">
        <v>0.0</v>
      </c>
      <c r="AK930" s="6"/>
      <c r="AL930" s="6"/>
      <c r="AM930" s="112">
        <v>0.0</v>
      </c>
      <c r="AN930" s="112">
        <v>0.0</v>
      </c>
      <c r="AO930" s="112">
        <v>100.0</v>
      </c>
      <c r="AP930" s="112">
        <v>1.0</v>
      </c>
      <c r="AQ930" s="112">
        <v>0.58</v>
      </c>
      <c r="AR930" s="112">
        <v>4.697349</v>
      </c>
      <c r="AS930" s="112">
        <v>71.59837</v>
      </c>
      <c r="AT930" s="112">
        <v>1.48284</v>
      </c>
      <c r="AU930" s="112">
        <v>4.45716</v>
      </c>
      <c r="AV930" s="112">
        <v>3.10284</v>
      </c>
      <c r="AW930" s="112">
        <v>13.37148</v>
      </c>
      <c r="AX930" s="112">
        <v>0.0</v>
      </c>
      <c r="AY930" s="112">
        <v>0.642939</v>
      </c>
      <c r="AZ930" s="112">
        <v>8.101665</v>
      </c>
    </row>
    <row r="931" hidden="1">
      <c r="A931">
        <f t="shared" si="2"/>
        <v>0</v>
      </c>
      <c r="B931" t="str">
        <f t="shared" si="3"/>
        <v/>
      </c>
      <c r="C931" t="str">
        <f>if(and(D$4&gt;1,E931=PROSES!$D$22),,D931)</f>
        <v/>
      </c>
      <c r="D931" s="1" t="str">
        <f>if(and(F$4&gt;1,F931=PROSES!$B$10),,F931)</f>
        <v/>
      </c>
      <c r="E931" t="str">
        <f t="shared" si="4"/>
        <v/>
      </c>
      <c r="F931" t="str">
        <f t="shared" si="5"/>
        <v/>
      </c>
      <c r="G931" s="1" t="str">
        <f>if(Z931=PROSES!$E$29,T931,)</f>
        <v/>
      </c>
      <c r="H931" t="str">
        <f>if(X931=PROSES!$E$29,T931,)</f>
        <v/>
      </c>
      <c r="I931" t="str">
        <f t="shared" si="6"/>
        <v/>
      </c>
      <c r="J931" t="str">
        <f>if(and($K$4&gt;1,R931=PROSES!$C$2),,K931)</f>
        <v/>
      </c>
      <c r="K931" s="1" t="str">
        <f>if(and($L$4&gt;1,L931=PROSES!$B$2),,L931)</f>
        <v/>
      </c>
      <c r="L931" t="str">
        <f t="shared" si="7"/>
        <v/>
      </c>
      <c r="M931" t="str">
        <f>if(Z931=PROSES!$B$3,T931,)</f>
        <v/>
      </c>
      <c r="N931" t="str">
        <f>if(X931=PROSES!$B$3,T931,)</f>
        <v/>
      </c>
      <c r="O931" t="str">
        <f t="shared" si="8"/>
        <v/>
      </c>
      <c r="P931" t="str">
        <f>if(Z931=PROSES!$B$1,T931,)</f>
        <v/>
      </c>
      <c r="Q931" t="str">
        <f>if(X931=PROSES!$B$1,T931,)</f>
        <v/>
      </c>
      <c r="R931" t="str">
        <f t="shared" si="9"/>
        <v>PEDAN5KENTUNGAN</v>
      </c>
      <c r="S931" s="3"/>
      <c r="T931" s="68" t="s">
        <v>1580</v>
      </c>
      <c r="U931" s="68" t="s">
        <v>176</v>
      </c>
      <c r="V931" s="68" t="s">
        <v>176</v>
      </c>
      <c r="W931" s="68" t="s">
        <v>90</v>
      </c>
      <c r="X931" s="68" t="s">
        <v>1581</v>
      </c>
      <c r="Y931" s="68">
        <v>1.0</v>
      </c>
      <c r="Z931" s="68" t="s">
        <v>1175</v>
      </c>
      <c r="AA931" s="68">
        <v>2.0</v>
      </c>
      <c r="AB931" s="6"/>
      <c r="AC931" s="6"/>
      <c r="AD931" s="112">
        <v>0.0</v>
      </c>
      <c r="AE931" s="112">
        <v>1.0</v>
      </c>
      <c r="AF931" s="6"/>
      <c r="AG931" s="112">
        <v>38.068</v>
      </c>
      <c r="AH931" s="112">
        <v>1.0</v>
      </c>
      <c r="AI931" s="68" t="s">
        <v>64</v>
      </c>
      <c r="AJ931" s="112">
        <v>0.0</v>
      </c>
      <c r="AK931" s="6"/>
      <c r="AL931" s="6"/>
      <c r="AM931" s="112">
        <v>0.0</v>
      </c>
      <c r="AN931" s="112">
        <v>0.0</v>
      </c>
      <c r="AO931" s="112">
        <v>100.0</v>
      </c>
      <c r="AP931" s="112">
        <v>1.0</v>
      </c>
      <c r="AQ931" s="112">
        <v>1.62</v>
      </c>
      <c r="AR931" s="112">
        <v>10.78677</v>
      </c>
      <c r="AS931" s="112">
        <v>82.15014</v>
      </c>
      <c r="AT931" s="112">
        <v>1.473232</v>
      </c>
      <c r="AU931" s="112">
        <v>10.68569</v>
      </c>
      <c r="AV931" s="112">
        <v>7.183432</v>
      </c>
      <c r="AW931" s="112">
        <v>32.05706</v>
      </c>
      <c r="AX931" s="112">
        <v>0.0</v>
      </c>
      <c r="AY931" s="112">
        <v>0.683587</v>
      </c>
      <c r="AZ931" s="112">
        <v>-7.109503</v>
      </c>
    </row>
    <row r="932" hidden="1">
      <c r="A932">
        <f t="shared" si="2"/>
        <v>0</v>
      </c>
      <c r="B932" t="str">
        <f t="shared" si="3"/>
        <v/>
      </c>
      <c r="C932" t="str">
        <f>if(and(D$4&gt;1,E932=PROSES!$D$22),,D932)</f>
        <v/>
      </c>
      <c r="D932" s="1" t="str">
        <f>if(and(F$4&gt;1,F932=PROSES!$B$10),,F932)</f>
        <v/>
      </c>
      <c r="E932" t="str">
        <f t="shared" si="4"/>
        <v/>
      </c>
      <c r="F932" t="str">
        <f t="shared" si="5"/>
        <v/>
      </c>
      <c r="G932" s="1" t="str">
        <f>if(Z932=PROSES!$E$29,T932,)</f>
        <v/>
      </c>
      <c r="H932" t="str">
        <f>if(X932=PROSES!$E$29,T932,)</f>
        <v/>
      </c>
      <c r="I932" t="str">
        <f t="shared" si="6"/>
        <v/>
      </c>
      <c r="J932" t="str">
        <f>if(and($K$4&gt;1,R932=PROSES!$C$2),,K932)</f>
        <v/>
      </c>
      <c r="K932" s="1" t="str">
        <f>if(and($L$4&gt;1,L932=PROSES!$B$2),,L932)</f>
        <v/>
      </c>
      <c r="L932" t="str">
        <f t="shared" si="7"/>
        <v/>
      </c>
      <c r="M932" t="str">
        <f>if(Z932=PROSES!$B$3,T932,)</f>
        <v/>
      </c>
      <c r="N932" t="str">
        <f>if(X932=PROSES!$B$3,T932,)</f>
        <v/>
      </c>
      <c r="O932" t="str">
        <f t="shared" si="8"/>
        <v/>
      </c>
      <c r="P932" t="str">
        <f>if(Z932=PROSES!$B$1,T932,)</f>
        <v/>
      </c>
      <c r="Q932" t="str">
        <f>if(X932=PROSES!$B$1,T932,)</f>
        <v/>
      </c>
      <c r="R932" t="str">
        <f t="shared" si="9"/>
        <v>PEDAN5KENTUNGAN</v>
      </c>
      <c r="S932" s="3"/>
      <c r="T932" s="68" t="s">
        <v>1582</v>
      </c>
      <c r="U932" s="68" t="s">
        <v>176</v>
      </c>
      <c r="V932" s="68" t="s">
        <v>176</v>
      </c>
      <c r="W932" s="68" t="s">
        <v>90</v>
      </c>
      <c r="X932" s="68" t="s">
        <v>1581</v>
      </c>
      <c r="Y932" s="68">
        <v>2.0</v>
      </c>
      <c r="Z932" s="68" t="s">
        <v>1175</v>
      </c>
      <c r="AA932" s="68">
        <v>2.0</v>
      </c>
      <c r="AB932" s="6"/>
      <c r="AC932" s="6"/>
      <c r="AD932" s="112">
        <v>0.0</v>
      </c>
      <c r="AE932" s="112">
        <v>1.0</v>
      </c>
      <c r="AF932" s="6"/>
      <c r="AG932" s="112">
        <v>38.068</v>
      </c>
      <c r="AH932" s="112">
        <v>1.0</v>
      </c>
      <c r="AI932" s="68" t="s">
        <v>64</v>
      </c>
      <c r="AJ932" s="112">
        <v>0.0</v>
      </c>
      <c r="AK932" s="6"/>
      <c r="AL932" s="6"/>
      <c r="AM932" s="112">
        <v>0.0</v>
      </c>
      <c r="AN932" s="112">
        <v>0.0</v>
      </c>
      <c r="AO932" s="112">
        <v>100.0</v>
      </c>
      <c r="AP932" s="112">
        <v>1.0</v>
      </c>
      <c r="AQ932" s="112">
        <v>1.62</v>
      </c>
      <c r="AR932" s="112">
        <v>10.78677</v>
      </c>
      <c r="AS932" s="112">
        <v>82.15014</v>
      </c>
      <c r="AT932" s="112">
        <v>1.473232</v>
      </c>
      <c r="AU932" s="112">
        <v>10.68569</v>
      </c>
      <c r="AV932" s="112">
        <v>7.183432</v>
      </c>
      <c r="AW932" s="112">
        <v>32.05706</v>
      </c>
      <c r="AX932" s="112">
        <v>0.0</v>
      </c>
      <c r="AY932" s="112">
        <v>0.683587</v>
      </c>
      <c r="AZ932" s="112">
        <v>-7.109503</v>
      </c>
    </row>
    <row r="933" hidden="1">
      <c r="A933">
        <f t="shared" si="2"/>
        <v>0</v>
      </c>
      <c r="B933" t="str">
        <f t="shared" si="3"/>
        <v/>
      </c>
      <c r="C933" t="str">
        <f>if(and(D$4&gt;1,E933=PROSES!$D$22),,D933)</f>
        <v/>
      </c>
      <c r="D933" s="1" t="str">
        <f>if(and(F$4&gt;1,F933=PROSES!$B$10),,F933)</f>
        <v/>
      </c>
      <c r="E933" t="str">
        <f t="shared" si="4"/>
        <v/>
      </c>
      <c r="F933" t="str">
        <f t="shared" si="5"/>
        <v/>
      </c>
      <c r="G933" s="1" t="str">
        <f>if(Z933=PROSES!$E$29,T933,)</f>
        <v/>
      </c>
      <c r="H933" t="str">
        <f>if(X933=PROSES!$E$29,T933,)</f>
        <v/>
      </c>
      <c r="I933" t="str">
        <f t="shared" si="6"/>
        <v/>
      </c>
      <c r="J933" t="str">
        <f>if(and($K$4&gt;1,R933=PROSES!$C$2),,K933)</f>
        <v/>
      </c>
      <c r="K933" s="1" t="str">
        <f>if(and($L$4&gt;1,L933=PROSES!$B$2),,L933)</f>
        <v/>
      </c>
      <c r="L933" t="str">
        <f t="shared" si="7"/>
        <v/>
      </c>
      <c r="M933" t="str">
        <f>if(Z933=PROSES!$B$3,T933,)</f>
        <v/>
      </c>
      <c r="N933" t="str">
        <f>if(X933=PROSES!$B$3,T933,)</f>
        <v/>
      </c>
      <c r="O933" t="str">
        <f t="shared" si="8"/>
        <v/>
      </c>
      <c r="P933" t="str">
        <f>if(Z933=PROSES!$B$1,T933,)</f>
        <v/>
      </c>
      <c r="Q933" t="str">
        <f>if(X933=PROSES!$B$1,T933,)</f>
        <v/>
      </c>
      <c r="R933" t="str">
        <f t="shared" si="9"/>
        <v>TANJUNG JATI 5.6</v>
      </c>
      <c r="S933" s="3"/>
      <c r="T933" s="68" t="s">
        <v>1583</v>
      </c>
      <c r="U933" s="68" t="s">
        <v>75</v>
      </c>
      <c r="V933" s="68" t="s">
        <v>75</v>
      </c>
      <c r="W933" s="68" t="s">
        <v>1584</v>
      </c>
      <c r="X933" s="68" t="s">
        <v>1585</v>
      </c>
      <c r="Y933" s="68" t="s">
        <v>78</v>
      </c>
      <c r="Z933" s="68"/>
      <c r="AA933" s="68" t="s">
        <v>1586</v>
      </c>
      <c r="AB933" s="6"/>
      <c r="AC933" s="6"/>
      <c r="AD933" s="112">
        <v>0.0</v>
      </c>
      <c r="AE933" s="112">
        <v>1.0</v>
      </c>
      <c r="AF933" s="6"/>
      <c r="AG933" s="112">
        <v>142.406</v>
      </c>
      <c r="AH933" s="112">
        <v>1.0</v>
      </c>
      <c r="AI933" s="68" t="s">
        <v>64</v>
      </c>
      <c r="AJ933" s="112">
        <v>0.0</v>
      </c>
      <c r="AK933" s="6"/>
      <c r="AL933" s="6"/>
      <c r="AM933" s="112">
        <v>0.0</v>
      </c>
      <c r="AN933" s="112">
        <v>0.0</v>
      </c>
      <c r="AO933" s="112">
        <v>100.0</v>
      </c>
      <c r="AP933" s="112">
        <v>1.0</v>
      </c>
      <c r="AQ933" s="112">
        <v>3.24</v>
      </c>
      <c r="AR933" s="112">
        <v>38.70083</v>
      </c>
      <c r="AS933" s="112">
        <v>86.30794</v>
      </c>
      <c r="AT933" s="112">
        <v>2.492105</v>
      </c>
      <c r="AU933" s="112">
        <v>38.62051</v>
      </c>
      <c r="AV933" s="112">
        <v>23.85301</v>
      </c>
      <c r="AW933" s="112">
        <v>115.8615</v>
      </c>
      <c r="AX933" s="112">
        <v>0.0</v>
      </c>
      <c r="AY933" s="112">
        <v>0.6902545</v>
      </c>
      <c r="AZ933" s="112">
        <v>-11.76665</v>
      </c>
    </row>
    <row r="934" hidden="1">
      <c r="A934">
        <f t="shared" si="2"/>
        <v>0</v>
      </c>
      <c r="B934" t="str">
        <f t="shared" si="3"/>
        <v/>
      </c>
      <c r="C934" t="str">
        <f>if(and(D$4&gt;1,E934=PROSES!$D$22),,D934)</f>
        <v/>
      </c>
      <c r="D934" s="1" t="str">
        <f>if(and(F$4&gt;1,F934=PROSES!$B$10),,F934)</f>
        <v/>
      </c>
      <c r="E934" t="str">
        <f t="shared" si="4"/>
        <v/>
      </c>
      <c r="F934" t="str">
        <f t="shared" si="5"/>
        <v/>
      </c>
      <c r="G934" s="1" t="str">
        <f>if(Z934=PROSES!$E$29,T934,)</f>
        <v/>
      </c>
      <c r="H934" t="str">
        <f>if(X934=PROSES!$E$29,T934,)</f>
        <v/>
      </c>
      <c r="I934" t="str">
        <f t="shared" si="6"/>
        <v/>
      </c>
      <c r="J934" t="str">
        <f>if(and($K$4&gt;1,R934=PROSES!$C$2),,K934)</f>
        <v/>
      </c>
      <c r="K934" s="1" t="str">
        <f>if(and($L$4&gt;1,L934=PROSES!$B$2),,L934)</f>
        <v/>
      </c>
      <c r="L934" t="str">
        <f t="shared" si="7"/>
        <v/>
      </c>
      <c r="M934" t="str">
        <f>if(Z934=PROSES!$B$3,T934,)</f>
        <v/>
      </c>
      <c r="N934" t="str">
        <f>if(X934=PROSES!$B$3,T934,)</f>
        <v/>
      </c>
      <c r="O934" t="str">
        <f t="shared" si="8"/>
        <v/>
      </c>
      <c r="P934" t="str">
        <f>if(Z934=PROSES!$B$1,T934,)</f>
        <v/>
      </c>
      <c r="Q934" t="str">
        <f>if(X934=PROSES!$B$1,T934,)</f>
        <v/>
      </c>
      <c r="R934" t="str">
        <f t="shared" si="9"/>
        <v>PEDAN7</v>
      </c>
      <c r="S934" s="3"/>
      <c r="T934" s="68" t="s">
        <v>1587</v>
      </c>
      <c r="U934" s="68" t="s">
        <v>75</v>
      </c>
      <c r="V934" s="68" t="s">
        <v>75</v>
      </c>
      <c r="W934" s="68" t="s">
        <v>233</v>
      </c>
      <c r="X934" s="68" t="s">
        <v>1349</v>
      </c>
      <c r="Y934" s="68" t="s">
        <v>78</v>
      </c>
      <c r="Z934" s="68"/>
      <c r="AA934" s="68" t="s">
        <v>1586</v>
      </c>
      <c r="AB934" s="6"/>
      <c r="AC934" s="6"/>
      <c r="AD934" s="112">
        <v>0.0</v>
      </c>
      <c r="AE934" s="112">
        <v>1.0</v>
      </c>
      <c r="AF934" s="6"/>
      <c r="AG934" s="112">
        <v>70.552</v>
      </c>
      <c r="AH934" s="112">
        <v>1.0</v>
      </c>
      <c r="AI934" s="68" t="s">
        <v>64</v>
      </c>
      <c r="AJ934" s="112">
        <v>0.0</v>
      </c>
      <c r="AK934" s="6"/>
      <c r="AL934" s="6"/>
      <c r="AM934" s="112">
        <v>0.0</v>
      </c>
      <c r="AN934" s="112">
        <v>0.0</v>
      </c>
      <c r="AO934" s="112">
        <v>100.0</v>
      </c>
      <c r="AP934" s="112">
        <v>1.0</v>
      </c>
      <c r="AQ934" s="112">
        <v>1.98</v>
      </c>
      <c r="AR934" s="112">
        <v>19.96768</v>
      </c>
      <c r="AS934" s="112">
        <v>84.05775</v>
      </c>
      <c r="AT934" s="112">
        <v>2.067174</v>
      </c>
      <c r="AU934" s="112">
        <v>19.86039</v>
      </c>
      <c r="AV934" s="112">
        <v>12.64997</v>
      </c>
      <c r="AW934" s="112">
        <v>59.58117</v>
      </c>
      <c r="AX934" s="112">
        <v>0.0</v>
      </c>
      <c r="AY934" s="112">
        <v>0.6862155</v>
      </c>
      <c r="AZ934" s="112">
        <v>-8.9765</v>
      </c>
    </row>
    <row r="935" hidden="1">
      <c r="A935">
        <f t="shared" si="2"/>
        <v>0</v>
      </c>
      <c r="B935" t="str">
        <f t="shared" si="3"/>
        <v/>
      </c>
      <c r="C935" t="str">
        <f>if(and(D$4&gt;1,E935=PROSES!$D$22),,D935)</f>
        <v/>
      </c>
      <c r="D935" s="1" t="str">
        <f>if(and(F$4&gt;1,F935=PROSES!$B$10),,F935)</f>
        <v/>
      </c>
      <c r="E935" t="str">
        <f t="shared" si="4"/>
        <v/>
      </c>
      <c r="F935" t="str">
        <f t="shared" si="5"/>
        <v/>
      </c>
      <c r="G935" s="1" t="str">
        <f>if(Z935=PROSES!$E$29,T935,)</f>
        <v/>
      </c>
      <c r="H935" t="str">
        <f>if(X935=PROSES!$E$29,T935,)</f>
        <v/>
      </c>
      <c r="I935" t="str">
        <f t="shared" si="6"/>
        <v/>
      </c>
      <c r="J935" t="str">
        <f>if(and($K$4&gt;1,R935=PROSES!$C$2),,K935)</f>
        <v/>
      </c>
      <c r="K935" s="1" t="str">
        <f>if(and($L$4&gt;1,L935=PROSES!$B$2),,L935)</f>
        <v/>
      </c>
      <c r="L935" t="str">
        <f t="shared" si="7"/>
        <v/>
      </c>
      <c r="M935" t="str">
        <f>if(Z935=PROSES!$B$3,T935,)</f>
        <v/>
      </c>
      <c r="N935" t="str">
        <f>if(X935=PROSES!$B$3,T935,)</f>
        <v/>
      </c>
      <c r="O935" t="str">
        <f t="shared" si="8"/>
        <v/>
      </c>
      <c r="P935" t="str">
        <f>if(Z935=PROSES!$B$1,T935,)</f>
        <v/>
      </c>
      <c r="Q935" t="str">
        <f>if(X935=PROSES!$B$1,T935,)</f>
        <v/>
      </c>
      <c r="R935" t="str">
        <f t="shared" si="9"/>
        <v>PEDAN5JAJAR</v>
      </c>
      <c r="S935" s="3"/>
      <c r="T935" s="68" t="s">
        <v>1588</v>
      </c>
      <c r="U935" s="68" t="s">
        <v>176</v>
      </c>
      <c r="V935" s="68" t="s">
        <v>176</v>
      </c>
      <c r="W935" s="68" t="s">
        <v>90</v>
      </c>
      <c r="X935" s="68" t="s">
        <v>1581</v>
      </c>
      <c r="Y935" s="68">
        <v>1.0</v>
      </c>
      <c r="Z935" s="68" t="s">
        <v>188</v>
      </c>
      <c r="AA935" s="68">
        <v>2.0</v>
      </c>
      <c r="AB935" s="6"/>
      <c r="AC935" s="6"/>
      <c r="AD935" s="112">
        <v>0.0</v>
      </c>
      <c r="AE935" s="112">
        <v>1.0</v>
      </c>
      <c r="AF935" s="6"/>
      <c r="AG935" s="112">
        <v>18.473</v>
      </c>
      <c r="AH935" s="112">
        <v>1.0</v>
      </c>
      <c r="AI935" s="68" t="s">
        <v>64</v>
      </c>
      <c r="AJ935" s="112">
        <v>0.0</v>
      </c>
      <c r="AK935" s="6"/>
      <c r="AL935" s="6"/>
      <c r="AM935" s="112">
        <v>0.0</v>
      </c>
      <c r="AN935" s="112">
        <v>0.0</v>
      </c>
      <c r="AO935" s="112">
        <v>100.0</v>
      </c>
      <c r="AP935" s="112">
        <v>1.0</v>
      </c>
      <c r="AQ935" s="112">
        <v>1.62</v>
      </c>
      <c r="AR935" s="112">
        <v>5.234421</v>
      </c>
      <c r="AS935" s="112">
        <v>82.15014</v>
      </c>
      <c r="AT935" s="112">
        <v>0.7149051</v>
      </c>
      <c r="AU935" s="112">
        <v>5.185371</v>
      </c>
      <c r="AV935" s="112">
        <v>3.485855</v>
      </c>
      <c r="AW935" s="112">
        <v>15.55611</v>
      </c>
      <c r="AX935" s="112">
        <v>0.0</v>
      </c>
      <c r="AY935" s="112">
        <v>0.683587</v>
      </c>
      <c r="AZ935" s="112">
        <v>-7.109503</v>
      </c>
    </row>
    <row r="936" hidden="1">
      <c r="A936">
        <f t="shared" si="2"/>
        <v>0</v>
      </c>
      <c r="B936" t="str">
        <f t="shared" si="3"/>
        <v/>
      </c>
      <c r="C936" t="str">
        <f>if(and(D$4&gt;1,E936=PROSES!$D$22),,D936)</f>
        <v/>
      </c>
      <c r="D936" s="1" t="str">
        <f>if(and(F$4&gt;1,F936=PROSES!$B$10),,F936)</f>
        <v/>
      </c>
      <c r="E936" t="str">
        <f t="shared" si="4"/>
        <v/>
      </c>
      <c r="F936" t="str">
        <f t="shared" si="5"/>
        <v/>
      </c>
      <c r="G936" s="1" t="str">
        <f>if(Z936=PROSES!$E$29,T936,)</f>
        <v/>
      </c>
      <c r="H936" t="str">
        <f>if(X936=PROSES!$E$29,T936,)</f>
        <v/>
      </c>
      <c r="I936" t="str">
        <f t="shared" si="6"/>
        <v/>
      </c>
      <c r="J936" t="str">
        <f>if(and($K$4&gt;1,R936=PROSES!$C$2),,K936)</f>
        <v/>
      </c>
      <c r="K936" s="1" t="str">
        <f>if(and($L$4&gt;1,L936=PROSES!$B$2),,L936)</f>
        <v/>
      </c>
      <c r="L936" t="str">
        <f t="shared" si="7"/>
        <v/>
      </c>
      <c r="M936" t="str">
        <f>if(Z936=PROSES!$B$3,T936,)</f>
        <v/>
      </c>
      <c r="N936" t="str">
        <f>if(X936=PROSES!$B$3,T936,)</f>
        <v/>
      </c>
      <c r="O936" t="str">
        <f t="shared" si="8"/>
        <v/>
      </c>
      <c r="P936" t="str">
        <f>if(Z936=PROSES!$B$1,T936,)</f>
        <v/>
      </c>
      <c r="Q936" t="str">
        <f>if(X936=PROSES!$B$1,T936,)</f>
        <v/>
      </c>
      <c r="R936" t="str">
        <f t="shared" si="9"/>
        <v>PEDAN5JAJAR</v>
      </c>
      <c r="S936" s="3"/>
      <c r="T936" s="68" t="s">
        <v>1589</v>
      </c>
      <c r="U936" s="68" t="s">
        <v>176</v>
      </c>
      <c r="V936" s="68" t="s">
        <v>176</v>
      </c>
      <c r="W936" s="68" t="s">
        <v>90</v>
      </c>
      <c r="X936" s="68" t="s">
        <v>1581</v>
      </c>
      <c r="Y936" s="68">
        <v>2.0</v>
      </c>
      <c r="Z936" s="68" t="s">
        <v>188</v>
      </c>
      <c r="AA936" s="68">
        <v>2.0</v>
      </c>
      <c r="AB936" s="6"/>
      <c r="AC936" s="6"/>
      <c r="AD936" s="112">
        <v>0.0</v>
      </c>
      <c r="AE936" s="112">
        <v>1.0</v>
      </c>
      <c r="AF936" s="6"/>
      <c r="AG936" s="112">
        <v>18.473</v>
      </c>
      <c r="AH936" s="112">
        <v>1.0</v>
      </c>
      <c r="AI936" s="68" t="s">
        <v>64</v>
      </c>
      <c r="AJ936" s="112">
        <v>0.0</v>
      </c>
      <c r="AK936" s="6"/>
      <c r="AL936" s="6"/>
      <c r="AM936" s="112">
        <v>0.0</v>
      </c>
      <c r="AN936" s="112">
        <v>0.0</v>
      </c>
      <c r="AO936" s="112">
        <v>100.0</v>
      </c>
      <c r="AP936" s="112">
        <v>1.0</v>
      </c>
      <c r="AQ936" s="112">
        <v>1.62</v>
      </c>
      <c r="AR936" s="112">
        <v>5.234421</v>
      </c>
      <c r="AS936" s="112">
        <v>82.15014</v>
      </c>
      <c r="AT936" s="112">
        <v>0.7149051</v>
      </c>
      <c r="AU936" s="112">
        <v>5.185371</v>
      </c>
      <c r="AV936" s="112">
        <v>3.485855</v>
      </c>
      <c r="AW936" s="112">
        <v>15.55611</v>
      </c>
      <c r="AX936" s="112">
        <v>0.0</v>
      </c>
      <c r="AY936" s="112">
        <v>0.683587</v>
      </c>
      <c r="AZ936" s="112">
        <v>-7.109503</v>
      </c>
    </row>
    <row r="937" hidden="1">
      <c r="A937">
        <f t="shared" si="2"/>
        <v>0</v>
      </c>
      <c r="B937" t="str">
        <f t="shared" si="3"/>
        <v/>
      </c>
      <c r="C937" t="str">
        <f>if(and(D$4&gt;1,E937=PROSES!$D$22),,D937)</f>
        <v/>
      </c>
      <c r="D937" s="1" t="str">
        <f>if(and(F$4&gt;1,F937=PROSES!$B$10),,F937)</f>
        <v/>
      </c>
      <c r="E937" t="str">
        <f t="shared" si="4"/>
        <v/>
      </c>
      <c r="F937" t="str">
        <f t="shared" si="5"/>
        <v/>
      </c>
      <c r="G937" s="1" t="str">
        <f>if(Z937=PROSES!$E$29,T937,)</f>
        <v/>
      </c>
      <c r="H937" t="str">
        <f>if(X937=PROSES!$E$29,T937,)</f>
        <v/>
      </c>
      <c r="I937" t="str">
        <f t="shared" si="6"/>
        <v/>
      </c>
      <c r="J937" t="str">
        <f>if(and($K$4&gt;1,R937=PROSES!$C$2),,K937)</f>
        <v/>
      </c>
      <c r="K937" s="1" t="str">
        <f>if(and($L$4&gt;1,L937=PROSES!$B$2),,L937)</f>
        <v/>
      </c>
      <c r="L937" t="str">
        <f t="shared" si="7"/>
        <v/>
      </c>
      <c r="M937" t="str">
        <f>if(Z937=PROSES!$B$3,T937,)</f>
        <v/>
      </c>
      <c r="N937" t="str">
        <f>if(X937=PROSES!$B$3,T937,)</f>
        <v/>
      </c>
      <c r="O937" t="str">
        <f t="shared" si="8"/>
        <v/>
      </c>
      <c r="P937" t="str">
        <f>if(Z937=PROSES!$B$1,T937,)</f>
        <v/>
      </c>
      <c r="Q937" t="str">
        <f>if(X937=PROSES!$B$1,T937,)</f>
        <v/>
      </c>
      <c r="R937" t="str">
        <f t="shared" si="9"/>
        <v>KEDIRI7</v>
      </c>
      <c r="S937" s="3"/>
      <c r="T937" s="68" t="s">
        <v>1590</v>
      </c>
      <c r="U937" s="68" t="s">
        <v>1350</v>
      </c>
      <c r="V937" s="68" t="s">
        <v>75</v>
      </c>
      <c r="W937" s="68" t="s">
        <v>562</v>
      </c>
      <c r="X937" s="68"/>
      <c r="Y937" s="68" t="s">
        <v>785</v>
      </c>
      <c r="Z937" s="68" t="s">
        <v>1366</v>
      </c>
      <c r="AA937" s="68" t="s">
        <v>78</v>
      </c>
      <c r="AB937" s="6"/>
      <c r="AC937" s="6"/>
      <c r="AD937" s="112">
        <v>0.0</v>
      </c>
      <c r="AE937" s="112">
        <v>1.0</v>
      </c>
      <c r="AF937" s="6"/>
      <c r="AG937" s="112">
        <v>204.5</v>
      </c>
      <c r="AH937" s="112">
        <v>1.0</v>
      </c>
      <c r="AI937" s="68" t="s">
        <v>64</v>
      </c>
      <c r="AJ937" s="112">
        <v>0.0</v>
      </c>
      <c r="AK937" s="6"/>
      <c r="AL937" s="6"/>
      <c r="AM937" s="112">
        <v>0.0</v>
      </c>
      <c r="AN937" s="112">
        <v>0.0</v>
      </c>
      <c r="AO937" s="112">
        <v>100.0</v>
      </c>
      <c r="AP937" s="112">
        <v>1.0</v>
      </c>
      <c r="AQ937" s="112">
        <v>2.4</v>
      </c>
      <c r="AR937" s="112">
        <v>57.65256</v>
      </c>
      <c r="AS937" s="112">
        <v>84.89205</v>
      </c>
      <c r="AT937" s="112">
        <v>5.13295</v>
      </c>
      <c r="AU937" s="112">
        <v>57.4236</v>
      </c>
      <c r="AV937" s="112">
        <v>35.80795</v>
      </c>
      <c r="AW937" s="112">
        <v>172.2708</v>
      </c>
      <c r="AX937" s="112">
        <v>0.0</v>
      </c>
      <c r="AY937" s="112">
        <v>0.6872964</v>
      </c>
      <c r="AZ937" s="112">
        <v>-9.846326</v>
      </c>
    </row>
    <row r="938" hidden="1">
      <c r="A938">
        <f t="shared" si="2"/>
        <v>0</v>
      </c>
      <c r="B938" t="str">
        <f t="shared" si="3"/>
        <v/>
      </c>
      <c r="C938" t="str">
        <f>if(and(D$4&gt;1,E938=PROSES!$D$22),,D938)</f>
        <v/>
      </c>
      <c r="D938" s="1" t="str">
        <f>if(and(F$4&gt;1,F938=PROSES!$B$10),,F938)</f>
        <v/>
      </c>
      <c r="E938" t="str">
        <f t="shared" si="4"/>
        <v/>
      </c>
      <c r="F938" t="str">
        <f t="shared" si="5"/>
        <v/>
      </c>
      <c r="G938" s="1" t="str">
        <f>if(Z938=PROSES!$E$29,T938,)</f>
        <v/>
      </c>
      <c r="H938" t="str">
        <f>if(X938=PROSES!$E$29,T938,)</f>
        <v/>
      </c>
      <c r="I938" t="str">
        <f t="shared" si="6"/>
        <v/>
      </c>
      <c r="J938" t="str">
        <f>if(and($K$4&gt;1,R938=PROSES!$C$2),,K938)</f>
        <v/>
      </c>
      <c r="K938" s="1" t="str">
        <f>if(and($L$4&gt;1,L938=PROSES!$B$2),,L938)</f>
        <v/>
      </c>
      <c r="L938" t="str">
        <f t="shared" si="7"/>
        <v/>
      </c>
      <c r="M938" t="str">
        <f>if(Z938=PROSES!$B$3,T938,)</f>
        <v/>
      </c>
      <c r="N938" t="str">
        <f>if(X938=PROSES!$B$3,T938,)</f>
        <v/>
      </c>
      <c r="O938" t="str">
        <f t="shared" si="8"/>
        <v/>
      </c>
      <c r="P938" t="str">
        <f>if(Z938=PROSES!$B$1,T938,)</f>
        <v/>
      </c>
      <c r="Q938" t="str">
        <f>if(X938=PROSES!$B$1,T938,)</f>
        <v/>
      </c>
      <c r="R938" t="str">
        <f t="shared" si="9"/>
        <v>KEDIRI7</v>
      </c>
      <c r="S938" s="3"/>
      <c r="T938" s="68" t="s">
        <v>1591</v>
      </c>
      <c r="U938" s="68" t="s">
        <v>1348</v>
      </c>
      <c r="V938" s="68" t="s">
        <v>75</v>
      </c>
      <c r="W938" s="68" t="s">
        <v>562</v>
      </c>
      <c r="X938" s="68"/>
      <c r="Y938" s="68" t="s">
        <v>785</v>
      </c>
      <c r="Z938" s="68" t="s">
        <v>1366</v>
      </c>
      <c r="AA938" s="68" t="s">
        <v>56</v>
      </c>
      <c r="AB938" s="6"/>
      <c r="AC938" s="6"/>
      <c r="AD938" s="112">
        <v>0.0</v>
      </c>
      <c r="AE938" s="112">
        <v>1.0</v>
      </c>
      <c r="AF938" s="6"/>
      <c r="AG938" s="112">
        <v>204.5</v>
      </c>
      <c r="AH938" s="112">
        <v>1.0</v>
      </c>
      <c r="AI938" s="68" t="s">
        <v>64</v>
      </c>
      <c r="AJ938" s="112">
        <v>0.0</v>
      </c>
      <c r="AK938" s="6"/>
      <c r="AL938" s="6"/>
      <c r="AM938" s="112">
        <v>0.0</v>
      </c>
      <c r="AN938" s="112">
        <v>0.0</v>
      </c>
      <c r="AO938" s="112">
        <v>100.0</v>
      </c>
      <c r="AP938" s="112">
        <v>1.0</v>
      </c>
      <c r="AQ938" s="112">
        <v>2.4</v>
      </c>
      <c r="AR938" s="112">
        <v>57.65256</v>
      </c>
      <c r="AS938" s="112">
        <v>84.89205</v>
      </c>
      <c r="AT938" s="112">
        <v>5.13295</v>
      </c>
      <c r="AU938" s="112">
        <v>57.4236</v>
      </c>
      <c r="AV938" s="112">
        <v>35.80795</v>
      </c>
      <c r="AW938" s="112">
        <v>172.2708</v>
      </c>
      <c r="AX938" s="112">
        <v>0.0</v>
      </c>
      <c r="AY938" s="112">
        <v>0.6872964</v>
      </c>
      <c r="AZ938" s="112">
        <v>-9.846326</v>
      </c>
    </row>
    <row r="939" hidden="1">
      <c r="A939">
        <f t="shared" si="2"/>
        <v>0</v>
      </c>
      <c r="B939" t="str">
        <f t="shared" si="3"/>
        <v/>
      </c>
      <c r="C939" t="str">
        <f>if(and(D$4&gt;1,E939=PROSES!$D$22),,D939)</f>
        <v/>
      </c>
      <c r="D939" s="1" t="str">
        <f>if(and(F$4&gt;1,F939=PROSES!$B$10),,F939)</f>
        <v/>
      </c>
      <c r="E939" t="str">
        <f t="shared" si="4"/>
        <v/>
      </c>
      <c r="F939" t="str">
        <f t="shared" si="5"/>
        <v/>
      </c>
      <c r="G939" s="1" t="str">
        <f>if(Z939=PROSES!$E$29,T939,)</f>
        <v/>
      </c>
      <c r="H939" t="str">
        <f>if(X939=PROSES!$E$29,T939,)</f>
        <v/>
      </c>
      <c r="I939" t="str">
        <f t="shared" si="6"/>
        <v/>
      </c>
      <c r="J939" t="str">
        <f>if(and($K$4&gt;1,R939=PROSES!$C$2),,K939)</f>
        <v/>
      </c>
      <c r="K939" s="1" t="str">
        <f>if(and($L$4&gt;1,L939=PROSES!$B$2),,L939)</f>
        <v/>
      </c>
      <c r="L939" t="str">
        <f t="shared" si="7"/>
        <v/>
      </c>
      <c r="M939" t="str">
        <f>if(Z939=PROSES!$B$3,T939,)</f>
        <v/>
      </c>
      <c r="N939" t="str">
        <f>if(X939=PROSES!$B$3,T939,)</f>
        <v/>
      </c>
      <c r="O939" t="str">
        <f t="shared" si="8"/>
        <v/>
      </c>
      <c r="P939" t="str">
        <f>if(Z939=PROSES!$B$1,T939,)</f>
        <v/>
      </c>
      <c r="Q939" t="str">
        <f>if(X939=PROSES!$B$1,T939,)</f>
        <v/>
      </c>
      <c r="R939" t="str">
        <f t="shared" si="9"/>
        <v>PEDAN5KLATEN</v>
      </c>
      <c r="S939" s="3"/>
      <c r="T939" s="68" t="s">
        <v>1592</v>
      </c>
      <c r="U939" s="68" t="s">
        <v>176</v>
      </c>
      <c r="V939" s="68" t="s">
        <v>176</v>
      </c>
      <c r="W939" s="68" t="s">
        <v>685</v>
      </c>
      <c r="X939" s="68" t="s">
        <v>1581</v>
      </c>
      <c r="Y939" s="68">
        <v>1.0</v>
      </c>
      <c r="Z939" s="68" t="s">
        <v>178</v>
      </c>
      <c r="AA939" s="112">
        <v>2.0</v>
      </c>
      <c r="AB939" s="6"/>
      <c r="AC939" s="6"/>
      <c r="AD939" s="112">
        <v>0.0</v>
      </c>
      <c r="AE939" s="112">
        <v>1.0</v>
      </c>
      <c r="AF939" s="6"/>
      <c r="AG939" s="112">
        <v>12.736</v>
      </c>
      <c r="AH939" s="112">
        <v>0.875</v>
      </c>
      <c r="AI939" s="68" t="s">
        <v>64</v>
      </c>
      <c r="AJ939" s="112">
        <v>0.0</v>
      </c>
      <c r="AK939" s="6"/>
      <c r="AL939" s="6"/>
      <c r="AM939" s="112">
        <v>0.0</v>
      </c>
      <c r="AN939" s="112">
        <v>0.0</v>
      </c>
      <c r="AO939" s="112">
        <v>100.0</v>
      </c>
      <c r="AP939" s="112">
        <v>1.0</v>
      </c>
      <c r="AQ939" s="112">
        <v>1.05</v>
      </c>
      <c r="AR939" s="112">
        <v>3.608812</v>
      </c>
      <c r="AS939" s="112">
        <v>82.15014</v>
      </c>
      <c r="AT939" s="112">
        <v>0.4928832</v>
      </c>
      <c r="AU939" s="112">
        <v>3.574995</v>
      </c>
      <c r="AV939" s="112">
        <v>2.403283</v>
      </c>
      <c r="AW939" s="112">
        <v>10.72499</v>
      </c>
      <c r="AX939" s="112">
        <v>0.0</v>
      </c>
      <c r="AY939" s="112">
        <v>0.683587</v>
      </c>
      <c r="AZ939" s="112">
        <v>-7.109503</v>
      </c>
    </row>
    <row r="940" hidden="1">
      <c r="A940">
        <f t="shared" si="2"/>
        <v>0</v>
      </c>
      <c r="B940" t="str">
        <f t="shared" si="3"/>
        <v/>
      </c>
      <c r="C940" t="str">
        <f>if(and(D$4&gt;1,E940=PROSES!$D$22),,D940)</f>
        <v/>
      </c>
      <c r="D940" s="1" t="str">
        <f>if(and(F$4&gt;1,F940=PROSES!$B$10),,F940)</f>
        <v/>
      </c>
      <c r="E940" t="str">
        <f t="shared" si="4"/>
        <v/>
      </c>
      <c r="F940" t="str">
        <f t="shared" si="5"/>
        <v/>
      </c>
      <c r="G940" s="1" t="str">
        <f>if(Z940=PROSES!$E$29,T940,)</f>
        <v/>
      </c>
      <c r="H940" t="str">
        <f>if(X940=PROSES!$E$29,T940,)</f>
        <v/>
      </c>
      <c r="I940" t="str">
        <f t="shared" si="6"/>
        <v/>
      </c>
      <c r="J940" t="str">
        <f>if(and($K$4&gt;1,R940=PROSES!$C$2),,K940)</f>
        <v/>
      </c>
      <c r="K940" s="1" t="str">
        <f>if(and($L$4&gt;1,L940=PROSES!$B$2),,L940)</f>
        <v/>
      </c>
      <c r="L940" t="str">
        <f t="shared" si="7"/>
        <v/>
      </c>
      <c r="M940" t="str">
        <f>if(Z940=PROSES!$B$3,T940,)</f>
        <v/>
      </c>
      <c r="N940" t="str">
        <f>if(X940=PROSES!$B$3,T940,)</f>
        <v/>
      </c>
      <c r="O940" t="str">
        <f t="shared" si="8"/>
        <v/>
      </c>
      <c r="P940" t="str">
        <f>if(Z940=PROSES!$B$1,T940,)</f>
        <v/>
      </c>
      <c r="Q940" t="str">
        <f>if(X940=PROSES!$B$1,T940,)</f>
        <v/>
      </c>
      <c r="R940" t="str">
        <f t="shared" si="9"/>
        <v>PEDAN5KLATEN</v>
      </c>
      <c r="S940" s="3"/>
      <c r="T940" s="68" t="s">
        <v>1593</v>
      </c>
      <c r="U940" s="68" t="s">
        <v>176</v>
      </c>
      <c r="V940" s="68" t="s">
        <v>176</v>
      </c>
      <c r="W940" s="68" t="s">
        <v>685</v>
      </c>
      <c r="X940" s="68" t="s">
        <v>1581</v>
      </c>
      <c r="Y940" s="68">
        <v>2.0</v>
      </c>
      <c r="Z940" s="68" t="s">
        <v>178</v>
      </c>
      <c r="AA940" s="68">
        <v>2.0</v>
      </c>
      <c r="AB940" s="6"/>
      <c r="AC940" s="6"/>
      <c r="AD940" s="112">
        <v>0.0</v>
      </c>
      <c r="AE940" s="112">
        <v>1.0</v>
      </c>
      <c r="AF940" s="6"/>
      <c r="AG940" s="112">
        <v>12.736</v>
      </c>
      <c r="AH940" s="112">
        <v>0.875</v>
      </c>
      <c r="AI940" s="68" t="s">
        <v>64</v>
      </c>
      <c r="AJ940" s="112">
        <v>0.0</v>
      </c>
      <c r="AK940" s="6"/>
      <c r="AL940" s="6"/>
      <c r="AM940" s="112">
        <v>0.0</v>
      </c>
      <c r="AN940" s="112">
        <v>0.0</v>
      </c>
      <c r="AO940" s="112">
        <v>100.0</v>
      </c>
      <c r="AP940" s="112">
        <v>1.0</v>
      </c>
      <c r="AQ940" s="112">
        <v>1.05</v>
      </c>
      <c r="AR940" s="112">
        <v>3.608812</v>
      </c>
      <c r="AS940" s="112">
        <v>82.15014</v>
      </c>
      <c r="AT940" s="112">
        <v>0.4928832</v>
      </c>
      <c r="AU940" s="112">
        <v>3.574995</v>
      </c>
      <c r="AV940" s="112">
        <v>2.403283</v>
      </c>
      <c r="AW940" s="112">
        <v>10.72499</v>
      </c>
      <c r="AX940" s="112">
        <v>0.0</v>
      </c>
      <c r="AY940" s="112">
        <v>0.683587</v>
      </c>
      <c r="AZ940" s="112">
        <v>-7.109503</v>
      </c>
    </row>
    <row r="941" hidden="1">
      <c r="A941">
        <f t="shared" si="2"/>
        <v>0</v>
      </c>
      <c r="B941" t="str">
        <f t="shared" si="3"/>
        <v/>
      </c>
      <c r="C941" t="str">
        <f>if(and(D$4&gt;1,E941=PROSES!$D$22),,D941)</f>
        <v/>
      </c>
      <c r="D941" s="1" t="str">
        <f>if(and(F$4&gt;1,F941=PROSES!$B$10),,F941)</f>
        <v/>
      </c>
      <c r="E941" t="str">
        <f t="shared" si="4"/>
        <v/>
      </c>
      <c r="F941" t="str">
        <f t="shared" si="5"/>
        <v/>
      </c>
      <c r="G941" s="1" t="str">
        <f>if(Z941=PROSES!$E$29,T941,)</f>
        <v/>
      </c>
      <c r="H941" t="str">
        <f>if(X941=PROSES!$E$29,T941,)</f>
        <v/>
      </c>
      <c r="I941" t="str">
        <f t="shared" si="6"/>
        <v/>
      </c>
      <c r="J941" t="str">
        <f>if(and($K$4&gt;1,R941=PROSES!$C$2),,K941)</f>
        <v/>
      </c>
      <c r="K941" s="1" t="str">
        <f>if(and($L$4&gt;1,L941=PROSES!$B$2),,L941)</f>
        <v/>
      </c>
      <c r="L941" t="str">
        <f t="shared" si="7"/>
        <v/>
      </c>
      <c r="M941" t="str">
        <f>if(Z941=PROSES!$B$3,T941,)</f>
        <v/>
      </c>
      <c r="N941" t="str">
        <f>if(X941=PROSES!$B$3,T941,)</f>
        <v/>
      </c>
      <c r="O941" t="str">
        <f t="shared" si="8"/>
        <v/>
      </c>
      <c r="P941" t="str">
        <f>if(Z941=PROSES!$B$1,T941,)</f>
        <v/>
      </c>
      <c r="Q941" t="str">
        <f>if(X941=PROSES!$B$1,T941,)</f>
        <v/>
      </c>
      <c r="R941" t="str">
        <f t="shared" si="9"/>
        <v>PEDAN7KESUGIHAN7</v>
      </c>
      <c r="S941" s="3"/>
      <c r="T941" s="68" t="s">
        <v>1594</v>
      </c>
      <c r="U941" s="68" t="s">
        <v>1364</v>
      </c>
      <c r="V941" s="68" t="s">
        <v>75</v>
      </c>
      <c r="W941" s="68" t="s">
        <v>562</v>
      </c>
      <c r="X941" s="68" t="s">
        <v>1349</v>
      </c>
      <c r="Y941" s="68" t="s">
        <v>56</v>
      </c>
      <c r="Z941" s="68" t="s">
        <v>77</v>
      </c>
      <c r="AA941" s="68" t="s">
        <v>56</v>
      </c>
      <c r="AB941" s="6"/>
      <c r="AC941" s="6"/>
      <c r="AD941" s="112">
        <v>0.0</v>
      </c>
      <c r="AE941" s="112">
        <v>1.0</v>
      </c>
      <c r="AF941" s="6"/>
      <c r="AG941" s="112">
        <v>196.0</v>
      </c>
      <c r="AH941" s="112">
        <v>1.0</v>
      </c>
      <c r="AI941" s="68" t="s">
        <v>64</v>
      </c>
      <c r="AJ941" s="112">
        <v>0.0</v>
      </c>
      <c r="AK941" s="6"/>
      <c r="AL941" s="6"/>
      <c r="AM941" s="112">
        <v>0.0</v>
      </c>
      <c r="AN941" s="112">
        <v>0.0</v>
      </c>
      <c r="AO941" s="112">
        <v>100.0</v>
      </c>
      <c r="AP941" s="112">
        <v>1.0</v>
      </c>
      <c r="AQ941" s="112">
        <v>2.4</v>
      </c>
      <c r="AR941" s="112">
        <v>55.25624</v>
      </c>
      <c r="AS941" s="112">
        <v>84.89205</v>
      </c>
      <c r="AT941" s="112">
        <v>4.9196</v>
      </c>
      <c r="AU941" s="112">
        <v>55.0368</v>
      </c>
      <c r="AV941" s="112">
        <v>34.3196</v>
      </c>
      <c r="AW941" s="112">
        <v>165.1104</v>
      </c>
      <c r="AX941" s="112">
        <v>0.0</v>
      </c>
      <c r="AY941" s="112">
        <v>0.6872964</v>
      </c>
      <c r="AZ941" s="112">
        <v>-9.846326</v>
      </c>
    </row>
    <row r="942" hidden="1">
      <c r="A942">
        <f t="shared" si="2"/>
        <v>0</v>
      </c>
      <c r="B942" t="str">
        <f t="shared" si="3"/>
        <v/>
      </c>
      <c r="C942" t="str">
        <f>if(and(D$4&gt;1,E942=PROSES!$D$22),,D942)</f>
        <v/>
      </c>
      <c r="D942" s="1" t="str">
        <f>if(and(F$4&gt;1,F942=PROSES!$B$10),,F942)</f>
        <v/>
      </c>
      <c r="E942" t="str">
        <f t="shared" si="4"/>
        <v/>
      </c>
      <c r="F942" t="str">
        <f t="shared" si="5"/>
        <v/>
      </c>
      <c r="G942" s="1" t="str">
        <f>if(Z942=PROSES!$E$29,T942,)</f>
        <v/>
      </c>
      <c r="H942" t="str">
        <f>if(X942=PROSES!$E$29,T942,)</f>
        <v/>
      </c>
      <c r="I942" t="str">
        <f t="shared" si="6"/>
        <v/>
      </c>
      <c r="J942" t="str">
        <f>if(and($K$4&gt;1,R942=PROSES!$C$2),,K942)</f>
        <v/>
      </c>
      <c r="K942" s="1" t="str">
        <f>if(and($L$4&gt;1,L942=PROSES!$B$2),,L942)</f>
        <v/>
      </c>
      <c r="L942" t="str">
        <f t="shared" si="7"/>
        <v/>
      </c>
      <c r="M942" t="str">
        <f>if(Z942=PROSES!$B$3,T942,)</f>
        <v/>
      </c>
      <c r="N942" t="str">
        <f>if(X942=PROSES!$B$3,T942,)</f>
        <v/>
      </c>
      <c r="O942" t="str">
        <f t="shared" si="8"/>
        <v/>
      </c>
      <c r="P942" t="str">
        <f>if(Z942=PROSES!$B$1,T942,)</f>
        <v/>
      </c>
      <c r="Q942" t="str">
        <f>if(X942=PROSES!$B$1,T942,)</f>
        <v/>
      </c>
      <c r="R942" t="str">
        <f t="shared" si="9"/>
        <v>KESUGIHAN7PEDAN7</v>
      </c>
      <c r="S942" s="3"/>
      <c r="T942" s="68" t="s">
        <v>1595</v>
      </c>
      <c r="U942" s="68" t="s">
        <v>75</v>
      </c>
      <c r="V942" s="68" t="s">
        <v>75</v>
      </c>
      <c r="W942" s="68" t="s">
        <v>562</v>
      </c>
      <c r="X942" s="68" t="s">
        <v>77</v>
      </c>
      <c r="Y942" s="68" t="s">
        <v>56</v>
      </c>
      <c r="Z942" s="68" t="s">
        <v>1349</v>
      </c>
      <c r="AA942" s="68" t="s">
        <v>56</v>
      </c>
      <c r="AB942" s="6"/>
      <c r="AC942" s="6"/>
      <c r="AD942" s="112">
        <v>0.0</v>
      </c>
      <c r="AE942" s="112">
        <v>1.0</v>
      </c>
      <c r="AF942" s="6"/>
      <c r="AG942" s="112">
        <v>196.0</v>
      </c>
      <c r="AH942" s="112">
        <v>1.0</v>
      </c>
      <c r="AI942" s="68" t="s">
        <v>64</v>
      </c>
      <c r="AJ942" s="112">
        <v>0.0</v>
      </c>
      <c r="AK942" s="6"/>
      <c r="AL942" s="6"/>
      <c r="AM942" s="112">
        <v>0.0</v>
      </c>
      <c r="AN942" s="112">
        <v>0.0</v>
      </c>
      <c r="AO942" s="112">
        <v>100.0</v>
      </c>
      <c r="AP942" s="112">
        <v>1.0</v>
      </c>
      <c r="AQ942" s="112">
        <v>2.4</v>
      </c>
      <c r="AR942" s="112">
        <v>55.25624</v>
      </c>
      <c r="AS942" s="112">
        <v>84.89205</v>
      </c>
      <c r="AT942" s="112">
        <v>4.9196</v>
      </c>
      <c r="AU942" s="112">
        <v>55.0368</v>
      </c>
      <c r="AV942" s="112">
        <v>34.3196</v>
      </c>
      <c r="AW942" s="112">
        <v>165.1104</v>
      </c>
      <c r="AX942" s="112">
        <v>0.0</v>
      </c>
      <c r="AY942" s="112">
        <v>0.6872964</v>
      </c>
      <c r="AZ942" s="112">
        <v>-9.846326</v>
      </c>
    </row>
    <row r="943">
      <c r="A943">
        <f t="shared" si="2"/>
        <v>0</v>
      </c>
      <c r="B943" t="str">
        <f t="shared" si="3"/>
        <v/>
      </c>
      <c r="C943" t="str">
        <f>if(and(D$4&gt;1,E943=PROSES!$D$22),,D943)</f>
        <v/>
      </c>
      <c r="D943" s="1" t="str">
        <f>if(and(F$4&gt;1,F943=PROSES!$B$10),,F943)</f>
        <v/>
      </c>
      <c r="E943" t="str">
        <f t="shared" si="4"/>
        <v/>
      </c>
      <c r="F943" t="str">
        <f t="shared" si="5"/>
        <v/>
      </c>
      <c r="G943" s="1" t="str">
        <f>if(Z943=PROSES!$E$29,T943,)</f>
        <v/>
      </c>
      <c r="H943" t="str">
        <f>if(X943=PROSES!$E$29,T943,)</f>
        <v/>
      </c>
      <c r="I943" t="str">
        <f t="shared" si="6"/>
        <v/>
      </c>
      <c r="J943" t="str">
        <f>if(and($K$4&gt;1,R943=PROSES!$C$2),,K943)</f>
        <v/>
      </c>
      <c r="K943" s="1" t="str">
        <f>if(and($L$4&gt;1,L943=PROSES!$B$2),,L943)</f>
        <v/>
      </c>
      <c r="L943" t="str">
        <f t="shared" si="7"/>
        <v/>
      </c>
      <c r="M943" t="str">
        <f>if(Z943=PROSES!$B$3,T943,)</f>
        <v/>
      </c>
      <c r="N943" t="str">
        <f>if(X943=PROSES!$B$3,T943,)</f>
        <v/>
      </c>
      <c r="O943" t="str">
        <f t="shared" si="8"/>
        <v/>
      </c>
      <c r="P943" t="str">
        <f>if(Z943=PROSES!$B$1,T943,)</f>
        <v/>
      </c>
      <c r="Q943" t="str">
        <f>if(X943=PROSES!$B$1,T943,)</f>
        <v/>
      </c>
      <c r="R943" t="str">
        <f t="shared" si="9"/>
        <v>PEDAN5WONOSARI</v>
      </c>
      <c r="S943" s="3"/>
      <c r="T943" s="68" t="s">
        <v>1596</v>
      </c>
      <c r="U943" s="68" t="s">
        <v>176</v>
      </c>
      <c r="V943" s="68" t="s">
        <v>176</v>
      </c>
      <c r="W943" s="68" t="s">
        <v>171</v>
      </c>
      <c r="X943" s="68" t="s">
        <v>1581</v>
      </c>
      <c r="Y943" s="68">
        <v>1.0</v>
      </c>
      <c r="Z943" s="68" t="s">
        <v>1597</v>
      </c>
      <c r="AA943" s="68">
        <v>1.0</v>
      </c>
      <c r="AB943" s="6"/>
      <c r="AC943" s="6"/>
      <c r="AD943" s="112">
        <v>0.0</v>
      </c>
      <c r="AE943" s="112">
        <v>1.0</v>
      </c>
      <c r="AF943" s="6"/>
      <c r="AG943" s="112">
        <v>11.057</v>
      </c>
      <c r="AH943" s="112">
        <v>1.0</v>
      </c>
      <c r="AI943" s="68" t="s">
        <v>64</v>
      </c>
      <c r="AJ943" s="112">
        <v>0.0</v>
      </c>
      <c r="AK943" s="6"/>
      <c r="AL943" s="6"/>
      <c r="AM943" s="112">
        <v>0.0</v>
      </c>
      <c r="AN943" s="112">
        <v>0.0</v>
      </c>
      <c r="AO943" s="112">
        <v>100.0</v>
      </c>
      <c r="AP943" s="112">
        <v>1.0</v>
      </c>
      <c r="AQ943" s="112">
        <v>0.58</v>
      </c>
      <c r="AR943" s="112">
        <v>4.63947</v>
      </c>
      <c r="AS943" s="112">
        <v>70.94324</v>
      </c>
      <c r="AT943" s="112">
        <v>1.514809</v>
      </c>
      <c r="AU943" s="112">
        <v>4.385206</v>
      </c>
      <c r="AV943" s="112">
        <v>3.173359</v>
      </c>
      <c r="AW943" s="112">
        <v>13.15562</v>
      </c>
      <c r="AX943" s="112">
        <v>0.0</v>
      </c>
      <c r="AY943" s="112">
        <v>0.6412987</v>
      </c>
      <c r="AZ943" s="112">
        <v>8.348166</v>
      </c>
    </row>
    <row r="944">
      <c r="A944">
        <f t="shared" si="2"/>
        <v>0</v>
      </c>
      <c r="B944" t="str">
        <f t="shared" si="3"/>
        <v/>
      </c>
      <c r="C944" t="str">
        <f>if(and(D$4&gt;1,E944=PROSES!$D$22),,D944)</f>
        <v/>
      </c>
      <c r="D944" s="1" t="str">
        <f>if(and(F$4&gt;1,F944=PROSES!$B$10),,F944)</f>
        <v/>
      </c>
      <c r="E944" t="str">
        <f t="shared" si="4"/>
        <v/>
      </c>
      <c r="F944" t="str">
        <f t="shared" si="5"/>
        <v/>
      </c>
      <c r="G944" s="1" t="str">
        <f>if(Z944=PROSES!$E$29,T944,)</f>
        <v/>
      </c>
      <c r="H944" t="str">
        <f>if(X944=PROSES!$E$29,T944,)</f>
        <v/>
      </c>
      <c r="I944" t="str">
        <f t="shared" si="6"/>
        <v/>
      </c>
      <c r="J944" t="str">
        <f>if(and($K$4&gt;1,R944=PROSES!$C$2),,K944)</f>
        <v/>
      </c>
      <c r="K944" s="1" t="str">
        <f>if(and($L$4&gt;1,L944=PROSES!$B$2),,L944)</f>
        <v/>
      </c>
      <c r="L944" t="str">
        <f t="shared" si="7"/>
        <v/>
      </c>
      <c r="M944" t="str">
        <f>if(Z944=PROSES!$B$3,T944,)</f>
        <v/>
      </c>
      <c r="N944" t="str">
        <f>if(X944=PROSES!$B$3,T944,)</f>
        <v/>
      </c>
      <c r="O944" t="str">
        <f t="shared" si="8"/>
        <v/>
      </c>
      <c r="P944" t="str">
        <f>if(Z944=PROSES!$B$1,T944,)</f>
        <v/>
      </c>
      <c r="Q944" t="str">
        <f>if(X944=PROSES!$B$1,T944,)</f>
        <v/>
      </c>
      <c r="R944" t="str">
        <f t="shared" si="9"/>
        <v>PEDAN5WONOSARI</v>
      </c>
      <c r="S944" s="3"/>
      <c r="T944" s="68" t="s">
        <v>1598</v>
      </c>
      <c r="U944" s="68" t="s">
        <v>176</v>
      </c>
      <c r="V944" s="68" t="s">
        <v>176</v>
      </c>
      <c r="W944" s="68" t="s">
        <v>171</v>
      </c>
      <c r="X944" s="68" t="s">
        <v>1581</v>
      </c>
      <c r="Y944" s="68">
        <v>1.0</v>
      </c>
      <c r="Z944" s="68" t="s">
        <v>1597</v>
      </c>
      <c r="AA944" s="68">
        <v>2.0</v>
      </c>
      <c r="AB944" s="6"/>
      <c r="AC944" s="6"/>
      <c r="AD944" s="112">
        <v>0.0</v>
      </c>
      <c r="AE944" s="112">
        <v>1.0</v>
      </c>
      <c r="AF944" s="6"/>
      <c r="AG944" s="112">
        <v>11.057</v>
      </c>
      <c r="AH944" s="112">
        <v>1.0</v>
      </c>
      <c r="AI944" s="68" t="s">
        <v>64</v>
      </c>
      <c r="AJ944" s="112">
        <v>0.0</v>
      </c>
      <c r="AK944" s="6"/>
      <c r="AL944" s="6"/>
      <c r="AM944" s="112">
        <v>0.0</v>
      </c>
      <c r="AN944" s="112">
        <v>0.0</v>
      </c>
      <c r="AO944" s="112">
        <v>100.0</v>
      </c>
      <c r="AP944" s="112">
        <v>1.0</v>
      </c>
      <c r="AQ944" s="112">
        <v>0.58</v>
      </c>
      <c r="AR944" s="112">
        <v>4.63947</v>
      </c>
      <c r="AS944" s="112">
        <v>70.94324</v>
      </c>
      <c r="AT944" s="112">
        <v>1.514809</v>
      </c>
      <c r="AU944" s="112">
        <v>4.385206</v>
      </c>
      <c r="AV944" s="112">
        <v>3.173359</v>
      </c>
      <c r="AW944" s="112">
        <v>13.15562</v>
      </c>
      <c r="AX944" s="112">
        <v>0.0</v>
      </c>
      <c r="AY944" s="112">
        <v>0.6412987</v>
      </c>
      <c r="AZ944" s="112">
        <v>8.348166</v>
      </c>
    </row>
    <row r="945" hidden="1">
      <c r="A945">
        <f t="shared" si="2"/>
        <v>0</v>
      </c>
      <c r="B945" t="str">
        <f t="shared" si="3"/>
        <v/>
      </c>
      <c r="C945" t="str">
        <f>if(and(D$4&gt;1,E945=PROSES!$D$22),,D945)</f>
        <v/>
      </c>
      <c r="D945" s="1" t="str">
        <f>if(and(F$4&gt;1,F945=PROSES!$B$10),,F945)</f>
        <v/>
      </c>
      <c r="E945" t="str">
        <f t="shared" si="4"/>
        <v/>
      </c>
      <c r="F945" t="str">
        <f t="shared" si="5"/>
        <v/>
      </c>
      <c r="G945" s="1" t="str">
        <f>if(Z945=PROSES!$E$29,T945,)</f>
        <v/>
      </c>
      <c r="H945" t="str">
        <f>if(X945=PROSES!$E$29,T945,)</f>
        <v/>
      </c>
      <c r="I945" t="str">
        <f t="shared" si="6"/>
        <v/>
      </c>
      <c r="J945" t="str">
        <f>if(and($K$4&gt;1,R945=PROSES!$C$2),,K945)</f>
        <v/>
      </c>
      <c r="K945" s="1" t="str">
        <f>if(and($L$4&gt;1,L945=PROSES!$B$2),,L945)</f>
        <v/>
      </c>
      <c r="L945" t="str">
        <f t="shared" si="7"/>
        <v/>
      </c>
      <c r="M945" t="str">
        <f>if(Z945=PROSES!$B$3,T945,)</f>
        <v/>
      </c>
      <c r="N945" t="str">
        <f>if(X945=PROSES!$B$3,T945,)</f>
        <v/>
      </c>
      <c r="O945" t="str">
        <f t="shared" si="8"/>
        <v/>
      </c>
      <c r="P945" t="str">
        <f>if(Z945=PROSES!$B$1,T945,)</f>
        <v/>
      </c>
      <c r="Q945" t="str">
        <f>if(X945=PROSES!$B$1,T945,)</f>
        <v/>
      </c>
      <c r="R945" t="str">
        <f t="shared" si="9"/>
        <v>COMALPEMALANG</v>
      </c>
      <c r="S945" s="3"/>
      <c r="T945" s="68" t="s">
        <v>3935</v>
      </c>
      <c r="U945" s="68" t="s">
        <v>176</v>
      </c>
      <c r="V945" s="68" t="s">
        <v>176</v>
      </c>
      <c r="W945" s="68" t="s">
        <v>3720</v>
      </c>
      <c r="X945" s="68" t="s">
        <v>3757</v>
      </c>
      <c r="Y945" s="68">
        <v>1.0</v>
      </c>
      <c r="Z945" s="68" t="s">
        <v>1600</v>
      </c>
      <c r="AA945" s="68">
        <v>1.0</v>
      </c>
      <c r="AB945" s="6"/>
      <c r="AC945" s="6"/>
      <c r="AD945" s="112">
        <v>0.0</v>
      </c>
      <c r="AE945" s="112">
        <v>1.0</v>
      </c>
      <c r="AF945" s="6"/>
      <c r="AG945" s="112">
        <v>19.087</v>
      </c>
      <c r="AH945" s="112">
        <v>1.0</v>
      </c>
      <c r="AI945" s="68" t="s">
        <v>64</v>
      </c>
      <c r="AJ945" s="112">
        <v>0.0</v>
      </c>
      <c r="AK945" s="6"/>
      <c r="AL945" s="6"/>
      <c r="AM945" s="112">
        <v>0.0</v>
      </c>
      <c r="AN945" s="112">
        <v>0.0</v>
      </c>
      <c r="AO945" s="112">
        <v>100.0</v>
      </c>
      <c r="AP945" s="112">
        <v>1.0</v>
      </c>
      <c r="AQ945" s="112">
        <v>1.285</v>
      </c>
      <c r="AR945" s="112">
        <v>7.838439</v>
      </c>
      <c r="AS945" s="112">
        <v>76.91127</v>
      </c>
      <c r="AT945" s="112">
        <v>1.775091</v>
      </c>
      <c r="AU945" s="112">
        <v>7.6348</v>
      </c>
      <c r="AV945" s="112">
        <v>5.550499</v>
      </c>
      <c r="AW945" s="112">
        <v>18.86177</v>
      </c>
      <c r="AX945" s="112">
        <v>0.0</v>
      </c>
      <c r="AY945" s="112">
        <v>0.5037046</v>
      </c>
      <c r="AZ945" s="112">
        <v>-5.498039</v>
      </c>
    </row>
    <row r="946" hidden="1">
      <c r="A946">
        <f t="shared" si="2"/>
        <v>0</v>
      </c>
      <c r="B946" t="str">
        <f t="shared" si="3"/>
        <v/>
      </c>
      <c r="C946" t="str">
        <f>if(and(D$4&gt;1,E946=PROSES!$D$22),,D946)</f>
        <v/>
      </c>
      <c r="D946" s="1" t="str">
        <f>if(and(F$4&gt;1,F946=PROSES!$B$10),,F946)</f>
        <v/>
      </c>
      <c r="E946" t="str">
        <f t="shared" si="4"/>
        <v/>
      </c>
      <c r="F946" t="str">
        <f t="shared" si="5"/>
        <v/>
      </c>
      <c r="G946" s="1" t="str">
        <f>if(Z946=PROSES!$E$29,T946,)</f>
        <v/>
      </c>
      <c r="H946" t="str">
        <f>if(X946=PROSES!$E$29,T946,)</f>
        <v/>
      </c>
      <c r="I946" t="str">
        <f t="shared" si="6"/>
        <v/>
      </c>
      <c r="J946" t="str">
        <f>if(and($K$4&gt;1,R946=PROSES!$C$2),,K946)</f>
        <v/>
      </c>
      <c r="K946" s="1" t="str">
        <f>if(and($L$4&gt;1,L946=PROSES!$B$2),,L946)</f>
        <v/>
      </c>
      <c r="L946" t="str">
        <f t="shared" si="7"/>
        <v/>
      </c>
      <c r="M946" t="str">
        <f>if(Z946=PROSES!$B$3,T946,)</f>
        <v/>
      </c>
      <c r="N946" t="str">
        <f>if(X946=PROSES!$B$3,T946,)</f>
        <v/>
      </c>
      <c r="O946" t="str">
        <f t="shared" si="8"/>
        <v/>
      </c>
      <c r="P946" t="str">
        <f>if(Z946=PROSES!$B$1,T946,)</f>
        <v/>
      </c>
      <c r="Q946" t="str">
        <f>if(X946=PROSES!$B$1,T946,)</f>
        <v/>
      </c>
      <c r="R946" t="str">
        <f t="shared" si="9"/>
        <v>PEMALANGCOMAL</v>
      </c>
      <c r="S946" s="3"/>
      <c r="T946" s="68" t="s">
        <v>3936</v>
      </c>
      <c r="U946" s="68" t="s">
        <v>176</v>
      </c>
      <c r="V946" s="68" t="s">
        <v>176</v>
      </c>
      <c r="W946" s="68" t="s">
        <v>3720</v>
      </c>
      <c r="X946" s="68" t="s">
        <v>1600</v>
      </c>
      <c r="Y946" s="68">
        <v>1.0</v>
      </c>
      <c r="Z946" s="68" t="s">
        <v>3757</v>
      </c>
      <c r="AA946" s="112">
        <v>2.0</v>
      </c>
      <c r="AB946" s="6"/>
      <c r="AC946" s="6"/>
      <c r="AD946" s="112">
        <v>0.0</v>
      </c>
      <c r="AE946" s="112">
        <v>1.0</v>
      </c>
      <c r="AF946" s="6"/>
      <c r="AG946" s="112">
        <v>19.087</v>
      </c>
      <c r="AH946" s="112">
        <v>1.0</v>
      </c>
      <c r="AI946" s="68" t="s">
        <v>64</v>
      </c>
      <c r="AJ946" s="112">
        <v>0.0</v>
      </c>
      <c r="AK946" s="6"/>
      <c r="AL946" s="6"/>
      <c r="AM946" s="112">
        <v>0.0</v>
      </c>
      <c r="AN946" s="112">
        <v>0.0</v>
      </c>
      <c r="AO946" s="112">
        <v>100.0</v>
      </c>
      <c r="AP946" s="112">
        <v>1.0</v>
      </c>
      <c r="AQ946" s="112">
        <v>1.285</v>
      </c>
      <c r="AR946" s="112">
        <v>7.838439</v>
      </c>
      <c r="AS946" s="112">
        <v>76.91127</v>
      </c>
      <c r="AT946" s="112">
        <v>1.775091</v>
      </c>
      <c r="AU946" s="112">
        <v>7.6348</v>
      </c>
      <c r="AV946" s="112">
        <v>5.550499</v>
      </c>
      <c r="AW946" s="112">
        <v>18.86177</v>
      </c>
      <c r="AX946" s="112">
        <v>0.0</v>
      </c>
      <c r="AY946" s="112">
        <v>0.5037046</v>
      </c>
      <c r="AZ946" s="112">
        <v>-5.498039</v>
      </c>
    </row>
    <row r="947" hidden="1">
      <c r="A947">
        <f t="shared" si="2"/>
        <v>0</v>
      </c>
      <c r="B947" t="str">
        <f t="shared" si="3"/>
        <v/>
      </c>
      <c r="C947" t="str">
        <f>if(and(D$4&gt;1,E947=PROSES!$D$22),,D947)</f>
        <v/>
      </c>
      <c r="D947" s="1" t="str">
        <f>if(and(F$4&gt;1,F947=PROSES!$B$10),,F947)</f>
        <v/>
      </c>
      <c r="E947" t="str">
        <f t="shared" si="4"/>
        <v/>
      </c>
      <c r="F947" t="str">
        <f t="shared" si="5"/>
        <v/>
      </c>
      <c r="G947" s="1" t="str">
        <f>if(Z947=PROSES!$E$29,T947,)</f>
        <v/>
      </c>
      <c r="H947" t="str">
        <f>if(X947=PROSES!$E$29,T947,)</f>
        <v/>
      </c>
      <c r="I947" t="str">
        <f t="shared" si="6"/>
        <v/>
      </c>
      <c r="J947" t="str">
        <f>if(and($K$4&gt;1,R947=PROSES!$C$2),,K947)</f>
        <v/>
      </c>
      <c r="K947" s="1" t="str">
        <f>if(and($L$4&gt;1,L947=PROSES!$B$2),,L947)</f>
        <v/>
      </c>
      <c r="L947" t="str">
        <f t="shared" si="7"/>
        <v/>
      </c>
      <c r="M947" t="str">
        <f>if(Z947=PROSES!$B$3,T947,)</f>
        <v/>
      </c>
      <c r="N947" t="str">
        <f>if(X947=PROSES!$B$3,T947,)</f>
        <v/>
      </c>
      <c r="O947" t="str">
        <f t="shared" si="8"/>
        <v/>
      </c>
      <c r="P947" t="str">
        <f>if(Z947=PROSES!$B$1,T947,)</f>
        <v/>
      </c>
      <c r="Q947" t="str">
        <f>if(X947=PROSES!$B$1,T947,)</f>
        <v/>
      </c>
      <c r="R947" t="str">
        <f t="shared" si="9"/>
        <v>PEMALANGKEBASEN</v>
      </c>
      <c r="S947" s="3"/>
      <c r="T947" s="68" t="s">
        <v>1602</v>
      </c>
      <c r="U947" s="68" t="s">
        <v>176</v>
      </c>
      <c r="V947" s="68" t="s">
        <v>176</v>
      </c>
      <c r="W947" s="68" t="s">
        <v>3720</v>
      </c>
      <c r="X947" s="68" t="s">
        <v>1600</v>
      </c>
      <c r="Y947" s="68">
        <v>2.0</v>
      </c>
      <c r="Z947" s="68" t="s">
        <v>1168</v>
      </c>
      <c r="AA947" s="112">
        <v>1.0</v>
      </c>
      <c r="AB947" s="6"/>
      <c r="AC947" s="6"/>
      <c r="AD947" s="112">
        <v>0.0</v>
      </c>
      <c r="AE947" s="112">
        <v>1.0</v>
      </c>
      <c r="AF947" s="6"/>
      <c r="AG947" s="112">
        <v>28.269</v>
      </c>
      <c r="AH947" s="112">
        <v>1.0</v>
      </c>
      <c r="AI947" s="68" t="s">
        <v>64</v>
      </c>
      <c r="AJ947" s="112">
        <v>0.0</v>
      </c>
      <c r="AK947" s="6"/>
      <c r="AL947" s="6"/>
      <c r="AM947" s="112">
        <v>0.0</v>
      </c>
      <c r="AN947" s="112">
        <v>0.0</v>
      </c>
      <c r="AO947" s="112">
        <v>100.0</v>
      </c>
      <c r="AP947" s="112">
        <v>1.0</v>
      </c>
      <c r="AQ947" s="112">
        <v>1.285</v>
      </c>
      <c r="AR947" s="112">
        <v>11.6092</v>
      </c>
      <c r="AS947" s="112">
        <v>76.91127</v>
      </c>
      <c r="AT947" s="112">
        <v>2.629017</v>
      </c>
      <c r="AU947" s="112">
        <v>11.3076</v>
      </c>
      <c r="AV947" s="112">
        <v>8.220625</v>
      </c>
      <c r="AW947" s="112">
        <v>27.93542</v>
      </c>
      <c r="AX947" s="112">
        <v>0.0</v>
      </c>
      <c r="AY947" s="112">
        <v>0.5037046</v>
      </c>
      <c r="AZ947" s="112">
        <v>-5.498039</v>
      </c>
    </row>
    <row r="948" hidden="1">
      <c r="A948">
        <f t="shared" si="2"/>
        <v>0</v>
      </c>
      <c r="B948" t="str">
        <f t="shared" si="3"/>
        <v/>
      </c>
      <c r="C948" t="str">
        <f>if(and(D$4&gt;1,E948=PROSES!$D$22),,D948)</f>
        <v/>
      </c>
      <c r="D948" s="1" t="str">
        <f>if(and(F$4&gt;1,F948=PROSES!$B$10),,F948)</f>
        <v/>
      </c>
      <c r="E948" t="str">
        <f t="shared" si="4"/>
        <v/>
      </c>
      <c r="F948" t="str">
        <f t="shared" si="5"/>
        <v/>
      </c>
      <c r="G948" s="1" t="str">
        <f>if(Z948=PROSES!$E$29,T948,)</f>
        <v/>
      </c>
      <c r="H948" t="str">
        <f>if(X948=PROSES!$E$29,T948,)</f>
        <v/>
      </c>
      <c r="I948" t="str">
        <f t="shared" si="6"/>
        <v/>
      </c>
      <c r="J948" t="str">
        <f>if(and($K$4&gt;1,R948=PROSES!$C$2),,K948)</f>
        <v/>
      </c>
      <c r="K948" s="1" t="str">
        <f>if(and($L$4&gt;1,L948=PROSES!$B$2),,L948)</f>
        <v/>
      </c>
      <c r="L948" t="str">
        <f t="shared" si="7"/>
        <v/>
      </c>
      <c r="M948" t="str">
        <f>if(Z948=PROSES!$B$3,T948,)</f>
        <v/>
      </c>
      <c r="N948" t="str">
        <f>if(X948=PROSES!$B$3,T948,)</f>
        <v/>
      </c>
      <c r="O948" t="str">
        <f t="shared" si="8"/>
        <v/>
      </c>
      <c r="P948" t="str">
        <f>if(Z948=PROSES!$B$1,T948,)</f>
        <v/>
      </c>
      <c r="Q948" t="str">
        <f>if(X948=PROSES!$B$1,T948,)</f>
        <v/>
      </c>
      <c r="R948" t="str">
        <f t="shared" si="9"/>
        <v>PEMALANGKEBASEN</v>
      </c>
      <c r="S948" s="3"/>
      <c r="T948" s="68" t="s">
        <v>1603</v>
      </c>
      <c r="U948" s="68" t="s">
        <v>176</v>
      </c>
      <c r="V948" s="68" t="s">
        <v>176</v>
      </c>
      <c r="W948" s="114" t="s">
        <v>3720</v>
      </c>
      <c r="X948" s="68" t="s">
        <v>1600</v>
      </c>
      <c r="Y948" s="68">
        <v>2.0</v>
      </c>
      <c r="Z948" s="68" t="s">
        <v>1168</v>
      </c>
      <c r="AA948" s="112">
        <v>1.0</v>
      </c>
      <c r="AB948" s="6"/>
      <c r="AC948" s="6"/>
      <c r="AD948" s="112">
        <v>0.0</v>
      </c>
      <c r="AE948" s="112">
        <v>1.0</v>
      </c>
      <c r="AF948" s="6"/>
      <c r="AG948" s="112">
        <v>28.269</v>
      </c>
      <c r="AH948" s="112">
        <v>1.0</v>
      </c>
      <c r="AI948" s="68" t="s">
        <v>64</v>
      </c>
      <c r="AJ948" s="112">
        <v>0.0</v>
      </c>
      <c r="AK948" s="6"/>
      <c r="AL948" s="6"/>
      <c r="AM948" s="112">
        <v>0.0</v>
      </c>
      <c r="AN948" s="112">
        <v>0.0</v>
      </c>
      <c r="AO948" s="112">
        <v>100.0</v>
      </c>
      <c r="AP948" s="112">
        <v>1.0</v>
      </c>
      <c r="AQ948" s="112">
        <v>1.285</v>
      </c>
      <c r="AR948" s="112">
        <v>11.6092</v>
      </c>
      <c r="AS948" s="112">
        <v>76.91127</v>
      </c>
      <c r="AT948" s="112">
        <v>2.629017</v>
      </c>
      <c r="AU948" s="112">
        <v>11.3076</v>
      </c>
      <c r="AV948" s="112">
        <v>8.220625</v>
      </c>
      <c r="AW948" s="112">
        <v>27.93542</v>
      </c>
      <c r="AX948" s="112">
        <v>0.0</v>
      </c>
      <c r="AY948" s="112">
        <v>0.5037046</v>
      </c>
      <c r="AZ948" s="112">
        <v>-5.498039</v>
      </c>
    </row>
    <row r="949" hidden="1">
      <c r="A949">
        <f t="shared" si="2"/>
        <v>0</v>
      </c>
      <c r="B949" t="str">
        <f t="shared" si="3"/>
        <v/>
      </c>
      <c r="C949" t="str">
        <f>if(and(D$4&gt;1,E949=PROSES!$D$22),,D949)</f>
        <v/>
      </c>
      <c r="D949" s="1" t="str">
        <f>if(and(F$4&gt;1,F949=PROSES!$B$10),,F949)</f>
        <v/>
      </c>
      <c r="E949" t="str">
        <f t="shared" si="4"/>
        <v/>
      </c>
      <c r="F949" t="str">
        <f t="shared" si="5"/>
        <v/>
      </c>
      <c r="G949" s="1" t="str">
        <f>if(Z949=PROSES!$E$29,T949,)</f>
        <v/>
      </c>
      <c r="H949" t="str">
        <f>if(X949=PROSES!$E$29,T949,)</f>
        <v/>
      </c>
      <c r="I949" t="str">
        <f t="shared" si="6"/>
        <v/>
      </c>
      <c r="J949" t="str">
        <f>if(and($K$4&gt;1,R949=PROSES!$C$2),,K949)</f>
        <v/>
      </c>
      <c r="K949" s="1" t="str">
        <f>if(and($L$4&gt;1,L949=PROSES!$B$2),,L949)</f>
        <v/>
      </c>
      <c r="L949" t="str">
        <f t="shared" si="7"/>
        <v/>
      </c>
      <c r="M949" t="str">
        <f>if(Z949=PROSES!$B$3,T949,)</f>
        <v/>
      </c>
      <c r="N949" t="str">
        <f>if(X949=PROSES!$B$3,T949,)</f>
        <v/>
      </c>
      <c r="O949" t="str">
        <f t="shared" si="8"/>
        <v/>
      </c>
      <c r="P949" t="str">
        <f>if(Z949=PROSES!$B$1,T949,)</f>
        <v/>
      </c>
      <c r="Q949" t="str">
        <f>if(X949=PROSES!$B$1,T949,)</f>
        <v/>
      </c>
      <c r="R949" t="str">
        <f t="shared" si="9"/>
        <v>PENIMITSUI</v>
      </c>
      <c r="S949" s="3"/>
      <c r="T949" s="68" t="s">
        <v>1604</v>
      </c>
      <c r="U949" s="68" t="s">
        <v>58</v>
      </c>
      <c r="V949" s="68" t="s">
        <v>58</v>
      </c>
      <c r="W949" s="68" t="s">
        <v>220</v>
      </c>
      <c r="X949" s="68" t="s">
        <v>1605</v>
      </c>
      <c r="Y949" s="68" t="s">
        <v>66</v>
      </c>
      <c r="Z949" s="68" t="s">
        <v>1491</v>
      </c>
      <c r="AA949" s="68" t="s">
        <v>61</v>
      </c>
      <c r="AB949" s="6"/>
      <c r="AC949" s="6"/>
      <c r="AD949" s="112">
        <v>0.0</v>
      </c>
      <c r="AE949" s="112">
        <v>1.0</v>
      </c>
      <c r="AF949" s="6"/>
      <c r="AG949" s="112">
        <v>0.4</v>
      </c>
      <c r="AH949" s="112">
        <v>1.0</v>
      </c>
      <c r="AI949" s="68" t="s">
        <v>64</v>
      </c>
      <c r="AJ949" s="112">
        <v>0.0</v>
      </c>
      <c r="AK949" s="6"/>
      <c r="AL949" s="6"/>
      <c r="AM949" s="112">
        <v>0.0</v>
      </c>
      <c r="AN949" s="112">
        <v>0.0</v>
      </c>
      <c r="AO949" s="112">
        <v>100.0</v>
      </c>
      <c r="AP949" s="112">
        <v>1.0</v>
      </c>
      <c r="AQ949" s="112">
        <v>0.78</v>
      </c>
      <c r="AR949" s="112">
        <v>0.1658206</v>
      </c>
      <c r="AS949" s="112">
        <v>78.54912</v>
      </c>
      <c r="AT949" s="112">
        <v>0.03292</v>
      </c>
      <c r="AU949" s="112">
        <v>0.16252</v>
      </c>
      <c r="AV949" s="112">
        <v>0.09292</v>
      </c>
      <c r="AW949" s="112">
        <v>0.48756</v>
      </c>
      <c r="AX949" s="112">
        <v>0.0</v>
      </c>
      <c r="AY949" s="112">
        <v>0.6644356</v>
      </c>
      <c r="AZ949" s="112">
        <v>0.9922302</v>
      </c>
    </row>
    <row r="950" hidden="1">
      <c r="A950">
        <f t="shared" si="2"/>
        <v>0</v>
      </c>
      <c r="B950" t="str">
        <f t="shared" si="3"/>
        <v/>
      </c>
      <c r="C950" t="str">
        <f>if(and(D$4&gt;1,E950=PROSES!$D$22),,D950)</f>
        <v/>
      </c>
      <c r="D950" s="1" t="str">
        <f>if(and(F$4&gt;1,F950=PROSES!$B$10),,F950)</f>
        <v/>
      </c>
      <c r="E950" t="str">
        <f t="shared" si="4"/>
        <v/>
      </c>
      <c r="F950" t="str">
        <f t="shared" si="5"/>
        <v/>
      </c>
      <c r="G950" s="1" t="str">
        <f>if(Z950=PROSES!$E$29,T950,)</f>
        <v/>
      </c>
      <c r="H950" t="str">
        <f>if(X950=PROSES!$E$29,T950,)</f>
        <v/>
      </c>
      <c r="I950" t="str">
        <f t="shared" si="6"/>
        <v/>
      </c>
      <c r="J950" t="str">
        <f>if(and($K$4&gt;1,R950=PROSES!$C$2),,K950)</f>
        <v/>
      </c>
      <c r="K950" s="1" t="str">
        <f>if(and($L$4&gt;1,L950=PROSES!$B$2),,L950)</f>
        <v/>
      </c>
      <c r="L950" t="str">
        <f t="shared" si="7"/>
        <v/>
      </c>
      <c r="M950" t="str">
        <f>if(Z950=PROSES!$B$3,T950,)</f>
        <v/>
      </c>
      <c r="N950" t="str">
        <f>if(X950=PROSES!$B$3,T950,)</f>
        <v/>
      </c>
      <c r="O950" t="str">
        <f t="shared" si="8"/>
        <v/>
      </c>
      <c r="P950" t="str">
        <f>if(Z950=PROSES!$B$1,T950,)</f>
        <v/>
      </c>
      <c r="Q950" t="str">
        <f>if(X950=PROSES!$B$1,T950,)</f>
        <v/>
      </c>
      <c r="R950" t="str">
        <f t="shared" si="9"/>
        <v>PERAK5INDOFOOD SUKSES MAKMUR5</v>
      </c>
      <c r="S950" s="3"/>
      <c r="T950" s="68" t="s">
        <v>1606</v>
      </c>
      <c r="U950" s="68" t="s">
        <v>82</v>
      </c>
      <c r="V950" s="68" t="s">
        <v>82</v>
      </c>
      <c r="W950" s="68" t="s">
        <v>1607</v>
      </c>
      <c r="X950" s="68" t="s">
        <v>1608</v>
      </c>
      <c r="Y950" s="112" t="s">
        <v>85</v>
      </c>
      <c r="Z950" s="68" t="s">
        <v>1609</v>
      </c>
      <c r="AA950" s="68" t="s">
        <v>85</v>
      </c>
      <c r="AB950" s="6"/>
      <c r="AC950" s="6"/>
      <c r="AD950" s="112">
        <v>0.0</v>
      </c>
      <c r="AE950" s="112">
        <v>1.0</v>
      </c>
      <c r="AF950" s="6"/>
      <c r="AG950" s="112">
        <v>1.1</v>
      </c>
      <c r="AH950" s="112">
        <v>1.0</v>
      </c>
      <c r="AI950" s="68" t="s">
        <v>64</v>
      </c>
      <c r="AJ950" s="112">
        <v>0.0</v>
      </c>
      <c r="AK950" s="6"/>
      <c r="AL950" s="6"/>
      <c r="AM950" s="112">
        <v>0.0</v>
      </c>
      <c r="AN950" s="112">
        <v>0.0</v>
      </c>
      <c r="AO950" s="112">
        <v>100.0</v>
      </c>
      <c r="AP950" s="112">
        <v>1.0</v>
      </c>
      <c r="AQ950" s="112">
        <v>0.4</v>
      </c>
      <c r="AR950" s="112">
        <v>0.1384799</v>
      </c>
      <c r="AS950" s="112">
        <v>63.33318</v>
      </c>
      <c r="AT950" s="112">
        <v>0.06215</v>
      </c>
      <c r="AU950" s="112">
        <v>0.12375</v>
      </c>
      <c r="AV950" s="112">
        <v>0.22715</v>
      </c>
      <c r="AW950" s="112">
        <v>0.37125</v>
      </c>
      <c r="AX950" s="112">
        <v>0.0</v>
      </c>
      <c r="AY950" s="112">
        <v>0.7160076</v>
      </c>
      <c r="AZ950" s="112">
        <v>-7.023246</v>
      </c>
    </row>
    <row r="951" hidden="1">
      <c r="A951">
        <f t="shared" si="2"/>
        <v>0</v>
      </c>
      <c r="B951" t="str">
        <f t="shared" si="3"/>
        <v/>
      </c>
      <c r="C951" t="str">
        <f>if(and(D$4&gt;1,E951=PROSES!$D$22),,D951)</f>
        <v/>
      </c>
      <c r="D951" s="1" t="str">
        <f>if(and(F$4&gt;1,F951=PROSES!$B$10),,F951)</f>
        <v/>
      </c>
      <c r="E951" t="str">
        <f t="shared" si="4"/>
        <v/>
      </c>
      <c r="F951" t="str">
        <f t="shared" si="5"/>
        <v/>
      </c>
      <c r="G951" s="1" t="str">
        <f>if(Z951=PROSES!$E$29,T951,)</f>
        <v/>
      </c>
      <c r="H951" t="str">
        <f>if(X951=PROSES!$E$29,T951,)</f>
        <v/>
      </c>
      <c r="I951" t="str">
        <f t="shared" si="6"/>
        <v/>
      </c>
      <c r="J951" t="str">
        <f>if(and($K$4&gt;1,R951=PROSES!$C$2),,K951)</f>
        <v/>
      </c>
      <c r="K951" s="1" t="str">
        <f>if(and($L$4&gt;1,L951=PROSES!$B$2),,L951)</f>
        <v/>
      </c>
      <c r="L951" t="str">
        <f t="shared" si="7"/>
        <v/>
      </c>
      <c r="M951" t="str">
        <f>if(Z951=PROSES!$B$3,T951,)</f>
        <v/>
      </c>
      <c r="N951" t="str">
        <f>if(X951=PROSES!$B$3,T951,)</f>
        <v/>
      </c>
      <c r="O951" t="str">
        <f t="shared" si="8"/>
        <v/>
      </c>
      <c r="P951" t="str">
        <f>if(Z951=PROSES!$B$1,T951,)</f>
        <v/>
      </c>
      <c r="Q951" t="str">
        <f>if(X951=PROSES!$B$1,T951,)</f>
        <v/>
      </c>
      <c r="R951" t="str">
        <f t="shared" si="9"/>
        <v>TANDES5PERAK5</v>
      </c>
      <c r="S951" s="3"/>
      <c r="T951" s="68" t="s">
        <v>1610</v>
      </c>
      <c r="U951" s="68" t="s">
        <v>82</v>
      </c>
      <c r="V951" s="68" t="s">
        <v>82</v>
      </c>
      <c r="W951" s="68" t="s">
        <v>315</v>
      </c>
      <c r="X951" s="68" t="s">
        <v>952</v>
      </c>
      <c r="Y951" s="112" t="s">
        <v>88</v>
      </c>
      <c r="Z951" s="68" t="s">
        <v>1608</v>
      </c>
      <c r="AA951" s="68" t="s">
        <v>85</v>
      </c>
      <c r="AB951" s="6"/>
      <c r="AC951" s="6"/>
      <c r="AD951" s="112">
        <v>0.0</v>
      </c>
      <c r="AE951" s="112">
        <v>1.0</v>
      </c>
      <c r="AF951" s="6"/>
      <c r="AG951" s="112">
        <v>8.85</v>
      </c>
      <c r="AH951" s="112">
        <v>1.0</v>
      </c>
      <c r="AI951" s="68" t="s">
        <v>64</v>
      </c>
      <c r="AJ951" s="112">
        <v>0.0</v>
      </c>
      <c r="AK951" s="6"/>
      <c r="AL951" s="6"/>
      <c r="AM951" s="112">
        <v>0.0</v>
      </c>
      <c r="AN951" s="112">
        <v>0.0</v>
      </c>
      <c r="AO951" s="112">
        <v>100.0</v>
      </c>
      <c r="AP951" s="112">
        <v>1.0</v>
      </c>
      <c r="AQ951" s="112">
        <v>0.74</v>
      </c>
      <c r="AR951" s="112">
        <v>3.505331</v>
      </c>
      <c r="AS951" s="112">
        <v>77.04442</v>
      </c>
      <c r="AT951" s="112">
        <v>0.78588</v>
      </c>
      <c r="AU951" s="112">
        <v>3.4161</v>
      </c>
      <c r="AV951" s="112">
        <v>2.11515</v>
      </c>
      <c r="AW951" s="112">
        <v>10.2483</v>
      </c>
      <c r="AX951" s="112">
        <v>0.0</v>
      </c>
      <c r="AY951" s="112">
        <v>0.6618785</v>
      </c>
      <c r="AZ951" s="112">
        <v>1.945686</v>
      </c>
    </row>
    <row r="952" hidden="1">
      <c r="A952">
        <f t="shared" si="2"/>
        <v>0</v>
      </c>
      <c r="B952" t="str">
        <f t="shared" si="3"/>
        <v/>
      </c>
      <c r="C952" t="str">
        <f>if(and(D$4&gt;1,E952=PROSES!$D$22),,D952)</f>
        <v/>
      </c>
      <c r="D952" s="1" t="str">
        <f>if(and(F$4&gt;1,F952=PROSES!$B$10),,F952)</f>
        <v/>
      </c>
      <c r="E952" t="str">
        <f t="shared" si="4"/>
        <v/>
      </c>
      <c r="F952" t="str">
        <f t="shared" si="5"/>
        <v/>
      </c>
      <c r="G952" s="1" t="str">
        <f>if(Z952=PROSES!$E$29,T952,)</f>
        <v/>
      </c>
      <c r="H952" t="str">
        <f>if(X952=PROSES!$E$29,T952,)</f>
        <v/>
      </c>
      <c r="I952" t="str">
        <f t="shared" si="6"/>
        <v/>
      </c>
      <c r="J952" t="str">
        <f>if(and($K$4&gt;1,R952=PROSES!$C$2),,K952)</f>
        <v/>
      </c>
      <c r="K952" s="1" t="str">
        <f>if(and($L$4&gt;1,L952=PROSES!$B$2),,L952)</f>
        <v/>
      </c>
      <c r="L952" t="str">
        <f t="shared" si="7"/>
        <v/>
      </c>
      <c r="M952" t="str">
        <f>if(Z952=PROSES!$B$3,T952,)</f>
        <v/>
      </c>
      <c r="N952" t="str">
        <f>if(X952=PROSES!$B$3,T952,)</f>
        <v/>
      </c>
      <c r="O952" t="str">
        <f t="shared" si="8"/>
        <v/>
      </c>
      <c r="P952" t="str">
        <f>if(Z952=PROSES!$B$1,T952,)</f>
        <v/>
      </c>
      <c r="Q952" t="str">
        <f>if(X952=PROSES!$B$1,T952,)</f>
        <v/>
      </c>
      <c r="R952" t="str">
        <f t="shared" si="9"/>
        <v>TANDES5PERAK5</v>
      </c>
      <c r="S952" s="3"/>
      <c r="T952" s="68" t="s">
        <v>1611</v>
      </c>
      <c r="U952" s="68" t="s">
        <v>82</v>
      </c>
      <c r="V952" s="68" t="s">
        <v>82</v>
      </c>
      <c r="W952" s="68" t="s">
        <v>1203</v>
      </c>
      <c r="X952" s="68" t="s">
        <v>952</v>
      </c>
      <c r="Y952" s="112" t="s">
        <v>88</v>
      </c>
      <c r="Z952" s="68" t="s">
        <v>1608</v>
      </c>
      <c r="AA952" s="68" t="s">
        <v>88</v>
      </c>
      <c r="AB952" s="6"/>
      <c r="AC952" s="6"/>
      <c r="AD952" s="112">
        <v>0.0</v>
      </c>
      <c r="AE952" s="112">
        <v>1.0</v>
      </c>
      <c r="AF952" s="6"/>
      <c r="AG952" s="112">
        <v>8.85</v>
      </c>
      <c r="AH952" s="112">
        <v>1.0</v>
      </c>
      <c r="AI952" s="68" t="s">
        <v>64</v>
      </c>
      <c r="AJ952" s="112">
        <v>0.0</v>
      </c>
      <c r="AK952" s="6"/>
      <c r="AL952" s="6"/>
      <c r="AM952" s="112">
        <v>0.0</v>
      </c>
      <c r="AN952" s="112">
        <v>0.0</v>
      </c>
      <c r="AO952" s="112">
        <v>100.0</v>
      </c>
      <c r="AP952" s="112">
        <v>1.0</v>
      </c>
      <c r="AQ952" s="112">
        <v>0.74</v>
      </c>
      <c r="AR952" s="112">
        <v>3.505331</v>
      </c>
      <c r="AS952" s="112">
        <v>77.04442</v>
      </c>
      <c r="AT952" s="112">
        <v>0.78588</v>
      </c>
      <c r="AU952" s="112">
        <v>3.4161</v>
      </c>
      <c r="AV952" s="112">
        <v>2.11515</v>
      </c>
      <c r="AW952" s="112">
        <v>10.2483</v>
      </c>
      <c r="AX952" s="112">
        <v>0.0</v>
      </c>
      <c r="AY952" s="112">
        <v>0.6618785</v>
      </c>
      <c r="AZ952" s="112">
        <v>1.945686</v>
      </c>
    </row>
    <row r="953" hidden="1">
      <c r="A953">
        <f t="shared" si="2"/>
        <v>0</v>
      </c>
      <c r="B953" t="str">
        <f t="shared" si="3"/>
        <v/>
      </c>
      <c r="C953" t="str">
        <f>if(and(D$4&gt;1,E953=PROSES!$D$22),,D953)</f>
        <v/>
      </c>
      <c r="D953" s="1" t="str">
        <f>if(and(F$4&gt;1,F953=PROSES!$B$10),,F953)</f>
        <v/>
      </c>
      <c r="E953" t="str">
        <f t="shared" si="4"/>
        <v/>
      </c>
      <c r="F953" t="str">
        <f t="shared" si="5"/>
        <v/>
      </c>
      <c r="G953" s="1" t="str">
        <f>if(Z953=PROSES!$E$29,T953,)</f>
        <v/>
      </c>
      <c r="H953" t="str">
        <f>if(X953=PROSES!$E$29,T953,)</f>
        <v/>
      </c>
      <c r="I953" t="str">
        <f t="shared" si="6"/>
        <v/>
      </c>
      <c r="J953" t="str">
        <f>if(and($K$4&gt;1,R953=PROSES!$C$2),,K953)</f>
        <v/>
      </c>
      <c r="K953" s="1" t="str">
        <f>if(and($L$4&gt;1,L953=PROSES!$B$2),,L953)</f>
        <v/>
      </c>
      <c r="L953" t="str">
        <f t="shared" si="7"/>
        <v/>
      </c>
      <c r="M953" t="str">
        <f>if(Z953=PROSES!$B$3,T953,)</f>
        <v/>
      </c>
      <c r="N953" t="str">
        <f>if(X953=PROSES!$B$3,T953,)</f>
        <v/>
      </c>
      <c r="O953" t="str">
        <f t="shared" si="8"/>
        <v/>
      </c>
      <c r="P953" t="str">
        <f>if(Z953=PROSES!$B$1,T953,)</f>
        <v/>
      </c>
      <c r="Q953" t="str">
        <f>if(X953=PROSES!$B$1,T953,)</f>
        <v/>
      </c>
      <c r="R953" t="str">
        <f t="shared" si="9"/>
        <v>PERAK5UJUNG5</v>
      </c>
      <c r="S953" s="3"/>
      <c r="T953" s="68" t="s">
        <v>1612</v>
      </c>
      <c r="U953" s="68" t="s">
        <v>82</v>
      </c>
      <c r="V953" s="68" t="s">
        <v>82</v>
      </c>
      <c r="W953" s="68" t="s">
        <v>765</v>
      </c>
      <c r="X953" s="68" t="s">
        <v>1608</v>
      </c>
      <c r="Y953" s="112" t="s">
        <v>85</v>
      </c>
      <c r="Z953" s="68" t="s">
        <v>1141</v>
      </c>
      <c r="AA953" s="68" t="s">
        <v>85</v>
      </c>
      <c r="AB953" s="6"/>
      <c r="AC953" s="6"/>
      <c r="AD953" s="112">
        <v>0.0</v>
      </c>
      <c r="AE953" s="112">
        <v>1.0</v>
      </c>
      <c r="AF953" s="6"/>
      <c r="AG953" s="112">
        <v>2.845</v>
      </c>
      <c r="AH953" s="112">
        <v>1.0</v>
      </c>
      <c r="AI953" s="68" t="s">
        <v>64</v>
      </c>
      <c r="AJ953" s="112">
        <v>0.0</v>
      </c>
      <c r="AK953" s="6"/>
      <c r="AL953" s="6"/>
      <c r="AM953" s="112">
        <v>0.0</v>
      </c>
      <c r="AN953" s="112">
        <v>0.0</v>
      </c>
      <c r="AO953" s="112">
        <v>100.0</v>
      </c>
      <c r="AP953" s="112">
        <v>1.0</v>
      </c>
      <c r="AQ953" s="112">
        <v>0.74</v>
      </c>
      <c r="AR953" s="112">
        <v>1.121291</v>
      </c>
      <c r="AS953" s="112">
        <v>75.63232</v>
      </c>
      <c r="AT953" s="112">
        <v>0.278241</v>
      </c>
      <c r="AU953" s="112">
        <v>1.086221</v>
      </c>
      <c r="AV953" s="112">
        <v>0.9547819</v>
      </c>
      <c r="AW953" s="112">
        <v>3.49622</v>
      </c>
      <c r="AX953" s="112">
        <v>0.0</v>
      </c>
      <c r="AY953" s="112">
        <v>0.7441298</v>
      </c>
      <c r="AZ953" s="112">
        <v>-1.31295</v>
      </c>
    </row>
    <row r="954" hidden="1">
      <c r="A954">
        <f t="shared" si="2"/>
        <v>0</v>
      </c>
      <c r="B954" t="str">
        <f t="shared" si="3"/>
        <v/>
      </c>
      <c r="C954" t="str">
        <f>if(and(D$4&gt;1,E954=PROSES!$D$22),,D954)</f>
        <v/>
      </c>
      <c r="D954" s="1" t="str">
        <f>if(and(F$4&gt;1,F954=PROSES!$B$10),,F954)</f>
        <v/>
      </c>
      <c r="E954" t="str">
        <f t="shared" si="4"/>
        <v/>
      </c>
      <c r="F954" t="str">
        <f t="shared" si="5"/>
        <v/>
      </c>
      <c r="G954" s="1" t="str">
        <f>if(Z954=PROSES!$E$29,T954,)</f>
        <v/>
      </c>
      <c r="H954" t="str">
        <f>if(X954=PROSES!$E$29,T954,)</f>
        <v/>
      </c>
      <c r="I954" t="str">
        <f t="shared" si="6"/>
        <v/>
      </c>
      <c r="J954" t="str">
        <f>if(and($K$4&gt;1,R954=PROSES!$C$2),,K954)</f>
        <v/>
      </c>
      <c r="K954" s="1" t="str">
        <f>if(and($L$4&gt;1,L954=PROSES!$B$2),,L954)</f>
        <v/>
      </c>
      <c r="L954" t="str">
        <f t="shared" si="7"/>
        <v/>
      </c>
      <c r="M954" t="str">
        <f>if(Z954=PROSES!$B$3,T954,)</f>
        <v/>
      </c>
      <c r="N954" t="str">
        <f>if(X954=PROSES!$B$3,T954,)</f>
        <v/>
      </c>
      <c r="O954" t="str">
        <f t="shared" si="8"/>
        <v/>
      </c>
      <c r="P954" t="str">
        <f>if(Z954=PROSES!$B$1,T954,)</f>
        <v/>
      </c>
      <c r="Q954" t="str">
        <f>if(X954=PROSES!$B$1,T954,)</f>
        <v/>
      </c>
      <c r="R954" t="str">
        <f t="shared" si="9"/>
        <v>PERAK5UJUNG5</v>
      </c>
      <c r="S954" s="3"/>
      <c r="T954" s="68" t="s">
        <v>1613</v>
      </c>
      <c r="U954" s="68" t="s">
        <v>82</v>
      </c>
      <c r="V954" s="68" t="s">
        <v>82</v>
      </c>
      <c r="W954" s="68" t="s">
        <v>765</v>
      </c>
      <c r="X954" s="68" t="s">
        <v>1608</v>
      </c>
      <c r="Y954" s="112" t="s">
        <v>88</v>
      </c>
      <c r="Z954" s="68" t="s">
        <v>1141</v>
      </c>
      <c r="AA954" s="68" t="s">
        <v>85</v>
      </c>
      <c r="AB954" s="6"/>
      <c r="AC954" s="6"/>
      <c r="AD954" s="112">
        <v>0.0</v>
      </c>
      <c r="AE954" s="112">
        <v>1.0</v>
      </c>
      <c r="AF954" s="6"/>
      <c r="AG954" s="112">
        <v>2.845</v>
      </c>
      <c r="AH954" s="112">
        <v>1.0</v>
      </c>
      <c r="AI954" s="68" t="s">
        <v>64</v>
      </c>
      <c r="AJ954" s="112">
        <v>0.0</v>
      </c>
      <c r="AK954" s="6"/>
      <c r="AL954" s="6"/>
      <c r="AM954" s="112">
        <v>0.0</v>
      </c>
      <c r="AN954" s="112">
        <v>0.0</v>
      </c>
      <c r="AO954" s="112">
        <v>100.0</v>
      </c>
      <c r="AP954" s="112">
        <v>1.0</v>
      </c>
      <c r="AQ954" s="112">
        <v>0.74</v>
      </c>
      <c r="AR954" s="112">
        <v>1.121291</v>
      </c>
      <c r="AS954" s="112">
        <v>75.63232</v>
      </c>
      <c r="AT954" s="112">
        <v>0.278241</v>
      </c>
      <c r="AU954" s="112">
        <v>1.086221</v>
      </c>
      <c r="AV954" s="112">
        <v>0.9547819</v>
      </c>
      <c r="AW954" s="112">
        <v>3.49622</v>
      </c>
      <c r="AX954" s="112">
        <v>0.0</v>
      </c>
      <c r="AY954" s="112">
        <v>0.7441298</v>
      </c>
      <c r="AZ954" s="112">
        <v>-1.31295</v>
      </c>
    </row>
    <row r="955" hidden="1">
      <c r="A955">
        <f t="shared" si="2"/>
        <v>0</v>
      </c>
      <c r="B955" t="str">
        <f t="shared" si="3"/>
        <v/>
      </c>
      <c r="C955" t="str">
        <f>if(and(D$4&gt;1,E955=PROSES!$D$22),,D955)</f>
        <v/>
      </c>
      <c r="D955" s="1" t="str">
        <f>if(and(F$4&gt;1,F955=PROSES!$B$10),,F955)</f>
        <v/>
      </c>
      <c r="E955" t="str">
        <f t="shared" si="4"/>
        <v/>
      </c>
      <c r="F955" t="str">
        <f t="shared" si="5"/>
        <v/>
      </c>
      <c r="G955" s="1" t="str">
        <f>if(Z955=PROSES!$E$29,T955,)</f>
        <v/>
      </c>
      <c r="H955" t="str">
        <f>if(X955=PROSES!$E$29,T955,)</f>
        <v/>
      </c>
      <c r="I955" t="str">
        <f t="shared" si="6"/>
        <v/>
      </c>
      <c r="J955" t="str">
        <f>if(and($K$4&gt;1,R955=PROSES!$C$2),,K955)</f>
        <v/>
      </c>
      <c r="K955" s="1" t="str">
        <f>if(and($L$4&gt;1,L955=PROSES!$B$2),,L955)</f>
        <v/>
      </c>
      <c r="L955" t="str">
        <f t="shared" si="7"/>
        <v/>
      </c>
      <c r="M955" t="str">
        <f>if(Z955=PROSES!$B$3,T955,)</f>
        <v/>
      </c>
      <c r="N955" t="str">
        <f>if(X955=PROSES!$B$3,T955,)</f>
        <v/>
      </c>
      <c r="O955" t="str">
        <f t="shared" si="8"/>
        <v/>
      </c>
      <c r="P955" t="str">
        <f>if(Z955=PROSES!$B$1,T955,)</f>
        <v/>
      </c>
      <c r="Q955" t="str">
        <f>if(X955=PROSES!$B$1,T955,)</f>
        <v/>
      </c>
      <c r="R955" t="str">
        <f t="shared" si="9"/>
        <v>PULOGADUNG GISPULOGADUNG KONVENSIONAL</v>
      </c>
      <c r="S955" s="3"/>
      <c r="T955" s="68" t="s">
        <v>1614</v>
      </c>
      <c r="U955" s="68" t="s">
        <v>58</v>
      </c>
      <c r="V955" s="68" t="s">
        <v>58</v>
      </c>
      <c r="W955" s="68" t="s">
        <v>282</v>
      </c>
      <c r="X955" s="68" t="s">
        <v>1615</v>
      </c>
      <c r="Y955" s="112" t="s">
        <v>61</v>
      </c>
      <c r="Z955" s="68" t="s">
        <v>1616</v>
      </c>
      <c r="AA955" s="68" t="s">
        <v>61</v>
      </c>
      <c r="AB955" s="6"/>
      <c r="AC955" s="6"/>
      <c r="AD955" s="112">
        <v>0.0</v>
      </c>
      <c r="AE955" s="112">
        <v>1.0</v>
      </c>
      <c r="AF955" s="6"/>
      <c r="AG955" s="112">
        <v>0.25</v>
      </c>
      <c r="AH955" s="112">
        <v>1.0</v>
      </c>
      <c r="AI955" s="68" t="s">
        <v>64</v>
      </c>
      <c r="AJ955" s="112">
        <v>0.0</v>
      </c>
      <c r="AK955" s="6"/>
      <c r="AL955" s="6"/>
      <c r="AM955" s="112">
        <v>0.0</v>
      </c>
      <c r="AN955" s="112">
        <v>0.0</v>
      </c>
      <c r="AO955" s="112">
        <v>100.0</v>
      </c>
      <c r="AP955" s="112">
        <v>1.0</v>
      </c>
      <c r="AQ955" s="112">
        <v>1.56</v>
      </c>
      <c r="AR955" s="112">
        <v>0.07104693</v>
      </c>
      <c r="AS955" s="112">
        <v>81.68457</v>
      </c>
      <c r="AT955" s="112">
        <v>0.010275</v>
      </c>
      <c r="AU955" s="112">
        <v>0.0703</v>
      </c>
      <c r="AV955" s="112">
        <v>0.047775</v>
      </c>
      <c r="AW955" s="112">
        <v>0.2109</v>
      </c>
      <c r="AX955" s="112">
        <v>0.0</v>
      </c>
      <c r="AY955" s="112">
        <v>0.6827177</v>
      </c>
      <c r="AZ955" s="112">
        <v>-6.618521</v>
      </c>
    </row>
    <row r="956" hidden="1">
      <c r="A956">
        <f t="shared" si="2"/>
        <v>0</v>
      </c>
      <c r="B956" t="str">
        <f t="shared" si="3"/>
        <v/>
      </c>
      <c r="C956" t="str">
        <f>if(and(D$4&gt;1,E956=PROSES!$D$22),,D956)</f>
        <v/>
      </c>
      <c r="D956" s="1" t="str">
        <f>if(and(F$4&gt;1,F956=PROSES!$B$10),,F956)</f>
        <v/>
      </c>
      <c r="E956" t="str">
        <f t="shared" si="4"/>
        <v/>
      </c>
      <c r="F956" t="str">
        <f t="shared" si="5"/>
        <v/>
      </c>
      <c r="G956" s="1" t="str">
        <f>if(Z956=PROSES!$E$29,T956,)</f>
        <v/>
      </c>
      <c r="H956" t="str">
        <f>if(X956=PROSES!$E$29,T956,)</f>
        <v/>
      </c>
      <c r="I956" t="str">
        <f t="shared" si="6"/>
        <v/>
      </c>
      <c r="J956" t="str">
        <f>if(and($K$4&gt;1,R956=PROSES!$C$2),,K956)</f>
        <v/>
      </c>
      <c r="K956" s="1" t="str">
        <f>if(and($L$4&gt;1,L956=PROSES!$B$2),,L956)</f>
        <v/>
      </c>
      <c r="L956" t="str">
        <f t="shared" si="7"/>
        <v/>
      </c>
      <c r="M956" t="str">
        <f>if(Z956=PROSES!$B$3,T956,)</f>
        <v/>
      </c>
      <c r="N956" t="str">
        <f>if(X956=PROSES!$B$3,T956,)</f>
        <v/>
      </c>
      <c r="O956" t="str">
        <f t="shared" si="8"/>
        <v/>
      </c>
      <c r="P956" t="str">
        <f>if(Z956=PROSES!$B$1,T956,)</f>
        <v/>
      </c>
      <c r="Q956" t="str">
        <f>if(X956=PROSES!$B$1,T956,)</f>
        <v/>
      </c>
      <c r="R956" t="str">
        <f t="shared" si="9"/>
        <v>CAWANG4PULOGADUNG</v>
      </c>
      <c r="S956" s="3"/>
      <c r="T956" s="68" t="s">
        <v>1617</v>
      </c>
      <c r="U956" s="68" t="s">
        <v>58</v>
      </c>
      <c r="V956" s="68" t="s">
        <v>58</v>
      </c>
      <c r="W956" s="114" t="s">
        <v>304</v>
      </c>
      <c r="X956" s="68" t="s">
        <v>742</v>
      </c>
      <c r="Y956" s="68" t="s">
        <v>538</v>
      </c>
      <c r="Z956" s="68" t="s">
        <v>1618</v>
      </c>
      <c r="AA956" s="68" t="s">
        <v>249</v>
      </c>
      <c r="AB956" s="6"/>
      <c r="AC956" s="6"/>
      <c r="AD956" s="112">
        <v>0.0</v>
      </c>
      <c r="AE956" s="112">
        <v>1.0</v>
      </c>
      <c r="AF956" s="6"/>
      <c r="AG956" s="112">
        <v>12.6</v>
      </c>
      <c r="AH956" s="112">
        <v>1.0</v>
      </c>
      <c r="AI956" s="68" t="s">
        <v>64</v>
      </c>
      <c r="AJ956" s="112">
        <v>0.0</v>
      </c>
      <c r="AK956" s="6"/>
      <c r="AL956" s="6"/>
      <c r="AM956" s="112">
        <v>0.0</v>
      </c>
      <c r="AN956" s="112">
        <v>0.0</v>
      </c>
      <c r="AO956" s="112">
        <v>100.0</v>
      </c>
      <c r="AP956" s="112">
        <v>1.0</v>
      </c>
      <c r="AQ956" s="112">
        <v>0.58</v>
      </c>
      <c r="AR956" s="112">
        <v>5.480241</v>
      </c>
      <c r="AS956" s="112">
        <v>71.59837</v>
      </c>
      <c r="AT956" s="112">
        <v>1.72998</v>
      </c>
      <c r="AU956" s="112">
        <v>5.20002</v>
      </c>
      <c r="AV956" s="112">
        <v>3.61998</v>
      </c>
      <c r="AW956" s="112">
        <v>15.60006</v>
      </c>
      <c r="AX956" s="112">
        <v>0.0</v>
      </c>
      <c r="AY956" s="112">
        <v>0.642939</v>
      </c>
      <c r="AZ956" s="112">
        <v>8.101665</v>
      </c>
    </row>
    <row r="957" hidden="1">
      <c r="A957">
        <f t="shared" si="2"/>
        <v>0</v>
      </c>
      <c r="B957" t="str">
        <f t="shared" si="3"/>
        <v/>
      </c>
      <c r="C957" t="str">
        <f>if(and(D$4&gt;1,E957=PROSES!$D$22),,D957)</f>
        <v/>
      </c>
      <c r="D957" s="1" t="str">
        <f>if(and(F$4&gt;1,F957=PROSES!$B$10),,F957)</f>
        <v/>
      </c>
      <c r="E957" t="str">
        <f t="shared" si="4"/>
        <v/>
      </c>
      <c r="F957" t="str">
        <f t="shared" si="5"/>
        <v/>
      </c>
      <c r="G957" s="1" t="str">
        <f>if(Z957=PROSES!$E$29,T957,)</f>
        <v/>
      </c>
      <c r="H957" t="str">
        <f>if(X957=PROSES!$E$29,T957,)</f>
        <v/>
      </c>
      <c r="I957" t="str">
        <f t="shared" si="6"/>
        <v/>
      </c>
      <c r="J957" t="str">
        <f>if(and($K$4&gt;1,R957=PROSES!$C$2),,K957)</f>
        <v/>
      </c>
      <c r="K957" s="1" t="str">
        <f>if(and($L$4&gt;1,L957=PROSES!$B$2),,L957)</f>
        <v/>
      </c>
      <c r="L957" t="str">
        <f t="shared" si="7"/>
        <v/>
      </c>
      <c r="M957" t="str">
        <f>if(Z957=PROSES!$B$3,T957,)</f>
        <v/>
      </c>
      <c r="N957" t="str">
        <f>if(X957=PROSES!$B$3,T957,)</f>
        <v/>
      </c>
      <c r="O957" t="str">
        <f t="shared" si="8"/>
        <v/>
      </c>
      <c r="P957" t="str">
        <f>if(Z957=PROSES!$B$1,T957,)</f>
        <v/>
      </c>
      <c r="Q957" t="str">
        <f>if(X957=PROSES!$B$1,T957,)</f>
        <v/>
      </c>
      <c r="R957" t="str">
        <f t="shared" si="9"/>
        <v>CAWANG4PULOGADUNG</v>
      </c>
      <c r="S957" s="3"/>
      <c r="T957" s="68" t="s">
        <v>1619</v>
      </c>
      <c r="U957" s="68" t="s">
        <v>58</v>
      </c>
      <c r="V957" s="68" t="s">
        <v>58</v>
      </c>
      <c r="W957" s="68" t="s">
        <v>304</v>
      </c>
      <c r="X957" s="68" t="s">
        <v>742</v>
      </c>
      <c r="Y957" s="112" t="s">
        <v>540</v>
      </c>
      <c r="Z957" s="68" t="s">
        <v>1618</v>
      </c>
      <c r="AA957" s="68" t="s">
        <v>249</v>
      </c>
      <c r="AB957" s="6"/>
      <c r="AC957" s="6"/>
      <c r="AD957" s="112">
        <v>0.0</v>
      </c>
      <c r="AE957" s="112">
        <v>1.0</v>
      </c>
      <c r="AF957" s="6"/>
      <c r="AG957" s="112">
        <v>12.6</v>
      </c>
      <c r="AH957" s="112">
        <v>1.0</v>
      </c>
      <c r="AI957" s="68" t="s">
        <v>64</v>
      </c>
      <c r="AJ957" s="112">
        <v>0.0</v>
      </c>
      <c r="AK957" s="6"/>
      <c r="AL957" s="6"/>
      <c r="AM957" s="112">
        <v>0.0</v>
      </c>
      <c r="AN957" s="112">
        <v>0.0</v>
      </c>
      <c r="AO957" s="112">
        <v>100.0</v>
      </c>
      <c r="AP957" s="112">
        <v>1.0</v>
      </c>
      <c r="AQ957" s="112">
        <v>0.58</v>
      </c>
      <c r="AR957" s="112">
        <v>5.480241</v>
      </c>
      <c r="AS957" s="112">
        <v>71.59837</v>
      </c>
      <c r="AT957" s="112">
        <v>1.72998</v>
      </c>
      <c r="AU957" s="112">
        <v>5.20002</v>
      </c>
      <c r="AV957" s="112">
        <v>3.61998</v>
      </c>
      <c r="AW957" s="112">
        <v>15.60006</v>
      </c>
      <c r="AX957" s="112">
        <v>0.0</v>
      </c>
      <c r="AY957" s="112">
        <v>0.642939</v>
      </c>
      <c r="AZ957" s="112">
        <v>8.101665</v>
      </c>
    </row>
    <row r="958" hidden="1">
      <c r="A958">
        <f t="shared" si="2"/>
        <v>0</v>
      </c>
      <c r="B958" t="str">
        <f t="shared" si="3"/>
        <v/>
      </c>
      <c r="C958" t="str">
        <f>if(and(D$4&gt;1,E958=PROSES!$D$22),,D958)</f>
        <v/>
      </c>
      <c r="D958" s="1" t="str">
        <f>if(and(F$4&gt;1,F958=PROSES!$B$10),,F958)</f>
        <v/>
      </c>
      <c r="E958" t="str">
        <f t="shared" si="4"/>
        <v/>
      </c>
      <c r="F958" t="str">
        <f t="shared" si="5"/>
        <v/>
      </c>
      <c r="G958" s="1" t="str">
        <f>if(Z958=PROSES!$E$29,T958,)</f>
        <v/>
      </c>
      <c r="H958" t="str">
        <f>if(X958=PROSES!$E$29,T958,)</f>
        <v/>
      </c>
      <c r="I958" t="str">
        <f t="shared" si="6"/>
        <v/>
      </c>
      <c r="J958" t="str">
        <f>if(and($K$4&gt;1,R958=PROSES!$C$2),,K958)</f>
        <v/>
      </c>
      <c r="K958" s="1" t="str">
        <f>if(and($L$4&gt;1,L958=PROSES!$B$2),,L958)</f>
        <v/>
      </c>
      <c r="L958" t="str">
        <f t="shared" si="7"/>
        <v/>
      </c>
      <c r="M958" t="str">
        <f>if(Z958=PROSES!$B$3,T958,)</f>
        <v/>
      </c>
      <c r="N958" t="str">
        <f>if(X958=PROSES!$B$3,T958,)</f>
        <v/>
      </c>
      <c r="O958" t="str">
        <f t="shared" si="8"/>
        <v/>
      </c>
      <c r="P958" t="str">
        <f>if(Z958=PROSES!$B$1,T958,)</f>
        <v/>
      </c>
      <c r="Q958" t="str">
        <f>if(X958=PROSES!$B$1,T958,)</f>
        <v/>
      </c>
      <c r="R958" t="str">
        <f t="shared" si="9"/>
        <v>PULOGADUNGGAMBIRLAMA</v>
      </c>
      <c r="S958" s="3"/>
      <c r="T958" s="68" t="s">
        <v>1620</v>
      </c>
      <c r="U958" s="68" t="s">
        <v>58</v>
      </c>
      <c r="V958" s="68" t="s">
        <v>58</v>
      </c>
      <c r="W958" s="68" t="s">
        <v>1621</v>
      </c>
      <c r="X958" s="68" t="s">
        <v>1618</v>
      </c>
      <c r="Y958" s="112" t="s">
        <v>249</v>
      </c>
      <c r="Z958" s="68" t="s">
        <v>1622</v>
      </c>
      <c r="AA958" s="68" t="s">
        <v>252</v>
      </c>
      <c r="AB958" s="6"/>
      <c r="AC958" s="6"/>
      <c r="AD958" s="112">
        <v>0.0</v>
      </c>
      <c r="AE958" s="112">
        <v>1.0</v>
      </c>
      <c r="AF958" s="6"/>
      <c r="AG958" s="112">
        <v>11.5</v>
      </c>
      <c r="AH958" s="112">
        <v>1.0</v>
      </c>
      <c r="AI958" s="68" t="s">
        <v>64</v>
      </c>
      <c r="AJ958" s="112">
        <v>0.0</v>
      </c>
      <c r="AK958" s="6"/>
      <c r="AL958" s="6"/>
      <c r="AM958" s="112">
        <v>0.0</v>
      </c>
      <c r="AN958" s="112">
        <v>0.0</v>
      </c>
      <c r="AO958" s="112">
        <v>100.0</v>
      </c>
      <c r="AP958" s="112">
        <v>1.0</v>
      </c>
      <c r="AQ958" s="112">
        <v>0.5</v>
      </c>
      <c r="AR958" s="112">
        <v>1.742231</v>
      </c>
      <c r="AS958" s="112">
        <v>56.96028</v>
      </c>
      <c r="AT958" s="112">
        <v>0.9499</v>
      </c>
      <c r="AU958" s="112">
        <v>1.4605</v>
      </c>
      <c r="AV958" s="112">
        <v>2.6749</v>
      </c>
      <c r="AW958" s="112">
        <v>4.3815</v>
      </c>
      <c r="AX958" s="112">
        <v>0.0</v>
      </c>
      <c r="AY958" s="112">
        <v>0.6490383</v>
      </c>
      <c r="AZ958" s="112">
        <v>2.475695</v>
      </c>
    </row>
    <row r="959" hidden="1">
      <c r="A959">
        <f t="shared" si="2"/>
        <v>0</v>
      </c>
      <c r="B959" t="str">
        <f t="shared" si="3"/>
        <v/>
      </c>
      <c r="C959" t="str">
        <f>if(and(D$4&gt;1,E959=PROSES!$D$22),,D959)</f>
        <v/>
      </c>
      <c r="D959" s="1" t="str">
        <f>if(and(F$4&gt;1,F959=PROSES!$B$10),,F959)</f>
        <v/>
      </c>
      <c r="E959" t="str">
        <f t="shared" si="4"/>
        <v/>
      </c>
      <c r="F959" t="str">
        <f t="shared" si="5"/>
        <v/>
      </c>
      <c r="G959" s="1" t="str">
        <f>if(Z959=PROSES!$E$29,T959,)</f>
        <v/>
      </c>
      <c r="H959" t="str">
        <f>if(X959=PROSES!$E$29,T959,)</f>
        <v/>
      </c>
      <c r="I959" t="str">
        <f t="shared" si="6"/>
        <v/>
      </c>
      <c r="J959" t="str">
        <f>if(and($K$4&gt;1,R959=PROSES!$C$2),,K959)</f>
        <v/>
      </c>
      <c r="K959" s="1" t="str">
        <f>if(and($L$4&gt;1,L959=PROSES!$B$2),,L959)</f>
        <v/>
      </c>
      <c r="L959" t="str">
        <f t="shared" si="7"/>
        <v/>
      </c>
      <c r="M959" t="str">
        <f>if(Z959=PROSES!$B$3,T959,)</f>
        <v/>
      </c>
      <c r="N959" t="str">
        <f>if(X959=PROSES!$B$3,T959,)</f>
        <v/>
      </c>
      <c r="O959" t="str">
        <f t="shared" si="8"/>
        <v/>
      </c>
      <c r="P959" t="str">
        <f>if(Z959=PROSES!$B$1,T959,)</f>
        <v/>
      </c>
      <c r="Q959" t="str">
        <f>if(X959=PROSES!$B$1,T959,)</f>
        <v/>
      </c>
      <c r="R959" t="str">
        <f t="shared" si="9"/>
        <v>PULOGADUNG KONVENSIONALPULOGADUNG GIS BARU</v>
      </c>
      <c r="S959" s="3"/>
      <c r="T959" s="68" t="s">
        <v>1623</v>
      </c>
      <c r="U959" s="68" t="s">
        <v>58</v>
      </c>
      <c r="V959" s="68" t="s">
        <v>58</v>
      </c>
      <c r="W959" s="114" t="s">
        <v>297</v>
      </c>
      <c r="X959" s="68" t="s">
        <v>1616</v>
      </c>
      <c r="Y959" s="68" t="s">
        <v>66</v>
      </c>
      <c r="Z959" s="68" t="s">
        <v>298</v>
      </c>
      <c r="AA959" s="68" t="s">
        <v>66</v>
      </c>
      <c r="AB959" s="6"/>
      <c r="AC959" s="6"/>
      <c r="AD959" s="112">
        <v>0.0</v>
      </c>
      <c r="AE959" s="112">
        <v>1.0</v>
      </c>
      <c r="AF959" s="6"/>
      <c r="AG959" s="112">
        <v>0.4</v>
      </c>
      <c r="AH959" s="112">
        <v>1.0</v>
      </c>
      <c r="AI959" s="68" t="s">
        <v>64</v>
      </c>
      <c r="AJ959" s="112">
        <v>0.0</v>
      </c>
      <c r="AK959" s="6"/>
      <c r="AL959" s="6"/>
      <c r="AM959" s="112">
        <v>0.0</v>
      </c>
      <c r="AN959" s="112">
        <v>0.0</v>
      </c>
      <c r="AO959" s="112">
        <v>100.0</v>
      </c>
      <c r="AP959" s="112">
        <v>1.0</v>
      </c>
      <c r="AQ959" s="112">
        <v>1.636</v>
      </c>
      <c r="AR959" s="112">
        <v>0.07405068</v>
      </c>
      <c r="AS959" s="112">
        <v>84.26477</v>
      </c>
      <c r="AT959" s="112">
        <v>0.0074</v>
      </c>
      <c r="AU959" s="112">
        <v>0.07368001</v>
      </c>
      <c r="AV959" s="112">
        <v>0.0672</v>
      </c>
      <c r="AW959" s="112">
        <v>0.2212</v>
      </c>
      <c r="AX959" s="112">
        <v>0.0</v>
      </c>
      <c r="AY959" s="112">
        <v>0.7165352</v>
      </c>
      <c r="AZ959" s="112">
        <v>-16.33087</v>
      </c>
    </row>
    <row r="960" hidden="1">
      <c r="A960">
        <f t="shared" si="2"/>
        <v>0</v>
      </c>
      <c r="B960" t="str">
        <f t="shared" si="3"/>
        <v/>
      </c>
      <c r="C960" t="str">
        <f>if(and(D$4&gt;1,E960=PROSES!$D$22),,D960)</f>
        <v/>
      </c>
      <c r="D960" s="1" t="str">
        <f>if(and(F$4&gt;1,F960=PROSES!$B$10),,F960)</f>
        <v/>
      </c>
      <c r="E960" t="str">
        <f t="shared" si="4"/>
        <v/>
      </c>
      <c r="F960" t="str">
        <f t="shared" si="5"/>
        <v/>
      </c>
      <c r="G960" s="1" t="str">
        <f>if(Z960=PROSES!$E$29,T960,)</f>
        <v/>
      </c>
      <c r="H960" t="str">
        <f>if(X960=PROSES!$E$29,T960,)</f>
        <v/>
      </c>
      <c r="I960" t="str">
        <f t="shared" si="6"/>
        <v/>
      </c>
      <c r="J960" t="str">
        <f>if(and($K$4&gt;1,R960=PROSES!$C$2),,K960)</f>
        <v/>
      </c>
      <c r="K960" s="1" t="str">
        <f>if(and($L$4&gt;1,L960=PROSES!$B$2),,L960)</f>
        <v/>
      </c>
      <c r="L960" t="str">
        <f t="shared" si="7"/>
        <v/>
      </c>
      <c r="M960" t="str">
        <f>if(Z960=PROSES!$B$3,T960,)</f>
        <v/>
      </c>
      <c r="N960" t="str">
        <f>if(X960=PROSES!$B$3,T960,)</f>
        <v/>
      </c>
      <c r="O960" t="str">
        <f t="shared" si="8"/>
        <v/>
      </c>
      <c r="P960" t="str">
        <f>if(Z960=PROSES!$B$1,T960,)</f>
        <v/>
      </c>
      <c r="Q960" t="str">
        <f>if(X960=PROSES!$B$1,T960,)</f>
        <v/>
      </c>
      <c r="R960" t="str">
        <f t="shared" si="9"/>
        <v>PULOGADUNG KONVENSIONALPULOGADUNG GIS BARU</v>
      </c>
      <c r="S960" s="3"/>
      <c r="T960" s="68" t="s">
        <v>1624</v>
      </c>
      <c r="U960" s="68" t="s">
        <v>58</v>
      </c>
      <c r="V960" s="68" t="s">
        <v>58</v>
      </c>
      <c r="W960" s="114" t="s">
        <v>297</v>
      </c>
      <c r="X960" s="68" t="s">
        <v>1616</v>
      </c>
      <c r="Y960" s="68" t="s">
        <v>66</v>
      </c>
      <c r="Z960" s="68" t="s">
        <v>298</v>
      </c>
      <c r="AA960" s="68" t="s">
        <v>66</v>
      </c>
      <c r="AB960" s="6"/>
      <c r="AC960" s="6"/>
      <c r="AD960" s="112">
        <v>0.0</v>
      </c>
      <c r="AE960" s="112">
        <v>1.0</v>
      </c>
      <c r="AF960" s="6"/>
      <c r="AG960" s="112">
        <v>0.4</v>
      </c>
      <c r="AH960" s="112">
        <v>1.0</v>
      </c>
      <c r="AI960" s="68" t="s">
        <v>64</v>
      </c>
      <c r="AJ960" s="112">
        <v>0.0</v>
      </c>
      <c r="AK960" s="6"/>
      <c r="AL960" s="6"/>
      <c r="AM960" s="112">
        <v>0.0</v>
      </c>
      <c r="AN960" s="112">
        <v>0.0</v>
      </c>
      <c r="AO960" s="112">
        <v>100.0</v>
      </c>
      <c r="AP960" s="112">
        <v>1.0</v>
      </c>
      <c r="AQ960" s="112">
        <v>1.636</v>
      </c>
      <c r="AR960" s="112">
        <v>0.07405068</v>
      </c>
      <c r="AS960" s="112">
        <v>84.26477</v>
      </c>
      <c r="AT960" s="112">
        <v>0.0074</v>
      </c>
      <c r="AU960" s="112">
        <v>0.07368001</v>
      </c>
      <c r="AV960" s="112">
        <v>0.0672</v>
      </c>
      <c r="AW960" s="112">
        <v>0.2212</v>
      </c>
      <c r="AX960" s="112">
        <v>0.0</v>
      </c>
      <c r="AY960" s="112">
        <v>0.7165352</v>
      </c>
      <c r="AZ960" s="112">
        <v>-16.33087</v>
      </c>
    </row>
    <row r="961" hidden="1">
      <c r="A961">
        <f t="shared" si="2"/>
        <v>0</v>
      </c>
      <c r="B961" t="str">
        <f t="shared" si="3"/>
        <v/>
      </c>
      <c r="C961" t="str">
        <f>if(and(D$4&gt;1,E961=PROSES!$D$22),,D961)</f>
        <v/>
      </c>
      <c r="D961" s="1" t="str">
        <f>if(and(F$4&gt;1,F961=PROSES!$B$10),,F961)</f>
        <v/>
      </c>
      <c r="E961" t="str">
        <f t="shared" si="4"/>
        <v/>
      </c>
      <c r="F961" t="str">
        <f t="shared" si="5"/>
        <v/>
      </c>
      <c r="G961" s="1" t="str">
        <f>if(Z961=PROSES!$E$29,T961,)</f>
        <v/>
      </c>
      <c r="H961" t="str">
        <f>if(X961=PROSES!$E$29,T961,)</f>
        <v/>
      </c>
      <c r="I961" t="str">
        <f t="shared" si="6"/>
        <v/>
      </c>
      <c r="J961" t="str">
        <f>if(and($K$4&gt;1,R961=PROSES!$C$2),,K961)</f>
        <v/>
      </c>
      <c r="K961" s="1" t="str">
        <f>if(and($L$4&gt;1,L961=PROSES!$B$2),,L961)</f>
        <v/>
      </c>
      <c r="L961" t="str">
        <f t="shared" si="7"/>
        <v/>
      </c>
      <c r="M961" t="str">
        <f>if(Z961=PROSES!$B$3,T961,)</f>
        <v/>
      </c>
      <c r="N961" t="str">
        <f>if(X961=PROSES!$B$3,T961,)</f>
        <v/>
      </c>
      <c r="O961" t="str">
        <f t="shared" si="8"/>
        <v/>
      </c>
      <c r="P961" t="str">
        <f>if(Z961=PROSES!$B$1,T961,)</f>
        <v/>
      </c>
      <c r="Q961" t="str">
        <f>if(X961=PROSES!$B$1,T961,)</f>
        <v/>
      </c>
      <c r="R961" t="str">
        <f t="shared" si="9"/>
        <v>PULOGADUNG KONVENSIONALPENGGILINGAN</v>
      </c>
      <c r="S961" s="3"/>
      <c r="T961" s="68" t="s">
        <v>1625</v>
      </c>
      <c r="U961" s="68" t="s">
        <v>58</v>
      </c>
      <c r="V961" s="68" t="s">
        <v>58</v>
      </c>
      <c r="W961" s="114" t="s">
        <v>282</v>
      </c>
      <c r="X961" s="68" t="s">
        <v>1616</v>
      </c>
      <c r="Y961" s="68" t="s">
        <v>66</v>
      </c>
      <c r="Z961" s="68" t="s">
        <v>1626</v>
      </c>
      <c r="AA961" s="68" t="s">
        <v>66</v>
      </c>
      <c r="AB961" s="6"/>
      <c r="AC961" s="6"/>
      <c r="AD961" s="112">
        <v>0.0</v>
      </c>
      <c r="AE961" s="112">
        <v>1.0</v>
      </c>
      <c r="AF961" s="6"/>
      <c r="AG961" s="112">
        <v>4.3</v>
      </c>
      <c r="AH961" s="112">
        <v>1.0</v>
      </c>
      <c r="AI961" s="68" t="s">
        <v>64</v>
      </c>
      <c r="AJ961" s="112">
        <v>0.0</v>
      </c>
      <c r="AK961" s="6"/>
      <c r="AL961" s="6"/>
      <c r="AM961" s="112">
        <v>0.0</v>
      </c>
      <c r="AN961" s="112">
        <v>0.0</v>
      </c>
      <c r="AO961" s="112">
        <v>100.0</v>
      </c>
      <c r="AP961" s="112">
        <v>1.0</v>
      </c>
      <c r="AQ961" s="112">
        <v>1.56</v>
      </c>
      <c r="AR961" s="112">
        <v>1.222007</v>
      </c>
      <c r="AS961" s="112">
        <v>81.68457</v>
      </c>
      <c r="AT961" s="112">
        <v>0.17673</v>
      </c>
      <c r="AU961" s="112">
        <v>1.20916</v>
      </c>
      <c r="AV961" s="112">
        <v>0.82173</v>
      </c>
      <c r="AW961" s="112">
        <v>3.62748</v>
      </c>
      <c r="AX961" s="112">
        <v>0.0</v>
      </c>
      <c r="AY961" s="112">
        <v>0.6827177</v>
      </c>
      <c r="AZ961" s="112">
        <v>-6.618521</v>
      </c>
    </row>
    <row r="962" hidden="1">
      <c r="A962">
        <f t="shared" si="2"/>
        <v>0</v>
      </c>
      <c r="B962" t="str">
        <f t="shared" si="3"/>
        <v/>
      </c>
      <c r="C962" t="str">
        <f>if(and(D$4&gt;1,E962=PROSES!$D$22),,D962)</f>
        <v/>
      </c>
      <c r="D962" s="1" t="str">
        <f>if(and(F$4&gt;1,F962=PROSES!$B$10),,F962)</f>
        <v/>
      </c>
      <c r="E962" t="str">
        <f t="shared" si="4"/>
        <v/>
      </c>
      <c r="F962" t="str">
        <f t="shared" si="5"/>
        <v/>
      </c>
      <c r="G962" s="1" t="str">
        <f>if(Z962=PROSES!$E$29,T962,)</f>
        <v/>
      </c>
      <c r="H962" t="str">
        <f>if(X962=PROSES!$E$29,T962,)</f>
        <v/>
      </c>
      <c r="I962" t="str">
        <f t="shared" si="6"/>
        <v/>
      </c>
      <c r="J962" t="str">
        <f>if(and($K$4&gt;1,R962=PROSES!$C$2),,K962)</f>
        <v/>
      </c>
      <c r="K962" s="1" t="str">
        <f>if(and($L$4&gt;1,L962=PROSES!$B$2),,L962)</f>
        <v/>
      </c>
      <c r="L962" t="str">
        <f t="shared" si="7"/>
        <v/>
      </c>
      <c r="M962" t="str">
        <f>if(Z962=PROSES!$B$3,T962,)</f>
        <v/>
      </c>
      <c r="N962" t="str">
        <f>if(X962=PROSES!$B$3,T962,)</f>
        <v/>
      </c>
      <c r="O962" t="str">
        <f t="shared" si="8"/>
        <v/>
      </c>
      <c r="P962" t="str">
        <f>if(Z962=PROSES!$B$1,T962,)</f>
        <v/>
      </c>
      <c r="Q962" t="str">
        <f>if(X962=PROSES!$B$1,T962,)</f>
        <v/>
      </c>
      <c r="R962" t="str">
        <f t="shared" si="9"/>
        <v>BEKASI</v>
      </c>
      <c r="S962" s="3"/>
      <c r="T962" s="68" t="s">
        <v>1627</v>
      </c>
      <c r="U962" s="68" t="s">
        <v>58</v>
      </c>
      <c r="V962" s="68" t="s">
        <v>58</v>
      </c>
      <c r="W962" s="68" t="s">
        <v>282</v>
      </c>
      <c r="X962" s="68"/>
      <c r="Y962" s="68" t="s">
        <v>1628</v>
      </c>
      <c r="Z962" s="68" t="s">
        <v>283</v>
      </c>
      <c r="AA962" s="112" t="s">
        <v>61</v>
      </c>
      <c r="AB962" s="6"/>
      <c r="AC962" s="6"/>
      <c r="AD962" s="112">
        <v>0.0</v>
      </c>
      <c r="AE962" s="112">
        <v>1.0</v>
      </c>
      <c r="AF962" s="6"/>
      <c r="AG962" s="112">
        <v>4.3</v>
      </c>
      <c r="AH962" s="112">
        <v>1.0</v>
      </c>
      <c r="AI962" s="68" t="s">
        <v>64</v>
      </c>
      <c r="AJ962" s="112">
        <v>0.0</v>
      </c>
      <c r="AK962" s="6"/>
      <c r="AL962" s="6"/>
      <c r="AM962" s="112">
        <v>0.0</v>
      </c>
      <c r="AN962" s="112">
        <v>0.0</v>
      </c>
      <c r="AO962" s="112">
        <v>100.0</v>
      </c>
      <c r="AP962" s="112">
        <v>1.0</v>
      </c>
      <c r="AQ962" s="112">
        <v>1.56</v>
      </c>
      <c r="AR962" s="112">
        <v>1.222007</v>
      </c>
      <c r="AS962" s="112">
        <v>81.68457</v>
      </c>
      <c r="AT962" s="112">
        <v>0.17673</v>
      </c>
      <c r="AU962" s="112">
        <v>1.20916</v>
      </c>
      <c r="AV962" s="112">
        <v>0.82173</v>
      </c>
      <c r="AW962" s="112">
        <v>3.62748</v>
      </c>
      <c r="AX962" s="112">
        <v>0.0</v>
      </c>
      <c r="AY962" s="112">
        <v>0.6827177</v>
      </c>
      <c r="AZ962" s="112">
        <v>-6.618521</v>
      </c>
    </row>
    <row r="963" hidden="1">
      <c r="A963">
        <f t="shared" si="2"/>
        <v>0</v>
      </c>
      <c r="B963" t="str">
        <f t="shared" si="3"/>
        <v/>
      </c>
      <c r="C963" t="str">
        <f>if(and(D$4&gt;1,E963=PROSES!$D$22),,D963)</f>
        <v/>
      </c>
      <c r="D963" s="1" t="str">
        <f>if(and(F$4&gt;1,F963=PROSES!$B$10),,F963)</f>
        <v/>
      </c>
      <c r="E963" t="str">
        <f t="shared" si="4"/>
        <v/>
      </c>
      <c r="F963" t="str">
        <f t="shared" si="5"/>
        <v/>
      </c>
      <c r="G963" s="1" t="str">
        <f>if(Z963=PROSES!$E$29,T963,)</f>
        <v/>
      </c>
      <c r="H963" t="str">
        <f>if(X963=PROSES!$E$29,T963,)</f>
        <v/>
      </c>
      <c r="I963" t="str">
        <f t="shared" si="6"/>
        <v/>
      </c>
      <c r="J963" t="str">
        <f>if(and($K$4&gt;1,R963=PROSES!$C$2),,K963)</f>
        <v/>
      </c>
      <c r="K963" s="1" t="str">
        <f>if(and($L$4&gt;1,L963=PROSES!$B$2),,L963)</f>
        <v/>
      </c>
      <c r="L963" t="str">
        <f t="shared" si="7"/>
        <v/>
      </c>
      <c r="M963" t="str">
        <f>if(Z963=PROSES!$B$3,T963,)</f>
        <v/>
      </c>
      <c r="N963" t="str">
        <f>if(X963=PROSES!$B$3,T963,)</f>
        <v/>
      </c>
      <c r="O963" t="str">
        <f t="shared" si="8"/>
        <v/>
      </c>
      <c r="P963" t="str">
        <f>if(Z963=PROSES!$B$1,T963,)</f>
        <v/>
      </c>
      <c r="Q963" t="str">
        <f>if(X963=PROSES!$B$1,T963,)</f>
        <v/>
      </c>
      <c r="R963" t="str">
        <f t="shared" si="9"/>
        <v>PENGGILINGANBEKASI</v>
      </c>
      <c r="S963" s="3"/>
      <c r="T963" s="68" t="s">
        <v>1629</v>
      </c>
      <c r="U963" s="68" t="s">
        <v>58</v>
      </c>
      <c r="V963" s="68" t="s">
        <v>58</v>
      </c>
      <c r="W963" s="68" t="s">
        <v>282</v>
      </c>
      <c r="X963" s="68" t="s">
        <v>1626</v>
      </c>
      <c r="Y963" s="68" t="s">
        <v>66</v>
      </c>
      <c r="Z963" s="68" t="s">
        <v>283</v>
      </c>
      <c r="AA963" s="112" t="s">
        <v>61</v>
      </c>
      <c r="AB963" s="6"/>
      <c r="AC963" s="6"/>
      <c r="AD963" s="112">
        <v>0.0</v>
      </c>
      <c r="AE963" s="112">
        <v>1.0</v>
      </c>
      <c r="AF963" s="6"/>
      <c r="AG963" s="112">
        <v>4.3</v>
      </c>
      <c r="AH963" s="112">
        <v>1.0</v>
      </c>
      <c r="AI963" s="68" t="s">
        <v>64</v>
      </c>
      <c r="AJ963" s="112">
        <v>0.0</v>
      </c>
      <c r="AK963" s="6"/>
      <c r="AL963" s="6"/>
      <c r="AM963" s="112">
        <v>0.0</v>
      </c>
      <c r="AN963" s="112">
        <v>0.0</v>
      </c>
      <c r="AO963" s="112">
        <v>100.0</v>
      </c>
      <c r="AP963" s="112">
        <v>1.0</v>
      </c>
      <c r="AQ963" s="112">
        <v>1.56</v>
      </c>
      <c r="AR963" s="112">
        <v>1.222007</v>
      </c>
      <c r="AS963" s="112">
        <v>81.68457</v>
      </c>
      <c r="AT963" s="112">
        <v>0.17673</v>
      </c>
      <c r="AU963" s="112">
        <v>1.20916</v>
      </c>
      <c r="AV963" s="112">
        <v>0.82173</v>
      </c>
      <c r="AW963" s="112">
        <v>3.62748</v>
      </c>
      <c r="AX963" s="112">
        <v>0.0</v>
      </c>
      <c r="AY963" s="112">
        <v>0.6827177</v>
      </c>
      <c r="AZ963" s="112">
        <v>-6.618521</v>
      </c>
    </row>
    <row r="964" hidden="1">
      <c r="A964">
        <f t="shared" si="2"/>
        <v>0</v>
      </c>
      <c r="B964" t="str">
        <f t="shared" si="3"/>
        <v/>
      </c>
      <c r="C964" t="str">
        <f>if(and(D$4&gt;1,E964=PROSES!$D$22),,D964)</f>
        <v/>
      </c>
      <c r="D964" s="1" t="str">
        <f>if(and(F$4&gt;1,F964=PROSES!$B$10),,F964)</f>
        <v/>
      </c>
      <c r="E964" t="str">
        <f t="shared" si="4"/>
        <v/>
      </c>
      <c r="F964" t="str">
        <f t="shared" si="5"/>
        <v/>
      </c>
      <c r="G964" s="1" t="str">
        <f>if(Z964=PROSES!$E$29,T964,)</f>
        <v/>
      </c>
      <c r="H964" t="str">
        <f>if(X964=PROSES!$E$29,T964,)</f>
        <v/>
      </c>
      <c r="I964" t="str">
        <f t="shared" si="6"/>
        <v/>
      </c>
      <c r="J964" t="str">
        <f>if(and($K$4&gt;1,R964=PROSES!$C$2),,K964)</f>
        <v/>
      </c>
      <c r="K964" s="1" t="str">
        <f>if(and($L$4&gt;1,L964=PROSES!$B$2),,L964)</f>
        <v/>
      </c>
      <c r="L964" t="str">
        <f t="shared" si="7"/>
        <v/>
      </c>
      <c r="M964" t="str">
        <f>if(Z964=PROSES!$B$3,T964,)</f>
        <v/>
      </c>
      <c r="N964" t="str">
        <f>if(X964=PROSES!$B$3,T964,)</f>
        <v/>
      </c>
      <c r="O964" t="str">
        <f t="shared" si="8"/>
        <v/>
      </c>
      <c r="P964" t="str">
        <f>if(Z964=PROSES!$B$1,T964,)</f>
        <v/>
      </c>
      <c r="Q964" t="str">
        <f>if(X964=PROSES!$B$1,T964,)</f>
        <v/>
      </c>
      <c r="R964" t="str">
        <f t="shared" si="9"/>
        <v>PENGGILINGANPENGGILINGAN BARU</v>
      </c>
      <c r="S964" s="3"/>
      <c r="T964" s="68" t="s">
        <v>3937</v>
      </c>
      <c r="U964" s="68" t="s">
        <v>58</v>
      </c>
      <c r="V964" s="68" t="s">
        <v>58</v>
      </c>
      <c r="W964" s="68" t="s">
        <v>3938</v>
      </c>
      <c r="X964" s="68" t="s">
        <v>1626</v>
      </c>
      <c r="Y964" s="68" t="s">
        <v>61</v>
      </c>
      <c r="Z964" s="68" t="s">
        <v>3939</v>
      </c>
      <c r="AA964" s="68" t="s">
        <v>61</v>
      </c>
      <c r="AB964" s="6"/>
      <c r="AC964" s="6"/>
      <c r="AD964" s="112">
        <v>0.0</v>
      </c>
      <c r="AE964" s="112">
        <v>1.0</v>
      </c>
      <c r="AF964" s="6"/>
      <c r="AG964" s="112">
        <v>3.079</v>
      </c>
      <c r="AH964" s="112">
        <v>1.0</v>
      </c>
      <c r="AI964" s="68" t="s">
        <v>64</v>
      </c>
      <c r="AJ964" s="112">
        <v>0.0</v>
      </c>
      <c r="AK964" s="6"/>
      <c r="AL964" s="6"/>
      <c r="AM964" s="112">
        <v>0.0</v>
      </c>
      <c r="AN964" s="112">
        <v>0.0</v>
      </c>
      <c r="AO964" s="112">
        <v>100.0</v>
      </c>
      <c r="AP964" s="112">
        <v>1.0</v>
      </c>
      <c r="AQ964" s="112">
        <v>0.777</v>
      </c>
      <c r="AR964" s="112">
        <v>0.4986722</v>
      </c>
      <c r="AS964" s="112">
        <v>83.76138</v>
      </c>
      <c r="AT964" s="112">
        <v>0.0541904</v>
      </c>
      <c r="AU964" s="112">
        <v>0.495719</v>
      </c>
      <c r="AV964" s="112">
        <v>0.517272</v>
      </c>
      <c r="AW964" s="112">
        <v>1.493315</v>
      </c>
      <c r="AX964" s="112">
        <v>0.0</v>
      </c>
      <c r="AY964" s="112">
        <v>0.7351774</v>
      </c>
      <c r="AZ964" s="112">
        <v>-18.66199</v>
      </c>
    </row>
    <row r="965" hidden="1">
      <c r="A965">
        <f t="shared" si="2"/>
        <v>0</v>
      </c>
      <c r="B965" t="str">
        <f t="shared" si="3"/>
        <v/>
      </c>
      <c r="C965" t="str">
        <f>if(and(D$4&gt;1,E965=PROSES!$D$22),,D965)</f>
        <v/>
      </c>
      <c r="D965" s="1" t="str">
        <f>if(and(F$4&gt;1,F965=PROSES!$B$10),,F965)</f>
        <v/>
      </c>
      <c r="E965" t="str">
        <f t="shared" si="4"/>
        <v/>
      </c>
      <c r="F965" t="str">
        <f t="shared" si="5"/>
        <v/>
      </c>
      <c r="G965" s="1" t="str">
        <f>if(Z965=PROSES!$E$29,T965,)</f>
        <v/>
      </c>
      <c r="H965" t="str">
        <f>if(X965=PROSES!$E$29,T965,)</f>
        <v/>
      </c>
      <c r="I965" t="str">
        <f t="shared" si="6"/>
        <v/>
      </c>
      <c r="J965" t="str">
        <f>if(and($K$4&gt;1,R965=PROSES!$C$2),,K965)</f>
        <v/>
      </c>
      <c r="K965" s="1" t="str">
        <f>if(and($L$4&gt;1,L965=PROSES!$B$2),,L965)</f>
        <v/>
      </c>
      <c r="L965" t="str">
        <f t="shared" si="7"/>
        <v/>
      </c>
      <c r="M965" t="str">
        <f>if(Z965=PROSES!$B$3,T965,)</f>
        <v/>
      </c>
      <c r="N965" t="str">
        <f>if(X965=PROSES!$B$3,T965,)</f>
        <v/>
      </c>
      <c r="O965" t="str">
        <f t="shared" si="8"/>
        <v/>
      </c>
      <c r="P965" t="str">
        <f>if(Z965=PROSES!$B$1,T965,)</f>
        <v/>
      </c>
      <c r="Q965" t="str">
        <f>if(X965=PROSES!$B$1,T965,)</f>
        <v/>
      </c>
      <c r="R965" t="str">
        <f t="shared" si="9"/>
        <v>PENGGILINGANPENGGILINGAN BARU</v>
      </c>
      <c r="S965" s="3"/>
      <c r="T965" s="68" t="s">
        <v>3940</v>
      </c>
      <c r="U965" s="68" t="s">
        <v>58</v>
      </c>
      <c r="V965" s="68" t="s">
        <v>58</v>
      </c>
      <c r="W965" s="68" t="s">
        <v>3938</v>
      </c>
      <c r="X965" s="68" t="s">
        <v>1626</v>
      </c>
      <c r="Y965" s="68" t="s">
        <v>66</v>
      </c>
      <c r="Z965" s="68" t="s">
        <v>3939</v>
      </c>
      <c r="AA965" s="68" t="s">
        <v>66</v>
      </c>
      <c r="AB965" s="6"/>
      <c r="AC965" s="6"/>
      <c r="AD965" s="112">
        <v>0.0</v>
      </c>
      <c r="AE965" s="112">
        <v>1.0</v>
      </c>
      <c r="AF965" s="6"/>
      <c r="AG965" s="112">
        <v>3.079</v>
      </c>
      <c r="AH965" s="112">
        <v>1.0</v>
      </c>
      <c r="AI965" s="68" t="s">
        <v>64</v>
      </c>
      <c r="AJ965" s="112">
        <v>0.0</v>
      </c>
      <c r="AK965" s="6"/>
      <c r="AL965" s="6"/>
      <c r="AM965" s="112">
        <v>0.0</v>
      </c>
      <c r="AN965" s="112">
        <v>0.0</v>
      </c>
      <c r="AO965" s="112">
        <v>100.0</v>
      </c>
      <c r="AP965" s="112">
        <v>1.0</v>
      </c>
      <c r="AQ965" s="112">
        <v>0.777</v>
      </c>
      <c r="AR965" s="112">
        <v>0.4986722</v>
      </c>
      <c r="AS965" s="112">
        <v>83.76138</v>
      </c>
      <c r="AT965" s="112">
        <v>0.0541904</v>
      </c>
      <c r="AU965" s="112">
        <v>0.495719</v>
      </c>
      <c r="AV965" s="112">
        <v>0.517272</v>
      </c>
      <c r="AW965" s="112">
        <v>1.493315</v>
      </c>
      <c r="AX965" s="112">
        <v>0.0</v>
      </c>
      <c r="AY965" s="112">
        <v>0.7351774</v>
      </c>
      <c r="AZ965" s="112">
        <v>-18.66199</v>
      </c>
    </row>
    <row r="966" hidden="1">
      <c r="A966">
        <f t="shared" si="2"/>
        <v>0</v>
      </c>
      <c r="B966" t="str">
        <f t="shared" si="3"/>
        <v/>
      </c>
      <c r="C966" t="str">
        <f>if(and(D$4&gt;1,E966=PROSES!$D$22),,D966)</f>
        <v/>
      </c>
      <c r="D966" s="1" t="str">
        <f>if(and(F$4&gt;1,F966=PROSES!$B$10),,F966)</f>
        <v/>
      </c>
      <c r="E966" t="str">
        <f t="shared" si="4"/>
        <v/>
      </c>
      <c r="F966" t="str">
        <f t="shared" si="5"/>
        <v/>
      </c>
      <c r="G966" s="1" t="str">
        <f>if(Z966=PROSES!$E$29,T966,)</f>
        <v/>
      </c>
      <c r="H966" t="str">
        <f>if(X966=PROSES!$E$29,T966,)</f>
        <v/>
      </c>
      <c r="I966" t="str">
        <f t="shared" si="6"/>
        <v/>
      </c>
      <c r="J966" t="str">
        <f>if(and($K$4&gt;1,R966=PROSES!$C$2),,K966)</f>
        <v/>
      </c>
      <c r="K966" s="1" t="str">
        <f>if(and($L$4&gt;1,L966=PROSES!$B$2),,L966)</f>
        <v/>
      </c>
      <c r="L966" t="str">
        <f t="shared" si="7"/>
        <v/>
      </c>
      <c r="M966" t="str">
        <f>if(Z966=PROSES!$B$3,T966,)</f>
        <v/>
      </c>
      <c r="N966" t="str">
        <f>if(X966=PROSES!$B$3,T966,)</f>
        <v/>
      </c>
      <c r="O966" t="str">
        <f t="shared" si="8"/>
        <v/>
      </c>
      <c r="P966" t="str">
        <f>if(Z966=PROSES!$B$1,T966,)</f>
        <v/>
      </c>
      <c r="Q966" t="str">
        <f>if(X966=PROSES!$B$1,T966,)</f>
        <v/>
      </c>
      <c r="R966" t="str">
        <f t="shared" si="9"/>
        <v>PENGGILINGAN</v>
      </c>
      <c r="S966" s="3"/>
      <c r="T966" s="68" t="s">
        <v>3941</v>
      </c>
      <c r="U966" s="68" t="s">
        <v>58</v>
      </c>
      <c r="V966" s="68" t="s">
        <v>58</v>
      </c>
      <c r="W966" s="68" t="s">
        <v>282</v>
      </c>
      <c r="X966" s="68" t="s">
        <v>1626</v>
      </c>
      <c r="Y966" s="68" t="s">
        <v>61</v>
      </c>
      <c r="Z966" s="68"/>
      <c r="AA966" s="68" t="s">
        <v>1631</v>
      </c>
      <c r="AB966" s="6"/>
      <c r="AC966" s="6"/>
      <c r="AD966" s="112">
        <v>0.0</v>
      </c>
      <c r="AE966" s="112">
        <v>1.0</v>
      </c>
      <c r="AF966" s="6"/>
      <c r="AG966" s="112">
        <v>4.4</v>
      </c>
      <c r="AH966" s="112">
        <v>1.0</v>
      </c>
      <c r="AI966" s="68" t="s">
        <v>64</v>
      </c>
      <c r="AJ966" s="112">
        <v>0.0</v>
      </c>
      <c r="AK966" s="6"/>
      <c r="AL966" s="6"/>
      <c r="AM966" s="112">
        <v>0.0</v>
      </c>
      <c r="AN966" s="112">
        <v>0.0</v>
      </c>
      <c r="AO966" s="112">
        <v>100.0</v>
      </c>
      <c r="AP966" s="112">
        <v>1.0</v>
      </c>
      <c r="AQ966" s="112">
        <v>1.56</v>
      </c>
      <c r="AR966" s="112">
        <v>1.250426</v>
      </c>
      <c r="AS966" s="112">
        <v>81.68457</v>
      </c>
      <c r="AT966" s="112">
        <v>0.18084</v>
      </c>
      <c r="AU966" s="112">
        <v>1.23728</v>
      </c>
      <c r="AV966" s="112">
        <v>0.84084</v>
      </c>
      <c r="AW966" s="112">
        <v>3.71184</v>
      </c>
      <c r="AX966" s="112">
        <v>0.0</v>
      </c>
      <c r="AY966" s="112">
        <v>0.6827177</v>
      </c>
      <c r="AZ966" s="112">
        <v>-6.618521</v>
      </c>
    </row>
    <row r="967" hidden="1">
      <c r="A967">
        <f t="shared" si="2"/>
        <v>0</v>
      </c>
      <c r="B967" t="str">
        <f t="shared" si="3"/>
        <v/>
      </c>
      <c r="C967" t="str">
        <f>if(and(D$4&gt;1,E967=PROSES!$D$22),,D967)</f>
        <v/>
      </c>
      <c r="D967" s="1" t="str">
        <f>if(and(F$4&gt;1,F967=PROSES!$B$10),,F967)</f>
        <v/>
      </c>
      <c r="E967" t="str">
        <f t="shared" si="4"/>
        <v/>
      </c>
      <c r="F967" t="str">
        <f t="shared" si="5"/>
        <v/>
      </c>
      <c r="G967" s="1" t="str">
        <f>if(Z967=PROSES!$E$29,T967,)</f>
        <v/>
      </c>
      <c r="H967" t="str">
        <f>if(X967=PROSES!$E$29,T967,)</f>
        <v/>
      </c>
      <c r="I967" t="str">
        <f t="shared" si="6"/>
        <v/>
      </c>
      <c r="J967" t="str">
        <f>if(and($K$4&gt;1,R967=PROSES!$C$2),,K967)</f>
        <v/>
      </c>
      <c r="K967" s="1" t="str">
        <f>if(and($L$4&gt;1,L967=PROSES!$B$2),,L967)</f>
        <v/>
      </c>
      <c r="L967" t="str">
        <f t="shared" si="7"/>
        <v/>
      </c>
      <c r="M967" t="str">
        <f>if(Z967=PROSES!$B$3,T967,)</f>
        <v/>
      </c>
      <c r="N967" t="str">
        <f>if(X967=PROSES!$B$3,T967,)</f>
        <v/>
      </c>
      <c r="O967" t="str">
        <f t="shared" si="8"/>
        <v/>
      </c>
      <c r="P967" t="str">
        <f>if(Z967=PROSES!$B$1,T967,)</f>
        <v/>
      </c>
      <c r="Q967" t="str">
        <f>if(X967=PROSES!$B$1,T967,)</f>
        <v/>
      </c>
      <c r="R967" t="str">
        <f t="shared" si="9"/>
        <v>PEGANGSANKELAPA GADING</v>
      </c>
      <c r="S967" s="3"/>
      <c r="T967" s="68" t="s">
        <v>1633</v>
      </c>
      <c r="U967" s="68" t="s">
        <v>58</v>
      </c>
      <c r="V967" s="68" t="s">
        <v>58</v>
      </c>
      <c r="W967" s="68" t="s">
        <v>59</v>
      </c>
      <c r="X967" s="68" t="s">
        <v>1634</v>
      </c>
      <c r="Y967" s="68" t="s">
        <v>61</v>
      </c>
      <c r="Z967" s="68" t="s">
        <v>1192</v>
      </c>
      <c r="AA967" s="115">
        <v>44260.0</v>
      </c>
      <c r="AB967" s="6"/>
      <c r="AC967" s="6"/>
      <c r="AD967" s="112">
        <v>0.0</v>
      </c>
      <c r="AE967" s="112">
        <v>1.0</v>
      </c>
      <c r="AF967" s="6"/>
      <c r="AG967" s="112">
        <v>6.099</v>
      </c>
      <c r="AH967" s="112">
        <v>1.0</v>
      </c>
      <c r="AI967" s="68" t="s">
        <v>64</v>
      </c>
      <c r="AJ967" s="112">
        <v>0.0</v>
      </c>
      <c r="AK967" s="6"/>
      <c r="AL967" s="6"/>
      <c r="AM967" s="112">
        <v>0.0</v>
      </c>
      <c r="AN967" s="112">
        <v>0.0</v>
      </c>
      <c r="AO967" s="112">
        <v>100.0</v>
      </c>
      <c r="AP967" s="112">
        <v>1.0</v>
      </c>
      <c r="AQ967" s="112">
        <v>2.73</v>
      </c>
      <c r="AR967" s="112">
        <v>1.620803</v>
      </c>
      <c r="AS967" s="112">
        <v>76.21999</v>
      </c>
      <c r="AT967" s="112">
        <v>0.3860667</v>
      </c>
      <c r="AU967" s="112">
        <v>1.574152</v>
      </c>
      <c r="AV967" s="112">
        <v>1.300917</v>
      </c>
      <c r="AW967" s="112">
        <v>4.722456</v>
      </c>
      <c r="AX967" s="112">
        <v>0.0</v>
      </c>
      <c r="AY967" s="112">
        <v>0.6742607</v>
      </c>
      <c r="AZ967" s="112">
        <v>-2.423059</v>
      </c>
    </row>
    <row r="968" hidden="1">
      <c r="A968">
        <f t="shared" si="2"/>
        <v>0</v>
      </c>
      <c r="B968" t="str">
        <f t="shared" si="3"/>
        <v/>
      </c>
      <c r="C968" t="str">
        <f>if(and(D$4&gt;1,E968=PROSES!$D$22),,D968)</f>
        <v/>
      </c>
      <c r="D968" s="1" t="str">
        <f>if(and(F$4&gt;1,F968=PROSES!$B$10),,F968)</f>
        <v/>
      </c>
      <c r="E968" t="str">
        <f t="shared" si="4"/>
        <v/>
      </c>
      <c r="F968" t="str">
        <f t="shared" si="5"/>
        <v/>
      </c>
      <c r="G968" s="1" t="str">
        <f>if(Z968=PROSES!$E$29,T968,)</f>
        <v/>
      </c>
      <c r="H968" t="str">
        <f>if(X968=PROSES!$E$29,T968,)</f>
        <v/>
      </c>
      <c r="I968" t="str">
        <f t="shared" si="6"/>
        <v/>
      </c>
      <c r="J968" t="str">
        <f>if(and($K$4&gt;1,R968=PROSES!$C$2),,K968)</f>
        <v/>
      </c>
      <c r="K968" s="1" t="str">
        <f>if(and($L$4&gt;1,L968=PROSES!$B$2),,L968)</f>
        <v/>
      </c>
      <c r="L968" t="str">
        <f t="shared" si="7"/>
        <v/>
      </c>
      <c r="M968" t="str">
        <f>if(Z968=PROSES!$B$3,T968,)</f>
        <v/>
      </c>
      <c r="N968" t="str">
        <f>if(X968=PROSES!$B$3,T968,)</f>
        <v/>
      </c>
      <c r="O968" t="str">
        <f t="shared" si="8"/>
        <v/>
      </c>
      <c r="P968" t="str">
        <f>if(Z968=PROSES!$B$1,T968,)</f>
        <v/>
      </c>
      <c r="Q968" t="str">
        <f>if(X968=PROSES!$B$1,T968,)</f>
        <v/>
      </c>
      <c r="R968" t="str">
        <f t="shared" si="9"/>
        <v>PEGANGSAN</v>
      </c>
      <c r="S968" s="3"/>
      <c r="T968" s="68" t="s">
        <v>1635</v>
      </c>
      <c r="U968" s="68" t="s">
        <v>58</v>
      </c>
      <c r="V968" s="68" t="s">
        <v>58</v>
      </c>
      <c r="W968" s="68" t="s">
        <v>59</v>
      </c>
      <c r="X968" s="68" t="s">
        <v>1634</v>
      </c>
      <c r="Y968" s="68" t="s">
        <v>66</v>
      </c>
      <c r="Z968" s="68"/>
      <c r="AA968" s="68" t="s">
        <v>1636</v>
      </c>
      <c r="AB968" s="6"/>
      <c r="AC968" s="6"/>
      <c r="AD968" s="112">
        <v>0.0</v>
      </c>
      <c r="AE968" s="112">
        <v>1.0</v>
      </c>
      <c r="AF968" s="6"/>
      <c r="AG968" s="112">
        <v>0.998</v>
      </c>
      <c r="AH968" s="112">
        <v>1.0</v>
      </c>
      <c r="AI968" s="68" t="s">
        <v>64</v>
      </c>
      <c r="AJ968" s="112">
        <v>0.0</v>
      </c>
      <c r="AK968" s="6"/>
      <c r="AL968" s="6"/>
      <c r="AM968" s="112">
        <v>0.0</v>
      </c>
      <c r="AN968" s="112">
        <v>0.0</v>
      </c>
      <c r="AO968" s="112">
        <v>100.0</v>
      </c>
      <c r="AP968" s="112">
        <v>1.0</v>
      </c>
      <c r="AQ968" s="112">
        <v>2.73</v>
      </c>
      <c r="AR968" s="112">
        <v>0.2652175</v>
      </c>
      <c r="AS968" s="112">
        <v>76.21999</v>
      </c>
      <c r="AT968" s="112">
        <v>0.0631734</v>
      </c>
      <c r="AU968" s="112">
        <v>0.2575838</v>
      </c>
      <c r="AV968" s="112">
        <v>0.2128734</v>
      </c>
      <c r="AW968" s="112">
        <v>0.7727514</v>
      </c>
      <c r="AX968" s="112">
        <v>0.0</v>
      </c>
      <c r="AY968" s="112">
        <v>0.6742607</v>
      </c>
      <c r="AZ968" s="112">
        <v>-2.423059</v>
      </c>
    </row>
    <row r="969" hidden="1">
      <c r="A969">
        <f t="shared" si="2"/>
        <v>0</v>
      </c>
      <c r="B969" t="str">
        <f t="shared" si="3"/>
        <v/>
      </c>
      <c r="C969" t="str">
        <f>if(and(D$4&gt;1,E969=PROSES!$D$22),,D969)</f>
        <v/>
      </c>
      <c r="D969" s="1" t="str">
        <f>if(and(F$4&gt;1,F969=PROSES!$B$10),,F969)</f>
        <v/>
      </c>
      <c r="E969" t="str">
        <f t="shared" si="4"/>
        <v/>
      </c>
      <c r="F969" t="str">
        <f t="shared" si="5"/>
        <v/>
      </c>
      <c r="G969" s="1" t="str">
        <f>if(Z969=PROSES!$E$29,T969,)</f>
        <v/>
      </c>
      <c r="H969" t="str">
        <f>if(X969=PROSES!$E$29,T969,)</f>
        <v/>
      </c>
      <c r="I969" t="str">
        <f t="shared" si="6"/>
        <v/>
      </c>
      <c r="J969" t="str">
        <f>if(and($K$4&gt;1,R969=PROSES!$C$2),,K969)</f>
        <v/>
      </c>
      <c r="K969" s="1" t="str">
        <f>if(and($L$4&gt;1,L969=PROSES!$B$2),,L969)</f>
        <v/>
      </c>
      <c r="L969" t="str">
        <f t="shared" si="7"/>
        <v/>
      </c>
      <c r="M969" t="str">
        <f>if(Z969=PROSES!$B$3,T969,)</f>
        <v/>
      </c>
      <c r="N969" t="str">
        <f>if(X969=PROSES!$B$3,T969,)</f>
        <v/>
      </c>
      <c r="O969" t="str">
        <f t="shared" si="8"/>
        <v/>
      </c>
      <c r="P969" t="str">
        <f>if(Z969=PROSES!$B$1,T969,)</f>
        <v/>
      </c>
      <c r="Q969" t="str">
        <f>if(X969=PROSES!$B$1,T969,)</f>
        <v/>
      </c>
      <c r="R969" t="str">
        <f t="shared" si="9"/>
        <v>PULOGADUNG GIS BARU</v>
      </c>
      <c r="S969" s="3"/>
      <c r="T969" s="68" t="s">
        <v>1637</v>
      </c>
      <c r="U969" s="68" t="s">
        <v>58</v>
      </c>
      <c r="V969" s="68" t="s">
        <v>58</v>
      </c>
      <c r="W969" s="68" t="s">
        <v>297</v>
      </c>
      <c r="X969" s="68"/>
      <c r="Y969" s="68" t="s">
        <v>1636</v>
      </c>
      <c r="Z969" s="68" t="s">
        <v>298</v>
      </c>
      <c r="AA969" s="68" t="s">
        <v>61</v>
      </c>
      <c r="AB969" s="6"/>
      <c r="AC969" s="6"/>
      <c r="AD969" s="112">
        <v>0.0</v>
      </c>
      <c r="AE969" s="112">
        <v>1.0</v>
      </c>
      <c r="AF969" s="6"/>
      <c r="AG969" s="112">
        <v>0.07</v>
      </c>
      <c r="AH969" s="112">
        <v>1.0</v>
      </c>
      <c r="AI969" s="68" t="s">
        <v>64</v>
      </c>
      <c r="AJ969" s="112">
        <v>0.0</v>
      </c>
      <c r="AK969" s="6"/>
      <c r="AL969" s="6"/>
      <c r="AM969" s="112">
        <v>0.0</v>
      </c>
      <c r="AN969" s="112">
        <v>0.0</v>
      </c>
      <c r="AO969" s="112">
        <v>100.0</v>
      </c>
      <c r="AP969" s="112">
        <v>1.0</v>
      </c>
      <c r="AQ969" s="112">
        <v>1.636</v>
      </c>
      <c r="AR969" s="112">
        <v>0.01295887</v>
      </c>
      <c r="AS969" s="112">
        <v>84.26477</v>
      </c>
      <c r="AT969" s="112">
        <v>0.001295</v>
      </c>
      <c r="AU969" s="112">
        <v>0.012894</v>
      </c>
      <c r="AV969" s="112">
        <v>0.01176</v>
      </c>
      <c r="AW969" s="112">
        <v>0.03871</v>
      </c>
      <c r="AX969" s="112">
        <v>0.0</v>
      </c>
      <c r="AY969" s="112">
        <v>0.7165352</v>
      </c>
      <c r="AZ969" s="112">
        <v>-16.33087</v>
      </c>
    </row>
    <row r="970" hidden="1">
      <c r="A970">
        <f t="shared" si="2"/>
        <v>0</v>
      </c>
      <c r="B970" t="str">
        <f t="shared" si="3"/>
        <v/>
      </c>
      <c r="C970" t="str">
        <f>if(and(D$4&gt;1,E970=PROSES!$D$22),,D970)</f>
        <v/>
      </c>
      <c r="D970" s="1" t="str">
        <f>if(and(F$4&gt;1,F970=PROSES!$B$10),,F970)</f>
        <v/>
      </c>
      <c r="E970" t="str">
        <f t="shared" si="4"/>
        <v/>
      </c>
      <c r="F970" t="str">
        <f t="shared" si="5"/>
        <v/>
      </c>
      <c r="G970" s="1" t="str">
        <f>if(Z970=PROSES!$E$29,T970,)</f>
        <v/>
      </c>
      <c r="H970" t="str">
        <f>if(X970=PROSES!$E$29,T970,)</f>
        <v/>
      </c>
      <c r="I970" t="str">
        <f t="shared" si="6"/>
        <v/>
      </c>
      <c r="J970" t="str">
        <f>if(and($K$4&gt;1,R970=PROSES!$C$2),,K970)</f>
        <v/>
      </c>
      <c r="K970" s="1" t="str">
        <f>if(and($L$4&gt;1,L970=PROSES!$B$2),,L970)</f>
        <v/>
      </c>
      <c r="L970" t="str">
        <f t="shared" si="7"/>
        <v/>
      </c>
      <c r="M970" t="str">
        <f>if(Z970=PROSES!$B$3,T970,)</f>
        <v/>
      </c>
      <c r="N970" t="str">
        <f>if(X970=PROSES!$B$3,T970,)</f>
        <v/>
      </c>
      <c r="O970" t="str">
        <f t="shared" si="8"/>
        <v/>
      </c>
      <c r="P970" t="str">
        <f>if(Z970=PROSES!$B$1,T970,)</f>
        <v/>
      </c>
      <c r="Q970" t="str">
        <f>if(X970=PROSES!$B$1,T970,)</f>
        <v/>
      </c>
      <c r="R970" t="str">
        <f t="shared" si="9"/>
        <v>PEGANGSAN</v>
      </c>
      <c r="S970" s="3"/>
      <c r="T970" s="68" t="s">
        <v>1638</v>
      </c>
      <c r="U970" s="68" t="s">
        <v>58</v>
      </c>
      <c r="V970" s="68" t="s">
        <v>58</v>
      </c>
      <c r="W970" s="68" t="s">
        <v>59</v>
      </c>
      <c r="X970" s="68" t="s">
        <v>1634</v>
      </c>
      <c r="Y970" s="68" t="s">
        <v>66</v>
      </c>
      <c r="Z970" s="68"/>
      <c r="AA970" s="68" t="s">
        <v>1639</v>
      </c>
      <c r="AB970" s="6"/>
      <c r="AC970" s="6"/>
      <c r="AD970" s="112">
        <v>0.0</v>
      </c>
      <c r="AE970" s="112">
        <v>1.0</v>
      </c>
      <c r="AF970" s="6"/>
      <c r="AG970" s="112">
        <v>0.998</v>
      </c>
      <c r="AH970" s="112">
        <v>1.0</v>
      </c>
      <c r="AI970" s="68" t="s">
        <v>64</v>
      </c>
      <c r="AJ970" s="112">
        <v>0.0</v>
      </c>
      <c r="AK970" s="6"/>
      <c r="AL970" s="6"/>
      <c r="AM970" s="112">
        <v>0.0</v>
      </c>
      <c r="AN970" s="112">
        <v>0.0</v>
      </c>
      <c r="AO970" s="112">
        <v>100.0</v>
      </c>
      <c r="AP970" s="112">
        <v>1.0</v>
      </c>
      <c r="AQ970" s="112">
        <v>2.73</v>
      </c>
      <c r="AR970" s="112">
        <v>0.2652175</v>
      </c>
      <c r="AS970" s="112">
        <v>76.21999</v>
      </c>
      <c r="AT970" s="112">
        <v>0.0631734</v>
      </c>
      <c r="AU970" s="112">
        <v>0.2575838</v>
      </c>
      <c r="AV970" s="112">
        <v>0.2128734</v>
      </c>
      <c r="AW970" s="112">
        <v>0.7727514</v>
      </c>
      <c r="AX970" s="112">
        <v>0.0</v>
      </c>
      <c r="AY970" s="112">
        <v>0.6742607</v>
      </c>
      <c r="AZ970" s="112">
        <v>-2.423059</v>
      </c>
    </row>
    <row r="971" hidden="1">
      <c r="A971">
        <f t="shared" si="2"/>
        <v>0</v>
      </c>
      <c r="B971" t="str">
        <f t="shared" si="3"/>
        <v/>
      </c>
      <c r="C971" t="str">
        <f>if(and(D$4&gt;1,E971=PROSES!$D$22),,D971)</f>
        <v/>
      </c>
      <c r="D971" s="1" t="str">
        <f>if(and(F$4&gt;1,F971=PROSES!$B$10),,F971)</f>
        <v/>
      </c>
      <c r="E971" t="str">
        <f t="shared" si="4"/>
        <v/>
      </c>
      <c r="F971" t="str">
        <f t="shared" si="5"/>
        <v/>
      </c>
      <c r="G971" s="1" t="str">
        <f>if(Z971=PROSES!$E$29,T971,)</f>
        <v/>
      </c>
      <c r="H971" t="str">
        <f>if(X971=PROSES!$E$29,T971,)</f>
        <v/>
      </c>
      <c r="I971" t="str">
        <f t="shared" si="6"/>
        <v/>
      </c>
      <c r="J971" t="str">
        <f>if(and($K$4&gt;1,R971=PROSES!$C$2),,K971)</f>
        <v/>
      </c>
      <c r="K971" s="1" t="str">
        <f>if(and($L$4&gt;1,L971=PROSES!$B$2),,L971)</f>
        <v/>
      </c>
      <c r="L971" t="str">
        <f t="shared" si="7"/>
        <v/>
      </c>
      <c r="M971" t="str">
        <f>if(Z971=PROSES!$B$3,T971,)</f>
        <v/>
      </c>
      <c r="N971" t="str">
        <f>if(X971=PROSES!$B$3,T971,)</f>
        <v/>
      </c>
      <c r="O971" t="str">
        <f t="shared" si="8"/>
        <v/>
      </c>
      <c r="P971" t="str">
        <f>if(Z971=PROSES!$B$1,T971,)</f>
        <v/>
      </c>
      <c r="Q971" t="str">
        <f>if(X971=PROSES!$B$1,T971,)</f>
        <v/>
      </c>
      <c r="R971" t="str">
        <f t="shared" si="9"/>
        <v>PULOGADUNG GIS BARU</v>
      </c>
      <c r="S971" s="3"/>
      <c r="T971" s="68" t="s">
        <v>1640</v>
      </c>
      <c r="U971" s="68" t="s">
        <v>58</v>
      </c>
      <c r="V971" s="68" t="s">
        <v>58</v>
      </c>
      <c r="W971" s="68" t="s">
        <v>297</v>
      </c>
      <c r="X971" s="68"/>
      <c r="Y971" s="68" t="s">
        <v>1639</v>
      </c>
      <c r="Z971" s="68" t="s">
        <v>298</v>
      </c>
      <c r="AA971" s="68" t="s">
        <v>61</v>
      </c>
      <c r="AB971" s="6"/>
      <c r="AC971" s="6"/>
      <c r="AD971" s="112">
        <v>0.0</v>
      </c>
      <c r="AE971" s="112">
        <v>1.0</v>
      </c>
      <c r="AF971" s="6"/>
      <c r="AG971" s="112">
        <v>0.07</v>
      </c>
      <c r="AH971" s="112">
        <v>1.0</v>
      </c>
      <c r="AI971" s="68" t="s">
        <v>64</v>
      </c>
      <c r="AJ971" s="112">
        <v>0.0</v>
      </c>
      <c r="AK971" s="6"/>
      <c r="AL971" s="6"/>
      <c r="AM971" s="112">
        <v>0.0</v>
      </c>
      <c r="AN971" s="112">
        <v>0.0</v>
      </c>
      <c r="AO971" s="112">
        <v>100.0</v>
      </c>
      <c r="AP971" s="112">
        <v>1.0</v>
      </c>
      <c r="AQ971" s="112">
        <v>1.636</v>
      </c>
      <c r="AR971" s="112">
        <v>0.01295887</v>
      </c>
      <c r="AS971" s="112">
        <v>84.26477</v>
      </c>
      <c r="AT971" s="112">
        <v>0.001295</v>
      </c>
      <c r="AU971" s="112">
        <v>0.012894</v>
      </c>
      <c r="AV971" s="112">
        <v>0.01176</v>
      </c>
      <c r="AW971" s="112">
        <v>0.03871</v>
      </c>
      <c r="AX971" s="112">
        <v>0.0</v>
      </c>
      <c r="AY971" s="112">
        <v>0.7165352</v>
      </c>
      <c r="AZ971" s="112">
        <v>-16.33087</v>
      </c>
    </row>
    <row r="972" hidden="1">
      <c r="A972">
        <f t="shared" si="2"/>
        <v>0</v>
      </c>
      <c r="B972" t="str">
        <f t="shared" si="3"/>
        <v/>
      </c>
      <c r="C972" t="str">
        <f>if(and(D$4&gt;1,E972=PROSES!$D$22),,D972)</f>
        <v/>
      </c>
      <c r="D972" s="1" t="str">
        <f>if(and(F$4&gt;1,F972=PROSES!$B$10),,F972)</f>
        <v/>
      </c>
      <c r="E972" t="str">
        <f t="shared" si="4"/>
        <v/>
      </c>
      <c r="F972" t="str">
        <f t="shared" si="5"/>
        <v/>
      </c>
      <c r="G972" s="1" t="str">
        <f>if(Z972=PROSES!$E$29,T972,)</f>
        <v/>
      </c>
      <c r="H972" t="str">
        <f>if(X972=PROSES!$E$29,T972,)</f>
        <v/>
      </c>
      <c r="I972" t="str">
        <f t="shared" si="6"/>
        <v/>
      </c>
      <c r="J972" t="str">
        <f>if(and($K$4&gt;1,R972=PROSES!$C$2),,K972)</f>
        <v/>
      </c>
      <c r="K972" s="1" t="str">
        <f>if(and($L$4&gt;1,L972=PROSES!$B$2),,L972)</f>
        <v/>
      </c>
      <c r="L972" t="str">
        <f t="shared" si="7"/>
        <v/>
      </c>
      <c r="M972" t="str">
        <f>if(Z972=PROSES!$B$3,T972,)</f>
        <v/>
      </c>
      <c r="N972" t="str">
        <f>if(X972=PROSES!$B$3,T972,)</f>
        <v/>
      </c>
      <c r="O972" t="str">
        <f t="shared" si="8"/>
        <v/>
      </c>
      <c r="P972" t="str">
        <f>if(Z972=PROSES!$B$1,T972,)</f>
        <v/>
      </c>
      <c r="Q972" t="str">
        <f>if(X972=PROSES!$B$1,T972,)</f>
        <v/>
      </c>
      <c r="R972" t="str">
        <f t="shared" si="9"/>
        <v>PEGANGSANPULOGADUNG GIS</v>
      </c>
      <c r="S972" s="3"/>
      <c r="T972" s="68" t="s">
        <v>1641</v>
      </c>
      <c r="U972" s="68" t="s">
        <v>58</v>
      </c>
      <c r="V972" s="68" t="s">
        <v>58</v>
      </c>
      <c r="W972" s="68" t="s">
        <v>282</v>
      </c>
      <c r="X972" s="68" t="s">
        <v>1634</v>
      </c>
      <c r="Y972" s="68" t="s">
        <v>61</v>
      </c>
      <c r="Z972" s="68" t="s">
        <v>1615</v>
      </c>
      <c r="AA972" s="68" t="s">
        <v>66</v>
      </c>
      <c r="AB972" s="6"/>
      <c r="AC972" s="6"/>
      <c r="AD972" s="112">
        <v>0.0</v>
      </c>
      <c r="AE972" s="112">
        <v>1.0</v>
      </c>
      <c r="AF972" s="6"/>
      <c r="AG972" s="112">
        <v>0.996</v>
      </c>
      <c r="AH972" s="112">
        <v>1.0</v>
      </c>
      <c r="AI972" s="68" t="s">
        <v>64</v>
      </c>
      <c r="AJ972" s="112">
        <v>0.0</v>
      </c>
      <c r="AK972" s="6"/>
      <c r="AL972" s="6"/>
      <c r="AM972" s="112">
        <v>0.0</v>
      </c>
      <c r="AN972" s="112">
        <v>0.0</v>
      </c>
      <c r="AO972" s="112">
        <v>100.0</v>
      </c>
      <c r="AP972" s="112">
        <v>1.0</v>
      </c>
      <c r="AQ972" s="112">
        <v>1.56</v>
      </c>
      <c r="AR972" s="112">
        <v>0.283051</v>
      </c>
      <c r="AS972" s="112">
        <v>81.68457</v>
      </c>
      <c r="AT972" s="112">
        <v>0.0409356</v>
      </c>
      <c r="AU972" s="112">
        <v>0.2800752</v>
      </c>
      <c r="AV972" s="112">
        <v>0.1903356</v>
      </c>
      <c r="AW972" s="112">
        <v>0.8402256</v>
      </c>
      <c r="AX972" s="112">
        <v>0.0</v>
      </c>
      <c r="AY972" s="112">
        <v>0.6827177</v>
      </c>
      <c r="AZ972" s="112">
        <v>-6.618521</v>
      </c>
    </row>
    <row r="973" hidden="1">
      <c r="A973">
        <f t="shared" si="2"/>
        <v>0</v>
      </c>
      <c r="B973" t="str">
        <f t="shared" si="3"/>
        <v/>
      </c>
      <c r="C973" t="str">
        <f>if(and(D$4&gt;1,E973=PROSES!$D$22),,D973)</f>
        <v/>
      </c>
      <c r="D973" s="1" t="str">
        <f>if(and(F$4&gt;1,F973=PROSES!$B$10),,F973)</f>
        <v/>
      </c>
      <c r="E973" t="str">
        <f t="shared" si="4"/>
        <v/>
      </c>
      <c r="F973" t="str">
        <f t="shared" si="5"/>
        <v/>
      </c>
      <c r="G973" s="1" t="str">
        <f>if(Z973=PROSES!$E$29,T973,)</f>
        <v/>
      </c>
      <c r="H973" t="str">
        <f>if(X973=PROSES!$E$29,T973,)</f>
        <v/>
      </c>
      <c r="I973" t="str">
        <f t="shared" si="6"/>
        <v/>
      </c>
      <c r="J973" t="str">
        <f>if(and($K$4&gt;1,R973=PROSES!$C$2),,K973)</f>
        <v/>
      </c>
      <c r="K973" s="1" t="str">
        <f>if(and($L$4&gt;1,L973=PROSES!$B$2),,L973)</f>
        <v/>
      </c>
      <c r="L973" t="str">
        <f t="shared" si="7"/>
        <v/>
      </c>
      <c r="M973" t="str">
        <f>if(Z973=PROSES!$B$3,T973,)</f>
        <v/>
      </c>
      <c r="N973" t="str">
        <f>if(X973=PROSES!$B$3,T973,)</f>
        <v/>
      </c>
      <c r="O973" t="str">
        <f t="shared" si="8"/>
        <v/>
      </c>
      <c r="P973" t="str">
        <f>if(Z973=PROSES!$B$1,T973,)</f>
        <v/>
      </c>
      <c r="Q973" t="str">
        <f>if(X973=PROSES!$B$1,T973,)</f>
        <v/>
      </c>
      <c r="R973" t="str">
        <f t="shared" si="9"/>
        <v>PEGANGSAN</v>
      </c>
      <c r="S973" s="3"/>
      <c r="T973" s="68" t="s">
        <v>1642</v>
      </c>
      <c r="U973" s="68" t="s">
        <v>58</v>
      </c>
      <c r="V973" s="68" t="s">
        <v>58</v>
      </c>
      <c r="W973" s="68" t="s">
        <v>282</v>
      </c>
      <c r="X973" s="68"/>
      <c r="Y973" s="68" t="s">
        <v>1628</v>
      </c>
      <c r="Z973" s="68" t="s">
        <v>1634</v>
      </c>
      <c r="AA973" s="68" t="s">
        <v>66</v>
      </c>
      <c r="AB973" s="6"/>
      <c r="AC973" s="6"/>
      <c r="AD973" s="112">
        <v>0.0</v>
      </c>
      <c r="AE973" s="112">
        <v>1.0</v>
      </c>
      <c r="AF973" s="6"/>
      <c r="AG973" s="112">
        <v>5.545</v>
      </c>
      <c r="AH973" s="112">
        <v>1.0</v>
      </c>
      <c r="AI973" s="68" t="s">
        <v>64</v>
      </c>
      <c r="AJ973" s="112">
        <v>0.0</v>
      </c>
      <c r="AK973" s="6"/>
      <c r="AL973" s="6"/>
      <c r="AM973" s="112">
        <v>0.0</v>
      </c>
      <c r="AN973" s="112">
        <v>0.0</v>
      </c>
      <c r="AO973" s="112">
        <v>100.0</v>
      </c>
      <c r="AP973" s="112">
        <v>1.0</v>
      </c>
      <c r="AQ973" s="112">
        <v>1.56</v>
      </c>
      <c r="AR973" s="112">
        <v>1.575821</v>
      </c>
      <c r="AS973" s="112">
        <v>81.68457</v>
      </c>
      <c r="AT973" s="112">
        <v>0.2278995</v>
      </c>
      <c r="AU973" s="112">
        <v>1.559254</v>
      </c>
      <c r="AV973" s="112">
        <v>1.059649</v>
      </c>
      <c r="AW973" s="112">
        <v>4.677762</v>
      </c>
      <c r="AX973" s="112">
        <v>0.0</v>
      </c>
      <c r="AY973" s="112">
        <v>0.6827177</v>
      </c>
      <c r="AZ973" s="112">
        <v>-6.618521</v>
      </c>
    </row>
    <row r="974" hidden="1">
      <c r="A974">
        <f t="shared" si="2"/>
        <v>0</v>
      </c>
      <c r="B974" t="str">
        <f t="shared" si="3"/>
        <v/>
      </c>
      <c r="C974" t="str">
        <f>if(and(D$4&gt;1,E974=PROSES!$D$22),,D974)</f>
        <v/>
      </c>
      <c r="D974" s="1" t="str">
        <f>if(and(F$4&gt;1,F974=PROSES!$B$10),,F974)</f>
        <v/>
      </c>
      <c r="E974" t="str">
        <f t="shared" si="4"/>
        <v/>
      </c>
      <c r="F974" t="str">
        <f t="shared" si="5"/>
        <v/>
      </c>
      <c r="G974" s="1" t="str">
        <f>if(Z974=PROSES!$E$29,T974,)</f>
        <v/>
      </c>
      <c r="H974" t="str">
        <f>if(X974=PROSES!$E$29,T974,)</f>
        <v/>
      </c>
      <c r="I974" t="str">
        <f t="shared" si="6"/>
        <v/>
      </c>
      <c r="J974" t="str">
        <f>if(and($K$4&gt;1,R974=PROSES!$C$2),,K974)</f>
        <v/>
      </c>
      <c r="K974" s="1" t="str">
        <f>if(and($L$4&gt;1,L974=PROSES!$B$2),,L974)</f>
        <v/>
      </c>
      <c r="L974" t="str">
        <f t="shared" si="7"/>
        <v/>
      </c>
      <c r="M974" t="str">
        <f>if(Z974=PROSES!$B$3,T974,)</f>
        <v/>
      </c>
      <c r="N974" t="str">
        <f>if(X974=PROSES!$B$3,T974,)</f>
        <v/>
      </c>
      <c r="O974" t="str">
        <f t="shared" si="8"/>
        <v/>
      </c>
      <c r="P974" t="str">
        <f>if(Z974=PROSES!$B$1,T974,)</f>
        <v/>
      </c>
      <c r="Q974" t="str">
        <f>if(X974=PROSES!$B$1,T974,)</f>
        <v/>
      </c>
      <c r="R974" t="str">
        <f t="shared" si="9"/>
        <v>PEGANGSANP.KARANG</v>
      </c>
      <c r="S974" s="3"/>
      <c r="T974" s="68" t="s">
        <v>1643</v>
      </c>
      <c r="U974" s="68" t="s">
        <v>58</v>
      </c>
      <c r="V974" s="68" t="s">
        <v>58</v>
      </c>
      <c r="W974" s="68" t="s">
        <v>282</v>
      </c>
      <c r="X974" s="68" t="s">
        <v>1634</v>
      </c>
      <c r="Y974" s="68" t="s">
        <v>66</v>
      </c>
      <c r="Z974" s="68" t="s">
        <v>1644</v>
      </c>
      <c r="AA974" s="68" t="s">
        <v>61</v>
      </c>
      <c r="AB974" s="6"/>
      <c r="AC974" s="6"/>
      <c r="AD974" s="112">
        <v>0.0</v>
      </c>
      <c r="AE974" s="112">
        <v>1.0</v>
      </c>
      <c r="AF974" s="6"/>
      <c r="AG974" s="112">
        <v>0.5</v>
      </c>
      <c r="AH974" s="112">
        <v>1.0</v>
      </c>
      <c r="AI974" s="68" t="s">
        <v>64</v>
      </c>
      <c r="AJ974" s="112">
        <v>0.0</v>
      </c>
      <c r="AK974" s="6"/>
      <c r="AL974" s="6"/>
      <c r="AM974" s="112">
        <v>0.0</v>
      </c>
      <c r="AN974" s="112">
        <v>0.0</v>
      </c>
      <c r="AO974" s="112">
        <v>100.0</v>
      </c>
      <c r="AP974" s="112">
        <v>1.0</v>
      </c>
      <c r="AQ974" s="112">
        <v>1.56</v>
      </c>
      <c r="AR974" s="112">
        <v>0.1420939</v>
      </c>
      <c r="AS974" s="112">
        <v>81.68457</v>
      </c>
      <c r="AT974" s="112">
        <v>0.02055</v>
      </c>
      <c r="AU974" s="112">
        <v>0.1406</v>
      </c>
      <c r="AV974" s="112">
        <v>0.09555</v>
      </c>
      <c r="AW974" s="112">
        <v>0.4218</v>
      </c>
      <c r="AX974" s="112">
        <v>0.0</v>
      </c>
      <c r="AY974" s="112">
        <v>0.6827177</v>
      </c>
      <c r="AZ974" s="112">
        <v>-6.618521</v>
      </c>
    </row>
    <row r="975" hidden="1">
      <c r="A975">
        <f t="shared" si="2"/>
        <v>0</v>
      </c>
      <c r="B975" t="str">
        <f t="shared" si="3"/>
        <v/>
      </c>
      <c r="C975" t="str">
        <f>if(and(D$4&gt;1,E975=PROSES!$D$22),,D975)</f>
        <v/>
      </c>
      <c r="D975" s="1" t="str">
        <f>if(and(F$4&gt;1,F975=PROSES!$B$10),,F975)</f>
        <v/>
      </c>
      <c r="E975" t="str">
        <f t="shared" si="4"/>
        <v/>
      </c>
      <c r="F975" t="str">
        <f t="shared" si="5"/>
        <v/>
      </c>
      <c r="G975" s="1" t="str">
        <f>if(Z975=PROSES!$E$29,T975,)</f>
        <v/>
      </c>
      <c r="H975" t="str">
        <f>if(X975=PROSES!$E$29,T975,)</f>
        <v/>
      </c>
      <c r="I975" t="str">
        <f t="shared" si="6"/>
        <v/>
      </c>
      <c r="J975" t="str">
        <f>if(and($K$4&gt;1,R975=PROSES!$C$2),,K975)</f>
        <v/>
      </c>
      <c r="K975" s="1" t="str">
        <f>if(and($L$4&gt;1,L975=PROSES!$B$2),,L975)</f>
        <v/>
      </c>
      <c r="L975" t="str">
        <f t="shared" si="7"/>
        <v/>
      </c>
      <c r="M975" t="str">
        <f>if(Z975=PROSES!$B$3,T975,)</f>
        <v/>
      </c>
      <c r="N975" t="str">
        <f>if(X975=PROSES!$B$3,T975,)</f>
        <v/>
      </c>
      <c r="O975" t="str">
        <f t="shared" si="8"/>
        <v/>
      </c>
      <c r="P975" t="str">
        <f>if(Z975=PROSES!$B$1,T975,)</f>
        <v/>
      </c>
      <c r="Q975" t="str">
        <f>if(X975=PROSES!$B$1,T975,)</f>
        <v/>
      </c>
      <c r="R975" t="str">
        <f t="shared" si="9"/>
        <v>PULOMASPEGANGSAN</v>
      </c>
      <c r="S975" s="3"/>
      <c r="T975" s="68" t="s">
        <v>1645</v>
      </c>
      <c r="U975" s="68" t="s">
        <v>58</v>
      </c>
      <c r="V975" s="68" t="s">
        <v>58</v>
      </c>
      <c r="W975" s="68" t="s">
        <v>90</v>
      </c>
      <c r="X975" s="68" t="s">
        <v>574</v>
      </c>
      <c r="Y975" s="68" t="s">
        <v>61</v>
      </c>
      <c r="Z975" s="68" t="s">
        <v>1634</v>
      </c>
      <c r="AA975" s="68" t="s">
        <v>61</v>
      </c>
      <c r="AB975" s="6"/>
      <c r="AC975" s="6"/>
      <c r="AD975" s="112">
        <v>0.0</v>
      </c>
      <c r="AE975" s="112">
        <v>1.0</v>
      </c>
      <c r="AF975" s="6"/>
      <c r="AG975" s="112">
        <v>7.5</v>
      </c>
      <c r="AH975" s="112">
        <v>1.0</v>
      </c>
      <c r="AI975" s="68" t="s">
        <v>64</v>
      </c>
      <c r="AJ975" s="112">
        <v>0.0</v>
      </c>
      <c r="AK975" s="6"/>
      <c r="AL975" s="6"/>
      <c r="AM975" s="112">
        <v>0.0</v>
      </c>
      <c r="AN975" s="112">
        <v>0.0</v>
      </c>
      <c r="AO975" s="112">
        <v>100.0</v>
      </c>
      <c r="AP975" s="112">
        <v>1.0</v>
      </c>
      <c r="AQ975" s="112">
        <v>1.62</v>
      </c>
      <c r="AR975" s="112">
        <v>2.125164</v>
      </c>
      <c r="AS975" s="112">
        <v>82.15014</v>
      </c>
      <c r="AT975" s="112">
        <v>0.29025</v>
      </c>
      <c r="AU975" s="112">
        <v>2.10525</v>
      </c>
      <c r="AV975" s="112">
        <v>1.41525</v>
      </c>
      <c r="AW975" s="112">
        <v>6.31575</v>
      </c>
      <c r="AX975" s="112">
        <v>0.0</v>
      </c>
      <c r="AY975" s="112">
        <v>0.683587</v>
      </c>
      <c r="AZ975" s="112">
        <v>-7.109503</v>
      </c>
    </row>
    <row r="976" hidden="1">
      <c r="A976">
        <f t="shared" si="2"/>
        <v>0</v>
      </c>
      <c r="B976" t="str">
        <f t="shared" si="3"/>
        <v/>
      </c>
      <c r="C976" t="str">
        <f>if(and(D$4&gt;1,E976=PROSES!$D$22),,D976)</f>
        <v/>
      </c>
      <c r="D976" s="1" t="str">
        <f>if(and(F$4&gt;1,F976=PROSES!$B$10),,F976)</f>
        <v/>
      </c>
      <c r="E976" t="str">
        <f t="shared" si="4"/>
        <v/>
      </c>
      <c r="F976" t="str">
        <f t="shared" si="5"/>
        <v/>
      </c>
      <c r="G976" s="1" t="str">
        <f>if(Z976=PROSES!$E$29,T976,)</f>
        <v/>
      </c>
      <c r="H976" t="str">
        <f>if(X976=PROSES!$E$29,T976,)</f>
        <v/>
      </c>
      <c r="I976" t="str">
        <f t="shared" si="6"/>
        <v/>
      </c>
      <c r="J976" t="str">
        <f>if(and($K$4&gt;1,R976=PROSES!$C$2),,K976)</f>
        <v/>
      </c>
      <c r="K976" s="1" t="str">
        <f>if(and($L$4&gt;1,L976=PROSES!$B$2),,L976)</f>
        <v/>
      </c>
      <c r="L976" t="str">
        <f t="shared" si="7"/>
        <v/>
      </c>
      <c r="M976" t="str">
        <f>if(Z976=PROSES!$B$3,T976,)</f>
        <v/>
      </c>
      <c r="N976" t="str">
        <f>if(X976=PROSES!$B$3,T976,)</f>
        <v/>
      </c>
      <c r="O976" t="str">
        <f t="shared" si="8"/>
        <v/>
      </c>
      <c r="P976" t="str">
        <f>if(Z976=PROSES!$B$1,T976,)</f>
        <v/>
      </c>
      <c r="Q976" t="str">
        <f>if(X976=PROSES!$B$1,T976,)</f>
        <v/>
      </c>
      <c r="R976" t="str">
        <f t="shared" si="9"/>
        <v>PEGANGSANPULOMAS</v>
      </c>
      <c r="S976" s="3"/>
      <c r="T976" s="68" t="s">
        <v>1646</v>
      </c>
      <c r="U976" s="68" t="s">
        <v>58</v>
      </c>
      <c r="V976" s="68" t="s">
        <v>58</v>
      </c>
      <c r="W976" s="68" t="s">
        <v>90</v>
      </c>
      <c r="X976" s="68" t="s">
        <v>1634</v>
      </c>
      <c r="Y976" s="68" t="s">
        <v>66</v>
      </c>
      <c r="Z976" s="68" t="s">
        <v>574</v>
      </c>
      <c r="AA976" s="68" t="s">
        <v>61</v>
      </c>
      <c r="AB976" s="6"/>
      <c r="AC976" s="6"/>
      <c r="AD976" s="112">
        <v>0.0</v>
      </c>
      <c r="AE976" s="112">
        <v>1.0</v>
      </c>
      <c r="AF976" s="6"/>
      <c r="AG976" s="112">
        <v>7.5</v>
      </c>
      <c r="AH976" s="112">
        <v>1.0</v>
      </c>
      <c r="AI976" s="68" t="s">
        <v>64</v>
      </c>
      <c r="AJ976" s="112">
        <v>0.0</v>
      </c>
      <c r="AK976" s="6"/>
      <c r="AL976" s="6"/>
      <c r="AM976" s="112">
        <v>0.0</v>
      </c>
      <c r="AN976" s="112">
        <v>0.0</v>
      </c>
      <c r="AO976" s="112">
        <v>100.0</v>
      </c>
      <c r="AP976" s="112">
        <v>1.0</v>
      </c>
      <c r="AQ976" s="112">
        <v>1.62</v>
      </c>
      <c r="AR976" s="112">
        <v>2.125164</v>
      </c>
      <c r="AS976" s="112">
        <v>82.15014</v>
      </c>
      <c r="AT976" s="112">
        <v>0.29025</v>
      </c>
      <c r="AU976" s="112">
        <v>2.10525</v>
      </c>
      <c r="AV976" s="112">
        <v>1.41525</v>
      </c>
      <c r="AW976" s="112">
        <v>6.31575</v>
      </c>
      <c r="AX976" s="112">
        <v>0.0</v>
      </c>
      <c r="AY976" s="112">
        <v>0.683587</v>
      </c>
      <c r="AZ976" s="112">
        <v>-7.109503</v>
      </c>
    </row>
    <row r="977" hidden="1">
      <c r="A977">
        <f t="shared" si="2"/>
        <v>0</v>
      </c>
      <c r="B977" t="str">
        <f t="shared" si="3"/>
        <v/>
      </c>
      <c r="C977" t="str">
        <f>if(and(D$4&gt;1,E977=PROSES!$D$22),,D977)</f>
        <v/>
      </c>
      <c r="D977" s="1" t="str">
        <f>if(and(F$4&gt;1,F977=PROSES!$B$10),,F977)</f>
        <v/>
      </c>
      <c r="E977" t="str">
        <f t="shared" si="4"/>
        <v/>
      </c>
      <c r="F977" t="str">
        <f t="shared" si="5"/>
        <v/>
      </c>
      <c r="G977" s="1" t="str">
        <f>if(Z977=PROSES!$E$29,T977,)</f>
        <v/>
      </c>
      <c r="H977" t="str">
        <f>if(X977=PROSES!$E$29,T977,)</f>
        <v/>
      </c>
      <c r="I977" t="str">
        <f t="shared" si="6"/>
        <v/>
      </c>
      <c r="J977" t="str">
        <f>if(and($K$4&gt;1,R977=PROSES!$C$2),,K977)</f>
        <v/>
      </c>
      <c r="K977" s="1" t="str">
        <f>if(and($L$4&gt;1,L977=PROSES!$B$2),,L977)</f>
        <v/>
      </c>
      <c r="L977" t="str">
        <f t="shared" si="7"/>
        <v/>
      </c>
      <c r="M977" t="str">
        <f>if(Z977=PROSES!$B$3,T977,)</f>
        <v/>
      </c>
      <c r="N977" t="str">
        <f>if(X977=PROSES!$B$3,T977,)</f>
        <v/>
      </c>
      <c r="O977" t="str">
        <f t="shared" si="8"/>
        <v/>
      </c>
      <c r="P977" t="str">
        <f>if(Z977=PROSES!$B$1,T977,)</f>
        <v/>
      </c>
      <c r="Q977" t="str">
        <f>if(X977=PROSES!$B$1,T977,)</f>
        <v/>
      </c>
      <c r="R977" t="str">
        <f t="shared" si="9"/>
        <v>PEGANGSANTOSAN</v>
      </c>
      <c r="S977" s="3"/>
      <c r="T977" s="68" t="s">
        <v>1647</v>
      </c>
      <c r="U977" s="68" t="s">
        <v>58</v>
      </c>
      <c r="V977" s="68" t="s">
        <v>58</v>
      </c>
      <c r="W977" s="68" t="s">
        <v>103</v>
      </c>
      <c r="X977" s="68" t="s">
        <v>1634</v>
      </c>
      <c r="Y977" s="68" t="s">
        <v>66</v>
      </c>
      <c r="Z977" s="68" t="s">
        <v>1648</v>
      </c>
      <c r="AA977" s="68" t="s">
        <v>63</v>
      </c>
      <c r="AB977" s="6"/>
      <c r="AC977" s="6"/>
      <c r="AD977" s="112">
        <v>0.0</v>
      </c>
      <c r="AE977" s="112">
        <v>1.0</v>
      </c>
      <c r="AF977" s="6"/>
      <c r="AG977" s="112">
        <v>2.317</v>
      </c>
      <c r="AH977" s="112">
        <v>1.0</v>
      </c>
      <c r="AI977" s="68" t="s">
        <v>64</v>
      </c>
      <c r="AJ977" s="112">
        <v>0.0</v>
      </c>
      <c r="AK977" s="6"/>
      <c r="AL977" s="6"/>
      <c r="AM977" s="112">
        <v>0.0</v>
      </c>
      <c r="AN977" s="112">
        <v>0.0</v>
      </c>
      <c r="AO977" s="112">
        <v>100.0</v>
      </c>
      <c r="AP977" s="112">
        <v>1.0</v>
      </c>
      <c r="AQ977" s="112">
        <v>0.55</v>
      </c>
      <c r="AR977" s="112">
        <v>0.3662986</v>
      </c>
      <c r="AS977" s="112">
        <v>56.61149</v>
      </c>
      <c r="AT977" s="112">
        <v>0.201579</v>
      </c>
      <c r="AU977" s="112">
        <v>0.305844</v>
      </c>
      <c r="AV977" s="112">
        <v>0.549129</v>
      </c>
      <c r="AW977" s="112">
        <v>0.917532</v>
      </c>
      <c r="AX977" s="112">
        <v>0.0</v>
      </c>
      <c r="AY977" s="112">
        <v>0.6402146</v>
      </c>
      <c r="AZ977" s="112">
        <v>3.784061</v>
      </c>
    </row>
    <row r="978" hidden="1">
      <c r="A978">
        <f t="shared" si="2"/>
        <v>0</v>
      </c>
      <c r="B978" t="str">
        <f t="shared" si="3"/>
        <v/>
      </c>
      <c r="C978" t="str">
        <f>if(and(D$4&gt;1,E978=PROSES!$D$22),,D978)</f>
        <v/>
      </c>
      <c r="D978" s="1" t="str">
        <f>if(and(F$4&gt;1,F978=PROSES!$B$10),,F978)</f>
        <v/>
      </c>
      <c r="E978" t="str">
        <f t="shared" si="4"/>
        <v/>
      </c>
      <c r="F978" t="str">
        <f t="shared" si="5"/>
        <v/>
      </c>
      <c r="G978" s="1" t="str">
        <f>if(Z978=PROSES!$E$29,T978,)</f>
        <v/>
      </c>
      <c r="H978" t="str">
        <f>if(X978=PROSES!$E$29,T978,)</f>
        <v/>
      </c>
      <c r="I978" t="str">
        <f t="shared" si="6"/>
        <v/>
      </c>
      <c r="J978" t="str">
        <f>if(and($K$4&gt;1,R978=PROSES!$C$2),,K978)</f>
        <v/>
      </c>
      <c r="K978" s="1" t="str">
        <f>if(and($L$4&gt;1,L978=PROSES!$B$2),,L978)</f>
        <v/>
      </c>
      <c r="L978" t="str">
        <f t="shared" si="7"/>
        <v/>
      </c>
      <c r="M978" t="str">
        <f>if(Z978=PROSES!$B$3,T978,)</f>
        <v/>
      </c>
      <c r="N978" t="str">
        <f>if(X978=PROSES!$B$3,T978,)</f>
        <v/>
      </c>
      <c r="O978" t="str">
        <f t="shared" si="8"/>
        <v/>
      </c>
      <c r="P978" t="str">
        <f>if(Z978=PROSES!$B$1,T978,)</f>
        <v/>
      </c>
      <c r="Q978" t="str">
        <f>if(X978=PROSES!$B$1,T978,)</f>
        <v/>
      </c>
      <c r="R978" t="str">
        <f t="shared" si="9"/>
        <v>TOSANPEGANGSAN</v>
      </c>
      <c r="S978" s="3"/>
      <c r="T978" s="68" t="s">
        <v>1649</v>
      </c>
      <c r="U978" s="68" t="s">
        <v>58</v>
      </c>
      <c r="V978" s="68" t="s">
        <v>58</v>
      </c>
      <c r="W978" s="68" t="s">
        <v>103</v>
      </c>
      <c r="X978" s="68" t="s">
        <v>1648</v>
      </c>
      <c r="Y978" s="68" t="s">
        <v>63</v>
      </c>
      <c r="Z978" s="68" t="s">
        <v>1634</v>
      </c>
      <c r="AA978" s="68" t="s">
        <v>61</v>
      </c>
      <c r="AB978" s="6"/>
      <c r="AC978" s="6"/>
      <c r="AD978" s="112">
        <v>0.0</v>
      </c>
      <c r="AE978" s="112">
        <v>1.0</v>
      </c>
      <c r="AF978" s="6"/>
      <c r="AG978" s="112">
        <v>2.317</v>
      </c>
      <c r="AH978" s="112">
        <v>1.0</v>
      </c>
      <c r="AI978" s="68" t="s">
        <v>64</v>
      </c>
      <c r="AJ978" s="112">
        <v>0.0</v>
      </c>
      <c r="AK978" s="6"/>
      <c r="AL978" s="6"/>
      <c r="AM978" s="112">
        <v>0.0</v>
      </c>
      <c r="AN978" s="112">
        <v>0.0</v>
      </c>
      <c r="AO978" s="112">
        <v>100.0</v>
      </c>
      <c r="AP978" s="112">
        <v>1.0</v>
      </c>
      <c r="AQ978" s="112">
        <v>0.55</v>
      </c>
      <c r="AR978" s="112">
        <v>0.3662986</v>
      </c>
      <c r="AS978" s="112">
        <v>56.61149</v>
      </c>
      <c r="AT978" s="112">
        <v>0.201579</v>
      </c>
      <c r="AU978" s="112">
        <v>0.305844</v>
      </c>
      <c r="AV978" s="112">
        <v>0.549129</v>
      </c>
      <c r="AW978" s="112">
        <v>0.917532</v>
      </c>
      <c r="AX978" s="112">
        <v>0.0</v>
      </c>
      <c r="AY978" s="112">
        <v>0.6402146</v>
      </c>
      <c r="AZ978" s="112">
        <v>3.784061</v>
      </c>
    </row>
    <row r="979" hidden="1">
      <c r="A979">
        <f t="shared" si="2"/>
        <v>0</v>
      </c>
      <c r="B979" t="str">
        <f t="shared" si="3"/>
        <v/>
      </c>
      <c r="C979" t="str">
        <f>if(and(D$4&gt;1,E979=PROSES!$D$22),,D979)</f>
        <v/>
      </c>
      <c r="D979" s="1" t="str">
        <f>if(and(F$4&gt;1,F979=PROSES!$B$10),,F979)</f>
        <v/>
      </c>
      <c r="E979" t="str">
        <f t="shared" si="4"/>
        <v/>
      </c>
      <c r="F979" t="str">
        <f t="shared" si="5"/>
        <v/>
      </c>
      <c r="G979" s="1" t="str">
        <f>if(Z979=PROSES!$E$29,T979,)</f>
        <v/>
      </c>
      <c r="H979" t="str">
        <f>if(X979=PROSES!$E$29,T979,)</f>
        <v/>
      </c>
      <c r="I979" t="str">
        <f t="shared" si="6"/>
        <v/>
      </c>
      <c r="J979" t="str">
        <f>if(and($K$4&gt;1,R979=PROSES!$C$2),,K979)</f>
        <v/>
      </c>
      <c r="K979" s="1" t="str">
        <f>if(and($L$4&gt;1,L979=PROSES!$B$2),,L979)</f>
        <v/>
      </c>
      <c r="L979" t="str">
        <f t="shared" si="7"/>
        <v/>
      </c>
      <c r="M979" t="str">
        <f>if(Z979=PROSES!$B$3,T979,)</f>
        <v/>
      </c>
      <c r="N979" t="str">
        <f>if(X979=PROSES!$B$3,T979,)</f>
        <v/>
      </c>
      <c r="O979" t="str">
        <f t="shared" si="8"/>
        <v/>
      </c>
      <c r="P979" t="str">
        <f>if(Z979=PROSES!$B$1,T979,)</f>
        <v/>
      </c>
      <c r="Q979" t="str">
        <f>if(X979=PROSES!$B$1,T979,)</f>
        <v/>
      </c>
      <c r="R979" t="str">
        <f t="shared" si="9"/>
        <v>PEGANGSANWAHANA GARUDA LESTARI</v>
      </c>
      <c r="S979" s="3"/>
      <c r="T979" s="68" t="s">
        <v>1650</v>
      </c>
      <c r="U979" s="68" t="s">
        <v>58</v>
      </c>
      <c r="V979" s="68" t="s">
        <v>58</v>
      </c>
      <c r="W979" s="68" t="s">
        <v>103</v>
      </c>
      <c r="X979" s="68" t="s">
        <v>1634</v>
      </c>
      <c r="Y979" s="68" t="s">
        <v>61</v>
      </c>
      <c r="Z979" s="68" t="s">
        <v>1651</v>
      </c>
      <c r="AA979" s="68" t="s">
        <v>63</v>
      </c>
      <c r="AB979" s="6"/>
      <c r="AC979" s="6"/>
      <c r="AD979" s="112">
        <v>0.0</v>
      </c>
      <c r="AE979" s="112">
        <v>1.0</v>
      </c>
      <c r="AF979" s="6"/>
      <c r="AG979" s="112">
        <v>1.5</v>
      </c>
      <c r="AH979" s="112">
        <v>1.0</v>
      </c>
      <c r="AI979" s="68" t="s">
        <v>64</v>
      </c>
      <c r="AJ979" s="112">
        <v>0.0</v>
      </c>
      <c r="AK979" s="6"/>
      <c r="AL979" s="6"/>
      <c r="AM979" s="112">
        <v>0.0</v>
      </c>
      <c r="AN979" s="112">
        <v>0.0</v>
      </c>
      <c r="AO979" s="112">
        <v>100.0</v>
      </c>
      <c r="AP979" s="112">
        <v>1.0</v>
      </c>
      <c r="AQ979" s="112">
        <v>0.55</v>
      </c>
      <c r="AR979" s="112">
        <v>0.2371376</v>
      </c>
      <c r="AS979" s="112">
        <v>56.61149</v>
      </c>
      <c r="AT979" s="112">
        <v>0.1305</v>
      </c>
      <c r="AU979" s="112">
        <v>0.198</v>
      </c>
      <c r="AV979" s="112">
        <v>0.3555</v>
      </c>
      <c r="AW979" s="112">
        <v>0.594</v>
      </c>
      <c r="AX979" s="112">
        <v>0.0</v>
      </c>
      <c r="AY979" s="112">
        <v>0.6402146</v>
      </c>
      <c r="AZ979" s="112">
        <v>3.784061</v>
      </c>
    </row>
    <row r="980" hidden="1">
      <c r="A980">
        <f t="shared" si="2"/>
        <v>0</v>
      </c>
      <c r="B980" t="str">
        <f t="shared" si="3"/>
        <v/>
      </c>
      <c r="C980" t="str">
        <f>if(and(D$4&gt;1,E980=PROSES!$D$22),,D980)</f>
        <v/>
      </c>
      <c r="D980" s="1" t="str">
        <f>if(and(F$4&gt;1,F980=PROSES!$B$10),,F980)</f>
        <v/>
      </c>
      <c r="E980" t="str">
        <f t="shared" si="4"/>
        <v/>
      </c>
      <c r="F980" t="str">
        <f t="shared" si="5"/>
        <v/>
      </c>
      <c r="G980" s="1" t="str">
        <f>if(Z980=PROSES!$E$29,T980,)</f>
        <v/>
      </c>
      <c r="H980" t="str">
        <f>if(X980=PROSES!$E$29,T980,)</f>
        <v/>
      </c>
      <c r="I980" t="str">
        <f t="shared" si="6"/>
        <v/>
      </c>
      <c r="J980" t="str">
        <f>if(and($K$4&gt;1,R980=PROSES!$C$2),,K980)</f>
        <v/>
      </c>
      <c r="K980" s="1" t="str">
        <f>if(and($L$4&gt;1,L980=PROSES!$B$2),,L980)</f>
        <v/>
      </c>
      <c r="L980" t="str">
        <f t="shared" si="7"/>
        <v/>
      </c>
      <c r="M980" t="str">
        <f>if(Z980=PROSES!$B$3,T980,)</f>
        <v/>
      </c>
      <c r="N980" t="str">
        <f>if(X980=PROSES!$B$3,T980,)</f>
        <v/>
      </c>
      <c r="O980" t="str">
        <f t="shared" si="8"/>
        <v/>
      </c>
      <c r="P980" t="str">
        <f>if(Z980=PROSES!$B$1,T980,)</f>
        <v/>
      </c>
      <c r="Q980" t="str">
        <f>if(X980=PROSES!$B$1,T980,)</f>
        <v/>
      </c>
      <c r="R980" t="str">
        <f t="shared" si="9"/>
        <v>PIER5BANGIL5</v>
      </c>
      <c r="S980" s="3"/>
      <c r="T980" s="68" t="s">
        <v>1652</v>
      </c>
      <c r="U980" s="68" t="s">
        <v>82</v>
      </c>
      <c r="V980" s="68" t="s">
        <v>82</v>
      </c>
      <c r="W980" s="68" t="s">
        <v>90</v>
      </c>
      <c r="X980" s="68" t="s">
        <v>864</v>
      </c>
      <c r="Y980" s="68" t="s">
        <v>85</v>
      </c>
      <c r="Z980" s="68" t="s">
        <v>213</v>
      </c>
      <c r="AA980" s="68" t="s">
        <v>88</v>
      </c>
      <c r="AB980" s="6"/>
      <c r="AC980" s="6"/>
      <c r="AD980" s="112">
        <v>0.0</v>
      </c>
      <c r="AE980" s="112">
        <v>1.0</v>
      </c>
      <c r="AF980" s="6"/>
      <c r="AG980" s="112">
        <v>5.15</v>
      </c>
      <c r="AH980" s="112">
        <v>1.0</v>
      </c>
      <c r="AI980" s="68" t="s">
        <v>64</v>
      </c>
      <c r="AJ980" s="112">
        <v>0.0</v>
      </c>
      <c r="AK980" s="6"/>
      <c r="AL980" s="6"/>
      <c r="AM980" s="112">
        <v>0.0</v>
      </c>
      <c r="AN980" s="112">
        <v>0.0</v>
      </c>
      <c r="AO980" s="112">
        <v>100.0</v>
      </c>
      <c r="AP980" s="112">
        <v>1.0</v>
      </c>
      <c r="AQ980" s="112">
        <v>1.62</v>
      </c>
      <c r="AR980" s="112">
        <v>1.459279</v>
      </c>
      <c r="AS980" s="112">
        <v>82.15014</v>
      </c>
      <c r="AT980" s="112">
        <v>0.199305</v>
      </c>
      <c r="AU980" s="112">
        <v>1.445605</v>
      </c>
      <c r="AV980" s="112">
        <v>0.971805</v>
      </c>
      <c r="AW980" s="112">
        <v>4.336815</v>
      </c>
      <c r="AX980" s="112">
        <v>0.0</v>
      </c>
      <c r="AY980" s="112">
        <v>0.683587</v>
      </c>
      <c r="AZ980" s="112">
        <v>-7.109503</v>
      </c>
    </row>
    <row r="981" hidden="1">
      <c r="A981">
        <f t="shared" si="2"/>
        <v>0</v>
      </c>
      <c r="B981" t="str">
        <f t="shared" si="3"/>
        <v/>
      </c>
      <c r="C981" t="str">
        <f>if(and(D$4&gt;1,E981=PROSES!$D$22),,D981)</f>
        <v/>
      </c>
      <c r="D981" s="1" t="str">
        <f>if(and(F$4&gt;1,F981=PROSES!$B$10),,F981)</f>
        <v/>
      </c>
      <c r="E981" t="str">
        <f t="shared" si="4"/>
        <v/>
      </c>
      <c r="F981" t="str">
        <f t="shared" si="5"/>
        <v/>
      </c>
      <c r="G981" s="1" t="str">
        <f>if(Z981=PROSES!$E$29,T981,)</f>
        <v/>
      </c>
      <c r="H981" t="str">
        <f>if(X981=PROSES!$E$29,T981,)</f>
        <v/>
      </c>
      <c r="I981" t="str">
        <f t="shared" si="6"/>
        <v/>
      </c>
      <c r="J981" t="str">
        <f>if(and($K$4&gt;1,R981=PROSES!$C$2),,K981)</f>
        <v/>
      </c>
      <c r="K981" s="1" t="str">
        <f>if(and($L$4&gt;1,L981=PROSES!$B$2),,L981)</f>
        <v/>
      </c>
      <c r="L981" t="str">
        <f t="shared" si="7"/>
        <v/>
      </c>
      <c r="M981" t="str">
        <f>if(Z981=PROSES!$B$3,T981,)</f>
        <v/>
      </c>
      <c r="N981" t="str">
        <f>if(X981=PROSES!$B$3,T981,)</f>
        <v/>
      </c>
      <c r="O981" t="str">
        <f t="shared" si="8"/>
        <v/>
      </c>
      <c r="P981" t="str">
        <f>if(Z981=PROSES!$B$1,T981,)</f>
        <v/>
      </c>
      <c r="Q981" t="str">
        <f>if(X981=PROSES!$B$1,T981,)</f>
        <v/>
      </c>
      <c r="R981" t="str">
        <f t="shared" si="9"/>
        <v>PIER5BANGIL5</v>
      </c>
      <c r="S981" s="3"/>
      <c r="T981" s="68" t="s">
        <v>1653</v>
      </c>
      <c r="U981" s="68" t="s">
        <v>82</v>
      </c>
      <c r="V981" s="68" t="s">
        <v>82</v>
      </c>
      <c r="W981" s="68" t="s">
        <v>90</v>
      </c>
      <c r="X981" s="68" t="s">
        <v>864</v>
      </c>
      <c r="Y981" s="68" t="s">
        <v>88</v>
      </c>
      <c r="Z981" s="68" t="s">
        <v>213</v>
      </c>
      <c r="AA981" s="68" t="s">
        <v>88</v>
      </c>
      <c r="AB981" s="6"/>
      <c r="AC981" s="6"/>
      <c r="AD981" s="112">
        <v>0.0</v>
      </c>
      <c r="AE981" s="112">
        <v>1.0</v>
      </c>
      <c r="AF981" s="6"/>
      <c r="AG981" s="112">
        <v>5.15</v>
      </c>
      <c r="AH981" s="112">
        <v>1.0</v>
      </c>
      <c r="AI981" s="68" t="s">
        <v>64</v>
      </c>
      <c r="AJ981" s="112">
        <v>0.0</v>
      </c>
      <c r="AK981" s="6"/>
      <c r="AL981" s="6"/>
      <c r="AM981" s="112">
        <v>0.0</v>
      </c>
      <c r="AN981" s="112">
        <v>0.0</v>
      </c>
      <c r="AO981" s="112">
        <v>100.0</v>
      </c>
      <c r="AP981" s="112">
        <v>1.0</v>
      </c>
      <c r="AQ981" s="112">
        <v>1.62</v>
      </c>
      <c r="AR981" s="112">
        <v>1.459279</v>
      </c>
      <c r="AS981" s="112">
        <v>82.15014</v>
      </c>
      <c r="AT981" s="112">
        <v>0.199305</v>
      </c>
      <c r="AU981" s="112">
        <v>1.445605</v>
      </c>
      <c r="AV981" s="112">
        <v>0.971805</v>
      </c>
      <c r="AW981" s="112">
        <v>4.336815</v>
      </c>
      <c r="AX981" s="112">
        <v>0.0</v>
      </c>
      <c r="AY981" s="112">
        <v>0.683587</v>
      </c>
      <c r="AZ981" s="112">
        <v>-7.109503</v>
      </c>
    </row>
    <row r="982" hidden="1">
      <c r="A982">
        <f t="shared" si="2"/>
        <v>0</v>
      </c>
      <c r="B982" t="str">
        <f t="shared" si="3"/>
        <v/>
      </c>
      <c r="C982" t="str">
        <f>if(and(D$4&gt;1,E982=PROSES!$D$22),,D982)</f>
        <v/>
      </c>
      <c r="D982" s="1" t="str">
        <f>if(and(F$4&gt;1,F982=PROSES!$B$10),,F982)</f>
        <v/>
      </c>
      <c r="E982" t="str">
        <f t="shared" si="4"/>
        <v/>
      </c>
      <c r="F982" t="str">
        <f t="shared" si="5"/>
        <v/>
      </c>
      <c r="G982" s="1" t="str">
        <f>if(Z982=PROSES!$E$29,T982,)</f>
        <v/>
      </c>
      <c r="H982" t="str">
        <f>if(X982=PROSES!$E$29,T982,)</f>
        <v/>
      </c>
      <c r="I982" t="str">
        <f t="shared" si="6"/>
        <v/>
      </c>
      <c r="J982" t="str">
        <f>if(and($K$4&gt;1,R982=PROSES!$C$2),,K982)</f>
        <v/>
      </c>
      <c r="K982" s="1" t="str">
        <f>if(and($L$4&gt;1,L982=PROSES!$B$2),,L982)</f>
        <v/>
      </c>
      <c r="L982" t="str">
        <f t="shared" si="7"/>
        <v/>
      </c>
      <c r="M982" t="str">
        <f>if(Z982=PROSES!$B$3,T982,)</f>
        <v/>
      </c>
      <c r="N982" t="str">
        <f>if(X982=PROSES!$B$3,T982,)</f>
        <v/>
      </c>
      <c r="O982" t="str">
        <f t="shared" si="8"/>
        <v/>
      </c>
      <c r="P982" t="str">
        <f>if(Z982=PROSES!$B$1,T982,)</f>
        <v/>
      </c>
      <c r="Q982" t="str">
        <f>if(X982=PROSES!$B$1,T982,)</f>
        <v/>
      </c>
      <c r="R982" t="str">
        <f t="shared" si="9"/>
        <v>PAITON5KRAKSAAN5</v>
      </c>
      <c r="S982" s="3"/>
      <c r="T982" s="68" t="s">
        <v>1654</v>
      </c>
      <c r="U982" s="68" t="s">
        <v>82</v>
      </c>
      <c r="V982" s="68" t="s">
        <v>82</v>
      </c>
      <c r="W982" s="68" t="s">
        <v>376</v>
      </c>
      <c r="X982" s="68" t="s">
        <v>1655</v>
      </c>
      <c r="Y982" s="68" t="s">
        <v>78</v>
      </c>
      <c r="Z982" s="68" t="s">
        <v>1247</v>
      </c>
      <c r="AA982" s="68" t="s">
        <v>85</v>
      </c>
      <c r="AB982" s="6"/>
      <c r="AC982" s="6"/>
      <c r="AD982" s="112">
        <v>0.0</v>
      </c>
      <c r="AE982" s="112">
        <v>1.0</v>
      </c>
      <c r="AF982" s="6"/>
      <c r="AG982" s="112">
        <v>19.775</v>
      </c>
      <c r="AH982" s="112">
        <v>1.0</v>
      </c>
      <c r="AI982" s="68" t="s">
        <v>64</v>
      </c>
      <c r="AJ982" s="112">
        <v>0.0</v>
      </c>
      <c r="AK982" s="6"/>
      <c r="AL982" s="6"/>
      <c r="AM982" s="112">
        <v>0.0</v>
      </c>
      <c r="AN982" s="112">
        <v>0.0</v>
      </c>
      <c r="AO982" s="112">
        <v>100.0</v>
      </c>
      <c r="AP982" s="112">
        <v>1.0</v>
      </c>
      <c r="AQ982" s="112">
        <v>1.164</v>
      </c>
      <c r="AR982" s="112">
        <v>7.39647</v>
      </c>
      <c r="AS982" s="112">
        <v>74.88998</v>
      </c>
      <c r="AT982" s="112">
        <v>1.928062</v>
      </c>
      <c r="AU982" s="112">
        <v>7.140752</v>
      </c>
      <c r="AV982" s="112">
        <v>4.894906</v>
      </c>
      <c r="AW982" s="112">
        <v>21.42226</v>
      </c>
      <c r="AX982" s="112">
        <v>0.0</v>
      </c>
      <c r="AY982" s="112">
        <v>0.6573594</v>
      </c>
      <c r="AZ982" s="112">
        <v>3.374302</v>
      </c>
    </row>
    <row r="983" hidden="1">
      <c r="A983">
        <f t="shared" si="2"/>
        <v>0</v>
      </c>
      <c r="B983" t="str">
        <f t="shared" si="3"/>
        <v/>
      </c>
      <c r="C983" t="str">
        <f>if(and(D$4&gt;1,E983=PROSES!$D$22),,D983)</f>
        <v/>
      </c>
      <c r="D983" s="1" t="str">
        <f>if(and(F$4&gt;1,F983=PROSES!$B$10),,F983)</f>
        <v/>
      </c>
      <c r="E983" t="str">
        <f t="shared" si="4"/>
        <v/>
      </c>
      <c r="F983" t="str">
        <f t="shared" si="5"/>
        <v/>
      </c>
      <c r="G983" s="1" t="str">
        <f>if(Z983=PROSES!$E$29,T983,)</f>
        <v/>
      </c>
      <c r="H983" t="str">
        <f>if(X983=PROSES!$E$29,T983,)</f>
        <v/>
      </c>
      <c r="I983" t="str">
        <f t="shared" si="6"/>
        <v/>
      </c>
      <c r="J983" t="str">
        <f>if(and($K$4&gt;1,R983=PROSES!$C$2),,K983)</f>
        <v/>
      </c>
      <c r="K983" s="1" t="str">
        <f>if(and($L$4&gt;1,L983=PROSES!$B$2),,L983)</f>
        <v/>
      </c>
      <c r="L983" t="str">
        <f t="shared" si="7"/>
        <v/>
      </c>
      <c r="M983" t="str">
        <f>if(Z983=PROSES!$B$3,T983,)</f>
        <v/>
      </c>
      <c r="N983" t="str">
        <f>if(X983=PROSES!$B$3,T983,)</f>
        <v/>
      </c>
      <c r="O983" t="str">
        <f t="shared" si="8"/>
        <v/>
      </c>
      <c r="P983" t="str">
        <f>if(Z983=PROSES!$B$1,T983,)</f>
        <v/>
      </c>
      <c r="Q983" t="str">
        <f>if(X983=PROSES!$B$1,T983,)</f>
        <v/>
      </c>
      <c r="R983" t="str">
        <f t="shared" si="9"/>
        <v>PAITON5KRAKSAAN5</v>
      </c>
      <c r="S983" s="3"/>
      <c r="T983" s="68" t="s">
        <v>1656</v>
      </c>
      <c r="U983" s="68" t="s">
        <v>82</v>
      </c>
      <c r="V983" s="68" t="s">
        <v>82</v>
      </c>
      <c r="W983" s="68" t="s">
        <v>376</v>
      </c>
      <c r="X983" s="68" t="s">
        <v>1655</v>
      </c>
      <c r="Y983" s="68" t="s">
        <v>78</v>
      </c>
      <c r="Z983" s="68" t="s">
        <v>1247</v>
      </c>
      <c r="AA983" s="68" t="s">
        <v>88</v>
      </c>
      <c r="AB983" s="6"/>
      <c r="AC983" s="6"/>
      <c r="AD983" s="112">
        <v>0.0</v>
      </c>
      <c r="AE983" s="112">
        <v>1.0</v>
      </c>
      <c r="AF983" s="6"/>
      <c r="AG983" s="112">
        <v>19.775</v>
      </c>
      <c r="AH983" s="112">
        <v>1.0</v>
      </c>
      <c r="AI983" s="68" t="s">
        <v>64</v>
      </c>
      <c r="AJ983" s="112">
        <v>0.0</v>
      </c>
      <c r="AK983" s="6"/>
      <c r="AL983" s="6"/>
      <c r="AM983" s="112">
        <v>0.0</v>
      </c>
      <c r="AN983" s="112">
        <v>0.0</v>
      </c>
      <c r="AO983" s="112">
        <v>100.0</v>
      </c>
      <c r="AP983" s="112">
        <v>1.0</v>
      </c>
      <c r="AQ983" s="112">
        <v>1.164</v>
      </c>
      <c r="AR983" s="112">
        <v>7.39647</v>
      </c>
      <c r="AS983" s="112">
        <v>74.88998</v>
      </c>
      <c r="AT983" s="112">
        <v>1.928062</v>
      </c>
      <c r="AU983" s="112">
        <v>7.140752</v>
      </c>
      <c r="AV983" s="112">
        <v>4.894906</v>
      </c>
      <c r="AW983" s="112">
        <v>21.42226</v>
      </c>
      <c r="AX983" s="112">
        <v>0.0</v>
      </c>
      <c r="AY983" s="112">
        <v>0.6573594</v>
      </c>
      <c r="AZ983" s="112">
        <v>3.374302</v>
      </c>
    </row>
    <row r="984" hidden="1">
      <c r="A984">
        <f t="shared" si="2"/>
        <v>0</v>
      </c>
      <c r="B984" t="str">
        <f t="shared" si="3"/>
        <v/>
      </c>
      <c r="C984" t="str">
        <f>if(and(D$4&gt;1,E984=PROSES!$D$22),,D984)</f>
        <v/>
      </c>
      <c r="D984" s="1" t="str">
        <f>if(and(F$4&gt;1,F984=PROSES!$B$10),,F984)</f>
        <v/>
      </c>
      <c r="E984" t="str">
        <f t="shared" si="4"/>
        <v/>
      </c>
      <c r="F984" t="str">
        <f t="shared" si="5"/>
        <v/>
      </c>
      <c r="G984" s="1" t="str">
        <f>if(Z984=PROSES!$E$29,T984,)</f>
        <v/>
      </c>
      <c r="H984" t="str">
        <f>if(X984=PROSES!$E$29,T984,)</f>
        <v/>
      </c>
      <c r="I984" t="str">
        <f t="shared" si="6"/>
        <v/>
      </c>
      <c r="J984" t="str">
        <f>if(and($K$4&gt;1,R984=PROSES!$C$2),,K984)</f>
        <v/>
      </c>
      <c r="K984" s="1" t="str">
        <f>if(and($L$4&gt;1,L984=PROSES!$B$2),,L984)</f>
        <v/>
      </c>
      <c r="L984" t="str">
        <f t="shared" si="7"/>
        <v/>
      </c>
      <c r="M984" t="str">
        <f>if(Z984=PROSES!$B$3,T984,)</f>
        <v/>
      </c>
      <c r="N984" t="str">
        <f>if(X984=PROSES!$B$3,T984,)</f>
        <v/>
      </c>
      <c r="O984" t="str">
        <f t="shared" si="8"/>
        <v/>
      </c>
      <c r="P984" t="str">
        <f>if(Z984=PROSES!$B$1,T984,)</f>
        <v/>
      </c>
      <c r="Q984" t="str">
        <f>if(X984=PROSES!$B$1,T984,)</f>
        <v/>
      </c>
      <c r="R984" t="str">
        <f t="shared" si="9"/>
        <v>PAITON5SITUBONDO5</v>
      </c>
      <c r="S984" s="3"/>
      <c r="T984" s="68" t="s">
        <v>1657</v>
      </c>
      <c r="U984" s="68" t="s">
        <v>82</v>
      </c>
      <c r="V984" s="68" t="s">
        <v>82</v>
      </c>
      <c r="W984" s="68" t="s">
        <v>90</v>
      </c>
      <c r="X984" s="68" t="s">
        <v>1655</v>
      </c>
      <c r="Y984" s="68" t="s">
        <v>56</v>
      </c>
      <c r="Z984" s="68" t="s">
        <v>1658</v>
      </c>
      <c r="AA984" s="68" t="s">
        <v>85</v>
      </c>
      <c r="AB984" s="6"/>
      <c r="AC984" s="6"/>
      <c r="AD984" s="112">
        <v>0.0</v>
      </c>
      <c r="AE984" s="112">
        <v>1.0</v>
      </c>
      <c r="AF984" s="6"/>
      <c r="AG984" s="112">
        <v>54.854</v>
      </c>
      <c r="AH984" s="112">
        <v>1.0</v>
      </c>
      <c r="AI984" s="68" t="s">
        <v>64</v>
      </c>
      <c r="AJ984" s="112">
        <v>0.0</v>
      </c>
      <c r="AK984" s="6"/>
      <c r="AL984" s="6"/>
      <c r="AM984" s="112">
        <v>0.0</v>
      </c>
      <c r="AN984" s="112">
        <v>0.0</v>
      </c>
      <c r="AO984" s="112">
        <v>100.0</v>
      </c>
      <c r="AP984" s="112">
        <v>1.0</v>
      </c>
      <c r="AQ984" s="112">
        <v>1.62</v>
      </c>
      <c r="AR984" s="112">
        <v>15.54317</v>
      </c>
      <c r="AS984" s="112">
        <v>82.15014</v>
      </c>
      <c r="AT984" s="112">
        <v>2.12285</v>
      </c>
      <c r="AU984" s="112">
        <v>15.39752</v>
      </c>
      <c r="AV984" s="112">
        <v>10.35095</v>
      </c>
      <c r="AW984" s="112">
        <v>46.19255</v>
      </c>
      <c r="AX984" s="112">
        <v>0.0</v>
      </c>
      <c r="AY984" s="112">
        <v>0.683587</v>
      </c>
      <c r="AZ984" s="112">
        <v>-7.109503</v>
      </c>
    </row>
    <row r="985" hidden="1">
      <c r="A985">
        <f t="shared" si="2"/>
        <v>0</v>
      </c>
      <c r="B985" t="str">
        <f t="shared" si="3"/>
        <v/>
      </c>
      <c r="C985" t="str">
        <f>if(and(D$4&gt;1,E985=PROSES!$D$22),,D985)</f>
        <v/>
      </c>
      <c r="D985" s="1" t="str">
        <f>if(and(F$4&gt;1,F985=PROSES!$B$10),,F985)</f>
        <v/>
      </c>
      <c r="E985" t="str">
        <f t="shared" si="4"/>
        <v/>
      </c>
      <c r="F985" t="str">
        <f t="shared" si="5"/>
        <v/>
      </c>
      <c r="G985" s="1" t="str">
        <f>if(Z985=PROSES!$E$29,T985,)</f>
        <v/>
      </c>
      <c r="H985" t="str">
        <f>if(X985=PROSES!$E$29,T985,)</f>
        <v/>
      </c>
      <c r="I985" t="str">
        <f t="shared" si="6"/>
        <v/>
      </c>
      <c r="J985" t="str">
        <f>if(and($K$4&gt;1,R985=PROSES!$C$2),,K985)</f>
        <v/>
      </c>
      <c r="K985" s="1" t="str">
        <f>if(and($L$4&gt;1,L985=PROSES!$B$2),,L985)</f>
        <v/>
      </c>
      <c r="L985" t="str">
        <f t="shared" si="7"/>
        <v/>
      </c>
      <c r="M985" t="str">
        <f>if(Z985=PROSES!$B$3,T985,)</f>
        <v/>
      </c>
      <c r="N985" t="str">
        <f>if(X985=PROSES!$B$3,T985,)</f>
        <v/>
      </c>
      <c r="O985" t="str">
        <f t="shared" si="8"/>
        <v/>
      </c>
      <c r="P985" t="str">
        <f>if(Z985=PROSES!$B$1,T985,)</f>
        <v/>
      </c>
      <c r="Q985" t="str">
        <f>if(X985=PROSES!$B$1,T985,)</f>
        <v/>
      </c>
      <c r="R985" t="str">
        <f t="shared" si="9"/>
        <v>PAITON5SITUBONDO5</v>
      </c>
      <c r="S985" s="3"/>
      <c r="T985" s="68" t="s">
        <v>1659</v>
      </c>
      <c r="U985" s="68" t="s">
        <v>82</v>
      </c>
      <c r="V985" s="68" t="s">
        <v>82</v>
      </c>
      <c r="W985" s="68" t="s">
        <v>90</v>
      </c>
      <c r="X985" s="68" t="s">
        <v>1655</v>
      </c>
      <c r="Y985" s="68" t="s">
        <v>56</v>
      </c>
      <c r="Z985" s="68" t="s">
        <v>1658</v>
      </c>
      <c r="AA985" s="68" t="s">
        <v>88</v>
      </c>
      <c r="AB985" s="6"/>
      <c r="AC985" s="6"/>
      <c r="AD985" s="112">
        <v>0.0</v>
      </c>
      <c r="AE985" s="112">
        <v>1.0</v>
      </c>
      <c r="AF985" s="6"/>
      <c r="AG985" s="112">
        <v>54.854</v>
      </c>
      <c r="AH985" s="112">
        <v>1.0</v>
      </c>
      <c r="AI985" s="68" t="s">
        <v>64</v>
      </c>
      <c r="AJ985" s="112">
        <v>0.0</v>
      </c>
      <c r="AK985" s="6"/>
      <c r="AL985" s="6"/>
      <c r="AM985" s="112">
        <v>0.0</v>
      </c>
      <c r="AN985" s="112">
        <v>0.0</v>
      </c>
      <c r="AO985" s="112">
        <v>100.0</v>
      </c>
      <c r="AP985" s="112">
        <v>1.0</v>
      </c>
      <c r="AQ985" s="112">
        <v>1.62</v>
      </c>
      <c r="AR985" s="112">
        <v>15.54317</v>
      </c>
      <c r="AS985" s="112">
        <v>82.15014</v>
      </c>
      <c r="AT985" s="112">
        <v>2.12285</v>
      </c>
      <c r="AU985" s="112">
        <v>15.39752</v>
      </c>
      <c r="AV985" s="112">
        <v>10.35095</v>
      </c>
      <c r="AW985" s="112">
        <v>46.19255</v>
      </c>
      <c r="AX985" s="112">
        <v>0.0</v>
      </c>
      <c r="AY985" s="112">
        <v>0.683587</v>
      </c>
      <c r="AZ985" s="112">
        <v>-7.109503</v>
      </c>
    </row>
    <row r="986" hidden="1">
      <c r="A986">
        <f t="shared" si="2"/>
        <v>0</v>
      </c>
      <c r="B986" t="str">
        <f t="shared" si="3"/>
        <v/>
      </c>
      <c r="C986" t="str">
        <f>if(and(D$4&gt;1,E986=PROSES!$D$22),,D986)</f>
        <v/>
      </c>
      <c r="D986" s="1" t="str">
        <f>if(and(F$4&gt;1,F986=PROSES!$B$10),,F986)</f>
        <v/>
      </c>
      <c r="E986" t="str">
        <f t="shared" si="4"/>
        <v/>
      </c>
      <c r="F986" t="str">
        <f t="shared" si="5"/>
        <v/>
      </c>
      <c r="G986" s="1" t="str">
        <f>if(Z986=PROSES!$E$29,T986,)</f>
        <v/>
      </c>
      <c r="H986" t="str">
        <f>if(X986=PROSES!$E$29,T986,)</f>
        <v/>
      </c>
      <c r="I986" t="str">
        <f t="shared" si="6"/>
        <v/>
      </c>
      <c r="J986" t="str">
        <f>if(and($K$4&gt;1,R986=PROSES!$C$2),,K986)</f>
        <v/>
      </c>
      <c r="K986" s="1" t="str">
        <f>if(and($L$4&gt;1,L986=PROSES!$B$2),,L986)</f>
        <v/>
      </c>
      <c r="L986" t="str">
        <f t="shared" si="7"/>
        <v/>
      </c>
      <c r="M986" t="str">
        <f>if(Z986=PROSES!$B$3,T986,)</f>
        <v/>
      </c>
      <c r="N986" t="str">
        <f>if(X986=PROSES!$B$3,T986,)</f>
        <v/>
      </c>
      <c r="O986" t="str">
        <f t="shared" si="8"/>
        <v/>
      </c>
      <c r="P986" t="str">
        <f>if(Z986=PROSES!$B$1,T986,)</f>
        <v/>
      </c>
      <c r="Q986" t="str">
        <f>if(X986=PROSES!$B$1,T986,)</f>
        <v/>
      </c>
      <c r="R986" t="str">
        <f t="shared" si="9"/>
        <v>PEMECUTANKELOD5KAPAL5</v>
      </c>
      <c r="S986" s="3"/>
      <c r="T986" s="68" t="s">
        <v>1660</v>
      </c>
      <c r="U986" s="68" t="s">
        <v>140</v>
      </c>
      <c r="V986" s="68" t="s">
        <v>140</v>
      </c>
      <c r="W986" s="68" t="s">
        <v>399</v>
      </c>
      <c r="X986" s="68" t="s">
        <v>1661</v>
      </c>
      <c r="Y986" s="68" t="s">
        <v>85</v>
      </c>
      <c r="Z986" s="68" t="s">
        <v>143</v>
      </c>
      <c r="AA986" s="68" t="s">
        <v>88</v>
      </c>
      <c r="AB986" s="6"/>
      <c r="AC986" s="6"/>
      <c r="AD986" s="112">
        <v>0.0</v>
      </c>
      <c r="AE986" s="112">
        <v>1.0</v>
      </c>
      <c r="AF986" s="6"/>
      <c r="AG986" s="112">
        <v>11.2</v>
      </c>
      <c r="AH986" s="112">
        <v>1.0</v>
      </c>
      <c r="AI986" s="68" t="s">
        <v>64</v>
      </c>
      <c r="AJ986" s="112">
        <v>0.0</v>
      </c>
      <c r="AK986" s="6"/>
      <c r="AL986" s="6"/>
      <c r="AM986" s="112">
        <v>0.0</v>
      </c>
      <c r="AN986" s="112">
        <v>0.0</v>
      </c>
      <c r="AO986" s="112">
        <v>100.0</v>
      </c>
      <c r="AP986" s="112">
        <v>1.0</v>
      </c>
      <c r="AQ986" s="112">
        <v>0.973</v>
      </c>
      <c r="AR986" s="112">
        <v>4.568195</v>
      </c>
      <c r="AS986" s="112">
        <v>71.90399</v>
      </c>
      <c r="AT986" s="112">
        <v>1.418928</v>
      </c>
      <c r="AU986" s="112">
        <v>4.34224</v>
      </c>
      <c r="AV986" s="112">
        <v>3.472</v>
      </c>
      <c r="AW986" s="112">
        <v>8.03376</v>
      </c>
      <c r="AX986" s="112">
        <v>0.0</v>
      </c>
      <c r="AY986" s="112">
        <v>0.3082202</v>
      </c>
      <c r="AZ986" s="112">
        <v>-10.98501</v>
      </c>
    </row>
    <row r="987" hidden="1">
      <c r="A987">
        <f t="shared" si="2"/>
        <v>0</v>
      </c>
      <c r="B987" t="str">
        <f t="shared" si="3"/>
        <v/>
      </c>
      <c r="C987" t="str">
        <f>if(and(D$4&gt;1,E987=PROSES!$D$22),,D987)</f>
        <v/>
      </c>
      <c r="D987" s="1" t="str">
        <f>if(and(F$4&gt;1,F987=PROSES!$B$10),,F987)</f>
        <v/>
      </c>
      <c r="E987" t="str">
        <f t="shared" si="4"/>
        <v/>
      </c>
      <c r="F987" t="str">
        <f t="shared" si="5"/>
        <v/>
      </c>
      <c r="G987" s="1" t="str">
        <f>if(Z987=PROSES!$E$29,T987,)</f>
        <v/>
      </c>
      <c r="H987" t="str">
        <f>if(X987=PROSES!$E$29,T987,)</f>
        <v/>
      </c>
      <c r="I987" t="str">
        <f t="shared" si="6"/>
        <v/>
      </c>
      <c r="J987" t="str">
        <f>if(and($K$4&gt;1,R987=PROSES!$C$2),,K987)</f>
        <v/>
      </c>
      <c r="K987" s="1" t="str">
        <f>if(and($L$4&gt;1,L987=PROSES!$B$2),,L987)</f>
        <v/>
      </c>
      <c r="L987" t="str">
        <f t="shared" si="7"/>
        <v/>
      </c>
      <c r="M987" t="str">
        <f>if(Z987=PROSES!$B$3,T987,)</f>
        <v/>
      </c>
      <c r="N987" t="str">
        <f>if(X987=PROSES!$B$3,T987,)</f>
        <v/>
      </c>
      <c r="O987" t="str">
        <f t="shared" si="8"/>
        <v/>
      </c>
      <c r="P987" t="str">
        <f>if(Z987=PROSES!$B$1,T987,)</f>
        <v/>
      </c>
      <c r="Q987" t="str">
        <f>if(X987=PROSES!$B$1,T987,)</f>
        <v/>
      </c>
      <c r="R987" t="str">
        <f t="shared" si="9"/>
        <v>PEMECUTANKELOD5KAPAL5</v>
      </c>
      <c r="S987" s="3"/>
      <c r="T987" s="68" t="s">
        <v>1662</v>
      </c>
      <c r="U987" s="68" t="s">
        <v>140</v>
      </c>
      <c r="V987" s="68" t="s">
        <v>140</v>
      </c>
      <c r="W987" s="68" t="s">
        <v>825</v>
      </c>
      <c r="X987" s="68" t="s">
        <v>1661</v>
      </c>
      <c r="Y987" s="68" t="s">
        <v>85</v>
      </c>
      <c r="Z987" s="68" t="s">
        <v>143</v>
      </c>
      <c r="AA987" s="68" t="s">
        <v>88</v>
      </c>
      <c r="AB987" s="6"/>
      <c r="AC987" s="6"/>
      <c r="AD987" s="112">
        <v>0.0</v>
      </c>
      <c r="AE987" s="112">
        <v>1.0</v>
      </c>
      <c r="AF987" s="6"/>
      <c r="AG987" s="112">
        <v>11.2</v>
      </c>
      <c r="AH987" s="112">
        <v>1.0</v>
      </c>
      <c r="AI987" s="68" t="s">
        <v>64</v>
      </c>
      <c r="AJ987" s="112">
        <v>0.0</v>
      </c>
      <c r="AK987" s="6"/>
      <c r="AL987" s="6"/>
      <c r="AM987" s="112">
        <v>0.0</v>
      </c>
      <c r="AN987" s="112">
        <v>0.0</v>
      </c>
      <c r="AO987" s="112">
        <v>100.0</v>
      </c>
      <c r="AP987" s="112">
        <v>1.0</v>
      </c>
      <c r="AQ987" s="112">
        <v>1.2</v>
      </c>
      <c r="AR987" s="112">
        <v>7.49568</v>
      </c>
      <c r="AS987" s="112">
        <v>81.30194</v>
      </c>
      <c r="AT987" s="112">
        <v>1.133552</v>
      </c>
      <c r="AU987" s="112">
        <v>7.409472</v>
      </c>
      <c r="AV987" s="112">
        <v>0.0</v>
      </c>
      <c r="AW987" s="112">
        <v>0.0</v>
      </c>
      <c r="AX987" s="112">
        <v>0.0</v>
      </c>
      <c r="AY987" s="112">
        <v>0.3333333</v>
      </c>
      <c r="AZ987" s="112">
        <v>180.0</v>
      </c>
    </row>
    <row r="988" hidden="1">
      <c r="A988">
        <f t="shared" si="2"/>
        <v>0</v>
      </c>
      <c r="B988" t="str">
        <f t="shared" si="3"/>
        <v/>
      </c>
      <c r="C988" t="str">
        <f>if(and(D$4&gt;1,E988=PROSES!$D$22),,D988)</f>
        <v/>
      </c>
      <c r="D988" s="1" t="str">
        <f>if(and(F$4&gt;1,F988=PROSES!$B$10),,F988)</f>
        <v/>
      </c>
      <c r="E988" t="str">
        <f t="shared" si="4"/>
        <v/>
      </c>
      <c r="F988" t="str">
        <f t="shared" si="5"/>
        <v/>
      </c>
      <c r="G988" s="1" t="str">
        <f>if(Z988=PROSES!$E$29,T988,)</f>
        <v/>
      </c>
      <c r="H988" t="str">
        <f>if(X988=PROSES!$E$29,T988,)</f>
        <v/>
      </c>
      <c r="I988" t="str">
        <f t="shared" si="6"/>
        <v/>
      </c>
      <c r="J988" t="str">
        <f>if(and($K$4&gt;1,R988=PROSES!$C$2),,K988)</f>
        <v/>
      </c>
      <c r="K988" s="1" t="str">
        <f>if(and($L$4&gt;1,L988=PROSES!$B$2),,L988)</f>
        <v/>
      </c>
      <c r="L988" t="str">
        <f t="shared" si="7"/>
        <v/>
      </c>
      <c r="M988" t="str">
        <f>if(Z988=PROSES!$B$3,T988,)</f>
        <v/>
      </c>
      <c r="N988" t="str">
        <f>if(X988=PROSES!$B$3,T988,)</f>
        <v/>
      </c>
      <c r="O988" t="str">
        <f t="shared" si="8"/>
        <v/>
      </c>
      <c r="P988" t="str">
        <f>if(Z988=PROSES!$B$1,T988,)</f>
        <v/>
      </c>
      <c r="Q988" t="str">
        <f>if(X988=PROSES!$B$1,T988,)</f>
        <v/>
      </c>
      <c r="R988" t="str">
        <f t="shared" si="9"/>
        <v>P.KARANGPLUMPANG 40 kA</v>
      </c>
      <c r="S988" s="3"/>
      <c r="T988" s="68" t="s">
        <v>1663</v>
      </c>
      <c r="U988" s="68" t="s">
        <v>58</v>
      </c>
      <c r="V988" s="68" t="s">
        <v>58</v>
      </c>
      <c r="W988" s="68" t="s">
        <v>59</v>
      </c>
      <c r="X988" s="68" t="s">
        <v>1644</v>
      </c>
      <c r="Y988" s="68" t="s">
        <v>61</v>
      </c>
      <c r="Z988" s="68" t="s">
        <v>1191</v>
      </c>
      <c r="AA988" s="115">
        <v>44291.0</v>
      </c>
      <c r="AB988" s="6"/>
      <c r="AC988" s="6"/>
      <c r="AD988" s="112">
        <v>0.0</v>
      </c>
      <c r="AE988" s="112">
        <v>1.0</v>
      </c>
      <c r="AF988" s="6"/>
      <c r="AG988" s="112">
        <v>7.0</v>
      </c>
      <c r="AH988" s="112">
        <v>1.0</v>
      </c>
      <c r="AI988" s="68" t="s">
        <v>64</v>
      </c>
      <c r="AJ988" s="112">
        <v>0.0</v>
      </c>
      <c r="AK988" s="6"/>
      <c r="AL988" s="6"/>
      <c r="AM988" s="112">
        <v>0.0</v>
      </c>
      <c r="AN988" s="112">
        <v>0.0</v>
      </c>
      <c r="AO988" s="112">
        <v>100.0</v>
      </c>
      <c r="AP988" s="112">
        <v>1.0</v>
      </c>
      <c r="AQ988" s="112">
        <v>2.73</v>
      </c>
      <c r="AR988" s="112">
        <v>1.860243</v>
      </c>
      <c r="AS988" s="112">
        <v>76.21999</v>
      </c>
      <c r="AT988" s="112">
        <v>0.4431</v>
      </c>
      <c r="AU988" s="112">
        <v>1.8067</v>
      </c>
      <c r="AV988" s="112">
        <v>1.4931</v>
      </c>
      <c r="AW988" s="112">
        <v>5.4201</v>
      </c>
      <c r="AX988" s="112">
        <v>0.0</v>
      </c>
      <c r="AY988" s="112">
        <v>0.6742607</v>
      </c>
      <c r="AZ988" s="112">
        <v>-2.423059</v>
      </c>
    </row>
    <row r="989" hidden="1">
      <c r="A989">
        <f t="shared" si="2"/>
        <v>0</v>
      </c>
      <c r="B989" t="str">
        <f t="shared" si="3"/>
        <v/>
      </c>
      <c r="C989" t="str">
        <f>if(and(D$4&gt;1,E989=PROSES!$D$22),,D989)</f>
        <v/>
      </c>
      <c r="D989" s="1" t="str">
        <f>if(and(F$4&gt;1,F989=PROSES!$B$10),,F989)</f>
        <v/>
      </c>
      <c r="E989" t="str">
        <f t="shared" si="4"/>
        <v/>
      </c>
      <c r="F989" t="str">
        <f t="shared" si="5"/>
        <v/>
      </c>
      <c r="G989" s="1" t="str">
        <f>if(Z989=PROSES!$E$29,T989,)</f>
        <v/>
      </c>
      <c r="H989" t="str">
        <f>if(X989=PROSES!$E$29,T989,)</f>
        <v/>
      </c>
      <c r="I989" t="str">
        <f t="shared" si="6"/>
        <v/>
      </c>
      <c r="J989" t="str">
        <f>if(and($K$4&gt;1,R989=PROSES!$C$2),,K989)</f>
        <v/>
      </c>
      <c r="K989" s="1" t="str">
        <f>if(and($L$4&gt;1,L989=PROSES!$B$2),,L989)</f>
        <v/>
      </c>
      <c r="L989" t="str">
        <f t="shared" si="7"/>
        <v/>
      </c>
      <c r="M989" t="str">
        <f>if(Z989=PROSES!$B$3,T989,)</f>
        <v/>
      </c>
      <c r="N989" t="str">
        <f>if(X989=PROSES!$B$3,T989,)</f>
        <v/>
      </c>
      <c r="O989" t="str">
        <f t="shared" si="8"/>
        <v/>
      </c>
      <c r="P989" t="str">
        <f>if(Z989=PROSES!$B$1,T989,)</f>
        <v/>
      </c>
      <c r="Q989" t="str">
        <f>if(X989=PROSES!$B$1,T989,)</f>
        <v/>
      </c>
      <c r="R989" t="str">
        <f t="shared" si="9"/>
        <v>POLEHAN4BLIMBING4</v>
      </c>
      <c r="S989" s="3"/>
      <c r="T989" s="68" t="s">
        <v>1664</v>
      </c>
      <c r="U989" s="68" t="s">
        <v>82</v>
      </c>
      <c r="V989" s="68" t="s">
        <v>82</v>
      </c>
      <c r="W989" s="68" t="s">
        <v>353</v>
      </c>
      <c r="X989" s="68" t="s">
        <v>1117</v>
      </c>
      <c r="Y989" s="68" t="s">
        <v>123</v>
      </c>
      <c r="Z989" s="68" t="s">
        <v>354</v>
      </c>
      <c r="AA989" s="112" t="s">
        <v>123</v>
      </c>
      <c r="AB989" s="6"/>
      <c r="AC989" s="6"/>
      <c r="AD989" s="112">
        <v>0.0</v>
      </c>
      <c r="AE989" s="112">
        <v>1.0</v>
      </c>
      <c r="AF989" s="6"/>
      <c r="AG989" s="112">
        <v>12.182</v>
      </c>
      <c r="AH989" s="112">
        <v>0.95</v>
      </c>
      <c r="AI989" s="68" t="s">
        <v>64</v>
      </c>
      <c r="AJ989" s="112">
        <v>0.0</v>
      </c>
      <c r="AK989" s="6"/>
      <c r="AL989" s="6"/>
      <c r="AM989" s="112">
        <v>0.0</v>
      </c>
      <c r="AN989" s="112">
        <v>0.0</v>
      </c>
      <c r="AO989" s="112">
        <v>100.0</v>
      </c>
      <c r="AP989" s="112">
        <v>1.0</v>
      </c>
      <c r="AQ989" s="112">
        <v>0.2945</v>
      </c>
      <c r="AR989" s="112">
        <v>6.405468</v>
      </c>
      <c r="AS989" s="112">
        <v>42.67244</v>
      </c>
      <c r="AT989" s="112">
        <v>4.709561</v>
      </c>
      <c r="AU989" s="112">
        <v>4.341665</v>
      </c>
      <c r="AV989" s="112">
        <v>6.536861</v>
      </c>
      <c r="AW989" s="112">
        <v>13.02499</v>
      </c>
      <c r="AX989" s="112">
        <v>0.0</v>
      </c>
      <c r="AY989" s="112">
        <v>0.4617676</v>
      </c>
      <c r="AZ989" s="112">
        <v>35.44377</v>
      </c>
    </row>
    <row r="990" hidden="1">
      <c r="A990">
        <f t="shared" si="2"/>
        <v>0</v>
      </c>
      <c r="B990" t="str">
        <f t="shared" si="3"/>
        <v/>
      </c>
      <c r="C990" t="str">
        <f>if(and(D$4&gt;1,E990=PROSES!$D$22),,D990)</f>
        <v/>
      </c>
      <c r="D990" s="1" t="str">
        <f>if(and(F$4&gt;1,F990=PROSES!$B$10),,F990)</f>
        <v/>
      </c>
      <c r="E990" t="str">
        <f t="shared" si="4"/>
        <v/>
      </c>
      <c r="F990" t="str">
        <f t="shared" si="5"/>
        <v/>
      </c>
      <c r="G990" s="1" t="str">
        <f>if(Z990=PROSES!$E$29,T990,)</f>
        <v/>
      </c>
      <c r="H990" t="str">
        <f>if(X990=PROSES!$E$29,T990,)</f>
        <v/>
      </c>
      <c r="I990" t="str">
        <f t="shared" si="6"/>
        <v/>
      </c>
      <c r="J990" t="str">
        <f>if(and($K$4&gt;1,R990=PROSES!$C$2),,K990)</f>
        <v/>
      </c>
      <c r="K990" s="1" t="str">
        <f>if(and($L$4&gt;1,L990=PROSES!$B$2),,L990)</f>
        <v/>
      </c>
      <c r="L990" t="str">
        <f t="shared" si="7"/>
        <v/>
      </c>
      <c r="M990" t="str">
        <f>if(Z990=PROSES!$B$3,T990,)</f>
        <v/>
      </c>
      <c r="N990" t="str">
        <f>if(X990=PROSES!$B$3,T990,)</f>
        <v/>
      </c>
      <c r="O990" t="str">
        <f t="shared" si="8"/>
        <v/>
      </c>
      <c r="P990" t="str">
        <f>if(Z990=PROSES!$B$1,T990,)</f>
        <v/>
      </c>
      <c r="Q990" t="str">
        <f>if(X990=PROSES!$B$1,T990,)</f>
        <v/>
      </c>
      <c r="R990" t="str">
        <f t="shared" si="9"/>
        <v>POLEHAN4BLIMBING4</v>
      </c>
      <c r="S990" s="3"/>
      <c r="T990" s="68" t="s">
        <v>1665</v>
      </c>
      <c r="U990" s="68" t="s">
        <v>82</v>
      </c>
      <c r="V990" s="68" t="s">
        <v>82</v>
      </c>
      <c r="W990" s="68" t="s">
        <v>353</v>
      </c>
      <c r="X990" s="68" t="s">
        <v>1117</v>
      </c>
      <c r="Y990" s="68" t="s">
        <v>118</v>
      </c>
      <c r="Z990" s="68" t="s">
        <v>354</v>
      </c>
      <c r="AA990" s="68" t="s">
        <v>123</v>
      </c>
      <c r="AB990" s="6"/>
      <c r="AC990" s="6"/>
      <c r="AD990" s="112">
        <v>0.0</v>
      </c>
      <c r="AE990" s="112">
        <v>1.0</v>
      </c>
      <c r="AF990" s="6"/>
      <c r="AG990" s="112">
        <v>12.182</v>
      </c>
      <c r="AH990" s="112">
        <v>0.95</v>
      </c>
      <c r="AI990" s="68" t="s">
        <v>64</v>
      </c>
      <c r="AJ990" s="112">
        <v>0.0</v>
      </c>
      <c r="AK990" s="6"/>
      <c r="AL990" s="6"/>
      <c r="AM990" s="112">
        <v>0.0</v>
      </c>
      <c r="AN990" s="112">
        <v>0.0</v>
      </c>
      <c r="AO990" s="112">
        <v>100.0</v>
      </c>
      <c r="AP990" s="112">
        <v>1.0</v>
      </c>
      <c r="AQ990" s="112">
        <v>0.2945</v>
      </c>
      <c r="AR990" s="112">
        <v>6.405468</v>
      </c>
      <c r="AS990" s="112">
        <v>42.67244</v>
      </c>
      <c r="AT990" s="112">
        <v>4.709561</v>
      </c>
      <c r="AU990" s="112">
        <v>4.341665</v>
      </c>
      <c r="AV990" s="112">
        <v>6.536861</v>
      </c>
      <c r="AW990" s="112">
        <v>13.02499</v>
      </c>
      <c r="AX990" s="112">
        <v>0.0</v>
      </c>
      <c r="AY990" s="112">
        <v>0.4617676</v>
      </c>
      <c r="AZ990" s="112">
        <v>35.44377</v>
      </c>
    </row>
    <row r="991" hidden="1">
      <c r="A991">
        <f t="shared" si="2"/>
        <v>0</v>
      </c>
      <c r="B991" t="str">
        <f t="shared" si="3"/>
        <v/>
      </c>
      <c r="C991" t="str">
        <f>if(and(D$4&gt;1,E991=PROSES!$D$22),,D991)</f>
        <v/>
      </c>
      <c r="D991" s="1" t="str">
        <f>if(and(F$4&gt;1,F991=PROSES!$B$10),,F991)</f>
        <v/>
      </c>
      <c r="E991" t="str">
        <f t="shared" si="4"/>
        <v/>
      </c>
      <c r="F991" t="str">
        <f t="shared" si="5"/>
        <v/>
      </c>
      <c r="G991" s="1" t="str">
        <f>if(Z991=PROSES!$E$29,T991,)</f>
        <v/>
      </c>
      <c r="H991" t="str">
        <f>if(X991=PROSES!$E$29,T991,)</f>
        <v/>
      </c>
      <c r="I991" t="str">
        <f t="shared" si="6"/>
        <v/>
      </c>
      <c r="J991" t="str">
        <f>if(and($K$4&gt;1,R991=PROSES!$C$2),,K991)</f>
        <v/>
      </c>
      <c r="K991" s="1" t="str">
        <f>if(and($L$4&gt;1,L991=PROSES!$B$2),,L991)</f>
        <v/>
      </c>
      <c r="L991" t="str">
        <f t="shared" si="7"/>
        <v/>
      </c>
      <c r="M991" t="str">
        <f>if(Z991=PROSES!$B$3,T991,)</f>
        <v/>
      </c>
      <c r="N991" t="str">
        <f>if(X991=PROSES!$B$3,T991,)</f>
        <v/>
      </c>
      <c r="O991" t="str">
        <f t="shared" si="8"/>
        <v/>
      </c>
      <c r="P991" t="str">
        <f>if(Z991=PROSES!$B$1,T991,)</f>
        <v/>
      </c>
      <c r="Q991" t="str">
        <f>if(X991=PROSES!$B$1,T991,)</f>
        <v/>
      </c>
      <c r="R991" t="str">
        <f t="shared" si="9"/>
        <v>PULOMAS</v>
      </c>
      <c r="S991" s="3"/>
      <c r="T991" s="68" t="s">
        <v>1666</v>
      </c>
      <c r="U991" s="68" t="s">
        <v>1404</v>
      </c>
      <c r="V991" s="68" t="s">
        <v>58</v>
      </c>
      <c r="W991" s="68" t="s">
        <v>282</v>
      </c>
      <c r="X991" s="68" t="s">
        <v>574</v>
      </c>
      <c r="Y991" s="68" t="s">
        <v>61</v>
      </c>
      <c r="Z991" s="68"/>
      <c r="AA991" s="68" t="s">
        <v>785</v>
      </c>
      <c r="AB991" s="6"/>
      <c r="AC991" s="6"/>
      <c r="AD991" s="112">
        <v>0.0</v>
      </c>
      <c r="AE991" s="112">
        <v>1.0</v>
      </c>
      <c r="AF991" s="6"/>
      <c r="AG991" s="112">
        <v>2.4</v>
      </c>
      <c r="AH991" s="112">
        <v>1.0</v>
      </c>
      <c r="AI991" s="68" t="s">
        <v>64</v>
      </c>
      <c r="AJ991" s="112">
        <v>0.0</v>
      </c>
      <c r="AK991" s="6"/>
      <c r="AL991" s="6"/>
      <c r="AM991" s="112">
        <v>0.0</v>
      </c>
      <c r="AN991" s="112">
        <v>0.0</v>
      </c>
      <c r="AO991" s="112">
        <v>100.0</v>
      </c>
      <c r="AP991" s="112">
        <v>1.0</v>
      </c>
      <c r="AQ991" s="112">
        <v>1.56</v>
      </c>
      <c r="AR991" s="112">
        <v>0.6820505</v>
      </c>
      <c r="AS991" s="112">
        <v>81.68457</v>
      </c>
      <c r="AT991" s="112">
        <v>0.09864</v>
      </c>
      <c r="AU991" s="112">
        <v>0.67488</v>
      </c>
      <c r="AV991" s="112">
        <v>0.45864</v>
      </c>
      <c r="AW991" s="112">
        <v>2.02464</v>
      </c>
      <c r="AX991" s="112">
        <v>0.0</v>
      </c>
      <c r="AY991" s="112">
        <v>0.6827177</v>
      </c>
      <c r="AZ991" s="112">
        <v>-6.618521</v>
      </c>
    </row>
    <row r="992" hidden="1">
      <c r="A992">
        <f t="shared" si="2"/>
        <v>0</v>
      </c>
      <c r="B992" t="str">
        <f t="shared" si="3"/>
        <v/>
      </c>
      <c r="C992" t="str">
        <f>if(and(D$4&gt;1,E992=PROSES!$D$22),,D992)</f>
        <v/>
      </c>
      <c r="D992" s="1" t="str">
        <f>if(and(F$4&gt;1,F992=PROSES!$B$10),,F992)</f>
        <v/>
      </c>
      <c r="E992" t="str">
        <f t="shared" si="4"/>
        <v/>
      </c>
      <c r="F992" t="str">
        <f t="shared" si="5"/>
        <v/>
      </c>
      <c r="G992" s="1" t="str">
        <f>if(Z992=PROSES!$E$29,T992,)</f>
        <v/>
      </c>
      <c r="H992" t="str">
        <f>if(X992=PROSES!$E$29,T992,)</f>
        <v/>
      </c>
      <c r="I992" t="str">
        <f t="shared" si="6"/>
        <v/>
      </c>
      <c r="J992" t="str">
        <f>if(and($K$4&gt;1,R992=PROSES!$C$2),,K992)</f>
        <v/>
      </c>
      <c r="K992" s="1" t="str">
        <f>if(and($L$4&gt;1,L992=PROSES!$B$2),,L992)</f>
        <v/>
      </c>
      <c r="L992" t="str">
        <f t="shared" si="7"/>
        <v/>
      </c>
      <c r="M992" t="str">
        <f>if(Z992=PROSES!$B$3,T992,)</f>
        <v/>
      </c>
      <c r="N992" t="str">
        <f>if(X992=PROSES!$B$3,T992,)</f>
        <v/>
      </c>
      <c r="O992" t="str">
        <f t="shared" si="8"/>
        <v/>
      </c>
      <c r="P992" t="str">
        <f>if(Z992=PROSES!$B$1,T992,)</f>
        <v/>
      </c>
      <c r="Q992" t="str">
        <f>if(X992=PROSES!$B$1,T992,)</f>
        <v/>
      </c>
      <c r="R992" t="str">
        <f t="shared" si="9"/>
        <v>PULOMAS</v>
      </c>
      <c r="S992" s="3"/>
      <c r="T992" s="68" t="s">
        <v>1667</v>
      </c>
      <c r="U992" s="68" t="s">
        <v>1406</v>
      </c>
      <c r="V992" s="68" t="s">
        <v>58</v>
      </c>
      <c r="W992" s="68" t="s">
        <v>282</v>
      </c>
      <c r="X992" s="68" t="s">
        <v>574</v>
      </c>
      <c r="Y992" s="68" t="s">
        <v>61</v>
      </c>
      <c r="Z992" s="68"/>
      <c r="AA992" s="68" t="s">
        <v>785</v>
      </c>
      <c r="AB992" s="6"/>
      <c r="AC992" s="6"/>
      <c r="AD992" s="112">
        <v>0.0</v>
      </c>
      <c r="AE992" s="112">
        <v>1.0</v>
      </c>
      <c r="AF992" s="6"/>
      <c r="AG992" s="112">
        <v>2.4</v>
      </c>
      <c r="AH992" s="112">
        <v>1.0</v>
      </c>
      <c r="AI992" s="68" t="s">
        <v>64</v>
      </c>
      <c r="AJ992" s="112">
        <v>0.0</v>
      </c>
      <c r="AK992" s="6"/>
      <c r="AL992" s="6"/>
      <c r="AM992" s="112">
        <v>0.0</v>
      </c>
      <c r="AN992" s="112">
        <v>0.0</v>
      </c>
      <c r="AO992" s="112">
        <v>100.0</v>
      </c>
      <c r="AP992" s="112">
        <v>1.0</v>
      </c>
      <c r="AQ992" s="112">
        <v>1.56</v>
      </c>
      <c r="AR992" s="112">
        <v>0.6820505</v>
      </c>
      <c r="AS992" s="112">
        <v>81.68457</v>
      </c>
      <c r="AT992" s="112">
        <v>0.09864</v>
      </c>
      <c r="AU992" s="112">
        <v>0.67488</v>
      </c>
      <c r="AV992" s="112">
        <v>0.45864</v>
      </c>
      <c r="AW992" s="112">
        <v>2.02464</v>
      </c>
      <c r="AX992" s="112">
        <v>0.0</v>
      </c>
      <c r="AY992" s="112">
        <v>0.6827177</v>
      </c>
      <c r="AZ992" s="112">
        <v>-6.618521</v>
      </c>
    </row>
    <row r="993" hidden="1">
      <c r="A993">
        <f t="shared" si="2"/>
        <v>0</v>
      </c>
      <c r="B993" t="str">
        <f t="shared" si="3"/>
        <v/>
      </c>
      <c r="C993" t="str">
        <f>if(and(D$4&gt;1,E993=PROSES!$D$22),,D993)</f>
        <v/>
      </c>
      <c r="D993" s="1" t="str">
        <f>if(and(F$4&gt;1,F993=PROSES!$B$10),,F993)</f>
        <v/>
      </c>
      <c r="E993" t="str">
        <f t="shared" si="4"/>
        <v/>
      </c>
      <c r="F993" t="str">
        <f t="shared" si="5"/>
        <v/>
      </c>
      <c r="G993" s="1" t="str">
        <f>if(Z993=PROSES!$E$29,T993,)</f>
        <v/>
      </c>
      <c r="H993" t="str">
        <f>if(X993=PROSES!$E$29,T993,)</f>
        <v/>
      </c>
      <c r="I993" t="str">
        <f t="shared" si="6"/>
        <v/>
      </c>
      <c r="J993" t="str">
        <f>if(and($K$4&gt;1,R993=PROSES!$C$2),,K993)</f>
        <v/>
      </c>
      <c r="K993" s="1" t="str">
        <f>if(and($L$4&gt;1,L993=PROSES!$B$2),,L993)</f>
        <v/>
      </c>
      <c r="L993" t="str">
        <f t="shared" si="7"/>
        <v/>
      </c>
      <c r="M993" t="str">
        <f>if(Z993=PROSES!$B$3,T993,)</f>
        <v/>
      </c>
      <c r="N993" t="str">
        <f>if(X993=PROSES!$B$3,T993,)</f>
        <v/>
      </c>
      <c r="O993" t="str">
        <f t="shared" si="8"/>
        <v/>
      </c>
      <c r="P993" t="str">
        <f>if(Z993=PROSES!$B$1,T993,)</f>
        <v/>
      </c>
      <c r="Q993" t="str">
        <f>if(X993=PROSES!$B$1,T993,)</f>
        <v/>
      </c>
      <c r="R993" t="str">
        <f t="shared" si="9"/>
        <v>PULOMASTANAH TINGGI</v>
      </c>
      <c r="S993" s="3"/>
      <c r="T993" s="68" t="s">
        <v>1668</v>
      </c>
      <c r="U993" s="68" t="s">
        <v>58</v>
      </c>
      <c r="V993" s="68" t="s">
        <v>58</v>
      </c>
      <c r="W993" s="68" t="s">
        <v>99</v>
      </c>
      <c r="X993" s="68" t="s">
        <v>574</v>
      </c>
      <c r="Y993" s="68" t="s">
        <v>61</v>
      </c>
      <c r="Z993" s="68" t="s">
        <v>1669</v>
      </c>
      <c r="AA993" s="68" t="s">
        <v>66</v>
      </c>
      <c r="AB993" s="6"/>
      <c r="AC993" s="6"/>
      <c r="AD993" s="112">
        <v>0.0</v>
      </c>
      <c r="AE993" s="112">
        <v>1.0</v>
      </c>
      <c r="AF993" s="6"/>
      <c r="AG993" s="112">
        <v>2.4</v>
      </c>
      <c r="AH993" s="112">
        <v>1.0</v>
      </c>
      <c r="AI993" s="68" t="s">
        <v>64</v>
      </c>
      <c r="AJ993" s="112">
        <v>0.0</v>
      </c>
      <c r="AK993" s="6"/>
      <c r="AL993" s="6"/>
      <c r="AM993" s="112">
        <v>0.0</v>
      </c>
      <c r="AN993" s="112">
        <v>0.0</v>
      </c>
      <c r="AO993" s="112">
        <v>100.0</v>
      </c>
      <c r="AP993" s="112">
        <v>1.0</v>
      </c>
      <c r="AQ993" s="112">
        <v>1.2</v>
      </c>
      <c r="AR993" s="112">
        <v>0.5176022</v>
      </c>
      <c r="AS993" s="112">
        <v>71.48104</v>
      </c>
      <c r="AT993" s="112">
        <v>0.1644</v>
      </c>
      <c r="AU993" s="112">
        <v>0.4908</v>
      </c>
      <c r="AV993" s="112">
        <v>0.5244001</v>
      </c>
      <c r="AW993" s="112">
        <v>1.4724</v>
      </c>
      <c r="AX993" s="112">
        <v>0.0</v>
      </c>
      <c r="AY993" s="112">
        <v>0.673318</v>
      </c>
      <c r="AZ993" s="112">
        <v>-1.621461</v>
      </c>
    </row>
    <row r="994" hidden="1">
      <c r="A994">
        <f t="shared" si="2"/>
        <v>0</v>
      </c>
      <c r="B994" t="str">
        <f t="shared" si="3"/>
        <v/>
      </c>
      <c r="C994" t="str">
        <f>if(and(D$4&gt;1,E994=PROSES!$D$22),,D994)</f>
        <v/>
      </c>
      <c r="D994" s="1" t="str">
        <f>if(and(F$4&gt;1,F994=PROSES!$B$10),,F994)</f>
        <v/>
      </c>
      <c r="E994" t="str">
        <f t="shared" si="4"/>
        <v/>
      </c>
      <c r="F994" t="str">
        <f t="shared" si="5"/>
        <v/>
      </c>
      <c r="G994" s="1" t="str">
        <f>if(Z994=PROSES!$E$29,T994,)</f>
        <v/>
      </c>
      <c r="H994" t="str">
        <f>if(X994=PROSES!$E$29,T994,)</f>
        <v/>
      </c>
      <c r="I994" t="str">
        <f t="shared" si="6"/>
        <v/>
      </c>
      <c r="J994" t="str">
        <f>if(and($K$4&gt;1,R994=PROSES!$C$2),,K994)</f>
        <v/>
      </c>
      <c r="K994" s="1" t="str">
        <f>if(and($L$4&gt;1,L994=PROSES!$B$2),,L994)</f>
        <v/>
      </c>
      <c r="L994" t="str">
        <f t="shared" si="7"/>
        <v/>
      </c>
      <c r="M994" t="str">
        <f>if(Z994=PROSES!$B$3,T994,)</f>
        <v/>
      </c>
      <c r="N994" t="str">
        <f>if(X994=PROSES!$B$3,T994,)</f>
        <v/>
      </c>
      <c r="O994" t="str">
        <f t="shared" si="8"/>
        <v/>
      </c>
      <c r="P994" t="str">
        <f>if(Z994=PROSES!$B$1,T994,)</f>
        <v/>
      </c>
      <c r="Q994" t="str">
        <f>if(X994=PROSES!$B$1,T994,)</f>
        <v/>
      </c>
      <c r="R994" t="str">
        <f t="shared" si="9"/>
        <v>PELINDOPELINDO KALIBARU</v>
      </c>
      <c r="S994" s="3"/>
      <c r="T994" s="68" t="s">
        <v>1670</v>
      </c>
      <c r="U994" s="68" t="s">
        <v>58</v>
      </c>
      <c r="V994" s="68" t="s">
        <v>58</v>
      </c>
      <c r="W994" s="68" t="s">
        <v>267</v>
      </c>
      <c r="X994" s="68" t="s">
        <v>1671</v>
      </c>
      <c r="Y994" s="68" t="s">
        <v>61</v>
      </c>
      <c r="Z994" s="68" t="s">
        <v>1672</v>
      </c>
      <c r="AA994" s="68" t="s">
        <v>61</v>
      </c>
      <c r="AB994" s="6"/>
      <c r="AC994" s="6"/>
      <c r="AD994" s="112">
        <v>0.0</v>
      </c>
      <c r="AE994" s="112">
        <v>1.0</v>
      </c>
      <c r="AF994" s="6"/>
      <c r="AG994" s="112">
        <v>4.5</v>
      </c>
      <c r="AH994" s="112">
        <v>1.0</v>
      </c>
      <c r="AI994" s="68" t="s">
        <v>64</v>
      </c>
      <c r="AJ994" s="112">
        <v>0.0</v>
      </c>
      <c r="AK994" s="6"/>
      <c r="AL994" s="6"/>
      <c r="AM994" s="112">
        <v>0.0</v>
      </c>
      <c r="AN994" s="112">
        <v>0.0</v>
      </c>
      <c r="AO994" s="112">
        <v>100.0</v>
      </c>
      <c r="AP994" s="112">
        <v>1.0</v>
      </c>
      <c r="AQ994" s="112">
        <v>0.928</v>
      </c>
      <c r="AR994" s="112">
        <v>0.8277604</v>
      </c>
      <c r="AS994" s="112">
        <v>81.87431</v>
      </c>
      <c r="AT994" s="112">
        <v>0.117</v>
      </c>
      <c r="AU994" s="112">
        <v>0.81945</v>
      </c>
      <c r="AV994" s="112">
        <v>0.792</v>
      </c>
      <c r="AW994" s="112">
        <v>2.457</v>
      </c>
      <c r="AX994" s="112">
        <v>0.0</v>
      </c>
      <c r="AY994" s="112">
        <v>0.713255</v>
      </c>
      <c r="AZ994" s="112">
        <v>-14.27582</v>
      </c>
    </row>
    <row r="995" hidden="1">
      <c r="A995">
        <f t="shared" si="2"/>
        <v>0</v>
      </c>
      <c r="B995" t="str">
        <f t="shared" si="3"/>
        <v/>
      </c>
      <c r="C995" t="str">
        <f>if(and(D$4&gt;1,E995=PROSES!$D$22),,D995)</f>
        <v/>
      </c>
      <c r="D995" s="1" t="str">
        <f>if(and(F$4&gt;1,F995=PROSES!$B$10),,F995)</f>
        <v/>
      </c>
      <c r="E995" t="str">
        <f t="shared" si="4"/>
        <v/>
      </c>
      <c r="F995" t="str">
        <f t="shared" si="5"/>
        <v/>
      </c>
      <c r="G995" s="1" t="str">
        <f>if(Z995=PROSES!$E$29,T995,)</f>
        <v/>
      </c>
      <c r="H995" t="str">
        <f>if(X995=PROSES!$E$29,T995,)</f>
        <v/>
      </c>
      <c r="I995" t="str">
        <f t="shared" si="6"/>
        <v/>
      </c>
      <c r="J995" t="str">
        <f>if(and($K$4&gt;1,R995=PROSES!$C$2),,K995)</f>
        <v/>
      </c>
      <c r="K995" s="1" t="str">
        <f>if(and($L$4&gt;1,L995=PROSES!$B$2),,L995)</f>
        <v/>
      </c>
      <c r="L995" t="str">
        <f t="shared" si="7"/>
        <v/>
      </c>
      <c r="M995" t="str">
        <f>if(Z995=PROSES!$B$3,T995,)</f>
        <v/>
      </c>
      <c r="N995" t="str">
        <f>if(X995=PROSES!$B$3,T995,)</f>
        <v/>
      </c>
      <c r="O995" t="str">
        <f t="shared" si="8"/>
        <v/>
      </c>
      <c r="P995" t="str">
        <f>if(Z995=PROSES!$B$1,T995,)</f>
        <v/>
      </c>
      <c r="Q995" t="str">
        <f>if(X995=PROSES!$B$1,T995,)</f>
        <v/>
      </c>
      <c r="R995" t="str">
        <f t="shared" si="9"/>
        <v>PLENGAN3LAMAJAN3</v>
      </c>
      <c r="S995" s="3"/>
      <c r="T995" s="68" t="s">
        <v>1673</v>
      </c>
      <c r="U995" s="68" t="s">
        <v>115</v>
      </c>
      <c r="V995" s="68" t="s">
        <v>115</v>
      </c>
      <c r="W995" s="68" t="s">
        <v>1674</v>
      </c>
      <c r="X995" s="68" t="s">
        <v>1675</v>
      </c>
      <c r="Y995" s="68" t="s">
        <v>1452</v>
      </c>
      <c r="Z995" s="68" t="s">
        <v>1676</v>
      </c>
      <c r="AA995" s="68">
        <v>30.0</v>
      </c>
      <c r="AB995" s="6"/>
      <c r="AC995" s="6"/>
      <c r="AD995" s="112">
        <v>0.0</v>
      </c>
      <c r="AE995" s="112">
        <v>1.0</v>
      </c>
      <c r="AF995" s="6"/>
      <c r="AG995" s="112">
        <v>3.5</v>
      </c>
      <c r="AH995" s="112">
        <v>1.0</v>
      </c>
      <c r="AI995" s="68" t="s">
        <v>64</v>
      </c>
      <c r="AJ995" s="112">
        <v>0.0</v>
      </c>
      <c r="AK995" s="6"/>
      <c r="AL995" s="6"/>
      <c r="AM995" s="112">
        <v>0.0</v>
      </c>
      <c r="AN995" s="112">
        <v>0.0</v>
      </c>
      <c r="AO995" s="112">
        <v>100.0</v>
      </c>
      <c r="AP995" s="112">
        <v>1.0</v>
      </c>
      <c r="AQ995" s="112">
        <v>0.31</v>
      </c>
      <c r="AR995" s="112">
        <v>2.262963</v>
      </c>
      <c r="AS995" s="112">
        <v>51.21564</v>
      </c>
      <c r="AT995" s="112">
        <v>1.4175</v>
      </c>
      <c r="AU995" s="112">
        <v>1.764</v>
      </c>
      <c r="AV995" s="112">
        <v>1.9425</v>
      </c>
      <c r="AW995" s="112">
        <v>5.292</v>
      </c>
      <c r="AX995" s="112">
        <v>0.0</v>
      </c>
      <c r="AY995" s="112">
        <v>0.525395</v>
      </c>
      <c r="AZ995" s="112">
        <v>30.32032</v>
      </c>
    </row>
    <row r="996" hidden="1">
      <c r="A996">
        <f t="shared" si="2"/>
        <v>0</v>
      </c>
      <c r="B996" t="str">
        <f t="shared" si="3"/>
        <v/>
      </c>
      <c r="C996" t="str">
        <f>if(and(D$4&gt;1,E996=PROSES!$D$22),,D996)</f>
        <v/>
      </c>
      <c r="D996" s="1" t="str">
        <f>if(and(F$4&gt;1,F996=PROSES!$B$10),,F996)</f>
        <v/>
      </c>
      <c r="E996" t="str">
        <f t="shared" si="4"/>
        <v/>
      </c>
      <c r="F996" t="str">
        <f t="shared" si="5"/>
        <v/>
      </c>
      <c r="G996" s="1" t="str">
        <f>if(Z996=PROSES!$E$29,T996,)</f>
        <v/>
      </c>
      <c r="H996" t="str">
        <f>if(X996=PROSES!$E$29,T996,)</f>
        <v/>
      </c>
      <c r="I996" t="str">
        <f t="shared" si="6"/>
        <v/>
      </c>
      <c r="J996" t="str">
        <f>if(and($K$4&gt;1,R996=PROSES!$C$2),,K996)</f>
        <v/>
      </c>
      <c r="K996" s="1" t="str">
        <f>if(and($L$4&gt;1,L996=PROSES!$B$2),,L996)</f>
        <v/>
      </c>
      <c r="L996" t="str">
        <f t="shared" si="7"/>
        <v/>
      </c>
      <c r="M996" t="str">
        <f>if(Z996=PROSES!$B$3,T996,)</f>
        <v/>
      </c>
      <c r="N996" t="str">
        <f>if(X996=PROSES!$B$3,T996,)</f>
        <v/>
      </c>
      <c r="O996" t="str">
        <f t="shared" si="8"/>
        <v/>
      </c>
      <c r="P996" t="str">
        <f>if(Z996=PROSES!$B$1,T996,)</f>
        <v/>
      </c>
      <c r="Q996" t="str">
        <f>if(X996=PROSES!$B$1,T996,)</f>
        <v/>
      </c>
      <c r="R996" t="str">
        <f t="shared" si="9"/>
        <v>PLENGAN3LAMAJAN3</v>
      </c>
      <c r="S996" s="3"/>
      <c r="T996" s="68" t="s">
        <v>1677</v>
      </c>
      <c r="U996" s="68" t="s">
        <v>115</v>
      </c>
      <c r="V996" s="68" t="s">
        <v>115</v>
      </c>
      <c r="W996" s="68" t="s">
        <v>1674</v>
      </c>
      <c r="X996" s="68" t="s">
        <v>1675</v>
      </c>
      <c r="Y996" s="68" t="s">
        <v>1452</v>
      </c>
      <c r="Z996" s="68" t="s">
        <v>1676</v>
      </c>
      <c r="AA996" s="68">
        <v>30.0</v>
      </c>
      <c r="AB996" s="6"/>
      <c r="AC996" s="6"/>
      <c r="AD996" s="112">
        <v>0.0</v>
      </c>
      <c r="AE996" s="112">
        <v>1.0</v>
      </c>
      <c r="AF996" s="6"/>
      <c r="AG996" s="112">
        <v>3.5</v>
      </c>
      <c r="AH996" s="112">
        <v>1.0</v>
      </c>
      <c r="AI996" s="68" t="s">
        <v>64</v>
      </c>
      <c r="AJ996" s="112">
        <v>0.0</v>
      </c>
      <c r="AK996" s="6"/>
      <c r="AL996" s="6"/>
      <c r="AM996" s="112">
        <v>0.0</v>
      </c>
      <c r="AN996" s="112">
        <v>0.0</v>
      </c>
      <c r="AO996" s="112">
        <v>100.0</v>
      </c>
      <c r="AP996" s="112">
        <v>1.0</v>
      </c>
      <c r="AQ996" s="112">
        <v>0.31</v>
      </c>
      <c r="AR996" s="112">
        <v>2.262963</v>
      </c>
      <c r="AS996" s="112">
        <v>51.21564</v>
      </c>
      <c r="AT996" s="112">
        <v>1.4175</v>
      </c>
      <c r="AU996" s="112">
        <v>1.764</v>
      </c>
      <c r="AV996" s="112">
        <v>1.9425</v>
      </c>
      <c r="AW996" s="112">
        <v>5.292</v>
      </c>
      <c r="AX996" s="112">
        <v>0.0</v>
      </c>
      <c r="AY996" s="112">
        <v>0.525395</v>
      </c>
      <c r="AZ996" s="112">
        <v>30.32032</v>
      </c>
    </row>
    <row r="997" hidden="1">
      <c r="A997">
        <f t="shared" si="2"/>
        <v>0</v>
      </c>
      <c r="B997" t="str">
        <f t="shared" si="3"/>
        <v/>
      </c>
      <c r="C997" t="str">
        <f>if(and(D$4&gt;1,E997=PROSES!$D$22),,D997)</f>
        <v/>
      </c>
      <c r="D997" s="1" t="str">
        <f>if(and(F$4&gt;1,F997=PROSES!$B$10),,F997)</f>
        <v/>
      </c>
      <c r="E997" t="str">
        <f t="shared" si="4"/>
        <v/>
      </c>
      <c r="F997" t="str">
        <f t="shared" si="5"/>
        <v/>
      </c>
      <c r="G997" s="1" t="str">
        <f>if(Z997=PROSES!$E$29,T997,)</f>
        <v/>
      </c>
      <c r="H997" t="str">
        <f>if(X997=PROSES!$E$29,T997,)</f>
        <v/>
      </c>
      <c r="I997" t="str">
        <f t="shared" si="6"/>
        <v/>
      </c>
      <c r="J997" t="str">
        <f>if(and($K$4&gt;1,R997=PROSES!$C$2),,K997)</f>
        <v/>
      </c>
      <c r="K997" s="1" t="str">
        <f>if(and($L$4&gt;1,L997=PROSES!$B$2),,L997)</f>
        <v/>
      </c>
      <c r="L997" t="str">
        <f t="shared" si="7"/>
        <v/>
      </c>
      <c r="M997" t="str">
        <f>if(Z997=PROSES!$B$3,T997,)</f>
        <v/>
      </c>
      <c r="N997" t="str">
        <f>if(X997=PROSES!$B$3,T997,)</f>
        <v/>
      </c>
      <c r="O997" t="str">
        <f t="shared" si="8"/>
        <v/>
      </c>
      <c r="P997" t="str">
        <f>if(Z997=PROSES!$B$1,T997,)</f>
        <v/>
      </c>
      <c r="Q997" t="str">
        <f>if(X997=PROSES!$B$1,T997,)</f>
        <v/>
      </c>
      <c r="R997" t="str">
        <f t="shared" si="9"/>
        <v>PLUMPANG II</v>
      </c>
      <c r="S997" s="3"/>
      <c r="T997" s="68" t="s">
        <v>3942</v>
      </c>
      <c r="U997" s="68" t="s">
        <v>58</v>
      </c>
      <c r="V997" s="68" t="s">
        <v>58</v>
      </c>
      <c r="W997" s="68" t="s">
        <v>3943</v>
      </c>
      <c r="X997" s="68" t="s">
        <v>2979</v>
      </c>
      <c r="Y997" s="68" t="s">
        <v>66</v>
      </c>
      <c r="Z997" s="68"/>
      <c r="AA997" s="68" t="s">
        <v>3944</v>
      </c>
      <c r="AB997" s="6"/>
      <c r="AC997" s="6"/>
      <c r="AD997" s="112">
        <v>0.0</v>
      </c>
      <c r="AE997" s="112">
        <v>1.0</v>
      </c>
      <c r="AF997" s="6"/>
      <c r="AG997" s="112">
        <v>0.504</v>
      </c>
      <c r="AH997" s="112">
        <v>1.0</v>
      </c>
      <c r="AI997" s="68" t="s">
        <v>64</v>
      </c>
      <c r="AJ997" s="112">
        <v>0.0</v>
      </c>
      <c r="AK997" s="6"/>
      <c r="AL997" s="6"/>
      <c r="AM997" s="112">
        <v>0.0</v>
      </c>
      <c r="AN997" s="112">
        <v>0.0</v>
      </c>
      <c r="AO997" s="112">
        <v>100.0</v>
      </c>
      <c r="AP997" s="112">
        <v>1.0</v>
      </c>
      <c r="AQ997" s="112">
        <v>0.888</v>
      </c>
      <c r="AR997" s="112">
        <v>0.0819114</v>
      </c>
      <c r="AS997" s="112">
        <v>81.65053</v>
      </c>
      <c r="AT997" s="112">
        <v>0.0118944</v>
      </c>
      <c r="AU997" s="112">
        <v>0.0810432</v>
      </c>
      <c r="AV997" s="112">
        <v>0.087696</v>
      </c>
      <c r="AW997" s="112">
        <v>0.242928</v>
      </c>
      <c r="AX997" s="112">
        <v>0.0</v>
      </c>
      <c r="AY997" s="112">
        <v>0.7274235</v>
      </c>
      <c r="AZ997" s="112">
        <v>-16.74159</v>
      </c>
    </row>
    <row r="998" hidden="1">
      <c r="A998">
        <f t="shared" si="2"/>
        <v>0</v>
      </c>
      <c r="B998" t="str">
        <f t="shared" si="3"/>
        <v/>
      </c>
      <c r="C998" t="str">
        <f>if(and(D$4&gt;1,E998=PROSES!$D$22),,D998)</f>
        <v/>
      </c>
      <c r="D998" s="1" t="str">
        <f>if(and(F$4&gt;1,F998=PROSES!$B$10),,F998)</f>
        <v/>
      </c>
      <c r="E998" t="str">
        <f t="shared" si="4"/>
        <v/>
      </c>
      <c r="F998" t="str">
        <f t="shared" si="5"/>
        <v/>
      </c>
      <c r="G998" s="1" t="str">
        <f>if(Z998=PROSES!$E$29,T998,)</f>
        <v/>
      </c>
      <c r="H998" t="str">
        <f>if(X998=PROSES!$E$29,T998,)</f>
        <v/>
      </c>
      <c r="I998" t="str">
        <f t="shared" si="6"/>
        <v/>
      </c>
      <c r="J998" t="str">
        <f>if(and($K$4&gt;1,R998=PROSES!$C$2),,K998)</f>
        <v/>
      </c>
      <c r="K998" s="1" t="str">
        <f>if(and($L$4&gt;1,L998=PROSES!$B$2),,L998)</f>
        <v/>
      </c>
      <c r="L998" t="str">
        <f t="shared" si="7"/>
        <v/>
      </c>
      <c r="M998" t="str">
        <f>if(Z998=PROSES!$B$3,T998,)</f>
        <v/>
      </c>
      <c r="N998" t="str">
        <f>if(X998=PROSES!$B$3,T998,)</f>
        <v/>
      </c>
      <c r="O998" t="str">
        <f t="shared" si="8"/>
        <v/>
      </c>
      <c r="P998" t="str">
        <f>if(Z998=PROSES!$B$1,T998,)</f>
        <v/>
      </c>
      <c r="Q998" t="str">
        <f>if(X998=PROSES!$B$1,T998,)</f>
        <v/>
      </c>
      <c r="R998" t="str">
        <f t="shared" si="9"/>
        <v>GAMBIRBARU</v>
      </c>
      <c r="S998" s="3"/>
      <c r="T998" s="68" t="s">
        <v>3945</v>
      </c>
      <c r="U998" s="68" t="s">
        <v>58</v>
      </c>
      <c r="V998" s="68" t="s">
        <v>58</v>
      </c>
      <c r="W998" s="68" t="s">
        <v>1686</v>
      </c>
      <c r="X998" s="68"/>
      <c r="Y998" s="68" t="s">
        <v>3944</v>
      </c>
      <c r="Z998" s="68" t="s">
        <v>861</v>
      </c>
      <c r="AA998" s="68" t="s">
        <v>61</v>
      </c>
      <c r="AB998" s="6"/>
      <c r="AC998" s="6"/>
      <c r="AD998" s="112">
        <v>0.0</v>
      </c>
      <c r="AE998" s="112">
        <v>1.0</v>
      </c>
      <c r="AF998" s="6"/>
      <c r="AG998" s="112">
        <v>2.532</v>
      </c>
      <c r="AH998" s="112">
        <v>1.0</v>
      </c>
      <c r="AI998" s="68" t="s">
        <v>64</v>
      </c>
      <c r="AJ998" s="112">
        <v>0.0</v>
      </c>
      <c r="AK998" s="6"/>
      <c r="AL998" s="6"/>
      <c r="AM998" s="112">
        <v>0.0</v>
      </c>
      <c r="AN998" s="112">
        <v>0.0</v>
      </c>
      <c r="AO998" s="112">
        <v>100.0</v>
      </c>
      <c r="AP998" s="112">
        <v>1.0</v>
      </c>
      <c r="AQ998" s="112">
        <v>0.96</v>
      </c>
      <c r="AR998" s="112">
        <v>0.3248098</v>
      </c>
      <c r="AS998" s="112">
        <v>56.92932</v>
      </c>
      <c r="AT998" s="112">
        <v>0.17724</v>
      </c>
      <c r="AU998" s="112">
        <v>0.27219</v>
      </c>
      <c r="AV998" s="112">
        <v>0.55704</v>
      </c>
      <c r="AW998" s="112">
        <v>0.81657</v>
      </c>
      <c r="AX998" s="112">
        <v>0.0</v>
      </c>
      <c r="AY998" s="112">
        <v>0.6811938</v>
      </c>
      <c r="AZ998" s="112">
        <v>-1.831819</v>
      </c>
    </row>
    <row r="999" hidden="1">
      <c r="A999">
        <f t="shared" si="2"/>
        <v>0</v>
      </c>
      <c r="B999" t="str">
        <f t="shared" si="3"/>
        <v/>
      </c>
      <c r="C999" t="str">
        <f>if(and(D$4&gt;1,E999=PROSES!$D$22),,D999)</f>
        <v/>
      </c>
      <c r="D999" s="1" t="str">
        <f>if(and(F$4&gt;1,F999=PROSES!$B$10),,F999)</f>
        <v/>
      </c>
      <c r="E999" t="str">
        <f t="shared" si="4"/>
        <v/>
      </c>
      <c r="F999" t="str">
        <f t="shared" si="5"/>
        <v/>
      </c>
      <c r="G999" s="1" t="str">
        <f>if(Z999=PROSES!$E$29,T999,)</f>
        <v/>
      </c>
      <c r="H999" t="str">
        <f>if(X999=PROSES!$E$29,T999,)</f>
        <v/>
      </c>
      <c r="I999" t="str">
        <f t="shared" si="6"/>
        <v/>
      </c>
      <c r="J999" t="str">
        <f>if(and($K$4&gt;1,R999=PROSES!$C$2),,K999)</f>
        <v/>
      </c>
      <c r="K999" s="1" t="str">
        <f>if(and($L$4&gt;1,L999=PROSES!$B$2),,L999)</f>
        <v/>
      </c>
      <c r="L999" t="str">
        <f t="shared" si="7"/>
        <v/>
      </c>
      <c r="M999" t="str">
        <f>if(Z999=PROSES!$B$3,T999,)</f>
        <v/>
      </c>
      <c r="N999" t="str">
        <f>if(X999=PROSES!$B$3,T999,)</f>
        <v/>
      </c>
      <c r="O999" t="str">
        <f t="shared" si="8"/>
        <v/>
      </c>
      <c r="P999" t="str">
        <f>if(Z999=PROSES!$B$1,T999,)</f>
        <v/>
      </c>
      <c r="Q999" t="str">
        <f>if(X999=PROSES!$B$1,T999,)</f>
        <v/>
      </c>
      <c r="R999" t="str">
        <f t="shared" si="9"/>
        <v>PLUMPANG II</v>
      </c>
      <c r="S999" s="3"/>
      <c r="T999" s="68" t="s">
        <v>3946</v>
      </c>
      <c r="U999" s="68" t="s">
        <v>58</v>
      </c>
      <c r="V999" s="68" t="s">
        <v>58</v>
      </c>
      <c r="W999" s="68" t="s">
        <v>3943</v>
      </c>
      <c r="X999" s="68" t="s">
        <v>2979</v>
      </c>
      <c r="Y999" s="68" t="s">
        <v>66</v>
      </c>
      <c r="Z999" s="68"/>
      <c r="AA999" s="68" t="s">
        <v>3947</v>
      </c>
      <c r="AB999" s="6"/>
      <c r="AC999" s="6"/>
      <c r="AD999" s="112">
        <v>0.0</v>
      </c>
      <c r="AE999" s="112">
        <v>1.0</v>
      </c>
      <c r="AF999" s="6"/>
      <c r="AG999" s="112">
        <v>0.504</v>
      </c>
      <c r="AH999" s="112">
        <v>1.0</v>
      </c>
      <c r="AI999" s="68" t="s">
        <v>64</v>
      </c>
      <c r="AJ999" s="112">
        <v>0.0</v>
      </c>
      <c r="AK999" s="6"/>
      <c r="AL999" s="6"/>
      <c r="AM999" s="112">
        <v>0.0</v>
      </c>
      <c r="AN999" s="112">
        <v>0.0</v>
      </c>
      <c r="AO999" s="112">
        <v>100.0</v>
      </c>
      <c r="AP999" s="112">
        <v>1.0</v>
      </c>
      <c r="AQ999" s="112">
        <v>0.888</v>
      </c>
      <c r="AR999" s="112">
        <v>0.0819114</v>
      </c>
      <c r="AS999" s="112">
        <v>81.65053</v>
      </c>
      <c r="AT999" s="112">
        <v>0.0118944</v>
      </c>
      <c r="AU999" s="112">
        <v>0.0810432</v>
      </c>
      <c r="AV999" s="112">
        <v>0.087696</v>
      </c>
      <c r="AW999" s="112">
        <v>0.242928</v>
      </c>
      <c r="AX999" s="112">
        <v>0.0</v>
      </c>
      <c r="AY999" s="112">
        <v>0.7274235</v>
      </c>
      <c r="AZ999" s="112">
        <v>-16.74159</v>
      </c>
    </row>
    <row r="1000" hidden="1">
      <c r="A1000">
        <f t="shared" si="2"/>
        <v>0</v>
      </c>
      <c r="B1000" t="str">
        <f t="shared" si="3"/>
        <v/>
      </c>
      <c r="C1000" t="str">
        <f>if(and(D$4&gt;1,E1000=PROSES!$D$22),,D1000)</f>
        <v/>
      </c>
      <c r="D1000" s="1" t="str">
        <f>if(and(F$4&gt;1,F1000=PROSES!$B$10),,F1000)</f>
        <v/>
      </c>
      <c r="E1000" t="str">
        <f t="shared" si="4"/>
        <v/>
      </c>
      <c r="F1000" t="str">
        <f t="shared" si="5"/>
        <v/>
      </c>
      <c r="G1000" s="1" t="str">
        <f>if(Z1000=PROSES!$E$29,T1000,)</f>
        <v/>
      </c>
      <c r="H1000" t="str">
        <f>if(X1000=PROSES!$E$29,T1000,)</f>
        <v/>
      </c>
      <c r="I1000" t="str">
        <f t="shared" si="6"/>
        <v/>
      </c>
      <c r="J1000" t="str">
        <f>if(and($K$4&gt;1,R1000=PROSES!$C$2),,K1000)</f>
        <v/>
      </c>
      <c r="K1000" s="1" t="str">
        <f>if(and($L$4&gt;1,L1000=PROSES!$B$2),,L1000)</f>
        <v/>
      </c>
      <c r="L1000" t="str">
        <f t="shared" si="7"/>
        <v/>
      </c>
      <c r="M1000" t="str">
        <f>if(Z1000=PROSES!$B$3,T1000,)</f>
        <v/>
      </c>
      <c r="N1000" t="str">
        <f>if(X1000=PROSES!$B$3,T1000,)</f>
        <v/>
      </c>
      <c r="O1000" t="str">
        <f t="shared" si="8"/>
        <v/>
      </c>
      <c r="P1000" t="str">
        <f>if(Z1000=PROSES!$B$1,T1000,)</f>
        <v/>
      </c>
      <c r="Q1000" t="str">
        <f>if(X1000=PROSES!$B$1,T1000,)</f>
        <v/>
      </c>
      <c r="R1000" t="str">
        <f t="shared" si="9"/>
        <v>GAMBIRBARU</v>
      </c>
      <c r="S1000" s="3"/>
      <c r="T1000" s="68" t="s">
        <v>3948</v>
      </c>
      <c r="U1000" s="68" t="s">
        <v>58</v>
      </c>
      <c r="V1000" s="68" t="s">
        <v>58</v>
      </c>
      <c r="W1000" s="68" t="s">
        <v>1686</v>
      </c>
      <c r="X1000" s="68"/>
      <c r="Y1000" s="68" t="s">
        <v>3947</v>
      </c>
      <c r="Z1000" s="68" t="s">
        <v>861</v>
      </c>
      <c r="AA1000" s="68" t="s">
        <v>61</v>
      </c>
      <c r="AB1000" s="6"/>
      <c r="AC1000" s="6"/>
      <c r="AD1000" s="112">
        <v>0.0</v>
      </c>
      <c r="AE1000" s="112">
        <v>1.0</v>
      </c>
      <c r="AF1000" s="6"/>
      <c r="AG1000" s="112">
        <v>2.532</v>
      </c>
      <c r="AH1000" s="112">
        <v>1.0</v>
      </c>
      <c r="AI1000" s="68" t="s">
        <v>64</v>
      </c>
      <c r="AJ1000" s="112">
        <v>0.0</v>
      </c>
      <c r="AK1000" s="6"/>
      <c r="AL1000" s="6"/>
      <c r="AM1000" s="112">
        <v>0.0</v>
      </c>
      <c r="AN1000" s="112">
        <v>0.0</v>
      </c>
      <c r="AO1000" s="112">
        <v>100.0</v>
      </c>
      <c r="AP1000" s="112">
        <v>1.0</v>
      </c>
      <c r="AQ1000" s="112">
        <v>0.96</v>
      </c>
      <c r="AR1000" s="112">
        <v>0.3248098</v>
      </c>
      <c r="AS1000" s="112">
        <v>56.92932</v>
      </c>
      <c r="AT1000" s="112">
        <v>0.17724</v>
      </c>
      <c r="AU1000" s="112">
        <v>0.27219</v>
      </c>
      <c r="AV1000" s="112">
        <v>0.55704</v>
      </c>
      <c r="AW1000" s="112">
        <v>0.81657</v>
      </c>
      <c r="AX1000" s="112">
        <v>0.0</v>
      </c>
      <c r="AY1000" s="112">
        <v>0.6811938</v>
      </c>
      <c r="AZ1000" s="112">
        <v>-1.831819</v>
      </c>
    </row>
    <row r="1001" hidden="1">
      <c r="A1001">
        <f t="shared" si="2"/>
        <v>0</v>
      </c>
      <c r="B1001" t="str">
        <f t="shared" si="3"/>
        <v/>
      </c>
      <c r="C1001" t="str">
        <f>if(and(D$4&gt;1,E1001=PROSES!$D$22),,D1001)</f>
        <v/>
      </c>
      <c r="D1001" s="1" t="str">
        <f>if(and(F$4&gt;1,F1001=PROSES!$B$10),,F1001)</f>
        <v/>
      </c>
      <c r="E1001" t="str">
        <f t="shared" si="4"/>
        <v/>
      </c>
      <c r="F1001" t="str">
        <f t="shared" si="5"/>
        <v/>
      </c>
      <c r="G1001" s="1" t="str">
        <f>if(Z1001=PROSES!$E$29,T1001,)</f>
        <v/>
      </c>
      <c r="H1001" t="str">
        <f>if(X1001=PROSES!$E$29,T1001,)</f>
        <v/>
      </c>
      <c r="I1001" t="str">
        <f t="shared" si="6"/>
        <v/>
      </c>
      <c r="J1001" t="str">
        <f>if(and($K$4&gt;1,R1001=PROSES!$C$2),,K1001)</f>
        <v/>
      </c>
      <c r="K1001" s="1" t="str">
        <f>if(and($L$4&gt;1,L1001=PROSES!$B$2),,L1001)</f>
        <v/>
      </c>
      <c r="L1001" t="str">
        <f t="shared" si="7"/>
        <v/>
      </c>
      <c r="M1001" t="str">
        <f>if(Z1001=PROSES!$B$3,T1001,)</f>
        <v/>
      </c>
      <c r="N1001" t="str">
        <f>if(X1001=PROSES!$B$3,T1001,)</f>
        <v/>
      </c>
      <c r="O1001" t="str">
        <f t="shared" si="8"/>
        <v/>
      </c>
      <c r="P1001" t="str">
        <f>if(Z1001=PROSES!$B$1,T1001,)</f>
        <v/>
      </c>
      <c r="Q1001" t="str">
        <f>if(X1001=PROSES!$B$1,T1001,)</f>
        <v/>
      </c>
      <c r="R1001" t="str">
        <f t="shared" si="9"/>
        <v>PLUMPANG II</v>
      </c>
      <c r="S1001" s="3"/>
      <c r="T1001" s="68" t="s">
        <v>3949</v>
      </c>
      <c r="U1001" s="68" t="s">
        <v>58</v>
      </c>
      <c r="V1001" s="68" t="s">
        <v>58</v>
      </c>
      <c r="W1001" s="68" t="s">
        <v>3943</v>
      </c>
      <c r="X1001" s="68"/>
      <c r="Y1001" s="68" t="s">
        <v>3950</v>
      </c>
      <c r="Z1001" s="68" t="s">
        <v>2979</v>
      </c>
      <c r="AA1001" s="68" t="s">
        <v>66</v>
      </c>
      <c r="AB1001" s="6"/>
      <c r="AC1001" s="6"/>
      <c r="AD1001" s="112">
        <v>0.0</v>
      </c>
      <c r="AE1001" s="112">
        <v>1.0</v>
      </c>
      <c r="AF1001" s="6"/>
      <c r="AG1001" s="112">
        <v>0.504</v>
      </c>
      <c r="AH1001" s="112">
        <v>1.0</v>
      </c>
      <c r="AI1001" s="68" t="s">
        <v>64</v>
      </c>
      <c r="AJ1001" s="112">
        <v>0.0</v>
      </c>
      <c r="AK1001" s="6"/>
      <c r="AL1001" s="6"/>
      <c r="AM1001" s="112">
        <v>0.0</v>
      </c>
      <c r="AN1001" s="112">
        <v>0.0</v>
      </c>
      <c r="AO1001" s="112">
        <v>100.0</v>
      </c>
      <c r="AP1001" s="112">
        <v>1.0</v>
      </c>
      <c r="AQ1001" s="112">
        <v>0.888</v>
      </c>
      <c r="AR1001" s="112">
        <v>0.0819114</v>
      </c>
      <c r="AS1001" s="112">
        <v>81.65053</v>
      </c>
      <c r="AT1001" s="112">
        <v>0.0118944</v>
      </c>
      <c r="AU1001" s="112">
        <v>0.0810432</v>
      </c>
      <c r="AV1001" s="112">
        <v>0.087696</v>
      </c>
      <c r="AW1001" s="112">
        <v>0.242928</v>
      </c>
      <c r="AX1001" s="112">
        <v>0.0</v>
      </c>
      <c r="AY1001" s="112">
        <v>0.7274235</v>
      </c>
      <c r="AZ1001" s="112">
        <v>-16.74159</v>
      </c>
    </row>
    <row r="1002" hidden="1">
      <c r="A1002">
        <f t="shared" si="2"/>
        <v>0</v>
      </c>
      <c r="B1002" t="str">
        <f t="shared" si="3"/>
        <v/>
      </c>
      <c r="C1002" t="str">
        <f>if(and(D$4&gt;1,E1002=PROSES!$D$22),,D1002)</f>
        <v/>
      </c>
      <c r="D1002" s="1" t="str">
        <f>if(and(F$4&gt;1,F1002=PROSES!$B$10),,F1002)</f>
        <v/>
      </c>
      <c r="E1002" t="str">
        <f t="shared" si="4"/>
        <v/>
      </c>
      <c r="F1002" t="str">
        <f t="shared" si="5"/>
        <v/>
      </c>
      <c r="G1002" s="1" t="str">
        <f>if(Z1002=PROSES!$E$29,T1002,)</f>
        <v/>
      </c>
      <c r="H1002" t="str">
        <f>if(X1002=PROSES!$E$29,T1002,)</f>
        <v/>
      </c>
      <c r="I1002" t="str">
        <f t="shared" si="6"/>
        <v/>
      </c>
      <c r="J1002" t="str">
        <f>if(and($K$4&gt;1,R1002=PROSES!$C$2),,K1002)</f>
        <v/>
      </c>
      <c r="K1002" s="1" t="str">
        <f>if(and($L$4&gt;1,L1002=PROSES!$B$2),,L1002)</f>
        <v/>
      </c>
      <c r="L1002" t="str">
        <f t="shared" si="7"/>
        <v/>
      </c>
      <c r="M1002" t="str">
        <f>if(Z1002=PROSES!$B$3,T1002,)</f>
        <v/>
      </c>
      <c r="N1002" t="str">
        <f>if(X1002=PROSES!$B$3,T1002,)</f>
        <v/>
      </c>
      <c r="O1002" t="str">
        <f t="shared" si="8"/>
        <v/>
      </c>
      <c r="P1002" t="str">
        <f>if(Z1002=PROSES!$B$1,T1002,)</f>
        <v/>
      </c>
      <c r="Q1002" t="str">
        <f>if(X1002=PROSES!$B$1,T1002,)</f>
        <v/>
      </c>
      <c r="R1002" t="str">
        <f t="shared" si="9"/>
        <v>PLUMPANG 20 kA</v>
      </c>
      <c r="S1002" s="3"/>
      <c r="T1002" s="68" t="s">
        <v>3951</v>
      </c>
      <c r="U1002" s="68" t="s">
        <v>58</v>
      </c>
      <c r="V1002" s="68" t="s">
        <v>58</v>
      </c>
      <c r="W1002" s="68" t="s">
        <v>1686</v>
      </c>
      <c r="X1002" s="68" t="s">
        <v>1682</v>
      </c>
      <c r="Y1002" s="113">
        <v>44201.0</v>
      </c>
      <c r="Z1002" s="68"/>
      <c r="AA1002" s="68" t="s">
        <v>3950</v>
      </c>
      <c r="AB1002" s="6"/>
      <c r="AC1002" s="6"/>
      <c r="AD1002" s="112">
        <v>0.0</v>
      </c>
      <c r="AE1002" s="112">
        <v>1.0</v>
      </c>
      <c r="AF1002" s="6"/>
      <c r="AG1002" s="112">
        <v>2.058</v>
      </c>
      <c r="AH1002" s="112">
        <v>1.0</v>
      </c>
      <c r="AI1002" s="68" t="s">
        <v>64</v>
      </c>
      <c r="AJ1002" s="112">
        <v>0.0</v>
      </c>
      <c r="AK1002" s="6"/>
      <c r="AL1002" s="6"/>
      <c r="AM1002" s="112">
        <v>0.0</v>
      </c>
      <c r="AN1002" s="112">
        <v>0.0</v>
      </c>
      <c r="AO1002" s="112">
        <v>100.0</v>
      </c>
      <c r="AP1002" s="112">
        <v>1.0</v>
      </c>
      <c r="AQ1002" s="112">
        <v>0.96</v>
      </c>
      <c r="AR1002" s="112">
        <v>0.2640042</v>
      </c>
      <c r="AS1002" s="112">
        <v>56.92932</v>
      </c>
      <c r="AT1002" s="112">
        <v>0.14406</v>
      </c>
      <c r="AU1002" s="112">
        <v>0.221235</v>
      </c>
      <c r="AV1002" s="112">
        <v>0.45276</v>
      </c>
      <c r="AW1002" s="112">
        <v>0.663705</v>
      </c>
      <c r="AX1002" s="112">
        <v>0.0</v>
      </c>
      <c r="AY1002" s="112">
        <v>0.6811938</v>
      </c>
      <c r="AZ1002" s="112">
        <v>-1.831819</v>
      </c>
    </row>
    <row r="1003" hidden="1">
      <c r="A1003">
        <f t="shared" si="2"/>
        <v>0</v>
      </c>
      <c r="B1003" t="str">
        <f t="shared" si="3"/>
        <v/>
      </c>
      <c r="C1003" t="str">
        <f>if(and(D$4&gt;1,E1003=PROSES!$D$22),,D1003)</f>
        <v/>
      </c>
      <c r="D1003" s="1" t="str">
        <f>if(and(F$4&gt;1,F1003=PROSES!$B$10),,F1003)</f>
        <v/>
      </c>
      <c r="E1003" t="str">
        <f t="shared" si="4"/>
        <v/>
      </c>
      <c r="F1003" t="str">
        <f t="shared" si="5"/>
        <v/>
      </c>
      <c r="G1003" s="1" t="str">
        <f>if(Z1003=PROSES!$E$29,T1003,)</f>
        <v/>
      </c>
      <c r="H1003" t="str">
        <f>if(X1003=PROSES!$E$29,T1003,)</f>
        <v/>
      </c>
      <c r="I1003" t="str">
        <f t="shared" si="6"/>
        <v/>
      </c>
      <c r="J1003" t="str">
        <f>if(and($K$4&gt;1,R1003=PROSES!$C$2),,K1003)</f>
        <v/>
      </c>
      <c r="K1003" s="1" t="str">
        <f>if(and($L$4&gt;1,L1003=PROSES!$B$2),,L1003)</f>
        <v/>
      </c>
      <c r="L1003" t="str">
        <f t="shared" si="7"/>
        <v/>
      </c>
      <c r="M1003" t="str">
        <f>if(Z1003=PROSES!$B$3,T1003,)</f>
        <v/>
      </c>
      <c r="N1003" t="str">
        <f>if(X1003=PROSES!$B$3,T1003,)</f>
        <v/>
      </c>
      <c r="O1003" t="str">
        <f t="shared" si="8"/>
        <v/>
      </c>
      <c r="P1003" t="str">
        <f>if(Z1003=PROSES!$B$1,T1003,)</f>
        <v/>
      </c>
      <c r="Q1003" t="str">
        <f>if(X1003=PROSES!$B$1,T1003,)</f>
        <v/>
      </c>
      <c r="R1003" t="str">
        <f t="shared" si="9"/>
        <v>PLUMPANG II</v>
      </c>
      <c r="S1003" s="3"/>
      <c r="T1003" s="68" t="s">
        <v>3952</v>
      </c>
      <c r="U1003" s="68" t="s">
        <v>58</v>
      </c>
      <c r="V1003" s="68" t="s">
        <v>58</v>
      </c>
      <c r="W1003" s="68" t="s">
        <v>3943</v>
      </c>
      <c r="X1003" s="68"/>
      <c r="Y1003" s="112" t="s">
        <v>3953</v>
      </c>
      <c r="Z1003" s="68" t="s">
        <v>2979</v>
      </c>
      <c r="AA1003" s="68" t="s">
        <v>66</v>
      </c>
      <c r="AB1003" s="6"/>
      <c r="AC1003" s="6"/>
      <c r="AD1003" s="112">
        <v>0.0</v>
      </c>
      <c r="AE1003" s="112">
        <v>1.0</v>
      </c>
      <c r="AF1003" s="6"/>
      <c r="AG1003" s="112">
        <v>0.504</v>
      </c>
      <c r="AH1003" s="112">
        <v>1.0</v>
      </c>
      <c r="AI1003" s="68" t="s">
        <v>64</v>
      </c>
      <c r="AJ1003" s="112">
        <v>0.0</v>
      </c>
      <c r="AK1003" s="6"/>
      <c r="AL1003" s="6"/>
      <c r="AM1003" s="112">
        <v>0.0</v>
      </c>
      <c r="AN1003" s="112">
        <v>0.0</v>
      </c>
      <c r="AO1003" s="112">
        <v>100.0</v>
      </c>
      <c r="AP1003" s="112">
        <v>1.0</v>
      </c>
      <c r="AQ1003" s="112">
        <v>0.888</v>
      </c>
      <c r="AR1003" s="112">
        <v>0.0819114</v>
      </c>
      <c r="AS1003" s="112">
        <v>81.65053</v>
      </c>
      <c r="AT1003" s="112">
        <v>0.0118944</v>
      </c>
      <c r="AU1003" s="112">
        <v>0.0810432</v>
      </c>
      <c r="AV1003" s="112">
        <v>0.087696</v>
      </c>
      <c r="AW1003" s="112">
        <v>0.242928</v>
      </c>
      <c r="AX1003" s="112">
        <v>0.0</v>
      </c>
      <c r="AY1003" s="112">
        <v>0.7274235</v>
      </c>
      <c r="AZ1003" s="112">
        <v>-16.74159</v>
      </c>
    </row>
    <row r="1004" hidden="1">
      <c r="A1004">
        <f t="shared" si="2"/>
        <v>0</v>
      </c>
      <c r="B1004" t="str">
        <f t="shared" si="3"/>
        <v/>
      </c>
      <c r="C1004" t="str">
        <f>if(and(D$4&gt;1,E1004=PROSES!$D$22),,D1004)</f>
        <v/>
      </c>
      <c r="D1004" s="1" t="str">
        <f>if(and(F$4&gt;1,F1004=PROSES!$B$10),,F1004)</f>
        <v/>
      </c>
      <c r="E1004" t="str">
        <f t="shared" si="4"/>
        <v/>
      </c>
      <c r="F1004" t="str">
        <f t="shared" si="5"/>
        <v/>
      </c>
      <c r="G1004" s="1" t="str">
        <f>if(Z1004=PROSES!$E$29,T1004,)</f>
        <v/>
      </c>
      <c r="H1004" t="str">
        <f>if(X1004=PROSES!$E$29,T1004,)</f>
        <v/>
      </c>
      <c r="I1004" t="str">
        <f t="shared" si="6"/>
        <v/>
      </c>
      <c r="J1004" t="str">
        <f>if(and($K$4&gt;1,R1004=PROSES!$C$2),,K1004)</f>
        <v/>
      </c>
      <c r="K1004" s="1" t="str">
        <f>if(and($L$4&gt;1,L1004=PROSES!$B$2),,L1004)</f>
        <v/>
      </c>
      <c r="L1004" t="str">
        <f t="shared" si="7"/>
        <v/>
      </c>
      <c r="M1004" t="str">
        <f>if(Z1004=PROSES!$B$3,T1004,)</f>
        <v/>
      </c>
      <c r="N1004" t="str">
        <f>if(X1004=PROSES!$B$3,T1004,)</f>
        <v/>
      </c>
      <c r="O1004" t="str">
        <f t="shared" si="8"/>
        <v/>
      </c>
      <c r="P1004" t="str">
        <f>if(Z1004=PROSES!$B$1,T1004,)</f>
        <v/>
      </c>
      <c r="Q1004" t="str">
        <f>if(X1004=PROSES!$B$1,T1004,)</f>
        <v/>
      </c>
      <c r="R1004" t="str">
        <f t="shared" si="9"/>
        <v>PLUMPANG 20 kA</v>
      </c>
      <c r="S1004" s="3"/>
      <c r="T1004" s="68" t="s">
        <v>3954</v>
      </c>
      <c r="U1004" s="68" t="s">
        <v>58</v>
      </c>
      <c r="V1004" s="68" t="s">
        <v>58</v>
      </c>
      <c r="W1004" s="68" t="s">
        <v>1686</v>
      </c>
      <c r="X1004" s="68" t="s">
        <v>1682</v>
      </c>
      <c r="Y1004" s="115">
        <v>44201.0</v>
      </c>
      <c r="Z1004" s="68"/>
      <c r="AA1004" s="68" t="s">
        <v>3953</v>
      </c>
      <c r="AB1004" s="6"/>
      <c r="AC1004" s="6"/>
      <c r="AD1004" s="112">
        <v>0.0</v>
      </c>
      <c r="AE1004" s="112">
        <v>1.0</v>
      </c>
      <c r="AF1004" s="6"/>
      <c r="AG1004" s="112">
        <v>2.058</v>
      </c>
      <c r="AH1004" s="112">
        <v>1.0</v>
      </c>
      <c r="AI1004" s="68" t="s">
        <v>64</v>
      </c>
      <c r="AJ1004" s="112">
        <v>0.0</v>
      </c>
      <c r="AK1004" s="6"/>
      <c r="AL1004" s="6"/>
      <c r="AM1004" s="112">
        <v>0.0</v>
      </c>
      <c r="AN1004" s="112">
        <v>0.0</v>
      </c>
      <c r="AO1004" s="112">
        <v>100.0</v>
      </c>
      <c r="AP1004" s="112">
        <v>1.0</v>
      </c>
      <c r="AQ1004" s="112">
        <v>0.96</v>
      </c>
      <c r="AR1004" s="112">
        <v>0.2640042</v>
      </c>
      <c r="AS1004" s="112">
        <v>56.92932</v>
      </c>
      <c r="AT1004" s="112">
        <v>0.14406</v>
      </c>
      <c r="AU1004" s="112">
        <v>0.221235</v>
      </c>
      <c r="AV1004" s="112">
        <v>0.45276</v>
      </c>
      <c r="AW1004" s="112">
        <v>0.663705</v>
      </c>
      <c r="AX1004" s="112">
        <v>0.0</v>
      </c>
      <c r="AY1004" s="112">
        <v>0.6811938</v>
      </c>
      <c r="AZ1004" s="112">
        <v>-1.831819</v>
      </c>
    </row>
    <row r="1005" hidden="1">
      <c r="A1005">
        <f t="shared" si="2"/>
        <v>0</v>
      </c>
      <c r="B1005" t="str">
        <f t="shared" si="3"/>
        <v/>
      </c>
      <c r="C1005" t="str">
        <f>if(and(D$4&gt;1,E1005=PROSES!$D$22),,D1005)</f>
        <v/>
      </c>
      <c r="D1005" s="1" t="str">
        <f>if(and(F$4&gt;1,F1005=PROSES!$B$10),,F1005)</f>
        <v/>
      </c>
      <c r="E1005" t="str">
        <f t="shared" si="4"/>
        <v/>
      </c>
      <c r="F1005" t="str">
        <f t="shared" si="5"/>
        <v/>
      </c>
      <c r="G1005" s="1" t="str">
        <f>if(Z1005=PROSES!$E$29,T1005,)</f>
        <v/>
      </c>
      <c r="H1005" t="str">
        <f>if(X1005=PROSES!$E$29,T1005,)</f>
        <v/>
      </c>
      <c r="I1005" t="str">
        <f t="shared" si="6"/>
        <v/>
      </c>
      <c r="J1005" t="str">
        <f>if(and($K$4&gt;1,R1005=PROSES!$C$2),,K1005)</f>
        <v/>
      </c>
      <c r="K1005" s="1" t="str">
        <f>if(and($L$4&gt;1,L1005=PROSES!$B$2),,L1005)</f>
        <v/>
      </c>
      <c r="L1005" t="str">
        <f t="shared" si="7"/>
        <v/>
      </c>
      <c r="M1005" t="str">
        <f>if(Z1005=PROSES!$B$3,T1005,)</f>
        <v/>
      </c>
      <c r="N1005" t="str">
        <f>if(X1005=PROSES!$B$3,T1005,)</f>
        <v/>
      </c>
      <c r="O1005" t="str">
        <f t="shared" si="8"/>
        <v/>
      </c>
      <c r="P1005" t="str">
        <f>if(Z1005=PROSES!$B$1,T1005,)</f>
        <v/>
      </c>
      <c r="Q1005" t="str">
        <f>if(X1005=PROSES!$B$1,T1005,)</f>
        <v/>
      </c>
      <c r="R1005" t="str">
        <f t="shared" si="9"/>
        <v>PLUMPANG 40 kA</v>
      </c>
      <c r="S1005" s="3"/>
      <c r="T1005" s="68" t="s">
        <v>1678</v>
      </c>
      <c r="U1005" s="68" t="s">
        <v>58</v>
      </c>
      <c r="V1005" s="68" t="s">
        <v>58</v>
      </c>
      <c r="W1005" s="68" t="s">
        <v>282</v>
      </c>
      <c r="X1005" s="68"/>
      <c r="Y1005" s="68" t="s">
        <v>1679</v>
      </c>
      <c r="Z1005" s="68" t="s">
        <v>1191</v>
      </c>
      <c r="AA1005" s="115">
        <v>44260.0</v>
      </c>
      <c r="AB1005" s="6"/>
      <c r="AC1005" s="6"/>
      <c r="AD1005" s="112">
        <v>0.0</v>
      </c>
      <c r="AE1005" s="112">
        <v>1.0</v>
      </c>
      <c r="AF1005" s="6"/>
      <c r="AG1005" s="112">
        <v>9.177</v>
      </c>
      <c r="AH1005" s="112">
        <v>1.0</v>
      </c>
      <c r="AI1005" s="68" t="s">
        <v>64</v>
      </c>
      <c r="AJ1005" s="112">
        <v>0.0</v>
      </c>
      <c r="AK1005" s="6"/>
      <c r="AL1005" s="6"/>
      <c r="AM1005" s="112">
        <v>0.0</v>
      </c>
      <c r="AN1005" s="112">
        <v>0.0</v>
      </c>
      <c r="AO1005" s="112">
        <v>100.0</v>
      </c>
      <c r="AP1005" s="112">
        <v>1.0</v>
      </c>
      <c r="AQ1005" s="112">
        <v>1.56</v>
      </c>
      <c r="AR1005" s="112">
        <v>2.607991</v>
      </c>
      <c r="AS1005" s="112">
        <v>81.68457</v>
      </c>
      <c r="AT1005" s="112">
        <v>0.3771747</v>
      </c>
      <c r="AU1005" s="112">
        <v>2.580572</v>
      </c>
      <c r="AV1005" s="112">
        <v>1.753725</v>
      </c>
      <c r="AW1005" s="112">
        <v>7.741717</v>
      </c>
      <c r="AX1005" s="112">
        <v>0.0</v>
      </c>
      <c r="AY1005" s="112">
        <v>0.6827177</v>
      </c>
      <c r="AZ1005" s="112">
        <v>-6.618521</v>
      </c>
    </row>
    <row r="1006" hidden="1">
      <c r="A1006">
        <f t="shared" si="2"/>
        <v>0</v>
      </c>
      <c r="B1006" t="str">
        <f t="shared" si="3"/>
        <v/>
      </c>
      <c r="C1006" t="str">
        <f>if(and(D$4&gt;1,E1006=PROSES!$D$22),,D1006)</f>
        <v/>
      </c>
      <c r="D1006" s="1" t="str">
        <f>if(and(F$4&gt;1,F1006=PROSES!$B$10),,F1006)</f>
        <v/>
      </c>
      <c r="E1006" t="str">
        <f t="shared" si="4"/>
        <v/>
      </c>
      <c r="F1006" t="str">
        <f t="shared" si="5"/>
        <v/>
      </c>
      <c r="G1006" s="1" t="str">
        <f>if(Z1006=PROSES!$E$29,T1006,)</f>
        <v/>
      </c>
      <c r="H1006" t="str">
        <f>if(X1006=PROSES!$E$29,T1006,)</f>
        <v/>
      </c>
      <c r="I1006" t="str">
        <f t="shared" si="6"/>
        <v/>
      </c>
      <c r="J1006" t="str">
        <f>if(and($K$4&gt;1,R1006=PROSES!$C$2),,K1006)</f>
        <v/>
      </c>
      <c r="K1006" s="1" t="str">
        <f>if(and($L$4&gt;1,L1006=PROSES!$B$2),,L1006)</f>
        <v/>
      </c>
      <c r="L1006" t="str">
        <f t="shared" si="7"/>
        <v/>
      </c>
      <c r="M1006" t="str">
        <f>if(Z1006=PROSES!$B$3,T1006,)</f>
        <v/>
      </c>
      <c r="N1006" t="str">
        <f>if(X1006=PROSES!$B$3,T1006,)</f>
        <v/>
      </c>
      <c r="O1006" t="str">
        <f t="shared" si="8"/>
        <v/>
      </c>
      <c r="P1006" t="str">
        <f>if(Z1006=PROSES!$B$1,T1006,)</f>
        <v/>
      </c>
      <c r="Q1006" t="str">
        <f>if(X1006=PROSES!$B$1,T1006,)</f>
        <v/>
      </c>
      <c r="R1006" t="str">
        <f t="shared" si="9"/>
        <v>MUARATAWAR5</v>
      </c>
      <c r="S1006" s="3"/>
      <c r="T1006" s="68" t="s">
        <v>1680</v>
      </c>
      <c r="U1006" s="68" t="s">
        <v>58</v>
      </c>
      <c r="V1006" s="68" t="s">
        <v>58</v>
      </c>
      <c r="W1006" s="68" t="s">
        <v>990</v>
      </c>
      <c r="X1006" s="68" t="s">
        <v>991</v>
      </c>
      <c r="Y1006" s="68" t="s">
        <v>66</v>
      </c>
      <c r="Z1006" s="68"/>
      <c r="AA1006" s="68" t="s">
        <v>1679</v>
      </c>
      <c r="AB1006" s="6"/>
      <c r="AC1006" s="6"/>
      <c r="AD1006" s="112">
        <v>0.0</v>
      </c>
      <c r="AE1006" s="112">
        <v>1.0</v>
      </c>
      <c r="AF1006" s="6"/>
      <c r="AG1006" s="112">
        <v>7.91</v>
      </c>
      <c r="AH1006" s="112">
        <v>1.0</v>
      </c>
      <c r="AI1006" s="68" t="s">
        <v>64</v>
      </c>
      <c r="AJ1006" s="112">
        <v>0.0</v>
      </c>
      <c r="AK1006" s="6"/>
      <c r="AL1006" s="6"/>
      <c r="AM1006" s="112">
        <v>0.0</v>
      </c>
      <c r="AN1006" s="112">
        <v>0.0</v>
      </c>
      <c r="AO1006" s="112">
        <v>100.0</v>
      </c>
      <c r="AP1006" s="112">
        <v>1.0</v>
      </c>
      <c r="AQ1006" s="112">
        <v>1.88</v>
      </c>
      <c r="AR1006" s="112">
        <v>1.647597</v>
      </c>
      <c r="AS1006" s="112">
        <v>77.24146</v>
      </c>
      <c r="AT1006" s="112">
        <v>0.36386</v>
      </c>
      <c r="AU1006" s="112">
        <v>1.606917</v>
      </c>
      <c r="AV1006" s="112">
        <v>1.55036</v>
      </c>
      <c r="AW1006" s="112">
        <v>4.820749</v>
      </c>
      <c r="AX1006" s="112">
        <v>0.0</v>
      </c>
      <c r="AY1006" s="112">
        <v>0.6931021</v>
      </c>
      <c r="AZ1006" s="112">
        <v>-7.504862</v>
      </c>
    </row>
    <row r="1007" hidden="1">
      <c r="A1007">
        <f t="shared" si="2"/>
        <v>0</v>
      </c>
      <c r="B1007" t="str">
        <f t="shared" si="3"/>
        <v/>
      </c>
      <c r="C1007" t="str">
        <f>if(and(D$4&gt;1,E1007=PROSES!$D$22),,D1007)</f>
        <v/>
      </c>
      <c r="D1007" s="1" t="str">
        <f>if(and(F$4&gt;1,F1007=PROSES!$B$10),,F1007)</f>
        <v/>
      </c>
      <c r="E1007" t="str">
        <f t="shared" si="4"/>
        <v/>
      </c>
      <c r="F1007" t="str">
        <f t="shared" si="5"/>
        <v/>
      </c>
      <c r="G1007" s="1" t="str">
        <f>if(Z1007=PROSES!$E$29,T1007,)</f>
        <v/>
      </c>
      <c r="H1007" t="str">
        <f>if(X1007=PROSES!$E$29,T1007,)</f>
        <v/>
      </c>
      <c r="I1007" t="str">
        <f t="shared" si="6"/>
        <v/>
      </c>
      <c r="J1007" t="str">
        <f>if(and($K$4&gt;1,R1007=PROSES!$C$2),,K1007)</f>
        <v/>
      </c>
      <c r="K1007" s="1" t="str">
        <f>if(and($L$4&gt;1,L1007=PROSES!$B$2),,L1007)</f>
        <v/>
      </c>
      <c r="L1007" t="str">
        <f t="shared" si="7"/>
        <v/>
      </c>
      <c r="M1007" t="str">
        <f>if(Z1007=PROSES!$B$3,T1007,)</f>
        <v/>
      </c>
      <c r="N1007" t="str">
        <f>if(X1007=PROSES!$B$3,T1007,)</f>
        <v/>
      </c>
      <c r="O1007" t="str">
        <f t="shared" si="8"/>
        <v/>
      </c>
      <c r="P1007" t="str">
        <f>if(Z1007=PROSES!$B$1,T1007,)</f>
        <v/>
      </c>
      <c r="Q1007" t="str">
        <f>if(X1007=PROSES!$B$1,T1007,)</f>
        <v/>
      </c>
      <c r="R1007" t="str">
        <f t="shared" si="9"/>
        <v>PLUMPANG 20 kAGAMBIRBARU</v>
      </c>
      <c r="S1007" s="3"/>
      <c r="T1007" s="68" t="s">
        <v>1681</v>
      </c>
      <c r="U1007" s="68" t="s">
        <v>58</v>
      </c>
      <c r="V1007" s="68" t="s">
        <v>58</v>
      </c>
      <c r="W1007" s="68" t="s">
        <v>716</v>
      </c>
      <c r="X1007" s="68" t="s">
        <v>1682</v>
      </c>
      <c r="Y1007" s="115">
        <v>44201.0</v>
      </c>
      <c r="Z1007" s="68" t="s">
        <v>861</v>
      </c>
      <c r="AA1007" s="68" t="s">
        <v>61</v>
      </c>
      <c r="AB1007" s="6"/>
      <c r="AC1007" s="6"/>
      <c r="AD1007" s="112">
        <v>0.0</v>
      </c>
      <c r="AE1007" s="112">
        <v>1.0</v>
      </c>
      <c r="AF1007" s="6"/>
      <c r="AG1007" s="112">
        <v>5.0</v>
      </c>
      <c r="AH1007" s="112">
        <v>1.0</v>
      </c>
      <c r="AI1007" s="68" t="s">
        <v>64</v>
      </c>
      <c r="AJ1007" s="112">
        <v>0.0</v>
      </c>
      <c r="AK1007" s="6"/>
      <c r="AL1007" s="6"/>
      <c r="AM1007" s="112">
        <v>0.0</v>
      </c>
      <c r="AN1007" s="112">
        <v>0.0</v>
      </c>
      <c r="AO1007" s="112">
        <v>100.0</v>
      </c>
      <c r="AP1007" s="112">
        <v>1.0</v>
      </c>
      <c r="AQ1007" s="112">
        <v>0.58</v>
      </c>
      <c r="AR1007" s="112">
        <v>0.6294541</v>
      </c>
      <c r="AS1007" s="112">
        <v>63.33318</v>
      </c>
      <c r="AT1007" s="112">
        <v>0.2825</v>
      </c>
      <c r="AU1007" s="112">
        <v>0.5625</v>
      </c>
      <c r="AV1007" s="112">
        <v>1.0325</v>
      </c>
      <c r="AW1007" s="112">
        <v>1.6875</v>
      </c>
      <c r="AX1007" s="112">
        <v>0.0</v>
      </c>
      <c r="AY1007" s="112">
        <v>0.7160076</v>
      </c>
      <c r="AZ1007" s="112">
        <v>-7.023246</v>
      </c>
    </row>
    <row r="1008" hidden="1">
      <c r="A1008">
        <f t="shared" si="2"/>
        <v>0</v>
      </c>
      <c r="B1008" t="str">
        <f t="shared" si="3"/>
        <v/>
      </c>
      <c r="C1008" t="str">
        <f>if(and(D$4&gt;1,E1008=PROSES!$D$22),,D1008)</f>
        <v/>
      </c>
      <c r="D1008" s="1" t="str">
        <f>if(and(F$4&gt;1,F1008=PROSES!$B$10),,F1008)</f>
        <v/>
      </c>
      <c r="E1008" t="str">
        <f t="shared" si="4"/>
        <v/>
      </c>
      <c r="F1008" t="str">
        <f t="shared" si="5"/>
        <v/>
      </c>
      <c r="G1008" s="1" t="str">
        <f>if(Z1008=PROSES!$E$29,T1008,)</f>
        <v/>
      </c>
      <c r="H1008" t="str">
        <f>if(X1008=PROSES!$E$29,T1008,)</f>
        <v/>
      </c>
      <c r="I1008" t="str">
        <f t="shared" si="6"/>
        <v/>
      </c>
      <c r="J1008" t="str">
        <f>if(and($K$4&gt;1,R1008=PROSES!$C$2),,K1008)</f>
        <v/>
      </c>
      <c r="K1008" s="1" t="str">
        <f>if(and($L$4&gt;1,L1008=PROSES!$B$2),,L1008)</f>
        <v/>
      </c>
      <c r="L1008" t="str">
        <f t="shared" si="7"/>
        <v/>
      </c>
      <c r="M1008" t="str">
        <f>if(Z1008=PROSES!$B$3,T1008,)</f>
        <v/>
      </c>
      <c r="N1008" t="str">
        <f>if(X1008=PROSES!$B$3,T1008,)</f>
        <v/>
      </c>
      <c r="O1008" t="str">
        <f t="shared" si="8"/>
        <v/>
      </c>
      <c r="P1008" t="str">
        <f>if(Z1008=PROSES!$B$1,T1008,)</f>
        <v/>
      </c>
      <c r="Q1008" t="str">
        <f>if(X1008=PROSES!$B$1,T1008,)</f>
        <v/>
      </c>
      <c r="R1008" t="str">
        <f t="shared" si="9"/>
        <v>PLUMPANG 20 kAGAMBIRBARU</v>
      </c>
      <c r="S1008" s="3"/>
      <c r="T1008" s="68" t="s">
        <v>1683</v>
      </c>
      <c r="U1008" s="68" t="s">
        <v>58</v>
      </c>
      <c r="V1008" s="68" t="s">
        <v>58</v>
      </c>
      <c r="W1008" s="68" t="s">
        <v>716</v>
      </c>
      <c r="X1008" s="68" t="s">
        <v>1682</v>
      </c>
      <c r="Y1008" s="115">
        <v>44232.0</v>
      </c>
      <c r="Z1008" s="68" t="s">
        <v>861</v>
      </c>
      <c r="AA1008" s="68" t="s">
        <v>66</v>
      </c>
      <c r="AB1008" s="6"/>
      <c r="AC1008" s="6"/>
      <c r="AD1008" s="112">
        <v>0.0</v>
      </c>
      <c r="AE1008" s="112">
        <v>1.0</v>
      </c>
      <c r="AF1008" s="6"/>
      <c r="AG1008" s="112">
        <v>5.0</v>
      </c>
      <c r="AH1008" s="112">
        <v>1.0</v>
      </c>
      <c r="AI1008" s="68" t="s">
        <v>64</v>
      </c>
      <c r="AJ1008" s="112">
        <v>0.0</v>
      </c>
      <c r="AK1008" s="6"/>
      <c r="AL1008" s="6"/>
      <c r="AM1008" s="112">
        <v>0.0</v>
      </c>
      <c r="AN1008" s="112">
        <v>0.0</v>
      </c>
      <c r="AO1008" s="112">
        <v>100.0</v>
      </c>
      <c r="AP1008" s="112">
        <v>1.0</v>
      </c>
      <c r="AQ1008" s="112">
        <v>0.58</v>
      </c>
      <c r="AR1008" s="112">
        <v>0.6294541</v>
      </c>
      <c r="AS1008" s="112">
        <v>63.33318</v>
      </c>
      <c r="AT1008" s="112">
        <v>0.2825</v>
      </c>
      <c r="AU1008" s="112">
        <v>0.5625</v>
      </c>
      <c r="AV1008" s="112">
        <v>1.0325</v>
      </c>
      <c r="AW1008" s="112">
        <v>1.6875</v>
      </c>
      <c r="AX1008" s="112">
        <v>0.0</v>
      </c>
      <c r="AY1008" s="112">
        <v>0.7160076</v>
      </c>
      <c r="AZ1008" s="112">
        <v>-7.023246</v>
      </c>
    </row>
    <row r="1009" hidden="1">
      <c r="A1009">
        <f t="shared" si="2"/>
        <v>0</v>
      </c>
      <c r="B1009" t="str">
        <f t="shared" si="3"/>
        <v/>
      </c>
      <c r="C1009" t="str">
        <f>if(and(D$4&gt;1,E1009=PROSES!$D$22),,D1009)</f>
        <v/>
      </c>
      <c r="D1009" s="1" t="str">
        <f>if(and(F$4&gt;1,F1009=PROSES!$B$10),,F1009)</f>
        <v/>
      </c>
      <c r="E1009" t="str">
        <f t="shared" si="4"/>
        <v/>
      </c>
      <c r="F1009" t="str">
        <f t="shared" si="5"/>
        <v/>
      </c>
      <c r="G1009" s="1" t="str">
        <f>if(Z1009=PROSES!$E$29,T1009,)</f>
        <v/>
      </c>
      <c r="H1009" t="str">
        <f>if(X1009=PROSES!$E$29,T1009,)</f>
        <v/>
      </c>
      <c r="I1009" t="str">
        <f t="shared" si="6"/>
        <v/>
      </c>
      <c r="J1009" t="str">
        <f>if(and($K$4&gt;1,R1009=PROSES!$C$2),,K1009)</f>
        <v/>
      </c>
      <c r="K1009" s="1" t="str">
        <f>if(and($L$4&gt;1,L1009=PROSES!$B$2),,L1009)</f>
        <v/>
      </c>
      <c r="L1009" t="str">
        <f t="shared" si="7"/>
        <v/>
      </c>
      <c r="M1009" t="str">
        <f>if(Z1009=PROSES!$B$3,T1009,)</f>
        <v/>
      </c>
      <c r="N1009" t="str">
        <f>if(X1009=PROSES!$B$3,T1009,)</f>
        <v/>
      </c>
      <c r="O1009" t="str">
        <f t="shared" si="8"/>
        <v/>
      </c>
      <c r="P1009" t="str">
        <f>if(Z1009=PROSES!$B$1,T1009,)</f>
        <v/>
      </c>
      <c r="Q1009" t="str">
        <f>if(X1009=PROSES!$B$1,T1009,)</f>
        <v/>
      </c>
      <c r="R1009" t="str">
        <f t="shared" si="9"/>
        <v>PLUMPANG 20 kAGAMBIRBARU</v>
      </c>
      <c r="S1009" s="3"/>
      <c r="T1009" s="68" t="s">
        <v>1684</v>
      </c>
      <c r="U1009" s="68" t="s">
        <v>58</v>
      </c>
      <c r="V1009" s="68" t="s">
        <v>58</v>
      </c>
      <c r="W1009" s="68" t="s">
        <v>205</v>
      </c>
      <c r="X1009" s="68" t="s">
        <v>1682</v>
      </c>
      <c r="Y1009" s="68" t="s">
        <v>3955</v>
      </c>
      <c r="Z1009" s="68" t="s">
        <v>861</v>
      </c>
      <c r="AA1009" s="68" t="s">
        <v>555</v>
      </c>
      <c r="AB1009" s="6"/>
      <c r="AC1009" s="6"/>
      <c r="AD1009" s="112">
        <v>0.0</v>
      </c>
      <c r="AE1009" s="112">
        <v>1.0</v>
      </c>
      <c r="AF1009" s="6"/>
      <c r="AG1009" s="112">
        <v>4.1</v>
      </c>
      <c r="AH1009" s="112">
        <v>1.0</v>
      </c>
      <c r="AI1009" s="68" t="s">
        <v>64</v>
      </c>
      <c r="AJ1009" s="112">
        <v>0.0</v>
      </c>
      <c r="AK1009" s="6"/>
      <c r="AL1009" s="6"/>
      <c r="AM1009" s="112">
        <v>0.0</v>
      </c>
      <c r="AN1009" s="112">
        <v>0.0</v>
      </c>
      <c r="AO1009" s="112">
        <v>100.0</v>
      </c>
      <c r="AP1009" s="112">
        <v>1.0</v>
      </c>
      <c r="AQ1009" s="112">
        <v>0.92</v>
      </c>
      <c r="AR1009" s="112">
        <v>0.4706352</v>
      </c>
      <c r="AS1009" s="112">
        <v>72.87525</v>
      </c>
      <c r="AT1009" s="112">
        <v>0.13858</v>
      </c>
      <c r="AU1009" s="112">
        <v>0.44977</v>
      </c>
      <c r="AV1009" s="112">
        <v>0.75358</v>
      </c>
      <c r="AW1009" s="112">
        <v>1.34931</v>
      </c>
      <c r="AX1009" s="112">
        <v>0.0</v>
      </c>
      <c r="AY1009" s="112">
        <v>0.771778</v>
      </c>
      <c r="AZ1009" s="112">
        <v>-17.23499</v>
      </c>
    </row>
    <row r="1010" hidden="1">
      <c r="A1010">
        <f t="shared" si="2"/>
        <v>0</v>
      </c>
      <c r="B1010" t="str">
        <f t="shared" si="3"/>
        <v/>
      </c>
      <c r="C1010" t="str">
        <f>if(and(D$4&gt;1,E1010=PROSES!$D$22),,D1010)</f>
        <v/>
      </c>
      <c r="D1010" s="1" t="str">
        <f>if(and(F$4&gt;1,F1010=PROSES!$B$10),,F1010)</f>
        <v/>
      </c>
      <c r="E1010" t="str">
        <f t="shared" si="4"/>
        <v/>
      </c>
      <c r="F1010" t="str">
        <f t="shared" si="5"/>
        <v/>
      </c>
      <c r="G1010" s="1" t="str">
        <f>if(Z1010=PROSES!$E$29,T1010,)</f>
        <v/>
      </c>
      <c r="H1010" t="str">
        <f>if(X1010=PROSES!$E$29,T1010,)</f>
        <v/>
      </c>
      <c r="I1010" t="str">
        <f t="shared" si="6"/>
        <v/>
      </c>
      <c r="J1010" t="str">
        <f>if(and($K$4&gt;1,R1010=PROSES!$C$2),,K1010)</f>
        <v/>
      </c>
      <c r="K1010" s="1" t="str">
        <f>if(and($L$4&gt;1,L1010=PROSES!$B$2),,L1010)</f>
        <v/>
      </c>
      <c r="L1010" t="str">
        <f t="shared" si="7"/>
        <v/>
      </c>
      <c r="M1010" t="str">
        <f>if(Z1010=PROSES!$B$3,T1010,)</f>
        <v/>
      </c>
      <c r="N1010" t="str">
        <f>if(X1010=PROSES!$B$3,T1010,)</f>
        <v/>
      </c>
      <c r="O1010" t="str">
        <f t="shared" si="8"/>
        <v/>
      </c>
      <c r="P1010" t="str">
        <f>if(Z1010=PROSES!$B$1,T1010,)</f>
        <v/>
      </c>
      <c r="Q1010" t="str">
        <f>if(X1010=PROSES!$B$1,T1010,)</f>
        <v/>
      </c>
      <c r="R1010" t="str">
        <f t="shared" si="9"/>
        <v>PLUMPANG 40 kA</v>
      </c>
      <c r="S1010" s="3"/>
      <c r="T1010" s="68" t="s">
        <v>1688</v>
      </c>
      <c r="U1010" s="68" t="s">
        <v>58</v>
      </c>
      <c r="V1010" s="68" t="s">
        <v>58</v>
      </c>
      <c r="W1010" s="68" t="s">
        <v>282</v>
      </c>
      <c r="X1010" s="68" t="s">
        <v>1191</v>
      </c>
      <c r="Y1010" s="115">
        <v>44291.0</v>
      </c>
      <c r="Z1010" s="68"/>
      <c r="AA1010" s="68" t="s">
        <v>402</v>
      </c>
      <c r="AB1010" s="6"/>
      <c r="AC1010" s="6"/>
      <c r="AD1010" s="112">
        <v>0.0</v>
      </c>
      <c r="AE1010" s="112">
        <v>1.0</v>
      </c>
      <c r="AF1010" s="6"/>
      <c r="AG1010" s="112">
        <v>10.377</v>
      </c>
      <c r="AH1010" s="112">
        <v>1.0</v>
      </c>
      <c r="AI1010" s="68" t="s">
        <v>64</v>
      </c>
      <c r="AJ1010" s="112">
        <v>0.0</v>
      </c>
      <c r="AK1010" s="6"/>
      <c r="AL1010" s="6"/>
      <c r="AM1010" s="112">
        <v>0.0</v>
      </c>
      <c r="AN1010" s="112">
        <v>0.0</v>
      </c>
      <c r="AO1010" s="112">
        <v>100.0</v>
      </c>
      <c r="AP1010" s="112">
        <v>1.0</v>
      </c>
      <c r="AQ1010" s="112">
        <v>1.56</v>
      </c>
      <c r="AR1010" s="112">
        <v>2.949016</v>
      </c>
      <c r="AS1010" s="112">
        <v>81.68457</v>
      </c>
      <c r="AT1010" s="112">
        <v>0.4264947</v>
      </c>
      <c r="AU1010" s="112">
        <v>2.918012</v>
      </c>
      <c r="AV1010" s="112">
        <v>1.983045</v>
      </c>
      <c r="AW1010" s="112">
        <v>8.754037</v>
      </c>
      <c r="AX1010" s="112">
        <v>0.0</v>
      </c>
      <c r="AY1010" s="112">
        <v>0.6827177</v>
      </c>
      <c r="AZ1010" s="112">
        <v>-6.618521</v>
      </c>
    </row>
    <row r="1011" hidden="1">
      <c r="A1011">
        <f t="shared" si="2"/>
        <v>0</v>
      </c>
      <c r="B1011" t="str">
        <f t="shared" si="3"/>
        <v/>
      </c>
      <c r="C1011" t="str">
        <f>if(and(D$4&gt;1,E1011=PROSES!$D$22),,D1011)</f>
        <v/>
      </c>
      <c r="D1011" s="1" t="str">
        <f>if(and(F$4&gt;1,F1011=PROSES!$B$10),,F1011)</f>
        <v/>
      </c>
      <c r="E1011" t="str">
        <f t="shared" si="4"/>
        <v/>
      </c>
      <c r="F1011" t="str">
        <f t="shared" si="5"/>
        <v/>
      </c>
      <c r="G1011" s="1" t="str">
        <f>if(Z1011=PROSES!$E$29,T1011,)</f>
        <v/>
      </c>
      <c r="H1011" t="str">
        <f>if(X1011=PROSES!$E$29,T1011,)</f>
        <v/>
      </c>
      <c r="I1011" t="str">
        <f t="shared" si="6"/>
        <v/>
      </c>
      <c r="J1011" t="str">
        <f>if(and($K$4&gt;1,R1011=PROSES!$C$2),,K1011)</f>
        <v/>
      </c>
      <c r="K1011" s="1" t="str">
        <f>if(and($L$4&gt;1,L1011=PROSES!$B$2),,L1011)</f>
        <v/>
      </c>
      <c r="L1011" t="str">
        <f t="shared" si="7"/>
        <v/>
      </c>
      <c r="M1011" t="str">
        <f>if(Z1011=PROSES!$B$3,T1011,)</f>
        <v/>
      </c>
      <c r="N1011" t="str">
        <f>if(X1011=PROSES!$B$3,T1011,)</f>
        <v/>
      </c>
      <c r="O1011" t="str">
        <f t="shared" si="8"/>
        <v/>
      </c>
      <c r="P1011" t="str">
        <f>if(Z1011=PROSES!$B$1,T1011,)</f>
        <v/>
      </c>
      <c r="Q1011" t="str">
        <f>if(X1011=PROSES!$B$1,T1011,)</f>
        <v/>
      </c>
      <c r="R1011" t="str">
        <f t="shared" si="9"/>
        <v>HARAPAN INDAH</v>
      </c>
      <c r="S1011" s="3"/>
      <c r="T1011" s="68" t="s">
        <v>1689</v>
      </c>
      <c r="U1011" s="68" t="s">
        <v>58</v>
      </c>
      <c r="V1011" s="68" t="s">
        <v>58</v>
      </c>
      <c r="W1011" s="68" t="s">
        <v>59</v>
      </c>
      <c r="X1011" s="68"/>
      <c r="Y1011" s="112" t="s">
        <v>402</v>
      </c>
      <c r="Z1011" s="68" t="s">
        <v>286</v>
      </c>
      <c r="AA1011" s="68" t="s">
        <v>61</v>
      </c>
      <c r="AB1011" s="6"/>
      <c r="AC1011" s="6"/>
      <c r="AD1011" s="112">
        <v>0.0</v>
      </c>
      <c r="AE1011" s="112">
        <v>1.0</v>
      </c>
      <c r="AF1011" s="6"/>
      <c r="AG1011" s="112">
        <v>0.293</v>
      </c>
      <c r="AH1011" s="112">
        <v>1.0</v>
      </c>
      <c r="AI1011" s="68" t="s">
        <v>64</v>
      </c>
      <c r="AJ1011" s="112">
        <v>0.0</v>
      </c>
      <c r="AK1011" s="6"/>
      <c r="AL1011" s="6"/>
      <c r="AM1011" s="112">
        <v>0.0</v>
      </c>
      <c r="AN1011" s="112">
        <v>0.0</v>
      </c>
      <c r="AO1011" s="112">
        <v>100.0</v>
      </c>
      <c r="AP1011" s="112">
        <v>1.0</v>
      </c>
      <c r="AQ1011" s="112">
        <v>2.73</v>
      </c>
      <c r="AR1011" s="112">
        <v>0.07786445</v>
      </c>
      <c r="AS1011" s="112">
        <v>76.21999</v>
      </c>
      <c r="AT1011" s="112">
        <v>0.0185469</v>
      </c>
      <c r="AU1011" s="112">
        <v>0.0756233</v>
      </c>
      <c r="AV1011" s="112">
        <v>0.0624969</v>
      </c>
      <c r="AW1011" s="112">
        <v>0.2268699</v>
      </c>
      <c r="AX1011" s="112">
        <v>0.0</v>
      </c>
      <c r="AY1011" s="112">
        <v>0.6742607</v>
      </c>
      <c r="AZ1011" s="112">
        <v>-2.423059</v>
      </c>
    </row>
    <row r="1012" hidden="1">
      <c r="A1012">
        <f t="shared" si="2"/>
        <v>0</v>
      </c>
      <c r="B1012" t="str">
        <f t="shared" si="3"/>
        <v/>
      </c>
      <c r="C1012" t="str">
        <f>if(and(D$4&gt;1,E1012=PROSES!$D$22),,D1012)</f>
        <v/>
      </c>
      <c r="D1012" s="1" t="str">
        <f>if(and(F$4&gt;1,F1012=PROSES!$B$10),,F1012)</f>
        <v/>
      </c>
      <c r="E1012" t="str">
        <f t="shared" si="4"/>
        <v/>
      </c>
      <c r="F1012" t="str">
        <f t="shared" si="5"/>
        <v/>
      </c>
      <c r="G1012" s="1" t="str">
        <f>if(Z1012=PROSES!$E$29,T1012,)</f>
        <v/>
      </c>
      <c r="H1012" t="str">
        <f>if(X1012=PROSES!$E$29,T1012,)</f>
        <v/>
      </c>
      <c r="I1012" t="str">
        <f t="shared" si="6"/>
        <v/>
      </c>
      <c r="J1012" t="str">
        <f>if(and($K$4&gt;1,R1012=PROSES!$C$2),,K1012)</f>
        <v/>
      </c>
      <c r="K1012" s="1" t="str">
        <f>if(and($L$4&gt;1,L1012=PROSES!$B$2),,L1012)</f>
        <v/>
      </c>
      <c r="L1012" t="str">
        <f t="shared" si="7"/>
        <v/>
      </c>
      <c r="M1012" t="str">
        <f>if(Z1012=PROSES!$B$3,T1012,)</f>
        <v/>
      </c>
      <c r="N1012" t="str">
        <f>if(X1012=PROSES!$B$3,T1012,)</f>
        <v/>
      </c>
      <c r="O1012" t="str">
        <f t="shared" si="8"/>
        <v/>
      </c>
      <c r="P1012" t="str">
        <f>if(Z1012=PROSES!$B$1,T1012,)</f>
        <v/>
      </c>
      <c r="Q1012" t="str">
        <f>if(X1012=PROSES!$B$1,T1012,)</f>
        <v/>
      </c>
      <c r="R1012" t="str">
        <f t="shared" si="9"/>
        <v>PLUMPANG 40 kAKANDANGSAPI</v>
      </c>
      <c r="S1012" s="3"/>
      <c r="T1012" s="68" t="s">
        <v>1690</v>
      </c>
      <c r="U1012" s="68" t="s">
        <v>58</v>
      </c>
      <c r="V1012" s="68" t="s">
        <v>58</v>
      </c>
      <c r="W1012" s="68" t="s">
        <v>282</v>
      </c>
      <c r="X1012" s="68" t="s">
        <v>1191</v>
      </c>
      <c r="Y1012" s="113">
        <v>44260.0</v>
      </c>
      <c r="Z1012" s="68" t="s">
        <v>1158</v>
      </c>
      <c r="AA1012" s="68" t="s">
        <v>61</v>
      </c>
      <c r="AB1012" s="6"/>
      <c r="AC1012" s="6"/>
      <c r="AD1012" s="112">
        <v>0.0</v>
      </c>
      <c r="AE1012" s="112">
        <v>1.0</v>
      </c>
      <c r="AF1012" s="6"/>
      <c r="AG1012" s="112">
        <v>4.7</v>
      </c>
      <c r="AH1012" s="112">
        <v>1.0</v>
      </c>
      <c r="AI1012" s="68" t="s">
        <v>64</v>
      </c>
      <c r="AJ1012" s="112">
        <v>0.0</v>
      </c>
      <c r="AK1012" s="6"/>
      <c r="AL1012" s="6"/>
      <c r="AM1012" s="112">
        <v>0.0</v>
      </c>
      <c r="AN1012" s="112">
        <v>0.0</v>
      </c>
      <c r="AO1012" s="112">
        <v>100.0</v>
      </c>
      <c r="AP1012" s="112">
        <v>1.0</v>
      </c>
      <c r="AQ1012" s="112">
        <v>1.56</v>
      </c>
      <c r="AR1012" s="112">
        <v>1.335682</v>
      </c>
      <c r="AS1012" s="112">
        <v>81.68457</v>
      </c>
      <c r="AT1012" s="112">
        <v>0.19317</v>
      </c>
      <c r="AU1012" s="112">
        <v>1.32164</v>
      </c>
      <c r="AV1012" s="112">
        <v>0.89817</v>
      </c>
      <c r="AW1012" s="112">
        <v>3.96492</v>
      </c>
      <c r="AX1012" s="112">
        <v>0.0</v>
      </c>
      <c r="AY1012" s="112">
        <v>0.6827177</v>
      </c>
      <c r="AZ1012" s="112">
        <v>-6.618521</v>
      </c>
    </row>
    <row r="1013" hidden="1">
      <c r="A1013">
        <f t="shared" si="2"/>
        <v>0</v>
      </c>
      <c r="B1013" t="str">
        <f t="shared" si="3"/>
        <v/>
      </c>
      <c r="C1013" t="str">
        <f>if(and(D$4&gt;1,E1013=PROSES!$D$22),,D1013)</f>
        <v/>
      </c>
      <c r="D1013" s="1" t="str">
        <f>if(and(F$4&gt;1,F1013=PROSES!$B$10),,F1013)</f>
        <v/>
      </c>
      <c r="E1013" t="str">
        <f t="shared" si="4"/>
        <v/>
      </c>
      <c r="F1013" t="str">
        <f t="shared" si="5"/>
        <v/>
      </c>
      <c r="G1013" s="1" t="str">
        <f>if(Z1013=PROSES!$E$29,T1013,)</f>
        <v/>
      </c>
      <c r="H1013" t="str">
        <f>if(X1013=PROSES!$E$29,T1013,)</f>
        <v/>
      </c>
      <c r="I1013" t="str">
        <f t="shared" si="6"/>
        <v/>
      </c>
      <c r="J1013" t="str">
        <f>if(and($K$4&gt;1,R1013=PROSES!$C$2),,K1013)</f>
        <v/>
      </c>
      <c r="K1013" s="1" t="str">
        <f>if(and($L$4&gt;1,L1013=PROSES!$B$2),,L1013)</f>
        <v/>
      </c>
      <c r="L1013" t="str">
        <f t="shared" si="7"/>
        <v/>
      </c>
      <c r="M1013" t="str">
        <f>if(Z1013=PROSES!$B$3,T1013,)</f>
        <v/>
      </c>
      <c r="N1013" t="str">
        <f>if(X1013=PROSES!$B$3,T1013,)</f>
        <v/>
      </c>
      <c r="O1013" t="str">
        <f t="shared" si="8"/>
        <v/>
      </c>
      <c r="P1013" t="str">
        <f>if(Z1013=PROSES!$B$1,T1013,)</f>
        <v/>
      </c>
      <c r="Q1013" t="str">
        <f>if(X1013=PROSES!$B$1,T1013,)</f>
        <v/>
      </c>
      <c r="R1013" t="str">
        <f t="shared" si="9"/>
        <v>PLUMPANG BARUPEGANGSAN</v>
      </c>
      <c r="S1013" s="3"/>
      <c r="T1013" s="68" t="s">
        <v>1691</v>
      </c>
      <c r="U1013" s="68" t="s">
        <v>58</v>
      </c>
      <c r="V1013" s="68" t="s">
        <v>58</v>
      </c>
      <c r="W1013" s="114" t="s">
        <v>59</v>
      </c>
      <c r="X1013" s="68" t="s">
        <v>1692</v>
      </c>
      <c r="Y1013" s="115">
        <v>44201.0</v>
      </c>
      <c r="Z1013" s="68" t="s">
        <v>1634</v>
      </c>
      <c r="AA1013" s="68" t="s">
        <v>61</v>
      </c>
      <c r="AB1013" s="6"/>
      <c r="AC1013" s="6"/>
      <c r="AD1013" s="112">
        <v>0.0</v>
      </c>
      <c r="AE1013" s="112">
        <v>1.0</v>
      </c>
      <c r="AF1013" s="6"/>
      <c r="AG1013" s="112">
        <v>6.09</v>
      </c>
      <c r="AH1013" s="112">
        <v>1.0</v>
      </c>
      <c r="AI1013" s="68" t="s">
        <v>64</v>
      </c>
      <c r="AJ1013" s="112">
        <v>0.0</v>
      </c>
      <c r="AK1013" s="6"/>
      <c r="AL1013" s="6"/>
      <c r="AM1013" s="112">
        <v>0.0</v>
      </c>
      <c r="AN1013" s="112">
        <v>0.0</v>
      </c>
      <c r="AO1013" s="112">
        <v>100.0</v>
      </c>
      <c r="AP1013" s="112">
        <v>1.0</v>
      </c>
      <c r="AQ1013" s="112">
        <v>2.73</v>
      </c>
      <c r="AR1013" s="112">
        <v>1.618411</v>
      </c>
      <c r="AS1013" s="112">
        <v>76.21999</v>
      </c>
      <c r="AT1013" s="112">
        <v>0.385497</v>
      </c>
      <c r="AU1013" s="112">
        <v>1.571829</v>
      </c>
      <c r="AV1013" s="112">
        <v>1.298997</v>
      </c>
      <c r="AW1013" s="112">
        <v>4.715487</v>
      </c>
      <c r="AX1013" s="112">
        <v>0.0</v>
      </c>
      <c r="AY1013" s="112">
        <v>0.6742607</v>
      </c>
      <c r="AZ1013" s="112">
        <v>-2.423059</v>
      </c>
    </row>
    <row r="1014" hidden="1">
      <c r="A1014">
        <f t="shared" si="2"/>
        <v>0</v>
      </c>
      <c r="B1014" t="str">
        <f t="shared" si="3"/>
        <v/>
      </c>
      <c r="C1014" t="str">
        <f>if(and(D$4&gt;1,E1014=PROSES!$D$22),,D1014)</f>
        <v/>
      </c>
      <c r="D1014" s="1" t="str">
        <f>if(and(F$4&gt;1,F1014=PROSES!$B$10),,F1014)</f>
        <v/>
      </c>
      <c r="E1014" t="str">
        <f t="shared" si="4"/>
        <v/>
      </c>
      <c r="F1014" t="str">
        <f t="shared" si="5"/>
        <v/>
      </c>
      <c r="G1014" s="1" t="str">
        <f>if(Z1014=PROSES!$E$29,T1014,)</f>
        <v/>
      </c>
      <c r="H1014" t="str">
        <f>if(X1014=PROSES!$E$29,T1014,)</f>
        <v/>
      </c>
      <c r="I1014" t="str">
        <f t="shared" si="6"/>
        <v/>
      </c>
      <c r="J1014" t="str">
        <f>if(and($K$4&gt;1,R1014=PROSES!$C$2),,K1014)</f>
        <v/>
      </c>
      <c r="K1014" s="1" t="str">
        <f>if(and($L$4&gt;1,L1014=PROSES!$B$2),,L1014)</f>
        <v/>
      </c>
      <c r="L1014" t="str">
        <f t="shared" si="7"/>
        <v/>
      </c>
      <c r="M1014" t="str">
        <f>if(Z1014=PROSES!$B$3,T1014,)</f>
        <v/>
      </c>
      <c r="N1014" t="str">
        <f>if(X1014=PROSES!$B$3,T1014,)</f>
        <v/>
      </c>
      <c r="O1014" t="str">
        <f t="shared" si="8"/>
        <v/>
      </c>
      <c r="P1014" t="str">
        <f>if(Z1014=PROSES!$B$1,T1014,)</f>
        <v/>
      </c>
      <c r="Q1014" t="str">
        <f>if(X1014=PROSES!$B$1,T1014,)</f>
        <v/>
      </c>
      <c r="R1014" t="str">
        <f t="shared" si="9"/>
        <v>PEGANGSANPLUMPANG BARU</v>
      </c>
      <c r="S1014" s="3"/>
      <c r="T1014" s="68" t="s">
        <v>1693</v>
      </c>
      <c r="U1014" s="68" t="s">
        <v>58</v>
      </c>
      <c r="V1014" s="68" t="s">
        <v>58</v>
      </c>
      <c r="W1014" s="114" t="s">
        <v>59</v>
      </c>
      <c r="X1014" s="68" t="s">
        <v>1634</v>
      </c>
      <c r="Y1014" s="68" t="s">
        <v>66</v>
      </c>
      <c r="Z1014" s="68" t="s">
        <v>1692</v>
      </c>
      <c r="AA1014" s="115">
        <v>44232.0</v>
      </c>
      <c r="AB1014" s="6"/>
      <c r="AC1014" s="6"/>
      <c r="AD1014" s="112">
        <v>0.0</v>
      </c>
      <c r="AE1014" s="112">
        <v>1.0</v>
      </c>
      <c r="AF1014" s="6"/>
      <c r="AG1014" s="112">
        <v>6.09</v>
      </c>
      <c r="AH1014" s="112">
        <v>1.0</v>
      </c>
      <c r="AI1014" s="68" t="s">
        <v>64</v>
      </c>
      <c r="AJ1014" s="112">
        <v>0.0</v>
      </c>
      <c r="AK1014" s="6"/>
      <c r="AL1014" s="6"/>
      <c r="AM1014" s="112">
        <v>0.0</v>
      </c>
      <c r="AN1014" s="112">
        <v>0.0</v>
      </c>
      <c r="AO1014" s="112">
        <v>100.0</v>
      </c>
      <c r="AP1014" s="112">
        <v>1.0</v>
      </c>
      <c r="AQ1014" s="112">
        <v>2.73</v>
      </c>
      <c r="AR1014" s="112">
        <v>1.618411</v>
      </c>
      <c r="AS1014" s="112">
        <v>76.21999</v>
      </c>
      <c r="AT1014" s="112">
        <v>0.385497</v>
      </c>
      <c r="AU1014" s="112">
        <v>1.571829</v>
      </c>
      <c r="AV1014" s="112">
        <v>1.298997</v>
      </c>
      <c r="AW1014" s="112">
        <v>4.715487</v>
      </c>
      <c r="AX1014" s="112">
        <v>0.0</v>
      </c>
      <c r="AY1014" s="112">
        <v>0.6742607</v>
      </c>
      <c r="AZ1014" s="112">
        <v>-2.423059</v>
      </c>
    </row>
    <row r="1015" hidden="1">
      <c r="A1015">
        <f t="shared" si="2"/>
        <v>0</v>
      </c>
      <c r="B1015" t="str">
        <f t="shared" si="3"/>
        <v/>
      </c>
      <c r="C1015" t="str">
        <f>if(and(D$4&gt;1,E1015=PROSES!$D$22),,D1015)</f>
        <v/>
      </c>
      <c r="D1015" s="1" t="str">
        <f>if(and(F$4&gt;1,F1015=PROSES!$B$10),,F1015)</f>
        <v/>
      </c>
      <c r="E1015" t="str">
        <f t="shared" si="4"/>
        <v/>
      </c>
      <c r="F1015" t="str">
        <f t="shared" si="5"/>
        <v/>
      </c>
      <c r="G1015" s="1" t="str">
        <f>if(Z1015=PROSES!$E$29,T1015,)</f>
        <v/>
      </c>
      <c r="H1015" t="str">
        <f>if(X1015=PROSES!$E$29,T1015,)</f>
        <v/>
      </c>
      <c r="I1015" t="str">
        <f t="shared" si="6"/>
        <v/>
      </c>
      <c r="J1015" t="str">
        <f>if(and($K$4&gt;1,R1015=PROSES!$C$2),,K1015)</f>
        <v/>
      </c>
      <c r="K1015" s="1" t="str">
        <f>if(and($L$4&gt;1,L1015=PROSES!$B$2),,L1015)</f>
        <v/>
      </c>
      <c r="L1015" t="str">
        <f t="shared" si="7"/>
        <v/>
      </c>
      <c r="M1015" t="str">
        <f>if(Z1015=PROSES!$B$3,T1015,)</f>
        <v/>
      </c>
      <c r="N1015" t="str">
        <f>if(X1015=PROSES!$B$3,T1015,)</f>
        <v/>
      </c>
      <c r="O1015" t="str">
        <f t="shared" si="8"/>
        <v/>
      </c>
      <c r="P1015" t="str">
        <f>if(Z1015=PROSES!$B$1,T1015,)</f>
        <v/>
      </c>
      <c r="Q1015" t="str">
        <f>if(X1015=PROSES!$B$1,T1015,)</f>
        <v/>
      </c>
      <c r="R1015" t="str">
        <f t="shared" si="9"/>
        <v/>
      </c>
      <c r="S1015" s="3"/>
      <c r="T1015" s="68" t="s">
        <v>3956</v>
      </c>
      <c r="U1015" s="68" t="s">
        <v>58</v>
      </c>
      <c r="V1015" s="68" t="s">
        <v>58</v>
      </c>
      <c r="W1015" s="68" t="s">
        <v>3957</v>
      </c>
      <c r="X1015" s="68"/>
      <c r="Y1015" s="112" t="s">
        <v>3836</v>
      </c>
      <c r="Z1015" s="68"/>
      <c r="AA1015" s="68" t="s">
        <v>3762</v>
      </c>
      <c r="AB1015" s="6"/>
      <c r="AC1015" s="6"/>
      <c r="AD1015" s="112">
        <v>0.0</v>
      </c>
      <c r="AE1015" s="112">
        <v>1.0</v>
      </c>
      <c r="AF1015" s="6"/>
      <c r="AG1015" s="112">
        <v>0.059</v>
      </c>
      <c r="AH1015" s="112">
        <v>1.0</v>
      </c>
      <c r="AI1015" s="68" t="s">
        <v>64</v>
      </c>
      <c r="AJ1015" s="112">
        <v>0.0</v>
      </c>
      <c r="AK1015" s="6"/>
      <c r="AL1015" s="6"/>
      <c r="AM1015" s="112">
        <v>0.0</v>
      </c>
      <c r="AN1015" s="112">
        <v>0.0</v>
      </c>
      <c r="AO1015" s="112">
        <v>100.0</v>
      </c>
      <c r="AP1015" s="112">
        <v>1.0</v>
      </c>
      <c r="AQ1015" s="112">
        <v>0.791</v>
      </c>
      <c r="AR1015" s="112">
        <v>0.00382745</v>
      </c>
      <c r="AS1015" s="112">
        <v>74.25818</v>
      </c>
      <c r="AT1015" s="112">
        <v>0.0010384</v>
      </c>
      <c r="AU1015" s="112">
        <v>0.0036839</v>
      </c>
      <c r="AV1015" s="112">
        <v>0.0098884</v>
      </c>
      <c r="AW1015" s="112">
        <v>0.00258361</v>
      </c>
      <c r="AX1015" s="112">
        <v>0.0</v>
      </c>
      <c r="AY1015" s="112">
        <v>0.7766814</v>
      </c>
      <c r="AZ1015" s="112">
        <v>-81.3452</v>
      </c>
    </row>
    <row r="1016" hidden="1">
      <c r="A1016">
        <f t="shared" si="2"/>
        <v>0</v>
      </c>
      <c r="B1016" t="str">
        <f t="shared" si="3"/>
        <v/>
      </c>
      <c r="C1016" t="str">
        <f>if(and(D$4&gt;1,E1016=PROSES!$D$22),,D1016)</f>
        <v/>
      </c>
      <c r="D1016" s="1" t="str">
        <f>if(and(F$4&gt;1,F1016=PROSES!$B$10),,F1016)</f>
        <v/>
      </c>
      <c r="E1016" t="str">
        <f t="shared" si="4"/>
        <v/>
      </c>
      <c r="F1016" t="str">
        <f t="shared" si="5"/>
        <v/>
      </c>
      <c r="G1016" s="1" t="str">
        <f>if(Z1016=PROSES!$E$29,T1016,)</f>
        <v/>
      </c>
      <c r="H1016" t="str">
        <f>if(X1016=PROSES!$E$29,T1016,)</f>
        <v/>
      </c>
      <c r="I1016" t="str">
        <f t="shared" si="6"/>
        <v/>
      </c>
      <c r="J1016" t="str">
        <f>if(and($K$4&gt;1,R1016=PROSES!$C$2),,K1016)</f>
        <v/>
      </c>
      <c r="K1016" s="1" t="str">
        <f>if(and($L$4&gt;1,L1016=PROSES!$B$2),,L1016)</f>
        <v/>
      </c>
      <c r="L1016" t="str">
        <f t="shared" si="7"/>
        <v/>
      </c>
      <c r="M1016" t="str">
        <f>if(Z1016=PROSES!$B$3,T1016,)</f>
        <v/>
      </c>
      <c r="N1016" t="str">
        <f>if(X1016=PROSES!$B$3,T1016,)</f>
        <v/>
      </c>
      <c r="O1016" t="str">
        <f t="shared" si="8"/>
        <v/>
      </c>
      <c r="P1016" t="str">
        <f>if(Z1016=PROSES!$B$1,T1016,)</f>
        <v/>
      </c>
      <c r="Q1016" t="str">
        <f>if(X1016=PROSES!$B$1,T1016,)</f>
        <v/>
      </c>
      <c r="R1016" t="str">
        <f t="shared" si="9"/>
        <v>PLTD SENAYAN</v>
      </c>
      <c r="S1016" s="3"/>
      <c r="T1016" s="68" t="s">
        <v>3958</v>
      </c>
      <c r="U1016" s="68" t="s">
        <v>58</v>
      </c>
      <c r="V1016" s="68" t="s">
        <v>58</v>
      </c>
      <c r="W1016" s="68" t="s">
        <v>3957</v>
      </c>
      <c r="X1016" s="68"/>
      <c r="Y1016" s="112" t="s">
        <v>3838</v>
      </c>
      <c r="Z1016" s="68" t="s">
        <v>3761</v>
      </c>
      <c r="AA1016" s="68" t="s">
        <v>872</v>
      </c>
      <c r="AB1016" s="6"/>
      <c r="AC1016" s="6"/>
      <c r="AD1016" s="112">
        <v>0.0</v>
      </c>
      <c r="AE1016" s="112">
        <v>1.0</v>
      </c>
      <c r="AF1016" s="6"/>
      <c r="AG1016" s="112">
        <v>0.3831</v>
      </c>
      <c r="AH1016" s="112">
        <v>1.0</v>
      </c>
      <c r="AI1016" s="68" t="s">
        <v>64</v>
      </c>
      <c r="AJ1016" s="112">
        <v>0.0</v>
      </c>
      <c r="AK1016" s="6"/>
      <c r="AL1016" s="6"/>
      <c r="AM1016" s="112">
        <v>0.0</v>
      </c>
      <c r="AN1016" s="112">
        <v>0.0</v>
      </c>
      <c r="AO1016" s="112">
        <v>100.0</v>
      </c>
      <c r="AP1016" s="112">
        <v>1.0</v>
      </c>
      <c r="AQ1016" s="112">
        <v>0.791</v>
      </c>
      <c r="AR1016" s="112">
        <v>0.0248525</v>
      </c>
      <c r="AS1016" s="112">
        <v>74.25818</v>
      </c>
      <c r="AT1016" s="112">
        <v>0.00674256</v>
      </c>
      <c r="AU1016" s="112">
        <v>0.02392038</v>
      </c>
      <c r="AV1016" s="112">
        <v>0.06420756</v>
      </c>
      <c r="AW1016" s="112">
        <v>0.01677595</v>
      </c>
      <c r="AX1016" s="112">
        <v>0.0</v>
      </c>
      <c r="AY1016" s="112">
        <v>0.7766814</v>
      </c>
      <c r="AZ1016" s="112">
        <v>-81.3452</v>
      </c>
    </row>
    <row r="1017" hidden="1">
      <c r="A1017">
        <f t="shared" si="2"/>
        <v>0</v>
      </c>
      <c r="B1017" t="str">
        <f t="shared" si="3"/>
        <v/>
      </c>
      <c r="C1017" t="str">
        <f>if(and(D$4&gt;1,E1017=PROSES!$D$22),,D1017)</f>
        <v/>
      </c>
      <c r="D1017" s="1" t="str">
        <f>if(and(F$4&gt;1,F1017=PROSES!$B$10),,F1017)</f>
        <v/>
      </c>
      <c r="E1017" t="str">
        <f t="shared" si="4"/>
        <v/>
      </c>
      <c r="F1017" t="str">
        <f t="shared" si="5"/>
        <v/>
      </c>
      <c r="G1017" s="1" t="str">
        <f>if(Z1017=PROSES!$E$29,T1017,)</f>
        <v/>
      </c>
      <c r="H1017" t="str">
        <f>if(X1017=PROSES!$E$29,T1017,)</f>
        <v/>
      </c>
      <c r="I1017" t="str">
        <f t="shared" si="6"/>
        <v/>
      </c>
      <c r="J1017" t="str">
        <f>if(and($K$4&gt;1,R1017=PROSES!$C$2),,K1017)</f>
        <v/>
      </c>
      <c r="K1017" s="1" t="str">
        <f>if(and($L$4&gt;1,L1017=PROSES!$B$2),,L1017)</f>
        <v/>
      </c>
      <c r="L1017" t="str">
        <f t="shared" si="7"/>
        <v/>
      </c>
      <c r="M1017" t="str">
        <f>if(Z1017=PROSES!$B$3,T1017,)</f>
        <v/>
      </c>
      <c r="N1017" t="str">
        <f>if(X1017=PROSES!$B$3,T1017,)</f>
        <v/>
      </c>
      <c r="O1017" t="str">
        <f t="shared" si="8"/>
        <v/>
      </c>
      <c r="P1017" t="str">
        <f>if(Z1017=PROSES!$B$1,T1017,)</f>
        <v/>
      </c>
      <c r="Q1017" t="str">
        <f>if(X1017=PROSES!$B$1,T1017,)</f>
        <v/>
      </c>
      <c r="R1017" t="str">
        <f t="shared" si="9"/>
        <v>PLTU PACITANNGUNTORONADI</v>
      </c>
      <c r="S1017" s="3"/>
      <c r="T1017" s="68" t="s">
        <v>1695</v>
      </c>
      <c r="U1017" s="68" t="s">
        <v>176</v>
      </c>
      <c r="V1017" s="68" t="s">
        <v>176</v>
      </c>
      <c r="W1017" s="68" t="s">
        <v>807</v>
      </c>
      <c r="X1017" s="68" t="s">
        <v>1696</v>
      </c>
      <c r="Y1017" s="112" t="s">
        <v>88</v>
      </c>
      <c r="Z1017" s="68" t="s">
        <v>1697</v>
      </c>
      <c r="AA1017" s="112">
        <v>1.0</v>
      </c>
      <c r="AB1017" s="6"/>
      <c r="AC1017" s="6"/>
      <c r="AD1017" s="112">
        <v>0.0</v>
      </c>
      <c r="AE1017" s="112">
        <v>1.0</v>
      </c>
      <c r="AF1017" s="6"/>
      <c r="AG1017" s="112">
        <v>48.16</v>
      </c>
      <c r="AH1017" s="112">
        <v>0.7326</v>
      </c>
      <c r="AI1017" s="68" t="s">
        <v>64</v>
      </c>
      <c r="AJ1017" s="112">
        <v>0.0</v>
      </c>
      <c r="AK1017" s="6"/>
      <c r="AL1017" s="6"/>
      <c r="AM1017" s="112">
        <v>0.0</v>
      </c>
      <c r="AN1017" s="112">
        <v>0.0</v>
      </c>
      <c r="AO1017" s="112">
        <v>100.0</v>
      </c>
      <c r="AP1017" s="112">
        <v>1.0</v>
      </c>
      <c r="AQ1017" s="112">
        <v>1.999998</v>
      </c>
      <c r="AR1017" s="112">
        <v>13.69134</v>
      </c>
      <c r="AS1017" s="112">
        <v>82.725</v>
      </c>
      <c r="AT1017" s="112">
        <v>1.73376</v>
      </c>
      <c r="AU1017" s="112">
        <v>13.58112</v>
      </c>
      <c r="AV1017" s="112">
        <v>7.65744</v>
      </c>
      <c r="AW1017" s="112">
        <v>39.4912</v>
      </c>
      <c r="AX1017" s="112">
        <v>0.0</v>
      </c>
      <c r="AY1017" s="112">
        <v>0.6470905</v>
      </c>
      <c r="AZ1017" s="112">
        <v>-5.602889</v>
      </c>
    </row>
    <row r="1018" hidden="1">
      <c r="A1018">
        <f t="shared" si="2"/>
        <v>0</v>
      </c>
      <c r="B1018" t="str">
        <f t="shared" si="3"/>
        <v/>
      </c>
      <c r="C1018" t="str">
        <f>if(and(D$4&gt;1,E1018=PROSES!$D$22),,D1018)</f>
        <v/>
      </c>
      <c r="D1018" s="1" t="str">
        <f>if(and(F$4&gt;1,F1018=PROSES!$B$10),,F1018)</f>
        <v/>
      </c>
      <c r="E1018" t="str">
        <f t="shared" si="4"/>
        <v/>
      </c>
      <c r="F1018" t="str">
        <f t="shared" si="5"/>
        <v/>
      </c>
      <c r="G1018" s="1" t="str">
        <f>if(Z1018=PROSES!$E$29,T1018,)</f>
        <v/>
      </c>
      <c r="H1018" t="str">
        <f>if(X1018=PROSES!$E$29,T1018,)</f>
        <v/>
      </c>
      <c r="I1018" t="str">
        <f t="shared" si="6"/>
        <v/>
      </c>
      <c r="J1018" t="str">
        <f>if(and($K$4&gt;1,R1018=PROSES!$C$2),,K1018)</f>
        <v/>
      </c>
      <c r="K1018" s="1" t="str">
        <f>if(and($L$4&gt;1,L1018=PROSES!$B$2),,L1018)</f>
        <v/>
      </c>
      <c r="L1018" t="str">
        <f t="shared" si="7"/>
        <v/>
      </c>
      <c r="M1018" t="str">
        <f>if(Z1018=PROSES!$B$3,T1018,)</f>
        <v/>
      </c>
      <c r="N1018" t="str">
        <f>if(X1018=PROSES!$B$3,T1018,)</f>
        <v/>
      </c>
      <c r="O1018" t="str">
        <f t="shared" si="8"/>
        <v/>
      </c>
      <c r="P1018" t="str">
        <f>if(Z1018=PROSES!$B$1,T1018,)</f>
        <v/>
      </c>
      <c r="Q1018" t="str">
        <f>if(X1018=PROSES!$B$1,T1018,)</f>
        <v/>
      </c>
      <c r="R1018" t="str">
        <f t="shared" si="9"/>
        <v>PLTU PACITANNGUNTORONADI</v>
      </c>
      <c r="S1018" s="3"/>
      <c r="T1018" s="68" t="s">
        <v>1698</v>
      </c>
      <c r="U1018" s="68" t="s">
        <v>176</v>
      </c>
      <c r="V1018" s="68" t="s">
        <v>176</v>
      </c>
      <c r="W1018" s="68" t="s">
        <v>807</v>
      </c>
      <c r="X1018" s="68" t="s">
        <v>1696</v>
      </c>
      <c r="Y1018" s="112" t="s">
        <v>88</v>
      </c>
      <c r="Z1018" s="68" t="s">
        <v>1697</v>
      </c>
      <c r="AA1018" s="112">
        <v>1.0</v>
      </c>
      <c r="AB1018" s="6"/>
      <c r="AC1018" s="6"/>
      <c r="AD1018" s="112">
        <v>0.0</v>
      </c>
      <c r="AE1018" s="112">
        <v>1.0</v>
      </c>
      <c r="AF1018" s="6"/>
      <c r="AG1018" s="112">
        <v>48.16</v>
      </c>
      <c r="AH1018" s="112">
        <v>0.7326</v>
      </c>
      <c r="AI1018" s="68" t="s">
        <v>64</v>
      </c>
      <c r="AJ1018" s="112">
        <v>0.0</v>
      </c>
      <c r="AK1018" s="6"/>
      <c r="AL1018" s="6"/>
      <c r="AM1018" s="112">
        <v>0.0</v>
      </c>
      <c r="AN1018" s="112">
        <v>0.0</v>
      </c>
      <c r="AO1018" s="112">
        <v>100.0</v>
      </c>
      <c r="AP1018" s="112">
        <v>1.0</v>
      </c>
      <c r="AQ1018" s="112">
        <v>1.999998</v>
      </c>
      <c r="AR1018" s="112">
        <v>13.69134</v>
      </c>
      <c r="AS1018" s="112">
        <v>82.725</v>
      </c>
      <c r="AT1018" s="112">
        <v>1.73376</v>
      </c>
      <c r="AU1018" s="112">
        <v>13.58112</v>
      </c>
      <c r="AV1018" s="112">
        <v>7.65744</v>
      </c>
      <c r="AW1018" s="112">
        <v>39.4912</v>
      </c>
      <c r="AX1018" s="112">
        <v>0.0</v>
      </c>
      <c r="AY1018" s="112">
        <v>0.6470905</v>
      </c>
      <c r="AZ1018" s="112">
        <v>-5.602889</v>
      </c>
    </row>
    <row r="1019" hidden="1">
      <c r="A1019">
        <f t="shared" si="2"/>
        <v>0</v>
      </c>
      <c r="B1019" t="str">
        <f t="shared" si="3"/>
        <v/>
      </c>
      <c r="C1019" t="str">
        <f>if(and(D$4&gt;1,E1019=PROSES!$D$22),,D1019)</f>
        <v/>
      </c>
      <c r="D1019" s="1" t="str">
        <f>if(and(F$4&gt;1,F1019=PROSES!$B$10),,F1019)</f>
        <v/>
      </c>
      <c r="E1019" t="str">
        <f t="shared" si="4"/>
        <v/>
      </c>
      <c r="F1019" t="str">
        <f t="shared" si="5"/>
        <v/>
      </c>
      <c r="G1019" s="1" t="str">
        <f>if(Z1019=PROSES!$E$29,T1019,)</f>
        <v/>
      </c>
      <c r="H1019" t="str">
        <f>if(X1019=PROSES!$E$29,T1019,)</f>
        <v/>
      </c>
      <c r="I1019" t="str">
        <f t="shared" si="6"/>
        <v/>
      </c>
      <c r="J1019" t="str">
        <f>if(and($K$4&gt;1,R1019=PROSES!$C$2),,K1019)</f>
        <v/>
      </c>
      <c r="K1019" s="1" t="str">
        <f>if(and($L$4&gt;1,L1019=PROSES!$B$2),,L1019)</f>
        <v/>
      </c>
      <c r="L1019" t="str">
        <f t="shared" si="7"/>
        <v/>
      </c>
      <c r="M1019" t="str">
        <f>if(Z1019=PROSES!$B$3,T1019,)</f>
        <v/>
      </c>
      <c r="N1019" t="str">
        <f>if(X1019=PROSES!$B$3,T1019,)</f>
        <v/>
      </c>
      <c r="O1019" t="str">
        <f t="shared" si="8"/>
        <v/>
      </c>
      <c r="P1019" t="str">
        <f>if(Z1019=PROSES!$B$1,T1019,)</f>
        <v/>
      </c>
      <c r="Q1019" t="str">
        <f>if(X1019=PROSES!$B$1,T1019,)</f>
        <v/>
      </c>
      <c r="R1019" t="str">
        <f t="shared" si="9"/>
        <v>PLTU PACITANPACITAN5</v>
      </c>
      <c r="S1019" s="3"/>
      <c r="T1019" s="68" t="s">
        <v>1699</v>
      </c>
      <c r="U1019" s="68" t="s">
        <v>82</v>
      </c>
      <c r="V1019" s="68" t="s">
        <v>82</v>
      </c>
      <c r="W1019" s="68" t="s">
        <v>807</v>
      </c>
      <c r="X1019" s="68" t="s">
        <v>1696</v>
      </c>
      <c r="Y1019" s="68" t="s">
        <v>85</v>
      </c>
      <c r="Z1019" s="68" t="s">
        <v>1536</v>
      </c>
      <c r="AA1019" s="68" t="s">
        <v>85</v>
      </c>
      <c r="AB1019" s="6"/>
      <c r="AC1019" s="6"/>
      <c r="AD1019" s="112">
        <v>0.0</v>
      </c>
      <c r="AE1019" s="112">
        <v>1.0</v>
      </c>
      <c r="AF1019" s="6"/>
      <c r="AG1019" s="112">
        <v>37.1</v>
      </c>
      <c r="AH1019" s="112">
        <v>1.0</v>
      </c>
      <c r="AI1019" s="68" t="s">
        <v>64</v>
      </c>
      <c r="AJ1019" s="112">
        <v>0.0</v>
      </c>
      <c r="AK1019" s="6"/>
      <c r="AL1019" s="6"/>
      <c r="AM1019" s="112">
        <v>0.0</v>
      </c>
      <c r="AN1019" s="112">
        <v>0.0</v>
      </c>
      <c r="AO1019" s="112">
        <v>100.0</v>
      </c>
      <c r="AP1019" s="112">
        <v>1.0</v>
      </c>
      <c r="AQ1019" s="112">
        <v>2.73</v>
      </c>
      <c r="AR1019" s="112">
        <v>10.54711</v>
      </c>
      <c r="AS1019" s="112">
        <v>82.725</v>
      </c>
      <c r="AT1019" s="112">
        <v>1.3356</v>
      </c>
      <c r="AU1019" s="112">
        <v>10.4622</v>
      </c>
      <c r="AV1019" s="112">
        <v>5.8989</v>
      </c>
      <c r="AW1019" s="112">
        <v>30.422</v>
      </c>
      <c r="AX1019" s="112">
        <v>0.0</v>
      </c>
      <c r="AY1019" s="112">
        <v>0.6470905</v>
      </c>
      <c r="AZ1019" s="112">
        <v>-5.602889</v>
      </c>
    </row>
    <row r="1020" hidden="1">
      <c r="A1020">
        <f t="shared" si="2"/>
        <v>0</v>
      </c>
      <c r="B1020" t="str">
        <f t="shared" si="3"/>
        <v/>
      </c>
      <c r="C1020" t="str">
        <f>if(and(D$4&gt;1,E1020=PROSES!$D$22),,D1020)</f>
        <v/>
      </c>
      <c r="D1020" s="1" t="str">
        <f>if(and(F$4&gt;1,F1020=PROSES!$B$10),,F1020)</f>
        <v/>
      </c>
      <c r="E1020" t="str">
        <f t="shared" si="4"/>
        <v/>
      </c>
      <c r="F1020" t="str">
        <f t="shared" si="5"/>
        <v/>
      </c>
      <c r="G1020" s="1" t="str">
        <f>if(Z1020=PROSES!$E$29,T1020,)</f>
        <v/>
      </c>
      <c r="H1020" t="str">
        <f>if(X1020=PROSES!$E$29,T1020,)</f>
        <v/>
      </c>
      <c r="I1020" t="str">
        <f t="shared" si="6"/>
        <v/>
      </c>
      <c r="J1020" t="str">
        <f>if(and($K$4&gt;1,R1020=PROSES!$C$2),,K1020)</f>
        <v/>
      </c>
      <c r="K1020" s="1" t="str">
        <f>if(and($L$4&gt;1,L1020=PROSES!$B$2),,L1020)</f>
        <v/>
      </c>
      <c r="L1020" t="str">
        <f t="shared" si="7"/>
        <v/>
      </c>
      <c r="M1020" t="str">
        <f>if(Z1020=PROSES!$B$3,T1020,)</f>
        <v/>
      </c>
      <c r="N1020" t="str">
        <f>if(X1020=PROSES!$B$3,T1020,)</f>
        <v/>
      </c>
      <c r="O1020" t="str">
        <f t="shared" si="8"/>
        <v/>
      </c>
      <c r="P1020" t="str">
        <f>if(Z1020=PROSES!$B$1,T1020,)</f>
        <v/>
      </c>
      <c r="Q1020" t="str">
        <f>if(X1020=PROSES!$B$1,T1020,)</f>
        <v/>
      </c>
      <c r="R1020" t="str">
        <f t="shared" si="9"/>
        <v>PLTU PACITANPACITAN5</v>
      </c>
      <c r="S1020" s="3"/>
      <c r="T1020" s="68" t="s">
        <v>1700</v>
      </c>
      <c r="U1020" s="68" t="s">
        <v>82</v>
      </c>
      <c r="V1020" s="68" t="s">
        <v>82</v>
      </c>
      <c r="W1020" s="114" t="s">
        <v>807</v>
      </c>
      <c r="X1020" s="68" t="s">
        <v>1696</v>
      </c>
      <c r="Y1020" s="68" t="s">
        <v>85</v>
      </c>
      <c r="Z1020" s="68" t="s">
        <v>1536</v>
      </c>
      <c r="AA1020" s="68" t="s">
        <v>85</v>
      </c>
      <c r="AB1020" s="6"/>
      <c r="AC1020" s="6"/>
      <c r="AD1020" s="112">
        <v>0.0</v>
      </c>
      <c r="AE1020" s="112">
        <v>1.0</v>
      </c>
      <c r="AF1020" s="6"/>
      <c r="AG1020" s="112">
        <v>37.1</v>
      </c>
      <c r="AH1020" s="112">
        <v>1.0</v>
      </c>
      <c r="AI1020" s="68" t="s">
        <v>64</v>
      </c>
      <c r="AJ1020" s="112">
        <v>0.0</v>
      </c>
      <c r="AK1020" s="6"/>
      <c r="AL1020" s="6"/>
      <c r="AM1020" s="112">
        <v>0.0</v>
      </c>
      <c r="AN1020" s="112">
        <v>0.0</v>
      </c>
      <c r="AO1020" s="112">
        <v>100.0</v>
      </c>
      <c r="AP1020" s="112">
        <v>1.0</v>
      </c>
      <c r="AQ1020" s="112">
        <v>2.73</v>
      </c>
      <c r="AR1020" s="112">
        <v>10.54711</v>
      </c>
      <c r="AS1020" s="112">
        <v>82.725</v>
      </c>
      <c r="AT1020" s="112">
        <v>1.3356</v>
      </c>
      <c r="AU1020" s="112">
        <v>10.4622</v>
      </c>
      <c r="AV1020" s="112">
        <v>5.8989</v>
      </c>
      <c r="AW1020" s="112">
        <v>30.422</v>
      </c>
      <c r="AX1020" s="112">
        <v>0.0</v>
      </c>
      <c r="AY1020" s="112">
        <v>0.6470905</v>
      </c>
      <c r="AZ1020" s="112">
        <v>-5.602889</v>
      </c>
    </row>
    <row r="1021" hidden="1">
      <c r="A1021">
        <f t="shared" si="2"/>
        <v>0</v>
      </c>
      <c r="B1021" t="str">
        <f t="shared" si="3"/>
        <v/>
      </c>
      <c r="C1021" t="str">
        <f>if(and(D$4&gt;1,E1021=PROSES!$D$22),,D1021)</f>
        <v/>
      </c>
      <c r="D1021" s="1" t="str">
        <f>if(and(F$4&gt;1,F1021=PROSES!$B$10),,F1021)</f>
        <v/>
      </c>
      <c r="E1021" t="str">
        <f t="shared" si="4"/>
        <v/>
      </c>
      <c r="F1021" t="str">
        <f t="shared" si="5"/>
        <v/>
      </c>
      <c r="G1021" s="1" t="str">
        <f>if(Z1021=PROSES!$E$29,T1021,)</f>
        <v/>
      </c>
      <c r="H1021" t="str">
        <f>if(X1021=PROSES!$E$29,T1021,)</f>
        <v/>
      </c>
      <c r="I1021" t="str">
        <f t="shared" si="6"/>
        <v/>
      </c>
      <c r="J1021" t="str">
        <f>if(and($K$4&gt;1,R1021=PROSES!$C$2),,K1021)</f>
        <v/>
      </c>
      <c r="K1021" s="1" t="str">
        <f>if(and($L$4&gt;1,L1021=PROSES!$B$2),,L1021)</f>
        <v/>
      </c>
      <c r="L1021" t="str">
        <f t="shared" si="7"/>
        <v/>
      </c>
      <c r="M1021" t="str">
        <f>if(Z1021=PROSES!$B$3,T1021,)</f>
        <v/>
      </c>
      <c r="N1021" t="str">
        <f>if(X1021=PROSES!$B$3,T1021,)</f>
        <v/>
      </c>
      <c r="O1021" t="str">
        <f t="shared" si="8"/>
        <v/>
      </c>
      <c r="P1021" t="str">
        <f>if(Z1021=PROSES!$B$1,T1021,)</f>
        <v/>
      </c>
      <c r="Q1021" t="str">
        <f>if(X1021=PROSES!$B$1,T1021,)</f>
        <v/>
      </c>
      <c r="R1021" t="str">
        <f t="shared" si="9"/>
        <v>PEMARONBATURITI</v>
      </c>
      <c r="S1021" s="3"/>
      <c r="T1021" s="68" t="s">
        <v>1701</v>
      </c>
      <c r="U1021" s="68" t="s">
        <v>140</v>
      </c>
      <c r="V1021" s="68" t="s">
        <v>140</v>
      </c>
      <c r="W1021" s="114" t="s">
        <v>430</v>
      </c>
      <c r="X1021" s="68" t="s">
        <v>687</v>
      </c>
      <c r="Y1021" s="68" t="s">
        <v>85</v>
      </c>
      <c r="Z1021" s="68" t="s">
        <v>431</v>
      </c>
      <c r="AA1021" s="68" t="s">
        <v>88</v>
      </c>
      <c r="AB1021" s="6"/>
      <c r="AC1021" s="6"/>
      <c r="AD1021" s="112">
        <v>0.0</v>
      </c>
      <c r="AE1021" s="112">
        <v>1.0</v>
      </c>
      <c r="AF1021" s="6"/>
      <c r="AG1021" s="112">
        <v>20.43</v>
      </c>
      <c r="AH1021" s="112">
        <v>1.0</v>
      </c>
      <c r="AI1021" s="68" t="s">
        <v>64</v>
      </c>
      <c r="AJ1021" s="112">
        <v>0.0</v>
      </c>
      <c r="AK1021" s="6"/>
      <c r="AL1021" s="6"/>
      <c r="AM1021" s="112">
        <v>0.0</v>
      </c>
      <c r="AN1021" s="112">
        <v>0.0</v>
      </c>
      <c r="AO1021" s="112">
        <v>100.0</v>
      </c>
      <c r="AP1021" s="112">
        <v>1.0</v>
      </c>
      <c r="AQ1021" s="112">
        <v>0.78</v>
      </c>
      <c r="AR1021" s="112">
        <v>9.412445</v>
      </c>
      <c r="AS1021" s="112">
        <v>62.32255</v>
      </c>
      <c r="AT1021" s="112">
        <v>4.37202</v>
      </c>
      <c r="AU1021" s="112">
        <v>8.33544</v>
      </c>
      <c r="AV1021" s="112">
        <v>7.43652</v>
      </c>
      <c r="AW1021" s="112">
        <v>25.00632</v>
      </c>
      <c r="AX1021" s="112">
        <v>0.0</v>
      </c>
      <c r="AY1021" s="112">
        <v>0.6002764</v>
      </c>
      <c r="AZ1021" s="112">
        <v>17.26142</v>
      </c>
    </row>
    <row r="1022" hidden="1">
      <c r="A1022">
        <f t="shared" si="2"/>
        <v>0</v>
      </c>
      <c r="B1022" t="str">
        <f t="shared" si="3"/>
        <v/>
      </c>
      <c r="C1022" t="str">
        <f>if(and(D$4&gt;1,E1022=PROSES!$D$22),,D1022)</f>
        <v/>
      </c>
      <c r="D1022" s="1" t="str">
        <f>if(and(F$4&gt;1,F1022=PROSES!$B$10),,F1022)</f>
        <v/>
      </c>
      <c r="E1022" t="str">
        <f t="shared" si="4"/>
        <v/>
      </c>
      <c r="F1022" t="str">
        <f t="shared" si="5"/>
        <v/>
      </c>
      <c r="G1022" s="1" t="str">
        <f>if(Z1022=PROSES!$E$29,T1022,)</f>
        <v/>
      </c>
      <c r="H1022" t="str">
        <f>if(X1022=PROSES!$E$29,T1022,)</f>
        <v/>
      </c>
      <c r="I1022" t="str">
        <f t="shared" si="6"/>
        <v/>
      </c>
      <c r="J1022" t="str">
        <f>if(and($K$4&gt;1,R1022=PROSES!$C$2),,K1022)</f>
        <v/>
      </c>
      <c r="K1022" s="1" t="str">
        <f>if(and($L$4&gt;1,L1022=PROSES!$B$2),,L1022)</f>
        <v/>
      </c>
      <c r="L1022" t="str">
        <f t="shared" si="7"/>
        <v/>
      </c>
      <c r="M1022" t="str">
        <f>if(Z1022=PROSES!$B$3,T1022,)</f>
        <v/>
      </c>
      <c r="N1022" t="str">
        <f>if(X1022=PROSES!$B$3,T1022,)</f>
        <v/>
      </c>
      <c r="O1022" t="str">
        <f t="shared" si="8"/>
        <v/>
      </c>
      <c r="P1022" t="str">
        <f>if(Z1022=PROSES!$B$1,T1022,)</f>
        <v/>
      </c>
      <c r="Q1022" t="str">
        <f>if(X1022=PROSES!$B$1,T1022,)</f>
        <v/>
      </c>
      <c r="R1022" t="str">
        <f t="shared" si="9"/>
        <v>PEMARONBATURITI</v>
      </c>
      <c r="S1022" s="3"/>
      <c r="T1022" s="68" t="s">
        <v>1702</v>
      </c>
      <c r="U1022" s="68" t="s">
        <v>140</v>
      </c>
      <c r="V1022" s="68" t="s">
        <v>140</v>
      </c>
      <c r="W1022" s="114" t="s">
        <v>430</v>
      </c>
      <c r="X1022" s="68" t="s">
        <v>687</v>
      </c>
      <c r="Y1022" s="68" t="s">
        <v>88</v>
      </c>
      <c r="Z1022" s="68" t="s">
        <v>431</v>
      </c>
      <c r="AA1022" s="68" t="s">
        <v>85</v>
      </c>
      <c r="AB1022" s="6"/>
      <c r="AC1022" s="6"/>
      <c r="AD1022" s="112">
        <v>0.0</v>
      </c>
      <c r="AE1022" s="112">
        <v>1.0</v>
      </c>
      <c r="AF1022" s="6"/>
      <c r="AG1022" s="112">
        <v>20.43</v>
      </c>
      <c r="AH1022" s="112">
        <v>1.0</v>
      </c>
      <c r="AI1022" s="68" t="s">
        <v>64</v>
      </c>
      <c r="AJ1022" s="112">
        <v>0.0</v>
      </c>
      <c r="AK1022" s="6"/>
      <c r="AL1022" s="6"/>
      <c r="AM1022" s="112">
        <v>0.0</v>
      </c>
      <c r="AN1022" s="112">
        <v>0.0</v>
      </c>
      <c r="AO1022" s="112">
        <v>100.0</v>
      </c>
      <c r="AP1022" s="112">
        <v>1.0</v>
      </c>
      <c r="AQ1022" s="112">
        <v>0.78</v>
      </c>
      <c r="AR1022" s="112">
        <v>9.412445</v>
      </c>
      <c r="AS1022" s="112">
        <v>62.32255</v>
      </c>
      <c r="AT1022" s="112">
        <v>4.37202</v>
      </c>
      <c r="AU1022" s="112">
        <v>8.33544</v>
      </c>
      <c r="AV1022" s="112">
        <v>7.43652</v>
      </c>
      <c r="AW1022" s="112">
        <v>25.00632</v>
      </c>
      <c r="AX1022" s="112">
        <v>0.0</v>
      </c>
      <c r="AY1022" s="112">
        <v>0.6002764</v>
      </c>
      <c r="AZ1022" s="112">
        <v>17.26142</v>
      </c>
    </row>
    <row r="1023" hidden="1">
      <c r="A1023">
        <f t="shared" si="2"/>
        <v>0</v>
      </c>
      <c r="B1023" t="str">
        <f t="shared" si="3"/>
        <v/>
      </c>
      <c r="C1023" t="str">
        <f>if(and(D$4&gt;1,E1023=PROSES!$D$22),,D1023)</f>
        <v/>
      </c>
      <c r="D1023" s="1" t="str">
        <f>if(and(F$4&gt;1,F1023=PROSES!$B$10),,F1023)</f>
        <v/>
      </c>
      <c r="E1023" t="str">
        <f t="shared" si="4"/>
        <v/>
      </c>
      <c r="F1023" t="str">
        <f t="shared" si="5"/>
        <v/>
      </c>
      <c r="G1023" s="1" t="str">
        <f>if(Z1023=PROSES!$E$29,T1023,)</f>
        <v/>
      </c>
      <c r="H1023" t="str">
        <f>if(X1023=PROSES!$E$29,T1023,)</f>
        <v/>
      </c>
      <c r="I1023" t="str">
        <f t="shared" si="6"/>
        <v/>
      </c>
      <c r="J1023" t="str">
        <f>if(and($K$4&gt;1,R1023=PROSES!$C$2),,K1023)</f>
        <v/>
      </c>
      <c r="K1023" s="1" t="str">
        <f>if(and($L$4&gt;1,L1023=PROSES!$B$2),,L1023)</f>
        <v/>
      </c>
      <c r="L1023" t="str">
        <f t="shared" si="7"/>
        <v/>
      </c>
      <c r="M1023" t="str">
        <f>if(Z1023=PROSES!$B$3,T1023,)</f>
        <v/>
      </c>
      <c r="N1023" t="str">
        <f>if(X1023=PROSES!$B$3,T1023,)</f>
        <v/>
      </c>
      <c r="O1023" t="str">
        <f t="shared" si="8"/>
        <v/>
      </c>
      <c r="P1023" t="str">
        <f>if(Z1023=PROSES!$B$1,T1023,)</f>
        <v/>
      </c>
      <c r="Q1023" t="str">
        <f>if(X1023=PROSES!$B$1,T1023,)</f>
        <v/>
      </c>
      <c r="R1023" t="str">
        <f t="shared" si="9"/>
        <v>TAMAN SAMBASPONDOK INDAH</v>
      </c>
      <c r="S1023" s="3"/>
      <c r="T1023" s="68" t="s">
        <v>1703</v>
      </c>
      <c r="U1023" s="68" t="s">
        <v>58</v>
      </c>
      <c r="V1023" s="68" t="s">
        <v>58</v>
      </c>
      <c r="W1023" s="68" t="s">
        <v>725</v>
      </c>
      <c r="X1023" s="68" t="s">
        <v>726</v>
      </c>
      <c r="Y1023" s="112" t="s">
        <v>1704</v>
      </c>
      <c r="Z1023" s="68" t="s">
        <v>917</v>
      </c>
      <c r="AA1023" s="68" t="s">
        <v>61</v>
      </c>
      <c r="AB1023" s="6"/>
      <c r="AC1023" s="6"/>
      <c r="AD1023" s="112">
        <v>0.0</v>
      </c>
      <c r="AE1023" s="112">
        <v>1.0</v>
      </c>
      <c r="AF1023" s="6"/>
      <c r="AG1023" s="112">
        <v>8.4</v>
      </c>
      <c r="AH1023" s="112">
        <v>1.0</v>
      </c>
      <c r="AI1023" s="68" t="s">
        <v>64</v>
      </c>
      <c r="AJ1023" s="112">
        <v>0.0</v>
      </c>
      <c r="AK1023" s="6"/>
      <c r="AL1023" s="6"/>
      <c r="AM1023" s="112">
        <v>0.0</v>
      </c>
      <c r="AN1023" s="112">
        <v>0.0</v>
      </c>
      <c r="AO1023" s="112">
        <v>100.0</v>
      </c>
      <c r="AP1023" s="112">
        <v>1.0</v>
      </c>
      <c r="AQ1023" s="112">
        <v>0.3</v>
      </c>
      <c r="AR1023" s="112">
        <v>1.631752</v>
      </c>
      <c r="AS1023" s="112">
        <v>66.1004</v>
      </c>
      <c r="AT1023" s="112">
        <v>0.6610799</v>
      </c>
      <c r="AU1023" s="112">
        <v>1.49184</v>
      </c>
      <c r="AV1023" s="112">
        <v>1.9236</v>
      </c>
      <c r="AW1023" s="112">
        <v>4.4772</v>
      </c>
      <c r="AX1023" s="112">
        <v>0.0</v>
      </c>
      <c r="AY1023" s="112">
        <v>0.6621406</v>
      </c>
      <c r="AZ1023" s="112">
        <v>0.9759132</v>
      </c>
    </row>
    <row r="1024" hidden="1">
      <c r="A1024">
        <f t="shared" si="2"/>
        <v>0</v>
      </c>
      <c r="B1024" t="str">
        <f t="shared" si="3"/>
        <v/>
      </c>
      <c r="C1024" t="str">
        <f>if(and(D$4&gt;1,E1024=PROSES!$D$22),,D1024)</f>
        <v/>
      </c>
      <c r="D1024" s="1" t="str">
        <f>if(and(F$4&gt;1,F1024=PROSES!$B$10),,F1024)</f>
        <v/>
      </c>
      <c r="E1024" t="str">
        <f t="shared" si="4"/>
        <v/>
      </c>
      <c r="F1024" t="str">
        <f t="shared" si="5"/>
        <v/>
      </c>
      <c r="G1024" s="1" t="str">
        <f>if(Z1024=PROSES!$E$29,T1024,)</f>
        <v/>
      </c>
      <c r="H1024" t="str">
        <f>if(X1024=PROSES!$E$29,T1024,)</f>
        <v/>
      </c>
      <c r="I1024" t="str">
        <f t="shared" si="6"/>
        <v/>
      </c>
      <c r="J1024" t="str">
        <f>if(and($K$4&gt;1,R1024=PROSES!$C$2),,K1024)</f>
        <v/>
      </c>
      <c r="K1024" s="1" t="str">
        <f>if(and($L$4&gt;1,L1024=PROSES!$B$2),,L1024)</f>
        <v/>
      </c>
      <c r="L1024" t="str">
        <f t="shared" si="7"/>
        <v/>
      </c>
      <c r="M1024" t="str">
        <f>if(Z1024=PROSES!$B$3,T1024,)</f>
        <v/>
      </c>
      <c r="N1024" t="str">
        <f>if(X1024=PROSES!$B$3,T1024,)</f>
        <v/>
      </c>
      <c r="O1024" t="str">
        <f t="shared" si="8"/>
        <v/>
      </c>
      <c r="P1024" t="str">
        <f>if(Z1024=PROSES!$B$1,T1024,)</f>
        <v/>
      </c>
      <c r="Q1024" t="str">
        <f>if(X1024=PROSES!$B$1,T1024,)</f>
        <v/>
      </c>
      <c r="R1024" t="str">
        <f t="shared" si="9"/>
        <v>PAYANGANKAPAL5</v>
      </c>
      <c r="S1024" s="3"/>
      <c r="T1024" s="68" t="s">
        <v>1705</v>
      </c>
      <c r="U1024" s="68" t="s">
        <v>140</v>
      </c>
      <c r="V1024" s="68" t="s">
        <v>140</v>
      </c>
      <c r="W1024" s="68" t="s">
        <v>430</v>
      </c>
      <c r="X1024" s="68" t="s">
        <v>432</v>
      </c>
      <c r="Y1024" s="68" t="s">
        <v>85</v>
      </c>
      <c r="Z1024" s="68" t="s">
        <v>143</v>
      </c>
      <c r="AA1024" s="68" t="s">
        <v>88</v>
      </c>
      <c r="AB1024" s="6"/>
      <c r="AC1024" s="6"/>
      <c r="AD1024" s="112">
        <v>0.0</v>
      </c>
      <c r="AE1024" s="112">
        <v>1.0</v>
      </c>
      <c r="AF1024" s="6"/>
      <c r="AG1024" s="112">
        <v>21.48</v>
      </c>
      <c r="AH1024" s="112">
        <v>1.0</v>
      </c>
      <c r="AI1024" s="68" t="s">
        <v>64</v>
      </c>
      <c r="AJ1024" s="112">
        <v>0.0</v>
      </c>
      <c r="AK1024" s="6"/>
      <c r="AL1024" s="6"/>
      <c r="AM1024" s="112">
        <v>0.0</v>
      </c>
      <c r="AN1024" s="112">
        <v>0.0</v>
      </c>
      <c r="AO1024" s="112">
        <v>100.0</v>
      </c>
      <c r="AP1024" s="112">
        <v>1.0</v>
      </c>
      <c r="AQ1024" s="112">
        <v>0.78</v>
      </c>
      <c r="AR1024" s="112">
        <v>9.896197</v>
      </c>
      <c r="AS1024" s="112">
        <v>62.32255</v>
      </c>
      <c r="AT1024" s="112">
        <v>4.59672</v>
      </c>
      <c r="AU1024" s="112">
        <v>8.76384</v>
      </c>
      <c r="AV1024" s="112">
        <v>7.81872</v>
      </c>
      <c r="AW1024" s="112">
        <v>26.29152</v>
      </c>
      <c r="AX1024" s="112">
        <v>0.0</v>
      </c>
      <c r="AY1024" s="112">
        <v>0.6002764</v>
      </c>
      <c r="AZ1024" s="112">
        <v>17.26142</v>
      </c>
    </row>
    <row r="1025" hidden="1">
      <c r="A1025">
        <f t="shared" si="2"/>
        <v>0</v>
      </c>
      <c r="B1025" t="str">
        <f t="shared" si="3"/>
        <v/>
      </c>
      <c r="C1025" t="str">
        <f>if(and(D$4&gt;1,E1025=PROSES!$D$22),,D1025)</f>
        <v/>
      </c>
      <c r="D1025" s="1" t="str">
        <f>if(and(F$4&gt;1,F1025=PROSES!$B$10),,F1025)</f>
        <v/>
      </c>
      <c r="E1025" t="str">
        <f t="shared" si="4"/>
        <v/>
      </c>
      <c r="F1025" t="str">
        <f t="shared" si="5"/>
        <v/>
      </c>
      <c r="G1025" s="1" t="str">
        <f>if(Z1025=PROSES!$E$29,T1025,)</f>
        <v/>
      </c>
      <c r="H1025" t="str">
        <f>if(X1025=PROSES!$E$29,T1025,)</f>
        <v/>
      </c>
      <c r="I1025" t="str">
        <f t="shared" si="6"/>
        <v/>
      </c>
      <c r="J1025" t="str">
        <f>if(and($K$4&gt;1,R1025=PROSES!$C$2),,K1025)</f>
        <v/>
      </c>
      <c r="K1025" s="1" t="str">
        <f>if(and($L$4&gt;1,L1025=PROSES!$B$2),,L1025)</f>
        <v/>
      </c>
      <c r="L1025" t="str">
        <f t="shared" si="7"/>
        <v/>
      </c>
      <c r="M1025" t="str">
        <f>if(Z1025=PROSES!$B$3,T1025,)</f>
        <v/>
      </c>
      <c r="N1025" t="str">
        <f>if(X1025=PROSES!$B$3,T1025,)</f>
        <v/>
      </c>
      <c r="O1025" t="str">
        <f t="shared" si="8"/>
        <v/>
      </c>
      <c r="P1025" t="str">
        <f>if(Z1025=PROSES!$B$1,T1025,)</f>
        <v/>
      </c>
      <c r="Q1025" t="str">
        <f>if(X1025=PROSES!$B$1,T1025,)</f>
        <v/>
      </c>
      <c r="R1025" t="str">
        <f t="shared" si="9"/>
        <v>PACITAN4PONOROGO4</v>
      </c>
      <c r="S1025" s="3"/>
      <c r="T1025" s="68" t="s">
        <v>1706</v>
      </c>
      <c r="U1025" s="68" t="s">
        <v>82</v>
      </c>
      <c r="V1025" s="68" t="s">
        <v>82</v>
      </c>
      <c r="W1025" s="114" t="s">
        <v>122</v>
      </c>
      <c r="X1025" s="68" t="s">
        <v>1707</v>
      </c>
      <c r="Y1025" s="68" t="s">
        <v>123</v>
      </c>
      <c r="Z1025" s="68" t="s">
        <v>804</v>
      </c>
      <c r="AA1025" s="112" t="s">
        <v>123</v>
      </c>
      <c r="AB1025" s="6"/>
      <c r="AC1025" s="6"/>
      <c r="AD1025" s="112">
        <v>0.0</v>
      </c>
      <c r="AE1025" s="112">
        <v>1.0</v>
      </c>
      <c r="AF1025" s="6"/>
      <c r="AG1025" s="112">
        <v>62.218</v>
      </c>
      <c r="AH1025" s="112">
        <v>1.0</v>
      </c>
      <c r="AI1025" s="68" t="s">
        <v>64</v>
      </c>
      <c r="AJ1025" s="112">
        <v>0.0</v>
      </c>
      <c r="AK1025" s="6"/>
      <c r="AL1025" s="6"/>
      <c r="AM1025" s="112">
        <v>0.0</v>
      </c>
      <c r="AN1025" s="112">
        <v>0.0</v>
      </c>
      <c r="AO1025" s="112">
        <v>100.0</v>
      </c>
      <c r="AP1025" s="112">
        <v>1.0</v>
      </c>
      <c r="AQ1025" s="112">
        <v>0.44</v>
      </c>
      <c r="AR1025" s="112">
        <v>27.62596</v>
      </c>
      <c r="AS1025" s="112">
        <v>60.66966</v>
      </c>
      <c r="AT1025" s="112">
        <v>13.53241</v>
      </c>
      <c r="AU1025" s="112">
        <v>24.08459</v>
      </c>
      <c r="AV1025" s="112">
        <v>22.86511</v>
      </c>
      <c r="AW1025" s="112">
        <v>72.25376</v>
      </c>
      <c r="AX1025" s="112">
        <v>0.0</v>
      </c>
      <c r="AY1025" s="112">
        <v>0.5920149</v>
      </c>
      <c r="AZ1025" s="112">
        <v>18.36523</v>
      </c>
    </row>
    <row r="1026" hidden="1">
      <c r="A1026">
        <f t="shared" si="2"/>
        <v>0</v>
      </c>
      <c r="B1026" t="str">
        <f t="shared" si="3"/>
        <v/>
      </c>
      <c r="C1026" t="str">
        <f>if(and(D$4&gt;1,E1026=PROSES!$D$22),,D1026)</f>
        <v/>
      </c>
      <c r="D1026" s="1" t="str">
        <f>if(and(F$4&gt;1,F1026=PROSES!$B$10),,F1026)</f>
        <v/>
      </c>
      <c r="E1026" t="str">
        <f t="shared" si="4"/>
        <v/>
      </c>
      <c r="F1026" t="str">
        <f t="shared" si="5"/>
        <v/>
      </c>
      <c r="G1026" s="1" t="str">
        <f>if(Z1026=PROSES!$E$29,T1026,)</f>
        <v/>
      </c>
      <c r="H1026" t="str">
        <f>if(X1026=PROSES!$E$29,T1026,)</f>
        <v/>
      </c>
      <c r="I1026" t="str">
        <f t="shared" si="6"/>
        <v/>
      </c>
      <c r="J1026" t="str">
        <f>if(and($K$4&gt;1,R1026=PROSES!$C$2),,K1026)</f>
        <v/>
      </c>
      <c r="K1026" s="1" t="str">
        <f>if(and($L$4&gt;1,L1026=PROSES!$B$2),,L1026)</f>
        <v/>
      </c>
      <c r="L1026" t="str">
        <f t="shared" si="7"/>
        <v/>
      </c>
      <c r="M1026" t="str">
        <f>if(Z1026=PROSES!$B$3,T1026,)</f>
        <v/>
      </c>
      <c r="N1026" t="str">
        <f>if(X1026=PROSES!$B$3,T1026,)</f>
        <v/>
      </c>
      <c r="O1026" t="str">
        <f t="shared" si="8"/>
        <v/>
      </c>
      <c r="P1026" t="str">
        <f>if(Z1026=PROSES!$B$1,T1026,)</f>
        <v/>
      </c>
      <c r="Q1026" t="str">
        <f>if(X1026=PROSES!$B$1,T1026,)</f>
        <v/>
      </c>
      <c r="R1026" t="str">
        <f t="shared" si="9"/>
        <v>PACITAN4PONOROGO4</v>
      </c>
      <c r="S1026" s="3"/>
      <c r="T1026" s="68" t="s">
        <v>1708</v>
      </c>
      <c r="U1026" s="68" t="s">
        <v>82</v>
      </c>
      <c r="V1026" s="68" t="s">
        <v>82</v>
      </c>
      <c r="W1026" s="68" t="s">
        <v>122</v>
      </c>
      <c r="X1026" s="68" t="s">
        <v>1707</v>
      </c>
      <c r="Y1026" s="68" t="s">
        <v>118</v>
      </c>
      <c r="Z1026" s="68" t="s">
        <v>804</v>
      </c>
      <c r="AA1026" s="68" t="s">
        <v>123</v>
      </c>
      <c r="AB1026" s="6"/>
      <c r="AC1026" s="6"/>
      <c r="AD1026" s="112">
        <v>1.0</v>
      </c>
      <c r="AE1026" s="112">
        <v>1.0</v>
      </c>
      <c r="AF1026" s="6"/>
      <c r="AG1026" s="112">
        <v>62.218</v>
      </c>
      <c r="AH1026" s="112">
        <v>1.0</v>
      </c>
      <c r="AI1026" s="68" t="s">
        <v>64</v>
      </c>
      <c r="AJ1026" s="112">
        <v>0.0</v>
      </c>
      <c r="AK1026" s="6"/>
      <c r="AL1026" s="6"/>
      <c r="AM1026" s="112">
        <v>0.0</v>
      </c>
      <c r="AN1026" s="112">
        <v>0.0</v>
      </c>
      <c r="AO1026" s="112">
        <v>100.0</v>
      </c>
      <c r="AP1026" s="112">
        <v>1.0</v>
      </c>
      <c r="AQ1026" s="112">
        <v>0.44</v>
      </c>
      <c r="AR1026" s="112">
        <v>27.62596</v>
      </c>
      <c r="AS1026" s="112">
        <v>60.66966</v>
      </c>
      <c r="AT1026" s="112">
        <v>13.53241</v>
      </c>
      <c r="AU1026" s="112">
        <v>24.08459</v>
      </c>
      <c r="AV1026" s="112">
        <v>22.86511</v>
      </c>
      <c r="AW1026" s="112">
        <v>72.25376</v>
      </c>
      <c r="AX1026" s="112">
        <v>0.0</v>
      </c>
      <c r="AY1026" s="112">
        <v>0.5920149</v>
      </c>
      <c r="AZ1026" s="112">
        <v>18.36523</v>
      </c>
    </row>
    <row r="1027" hidden="1">
      <c r="A1027">
        <f t="shared" si="2"/>
        <v>0</v>
      </c>
      <c r="B1027" t="str">
        <f t="shared" si="3"/>
        <v/>
      </c>
      <c r="C1027" t="str">
        <f>if(and(D$4&gt;1,E1027=PROSES!$D$22),,D1027)</f>
        <v/>
      </c>
      <c r="D1027" s="1" t="str">
        <f>if(and(F$4&gt;1,F1027=PROSES!$B$10),,F1027)</f>
        <v/>
      </c>
      <c r="E1027" t="str">
        <f t="shared" si="4"/>
        <v/>
      </c>
      <c r="F1027" t="str">
        <f t="shared" si="5"/>
        <v/>
      </c>
      <c r="G1027" s="1" t="str">
        <f>if(Z1027=PROSES!$E$29,T1027,)</f>
        <v/>
      </c>
      <c r="H1027" t="str">
        <f>if(X1027=PROSES!$E$29,T1027,)</f>
        <v/>
      </c>
      <c r="I1027" t="str">
        <f t="shared" si="6"/>
        <v/>
      </c>
      <c r="J1027" t="str">
        <f>if(and($K$4&gt;1,R1027=PROSES!$C$2),,K1027)</f>
        <v/>
      </c>
      <c r="K1027" s="1" t="str">
        <f>if(and($L$4&gt;1,L1027=PROSES!$B$2),,L1027)</f>
        <v/>
      </c>
      <c r="L1027" t="str">
        <f t="shared" si="7"/>
        <v/>
      </c>
      <c r="M1027" t="str">
        <f>if(Z1027=PROSES!$B$3,T1027,)</f>
        <v/>
      </c>
      <c r="N1027" t="str">
        <f>if(X1027=PROSES!$B$3,T1027,)</f>
        <v/>
      </c>
      <c r="O1027" t="str">
        <f t="shared" si="8"/>
        <v/>
      </c>
      <c r="P1027" t="str">
        <f>if(Z1027=PROSES!$B$1,T1027,)</f>
        <v/>
      </c>
      <c r="Q1027" t="str">
        <f>if(X1027=PROSES!$B$1,T1027,)</f>
        <v/>
      </c>
      <c r="R1027" t="str">
        <f t="shared" si="9"/>
        <v>PINAYUNGAN5PARUNG MULYA5</v>
      </c>
      <c r="S1027" s="3"/>
      <c r="T1027" s="68" t="s">
        <v>1709</v>
      </c>
      <c r="U1027" s="68" t="s">
        <v>115</v>
      </c>
      <c r="V1027" s="68" t="s">
        <v>115</v>
      </c>
      <c r="W1027" s="68" t="s">
        <v>90</v>
      </c>
      <c r="X1027" s="68" t="s">
        <v>1198</v>
      </c>
      <c r="Y1027" s="68" t="s">
        <v>88</v>
      </c>
      <c r="Z1027" s="68" t="s">
        <v>1710</v>
      </c>
      <c r="AA1027" s="68" t="s">
        <v>85</v>
      </c>
      <c r="AB1027" s="6"/>
      <c r="AC1027" s="6"/>
      <c r="AD1027" s="112">
        <v>0.0</v>
      </c>
      <c r="AE1027" s="112">
        <v>1.0</v>
      </c>
      <c r="AF1027" s="6"/>
      <c r="AG1027" s="112">
        <v>7.69</v>
      </c>
      <c r="AH1027" s="112">
        <v>1.0</v>
      </c>
      <c r="AI1027" s="68" t="s">
        <v>64</v>
      </c>
      <c r="AJ1027" s="112">
        <v>0.0</v>
      </c>
      <c r="AK1027" s="6"/>
      <c r="AL1027" s="6"/>
      <c r="AM1027" s="112">
        <v>0.0</v>
      </c>
      <c r="AN1027" s="112">
        <v>0.0</v>
      </c>
      <c r="AO1027" s="112">
        <v>100.0</v>
      </c>
      <c r="AP1027" s="112">
        <v>1.0</v>
      </c>
      <c r="AQ1027" s="112">
        <v>1.62</v>
      </c>
      <c r="AR1027" s="112">
        <v>2.179002</v>
      </c>
      <c r="AS1027" s="112">
        <v>82.15014</v>
      </c>
      <c r="AT1027" s="112">
        <v>0.297603</v>
      </c>
      <c r="AU1027" s="112">
        <v>2.158583</v>
      </c>
      <c r="AV1027" s="112">
        <v>1.451103</v>
      </c>
      <c r="AW1027" s="112">
        <v>6.475749</v>
      </c>
      <c r="AX1027" s="112">
        <v>0.0</v>
      </c>
      <c r="AY1027" s="112">
        <v>0.683587</v>
      </c>
      <c r="AZ1027" s="112">
        <v>-7.109503</v>
      </c>
    </row>
    <row r="1028" hidden="1">
      <c r="A1028">
        <f t="shared" si="2"/>
        <v>0</v>
      </c>
      <c r="B1028" t="str">
        <f t="shared" si="3"/>
        <v/>
      </c>
      <c r="C1028" t="str">
        <f>if(and(D$4&gt;1,E1028=PROSES!$D$22),,D1028)</f>
        <v/>
      </c>
      <c r="D1028" s="1" t="str">
        <f>if(and(F$4&gt;1,F1028=PROSES!$B$10),,F1028)</f>
        <v/>
      </c>
      <c r="E1028" t="str">
        <f t="shared" si="4"/>
        <v/>
      </c>
      <c r="F1028" t="str">
        <f t="shared" si="5"/>
        <v/>
      </c>
      <c r="G1028" s="1" t="str">
        <f>if(Z1028=PROSES!$E$29,T1028,)</f>
        <v/>
      </c>
      <c r="H1028" t="str">
        <f>if(X1028=PROSES!$E$29,T1028,)</f>
        <v/>
      </c>
      <c r="I1028" t="str">
        <f t="shared" si="6"/>
        <v/>
      </c>
      <c r="J1028" t="str">
        <f>if(and($K$4&gt;1,R1028=PROSES!$C$2),,K1028)</f>
        <v/>
      </c>
      <c r="K1028" s="1" t="str">
        <f>if(and($L$4&gt;1,L1028=PROSES!$B$2),,L1028)</f>
        <v/>
      </c>
      <c r="L1028" t="str">
        <f t="shared" si="7"/>
        <v/>
      </c>
      <c r="M1028" t="str">
        <f>if(Z1028=PROSES!$B$3,T1028,)</f>
        <v/>
      </c>
      <c r="N1028" t="str">
        <f>if(X1028=PROSES!$B$3,T1028,)</f>
        <v/>
      </c>
      <c r="O1028" t="str">
        <f t="shared" si="8"/>
        <v/>
      </c>
      <c r="P1028" t="str">
        <f>if(Z1028=PROSES!$B$1,T1028,)</f>
        <v/>
      </c>
      <c r="Q1028" t="str">
        <f>if(X1028=PROSES!$B$1,T1028,)</f>
        <v/>
      </c>
      <c r="R1028" t="str">
        <f t="shared" si="9"/>
        <v>TEGAL HERANG5PINAYUNGAN5</v>
      </c>
      <c r="S1028" s="3"/>
      <c r="T1028" s="68" t="s">
        <v>1711</v>
      </c>
      <c r="U1028" s="68" t="s">
        <v>115</v>
      </c>
      <c r="V1028" s="68" t="s">
        <v>115</v>
      </c>
      <c r="W1028" s="68" t="s">
        <v>90</v>
      </c>
      <c r="X1028" s="68" t="s">
        <v>1712</v>
      </c>
      <c r="Y1028" s="68" t="s">
        <v>85</v>
      </c>
      <c r="Z1028" s="68" t="s">
        <v>1198</v>
      </c>
      <c r="AA1028" s="68" t="s">
        <v>85</v>
      </c>
      <c r="AB1028" s="6"/>
      <c r="AC1028" s="6"/>
      <c r="AD1028" s="112">
        <v>0.0</v>
      </c>
      <c r="AE1028" s="112">
        <v>1.0</v>
      </c>
      <c r="AF1028" s="6"/>
      <c r="AG1028" s="112">
        <v>4.9</v>
      </c>
      <c r="AH1028" s="112">
        <v>1.0</v>
      </c>
      <c r="AI1028" s="68" t="s">
        <v>64</v>
      </c>
      <c r="AJ1028" s="112">
        <v>0.0</v>
      </c>
      <c r="AK1028" s="6"/>
      <c r="AL1028" s="6"/>
      <c r="AM1028" s="112">
        <v>0.0</v>
      </c>
      <c r="AN1028" s="112">
        <v>0.0</v>
      </c>
      <c r="AO1028" s="112">
        <v>100.0</v>
      </c>
      <c r="AP1028" s="112">
        <v>1.0</v>
      </c>
      <c r="AQ1028" s="112">
        <v>1.62</v>
      </c>
      <c r="AR1028" s="112">
        <v>1.388441</v>
      </c>
      <c r="AS1028" s="112">
        <v>82.15014</v>
      </c>
      <c r="AT1028" s="112">
        <v>0.18963</v>
      </c>
      <c r="AU1028" s="112">
        <v>1.37543</v>
      </c>
      <c r="AV1028" s="112">
        <v>0.92463</v>
      </c>
      <c r="AW1028" s="112">
        <v>4.12629</v>
      </c>
      <c r="AX1028" s="112">
        <v>0.0</v>
      </c>
      <c r="AY1028" s="112">
        <v>0.683587</v>
      </c>
      <c r="AZ1028" s="112">
        <v>-7.109503</v>
      </c>
    </row>
    <row r="1029" hidden="1">
      <c r="A1029">
        <f t="shared" si="2"/>
        <v>0</v>
      </c>
      <c r="B1029" t="str">
        <f t="shared" si="3"/>
        <v/>
      </c>
      <c r="C1029" t="str">
        <f>if(and(D$4&gt;1,E1029=PROSES!$D$22),,D1029)</f>
        <v/>
      </c>
      <c r="D1029" s="1" t="str">
        <f>if(and(F$4&gt;1,F1029=PROSES!$B$10),,F1029)</f>
        <v/>
      </c>
      <c r="E1029" t="str">
        <f t="shared" si="4"/>
        <v/>
      </c>
      <c r="F1029" t="str">
        <f t="shared" si="5"/>
        <v/>
      </c>
      <c r="G1029" s="1" t="str">
        <f>if(Z1029=PROSES!$E$29,T1029,)</f>
        <v/>
      </c>
      <c r="H1029" t="str">
        <f>if(X1029=PROSES!$E$29,T1029,)</f>
        <v/>
      </c>
      <c r="I1029" t="str">
        <f t="shared" si="6"/>
        <v/>
      </c>
      <c r="J1029" t="str">
        <f>if(and($K$4&gt;1,R1029=PROSES!$C$2),,K1029)</f>
        <v/>
      </c>
      <c r="K1029" s="1" t="str">
        <f>if(and($L$4&gt;1,L1029=PROSES!$B$2),,L1029)</f>
        <v/>
      </c>
      <c r="L1029" t="str">
        <f t="shared" si="7"/>
        <v/>
      </c>
      <c r="M1029" t="str">
        <f>if(Z1029=PROSES!$B$3,T1029,)</f>
        <v/>
      </c>
      <c r="N1029" t="str">
        <f>if(X1029=PROSES!$B$3,T1029,)</f>
        <v/>
      </c>
      <c r="O1029" t="str">
        <f t="shared" si="8"/>
        <v/>
      </c>
      <c r="P1029" t="str">
        <f>if(Z1029=PROSES!$B$1,T1029,)</f>
        <v/>
      </c>
      <c r="Q1029" t="str">
        <f>if(X1029=PROSES!$B$1,T1029,)</f>
        <v/>
      </c>
      <c r="R1029" t="str">
        <f t="shared" si="9"/>
        <v>TEGAL HERANG5PINAYUNGAN5</v>
      </c>
      <c r="S1029" s="3"/>
      <c r="T1029" s="68" t="s">
        <v>1713</v>
      </c>
      <c r="U1029" s="68" t="s">
        <v>115</v>
      </c>
      <c r="V1029" s="68" t="s">
        <v>115</v>
      </c>
      <c r="W1029" s="68" t="s">
        <v>90</v>
      </c>
      <c r="X1029" s="68" t="s">
        <v>1712</v>
      </c>
      <c r="Y1029" s="68" t="s">
        <v>88</v>
      </c>
      <c r="Z1029" s="68" t="s">
        <v>1198</v>
      </c>
      <c r="AA1029" s="68" t="s">
        <v>88</v>
      </c>
      <c r="AB1029" s="6"/>
      <c r="AC1029" s="6"/>
      <c r="AD1029" s="112">
        <v>0.0</v>
      </c>
      <c r="AE1029" s="112">
        <v>1.0</v>
      </c>
      <c r="AF1029" s="6"/>
      <c r="AG1029" s="112">
        <v>4.9</v>
      </c>
      <c r="AH1029" s="112">
        <v>1.0</v>
      </c>
      <c r="AI1029" s="68" t="s">
        <v>64</v>
      </c>
      <c r="AJ1029" s="112">
        <v>0.0</v>
      </c>
      <c r="AK1029" s="6"/>
      <c r="AL1029" s="6"/>
      <c r="AM1029" s="112">
        <v>0.0</v>
      </c>
      <c r="AN1029" s="112">
        <v>0.0</v>
      </c>
      <c r="AO1029" s="112">
        <v>100.0</v>
      </c>
      <c r="AP1029" s="112">
        <v>1.0</v>
      </c>
      <c r="AQ1029" s="112">
        <v>1.62</v>
      </c>
      <c r="AR1029" s="112">
        <v>1.388441</v>
      </c>
      <c r="AS1029" s="112">
        <v>82.15014</v>
      </c>
      <c r="AT1029" s="112">
        <v>0.18963</v>
      </c>
      <c r="AU1029" s="112">
        <v>1.37543</v>
      </c>
      <c r="AV1029" s="112">
        <v>0.92463</v>
      </c>
      <c r="AW1029" s="112">
        <v>4.12629</v>
      </c>
      <c r="AX1029" s="112">
        <v>0.0</v>
      </c>
      <c r="AY1029" s="112">
        <v>0.683587</v>
      </c>
      <c r="AZ1029" s="112">
        <v>-7.109503</v>
      </c>
    </row>
    <row r="1030" hidden="1">
      <c r="A1030">
        <f t="shared" si="2"/>
        <v>0</v>
      </c>
      <c r="B1030" t="str">
        <f t="shared" si="3"/>
        <v/>
      </c>
      <c r="C1030" t="str">
        <f>if(and(D$4&gt;1,E1030=PROSES!$D$22),,D1030)</f>
        <v/>
      </c>
      <c r="D1030" s="1" t="str">
        <f>if(and(F$4&gt;1,F1030=PROSES!$B$10),,F1030)</f>
        <v/>
      </c>
      <c r="E1030" t="str">
        <f t="shared" si="4"/>
        <v/>
      </c>
      <c r="F1030" t="str">
        <f t="shared" si="5"/>
        <v/>
      </c>
      <c r="G1030" s="1" t="str">
        <f>if(Z1030=PROSES!$E$29,T1030,)</f>
        <v/>
      </c>
      <c r="H1030" t="str">
        <f>if(X1030=PROSES!$E$29,T1030,)</f>
        <v/>
      </c>
      <c r="I1030" t="str">
        <f t="shared" si="6"/>
        <v/>
      </c>
      <c r="J1030" t="str">
        <f>if(and($K$4&gt;1,R1030=PROSES!$C$2),,K1030)</f>
        <v/>
      </c>
      <c r="K1030" s="1" t="str">
        <f>if(and($L$4&gt;1,L1030=PROSES!$B$2),,L1030)</f>
        <v/>
      </c>
      <c r="L1030" t="str">
        <f t="shared" si="7"/>
        <v/>
      </c>
      <c r="M1030" t="str">
        <f>if(Z1030=PROSES!$B$3,T1030,)</f>
        <v/>
      </c>
      <c r="N1030" t="str">
        <f>if(X1030=PROSES!$B$3,T1030,)</f>
        <v/>
      </c>
      <c r="O1030" t="str">
        <f t="shared" si="8"/>
        <v/>
      </c>
      <c r="P1030" t="str">
        <f>if(Z1030=PROSES!$B$1,T1030,)</f>
        <v/>
      </c>
      <c r="Q1030" t="str">
        <f>if(X1030=PROSES!$B$1,T1030,)</f>
        <v/>
      </c>
      <c r="R1030" t="str">
        <f t="shared" si="9"/>
        <v>TAMBUN5PONCOLBARU</v>
      </c>
      <c r="S1030" s="3"/>
      <c r="T1030" s="68" t="s">
        <v>1714</v>
      </c>
      <c r="U1030" s="68" t="s">
        <v>58</v>
      </c>
      <c r="V1030" s="68" t="s">
        <v>58</v>
      </c>
      <c r="W1030" s="68" t="s">
        <v>478</v>
      </c>
      <c r="X1030" s="68" t="s">
        <v>1572</v>
      </c>
      <c r="Y1030" s="68" t="s">
        <v>61</v>
      </c>
      <c r="Z1030" s="68" t="s">
        <v>1715</v>
      </c>
      <c r="AA1030" s="68" t="s">
        <v>61</v>
      </c>
      <c r="AB1030" s="6"/>
      <c r="AC1030" s="6"/>
      <c r="AD1030" s="112">
        <v>0.0</v>
      </c>
      <c r="AE1030" s="112">
        <v>1.0</v>
      </c>
      <c r="AF1030" s="6"/>
      <c r="AG1030" s="112">
        <v>7.189</v>
      </c>
      <c r="AH1030" s="112">
        <v>1.0</v>
      </c>
      <c r="AI1030" s="68" t="s">
        <v>64</v>
      </c>
      <c r="AJ1030" s="112">
        <v>0.0</v>
      </c>
      <c r="AK1030" s="6"/>
      <c r="AL1030" s="6"/>
      <c r="AM1030" s="112">
        <v>0.0</v>
      </c>
      <c r="AN1030" s="112">
        <v>0.0</v>
      </c>
      <c r="AO1030" s="112">
        <v>100.0</v>
      </c>
      <c r="AP1030" s="112">
        <v>1.0</v>
      </c>
      <c r="AQ1030" s="112">
        <v>0.81</v>
      </c>
      <c r="AR1030" s="112">
        <v>2.93798</v>
      </c>
      <c r="AS1030" s="112">
        <v>79.097</v>
      </c>
      <c r="AT1030" s="112">
        <v>0.5557097</v>
      </c>
      <c r="AU1030" s="112">
        <v>2.884946</v>
      </c>
      <c r="AV1030" s="112">
        <v>1.63406</v>
      </c>
      <c r="AW1030" s="112">
        <v>8.654837</v>
      </c>
      <c r="AX1030" s="112">
        <v>0.0</v>
      </c>
      <c r="AY1030" s="112">
        <v>0.6659672</v>
      </c>
      <c r="AZ1030" s="112">
        <v>0.3169677</v>
      </c>
    </row>
    <row r="1031" hidden="1">
      <c r="A1031">
        <f t="shared" si="2"/>
        <v>0</v>
      </c>
      <c r="B1031" t="str">
        <f t="shared" si="3"/>
        <v/>
      </c>
      <c r="C1031" t="str">
        <f>if(and(D$4&gt;1,E1031=PROSES!$D$22),,D1031)</f>
        <v/>
      </c>
      <c r="D1031" s="1" t="str">
        <f>if(and(F$4&gt;1,F1031=PROSES!$B$10),,F1031)</f>
        <v/>
      </c>
      <c r="E1031" t="str">
        <f t="shared" si="4"/>
        <v/>
      </c>
      <c r="F1031" t="str">
        <f t="shared" si="5"/>
        <v/>
      </c>
      <c r="G1031" s="1" t="str">
        <f>if(Z1031=PROSES!$E$29,T1031,)</f>
        <v/>
      </c>
      <c r="H1031" t="str">
        <f>if(X1031=PROSES!$E$29,T1031,)</f>
        <v/>
      </c>
      <c r="I1031" t="str">
        <f t="shared" si="6"/>
        <v/>
      </c>
      <c r="J1031" t="str">
        <f>if(and($K$4&gt;1,R1031=PROSES!$C$2),,K1031)</f>
        <v/>
      </c>
      <c r="K1031" s="1" t="str">
        <f>if(and($L$4&gt;1,L1031=PROSES!$B$2),,L1031)</f>
        <v/>
      </c>
      <c r="L1031" t="str">
        <f t="shared" si="7"/>
        <v/>
      </c>
      <c r="M1031" t="str">
        <f>if(Z1031=PROSES!$B$3,T1031,)</f>
        <v/>
      </c>
      <c r="N1031" t="str">
        <f>if(X1031=PROSES!$B$3,T1031,)</f>
        <v/>
      </c>
      <c r="O1031" t="str">
        <f t="shared" si="8"/>
        <v/>
      </c>
      <c r="P1031" t="str">
        <f>if(Z1031=PROSES!$B$1,T1031,)</f>
        <v/>
      </c>
      <c r="Q1031" t="str">
        <f>if(X1031=PROSES!$B$1,T1031,)</f>
        <v/>
      </c>
      <c r="R1031" t="str">
        <f t="shared" si="9"/>
        <v>TAMBUN5PONCOLBARU</v>
      </c>
      <c r="S1031" s="3"/>
      <c r="T1031" s="68" t="s">
        <v>1716</v>
      </c>
      <c r="U1031" s="68" t="s">
        <v>58</v>
      </c>
      <c r="V1031" s="68" t="s">
        <v>58</v>
      </c>
      <c r="W1031" s="68" t="s">
        <v>478</v>
      </c>
      <c r="X1031" s="68" t="s">
        <v>1572</v>
      </c>
      <c r="Y1031" s="112" t="s">
        <v>66</v>
      </c>
      <c r="Z1031" s="68" t="s">
        <v>1715</v>
      </c>
      <c r="AA1031" s="112" t="s">
        <v>66</v>
      </c>
      <c r="AB1031" s="6"/>
      <c r="AC1031" s="6"/>
      <c r="AD1031" s="112">
        <v>0.0</v>
      </c>
      <c r="AE1031" s="112">
        <v>1.0</v>
      </c>
      <c r="AF1031" s="6"/>
      <c r="AG1031" s="112">
        <v>7.189</v>
      </c>
      <c r="AH1031" s="112">
        <v>1.0</v>
      </c>
      <c r="AI1031" s="68" t="s">
        <v>64</v>
      </c>
      <c r="AJ1031" s="112">
        <v>0.0</v>
      </c>
      <c r="AK1031" s="6"/>
      <c r="AL1031" s="6"/>
      <c r="AM1031" s="112">
        <v>0.0</v>
      </c>
      <c r="AN1031" s="112">
        <v>0.0</v>
      </c>
      <c r="AO1031" s="112">
        <v>100.0</v>
      </c>
      <c r="AP1031" s="112">
        <v>1.0</v>
      </c>
      <c r="AQ1031" s="112">
        <v>0.81</v>
      </c>
      <c r="AR1031" s="112">
        <v>2.93798</v>
      </c>
      <c r="AS1031" s="112">
        <v>79.097</v>
      </c>
      <c r="AT1031" s="112">
        <v>0.5557097</v>
      </c>
      <c r="AU1031" s="112">
        <v>2.884946</v>
      </c>
      <c r="AV1031" s="112">
        <v>1.63406</v>
      </c>
      <c r="AW1031" s="112">
        <v>8.654837</v>
      </c>
      <c r="AX1031" s="112">
        <v>0.0</v>
      </c>
      <c r="AY1031" s="112">
        <v>0.6659672</v>
      </c>
      <c r="AZ1031" s="112">
        <v>0.3169677</v>
      </c>
    </row>
    <row r="1032" hidden="1">
      <c r="A1032">
        <f t="shared" si="2"/>
        <v>0</v>
      </c>
      <c r="B1032" t="str">
        <f t="shared" si="3"/>
        <v/>
      </c>
      <c r="C1032" t="str">
        <f>if(and(D$4&gt;1,E1032=PROSES!$D$22),,D1032)</f>
        <v/>
      </c>
      <c r="D1032" s="1" t="str">
        <f>if(and(F$4&gt;1,F1032=PROSES!$B$10),,F1032)</f>
        <v/>
      </c>
      <c r="E1032" t="str">
        <f t="shared" si="4"/>
        <v/>
      </c>
      <c r="F1032" t="str">
        <f t="shared" si="5"/>
        <v/>
      </c>
      <c r="G1032" s="1" t="str">
        <f>if(Z1032=PROSES!$E$29,T1032,)</f>
        <v/>
      </c>
      <c r="H1032" t="str">
        <f>if(X1032=PROSES!$E$29,T1032,)</f>
        <v/>
      </c>
      <c r="I1032" t="str">
        <f t="shared" si="6"/>
        <v/>
      </c>
      <c r="J1032" t="str">
        <f>if(and($K$4&gt;1,R1032=PROSES!$C$2),,K1032)</f>
        <v/>
      </c>
      <c r="K1032" s="1" t="str">
        <f>if(and($L$4&gt;1,L1032=PROSES!$B$2),,L1032)</f>
        <v/>
      </c>
      <c r="L1032" t="str">
        <f t="shared" si="7"/>
        <v/>
      </c>
      <c r="M1032" t="str">
        <f>if(Z1032=PROSES!$B$3,T1032,)</f>
        <v/>
      </c>
      <c r="N1032" t="str">
        <f>if(X1032=PROSES!$B$3,T1032,)</f>
        <v/>
      </c>
      <c r="O1032" t="str">
        <f t="shared" si="8"/>
        <v/>
      </c>
      <c r="P1032" t="str">
        <f>if(Z1032=PROSES!$B$1,T1032,)</f>
        <v/>
      </c>
      <c r="Q1032" t="str">
        <f>if(X1032=PROSES!$B$1,T1032,)</f>
        <v/>
      </c>
      <c r="R1032" t="str">
        <f t="shared" si="9"/>
        <v>PONOROGO5MANISREJO5</v>
      </c>
      <c r="S1032" s="3"/>
      <c r="T1032" s="68" t="s">
        <v>1717</v>
      </c>
      <c r="U1032" s="68" t="s">
        <v>82</v>
      </c>
      <c r="V1032" s="68" t="s">
        <v>82</v>
      </c>
      <c r="W1032" s="68" t="s">
        <v>807</v>
      </c>
      <c r="X1032" s="68" t="s">
        <v>1537</v>
      </c>
      <c r="Y1032" s="112" t="s">
        <v>85</v>
      </c>
      <c r="Z1032" s="68" t="s">
        <v>377</v>
      </c>
      <c r="AA1032" s="112" t="s">
        <v>85</v>
      </c>
      <c r="AB1032" s="6"/>
      <c r="AC1032" s="6"/>
      <c r="AD1032" s="112">
        <v>0.0</v>
      </c>
      <c r="AE1032" s="112">
        <v>1.0</v>
      </c>
      <c r="AF1032" s="6"/>
      <c r="AG1032" s="112">
        <v>29.5</v>
      </c>
      <c r="AH1032" s="112">
        <v>1.0</v>
      </c>
      <c r="AI1032" s="68" t="s">
        <v>64</v>
      </c>
      <c r="AJ1032" s="112">
        <v>0.0</v>
      </c>
      <c r="AK1032" s="6"/>
      <c r="AL1032" s="6"/>
      <c r="AM1032" s="112">
        <v>0.0</v>
      </c>
      <c r="AN1032" s="112">
        <v>0.0</v>
      </c>
      <c r="AO1032" s="112">
        <v>100.0</v>
      </c>
      <c r="AP1032" s="112">
        <v>1.0</v>
      </c>
      <c r="AQ1032" s="112">
        <v>2.73</v>
      </c>
      <c r="AR1032" s="112">
        <v>8.386514</v>
      </c>
      <c r="AS1032" s="112">
        <v>82.725</v>
      </c>
      <c r="AT1032" s="112">
        <v>1.062</v>
      </c>
      <c r="AU1032" s="112">
        <v>8.319</v>
      </c>
      <c r="AV1032" s="112">
        <v>4.6905</v>
      </c>
      <c r="AW1032" s="112">
        <v>24.19</v>
      </c>
      <c r="AX1032" s="112">
        <v>0.0</v>
      </c>
      <c r="AY1032" s="112">
        <v>0.6470905</v>
      </c>
      <c r="AZ1032" s="112">
        <v>-5.602889</v>
      </c>
    </row>
    <row r="1033" hidden="1">
      <c r="A1033">
        <f t="shared" si="2"/>
        <v>0</v>
      </c>
      <c r="B1033" t="str">
        <f t="shared" si="3"/>
        <v/>
      </c>
      <c r="C1033" t="str">
        <f>if(and(D$4&gt;1,E1033=PROSES!$D$22),,D1033)</f>
        <v/>
      </c>
      <c r="D1033" s="1" t="str">
        <f>if(and(F$4&gt;1,F1033=PROSES!$B$10),,F1033)</f>
        <v/>
      </c>
      <c r="E1033" t="str">
        <f t="shared" si="4"/>
        <v/>
      </c>
      <c r="F1033" t="str">
        <f t="shared" si="5"/>
        <v/>
      </c>
      <c r="G1033" s="1" t="str">
        <f>if(Z1033=PROSES!$E$29,T1033,)</f>
        <v/>
      </c>
      <c r="H1033" t="str">
        <f>if(X1033=PROSES!$E$29,T1033,)</f>
        <v/>
      </c>
      <c r="I1033" t="str">
        <f t="shared" si="6"/>
        <v/>
      </c>
      <c r="J1033" t="str">
        <f>if(and($K$4&gt;1,R1033=PROSES!$C$2),,K1033)</f>
        <v/>
      </c>
      <c r="K1033" s="1" t="str">
        <f>if(and($L$4&gt;1,L1033=PROSES!$B$2),,L1033)</f>
        <v/>
      </c>
      <c r="L1033" t="str">
        <f t="shared" si="7"/>
        <v/>
      </c>
      <c r="M1033" t="str">
        <f>if(Z1033=PROSES!$B$3,T1033,)</f>
        <v/>
      </c>
      <c r="N1033" t="str">
        <f>if(X1033=PROSES!$B$3,T1033,)</f>
        <v/>
      </c>
      <c r="O1033" t="str">
        <f t="shared" si="8"/>
        <v/>
      </c>
      <c r="P1033" t="str">
        <f>if(Z1033=PROSES!$B$1,T1033,)</f>
        <v/>
      </c>
      <c r="Q1033" t="str">
        <f>if(X1033=PROSES!$B$1,T1033,)</f>
        <v/>
      </c>
      <c r="R1033" t="str">
        <f t="shared" si="9"/>
        <v>PONOROGO5MANISREJO5</v>
      </c>
      <c r="S1033" s="3"/>
      <c r="T1033" s="68" t="s">
        <v>1718</v>
      </c>
      <c r="U1033" s="68" t="s">
        <v>82</v>
      </c>
      <c r="V1033" s="68" t="s">
        <v>82</v>
      </c>
      <c r="W1033" s="68" t="s">
        <v>807</v>
      </c>
      <c r="X1033" s="68" t="s">
        <v>1537</v>
      </c>
      <c r="Y1033" s="68" t="s">
        <v>88</v>
      </c>
      <c r="Z1033" s="68" t="s">
        <v>377</v>
      </c>
      <c r="AA1033" s="68" t="s">
        <v>88</v>
      </c>
      <c r="AB1033" s="6"/>
      <c r="AC1033" s="6"/>
      <c r="AD1033" s="112">
        <v>0.0</v>
      </c>
      <c r="AE1033" s="112">
        <v>1.0</v>
      </c>
      <c r="AF1033" s="6"/>
      <c r="AG1033" s="112">
        <v>29.5</v>
      </c>
      <c r="AH1033" s="112">
        <v>1.0</v>
      </c>
      <c r="AI1033" s="68" t="s">
        <v>64</v>
      </c>
      <c r="AJ1033" s="112">
        <v>0.0</v>
      </c>
      <c r="AK1033" s="6"/>
      <c r="AL1033" s="6"/>
      <c r="AM1033" s="112">
        <v>0.0</v>
      </c>
      <c r="AN1033" s="112">
        <v>0.0</v>
      </c>
      <c r="AO1033" s="112">
        <v>100.0</v>
      </c>
      <c r="AP1033" s="112">
        <v>1.0</v>
      </c>
      <c r="AQ1033" s="112">
        <v>2.73</v>
      </c>
      <c r="AR1033" s="112">
        <v>8.386514</v>
      </c>
      <c r="AS1033" s="112">
        <v>82.725</v>
      </c>
      <c r="AT1033" s="112">
        <v>1.062</v>
      </c>
      <c r="AU1033" s="112">
        <v>8.319</v>
      </c>
      <c r="AV1033" s="112">
        <v>4.6905</v>
      </c>
      <c r="AW1033" s="112">
        <v>24.19</v>
      </c>
      <c r="AX1033" s="112">
        <v>0.0</v>
      </c>
      <c r="AY1033" s="112">
        <v>0.6470905</v>
      </c>
      <c r="AZ1033" s="112">
        <v>-5.602889</v>
      </c>
    </row>
    <row r="1034" hidden="1">
      <c r="A1034">
        <f t="shared" si="2"/>
        <v>0</v>
      </c>
      <c r="B1034" t="str">
        <f t="shared" si="3"/>
        <v/>
      </c>
      <c r="C1034" t="str">
        <f>if(and(D$4&gt;1,E1034=PROSES!$D$22),,D1034)</f>
        <v/>
      </c>
      <c r="D1034" s="1" t="str">
        <f>if(and(F$4&gt;1,F1034=PROSES!$B$10),,F1034)</f>
        <v/>
      </c>
      <c r="E1034" t="str">
        <f t="shared" si="4"/>
        <v/>
      </c>
      <c r="F1034" t="str">
        <f t="shared" si="5"/>
        <v/>
      </c>
      <c r="H1034" t="str">
        <f>if(X1034=PROSES!$E$29,T1034,)</f>
        <v/>
      </c>
      <c r="I1034" t="str">
        <f t="shared" si="6"/>
        <v/>
      </c>
      <c r="J1034" t="str">
        <f>if(and($K$4&gt;1,R1034=PROSES!$C$2),,K1034)</f>
        <v/>
      </c>
      <c r="K1034" s="1" t="str">
        <f>if(and($L$4&gt;1,L1034=PROSES!$B$2),,L1034)</f>
        <v/>
      </c>
      <c r="L1034" t="str">
        <f t="shared" si="7"/>
        <v/>
      </c>
      <c r="M1034" t="str">
        <f>if(Z1034=PROSES!$B$3,T1034,)</f>
        <v/>
      </c>
      <c r="N1034" t="str">
        <f>if(X1034=PROSES!$B$3,T1034,)</f>
        <v/>
      </c>
      <c r="O1034" t="str">
        <f t="shared" si="8"/>
        <v/>
      </c>
      <c r="P1034" t="str">
        <f>if(Z1034=PROSES!$B$1,T1034,)</f>
        <v/>
      </c>
      <c r="Q1034" t="str">
        <f>if(X1034=PROSES!$B$1,T1034,)</f>
        <v/>
      </c>
      <c r="R1034" t="str">
        <f t="shared" si="9"/>
        <v>PELABUHAN RATU 5BAYAH5</v>
      </c>
      <c r="S1034" s="3"/>
      <c r="T1034" s="68" t="s">
        <v>1719</v>
      </c>
      <c r="U1034" s="68" t="s">
        <v>58</v>
      </c>
      <c r="V1034" s="68" t="s">
        <v>58</v>
      </c>
      <c r="W1034" s="68" t="s">
        <v>1720</v>
      </c>
      <c r="X1034" s="68" t="s">
        <v>1525</v>
      </c>
      <c r="Y1034" s="112" t="s">
        <v>61</v>
      </c>
      <c r="Z1034" s="68" t="s">
        <v>202</v>
      </c>
      <c r="AA1034" s="68" t="s">
        <v>61</v>
      </c>
      <c r="AB1034" s="6"/>
      <c r="AC1034" s="6"/>
      <c r="AD1034" s="112">
        <v>0.0</v>
      </c>
      <c r="AE1034" s="112">
        <v>1.0</v>
      </c>
      <c r="AF1034" s="6"/>
      <c r="AG1034" s="112">
        <v>44.5</v>
      </c>
      <c r="AH1034" s="112">
        <v>1.0</v>
      </c>
      <c r="AI1034" s="68" t="s">
        <v>64</v>
      </c>
      <c r="AJ1034" s="112">
        <v>0.0</v>
      </c>
      <c r="AK1034" s="6"/>
      <c r="AL1034" s="6"/>
      <c r="AM1034" s="112">
        <v>0.0</v>
      </c>
      <c r="AN1034" s="112">
        <v>0.0</v>
      </c>
      <c r="AO1034" s="112">
        <v>100.0</v>
      </c>
      <c r="AP1034" s="112">
        <v>1.0</v>
      </c>
      <c r="AQ1034" s="112">
        <v>1.62</v>
      </c>
      <c r="AR1034" s="112">
        <v>12.71088</v>
      </c>
      <c r="AS1034" s="112">
        <v>82.6645</v>
      </c>
      <c r="AT1034" s="112">
        <v>1.622915</v>
      </c>
      <c r="AU1034" s="112">
        <v>12.60685</v>
      </c>
      <c r="AV1034" s="112">
        <v>5.69155</v>
      </c>
      <c r="AW1034" s="112">
        <v>31.1945</v>
      </c>
      <c r="AX1034" s="112">
        <v>0.0</v>
      </c>
      <c r="AY1034" s="112">
        <v>0.4989879</v>
      </c>
      <c r="AZ1034" s="112">
        <v>-5.011197</v>
      </c>
    </row>
    <row r="1035" hidden="1">
      <c r="A1035">
        <f t="shared" si="2"/>
        <v>0</v>
      </c>
      <c r="B1035" t="str">
        <f t="shared" si="3"/>
        <v/>
      </c>
      <c r="C1035" t="str">
        <f>if(and(D$4&gt;1,E1035=PROSES!$D$22),,D1035)</f>
        <v/>
      </c>
      <c r="D1035" s="1" t="str">
        <f>if(and(F$4&gt;1,F1035=PROSES!$B$10),,F1035)</f>
        <v/>
      </c>
      <c r="E1035" t="str">
        <f t="shared" si="4"/>
        <v/>
      </c>
      <c r="F1035" t="str">
        <f t="shared" si="5"/>
        <v/>
      </c>
      <c r="G1035" s="1" t="str">
        <f>if(Z1035=PROSES!$E$29,T1035,)</f>
        <v/>
      </c>
      <c r="H1035" t="str">
        <f>if(X1035=PROSES!$E$29,T1035,)</f>
        <v/>
      </c>
      <c r="I1035" t="str">
        <f t="shared" si="6"/>
        <v/>
      </c>
      <c r="J1035" t="str">
        <f>if(and($K$4&gt;1,R1035=PROSES!$C$2),,K1035)</f>
        <v/>
      </c>
      <c r="K1035" s="1" t="str">
        <f>if(and($L$4&gt;1,L1035=PROSES!$B$2),,L1035)</f>
        <v/>
      </c>
      <c r="L1035" t="str">
        <f t="shared" si="7"/>
        <v/>
      </c>
      <c r="M1035" t="str">
        <f>if(Z1035=PROSES!$B$3,T1035,)</f>
        <v/>
      </c>
      <c r="N1035" t="str">
        <f>if(X1035=PROSES!$B$3,T1035,)</f>
        <v/>
      </c>
      <c r="O1035" t="str">
        <f t="shared" si="8"/>
        <v/>
      </c>
      <c r="P1035" t="str">
        <f>if(Z1035=PROSES!$B$1,T1035,)</f>
        <v/>
      </c>
      <c r="Q1035" t="str">
        <f>if(X1035=PROSES!$B$1,T1035,)</f>
        <v/>
      </c>
      <c r="R1035" t="str">
        <f t="shared" si="9"/>
        <v>PELABUHAN RATU 5BAYAH5</v>
      </c>
      <c r="S1035" s="3"/>
      <c r="T1035" s="68" t="s">
        <v>1721</v>
      </c>
      <c r="U1035" s="68" t="s">
        <v>58</v>
      </c>
      <c r="V1035" s="68" t="s">
        <v>58</v>
      </c>
      <c r="W1035" s="68" t="s">
        <v>1720</v>
      </c>
      <c r="X1035" s="68" t="s">
        <v>1525</v>
      </c>
      <c r="Y1035" s="112" t="s">
        <v>61</v>
      </c>
      <c r="Z1035" s="68" t="s">
        <v>202</v>
      </c>
      <c r="AA1035" s="68" t="s">
        <v>66</v>
      </c>
      <c r="AB1035" s="6"/>
      <c r="AC1035" s="6"/>
      <c r="AD1035" s="112">
        <v>0.0</v>
      </c>
      <c r="AE1035" s="112">
        <v>1.0</v>
      </c>
      <c r="AF1035" s="6"/>
      <c r="AG1035" s="112">
        <v>44.5</v>
      </c>
      <c r="AH1035" s="112">
        <v>1.0</v>
      </c>
      <c r="AI1035" s="68" t="s">
        <v>64</v>
      </c>
      <c r="AJ1035" s="112">
        <v>0.0</v>
      </c>
      <c r="AK1035" s="6"/>
      <c r="AL1035" s="6"/>
      <c r="AM1035" s="112">
        <v>0.0</v>
      </c>
      <c r="AN1035" s="112">
        <v>0.0</v>
      </c>
      <c r="AO1035" s="112">
        <v>100.0</v>
      </c>
      <c r="AP1035" s="112">
        <v>1.0</v>
      </c>
      <c r="AQ1035" s="112">
        <v>1.62</v>
      </c>
      <c r="AR1035" s="112">
        <v>12.71088</v>
      </c>
      <c r="AS1035" s="112">
        <v>82.6645</v>
      </c>
      <c r="AT1035" s="112">
        <v>1.622915</v>
      </c>
      <c r="AU1035" s="112">
        <v>12.60685</v>
      </c>
      <c r="AV1035" s="112">
        <v>5.69155</v>
      </c>
      <c r="AW1035" s="112">
        <v>31.1945</v>
      </c>
      <c r="AX1035" s="112">
        <v>0.0</v>
      </c>
      <c r="AY1035" s="112">
        <v>0.4989879</v>
      </c>
      <c r="AZ1035" s="112">
        <v>-5.011197</v>
      </c>
    </row>
    <row r="1036" hidden="1">
      <c r="A1036">
        <f t="shared" si="2"/>
        <v>0</v>
      </c>
      <c r="B1036" t="str">
        <f t="shared" si="3"/>
        <v/>
      </c>
      <c r="C1036" t="str">
        <f>if(and(D$4&gt;1,E1036=PROSES!$D$22),,D1036)</f>
        <v/>
      </c>
      <c r="D1036" s="1" t="str">
        <f>if(and(F$4&gt;1,F1036=PROSES!$B$10),,F1036)</f>
        <v/>
      </c>
      <c r="E1036" t="str">
        <f t="shared" si="4"/>
        <v/>
      </c>
      <c r="F1036" t="str">
        <f t="shared" si="5"/>
        <v/>
      </c>
      <c r="G1036" s="1" t="str">
        <f>if(Z1036=PROSES!$E$29,T1036,)</f>
        <v/>
      </c>
      <c r="H1036" t="str">
        <f>if(X1036=PROSES!$E$29,T1036,)</f>
        <v/>
      </c>
      <c r="I1036" t="str">
        <f t="shared" si="6"/>
        <v/>
      </c>
      <c r="J1036" t="str">
        <f>if(and($K$4&gt;1,R1036=PROSES!$C$2),,K1036)</f>
        <v/>
      </c>
      <c r="K1036" s="1" t="str">
        <f>if(and($L$4&gt;1,L1036=PROSES!$B$2),,L1036)</f>
        <v/>
      </c>
      <c r="L1036" t="str">
        <f t="shared" si="7"/>
        <v/>
      </c>
      <c r="M1036" t="str">
        <f>if(Z1036=PROSES!$B$3,T1036,)</f>
        <v/>
      </c>
      <c r="N1036" t="str">
        <f>if(X1036=PROSES!$B$3,T1036,)</f>
        <v/>
      </c>
      <c r="O1036" t="str">
        <f t="shared" si="8"/>
        <v/>
      </c>
      <c r="P1036" t="str">
        <f>if(Z1036=PROSES!$B$1,T1036,)</f>
        <v/>
      </c>
      <c r="Q1036" t="str">
        <f>if(X1036=PROSES!$B$1,T1036,)</f>
        <v/>
      </c>
      <c r="R1036" t="str">
        <f t="shared" si="9"/>
        <v>PELABUHAN RATU 5CIBADAK BARU5</v>
      </c>
      <c r="S1036" s="3"/>
      <c r="T1036" s="68" t="s">
        <v>1722</v>
      </c>
      <c r="U1036" s="68" t="s">
        <v>58</v>
      </c>
      <c r="V1036" s="68" t="s">
        <v>58</v>
      </c>
      <c r="W1036" s="68" t="s">
        <v>254</v>
      </c>
      <c r="X1036" s="68" t="s">
        <v>1525</v>
      </c>
      <c r="Y1036" s="112" t="s">
        <v>61</v>
      </c>
      <c r="Z1036" s="68" t="s">
        <v>245</v>
      </c>
      <c r="AA1036" s="68" t="s">
        <v>61</v>
      </c>
      <c r="AB1036" s="6"/>
      <c r="AC1036" s="6"/>
      <c r="AD1036" s="112">
        <v>0.0</v>
      </c>
      <c r="AE1036" s="112">
        <v>1.0</v>
      </c>
      <c r="AF1036" s="6"/>
      <c r="AG1036" s="112">
        <v>35.4</v>
      </c>
      <c r="AH1036" s="112">
        <v>1.0</v>
      </c>
      <c r="AI1036" s="68" t="s">
        <v>64</v>
      </c>
      <c r="AJ1036" s="112">
        <v>0.0</v>
      </c>
      <c r="AK1036" s="6"/>
      <c r="AL1036" s="6"/>
      <c r="AM1036" s="112">
        <v>0.0</v>
      </c>
      <c r="AN1036" s="112">
        <v>0.0</v>
      </c>
      <c r="AO1036" s="112">
        <v>100.0</v>
      </c>
      <c r="AP1036" s="112">
        <v>1.0</v>
      </c>
      <c r="AQ1036" s="112">
        <v>3.05</v>
      </c>
      <c r="AR1036" s="112">
        <v>7.109125</v>
      </c>
      <c r="AS1036" s="112">
        <v>81.09116</v>
      </c>
      <c r="AT1036" s="112">
        <v>1.10094</v>
      </c>
      <c r="AU1036" s="112">
        <v>7.023361</v>
      </c>
      <c r="AV1036" s="112">
        <v>6.4074</v>
      </c>
      <c r="AW1036" s="112">
        <v>21.063</v>
      </c>
      <c r="AX1036" s="112">
        <v>0.0</v>
      </c>
      <c r="AY1036" s="112">
        <v>0.7037433</v>
      </c>
      <c r="AZ1036" s="112">
        <v>-11.79587</v>
      </c>
    </row>
    <row r="1037" hidden="1">
      <c r="A1037">
        <f t="shared" si="2"/>
        <v>0</v>
      </c>
      <c r="B1037" t="str">
        <f t="shared" si="3"/>
        <v/>
      </c>
      <c r="C1037" t="str">
        <f>if(and(D$4&gt;1,E1037=PROSES!$D$22),,D1037)</f>
        <v/>
      </c>
      <c r="D1037" s="1" t="str">
        <f>if(and(F$4&gt;1,F1037=PROSES!$B$10),,F1037)</f>
        <v/>
      </c>
      <c r="E1037" t="str">
        <f t="shared" si="4"/>
        <v/>
      </c>
      <c r="F1037" t="str">
        <f t="shared" si="5"/>
        <v/>
      </c>
      <c r="G1037" s="1" t="str">
        <f>if(Z1037=PROSES!$E$29,T1037,)</f>
        <v/>
      </c>
      <c r="H1037" t="str">
        <f>if(X1037=PROSES!$E$29,T1037,)</f>
        <v/>
      </c>
      <c r="I1037" t="str">
        <f t="shared" si="6"/>
        <v/>
      </c>
      <c r="J1037" t="str">
        <f>if(and($K$4&gt;1,R1037=PROSES!$C$2),,K1037)</f>
        <v/>
      </c>
      <c r="K1037" s="1" t="str">
        <f>if(and($L$4&gt;1,L1037=PROSES!$B$2),,L1037)</f>
        <v/>
      </c>
      <c r="L1037" t="str">
        <f t="shared" si="7"/>
        <v/>
      </c>
      <c r="M1037" t="str">
        <f>if(Z1037=PROSES!$B$3,T1037,)</f>
        <v/>
      </c>
      <c r="N1037" t="str">
        <f>if(X1037=PROSES!$B$3,T1037,)</f>
        <v/>
      </c>
      <c r="O1037" t="str">
        <f t="shared" si="8"/>
        <v/>
      </c>
      <c r="P1037" t="str">
        <f>if(Z1037=PROSES!$B$1,T1037,)</f>
        <v/>
      </c>
      <c r="Q1037" t="str">
        <f>if(X1037=PROSES!$B$1,T1037,)</f>
        <v/>
      </c>
      <c r="R1037" t="str">
        <f t="shared" si="9"/>
        <v>PELABUHAN RATU 5CIBADAK BARU5</v>
      </c>
      <c r="S1037" s="3"/>
      <c r="T1037" s="68" t="s">
        <v>1723</v>
      </c>
      <c r="U1037" s="68" t="s">
        <v>58</v>
      </c>
      <c r="V1037" s="68" t="s">
        <v>58</v>
      </c>
      <c r="W1037" s="68" t="s">
        <v>254</v>
      </c>
      <c r="X1037" s="68" t="s">
        <v>1525</v>
      </c>
      <c r="Y1037" s="112" t="s">
        <v>66</v>
      </c>
      <c r="Z1037" s="68" t="s">
        <v>245</v>
      </c>
      <c r="AA1037" s="112" t="s">
        <v>66</v>
      </c>
      <c r="AB1037" s="6"/>
      <c r="AC1037" s="6"/>
      <c r="AD1037" s="112">
        <v>0.0</v>
      </c>
      <c r="AE1037" s="112">
        <v>1.0</v>
      </c>
      <c r="AF1037" s="6"/>
      <c r="AG1037" s="112">
        <v>35.4</v>
      </c>
      <c r="AH1037" s="112">
        <v>1.0</v>
      </c>
      <c r="AI1037" s="68" t="s">
        <v>64</v>
      </c>
      <c r="AJ1037" s="112">
        <v>0.0</v>
      </c>
      <c r="AK1037" s="6"/>
      <c r="AL1037" s="6"/>
      <c r="AM1037" s="112">
        <v>0.0</v>
      </c>
      <c r="AN1037" s="112">
        <v>0.0</v>
      </c>
      <c r="AO1037" s="112">
        <v>100.0</v>
      </c>
      <c r="AP1037" s="112">
        <v>1.0</v>
      </c>
      <c r="AQ1037" s="112">
        <v>3.05</v>
      </c>
      <c r="AR1037" s="112">
        <v>7.109125</v>
      </c>
      <c r="AS1037" s="112">
        <v>81.09116</v>
      </c>
      <c r="AT1037" s="112">
        <v>1.10094</v>
      </c>
      <c r="AU1037" s="112">
        <v>7.023361</v>
      </c>
      <c r="AV1037" s="112">
        <v>6.4074</v>
      </c>
      <c r="AW1037" s="112">
        <v>21.063</v>
      </c>
      <c r="AX1037" s="112">
        <v>0.0</v>
      </c>
      <c r="AY1037" s="112">
        <v>0.7037433</v>
      </c>
      <c r="AZ1037" s="112">
        <v>-11.79587</v>
      </c>
    </row>
    <row r="1038" hidden="1">
      <c r="A1038">
        <f t="shared" si="2"/>
        <v>0</v>
      </c>
      <c r="B1038" t="str">
        <f t="shared" si="3"/>
        <v/>
      </c>
      <c r="C1038" t="str">
        <f>if(and(D$4&gt;1,E1038=PROSES!$D$22),,D1038)</f>
        <v/>
      </c>
      <c r="D1038" s="1" t="str">
        <f>if(and(F$4&gt;1,F1038=PROSES!$B$10),,F1038)</f>
        <v/>
      </c>
      <c r="E1038" t="str">
        <f t="shared" si="4"/>
        <v/>
      </c>
      <c r="F1038" t="str">
        <f t="shared" si="5"/>
        <v/>
      </c>
      <c r="G1038" s="1" t="str">
        <f>if(Z1038=PROSES!$E$29,T1038,)</f>
        <v/>
      </c>
      <c r="H1038" t="str">
        <f>if(X1038=PROSES!$E$29,T1038,)</f>
        <v/>
      </c>
      <c r="I1038" t="str">
        <f t="shared" si="6"/>
        <v/>
      </c>
      <c r="J1038" t="str">
        <f>if(and($K$4&gt;1,R1038=PROSES!$C$2),,K1038)</f>
        <v/>
      </c>
      <c r="K1038" s="1" t="str">
        <f>if(and($L$4&gt;1,L1038=PROSES!$B$2),,L1038)</f>
        <v/>
      </c>
      <c r="L1038" t="str">
        <f t="shared" si="7"/>
        <v/>
      </c>
      <c r="M1038" t="str">
        <f>if(Z1038=PROSES!$B$3,T1038,)</f>
        <v/>
      </c>
      <c r="N1038" t="str">
        <f>if(X1038=PROSES!$B$3,T1038,)</f>
        <v/>
      </c>
      <c r="O1038" t="str">
        <f t="shared" si="8"/>
        <v/>
      </c>
      <c r="P1038" t="str">
        <f>if(Z1038=PROSES!$B$1,T1038,)</f>
        <v/>
      </c>
      <c r="Q1038" t="str">
        <f>if(X1038=PROSES!$B$1,T1038,)</f>
        <v/>
      </c>
      <c r="R1038" t="str">
        <f t="shared" si="9"/>
        <v>PELABUHAN RATU 5SEMEN JAWA</v>
      </c>
      <c r="S1038" s="3"/>
      <c r="T1038" s="68" t="s">
        <v>3959</v>
      </c>
      <c r="U1038" s="68" t="s">
        <v>58</v>
      </c>
      <c r="V1038" s="68" t="s">
        <v>58</v>
      </c>
      <c r="W1038" s="68" t="s">
        <v>90</v>
      </c>
      <c r="X1038" s="68" t="s">
        <v>1525</v>
      </c>
      <c r="Y1038" s="112" t="s">
        <v>61</v>
      </c>
      <c r="Z1038" s="68" t="s">
        <v>1312</v>
      </c>
      <c r="AA1038" s="112" t="s">
        <v>61</v>
      </c>
      <c r="AB1038" s="6"/>
      <c r="AC1038" s="6"/>
      <c r="AD1038" s="112">
        <v>0.0</v>
      </c>
      <c r="AE1038" s="112">
        <v>1.0</v>
      </c>
      <c r="AF1038" s="6"/>
      <c r="AG1038" s="112">
        <v>41.848</v>
      </c>
      <c r="AH1038" s="112">
        <v>1.0</v>
      </c>
      <c r="AI1038" s="68" t="s">
        <v>64</v>
      </c>
      <c r="AJ1038" s="112">
        <v>0.0</v>
      </c>
      <c r="AK1038" s="6"/>
      <c r="AL1038" s="6"/>
      <c r="AM1038" s="112">
        <v>0.0</v>
      </c>
      <c r="AN1038" s="112">
        <v>0.0</v>
      </c>
      <c r="AO1038" s="112">
        <v>100.0</v>
      </c>
      <c r="AP1038" s="112">
        <v>1.0</v>
      </c>
      <c r="AQ1038" s="112">
        <v>1.62</v>
      </c>
      <c r="AR1038" s="112">
        <v>11.85785</v>
      </c>
      <c r="AS1038" s="112">
        <v>82.15014</v>
      </c>
      <c r="AT1038" s="112">
        <v>1.619518</v>
      </c>
      <c r="AU1038" s="112">
        <v>11.74673</v>
      </c>
      <c r="AV1038" s="112">
        <v>7.896718</v>
      </c>
      <c r="AW1038" s="112">
        <v>35.2402</v>
      </c>
      <c r="AX1038" s="112">
        <v>0.0</v>
      </c>
      <c r="AY1038" s="112">
        <v>0.683587</v>
      </c>
      <c r="AZ1038" s="112">
        <v>-7.109503</v>
      </c>
    </row>
    <row r="1039" hidden="1">
      <c r="A1039">
        <f t="shared" si="2"/>
        <v>0</v>
      </c>
      <c r="B1039" t="str">
        <f t="shared" si="3"/>
        <v/>
      </c>
      <c r="C1039" t="str">
        <f>if(and(D$4&gt;1,E1039=PROSES!$D$22),,D1039)</f>
        <v/>
      </c>
      <c r="D1039" s="1" t="str">
        <f>if(and(F$4&gt;1,F1039=PROSES!$B$10),,F1039)</f>
        <v/>
      </c>
      <c r="E1039" t="str">
        <f t="shared" si="4"/>
        <v/>
      </c>
      <c r="F1039" t="str">
        <f t="shared" si="5"/>
        <v/>
      </c>
      <c r="G1039" s="1" t="str">
        <f>if(Z1039=PROSES!$E$29,T1039,)</f>
        <v/>
      </c>
      <c r="H1039" t="str">
        <f>if(X1039=PROSES!$E$29,T1039,)</f>
        <v/>
      </c>
      <c r="I1039" t="str">
        <f t="shared" si="6"/>
        <v/>
      </c>
      <c r="J1039" t="str">
        <f>if(and($K$4&gt;1,R1039=PROSES!$C$2),,K1039)</f>
        <v/>
      </c>
      <c r="K1039" s="1" t="str">
        <f>if(and($L$4&gt;1,L1039=PROSES!$B$2),,L1039)</f>
        <v/>
      </c>
      <c r="L1039" t="str">
        <f t="shared" si="7"/>
        <v/>
      </c>
      <c r="M1039" t="str">
        <f>if(Z1039=PROSES!$B$3,T1039,)</f>
        <v/>
      </c>
      <c r="N1039" t="str">
        <f>if(X1039=PROSES!$B$3,T1039,)</f>
        <v/>
      </c>
      <c r="O1039" t="str">
        <f t="shared" si="8"/>
        <v/>
      </c>
      <c r="P1039" t="str">
        <f>if(Z1039=PROSES!$B$1,T1039,)</f>
        <v/>
      </c>
      <c r="Q1039" t="str">
        <f>if(X1039=PROSES!$B$1,T1039,)</f>
        <v/>
      </c>
      <c r="R1039" t="str">
        <f t="shared" si="9"/>
        <v>PELABUHAN RATU 5SEMEN JAWA</v>
      </c>
      <c r="S1039" s="3"/>
      <c r="T1039" s="68" t="s">
        <v>1725</v>
      </c>
      <c r="U1039" s="68" t="s">
        <v>58</v>
      </c>
      <c r="V1039" s="68" t="s">
        <v>58</v>
      </c>
      <c r="W1039" s="68" t="s">
        <v>90</v>
      </c>
      <c r="X1039" s="68" t="s">
        <v>1525</v>
      </c>
      <c r="Y1039" s="112" t="s">
        <v>66</v>
      </c>
      <c r="Z1039" s="68" t="s">
        <v>1312</v>
      </c>
      <c r="AA1039" s="68" t="s">
        <v>66</v>
      </c>
      <c r="AB1039" s="6"/>
      <c r="AC1039" s="6"/>
      <c r="AD1039" s="112">
        <v>0.0</v>
      </c>
      <c r="AE1039" s="112">
        <v>1.0</v>
      </c>
      <c r="AF1039" s="6"/>
      <c r="AG1039" s="112">
        <v>41.848</v>
      </c>
      <c r="AH1039" s="112">
        <v>1.0</v>
      </c>
      <c r="AI1039" s="68" t="s">
        <v>64</v>
      </c>
      <c r="AJ1039" s="112">
        <v>0.0</v>
      </c>
      <c r="AK1039" s="6"/>
      <c r="AL1039" s="6"/>
      <c r="AM1039" s="112">
        <v>0.0</v>
      </c>
      <c r="AN1039" s="112">
        <v>0.0</v>
      </c>
      <c r="AO1039" s="112">
        <v>100.0</v>
      </c>
      <c r="AP1039" s="112">
        <v>1.0</v>
      </c>
      <c r="AQ1039" s="112">
        <v>1.62</v>
      </c>
      <c r="AR1039" s="112">
        <v>11.85785</v>
      </c>
      <c r="AS1039" s="112">
        <v>82.15014</v>
      </c>
      <c r="AT1039" s="112">
        <v>1.619518</v>
      </c>
      <c r="AU1039" s="112">
        <v>11.74673</v>
      </c>
      <c r="AV1039" s="112">
        <v>7.896718</v>
      </c>
      <c r="AW1039" s="112">
        <v>35.2402</v>
      </c>
      <c r="AX1039" s="112">
        <v>0.0</v>
      </c>
      <c r="AY1039" s="112">
        <v>0.683587</v>
      </c>
      <c r="AZ1039" s="112">
        <v>-7.109503</v>
      </c>
    </row>
    <row r="1040" hidden="1">
      <c r="A1040">
        <f t="shared" si="2"/>
        <v>0</v>
      </c>
      <c r="B1040" t="str">
        <f t="shared" si="3"/>
        <v/>
      </c>
      <c r="C1040" t="str">
        <f>if(and(D$4&gt;1,E1040=PROSES!$D$22),,D1040)</f>
        <v/>
      </c>
      <c r="D1040" s="1" t="str">
        <f>if(and(F$4&gt;1,F1040=PROSES!$B$10),,F1040)</f>
        <v/>
      </c>
      <c r="E1040" t="str">
        <f t="shared" si="4"/>
        <v/>
      </c>
      <c r="F1040" t="str">
        <f t="shared" si="5"/>
        <v/>
      </c>
      <c r="G1040" s="1" t="str">
        <f>if(Z1040=PROSES!$E$29,T1040,)</f>
        <v/>
      </c>
      <c r="H1040" t="str">
        <f>if(X1040=PROSES!$E$29,T1040,)</f>
        <v/>
      </c>
      <c r="I1040" t="str">
        <f t="shared" si="6"/>
        <v/>
      </c>
      <c r="J1040" t="str">
        <f>if(and($K$4&gt;1,R1040=PROSES!$C$2),,K1040)</f>
        <v/>
      </c>
      <c r="K1040" s="1" t="str">
        <f>if(and($L$4&gt;1,L1040=PROSES!$B$2),,L1040)</f>
        <v/>
      </c>
      <c r="L1040" t="str">
        <f t="shared" si="7"/>
        <v/>
      </c>
      <c r="M1040" t="str">
        <f>if(Z1040=PROSES!$B$3,T1040,)</f>
        <v/>
      </c>
      <c r="N1040" t="str">
        <f>if(X1040=PROSES!$B$3,T1040,)</f>
        <v/>
      </c>
      <c r="O1040" t="str">
        <f t="shared" si="8"/>
        <v/>
      </c>
      <c r="P1040" t="str">
        <f>if(Z1040=PROSES!$B$1,T1040,)</f>
        <v/>
      </c>
      <c r="Q1040" t="str">
        <f>if(X1040=PROSES!$B$1,T1040,)</f>
        <v/>
      </c>
      <c r="R1040" t="str">
        <f t="shared" si="9"/>
        <v>KEMAYORANPRIOK BARAT</v>
      </c>
      <c r="S1040" s="3"/>
      <c r="T1040" s="68" t="s">
        <v>1726</v>
      </c>
      <c r="U1040" s="68" t="s">
        <v>58</v>
      </c>
      <c r="V1040" s="68" t="s">
        <v>58</v>
      </c>
      <c r="W1040" s="68" t="s">
        <v>90</v>
      </c>
      <c r="X1040" s="68" t="s">
        <v>92</v>
      </c>
      <c r="Y1040" s="68" t="s">
        <v>61</v>
      </c>
      <c r="Z1040" s="68" t="s">
        <v>1015</v>
      </c>
      <c r="AA1040" s="68" t="s">
        <v>108</v>
      </c>
      <c r="AB1040" s="6"/>
      <c r="AC1040" s="6"/>
      <c r="AD1040" s="112">
        <v>0.0</v>
      </c>
      <c r="AE1040" s="112">
        <v>1.0</v>
      </c>
      <c r="AF1040" s="6"/>
      <c r="AG1040" s="112">
        <v>4.5</v>
      </c>
      <c r="AH1040" s="112">
        <v>1.0</v>
      </c>
      <c r="AI1040" s="68" t="s">
        <v>64</v>
      </c>
      <c r="AJ1040" s="112">
        <v>0.0</v>
      </c>
      <c r="AK1040" s="6"/>
      <c r="AL1040" s="6"/>
      <c r="AM1040" s="112">
        <v>0.0</v>
      </c>
      <c r="AN1040" s="112">
        <v>0.0</v>
      </c>
      <c r="AO1040" s="112">
        <v>100.0</v>
      </c>
      <c r="AP1040" s="112">
        <v>1.0</v>
      </c>
      <c r="AQ1040" s="112">
        <v>1.62</v>
      </c>
      <c r="AR1040" s="112">
        <v>1.275098</v>
      </c>
      <c r="AS1040" s="112">
        <v>82.15014</v>
      </c>
      <c r="AT1040" s="112">
        <v>0.17415</v>
      </c>
      <c r="AU1040" s="112">
        <v>1.26315</v>
      </c>
      <c r="AV1040" s="112">
        <v>0.84915</v>
      </c>
      <c r="AW1040" s="112">
        <v>3.78945</v>
      </c>
      <c r="AX1040" s="112">
        <v>0.0</v>
      </c>
      <c r="AY1040" s="112">
        <v>0.683587</v>
      </c>
      <c r="AZ1040" s="112">
        <v>-7.109503</v>
      </c>
    </row>
    <row r="1041" hidden="1">
      <c r="A1041">
        <f t="shared" si="2"/>
        <v>0</v>
      </c>
      <c r="B1041" t="str">
        <f t="shared" si="3"/>
        <v/>
      </c>
      <c r="C1041" t="str">
        <f>if(and(D$4&gt;1,E1041=PROSES!$D$22),,D1041)</f>
        <v/>
      </c>
      <c r="D1041" s="1" t="str">
        <f>if(and(F$4&gt;1,F1041=PROSES!$B$10),,F1041)</f>
        <v/>
      </c>
      <c r="E1041" t="str">
        <f t="shared" si="4"/>
        <v/>
      </c>
      <c r="F1041" t="str">
        <f t="shared" si="5"/>
        <v/>
      </c>
      <c r="G1041" s="1" t="str">
        <f>if(Z1041=PROSES!$E$29,T1041,)</f>
        <v/>
      </c>
      <c r="H1041" t="str">
        <f>if(X1041=PROSES!$E$29,T1041,)</f>
        <v/>
      </c>
      <c r="I1041" t="str">
        <f t="shared" si="6"/>
        <v/>
      </c>
      <c r="J1041" t="str">
        <f>if(and($K$4&gt;1,R1041=PROSES!$C$2),,K1041)</f>
        <v/>
      </c>
      <c r="K1041" s="1" t="str">
        <f>if(and($L$4&gt;1,L1041=PROSES!$B$2),,L1041)</f>
        <v/>
      </c>
      <c r="L1041" t="str">
        <f t="shared" si="7"/>
        <v/>
      </c>
      <c r="M1041" t="str">
        <f>if(Z1041=PROSES!$B$3,T1041,)</f>
        <v/>
      </c>
      <c r="N1041" t="str">
        <f>if(X1041=PROSES!$B$3,T1041,)</f>
        <v/>
      </c>
      <c r="O1041" t="str">
        <f t="shared" si="8"/>
        <v/>
      </c>
      <c r="P1041" t="str">
        <f>if(Z1041=PROSES!$B$1,T1041,)</f>
        <v/>
      </c>
      <c r="Q1041" t="str">
        <f>if(X1041=PROSES!$B$1,T1041,)</f>
        <v/>
      </c>
      <c r="R1041" t="str">
        <f t="shared" si="9"/>
        <v>KEMAYORANPRIOK BARAT</v>
      </c>
      <c r="S1041" s="3"/>
      <c r="T1041" s="68" t="s">
        <v>1727</v>
      </c>
      <c r="U1041" s="68" t="s">
        <v>58</v>
      </c>
      <c r="V1041" s="68" t="s">
        <v>58</v>
      </c>
      <c r="W1041" s="68" t="s">
        <v>90</v>
      </c>
      <c r="X1041" s="68" t="s">
        <v>92</v>
      </c>
      <c r="Y1041" s="68" t="s">
        <v>66</v>
      </c>
      <c r="Z1041" s="68" t="s">
        <v>1015</v>
      </c>
      <c r="AA1041" s="68" t="s">
        <v>108</v>
      </c>
      <c r="AB1041" s="6"/>
      <c r="AC1041" s="6"/>
      <c r="AD1041" s="112">
        <v>0.0</v>
      </c>
      <c r="AE1041" s="112">
        <v>1.0</v>
      </c>
      <c r="AF1041" s="6"/>
      <c r="AG1041" s="112">
        <v>4.5</v>
      </c>
      <c r="AH1041" s="112">
        <v>1.0</v>
      </c>
      <c r="AI1041" s="68" t="s">
        <v>64</v>
      </c>
      <c r="AJ1041" s="112">
        <v>0.0</v>
      </c>
      <c r="AK1041" s="6"/>
      <c r="AL1041" s="6"/>
      <c r="AM1041" s="112">
        <v>0.0</v>
      </c>
      <c r="AN1041" s="112">
        <v>0.0</v>
      </c>
      <c r="AO1041" s="112">
        <v>100.0</v>
      </c>
      <c r="AP1041" s="112">
        <v>1.0</v>
      </c>
      <c r="AQ1041" s="112">
        <v>1.62</v>
      </c>
      <c r="AR1041" s="112">
        <v>1.275098</v>
      </c>
      <c r="AS1041" s="112">
        <v>82.15014</v>
      </c>
      <c r="AT1041" s="112">
        <v>0.17415</v>
      </c>
      <c r="AU1041" s="112">
        <v>1.26315</v>
      </c>
      <c r="AV1041" s="112">
        <v>0.84915</v>
      </c>
      <c r="AW1041" s="112">
        <v>3.78945</v>
      </c>
      <c r="AX1041" s="112">
        <v>0.0</v>
      </c>
      <c r="AY1041" s="112">
        <v>0.683587</v>
      </c>
      <c r="AZ1041" s="112">
        <v>-7.109503</v>
      </c>
    </row>
    <row r="1042" hidden="1">
      <c r="A1042">
        <f t="shared" si="2"/>
        <v>0</v>
      </c>
      <c r="B1042" t="str">
        <f t="shared" si="3"/>
        <v/>
      </c>
      <c r="C1042" t="str">
        <f>if(and(D$4&gt;1,E1042=PROSES!$D$22),,D1042)</f>
        <v/>
      </c>
      <c r="D1042" s="1" t="str">
        <f>if(and(F$4&gt;1,F1042=PROSES!$B$10),,F1042)</f>
        <v/>
      </c>
      <c r="E1042" t="str">
        <f t="shared" si="4"/>
        <v/>
      </c>
      <c r="F1042" t="str">
        <f t="shared" si="5"/>
        <v/>
      </c>
      <c r="G1042" s="1" t="str">
        <f>if(Z1042=PROSES!$E$29,T1042,)</f>
        <v/>
      </c>
      <c r="H1042" t="str">
        <f>if(X1042=PROSES!$E$29,T1042,)</f>
        <v/>
      </c>
      <c r="I1042" t="str">
        <f t="shared" si="6"/>
        <v/>
      </c>
      <c r="J1042" t="str">
        <f>if(and($K$4&gt;1,R1042=PROSES!$C$2),,K1042)</f>
        <v/>
      </c>
      <c r="K1042" s="1" t="str">
        <f>if(and($L$4&gt;1,L1042=PROSES!$B$2),,L1042)</f>
        <v/>
      </c>
      <c r="L1042" t="str">
        <f t="shared" si="7"/>
        <v/>
      </c>
      <c r="M1042" t="str">
        <f>if(Z1042=PROSES!$B$3,T1042,)</f>
        <v/>
      </c>
      <c r="N1042" t="str">
        <f>if(X1042=PROSES!$B$3,T1042,)</f>
        <v/>
      </c>
      <c r="O1042" t="str">
        <f t="shared" si="8"/>
        <v/>
      </c>
      <c r="P1042" t="str">
        <f>if(Z1042=PROSES!$B$1,T1042,)</f>
        <v/>
      </c>
      <c r="Q1042" t="str">
        <f>if(X1042=PROSES!$B$1,T1042,)</f>
        <v/>
      </c>
      <c r="R1042" t="str">
        <f t="shared" si="9"/>
        <v>PRIOK BARATPELINDO</v>
      </c>
      <c r="S1042" s="3"/>
      <c r="T1042" s="68" t="s">
        <v>1728</v>
      </c>
      <c r="U1042" s="68" t="s">
        <v>58</v>
      </c>
      <c r="V1042" s="68" t="s">
        <v>58</v>
      </c>
      <c r="W1042" s="68" t="s">
        <v>267</v>
      </c>
      <c r="X1042" s="68" t="s">
        <v>1015</v>
      </c>
      <c r="Y1042" s="68" t="s">
        <v>108</v>
      </c>
      <c r="Z1042" s="68" t="s">
        <v>1671</v>
      </c>
      <c r="AA1042" s="68" t="s">
        <v>61</v>
      </c>
      <c r="AB1042" s="6"/>
      <c r="AC1042" s="6"/>
      <c r="AD1042" s="112">
        <v>0.0</v>
      </c>
      <c r="AE1042" s="112">
        <v>1.0</v>
      </c>
      <c r="AF1042" s="6"/>
      <c r="AG1042" s="112">
        <v>4.4</v>
      </c>
      <c r="AH1042" s="112">
        <v>1.0</v>
      </c>
      <c r="AI1042" s="68" t="s">
        <v>64</v>
      </c>
      <c r="AJ1042" s="112">
        <v>0.0</v>
      </c>
      <c r="AK1042" s="6"/>
      <c r="AL1042" s="6"/>
      <c r="AM1042" s="112">
        <v>0.0</v>
      </c>
      <c r="AN1042" s="112">
        <v>0.0</v>
      </c>
      <c r="AO1042" s="112">
        <v>100.0</v>
      </c>
      <c r="AP1042" s="112">
        <v>1.0</v>
      </c>
      <c r="AQ1042" s="112">
        <v>0.928</v>
      </c>
      <c r="AR1042" s="112">
        <v>0.8093657</v>
      </c>
      <c r="AS1042" s="112">
        <v>81.87431</v>
      </c>
      <c r="AT1042" s="112">
        <v>0.1144</v>
      </c>
      <c r="AU1042" s="112">
        <v>0.80124</v>
      </c>
      <c r="AV1042" s="112">
        <v>0.7744</v>
      </c>
      <c r="AW1042" s="112">
        <v>2.4024</v>
      </c>
      <c r="AX1042" s="112">
        <v>0.0</v>
      </c>
      <c r="AY1042" s="112">
        <v>0.713255</v>
      </c>
      <c r="AZ1042" s="112">
        <v>-14.27582</v>
      </c>
    </row>
    <row r="1043" hidden="1">
      <c r="A1043">
        <f t="shared" si="2"/>
        <v>0</v>
      </c>
      <c r="B1043" t="str">
        <f t="shared" si="3"/>
        <v/>
      </c>
      <c r="C1043" t="str">
        <f>if(and(D$4&gt;1,E1043=PROSES!$D$22),,D1043)</f>
        <v/>
      </c>
      <c r="D1043" s="1" t="str">
        <f>if(and(F$4&gt;1,F1043=PROSES!$B$10),,F1043)</f>
        <v/>
      </c>
      <c r="E1043" t="str">
        <f t="shared" si="4"/>
        <v/>
      </c>
      <c r="F1043" t="str">
        <f t="shared" si="5"/>
        <v/>
      </c>
      <c r="G1043" s="1" t="str">
        <f>if(Z1043=PROSES!$E$29,T1043,)</f>
        <v/>
      </c>
      <c r="H1043" t="str">
        <f>if(X1043=PROSES!$E$29,T1043,)</f>
        <v/>
      </c>
      <c r="I1043" t="str">
        <f t="shared" si="6"/>
        <v/>
      </c>
      <c r="J1043" t="str">
        <f>if(and($K$4&gt;1,R1043=PROSES!$C$2),,K1043)</f>
        <v/>
      </c>
      <c r="K1043" s="1" t="str">
        <f>if(and($L$4&gt;1,L1043=PROSES!$B$2),,L1043)</f>
        <v/>
      </c>
      <c r="L1043" t="str">
        <f t="shared" si="7"/>
        <v/>
      </c>
      <c r="M1043" t="str">
        <f>if(Z1043=PROSES!$B$3,T1043,)</f>
        <v/>
      </c>
      <c r="N1043" t="str">
        <f>if(X1043=PROSES!$B$3,T1043,)</f>
        <v/>
      </c>
      <c r="O1043" t="str">
        <f t="shared" si="8"/>
        <v/>
      </c>
      <c r="P1043" t="str">
        <f>if(Z1043=PROSES!$B$1,T1043,)</f>
        <v/>
      </c>
      <c r="Q1043" t="str">
        <f>if(X1043=PROSES!$B$1,T1043,)</f>
        <v/>
      </c>
      <c r="R1043" t="str">
        <f t="shared" si="9"/>
        <v>PRIOK BARATPELINDO</v>
      </c>
      <c r="S1043" s="3"/>
      <c r="T1043" s="68" t="s">
        <v>1729</v>
      </c>
      <c r="U1043" s="68" t="s">
        <v>58</v>
      </c>
      <c r="V1043" s="68" t="s">
        <v>58</v>
      </c>
      <c r="W1043" s="68" t="s">
        <v>267</v>
      </c>
      <c r="X1043" s="68" t="s">
        <v>1015</v>
      </c>
      <c r="Y1043" s="68" t="s">
        <v>108</v>
      </c>
      <c r="Z1043" s="68" t="s">
        <v>1671</v>
      </c>
      <c r="AA1043" s="68" t="s">
        <v>61</v>
      </c>
      <c r="AB1043" s="6"/>
      <c r="AC1043" s="6"/>
      <c r="AD1043" s="112">
        <v>0.0</v>
      </c>
      <c r="AE1043" s="112">
        <v>1.0</v>
      </c>
      <c r="AF1043" s="6"/>
      <c r="AG1043" s="112">
        <v>4.4</v>
      </c>
      <c r="AH1043" s="112">
        <v>1.0</v>
      </c>
      <c r="AI1043" s="68" t="s">
        <v>64</v>
      </c>
      <c r="AJ1043" s="112">
        <v>0.0</v>
      </c>
      <c r="AK1043" s="6"/>
      <c r="AL1043" s="6"/>
      <c r="AM1043" s="112">
        <v>0.0</v>
      </c>
      <c r="AN1043" s="112">
        <v>0.0</v>
      </c>
      <c r="AO1043" s="112">
        <v>100.0</v>
      </c>
      <c r="AP1043" s="112">
        <v>1.0</v>
      </c>
      <c r="AQ1043" s="112">
        <v>0.928</v>
      </c>
      <c r="AR1043" s="112">
        <v>0.8093657</v>
      </c>
      <c r="AS1043" s="112">
        <v>81.87431</v>
      </c>
      <c r="AT1043" s="112">
        <v>0.1144</v>
      </c>
      <c r="AU1043" s="112">
        <v>0.80124</v>
      </c>
      <c r="AV1043" s="112">
        <v>0.7744</v>
      </c>
      <c r="AW1043" s="112">
        <v>2.4024</v>
      </c>
      <c r="AX1043" s="112">
        <v>0.0</v>
      </c>
      <c r="AY1043" s="112">
        <v>0.713255</v>
      </c>
      <c r="AZ1043" s="112">
        <v>-14.27582</v>
      </c>
    </row>
    <row r="1044" hidden="1">
      <c r="A1044">
        <f t="shared" si="2"/>
        <v>0</v>
      </c>
      <c r="B1044" t="str">
        <f t="shared" si="3"/>
        <v/>
      </c>
      <c r="C1044" t="str">
        <f>if(and(D$4&gt;1,E1044=PROSES!$D$22),,D1044)</f>
        <v/>
      </c>
      <c r="D1044" s="1" t="str">
        <f>if(and(F$4&gt;1,F1044=PROSES!$B$10),,F1044)</f>
        <v/>
      </c>
      <c r="E1044" t="str">
        <f t="shared" si="4"/>
        <v/>
      </c>
      <c r="F1044" t="str">
        <f t="shared" si="5"/>
        <v/>
      </c>
      <c r="G1044" s="1" t="str">
        <f>if(Z1044=PROSES!$E$29,T1044,)</f>
        <v/>
      </c>
      <c r="H1044" t="str">
        <f>if(X1044=PROSES!$E$29,T1044,)</f>
        <v/>
      </c>
      <c r="I1044" t="str">
        <f t="shared" si="6"/>
        <v/>
      </c>
      <c r="J1044" t="str">
        <f>if(and($K$4&gt;1,R1044=PROSES!$C$2),,K1044)</f>
        <v/>
      </c>
      <c r="K1044" s="1" t="str">
        <f>if(and($L$4&gt;1,L1044=PROSES!$B$2),,L1044)</f>
        <v/>
      </c>
      <c r="L1044" t="str">
        <f t="shared" si="7"/>
        <v/>
      </c>
      <c r="M1044" t="str">
        <f>if(Z1044=PROSES!$B$3,T1044,)</f>
        <v/>
      </c>
      <c r="N1044" t="str">
        <f>if(X1044=PROSES!$B$3,T1044,)</f>
        <v/>
      </c>
      <c r="O1044" t="str">
        <f t="shared" si="8"/>
        <v/>
      </c>
      <c r="P1044" t="str">
        <f>if(Z1044=PROSES!$B$1,T1044,)</f>
        <v/>
      </c>
      <c r="Q1044" t="str">
        <f>if(X1044=PROSES!$B$1,T1044,)</f>
        <v/>
      </c>
      <c r="R1044" t="str">
        <f t="shared" si="9"/>
        <v>PRIOK BARATPLUMPANG BARU</v>
      </c>
      <c r="S1044" s="3"/>
      <c r="T1044" s="68" t="s">
        <v>1730</v>
      </c>
      <c r="U1044" s="68" t="s">
        <v>58</v>
      </c>
      <c r="V1044" s="68" t="s">
        <v>58</v>
      </c>
      <c r="W1044" s="68" t="s">
        <v>59</v>
      </c>
      <c r="X1044" s="68" t="s">
        <v>1015</v>
      </c>
      <c r="Y1044" s="68" t="s">
        <v>108</v>
      </c>
      <c r="Z1044" s="68" t="s">
        <v>1692</v>
      </c>
      <c r="AA1044" s="115">
        <v>44201.0</v>
      </c>
      <c r="AB1044" s="6"/>
      <c r="AC1044" s="6"/>
      <c r="AD1044" s="112">
        <v>0.0</v>
      </c>
      <c r="AE1044" s="112">
        <v>1.0</v>
      </c>
      <c r="AF1044" s="6"/>
      <c r="AG1044" s="112">
        <v>5.093</v>
      </c>
      <c r="AH1044" s="112">
        <v>1.0</v>
      </c>
      <c r="AI1044" s="68" t="s">
        <v>64</v>
      </c>
      <c r="AJ1044" s="112">
        <v>0.0</v>
      </c>
      <c r="AK1044" s="6"/>
      <c r="AL1044" s="6"/>
      <c r="AM1044" s="112">
        <v>0.0</v>
      </c>
      <c r="AN1044" s="112">
        <v>0.0</v>
      </c>
      <c r="AO1044" s="112">
        <v>100.0</v>
      </c>
      <c r="AP1044" s="112">
        <v>1.0</v>
      </c>
      <c r="AQ1044" s="112">
        <v>2.73</v>
      </c>
      <c r="AR1044" s="112">
        <v>1.353459</v>
      </c>
      <c r="AS1044" s="112">
        <v>76.21999</v>
      </c>
      <c r="AT1044" s="112">
        <v>0.3223869</v>
      </c>
      <c r="AU1044" s="112">
        <v>1.314503</v>
      </c>
      <c r="AV1044" s="112">
        <v>1.086337</v>
      </c>
      <c r="AW1044" s="112">
        <v>3.94351</v>
      </c>
      <c r="AX1044" s="112">
        <v>0.0</v>
      </c>
      <c r="AY1044" s="112">
        <v>0.6742607</v>
      </c>
      <c r="AZ1044" s="112">
        <v>-2.423059</v>
      </c>
    </row>
    <row r="1045" hidden="1">
      <c r="A1045">
        <f t="shared" si="2"/>
        <v>0</v>
      </c>
      <c r="B1045" t="str">
        <f t="shared" si="3"/>
        <v/>
      </c>
      <c r="C1045" t="str">
        <f>if(and(D$4&gt;1,E1045=PROSES!$D$22),,D1045)</f>
        <v/>
      </c>
      <c r="D1045" s="1" t="str">
        <f>if(and(F$4&gt;1,F1045=PROSES!$B$10),,F1045)</f>
        <v/>
      </c>
      <c r="E1045" t="str">
        <f t="shared" si="4"/>
        <v/>
      </c>
      <c r="F1045" t="str">
        <f t="shared" si="5"/>
        <v/>
      </c>
      <c r="G1045" s="1" t="str">
        <f>if(Z1045=PROSES!$E$29,T1045,)</f>
        <v/>
      </c>
      <c r="H1045" t="str">
        <f>if(X1045=PROSES!$E$29,T1045,)</f>
        <v/>
      </c>
      <c r="I1045" t="str">
        <f t="shared" si="6"/>
        <v/>
      </c>
      <c r="J1045" t="str">
        <f>if(and($K$4&gt;1,R1045=PROSES!$C$2),,K1045)</f>
        <v/>
      </c>
      <c r="K1045" s="1" t="str">
        <f>if(and($L$4&gt;1,L1045=PROSES!$B$2),,L1045)</f>
        <v/>
      </c>
      <c r="L1045" t="str">
        <f t="shared" si="7"/>
        <v/>
      </c>
      <c r="M1045" t="str">
        <f>if(Z1045=PROSES!$B$3,T1045,)</f>
        <v/>
      </c>
      <c r="N1045" t="str">
        <f>if(X1045=PROSES!$B$3,T1045,)</f>
        <v/>
      </c>
      <c r="O1045" t="str">
        <f t="shared" si="8"/>
        <v/>
      </c>
      <c r="P1045" t="str">
        <f>if(Z1045=PROSES!$B$1,T1045,)</f>
        <v/>
      </c>
      <c r="Q1045" t="str">
        <f>if(X1045=PROSES!$B$1,T1045,)</f>
        <v/>
      </c>
      <c r="R1045" t="str">
        <f t="shared" si="9"/>
        <v>PRIOK BARATPLUMPANG BARU</v>
      </c>
      <c r="S1045" s="3"/>
      <c r="T1045" s="68" t="s">
        <v>1731</v>
      </c>
      <c r="U1045" s="68" t="s">
        <v>58</v>
      </c>
      <c r="V1045" s="68" t="s">
        <v>58</v>
      </c>
      <c r="W1045" s="68" t="s">
        <v>59</v>
      </c>
      <c r="X1045" s="68" t="s">
        <v>1015</v>
      </c>
      <c r="Y1045" s="68" t="s">
        <v>108</v>
      </c>
      <c r="Z1045" s="68" t="s">
        <v>1692</v>
      </c>
      <c r="AA1045" s="115">
        <v>44201.0</v>
      </c>
      <c r="AB1045" s="6"/>
      <c r="AC1045" s="6"/>
      <c r="AD1045" s="112">
        <v>0.0</v>
      </c>
      <c r="AE1045" s="112">
        <v>1.0</v>
      </c>
      <c r="AF1045" s="6"/>
      <c r="AG1045" s="112">
        <v>5.093</v>
      </c>
      <c r="AH1045" s="112">
        <v>1.0</v>
      </c>
      <c r="AI1045" s="68" t="s">
        <v>64</v>
      </c>
      <c r="AJ1045" s="112">
        <v>0.0</v>
      </c>
      <c r="AK1045" s="6"/>
      <c r="AL1045" s="6"/>
      <c r="AM1045" s="112">
        <v>0.0</v>
      </c>
      <c r="AN1045" s="112">
        <v>0.0</v>
      </c>
      <c r="AO1045" s="112">
        <v>100.0</v>
      </c>
      <c r="AP1045" s="112">
        <v>1.0</v>
      </c>
      <c r="AQ1045" s="112">
        <v>2.73</v>
      </c>
      <c r="AR1045" s="112">
        <v>1.353459</v>
      </c>
      <c r="AS1045" s="112">
        <v>76.21999</v>
      </c>
      <c r="AT1045" s="112">
        <v>0.3223869</v>
      </c>
      <c r="AU1045" s="112">
        <v>1.314503</v>
      </c>
      <c r="AV1045" s="112">
        <v>1.086337</v>
      </c>
      <c r="AW1045" s="112">
        <v>3.94351</v>
      </c>
      <c r="AX1045" s="112">
        <v>0.0</v>
      </c>
      <c r="AY1045" s="112">
        <v>0.6742607</v>
      </c>
      <c r="AZ1045" s="112">
        <v>-2.423059</v>
      </c>
    </row>
    <row r="1046" hidden="1">
      <c r="A1046">
        <f t="shared" si="2"/>
        <v>0</v>
      </c>
      <c r="B1046" t="str">
        <f t="shared" si="3"/>
        <v/>
      </c>
      <c r="C1046" t="str">
        <f>if(and(D$4&gt;1,E1046=PROSES!$D$22),,D1046)</f>
        <v/>
      </c>
      <c r="D1046" s="1" t="str">
        <f>if(and(F$4&gt;1,F1046=PROSES!$B$10),,F1046)</f>
        <v/>
      </c>
      <c r="E1046" t="str">
        <f t="shared" si="4"/>
        <v/>
      </c>
      <c r="F1046" t="str">
        <f t="shared" si="5"/>
        <v/>
      </c>
      <c r="G1046" s="1" t="str">
        <f>if(Z1046=PROSES!$E$29,T1046,)</f>
        <v/>
      </c>
      <c r="H1046" t="str">
        <f>if(X1046=PROSES!$E$29,T1046,)</f>
        <v/>
      </c>
      <c r="I1046" t="str">
        <f t="shared" si="6"/>
        <v/>
      </c>
      <c r="J1046" t="str">
        <f>if(and($K$4&gt;1,R1046=PROSES!$C$2),,K1046)</f>
        <v/>
      </c>
      <c r="K1046" s="1" t="str">
        <f>if(and($L$4&gt;1,L1046=PROSES!$B$2),,L1046)</f>
        <v/>
      </c>
      <c r="L1046" t="str">
        <f t="shared" si="7"/>
        <v/>
      </c>
      <c r="M1046" t="str">
        <f>if(Z1046=PROSES!$B$3,T1046,)</f>
        <v/>
      </c>
      <c r="N1046" t="str">
        <f>if(X1046=PROSES!$B$3,T1046,)</f>
        <v/>
      </c>
      <c r="O1046" t="str">
        <f t="shared" si="8"/>
        <v/>
      </c>
      <c r="P1046" t="str">
        <f>if(Z1046=PROSES!$B$1,T1046,)</f>
        <v/>
      </c>
      <c r="Q1046" t="str">
        <f>if(X1046=PROSES!$B$1,T1046,)</f>
        <v/>
      </c>
      <c r="R1046" t="str">
        <f t="shared" si="9"/>
        <v>PRIOK BARATPRIOK TIMUR5</v>
      </c>
      <c r="S1046" s="3"/>
      <c r="T1046" s="68" t="s">
        <v>1732</v>
      </c>
      <c r="U1046" s="68" t="s">
        <v>58</v>
      </c>
      <c r="V1046" s="68" t="s">
        <v>58</v>
      </c>
      <c r="W1046" s="68" t="s">
        <v>59</v>
      </c>
      <c r="X1046" s="68" t="s">
        <v>1015</v>
      </c>
      <c r="Y1046" s="68" t="s">
        <v>108</v>
      </c>
      <c r="Z1046" s="68" t="s">
        <v>1522</v>
      </c>
      <c r="AA1046" s="68" t="s">
        <v>872</v>
      </c>
      <c r="AB1046" s="6"/>
      <c r="AC1046" s="6"/>
      <c r="AD1046" s="112">
        <v>1.0</v>
      </c>
      <c r="AE1046" s="112">
        <v>1.0</v>
      </c>
      <c r="AF1046" s="6"/>
      <c r="AG1046" s="112">
        <v>0.3</v>
      </c>
      <c r="AH1046" s="112">
        <v>1.0</v>
      </c>
      <c r="AI1046" s="68" t="s">
        <v>64</v>
      </c>
      <c r="AJ1046" s="112">
        <v>0.0</v>
      </c>
      <c r="AK1046" s="6"/>
      <c r="AL1046" s="6"/>
      <c r="AM1046" s="112">
        <v>0.0</v>
      </c>
      <c r="AN1046" s="112">
        <v>0.0</v>
      </c>
      <c r="AO1046" s="112">
        <v>100.0</v>
      </c>
      <c r="AP1046" s="112">
        <v>1.0</v>
      </c>
      <c r="AQ1046" s="112">
        <v>2.73</v>
      </c>
      <c r="AR1046" s="112">
        <v>0.07972468</v>
      </c>
      <c r="AS1046" s="112">
        <v>76.21999</v>
      </c>
      <c r="AT1046" s="112">
        <v>0.01899</v>
      </c>
      <c r="AU1046" s="112">
        <v>0.07743</v>
      </c>
      <c r="AV1046" s="112">
        <v>0.06399</v>
      </c>
      <c r="AW1046" s="112">
        <v>0.23229</v>
      </c>
      <c r="AX1046" s="112">
        <v>0.0</v>
      </c>
      <c r="AY1046" s="112">
        <v>0.6742607</v>
      </c>
      <c r="AZ1046" s="112">
        <v>-2.423059</v>
      </c>
    </row>
    <row r="1047" hidden="1">
      <c r="A1047">
        <f t="shared" si="2"/>
        <v>0</v>
      </c>
      <c r="B1047" t="str">
        <f t="shared" si="3"/>
        <v/>
      </c>
      <c r="C1047" t="str">
        <f>if(and(D$4&gt;1,E1047=PROSES!$D$22),,D1047)</f>
        <v/>
      </c>
      <c r="D1047" s="1" t="str">
        <f>if(and(F$4&gt;1,F1047=PROSES!$B$10),,F1047)</f>
        <v/>
      </c>
      <c r="E1047" t="str">
        <f t="shared" si="4"/>
        <v/>
      </c>
      <c r="F1047" t="str">
        <f t="shared" si="5"/>
        <v/>
      </c>
      <c r="G1047" s="1" t="str">
        <f>if(Z1047=PROSES!$E$29,T1047,)</f>
        <v/>
      </c>
      <c r="H1047" t="str">
        <f>if(X1047=PROSES!$E$29,T1047,)</f>
        <v/>
      </c>
      <c r="I1047" t="str">
        <f t="shared" si="6"/>
        <v/>
      </c>
      <c r="J1047" t="str">
        <f>if(and($K$4&gt;1,R1047=PROSES!$C$2),,K1047)</f>
        <v/>
      </c>
      <c r="K1047" s="1" t="str">
        <f>if(and($L$4&gt;1,L1047=PROSES!$B$2),,L1047)</f>
        <v/>
      </c>
      <c r="L1047" t="str">
        <f t="shared" si="7"/>
        <v/>
      </c>
      <c r="M1047" t="str">
        <f>if(Z1047=PROSES!$B$3,T1047,)</f>
        <v/>
      </c>
      <c r="N1047" t="str">
        <f>if(X1047=PROSES!$B$3,T1047,)</f>
        <v/>
      </c>
      <c r="O1047" t="str">
        <f t="shared" si="8"/>
        <v/>
      </c>
      <c r="P1047" t="str">
        <f>if(Z1047=PROSES!$B$1,T1047,)</f>
        <v/>
      </c>
      <c r="Q1047" t="str">
        <f>if(X1047=PROSES!$B$1,T1047,)</f>
        <v/>
      </c>
      <c r="R1047" t="str">
        <f t="shared" si="9"/>
        <v>PRIOK BARATPRIOK TIMUR5</v>
      </c>
      <c r="S1047" s="3"/>
      <c r="T1047" s="68" t="s">
        <v>1733</v>
      </c>
      <c r="U1047" s="68" t="s">
        <v>58</v>
      </c>
      <c r="V1047" s="68" t="s">
        <v>58</v>
      </c>
      <c r="W1047" s="68" t="s">
        <v>59</v>
      </c>
      <c r="X1047" s="68" t="s">
        <v>1015</v>
      </c>
      <c r="Y1047" s="68" t="s">
        <v>108</v>
      </c>
      <c r="Z1047" s="68" t="s">
        <v>1522</v>
      </c>
      <c r="AA1047" s="68" t="s">
        <v>108</v>
      </c>
      <c r="AB1047" s="6"/>
      <c r="AC1047" s="6"/>
      <c r="AD1047" s="112">
        <v>1.0</v>
      </c>
      <c r="AE1047" s="112">
        <v>1.0</v>
      </c>
      <c r="AF1047" s="6"/>
      <c r="AG1047" s="112">
        <v>0.3</v>
      </c>
      <c r="AH1047" s="112">
        <v>1.0</v>
      </c>
      <c r="AI1047" s="68" t="s">
        <v>64</v>
      </c>
      <c r="AJ1047" s="112">
        <v>0.0</v>
      </c>
      <c r="AK1047" s="6"/>
      <c r="AL1047" s="6"/>
      <c r="AM1047" s="112">
        <v>0.0</v>
      </c>
      <c r="AN1047" s="112">
        <v>0.0</v>
      </c>
      <c r="AO1047" s="112">
        <v>100.0</v>
      </c>
      <c r="AP1047" s="112">
        <v>1.0</v>
      </c>
      <c r="AQ1047" s="112">
        <v>2.73</v>
      </c>
      <c r="AR1047" s="112">
        <v>0.07972468</v>
      </c>
      <c r="AS1047" s="112">
        <v>76.21999</v>
      </c>
      <c r="AT1047" s="112">
        <v>0.01899</v>
      </c>
      <c r="AU1047" s="112">
        <v>0.07743</v>
      </c>
      <c r="AV1047" s="112">
        <v>0.06399</v>
      </c>
      <c r="AW1047" s="112">
        <v>0.23229</v>
      </c>
      <c r="AX1047" s="112">
        <v>0.0</v>
      </c>
      <c r="AY1047" s="112">
        <v>0.6742607</v>
      </c>
      <c r="AZ1047" s="112">
        <v>-2.423059</v>
      </c>
    </row>
    <row r="1048" hidden="1">
      <c r="A1048">
        <f t="shared" si="2"/>
        <v>0</v>
      </c>
      <c r="B1048" t="str">
        <f t="shared" si="3"/>
        <v/>
      </c>
      <c r="C1048" t="str">
        <f>if(and(D$4&gt;1,E1048=PROSES!$D$22),,D1048)</f>
        <v/>
      </c>
      <c r="D1048" s="1" t="str">
        <f>if(and(F$4&gt;1,F1048=PROSES!$B$10),,F1048)</f>
        <v/>
      </c>
      <c r="E1048" t="str">
        <f t="shared" si="4"/>
        <v/>
      </c>
      <c r="F1048" t="str">
        <f t="shared" si="5"/>
        <v/>
      </c>
      <c r="G1048" s="1" t="str">
        <f>if(Z1048=PROSES!$E$29,T1048,)</f>
        <v/>
      </c>
      <c r="H1048" t="str">
        <f>if(X1048=PROSES!$E$29,T1048,)</f>
        <v/>
      </c>
      <c r="I1048" t="str">
        <f t="shared" si="6"/>
        <v/>
      </c>
      <c r="J1048" t="str">
        <f>if(and($K$4&gt;1,R1048=PROSES!$C$2),,K1048)</f>
        <v/>
      </c>
      <c r="K1048" s="1" t="str">
        <f>if(and($L$4&gt;1,L1048=PROSES!$B$2),,L1048)</f>
        <v/>
      </c>
      <c r="L1048" t="str">
        <f t="shared" si="7"/>
        <v/>
      </c>
      <c r="M1048" t="str">
        <f>if(Z1048=PROSES!$B$3,T1048,)</f>
        <v/>
      </c>
      <c r="N1048" t="str">
        <f>if(X1048=PROSES!$B$3,T1048,)</f>
        <v/>
      </c>
      <c r="O1048" t="str">
        <f t="shared" si="8"/>
        <v/>
      </c>
      <c r="P1048" t="str">
        <f>if(Z1048=PROSES!$B$1,T1048,)</f>
        <v/>
      </c>
      <c r="Q1048" t="str">
        <f>if(X1048=PROSES!$B$1,T1048,)</f>
        <v/>
      </c>
      <c r="R1048" t="str">
        <f t="shared" si="9"/>
        <v>PARAKAN4MALANGBONG4</v>
      </c>
      <c r="S1048" s="3"/>
      <c r="T1048" s="68" t="s">
        <v>1734</v>
      </c>
      <c r="U1048" s="68" t="s">
        <v>115</v>
      </c>
      <c r="V1048" s="68" t="s">
        <v>115</v>
      </c>
      <c r="W1048" s="68" t="s">
        <v>116</v>
      </c>
      <c r="X1048" s="68" t="s">
        <v>1151</v>
      </c>
      <c r="Y1048" s="68" t="s">
        <v>118</v>
      </c>
      <c r="Z1048" s="68" t="s">
        <v>1735</v>
      </c>
      <c r="AA1048" s="68" t="s">
        <v>123</v>
      </c>
      <c r="AB1048" s="6"/>
      <c r="AC1048" s="6"/>
      <c r="AD1048" s="112">
        <v>0.0</v>
      </c>
      <c r="AE1048" s="112">
        <v>1.0</v>
      </c>
      <c r="AF1048" s="6"/>
      <c r="AG1048" s="112">
        <v>26.7</v>
      </c>
      <c r="AH1048" s="112">
        <v>1.0</v>
      </c>
      <c r="AI1048" s="68" t="s">
        <v>64</v>
      </c>
      <c r="AJ1048" s="112">
        <v>0.0</v>
      </c>
      <c r="AK1048" s="6"/>
      <c r="AL1048" s="6"/>
      <c r="AM1048" s="112">
        <v>0.0</v>
      </c>
      <c r="AN1048" s="112">
        <v>0.0</v>
      </c>
      <c r="AO1048" s="112">
        <v>100.0</v>
      </c>
      <c r="AP1048" s="112">
        <v>1.0</v>
      </c>
      <c r="AQ1048" s="112">
        <v>0.38</v>
      </c>
      <c r="AR1048" s="112">
        <v>11.81302</v>
      </c>
      <c r="AS1048" s="112">
        <v>60.48</v>
      </c>
      <c r="AT1048" s="112">
        <v>5.8206</v>
      </c>
      <c r="AU1048" s="112">
        <v>10.2795</v>
      </c>
      <c r="AV1048" s="112">
        <v>9.825601</v>
      </c>
      <c r="AW1048" s="112">
        <v>30.8385</v>
      </c>
      <c r="AX1048" s="112">
        <v>0.0</v>
      </c>
      <c r="AY1048" s="112">
        <v>0.5910276</v>
      </c>
      <c r="AZ1048" s="112">
        <v>18.49655</v>
      </c>
    </row>
    <row r="1049" hidden="1">
      <c r="A1049">
        <f t="shared" si="2"/>
        <v>0</v>
      </c>
      <c r="B1049" t="str">
        <f t="shared" si="3"/>
        <v/>
      </c>
      <c r="C1049" t="str">
        <f>if(and(D$4&gt;1,E1049=PROSES!$D$22),,D1049)</f>
        <v/>
      </c>
      <c r="D1049" s="1" t="str">
        <f>if(and(F$4&gt;1,F1049=PROSES!$B$10),,F1049)</f>
        <v/>
      </c>
      <c r="E1049" t="str">
        <f t="shared" si="4"/>
        <v/>
      </c>
      <c r="F1049" t="str">
        <f t="shared" si="5"/>
        <v/>
      </c>
      <c r="G1049" s="1" t="str">
        <f>if(Z1049=PROSES!$E$29,T1049,)</f>
        <v/>
      </c>
      <c r="H1049" t="str">
        <f>if(X1049=PROSES!$E$29,T1049,)</f>
        <v/>
      </c>
      <c r="I1049" t="str">
        <f t="shared" si="6"/>
        <v/>
      </c>
      <c r="J1049" t="str">
        <f>if(and($K$4&gt;1,R1049=PROSES!$C$2),,K1049)</f>
        <v/>
      </c>
      <c r="K1049" s="1" t="str">
        <f>if(and($L$4&gt;1,L1049=PROSES!$B$2),,L1049)</f>
        <v/>
      </c>
      <c r="L1049" t="str">
        <f t="shared" si="7"/>
        <v/>
      </c>
      <c r="M1049" t="str">
        <f>if(Z1049=PROSES!$B$3,T1049,)</f>
        <v/>
      </c>
      <c r="N1049" t="str">
        <f>if(X1049=PROSES!$B$3,T1049,)</f>
        <v/>
      </c>
      <c r="O1049" t="str">
        <f t="shared" si="8"/>
        <v/>
      </c>
      <c r="P1049" t="str">
        <f>if(Z1049=PROSES!$B$1,T1049,)</f>
        <v/>
      </c>
      <c r="Q1049" t="str">
        <f>if(X1049=PROSES!$B$1,T1049,)</f>
        <v/>
      </c>
      <c r="R1049" t="str">
        <f t="shared" si="9"/>
        <v>PARAKAN4MALANGBONG4</v>
      </c>
      <c r="S1049" s="3"/>
      <c r="T1049" s="68" t="s">
        <v>1736</v>
      </c>
      <c r="U1049" s="68" t="s">
        <v>115</v>
      </c>
      <c r="V1049" s="68" t="s">
        <v>115</v>
      </c>
      <c r="W1049" s="68" t="s">
        <v>116</v>
      </c>
      <c r="X1049" s="68" t="s">
        <v>1151</v>
      </c>
      <c r="Y1049" s="68" t="s">
        <v>118</v>
      </c>
      <c r="Z1049" s="68" t="s">
        <v>1735</v>
      </c>
      <c r="AA1049" s="68" t="s">
        <v>118</v>
      </c>
      <c r="AB1049" s="6"/>
      <c r="AC1049" s="6"/>
      <c r="AD1049" s="112">
        <v>0.0</v>
      </c>
      <c r="AE1049" s="112">
        <v>1.0</v>
      </c>
      <c r="AF1049" s="6"/>
      <c r="AG1049" s="112">
        <v>26.7</v>
      </c>
      <c r="AH1049" s="112">
        <v>1.0</v>
      </c>
      <c r="AI1049" s="68" t="s">
        <v>64</v>
      </c>
      <c r="AJ1049" s="112">
        <v>0.0</v>
      </c>
      <c r="AK1049" s="6"/>
      <c r="AL1049" s="6"/>
      <c r="AM1049" s="112">
        <v>0.0</v>
      </c>
      <c r="AN1049" s="112">
        <v>0.0</v>
      </c>
      <c r="AO1049" s="112">
        <v>100.0</v>
      </c>
      <c r="AP1049" s="112">
        <v>1.0</v>
      </c>
      <c r="AQ1049" s="112">
        <v>0.38</v>
      </c>
      <c r="AR1049" s="112">
        <v>11.81302</v>
      </c>
      <c r="AS1049" s="112">
        <v>60.48</v>
      </c>
      <c r="AT1049" s="112">
        <v>5.8206</v>
      </c>
      <c r="AU1049" s="112">
        <v>10.2795</v>
      </c>
      <c r="AV1049" s="112">
        <v>9.825601</v>
      </c>
      <c r="AW1049" s="112">
        <v>30.8385</v>
      </c>
      <c r="AX1049" s="112">
        <v>0.0</v>
      </c>
      <c r="AY1049" s="112">
        <v>0.5910276</v>
      </c>
      <c r="AZ1049" s="112">
        <v>18.49655</v>
      </c>
    </row>
    <row r="1050" hidden="1">
      <c r="A1050">
        <f t="shared" si="2"/>
        <v>0</v>
      </c>
      <c r="B1050" t="str">
        <f t="shared" si="3"/>
        <v/>
      </c>
      <c r="C1050" t="str">
        <f>if(and(D$4&gt;1,E1050=PROSES!$D$22),,D1050)</f>
        <v/>
      </c>
      <c r="D1050" s="1" t="str">
        <f>if(and(F$4&gt;1,F1050=PROSES!$B$10),,F1050)</f>
        <v/>
      </c>
      <c r="E1050" t="str">
        <f t="shared" si="4"/>
        <v/>
      </c>
      <c r="F1050" t="str">
        <f t="shared" si="5"/>
        <v/>
      </c>
      <c r="G1050" s="1" t="str">
        <f>if(Z1050=PROSES!$E$29,T1050,)</f>
        <v/>
      </c>
      <c r="H1050" t="str">
        <f>if(X1050=PROSES!$E$29,T1050,)</f>
        <v/>
      </c>
      <c r="I1050" t="str">
        <f t="shared" si="6"/>
        <v/>
      </c>
      <c r="J1050" t="str">
        <f>if(and($K$4&gt;1,R1050=PROSES!$C$2),,K1050)</f>
        <v/>
      </c>
      <c r="K1050" s="1" t="str">
        <f>if(and($L$4&gt;1,L1050=PROSES!$B$2),,L1050)</f>
        <v/>
      </c>
      <c r="L1050" t="str">
        <f t="shared" si="7"/>
        <v/>
      </c>
      <c r="M1050" t="str">
        <f>if(Z1050=PROSES!$B$3,T1050,)</f>
        <v/>
      </c>
      <c r="N1050" t="str">
        <f>if(X1050=PROSES!$B$3,T1050,)</f>
        <v/>
      </c>
      <c r="O1050" t="str">
        <f t="shared" si="8"/>
        <v/>
      </c>
      <c r="P1050" t="str">
        <f>if(Z1050=PROSES!$B$1,T1050,)</f>
        <v/>
      </c>
      <c r="Q1050" t="str">
        <f>if(X1050=PROSES!$B$1,T1050,)</f>
        <v/>
      </c>
      <c r="R1050" t="str">
        <f t="shared" si="9"/>
        <v>PARUNG MULYA5KTT HONDA</v>
      </c>
      <c r="S1050" s="3"/>
      <c r="T1050" s="68" t="s">
        <v>1737</v>
      </c>
      <c r="U1050" s="68" t="s">
        <v>115</v>
      </c>
      <c r="V1050" s="68" t="s">
        <v>115</v>
      </c>
      <c r="W1050" s="68" t="s">
        <v>103</v>
      </c>
      <c r="X1050" s="68" t="s">
        <v>1710</v>
      </c>
      <c r="Y1050" s="68" t="s">
        <v>85</v>
      </c>
      <c r="Z1050" s="68" t="s">
        <v>1738</v>
      </c>
      <c r="AA1050" s="68" t="s">
        <v>369</v>
      </c>
      <c r="AB1050" s="6"/>
      <c r="AC1050" s="6"/>
      <c r="AD1050" s="112">
        <v>0.0</v>
      </c>
      <c r="AE1050" s="112">
        <v>1.0</v>
      </c>
      <c r="AF1050" s="6"/>
      <c r="AG1050" s="112">
        <v>1.0</v>
      </c>
      <c r="AH1050" s="112">
        <v>1.0</v>
      </c>
      <c r="AI1050" s="68" t="s">
        <v>64</v>
      </c>
      <c r="AJ1050" s="112">
        <v>0.0</v>
      </c>
      <c r="AK1050" s="6"/>
      <c r="AL1050" s="6"/>
      <c r="AM1050" s="112">
        <v>0.0</v>
      </c>
      <c r="AN1050" s="112">
        <v>0.0</v>
      </c>
      <c r="AO1050" s="112">
        <v>100.0</v>
      </c>
      <c r="AP1050" s="112">
        <v>1.0</v>
      </c>
      <c r="AQ1050" s="112">
        <v>0.55</v>
      </c>
      <c r="AR1050" s="112">
        <v>0.1580917</v>
      </c>
      <c r="AS1050" s="112">
        <v>56.61149</v>
      </c>
      <c r="AT1050" s="112">
        <v>0.087</v>
      </c>
      <c r="AU1050" s="112">
        <v>0.132</v>
      </c>
      <c r="AV1050" s="112">
        <v>0.237</v>
      </c>
      <c r="AW1050" s="112">
        <v>0.396</v>
      </c>
      <c r="AX1050" s="112">
        <v>0.0</v>
      </c>
      <c r="AY1050" s="112">
        <v>0.6402146</v>
      </c>
      <c r="AZ1050" s="112">
        <v>3.784061</v>
      </c>
    </row>
    <row r="1051" hidden="1">
      <c r="A1051">
        <f t="shared" si="2"/>
        <v>0</v>
      </c>
      <c r="B1051" t="str">
        <f t="shared" si="3"/>
        <v/>
      </c>
      <c r="C1051" t="str">
        <f>if(and(D$4&gt;1,E1051=PROSES!$D$22),,D1051)</f>
        <v/>
      </c>
      <c r="D1051" s="1" t="str">
        <f>if(and(F$4&gt;1,F1051=PROSES!$B$10),,F1051)</f>
        <v/>
      </c>
      <c r="E1051" t="str">
        <f t="shared" si="4"/>
        <v/>
      </c>
      <c r="F1051" t="str">
        <f t="shared" si="5"/>
        <v/>
      </c>
      <c r="G1051" s="1" t="str">
        <f>if(Z1051=PROSES!$E$29,T1051,)</f>
        <v/>
      </c>
      <c r="H1051" t="str">
        <f>if(X1051=PROSES!$E$29,T1051,)</f>
        <v/>
      </c>
      <c r="I1051" t="str">
        <f t="shared" si="6"/>
        <v/>
      </c>
      <c r="J1051" t="str">
        <f>if(and($K$4&gt;1,R1051=PROSES!$C$2),,K1051)</f>
        <v/>
      </c>
      <c r="K1051" s="1" t="str">
        <f>if(and($L$4&gt;1,L1051=PROSES!$B$2),,L1051)</f>
        <v/>
      </c>
      <c r="L1051" t="str">
        <f t="shared" si="7"/>
        <v/>
      </c>
      <c r="M1051" t="str">
        <f>if(Z1051=PROSES!$B$3,T1051,)</f>
        <v/>
      </c>
      <c r="N1051" t="str">
        <f>if(X1051=PROSES!$B$3,T1051,)</f>
        <v/>
      </c>
      <c r="O1051" t="str">
        <f t="shared" si="8"/>
        <v/>
      </c>
      <c r="P1051" t="str">
        <f>if(Z1051=PROSES!$B$1,T1051,)</f>
        <v/>
      </c>
      <c r="Q1051" t="str">
        <f>if(X1051=PROSES!$B$1,T1051,)</f>
        <v/>
      </c>
      <c r="R1051" t="str">
        <f t="shared" si="9"/>
        <v>KUTAMEKAR5PARUNG MULYA5</v>
      </c>
      <c r="S1051" s="3"/>
      <c r="T1051" s="68" t="s">
        <v>1739</v>
      </c>
      <c r="U1051" s="68" t="s">
        <v>115</v>
      </c>
      <c r="V1051" s="68" t="s">
        <v>115</v>
      </c>
      <c r="W1051" s="68" t="s">
        <v>90</v>
      </c>
      <c r="X1051" s="68" t="s">
        <v>1258</v>
      </c>
      <c r="Y1051" s="68" t="s">
        <v>88</v>
      </c>
      <c r="Z1051" s="68" t="s">
        <v>1710</v>
      </c>
      <c r="AA1051" s="68" t="s">
        <v>88</v>
      </c>
      <c r="AB1051" s="6"/>
      <c r="AC1051" s="6"/>
      <c r="AD1051" s="112">
        <v>0.0</v>
      </c>
      <c r="AE1051" s="112">
        <v>1.0</v>
      </c>
      <c r="AF1051" s="6"/>
      <c r="AG1051" s="112">
        <v>5.1</v>
      </c>
      <c r="AH1051" s="112">
        <v>1.0</v>
      </c>
      <c r="AI1051" s="68" t="s">
        <v>64</v>
      </c>
      <c r="AJ1051" s="112">
        <v>0.0</v>
      </c>
      <c r="AK1051" s="6"/>
      <c r="AL1051" s="6"/>
      <c r="AM1051" s="112">
        <v>0.0</v>
      </c>
      <c r="AN1051" s="112">
        <v>0.0</v>
      </c>
      <c r="AO1051" s="112">
        <v>100.0</v>
      </c>
      <c r="AP1051" s="112">
        <v>1.0</v>
      </c>
      <c r="AQ1051" s="112">
        <v>1.62</v>
      </c>
      <c r="AR1051" s="112">
        <v>1.445112</v>
      </c>
      <c r="AS1051" s="112">
        <v>82.15014</v>
      </c>
      <c r="AT1051" s="112">
        <v>0.19737</v>
      </c>
      <c r="AU1051" s="112">
        <v>1.43157</v>
      </c>
      <c r="AV1051" s="112">
        <v>0.96237</v>
      </c>
      <c r="AW1051" s="112">
        <v>4.29471</v>
      </c>
      <c r="AX1051" s="112">
        <v>0.0</v>
      </c>
      <c r="AY1051" s="112">
        <v>0.683587</v>
      </c>
      <c r="AZ1051" s="112">
        <v>-7.109503</v>
      </c>
    </row>
    <row r="1052" hidden="1">
      <c r="A1052">
        <f t="shared" si="2"/>
        <v>0</v>
      </c>
      <c r="B1052" t="str">
        <f t="shared" si="3"/>
        <v/>
      </c>
      <c r="C1052" t="str">
        <f>if(and(D$4&gt;1,E1052=PROSES!$D$22),,D1052)</f>
        <v/>
      </c>
      <c r="D1052" s="1" t="str">
        <f>if(and(F$4&gt;1,F1052=PROSES!$B$10),,F1052)</f>
        <v/>
      </c>
      <c r="E1052" t="str">
        <f t="shared" si="4"/>
        <v/>
      </c>
      <c r="F1052" t="str">
        <f t="shared" si="5"/>
        <v/>
      </c>
      <c r="G1052" s="1" t="str">
        <f>if(Z1052=PROSES!$E$29,T1052,)</f>
        <v/>
      </c>
      <c r="H1052" t="str">
        <f>if(X1052=PROSES!$E$29,T1052,)</f>
        <v/>
      </c>
      <c r="I1052" t="str">
        <f t="shared" si="6"/>
        <v/>
      </c>
      <c r="J1052" t="str">
        <f>if(and($K$4&gt;1,R1052=PROSES!$C$2),,K1052)</f>
        <v/>
      </c>
      <c r="K1052" s="1" t="str">
        <f>if(and($L$4&gt;1,L1052=PROSES!$B$2),,L1052)</f>
        <v/>
      </c>
      <c r="L1052" t="str">
        <f t="shared" si="7"/>
        <v/>
      </c>
      <c r="M1052" t="str">
        <f>if(Z1052=PROSES!$B$3,T1052,)</f>
        <v/>
      </c>
      <c r="N1052" t="str">
        <f>if(X1052=PROSES!$B$3,T1052,)</f>
        <v/>
      </c>
      <c r="O1052" t="str">
        <f t="shared" si="8"/>
        <v/>
      </c>
      <c r="P1052" t="str">
        <f>if(Z1052=PROSES!$B$1,T1052,)</f>
        <v/>
      </c>
      <c r="Q1052" t="str">
        <f>if(X1052=PROSES!$B$1,T1052,)</f>
        <v/>
      </c>
      <c r="R1052" t="str">
        <f t="shared" si="9"/>
        <v>PARUNG MULYA5MALIGI5</v>
      </c>
      <c r="S1052" s="3"/>
      <c r="T1052" s="68" t="s">
        <v>1740</v>
      </c>
      <c r="U1052" s="68" t="s">
        <v>115</v>
      </c>
      <c r="V1052" s="68" t="s">
        <v>115</v>
      </c>
      <c r="W1052" s="68" t="s">
        <v>90</v>
      </c>
      <c r="X1052" s="68" t="s">
        <v>1710</v>
      </c>
      <c r="Y1052" s="68" t="s">
        <v>88</v>
      </c>
      <c r="Z1052" s="68" t="s">
        <v>1260</v>
      </c>
      <c r="AA1052" s="68" t="s">
        <v>85</v>
      </c>
      <c r="AB1052" s="6"/>
      <c r="AC1052" s="6"/>
      <c r="AD1052" s="112">
        <v>0.0</v>
      </c>
      <c r="AE1052" s="112">
        <v>1.0</v>
      </c>
      <c r="AF1052" s="6"/>
      <c r="AG1052" s="112">
        <v>2.06</v>
      </c>
      <c r="AH1052" s="112">
        <v>1.0</v>
      </c>
      <c r="AI1052" s="68" t="s">
        <v>64</v>
      </c>
      <c r="AJ1052" s="112">
        <v>0.0</v>
      </c>
      <c r="AK1052" s="6"/>
      <c r="AL1052" s="6"/>
      <c r="AM1052" s="112">
        <v>0.0</v>
      </c>
      <c r="AN1052" s="112">
        <v>0.0</v>
      </c>
      <c r="AO1052" s="112">
        <v>100.0</v>
      </c>
      <c r="AP1052" s="112">
        <v>1.0</v>
      </c>
      <c r="AQ1052" s="112">
        <v>1.62</v>
      </c>
      <c r="AR1052" s="112">
        <v>0.5837117</v>
      </c>
      <c r="AS1052" s="112">
        <v>82.15014</v>
      </c>
      <c r="AT1052" s="112">
        <v>0.07972199</v>
      </c>
      <c r="AU1052" s="112">
        <v>0.578242</v>
      </c>
      <c r="AV1052" s="112">
        <v>0.388722</v>
      </c>
      <c r="AW1052" s="112">
        <v>1.734726</v>
      </c>
      <c r="AX1052" s="112">
        <v>0.0</v>
      </c>
      <c r="AY1052" s="112">
        <v>0.683587</v>
      </c>
      <c r="AZ1052" s="112">
        <v>-7.109503</v>
      </c>
    </row>
    <row r="1053" hidden="1">
      <c r="A1053">
        <f t="shared" si="2"/>
        <v>0</v>
      </c>
      <c r="B1053" t="str">
        <f t="shared" si="3"/>
        <v/>
      </c>
      <c r="C1053" t="str">
        <f>if(and(D$4&gt;1,E1053=PROSES!$D$22),,D1053)</f>
        <v/>
      </c>
      <c r="D1053" s="1" t="str">
        <f>if(and(F$4&gt;1,F1053=PROSES!$B$10),,F1053)</f>
        <v/>
      </c>
      <c r="E1053" t="str">
        <f t="shared" si="4"/>
        <v/>
      </c>
      <c r="F1053" t="str">
        <f t="shared" si="5"/>
        <v/>
      </c>
      <c r="G1053" s="1" t="str">
        <f>if(Z1053=PROSES!$E$29,T1053,)</f>
        <v/>
      </c>
      <c r="H1053" t="str">
        <f>if(X1053=PROSES!$E$29,T1053,)</f>
        <v/>
      </c>
      <c r="I1053" t="str">
        <f t="shared" si="6"/>
        <v/>
      </c>
      <c r="J1053" t="str">
        <f>if(and($K$4&gt;1,R1053=PROSES!$C$2),,K1053)</f>
        <v/>
      </c>
      <c r="K1053" s="1" t="str">
        <f>if(and($L$4&gt;1,L1053=PROSES!$B$2),,L1053)</f>
        <v/>
      </c>
      <c r="L1053" t="str">
        <f t="shared" si="7"/>
        <v/>
      </c>
      <c r="M1053" t="str">
        <f>if(Z1053=PROSES!$B$3,T1053,)</f>
        <v/>
      </c>
      <c r="N1053" t="str">
        <f>if(X1053=PROSES!$B$3,T1053,)</f>
        <v/>
      </c>
      <c r="O1053" t="str">
        <f t="shared" si="8"/>
        <v/>
      </c>
      <c r="P1053" t="str">
        <f>if(Z1053=PROSES!$B$1,T1053,)</f>
        <v/>
      </c>
      <c r="Q1053" t="str">
        <f>if(X1053=PROSES!$B$1,T1053,)</f>
        <v/>
      </c>
      <c r="R1053" t="str">
        <f t="shared" si="9"/>
        <v>TELUKJAMBEPARUNG MULYA5</v>
      </c>
      <c r="S1053" s="3"/>
      <c r="T1053" s="68" t="s">
        <v>1741</v>
      </c>
      <c r="U1053" s="68" t="s">
        <v>115</v>
      </c>
      <c r="V1053" s="68" t="s">
        <v>115</v>
      </c>
      <c r="W1053" s="68" t="s">
        <v>90</v>
      </c>
      <c r="X1053" s="68" t="s">
        <v>1742</v>
      </c>
      <c r="Y1053" s="68" t="s">
        <v>63</v>
      </c>
      <c r="Z1053" s="68" t="s">
        <v>1710</v>
      </c>
      <c r="AA1053" s="68" t="s">
        <v>85</v>
      </c>
      <c r="AB1053" s="6"/>
      <c r="AC1053" s="6"/>
      <c r="AD1053" s="112">
        <v>0.0</v>
      </c>
      <c r="AE1053" s="112">
        <v>1.0</v>
      </c>
      <c r="AF1053" s="6"/>
      <c r="AG1053" s="112">
        <v>1.7</v>
      </c>
      <c r="AH1053" s="112">
        <v>1.0</v>
      </c>
      <c r="AI1053" s="68" t="s">
        <v>64</v>
      </c>
      <c r="AJ1053" s="112">
        <v>0.0</v>
      </c>
      <c r="AK1053" s="6"/>
      <c r="AL1053" s="6"/>
      <c r="AM1053" s="112">
        <v>0.0</v>
      </c>
      <c r="AN1053" s="112">
        <v>0.0</v>
      </c>
      <c r="AO1053" s="112">
        <v>100.0</v>
      </c>
      <c r="AP1053" s="112">
        <v>1.0</v>
      </c>
      <c r="AQ1053" s="112">
        <v>1.62</v>
      </c>
      <c r="AR1053" s="112">
        <v>0.4817039</v>
      </c>
      <c r="AS1053" s="112">
        <v>82.15014</v>
      </c>
      <c r="AT1053" s="112">
        <v>0.06579</v>
      </c>
      <c r="AU1053" s="112">
        <v>0.47719</v>
      </c>
      <c r="AV1053" s="112">
        <v>0.32079</v>
      </c>
      <c r="AW1053" s="112">
        <v>1.43157</v>
      </c>
      <c r="AX1053" s="112">
        <v>0.0</v>
      </c>
      <c r="AY1053" s="112">
        <v>0.683587</v>
      </c>
      <c r="AZ1053" s="112">
        <v>-7.109503</v>
      </c>
    </row>
    <row r="1054" hidden="1">
      <c r="A1054">
        <f t="shared" si="2"/>
        <v>0</v>
      </c>
      <c r="B1054" t="str">
        <f t="shared" si="3"/>
        <v/>
      </c>
      <c r="C1054" t="str">
        <f>if(and(D$4&gt;1,E1054=PROSES!$D$22),,D1054)</f>
        <v/>
      </c>
      <c r="D1054" s="1" t="str">
        <f>if(and(F$4&gt;1,F1054=PROSES!$B$10),,F1054)</f>
        <v/>
      </c>
      <c r="E1054" t="str">
        <f t="shared" si="4"/>
        <v/>
      </c>
      <c r="F1054" t="str">
        <f t="shared" si="5"/>
        <v/>
      </c>
      <c r="G1054" s="1" t="str">
        <f>if(Z1054=PROSES!$E$29,T1054,)</f>
        <v/>
      </c>
      <c r="H1054" t="str">
        <f>if(X1054=PROSES!$E$29,T1054,)</f>
        <v/>
      </c>
      <c r="I1054" t="str">
        <f t="shared" si="6"/>
        <v/>
      </c>
      <c r="J1054" t="str">
        <f>if(and($K$4&gt;1,R1054=PROSES!$C$2),,K1054)</f>
        <v/>
      </c>
      <c r="K1054" s="1" t="str">
        <f>if(and($L$4&gt;1,L1054=PROSES!$B$2),,L1054)</f>
        <v/>
      </c>
      <c r="L1054" t="str">
        <f t="shared" si="7"/>
        <v/>
      </c>
      <c r="M1054" t="str">
        <f>if(Z1054=PROSES!$B$3,T1054,)</f>
        <v/>
      </c>
      <c r="N1054" t="str">
        <f>if(X1054=PROSES!$B$3,T1054,)</f>
        <v/>
      </c>
      <c r="O1054" t="str">
        <f t="shared" si="8"/>
        <v/>
      </c>
      <c r="P1054" t="str">
        <f>if(Z1054=PROSES!$B$1,T1054,)</f>
        <v/>
      </c>
      <c r="Q1054" t="str">
        <f>if(X1054=PROSES!$B$1,T1054,)</f>
        <v/>
      </c>
      <c r="R1054" t="str">
        <f t="shared" si="9"/>
        <v>TELUKJAMBEPARUNG MULYA5</v>
      </c>
      <c r="S1054" s="3"/>
      <c r="T1054" s="68" t="s">
        <v>1743</v>
      </c>
      <c r="U1054" s="68" t="s">
        <v>115</v>
      </c>
      <c r="V1054" s="68" t="s">
        <v>115</v>
      </c>
      <c r="W1054" s="68" t="s">
        <v>90</v>
      </c>
      <c r="X1054" s="68" t="s">
        <v>1742</v>
      </c>
      <c r="Y1054" s="112" t="s">
        <v>935</v>
      </c>
      <c r="Z1054" s="68" t="s">
        <v>1710</v>
      </c>
      <c r="AA1054" s="68" t="s">
        <v>85</v>
      </c>
      <c r="AB1054" s="6"/>
      <c r="AC1054" s="6"/>
      <c r="AD1054" s="112">
        <v>0.0</v>
      </c>
      <c r="AE1054" s="112">
        <v>1.0</v>
      </c>
      <c r="AF1054" s="6"/>
      <c r="AG1054" s="112">
        <v>1.7</v>
      </c>
      <c r="AH1054" s="112">
        <v>1.0</v>
      </c>
      <c r="AI1054" s="68" t="s">
        <v>64</v>
      </c>
      <c r="AJ1054" s="112">
        <v>0.0</v>
      </c>
      <c r="AK1054" s="6"/>
      <c r="AL1054" s="6"/>
      <c r="AM1054" s="112">
        <v>0.0</v>
      </c>
      <c r="AN1054" s="112">
        <v>0.0</v>
      </c>
      <c r="AO1054" s="112">
        <v>100.0</v>
      </c>
      <c r="AP1054" s="112">
        <v>1.0</v>
      </c>
      <c r="AQ1054" s="112">
        <v>1.62</v>
      </c>
      <c r="AR1054" s="112">
        <v>0.4817039</v>
      </c>
      <c r="AS1054" s="112">
        <v>82.15014</v>
      </c>
      <c r="AT1054" s="112">
        <v>0.06579</v>
      </c>
      <c r="AU1054" s="112">
        <v>0.47719</v>
      </c>
      <c r="AV1054" s="112">
        <v>0.32079</v>
      </c>
      <c r="AW1054" s="112">
        <v>1.43157</v>
      </c>
      <c r="AX1054" s="112">
        <v>0.0</v>
      </c>
      <c r="AY1054" s="112">
        <v>0.683587</v>
      </c>
      <c r="AZ1054" s="112">
        <v>-7.109503</v>
      </c>
    </row>
    <row r="1055" hidden="1">
      <c r="A1055">
        <f t="shared" si="2"/>
        <v>0</v>
      </c>
      <c r="B1055" t="str">
        <f t="shared" si="3"/>
        <v/>
      </c>
      <c r="C1055" t="str">
        <f>if(and(D$4&gt;1,E1055=PROSES!$D$22),,D1055)</f>
        <v/>
      </c>
      <c r="D1055" s="1" t="str">
        <f>if(and(F$4&gt;1,F1055=PROSES!$B$10),,F1055)</f>
        <v/>
      </c>
      <c r="E1055" t="str">
        <f t="shared" si="4"/>
        <v/>
      </c>
      <c r="F1055" t="str">
        <f t="shared" si="5"/>
        <v/>
      </c>
      <c r="G1055" s="1" t="str">
        <f>if(Z1055=PROSES!$E$29,T1055,)</f>
        <v/>
      </c>
      <c r="H1055" t="str">
        <f>if(X1055=PROSES!$E$29,T1055,)</f>
        <v/>
      </c>
      <c r="I1055" t="str">
        <f t="shared" si="6"/>
        <v/>
      </c>
      <c r="J1055" t="str">
        <f>if(and($K$4&gt;1,R1055=PROSES!$C$2),,K1055)</f>
        <v/>
      </c>
      <c r="K1055" s="1" t="str">
        <f>if(and($L$4&gt;1,L1055=PROSES!$B$2),,L1055)</f>
        <v/>
      </c>
      <c r="L1055" t="str">
        <f t="shared" si="7"/>
        <v/>
      </c>
      <c r="M1055" t="str">
        <f>if(Z1055=PROSES!$B$3,T1055,)</f>
        <v/>
      </c>
      <c r="N1055" t="str">
        <f>if(X1055=PROSES!$B$3,T1055,)</f>
        <v/>
      </c>
      <c r="O1055" t="str">
        <f t="shared" si="8"/>
        <v/>
      </c>
      <c r="P1055" t="str">
        <f>if(Z1055=PROSES!$B$1,T1055,)</f>
        <v/>
      </c>
      <c r="Q1055" t="str">
        <f>if(X1055=PROSES!$B$1,T1055,)</f>
        <v/>
      </c>
      <c r="R1055" t="str">
        <f t="shared" si="9"/>
        <v>ANCOLPRIOK TIMUR5</v>
      </c>
      <c r="S1055" s="3"/>
      <c r="T1055" s="68" t="s">
        <v>1744</v>
      </c>
      <c r="U1055" s="68" t="s">
        <v>58</v>
      </c>
      <c r="V1055" s="68" t="s">
        <v>58</v>
      </c>
      <c r="W1055" s="68" t="s">
        <v>1225</v>
      </c>
      <c r="X1055" s="68" t="s">
        <v>91</v>
      </c>
      <c r="Y1055" s="112" t="s">
        <v>61</v>
      </c>
      <c r="Z1055" s="68" t="s">
        <v>1522</v>
      </c>
      <c r="AA1055" s="68" t="s">
        <v>872</v>
      </c>
      <c r="AB1055" s="6"/>
      <c r="AC1055" s="6"/>
      <c r="AD1055" s="112">
        <v>0.0</v>
      </c>
      <c r="AE1055" s="112">
        <v>1.0</v>
      </c>
      <c r="AF1055" s="6"/>
      <c r="AG1055" s="112">
        <v>7.0</v>
      </c>
      <c r="AH1055" s="112">
        <v>1.0</v>
      </c>
      <c r="AI1055" s="68" t="s">
        <v>64</v>
      </c>
      <c r="AJ1055" s="112">
        <v>0.0</v>
      </c>
      <c r="AK1055" s="6"/>
      <c r="AL1055" s="6"/>
      <c r="AM1055" s="112">
        <v>0.0</v>
      </c>
      <c r="AN1055" s="112">
        <v>0.0</v>
      </c>
      <c r="AO1055" s="112">
        <v>100.0</v>
      </c>
      <c r="AP1055" s="112">
        <v>1.0</v>
      </c>
      <c r="AQ1055" s="112">
        <v>0.73</v>
      </c>
      <c r="AR1055" s="112">
        <v>0.8232006</v>
      </c>
      <c r="AS1055" s="112">
        <v>64.677</v>
      </c>
      <c r="AT1055" s="112">
        <v>0.3521</v>
      </c>
      <c r="AU1055" s="112">
        <v>0.7441</v>
      </c>
      <c r="AV1055" s="112">
        <v>1.4021</v>
      </c>
      <c r="AW1055" s="112">
        <v>2.2323</v>
      </c>
      <c r="AX1055" s="112">
        <v>0.0</v>
      </c>
      <c r="AY1055" s="112">
        <v>0.7374991</v>
      </c>
      <c r="AZ1055" s="112">
        <v>-9.881892</v>
      </c>
    </row>
    <row r="1056" hidden="1">
      <c r="A1056">
        <f t="shared" si="2"/>
        <v>0</v>
      </c>
      <c r="B1056" t="str">
        <f t="shared" si="3"/>
        <v/>
      </c>
      <c r="C1056" t="str">
        <f>if(and(D$4&gt;1,E1056=PROSES!$D$22),,D1056)</f>
        <v/>
      </c>
      <c r="D1056" s="1" t="str">
        <f>if(and(F$4&gt;1,F1056=PROSES!$B$10),,F1056)</f>
        <v/>
      </c>
      <c r="E1056" t="str">
        <f t="shared" si="4"/>
        <v/>
      </c>
      <c r="F1056" t="str">
        <f t="shared" si="5"/>
        <v/>
      </c>
      <c r="G1056" s="1" t="str">
        <f>if(Z1056=PROSES!$E$29,T1056,)</f>
        <v/>
      </c>
      <c r="H1056" t="str">
        <f>if(X1056=PROSES!$E$29,T1056,)</f>
        <v/>
      </c>
      <c r="I1056" t="str">
        <f t="shared" si="6"/>
        <v/>
      </c>
      <c r="J1056" t="str">
        <f>if(and($K$4&gt;1,R1056=PROSES!$C$2),,K1056)</f>
        <v/>
      </c>
      <c r="K1056" s="1" t="str">
        <f>if(and($L$4&gt;1,L1056=PROSES!$B$2),,L1056)</f>
        <v/>
      </c>
      <c r="L1056" t="str">
        <f t="shared" si="7"/>
        <v/>
      </c>
      <c r="M1056" t="str">
        <f>if(Z1056=PROSES!$B$3,T1056,)</f>
        <v/>
      </c>
      <c r="N1056" t="str">
        <f>if(X1056=PROSES!$B$3,T1056,)</f>
        <v/>
      </c>
      <c r="O1056" t="str">
        <f t="shared" si="8"/>
        <v/>
      </c>
      <c r="P1056" t="str">
        <f>if(Z1056=PROSES!$B$1,T1056,)</f>
        <v/>
      </c>
      <c r="Q1056" t="str">
        <f>if(X1056=PROSES!$B$1,T1056,)</f>
        <v/>
      </c>
      <c r="R1056" t="str">
        <f t="shared" si="9"/>
        <v>ANCOLPRIOK TIMUR5</v>
      </c>
      <c r="S1056" s="3"/>
      <c r="T1056" s="68" t="s">
        <v>1745</v>
      </c>
      <c r="U1056" s="68" t="s">
        <v>58</v>
      </c>
      <c r="V1056" s="68" t="s">
        <v>58</v>
      </c>
      <c r="W1056" s="68" t="s">
        <v>1225</v>
      </c>
      <c r="X1056" s="68" t="s">
        <v>91</v>
      </c>
      <c r="Y1056" s="112" t="s">
        <v>61</v>
      </c>
      <c r="Z1056" s="68" t="s">
        <v>1522</v>
      </c>
      <c r="AA1056" s="112" t="s">
        <v>872</v>
      </c>
      <c r="AB1056" s="6"/>
      <c r="AC1056" s="6"/>
      <c r="AD1056" s="112">
        <v>0.0</v>
      </c>
      <c r="AE1056" s="112">
        <v>1.0</v>
      </c>
      <c r="AF1056" s="6"/>
      <c r="AG1056" s="112">
        <v>7.0</v>
      </c>
      <c r="AH1056" s="112">
        <v>1.0</v>
      </c>
      <c r="AI1056" s="68" t="s">
        <v>64</v>
      </c>
      <c r="AJ1056" s="112">
        <v>0.0</v>
      </c>
      <c r="AK1056" s="6"/>
      <c r="AL1056" s="6"/>
      <c r="AM1056" s="112">
        <v>0.0</v>
      </c>
      <c r="AN1056" s="112">
        <v>0.0</v>
      </c>
      <c r="AO1056" s="112">
        <v>100.0</v>
      </c>
      <c r="AP1056" s="112">
        <v>1.0</v>
      </c>
      <c r="AQ1056" s="112">
        <v>0.73</v>
      </c>
      <c r="AR1056" s="112">
        <v>0.8232006</v>
      </c>
      <c r="AS1056" s="112">
        <v>64.677</v>
      </c>
      <c r="AT1056" s="112">
        <v>0.3521</v>
      </c>
      <c r="AU1056" s="112">
        <v>0.7441</v>
      </c>
      <c r="AV1056" s="112">
        <v>1.4021</v>
      </c>
      <c r="AW1056" s="112">
        <v>2.2323</v>
      </c>
      <c r="AX1056" s="112">
        <v>0.0</v>
      </c>
      <c r="AY1056" s="112">
        <v>0.7374991</v>
      </c>
      <c r="AZ1056" s="112">
        <v>-9.881892</v>
      </c>
    </row>
    <row r="1057" hidden="1">
      <c r="A1057">
        <f t="shared" si="2"/>
        <v>0</v>
      </c>
      <c r="B1057" t="str">
        <f t="shared" si="3"/>
        <v/>
      </c>
      <c r="C1057" t="str">
        <f>if(and(D$4&gt;1,E1057=PROSES!$D$22),,D1057)</f>
        <v/>
      </c>
      <c r="D1057" s="1" t="str">
        <f>if(and(F$4&gt;1,F1057=PROSES!$B$10),,F1057)</f>
        <v/>
      </c>
      <c r="E1057" t="str">
        <f t="shared" si="4"/>
        <v/>
      </c>
      <c r="F1057" t="str">
        <f t="shared" si="5"/>
        <v/>
      </c>
      <c r="G1057" s="1" t="str">
        <f>if(Z1057=PROSES!$E$29,T1057,)</f>
        <v/>
      </c>
      <c r="H1057" t="str">
        <f>if(X1057=PROSES!$E$29,T1057,)</f>
        <v/>
      </c>
      <c r="I1057" t="str">
        <f t="shared" si="6"/>
        <v/>
      </c>
      <c r="J1057" t="str">
        <f>if(and($K$4&gt;1,R1057=PROSES!$C$2),,K1057)</f>
        <v/>
      </c>
      <c r="K1057" s="1" t="str">
        <f>if(and($L$4&gt;1,L1057=PROSES!$B$2),,L1057)</f>
        <v/>
      </c>
      <c r="L1057" t="str">
        <f t="shared" si="7"/>
        <v/>
      </c>
      <c r="M1057" t="str">
        <f>if(Z1057=PROSES!$B$3,T1057,)</f>
        <v/>
      </c>
      <c r="N1057" t="str">
        <f>if(X1057=PROSES!$B$3,T1057,)</f>
        <v/>
      </c>
      <c r="O1057" t="str">
        <f t="shared" si="8"/>
        <v/>
      </c>
      <c r="P1057" t="str">
        <f>if(Z1057=PROSES!$B$1,T1057,)</f>
        <v/>
      </c>
      <c r="Q1057" t="str">
        <f>if(X1057=PROSES!$B$1,T1057,)</f>
        <v/>
      </c>
      <c r="R1057" t="str">
        <f t="shared" si="9"/>
        <v>PLUMPANG 20 kAPRIOK TIMUR5</v>
      </c>
      <c r="S1057" s="3"/>
      <c r="T1057" s="68" t="s">
        <v>1746</v>
      </c>
      <c r="U1057" s="68" t="s">
        <v>58</v>
      </c>
      <c r="V1057" s="68" t="s">
        <v>58</v>
      </c>
      <c r="W1057" s="68" t="s">
        <v>716</v>
      </c>
      <c r="X1057" s="68" t="s">
        <v>1682</v>
      </c>
      <c r="Y1057" s="113">
        <v>44201.0</v>
      </c>
      <c r="Z1057" s="68" t="s">
        <v>1522</v>
      </c>
      <c r="AA1057" s="112" t="s">
        <v>108</v>
      </c>
      <c r="AB1057" s="6"/>
      <c r="AC1057" s="6"/>
      <c r="AD1057" s="112">
        <v>0.0</v>
      </c>
      <c r="AE1057" s="112">
        <v>1.0</v>
      </c>
      <c r="AF1057" s="6"/>
      <c r="AG1057" s="112">
        <v>6.7</v>
      </c>
      <c r="AH1057" s="112">
        <v>1.0</v>
      </c>
      <c r="AI1057" s="68" t="s">
        <v>64</v>
      </c>
      <c r="AJ1057" s="112">
        <v>0.0</v>
      </c>
      <c r="AK1057" s="6"/>
      <c r="AL1057" s="6"/>
      <c r="AM1057" s="112">
        <v>0.0</v>
      </c>
      <c r="AN1057" s="112">
        <v>0.0</v>
      </c>
      <c r="AO1057" s="112">
        <v>100.0</v>
      </c>
      <c r="AP1057" s="112">
        <v>1.0</v>
      </c>
      <c r="AQ1057" s="112">
        <v>0.58</v>
      </c>
      <c r="AR1057" s="112">
        <v>0.8434685</v>
      </c>
      <c r="AS1057" s="112">
        <v>63.33318</v>
      </c>
      <c r="AT1057" s="112">
        <v>0.37855</v>
      </c>
      <c r="AU1057" s="112">
        <v>0.75375</v>
      </c>
      <c r="AV1057" s="112">
        <v>1.38355</v>
      </c>
      <c r="AW1057" s="112">
        <v>2.26125</v>
      </c>
      <c r="AX1057" s="112">
        <v>0.0</v>
      </c>
      <c r="AY1057" s="112">
        <v>0.7160076</v>
      </c>
      <c r="AZ1057" s="112">
        <v>-7.023246</v>
      </c>
    </row>
    <row r="1058" hidden="1">
      <c r="A1058">
        <f t="shared" si="2"/>
        <v>0</v>
      </c>
      <c r="B1058" t="str">
        <f t="shared" si="3"/>
        <v/>
      </c>
      <c r="C1058" t="str">
        <f>if(and(D$4&gt;1,E1058=PROSES!$D$22),,D1058)</f>
        <v/>
      </c>
      <c r="D1058" s="1" t="str">
        <f>if(and(F$4&gt;1,F1058=PROSES!$B$10),,F1058)</f>
        <v/>
      </c>
      <c r="E1058" t="str">
        <f t="shared" si="4"/>
        <v/>
      </c>
      <c r="F1058" t="str">
        <f t="shared" si="5"/>
        <v/>
      </c>
      <c r="G1058" s="1" t="str">
        <f>if(Z1058=PROSES!$E$29,T1058,)</f>
        <v/>
      </c>
      <c r="H1058" t="str">
        <f>if(X1058=PROSES!$E$29,T1058,)</f>
        <v/>
      </c>
      <c r="I1058" t="str">
        <f t="shared" si="6"/>
        <v/>
      </c>
      <c r="J1058" t="str">
        <f>if(and($K$4&gt;1,R1058=PROSES!$C$2),,K1058)</f>
        <v/>
      </c>
      <c r="K1058" s="1" t="str">
        <f>if(and($L$4&gt;1,L1058=PROSES!$B$2),,L1058)</f>
        <v/>
      </c>
      <c r="L1058" t="str">
        <f t="shared" si="7"/>
        <v/>
      </c>
      <c r="M1058" t="str">
        <f>if(Z1058=PROSES!$B$3,T1058,)</f>
        <v/>
      </c>
      <c r="N1058" t="str">
        <f>if(X1058=PROSES!$B$3,T1058,)</f>
        <v/>
      </c>
      <c r="O1058" t="str">
        <f t="shared" si="8"/>
        <v/>
      </c>
      <c r="P1058" t="str">
        <f>if(Z1058=PROSES!$B$1,T1058,)</f>
        <v/>
      </c>
      <c r="Q1058" t="str">
        <f>if(X1058=PROSES!$B$1,T1058,)</f>
        <v/>
      </c>
      <c r="R1058" t="str">
        <f t="shared" si="9"/>
        <v>PLUMPANG 20 kAPRIOK TIMUR5</v>
      </c>
      <c r="S1058" s="3"/>
      <c r="T1058" s="68" t="s">
        <v>1747</v>
      </c>
      <c r="U1058" s="68" t="s">
        <v>58</v>
      </c>
      <c r="V1058" s="68" t="s">
        <v>58</v>
      </c>
      <c r="W1058" s="68" t="s">
        <v>716</v>
      </c>
      <c r="X1058" s="68" t="s">
        <v>1682</v>
      </c>
      <c r="Y1058" s="115">
        <v>44232.0</v>
      </c>
      <c r="Z1058" s="68" t="s">
        <v>1522</v>
      </c>
      <c r="AA1058" s="112" t="s">
        <v>108</v>
      </c>
      <c r="AB1058" s="6"/>
      <c r="AC1058" s="6"/>
      <c r="AD1058" s="112">
        <v>0.0</v>
      </c>
      <c r="AE1058" s="112">
        <v>1.0</v>
      </c>
      <c r="AF1058" s="6"/>
      <c r="AG1058" s="112">
        <v>6.7</v>
      </c>
      <c r="AH1058" s="112">
        <v>1.0</v>
      </c>
      <c r="AI1058" s="68" t="s">
        <v>64</v>
      </c>
      <c r="AJ1058" s="112">
        <v>0.0</v>
      </c>
      <c r="AK1058" s="6"/>
      <c r="AL1058" s="6"/>
      <c r="AM1058" s="112">
        <v>0.0</v>
      </c>
      <c r="AN1058" s="112">
        <v>0.0</v>
      </c>
      <c r="AO1058" s="112">
        <v>100.0</v>
      </c>
      <c r="AP1058" s="112">
        <v>1.0</v>
      </c>
      <c r="AQ1058" s="112">
        <v>0.58</v>
      </c>
      <c r="AR1058" s="112">
        <v>0.8434685</v>
      </c>
      <c r="AS1058" s="112">
        <v>63.33318</v>
      </c>
      <c r="AT1058" s="112">
        <v>0.37855</v>
      </c>
      <c r="AU1058" s="112">
        <v>0.75375</v>
      </c>
      <c r="AV1058" s="112">
        <v>1.38355</v>
      </c>
      <c r="AW1058" s="112">
        <v>2.26125</v>
      </c>
      <c r="AX1058" s="112">
        <v>0.0</v>
      </c>
      <c r="AY1058" s="112">
        <v>0.7160076</v>
      </c>
      <c r="AZ1058" s="112">
        <v>-7.023246</v>
      </c>
    </row>
    <row r="1059" hidden="1">
      <c r="A1059">
        <f t="shared" si="2"/>
        <v>0</v>
      </c>
      <c r="B1059" t="str">
        <f t="shared" si="3"/>
        <v/>
      </c>
      <c r="C1059" t="str">
        <f>if(and(D$4&gt;1,E1059=PROSES!$D$22),,D1059)</f>
        <v/>
      </c>
      <c r="D1059" s="1" t="str">
        <f>if(and(F$4&gt;1,F1059=PROSES!$B$10),,F1059)</f>
        <v/>
      </c>
      <c r="E1059" t="str">
        <f t="shared" si="4"/>
        <v/>
      </c>
      <c r="F1059" t="str">
        <f t="shared" si="5"/>
        <v/>
      </c>
      <c r="G1059" s="1" t="str">
        <f>if(Z1059=PROSES!$E$29,T1059,)</f>
        <v/>
      </c>
      <c r="H1059" t="str">
        <f>if(X1059=PROSES!$E$29,T1059,)</f>
        <v/>
      </c>
      <c r="I1059" t="str">
        <f t="shared" si="6"/>
        <v/>
      </c>
      <c r="J1059" t="str">
        <f>if(and($K$4&gt;1,R1059=PROSES!$C$2),,K1059)</f>
        <v/>
      </c>
      <c r="K1059" s="1" t="str">
        <f>if(and($L$4&gt;1,L1059=PROSES!$B$2),,L1059)</f>
        <v/>
      </c>
      <c r="L1059" t="str">
        <f t="shared" si="7"/>
        <v/>
      </c>
      <c r="M1059" t="str">
        <f>if(Z1059=PROSES!$B$3,T1059,)</f>
        <v/>
      </c>
      <c r="N1059" t="str">
        <f>if(X1059=PROSES!$B$3,T1059,)</f>
        <v/>
      </c>
      <c r="O1059" t="str">
        <f t="shared" si="8"/>
        <v/>
      </c>
      <c r="P1059" t="str">
        <f>if(Z1059=PROSES!$B$1,T1059,)</f>
        <v/>
      </c>
      <c r="Q1059" t="str">
        <f>if(X1059=PROSES!$B$1,T1059,)</f>
        <v/>
      </c>
      <c r="R1059" t="str">
        <f t="shared" si="9"/>
        <v>PINAYUNGAN5PERURI5</v>
      </c>
      <c r="S1059" s="3"/>
      <c r="T1059" s="68" t="s">
        <v>1748</v>
      </c>
      <c r="U1059" s="68" t="s">
        <v>115</v>
      </c>
      <c r="V1059" s="68" t="s">
        <v>115</v>
      </c>
      <c r="W1059" s="68" t="s">
        <v>90</v>
      </c>
      <c r="X1059" s="68" t="s">
        <v>1198</v>
      </c>
      <c r="Y1059" s="68" t="s">
        <v>85</v>
      </c>
      <c r="Z1059" s="68" t="s">
        <v>1749</v>
      </c>
      <c r="AA1059" s="112" t="s">
        <v>85</v>
      </c>
      <c r="AB1059" s="6"/>
      <c r="AC1059" s="6"/>
      <c r="AD1059" s="112">
        <v>0.0</v>
      </c>
      <c r="AE1059" s="112">
        <v>1.0</v>
      </c>
      <c r="AF1059" s="6"/>
      <c r="AG1059" s="112">
        <v>5.51</v>
      </c>
      <c r="AH1059" s="112">
        <v>1.0</v>
      </c>
      <c r="AI1059" s="68" t="s">
        <v>64</v>
      </c>
      <c r="AJ1059" s="112">
        <v>0.0</v>
      </c>
      <c r="AK1059" s="6"/>
      <c r="AL1059" s="6"/>
      <c r="AM1059" s="112">
        <v>0.0</v>
      </c>
      <c r="AN1059" s="112">
        <v>0.0</v>
      </c>
      <c r="AO1059" s="112">
        <v>100.0</v>
      </c>
      <c r="AP1059" s="112">
        <v>1.0</v>
      </c>
      <c r="AQ1059" s="112">
        <v>1.62</v>
      </c>
      <c r="AR1059" s="112">
        <v>1.561287</v>
      </c>
      <c r="AS1059" s="112">
        <v>82.15014</v>
      </c>
      <c r="AT1059" s="112">
        <v>0.213237</v>
      </c>
      <c r="AU1059" s="112">
        <v>1.546657</v>
      </c>
      <c r="AV1059" s="112">
        <v>1.039737</v>
      </c>
      <c r="AW1059" s="112">
        <v>4.639971</v>
      </c>
      <c r="AX1059" s="112">
        <v>0.0</v>
      </c>
      <c r="AY1059" s="112">
        <v>0.683587</v>
      </c>
      <c r="AZ1059" s="112">
        <v>-7.109503</v>
      </c>
    </row>
    <row r="1060" hidden="1">
      <c r="A1060">
        <f t="shared" si="2"/>
        <v>0</v>
      </c>
      <c r="B1060" t="str">
        <f t="shared" si="3"/>
        <v/>
      </c>
      <c r="C1060" t="str">
        <f>if(and(D$4&gt;1,E1060=PROSES!$D$22),,D1060)</f>
        <v/>
      </c>
      <c r="D1060" s="1" t="str">
        <f>if(and(F$4&gt;1,F1060=PROSES!$B$10),,F1060)</f>
        <v/>
      </c>
      <c r="E1060" t="str">
        <f t="shared" si="4"/>
        <v/>
      </c>
      <c r="F1060" t="str">
        <f t="shared" si="5"/>
        <v/>
      </c>
      <c r="G1060" s="1" t="str">
        <f>if(Z1060=PROSES!$E$29,T1060,)</f>
        <v/>
      </c>
      <c r="H1060" t="str">
        <f>if(X1060=PROSES!$E$29,T1060,)</f>
        <v/>
      </c>
      <c r="I1060" t="str">
        <f t="shared" si="6"/>
        <v/>
      </c>
      <c r="J1060" t="str">
        <f>if(and($K$4&gt;1,R1060=PROSES!$C$2),,K1060)</f>
        <v/>
      </c>
      <c r="K1060" s="1" t="str">
        <f>if(and($L$4&gt;1,L1060=PROSES!$B$2),,L1060)</f>
        <v/>
      </c>
      <c r="L1060" t="str">
        <f t="shared" si="7"/>
        <v/>
      </c>
      <c r="M1060" t="str">
        <f>if(Z1060=PROSES!$B$3,T1060,)</f>
        <v/>
      </c>
      <c r="N1060" t="str">
        <f>if(X1060=PROSES!$B$3,T1060,)</f>
        <v/>
      </c>
      <c r="O1060" t="str">
        <f t="shared" si="8"/>
        <v/>
      </c>
      <c r="P1060" t="str">
        <f>if(Z1060=PROSES!$B$1,T1060,)</f>
        <v/>
      </c>
      <c r="Q1060" t="str">
        <f>if(X1060=PROSES!$B$1,T1060,)</f>
        <v/>
      </c>
      <c r="R1060" t="str">
        <f t="shared" si="9"/>
        <v>PARUNG MULYA5PERURI5</v>
      </c>
      <c r="S1060" s="3"/>
      <c r="T1060" s="68" t="s">
        <v>1750</v>
      </c>
      <c r="U1060" s="68" t="s">
        <v>115</v>
      </c>
      <c r="V1060" s="68" t="s">
        <v>115</v>
      </c>
      <c r="W1060" s="68" t="s">
        <v>90</v>
      </c>
      <c r="X1060" s="68" t="s">
        <v>1710</v>
      </c>
      <c r="Y1060" s="68" t="s">
        <v>85</v>
      </c>
      <c r="Z1060" s="68" t="s">
        <v>1749</v>
      </c>
      <c r="AA1060" s="112" t="s">
        <v>85</v>
      </c>
      <c r="AB1060" s="6"/>
      <c r="AC1060" s="6"/>
      <c r="AD1060" s="112">
        <v>0.0</v>
      </c>
      <c r="AE1060" s="112">
        <v>1.0</v>
      </c>
      <c r="AF1060" s="6"/>
      <c r="AG1060" s="112">
        <v>4.47</v>
      </c>
      <c r="AH1060" s="112">
        <v>1.0</v>
      </c>
      <c r="AI1060" s="68" t="s">
        <v>64</v>
      </c>
      <c r="AJ1060" s="112">
        <v>0.0</v>
      </c>
      <c r="AK1060" s="6"/>
      <c r="AL1060" s="6"/>
      <c r="AM1060" s="112">
        <v>0.0</v>
      </c>
      <c r="AN1060" s="112">
        <v>0.0</v>
      </c>
      <c r="AO1060" s="112">
        <v>100.0</v>
      </c>
      <c r="AP1060" s="112">
        <v>1.0</v>
      </c>
      <c r="AQ1060" s="112">
        <v>1.62</v>
      </c>
      <c r="AR1060" s="112">
        <v>1.266598</v>
      </c>
      <c r="AS1060" s="112">
        <v>82.15014</v>
      </c>
      <c r="AT1060" s="112">
        <v>0.172989</v>
      </c>
      <c r="AU1060" s="112">
        <v>1.254729</v>
      </c>
      <c r="AV1060" s="112">
        <v>0.843489</v>
      </c>
      <c r="AW1060" s="112">
        <v>3.764187</v>
      </c>
      <c r="AX1060" s="112">
        <v>0.0</v>
      </c>
      <c r="AY1060" s="112">
        <v>0.683587</v>
      </c>
      <c r="AZ1060" s="112">
        <v>-7.109503</v>
      </c>
    </row>
    <row r="1061" hidden="1">
      <c r="A1061">
        <f t="shared" si="2"/>
        <v>0</v>
      </c>
      <c r="B1061" t="str">
        <f t="shared" si="3"/>
        <v/>
      </c>
      <c r="C1061" t="str">
        <f>if(and(D$4&gt;1,E1061=PROSES!$D$22),,D1061)</f>
        <v/>
      </c>
      <c r="D1061" s="1" t="str">
        <f>if(and(F$4&gt;1,F1061=PROSES!$B$10),,F1061)</f>
        <v/>
      </c>
      <c r="E1061" t="str">
        <f t="shared" si="4"/>
        <v/>
      </c>
      <c r="F1061" t="str">
        <f t="shared" si="5"/>
        <v/>
      </c>
      <c r="G1061" s="1" t="str">
        <f>if(Z1061=PROSES!$E$29,T1061,)</f>
        <v/>
      </c>
      <c r="H1061" t="str">
        <f>if(X1061=PROSES!$E$29,T1061,)</f>
        <v/>
      </c>
      <c r="I1061" t="str">
        <f t="shared" si="6"/>
        <v/>
      </c>
      <c r="J1061" t="str">
        <f>if(and($K$4&gt;1,R1061=PROSES!$C$2),,K1061)</f>
        <v/>
      </c>
      <c r="K1061" s="1" t="str">
        <f>if(and($L$4&gt;1,L1061=PROSES!$B$2),,L1061)</f>
        <v/>
      </c>
      <c r="L1061" t="str">
        <f t="shared" si="7"/>
        <v/>
      </c>
      <c r="M1061" t="str">
        <f>if(Z1061=PROSES!$B$3,T1061,)</f>
        <v/>
      </c>
      <c r="N1061" t="str">
        <f>if(X1061=PROSES!$B$3,T1061,)</f>
        <v/>
      </c>
      <c r="O1061" t="str">
        <f t="shared" si="8"/>
        <v/>
      </c>
      <c r="P1061" t="str">
        <f>if(Z1061=PROSES!$B$1,T1061,)</f>
        <v/>
      </c>
      <c r="Q1061" t="str">
        <f>if(X1061=PROSES!$B$1,T1061,)</f>
        <v/>
      </c>
      <c r="R1061" t="str">
        <f t="shared" si="9"/>
        <v>PESANGGARAN GISPEMECUTANKELOD5</v>
      </c>
      <c r="S1061" s="3"/>
      <c r="T1061" s="68" t="s">
        <v>1751</v>
      </c>
      <c r="U1061" s="68" t="s">
        <v>140</v>
      </c>
      <c r="V1061" s="68" t="s">
        <v>140</v>
      </c>
      <c r="W1061" s="68" t="s">
        <v>825</v>
      </c>
      <c r="X1061" s="68" t="s">
        <v>1562</v>
      </c>
      <c r="Y1061" s="112" t="s">
        <v>66</v>
      </c>
      <c r="Z1061" s="68" t="s">
        <v>1661</v>
      </c>
      <c r="AA1061" s="112" t="s">
        <v>85</v>
      </c>
      <c r="AB1061" s="6"/>
      <c r="AC1061" s="6"/>
      <c r="AD1061" s="112">
        <v>0.0</v>
      </c>
      <c r="AE1061" s="112">
        <v>1.0</v>
      </c>
      <c r="AF1061" s="6"/>
      <c r="AG1061" s="112">
        <v>4.7</v>
      </c>
      <c r="AH1061" s="112">
        <v>1.0</v>
      </c>
      <c r="AI1061" s="68" t="s">
        <v>64</v>
      </c>
      <c r="AJ1061" s="112">
        <v>0.0</v>
      </c>
      <c r="AK1061" s="6"/>
      <c r="AL1061" s="6"/>
      <c r="AM1061" s="112">
        <v>0.0</v>
      </c>
      <c r="AN1061" s="112">
        <v>0.0</v>
      </c>
      <c r="AO1061" s="112">
        <v>100.0</v>
      </c>
      <c r="AP1061" s="112">
        <v>1.0</v>
      </c>
      <c r="AQ1061" s="112">
        <v>1.2</v>
      </c>
      <c r="AR1061" s="112">
        <v>3.145508</v>
      </c>
      <c r="AS1061" s="112">
        <v>81.30194</v>
      </c>
      <c r="AT1061" s="112">
        <v>0.475687</v>
      </c>
      <c r="AU1061" s="112">
        <v>3.109332</v>
      </c>
      <c r="AV1061" s="112">
        <v>0.0</v>
      </c>
      <c r="AW1061" s="112">
        <v>0.0</v>
      </c>
      <c r="AX1061" s="112">
        <v>0.0</v>
      </c>
      <c r="AY1061" s="112">
        <v>0.3333333</v>
      </c>
      <c r="AZ1061" s="112">
        <v>180.0</v>
      </c>
    </row>
    <row r="1062" hidden="1">
      <c r="A1062">
        <f t="shared" si="2"/>
        <v>0</v>
      </c>
      <c r="B1062" t="str">
        <f t="shared" si="3"/>
        <v/>
      </c>
      <c r="C1062" t="str">
        <f>if(and(D$4&gt;1,E1062=PROSES!$D$22),,D1062)</f>
        <v/>
      </c>
      <c r="D1062" s="1" t="str">
        <f>if(and(F$4&gt;1,F1062=PROSES!$B$10),,F1062)</f>
        <v/>
      </c>
      <c r="E1062" t="str">
        <f t="shared" si="4"/>
        <v/>
      </c>
      <c r="F1062" t="str">
        <f t="shared" si="5"/>
        <v/>
      </c>
      <c r="G1062" s="1" t="str">
        <f>if(Z1062=PROSES!$E$29,T1062,)</f>
        <v/>
      </c>
      <c r="H1062" t="str">
        <f>if(X1062=PROSES!$E$29,T1062,)</f>
        <v/>
      </c>
      <c r="I1062" t="str">
        <f t="shared" si="6"/>
        <v/>
      </c>
      <c r="J1062" t="str">
        <f>if(and($K$4&gt;1,R1062=PROSES!$C$2),,K1062)</f>
        <v/>
      </c>
      <c r="K1062" s="1" t="str">
        <f>if(and($L$4&gt;1,L1062=PROSES!$B$2),,L1062)</f>
        <v/>
      </c>
      <c r="L1062" t="str">
        <f t="shared" si="7"/>
        <v/>
      </c>
      <c r="M1062" t="str">
        <f>if(Z1062=PROSES!$B$3,T1062,)</f>
        <v/>
      </c>
      <c r="N1062" t="str">
        <f>if(X1062=PROSES!$B$3,T1062,)</f>
        <v/>
      </c>
      <c r="O1062" t="str">
        <f t="shared" si="8"/>
        <v/>
      </c>
      <c r="P1062" t="str">
        <f>if(Z1062=PROSES!$B$1,T1062,)</f>
        <v/>
      </c>
      <c r="Q1062" t="str">
        <f>if(X1062=PROSES!$B$1,T1062,)</f>
        <v/>
      </c>
      <c r="R1062" t="str">
        <f t="shared" si="9"/>
        <v>PESANGGARAN GISPESANGGARAN5</v>
      </c>
      <c r="S1062" s="3"/>
      <c r="T1062" s="68" t="s">
        <v>1752</v>
      </c>
      <c r="U1062" s="68" t="s">
        <v>140</v>
      </c>
      <c r="V1062" s="68" t="s">
        <v>140</v>
      </c>
      <c r="W1062" s="68" t="s">
        <v>336</v>
      </c>
      <c r="X1062" s="68" t="s">
        <v>1562</v>
      </c>
      <c r="Y1062" s="112" t="s">
        <v>66</v>
      </c>
      <c r="Z1062" s="68" t="s">
        <v>1753</v>
      </c>
      <c r="AA1062" s="112" t="s">
        <v>1754</v>
      </c>
      <c r="AB1062" s="6"/>
      <c r="AC1062" s="6"/>
      <c r="AD1062" s="112">
        <v>0.0</v>
      </c>
      <c r="AE1062" s="112">
        <v>1.0</v>
      </c>
      <c r="AF1062" s="6"/>
      <c r="AG1062" s="112">
        <v>0.15</v>
      </c>
      <c r="AH1062" s="112">
        <v>1.0</v>
      </c>
      <c r="AI1062" s="68" t="s">
        <v>64</v>
      </c>
      <c r="AJ1062" s="112">
        <v>0.0</v>
      </c>
      <c r="AK1062" s="6"/>
      <c r="AL1062" s="6"/>
      <c r="AM1062" s="112">
        <v>0.0</v>
      </c>
      <c r="AN1062" s="112">
        <v>0.0</v>
      </c>
      <c r="AO1062" s="112">
        <v>100.0</v>
      </c>
      <c r="AP1062" s="112">
        <v>1.0</v>
      </c>
      <c r="AQ1062" s="112">
        <v>1.15</v>
      </c>
      <c r="AR1062" s="112">
        <v>0.01595774</v>
      </c>
      <c r="AS1062" s="112">
        <v>77.84506</v>
      </c>
      <c r="AT1062" s="112">
        <v>0.00336</v>
      </c>
      <c r="AU1062" s="112">
        <v>0.0156</v>
      </c>
      <c r="AV1062" s="112">
        <v>0.02586</v>
      </c>
      <c r="AW1062" s="112">
        <v>0.0468</v>
      </c>
      <c r="AX1062" s="112">
        <v>0.0</v>
      </c>
      <c r="AY1062" s="112">
        <v>0.8035125</v>
      </c>
      <c r="AZ1062" s="112">
        <v>-23.64246</v>
      </c>
    </row>
    <row r="1063" hidden="1">
      <c r="A1063">
        <f t="shared" si="2"/>
        <v>0</v>
      </c>
      <c r="B1063" t="str">
        <f t="shared" si="3"/>
        <v/>
      </c>
      <c r="C1063" t="str">
        <f>if(and(D$4&gt;1,E1063=PROSES!$D$22),,D1063)</f>
        <v/>
      </c>
      <c r="D1063" s="1" t="str">
        <f>if(and(F$4&gt;1,F1063=PROSES!$B$10),,F1063)</f>
        <v/>
      </c>
      <c r="E1063" t="str">
        <f t="shared" si="4"/>
        <v/>
      </c>
      <c r="F1063" t="str">
        <f t="shared" si="5"/>
        <v/>
      </c>
      <c r="G1063" s="1" t="str">
        <f>if(Z1063=PROSES!$E$29,T1063,)</f>
        <v/>
      </c>
      <c r="H1063" t="str">
        <f>if(X1063=PROSES!$E$29,T1063,)</f>
        <v/>
      </c>
      <c r="I1063" t="str">
        <f t="shared" si="6"/>
        <v/>
      </c>
      <c r="J1063" t="str">
        <f>if(and($K$4&gt;1,R1063=PROSES!$C$2),,K1063)</f>
        <v/>
      </c>
      <c r="K1063" s="1" t="str">
        <f>if(and($L$4&gt;1,L1063=PROSES!$B$2),,L1063)</f>
        <v/>
      </c>
      <c r="L1063" t="str">
        <f t="shared" si="7"/>
        <v/>
      </c>
      <c r="M1063" t="str">
        <f>if(Z1063=PROSES!$B$3,T1063,)</f>
        <v/>
      </c>
      <c r="N1063" t="str">
        <f>if(X1063=PROSES!$B$3,T1063,)</f>
        <v/>
      </c>
      <c r="O1063" t="str">
        <f t="shared" si="8"/>
        <v/>
      </c>
      <c r="P1063" t="str">
        <f>if(Z1063=PROSES!$B$1,T1063,)</f>
        <v/>
      </c>
      <c r="Q1063" t="str">
        <f>if(X1063=PROSES!$B$1,T1063,)</f>
        <v/>
      </c>
      <c r="R1063" t="str">
        <f t="shared" si="9"/>
        <v>PESANGGARAN GISPESANGGARAN5</v>
      </c>
      <c r="S1063" s="3"/>
      <c r="T1063" s="68" t="s">
        <v>1755</v>
      </c>
      <c r="U1063" s="68" t="s">
        <v>140</v>
      </c>
      <c r="V1063" s="68" t="s">
        <v>140</v>
      </c>
      <c r="W1063" s="68" t="s">
        <v>336</v>
      </c>
      <c r="X1063" s="68" t="s">
        <v>1562</v>
      </c>
      <c r="Y1063" s="112" t="s">
        <v>1756</v>
      </c>
      <c r="Z1063" s="68" t="s">
        <v>1753</v>
      </c>
      <c r="AA1063" s="112" t="s">
        <v>88</v>
      </c>
      <c r="AB1063" s="6"/>
      <c r="AC1063" s="6"/>
      <c r="AD1063" s="112">
        <v>0.0</v>
      </c>
      <c r="AE1063" s="112">
        <v>1.0</v>
      </c>
      <c r="AF1063" s="6"/>
      <c r="AG1063" s="112">
        <v>0.15</v>
      </c>
      <c r="AH1063" s="112">
        <v>1.0</v>
      </c>
      <c r="AI1063" s="68" t="s">
        <v>64</v>
      </c>
      <c r="AJ1063" s="112">
        <v>0.0</v>
      </c>
      <c r="AK1063" s="6"/>
      <c r="AL1063" s="6"/>
      <c r="AM1063" s="112">
        <v>0.0</v>
      </c>
      <c r="AN1063" s="112">
        <v>0.0</v>
      </c>
      <c r="AO1063" s="112">
        <v>100.0</v>
      </c>
      <c r="AP1063" s="112">
        <v>1.0</v>
      </c>
      <c r="AQ1063" s="112">
        <v>1.15</v>
      </c>
      <c r="AR1063" s="112">
        <v>0.01595774</v>
      </c>
      <c r="AS1063" s="112">
        <v>77.84506</v>
      </c>
      <c r="AT1063" s="112">
        <v>0.00336</v>
      </c>
      <c r="AU1063" s="112">
        <v>0.0156</v>
      </c>
      <c r="AV1063" s="112">
        <v>0.02586</v>
      </c>
      <c r="AW1063" s="112">
        <v>0.0468</v>
      </c>
      <c r="AX1063" s="112">
        <v>0.0</v>
      </c>
      <c r="AY1063" s="112">
        <v>0.8035125</v>
      </c>
      <c r="AZ1063" s="112">
        <v>-23.64246</v>
      </c>
    </row>
    <row r="1064" hidden="1">
      <c r="A1064">
        <f t="shared" si="2"/>
        <v>0</v>
      </c>
      <c r="B1064" t="str">
        <f t="shared" si="3"/>
        <v/>
      </c>
      <c r="C1064" t="str">
        <f>if(and(D$4&gt;1,E1064=PROSES!$D$22),,D1064)</f>
        <v/>
      </c>
      <c r="D1064" s="1" t="str">
        <f>if(and(F$4&gt;1,F1064=PROSES!$B$10),,F1064)</f>
        <v/>
      </c>
      <c r="E1064" t="str">
        <f t="shared" si="4"/>
        <v/>
      </c>
      <c r="F1064" t="str">
        <f t="shared" si="5"/>
        <v/>
      </c>
      <c r="G1064" s="1" t="str">
        <f>if(Z1064=PROSES!$E$29,T1064,)</f>
        <v/>
      </c>
      <c r="H1064" t="str">
        <f>if(X1064=PROSES!$E$29,T1064,)</f>
        <v/>
      </c>
      <c r="I1064" t="str">
        <f t="shared" si="6"/>
        <v/>
      </c>
      <c r="J1064" t="str">
        <f>if(and($K$4&gt;1,R1064=PROSES!$C$2),,K1064)</f>
        <v/>
      </c>
      <c r="K1064" s="1" t="str">
        <f>if(and($L$4&gt;1,L1064=PROSES!$B$2),,L1064)</f>
        <v/>
      </c>
      <c r="L1064" t="str">
        <f t="shared" si="7"/>
        <v/>
      </c>
      <c r="M1064" t="str">
        <f>if(Z1064=PROSES!$B$3,T1064,)</f>
        <v/>
      </c>
      <c r="N1064" t="str">
        <f>if(X1064=PROSES!$B$3,T1064,)</f>
        <v/>
      </c>
      <c r="O1064" t="str">
        <f t="shared" si="8"/>
        <v/>
      </c>
      <c r="P1064" t="str">
        <f>if(Z1064=PROSES!$B$1,T1064,)</f>
        <v/>
      </c>
      <c r="Q1064" t="str">
        <f>if(X1064=PROSES!$B$1,T1064,)</f>
        <v/>
      </c>
      <c r="R1064" t="str">
        <f t="shared" si="9"/>
        <v>PESANGGARAN GISSANUR5</v>
      </c>
      <c r="S1064" s="3"/>
      <c r="T1064" s="68" t="s">
        <v>1757</v>
      </c>
      <c r="U1064" s="68" t="s">
        <v>140</v>
      </c>
      <c r="V1064" s="68" t="s">
        <v>140</v>
      </c>
      <c r="W1064" s="68" t="s">
        <v>1758</v>
      </c>
      <c r="X1064" s="68" t="s">
        <v>1562</v>
      </c>
      <c r="Y1064" s="112" t="s">
        <v>1756</v>
      </c>
      <c r="Z1064" s="68" t="s">
        <v>929</v>
      </c>
      <c r="AA1064" s="68" t="s">
        <v>88</v>
      </c>
      <c r="AB1064" s="6"/>
      <c r="AC1064" s="6"/>
      <c r="AD1064" s="112">
        <v>0.0</v>
      </c>
      <c r="AE1064" s="112">
        <v>1.0</v>
      </c>
      <c r="AF1064" s="6"/>
      <c r="AG1064" s="112">
        <v>7.75</v>
      </c>
      <c r="AH1064" s="112">
        <v>1.0</v>
      </c>
      <c r="AI1064" s="68" t="s">
        <v>64</v>
      </c>
      <c r="AJ1064" s="112">
        <v>0.0</v>
      </c>
      <c r="AK1064" s="6"/>
      <c r="AL1064" s="6"/>
      <c r="AM1064" s="112">
        <v>0.0</v>
      </c>
      <c r="AN1064" s="112">
        <v>0.0</v>
      </c>
      <c r="AO1064" s="112">
        <v>100.0</v>
      </c>
      <c r="AP1064" s="112">
        <v>1.0</v>
      </c>
      <c r="AQ1064" s="112">
        <v>0.4</v>
      </c>
      <c r="AR1064" s="112">
        <v>3.569117</v>
      </c>
      <c r="AS1064" s="112">
        <v>62.36662</v>
      </c>
      <c r="AT1064" s="112">
        <v>1.6554</v>
      </c>
      <c r="AU1064" s="112">
        <v>3.162</v>
      </c>
      <c r="AV1064" s="112">
        <v>2.8179</v>
      </c>
      <c r="AW1064" s="112">
        <v>9.486</v>
      </c>
      <c r="AX1064" s="112">
        <v>0.0</v>
      </c>
      <c r="AY1064" s="112">
        <v>0.6005183</v>
      </c>
      <c r="AZ1064" s="112">
        <v>17.21735</v>
      </c>
    </row>
    <row r="1065">
      <c r="A1065">
        <f t="shared" si="2"/>
        <v>0</v>
      </c>
      <c r="B1065" t="str">
        <f t="shared" si="3"/>
        <v/>
      </c>
      <c r="C1065" t="str">
        <f>if(and(D$4&gt;1,E1065=PROSES!$D$22),,D1065)</f>
        <v/>
      </c>
      <c r="D1065" s="1" t="str">
        <f>if(and(F$4&gt;1,F1065=PROSES!$B$10),,F1065)</f>
        <v/>
      </c>
      <c r="E1065" t="str">
        <f t="shared" si="4"/>
        <v/>
      </c>
      <c r="F1065" t="str">
        <f t="shared" si="5"/>
        <v/>
      </c>
      <c r="G1065" s="1" t="str">
        <f>if(Z1065=PROSES!$E$29,T1065,)</f>
        <v/>
      </c>
      <c r="H1065" t="str">
        <f>if(X1065=PROSES!$E$29,T1065,)</f>
        <v/>
      </c>
      <c r="I1065" t="str">
        <f t="shared" si="6"/>
        <v/>
      </c>
      <c r="J1065" t="str">
        <f>if(and($K$4&gt;1,R1065=PROSES!$C$2),,K1065)</f>
        <v/>
      </c>
      <c r="K1065" s="1" t="str">
        <f>if(and($L$4&gt;1,L1065=PROSES!$B$2),,L1065)</f>
        <v/>
      </c>
      <c r="L1065" t="str">
        <f t="shared" si="7"/>
        <v/>
      </c>
      <c r="M1065" t="str">
        <f>if(Z1065=PROSES!$B$3,T1065,)</f>
        <v/>
      </c>
      <c r="N1065" t="str">
        <f>if(X1065=PROSES!$B$3,T1065,)</f>
        <v/>
      </c>
      <c r="O1065" t="str">
        <f t="shared" si="8"/>
        <v/>
      </c>
      <c r="P1065" t="str">
        <f>if(Z1065=PROSES!$B$1,T1065,)</f>
        <v/>
      </c>
      <c r="Q1065" t="str">
        <f>if(X1065=PROSES!$B$1,T1065,)</f>
        <v/>
      </c>
      <c r="R1065" t="str">
        <f t="shared" si="9"/>
        <v>PESANGGARAN GISSANUR5</v>
      </c>
      <c r="S1065" s="3"/>
      <c r="T1065" s="68" t="s">
        <v>1759</v>
      </c>
      <c r="U1065" s="68" t="s">
        <v>140</v>
      </c>
      <c r="V1065" s="68" t="s">
        <v>140</v>
      </c>
      <c r="W1065" s="114" t="s">
        <v>141</v>
      </c>
      <c r="X1065" s="68" t="s">
        <v>1562</v>
      </c>
      <c r="Y1065" s="68" t="s">
        <v>1756</v>
      </c>
      <c r="Z1065" s="68" t="s">
        <v>929</v>
      </c>
      <c r="AA1065" s="112" t="s">
        <v>85</v>
      </c>
      <c r="AB1065" s="6"/>
      <c r="AC1065" s="6"/>
      <c r="AD1065" s="112">
        <v>0.0</v>
      </c>
      <c r="AE1065" s="112">
        <v>1.0</v>
      </c>
      <c r="AF1065" s="6"/>
      <c r="AG1065" s="112">
        <v>7.75</v>
      </c>
      <c r="AH1065" s="112">
        <v>1.0</v>
      </c>
      <c r="AI1065" s="68" t="s">
        <v>64</v>
      </c>
      <c r="AJ1065" s="112">
        <v>0.0</v>
      </c>
      <c r="AK1065" s="6"/>
      <c r="AL1065" s="6"/>
      <c r="AM1065" s="112">
        <v>0.0</v>
      </c>
      <c r="AN1065" s="112">
        <v>0.0</v>
      </c>
      <c r="AO1065" s="112">
        <v>100.0</v>
      </c>
      <c r="AP1065" s="112">
        <v>1.0</v>
      </c>
      <c r="AQ1065" s="112">
        <v>0.645</v>
      </c>
      <c r="AR1065" s="112">
        <v>3.254797</v>
      </c>
      <c r="AS1065" s="112">
        <v>70.96105</v>
      </c>
      <c r="AT1065" s="112">
        <v>1.06175</v>
      </c>
      <c r="AU1065" s="112">
        <v>3.07675</v>
      </c>
      <c r="AV1065" s="112">
        <v>2.22425</v>
      </c>
      <c r="AW1065" s="112">
        <v>9.230249</v>
      </c>
      <c r="AX1065" s="112">
        <v>0.0</v>
      </c>
      <c r="AY1065" s="112">
        <v>0.6413451</v>
      </c>
      <c r="AZ1065" s="112">
        <v>8.340887</v>
      </c>
    </row>
    <row r="1066" hidden="1">
      <c r="A1066">
        <f t="shared" si="2"/>
        <v>0</v>
      </c>
      <c r="B1066" t="str">
        <f t="shared" si="3"/>
        <v/>
      </c>
      <c r="C1066" t="str">
        <f>if(and(D$4&gt;1,E1066=PROSES!$D$22),,D1066)</f>
        <v/>
      </c>
      <c r="D1066" s="1" t="str">
        <f>if(and(F$4&gt;1,F1066=PROSES!$B$10),,F1066)</f>
        <v/>
      </c>
      <c r="E1066" t="str">
        <f t="shared" si="4"/>
        <v/>
      </c>
      <c r="F1066" t="str">
        <f t="shared" si="5"/>
        <v/>
      </c>
      <c r="G1066" s="1" t="str">
        <f>if(Z1066=PROSES!$E$29,T1066,)</f>
        <v/>
      </c>
      <c r="H1066" t="str">
        <f>if(X1066=PROSES!$E$29,T1066,)</f>
        <v/>
      </c>
      <c r="I1066" t="str">
        <f t="shared" si="6"/>
        <v/>
      </c>
      <c r="J1066" t="str">
        <f>if(and($K$4&gt;1,R1066=PROSES!$C$2),,K1066)</f>
        <v/>
      </c>
      <c r="K1066" s="1" t="str">
        <f>if(and($L$4&gt;1,L1066=PROSES!$B$2),,L1066)</f>
        <v/>
      </c>
      <c r="L1066" t="str">
        <f t="shared" si="7"/>
        <v/>
      </c>
      <c r="M1066" t="str">
        <f>if(Z1066=PROSES!$B$3,T1066,)</f>
        <v/>
      </c>
      <c r="N1066" t="str">
        <f>if(X1066=PROSES!$B$3,T1066,)</f>
        <v/>
      </c>
      <c r="O1066" t="str">
        <f t="shared" si="8"/>
        <v/>
      </c>
      <c r="P1066" t="str">
        <f>if(Z1066=PROSES!$B$1,T1066,)</f>
        <v/>
      </c>
      <c r="Q1066" t="str">
        <f>if(X1066=PROSES!$B$1,T1066,)</f>
        <v/>
      </c>
      <c r="R1066" t="str">
        <f t="shared" si="9"/>
        <v>PASAR KEMIS</v>
      </c>
      <c r="S1066" s="3"/>
      <c r="T1066" s="68" t="s">
        <v>1761</v>
      </c>
      <c r="U1066" s="68" t="s">
        <v>58</v>
      </c>
      <c r="V1066" s="68" t="s">
        <v>58</v>
      </c>
      <c r="W1066" s="68" t="s">
        <v>90</v>
      </c>
      <c r="X1066" s="68" t="s">
        <v>647</v>
      </c>
      <c r="Y1066" s="113">
        <v>44201.0</v>
      </c>
      <c r="Z1066" s="68"/>
      <c r="AA1066" s="68" t="s">
        <v>857</v>
      </c>
      <c r="AB1066" s="6"/>
      <c r="AC1066" s="6"/>
      <c r="AD1066" s="112">
        <v>1.0</v>
      </c>
      <c r="AE1066" s="112">
        <v>1.0</v>
      </c>
      <c r="AF1066" s="6"/>
      <c r="AG1066" s="112">
        <v>3.969</v>
      </c>
      <c r="AH1066" s="112">
        <v>1.0</v>
      </c>
      <c r="AI1066" s="68" t="s">
        <v>64</v>
      </c>
      <c r="AJ1066" s="112">
        <v>0.0</v>
      </c>
      <c r="AK1066" s="6"/>
      <c r="AL1066" s="6"/>
      <c r="AM1066" s="112">
        <v>0.0</v>
      </c>
      <c r="AN1066" s="112">
        <v>0.0</v>
      </c>
      <c r="AO1066" s="112">
        <v>100.0</v>
      </c>
      <c r="AP1066" s="112">
        <v>1.0</v>
      </c>
      <c r="AQ1066" s="112">
        <v>1.62</v>
      </c>
      <c r="AR1066" s="112">
        <v>1.124637</v>
      </c>
      <c r="AS1066" s="112">
        <v>82.15014</v>
      </c>
      <c r="AT1066" s="112">
        <v>0.1536003</v>
      </c>
      <c r="AU1066" s="112">
        <v>1.114098</v>
      </c>
      <c r="AV1066" s="112">
        <v>0.7489504</v>
      </c>
      <c r="AW1066" s="112">
        <v>3.342295</v>
      </c>
      <c r="AX1066" s="112">
        <v>0.0</v>
      </c>
      <c r="AY1066" s="112">
        <v>0.683587</v>
      </c>
      <c r="AZ1066" s="112">
        <v>-7.109503</v>
      </c>
    </row>
    <row r="1067" hidden="1">
      <c r="A1067">
        <f t="shared" si="2"/>
        <v>0</v>
      </c>
      <c r="B1067" t="str">
        <f t="shared" si="3"/>
        <v/>
      </c>
      <c r="C1067" t="str">
        <f>if(and(D$4&gt;1,E1067=PROSES!$D$22),,D1067)</f>
        <v/>
      </c>
      <c r="D1067" s="1" t="str">
        <f>if(and(F$4&gt;1,F1067=PROSES!$B$10),,F1067)</f>
        <v/>
      </c>
      <c r="E1067" t="str">
        <f t="shared" si="4"/>
        <v/>
      </c>
      <c r="F1067" t="str">
        <f t="shared" si="5"/>
        <v/>
      </c>
      <c r="G1067" s="1" t="str">
        <f>if(Z1067=PROSES!$E$29,T1067,)</f>
        <v/>
      </c>
      <c r="H1067" t="str">
        <f>if(X1067=PROSES!$E$29,T1067,)</f>
        <v/>
      </c>
      <c r="I1067" t="str">
        <f t="shared" si="6"/>
        <v/>
      </c>
      <c r="J1067" t="str">
        <f>if(and($K$4&gt;1,R1067=PROSES!$C$2),,K1067)</f>
        <v/>
      </c>
      <c r="K1067" s="1" t="str">
        <f>if(and($L$4&gt;1,L1067=PROSES!$B$2),,L1067)</f>
        <v/>
      </c>
      <c r="L1067" t="str">
        <f t="shared" si="7"/>
        <v/>
      </c>
      <c r="M1067" t="str">
        <f>if(Z1067=PROSES!$B$3,T1067,)</f>
        <v/>
      </c>
      <c r="N1067" t="str">
        <f>if(X1067=PROSES!$B$3,T1067,)</f>
        <v/>
      </c>
      <c r="O1067" t="str">
        <f t="shared" si="8"/>
        <v/>
      </c>
      <c r="P1067" t="str">
        <f>if(Z1067=PROSES!$B$1,T1067,)</f>
        <v/>
      </c>
      <c r="Q1067" t="str">
        <f>if(X1067=PROSES!$B$1,T1067,)</f>
        <v/>
      </c>
      <c r="R1067" t="str">
        <f t="shared" si="9"/>
        <v>GAJAH TUNGGAL</v>
      </c>
      <c r="S1067" s="3"/>
      <c r="T1067" s="68" t="s">
        <v>1765</v>
      </c>
      <c r="U1067" s="68" t="s">
        <v>58</v>
      </c>
      <c r="V1067" s="68" t="s">
        <v>58</v>
      </c>
      <c r="W1067" s="114" t="s">
        <v>1763</v>
      </c>
      <c r="X1067" s="68"/>
      <c r="Y1067" s="68" t="s">
        <v>857</v>
      </c>
      <c r="Z1067" s="68" t="s">
        <v>1764</v>
      </c>
      <c r="AA1067" s="112" t="s">
        <v>66</v>
      </c>
      <c r="AB1067" s="6"/>
      <c r="AC1067" s="6"/>
      <c r="AD1067" s="112">
        <v>1.0</v>
      </c>
      <c r="AE1067" s="112">
        <v>1.0</v>
      </c>
      <c r="AF1067" s="6"/>
      <c r="AG1067" s="112">
        <v>3.57</v>
      </c>
      <c r="AH1067" s="112">
        <v>1.0</v>
      </c>
      <c r="AI1067" s="68" t="s">
        <v>64</v>
      </c>
      <c r="AJ1067" s="112">
        <v>0.0</v>
      </c>
      <c r="AK1067" s="6"/>
      <c r="AL1067" s="6"/>
      <c r="AM1067" s="112">
        <v>0.0</v>
      </c>
      <c r="AN1067" s="112">
        <v>0.0</v>
      </c>
      <c r="AO1067" s="112">
        <v>100.0</v>
      </c>
      <c r="AP1067" s="112">
        <v>1.0</v>
      </c>
      <c r="AQ1067" s="112">
        <v>1.856</v>
      </c>
      <c r="AR1067" s="112">
        <v>0.7668991</v>
      </c>
      <c r="AS1067" s="112">
        <v>72.61097</v>
      </c>
      <c r="AT1067" s="112">
        <v>0.229194</v>
      </c>
      <c r="AU1067" s="112">
        <v>0.73185</v>
      </c>
      <c r="AV1067" s="112">
        <v>0.764694</v>
      </c>
      <c r="AW1067" s="112">
        <v>2.19555</v>
      </c>
      <c r="AX1067" s="112">
        <v>0.0</v>
      </c>
      <c r="AY1067" s="112">
        <v>0.677439</v>
      </c>
      <c r="AZ1067" s="112">
        <v>-2.706203</v>
      </c>
    </row>
    <row r="1068" hidden="1">
      <c r="A1068">
        <f t="shared" si="2"/>
        <v>0</v>
      </c>
      <c r="B1068" t="str">
        <f t="shared" si="3"/>
        <v/>
      </c>
      <c r="C1068" t="str">
        <f>if(and(D$4&gt;1,E1068=PROSES!$D$22),,D1068)</f>
        <v/>
      </c>
      <c r="D1068" s="1" t="str">
        <f>if(and(F$4&gt;1,F1068=PROSES!$B$10),,F1068)</f>
        <v/>
      </c>
      <c r="E1068" t="str">
        <f t="shared" si="4"/>
        <v/>
      </c>
      <c r="F1068" t="str">
        <f t="shared" si="5"/>
        <v/>
      </c>
      <c r="G1068" s="1" t="str">
        <f>if(Z1068=PROSES!$E$29,T1068,)</f>
        <v/>
      </c>
      <c r="H1068" t="str">
        <f>if(X1068=PROSES!$E$29,T1068,)</f>
        <v/>
      </c>
      <c r="I1068" t="str">
        <f t="shared" si="6"/>
        <v/>
      </c>
      <c r="J1068" t="str">
        <f>if(and($K$4&gt;1,R1068=PROSES!$C$2),,K1068)</f>
        <v/>
      </c>
      <c r="K1068" s="1" t="str">
        <f>if(and($L$4&gt;1,L1068=PROSES!$B$2),,L1068)</f>
        <v/>
      </c>
      <c r="L1068" t="str">
        <f t="shared" si="7"/>
        <v/>
      </c>
      <c r="M1068" t="str">
        <f>if(Z1068=PROSES!$B$3,T1068,)</f>
        <v/>
      </c>
      <c r="N1068" t="str">
        <f>if(X1068=PROSES!$B$3,T1068,)</f>
        <v/>
      </c>
      <c r="O1068" t="str">
        <f t="shared" si="8"/>
        <v/>
      </c>
      <c r="P1068" t="str">
        <f>if(Z1068=PROSES!$B$1,T1068,)</f>
        <v/>
      </c>
      <c r="Q1068" t="str">
        <f>if(X1068=PROSES!$B$1,T1068,)</f>
        <v/>
      </c>
      <c r="R1068" t="str">
        <f t="shared" si="9"/>
        <v>PASAR KEMISNEW PASAR KEMIS</v>
      </c>
      <c r="S1068" s="3"/>
      <c r="T1068" s="68" t="s">
        <v>1766</v>
      </c>
      <c r="U1068" s="68" t="s">
        <v>58</v>
      </c>
      <c r="V1068" s="68" t="s">
        <v>58</v>
      </c>
      <c r="W1068" s="68" t="s">
        <v>90</v>
      </c>
      <c r="X1068" s="68" t="s">
        <v>647</v>
      </c>
      <c r="Y1068" s="113">
        <v>44201.0</v>
      </c>
      <c r="Z1068" s="68" t="s">
        <v>1767</v>
      </c>
      <c r="AA1068" s="112" t="s">
        <v>66</v>
      </c>
      <c r="AB1068" s="6"/>
      <c r="AC1068" s="6"/>
      <c r="AD1068" s="112">
        <v>0.0</v>
      </c>
      <c r="AE1068" s="112">
        <v>1.0</v>
      </c>
      <c r="AF1068" s="6"/>
      <c r="AG1068" s="112">
        <v>6.54</v>
      </c>
      <c r="AH1068" s="112">
        <v>1.0</v>
      </c>
      <c r="AI1068" s="68" t="s">
        <v>64</v>
      </c>
      <c r="AJ1068" s="112">
        <v>0.0</v>
      </c>
      <c r="AK1068" s="6"/>
      <c r="AL1068" s="6"/>
      <c r="AM1068" s="112">
        <v>0.0</v>
      </c>
      <c r="AN1068" s="112">
        <v>0.0</v>
      </c>
      <c r="AO1068" s="112">
        <v>100.0</v>
      </c>
      <c r="AP1068" s="112">
        <v>1.0</v>
      </c>
      <c r="AQ1068" s="112">
        <v>1.62</v>
      </c>
      <c r="AR1068" s="112">
        <v>1.853143</v>
      </c>
      <c r="AS1068" s="112">
        <v>82.15014</v>
      </c>
      <c r="AT1068" s="112">
        <v>0.253098</v>
      </c>
      <c r="AU1068" s="112">
        <v>1.835778</v>
      </c>
      <c r="AV1068" s="112">
        <v>1.234098</v>
      </c>
      <c r="AW1068" s="112">
        <v>5.507334</v>
      </c>
      <c r="AX1068" s="112">
        <v>0.0</v>
      </c>
      <c r="AY1068" s="112">
        <v>0.683587</v>
      </c>
      <c r="AZ1068" s="112">
        <v>-7.109503</v>
      </c>
    </row>
    <row r="1069" hidden="1">
      <c r="A1069">
        <f t="shared" si="2"/>
        <v>0</v>
      </c>
      <c r="B1069" t="str">
        <f t="shared" si="3"/>
        <v/>
      </c>
      <c r="C1069" t="str">
        <f>if(and(D$4&gt;1,E1069=PROSES!$D$22),,D1069)</f>
        <v/>
      </c>
      <c r="D1069" s="1" t="str">
        <f>if(and(F$4&gt;1,F1069=PROSES!$B$10),,F1069)</f>
        <v/>
      </c>
      <c r="E1069" t="str">
        <f t="shared" si="4"/>
        <v/>
      </c>
      <c r="F1069" t="str">
        <f t="shared" si="5"/>
        <v/>
      </c>
      <c r="G1069" s="1" t="str">
        <f>if(Z1069=PROSES!$E$29,T1069,)</f>
        <v/>
      </c>
      <c r="H1069" t="str">
        <f>if(X1069=PROSES!$E$29,T1069,)</f>
        <v/>
      </c>
      <c r="I1069" t="str">
        <f t="shared" si="6"/>
        <v/>
      </c>
      <c r="J1069" t="str">
        <f>if(and($K$4&gt;1,R1069=PROSES!$C$2),,K1069)</f>
        <v/>
      </c>
      <c r="K1069" s="1" t="str">
        <f>if(and($L$4&gt;1,L1069=PROSES!$B$2),,L1069)</f>
        <v/>
      </c>
      <c r="L1069" t="str">
        <f t="shared" si="7"/>
        <v/>
      </c>
      <c r="M1069" t="str">
        <f>if(Z1069=PROSES!$B$3,T1069,)</f>
        <v/>
      </c>
      <c r="N1069" t="str">
        <f>if(X1069=PROSES!$B$3,T1069,)</f>
        <v/>
      </c>
      <c r="O1069" t="str">
        <f t="shared" si="8"/>
        <v/>
      </c>
      <c r="P1069" t="str">
        <f>if(Z1069=PROSES!$B$1,T1069,)</f>
        <v/>
      </c>
      <c r="Q1069" t="str">
        <f>if(X1069=PROSES!$B$1,T1069,)</f>
        <v/>
      </c>
      <c r="R1069" t="str">
        <f t="shared" si="9"/>
        <v>PASAR KEMISNEW PASAR KEMIS</v>
      </c>
      <c r="S1069" s="3"/>
      <c r="T1069" s="68" t="s">
        <v>1768</v>
      </c>
      <c r="U1069" s="68" t="s">
        <v>58</v>
      </c>
      <c r="V1069" s="68" t="s">
        <v>58</v>
      </c>
      <c r="W1069" s="68" t="s">
        <v>90</v>
      </c>
      <c r="X1069" s="68" t="s">
        <v>647</v>
      </c>
      <c r="Y1069" s="113">
        <v>44232.0</v>
      </c>
      <c r="Z1069" s="68" t="s">
        <v>1767</v>
      </c>
      <c r="AA1069" s="112" t="s">
        <v>66</v>
      </c>
      <c r="AB1069" s="6"/>
      <c r="AC1069" s="6"/>
      <c r="AD1069" s="112">
        <v>0.0</v>
      </c>
      <c r="AE1069" s="112">
        <v>1.0</v>
      </c>
      <c r="AF1069" s="6"/>
      <c r="AG1069" s="112">
        <v>6.54</v>
      </c>
      <c r="AH1069" s="112">
        <v>1.0</v>
      </c>
      <c r="AI1069" s="68" t="s">
        <v>64</v>
      </c>
      <c r="AJ1069" s="112">
        <v>0.0</v>
      </c>
      <c r="AK1069" s="6"/>
      <c r="AL1069" s="6"/>
      <c r="AM1069" s="112">
        <v>0.0</v>
      </c>
      <c r="AN1069" s="112">
        <v>0.0</v>
      </c>
      <c r="AO1069" s="112">
        <v>100.0</v>
      </c>
      <c r="AP1069" s="112">
        <v>1.0</v>
      </c>
      <c r="AQ1069" s="112">
        <v>1.62</v>
      </c>
      <c r="AR1069" s="112">
        <v>1.853143</v>
      </c>
      <c r="AS1069" s="112">
        <v>82.15014</v>
      </c>
      <c r="AT1069" s="112">
        <v>0.253098</v>
      </c>
      <c r="AU1069" s="112">
        <v>1.835778</v>
      </c>
      <c r="AV1069" s="112">
        <v>1.234098</v>
      </c>
      <c r="AW1069" s="112">
        <v>5.507334</v>
      </c>
      <c r="AX1069" s="112">
        <v>0.0</v>
      </c>
      <c r="AY1069" s="112">
        <v>0.683587</v>
      </c>
      <c r="AZ1069" s="112">
        <v>-7.109503</v>
      </c>
    </row>
    <row r="1070" hidden="1">
      <c r="A1070">
        <f t="shared" si="2"/>
        <v>0</v>
      </c>
      <c r="B1070" t="str">
        <f t="shared" si="3"/>
        <v/>
      </c>
      <c r="C1070" t="str">
        <f>if(and(D$4&gt;1,E1070=PROSES!$D$22),,D1070)</f>
        <v/>
      </c>
      <c r="D1070" s="1" t="str">
        <f>if(and(F$4&gt;1,F1070=PROSES!$B$10),,F1070)</f>
        <v/>
      </c>
      <c r="E1070" t="str">
        <f t="shared" si="4"/>
        <v/>
      </c>
      <c r="F1070" t="str">
        <f t="shared" si="5"/>
        <v/>
      </c>
      <c r="G1070" s="1" t="str">
        <f>if(Z1070=PROSES!$E$29,T1070,)</f>
        <v/>
      </c>
      <c r="H1070" t="str">
        <f>if(X1070=PROSES!$E$29,T1070,)</f>
        <v/>
      </c>
      <c r="I1070" t="str">
        <f t="shared" si="6"/>
        <v/>
      </c>
      <c r="J1070" t="str">
        <f>if(and($K$4&gt;1,R1070=PROSES!$C$2),,K1070)</f>
        <v/>
      </c>
      <c r="K1070" s="1" t="str">
        <f>if(and($L$4&gt;1,L1070=PROSES!$B$2),,L1070)</f>
        <v/>
      </c>
      <c r="L1070" t="str">
        <f t="shared" si="7"/>
        <v/>
      </c>
      <c r="M1070" t="str">
        <f>if(Z1070=PROSES!$B$3,T1070,)</f>
        <v/>
      </c>
      <c r="N1070" t="str">
        <f>if(X1070=PROSES!$B$3,T1070,)</f>
        <v/>
      </c>
      <c r="O1070" t="str">
        <f t="shared" si="8"/>
        <v/>
      </c>
      <c r="P1070" t="str">
        <f>if(Z1070=PROSES!$B$1,T1070,)</f>
        <v/>
      </c>
      <c r="Q1070" t="str">
        <f>if(X1070=PROSES!$B$1,T1070,)</f>
        <v/>
      </c>
      <c r="R1070" t="str">
        <f t="shared" si="9"/>
        <v>PASAR KEMISSEPATAN</v>
      </c>
      <c r="S1070" s="3"/>
      <c r="T1070" s="68" t="s">
        <v>1769</v>
      </c>
      <c r="U1070" s="68" t="s">
        <v>58</v>
      </c>
      <c r="V1070" s="68" t="s">
        <v>58</v>
      </c>
      <c r="W1070" s="68" t="s">
        <v>90</v>
      </c>
      <c r="X1070" s="68" t="s">
        <v>647</v>
      </c>
      <c r="Y1070" s="115">
        <v>44201.0</v>
      </c>
      <c r="Z1070" s="68" t="s">
        <v>1770</v>
      </c>
      <c r="AA1070" s="115">
        <v>44232.0</v>
      </c>
      <c r="AB1070" s="6"/>
      <c r="AC1070" s="6"/>
      <c r="AD1070" s="112">
        <v>0.0</v>
      </c>
      <c r="AE1070" s="112">
        <v>1.0</v>
      </c>
      <c r="AF1070" s="6"/>
      <c r="AG1070" s="112">
        <v>10.3</v>
      </c>
      <c r="AH1070" s="112">
        <v>1.0</v>
      </c>
      <c r="AI1070" s="68" t="s">
        <v>64</v>
      </c>
      <c r="AJ1070" s="112">
        <v>0.0</v>
      </c>
      <c r="AK1070" s="6"/>
      <c r="AL1070" s="6"/>
      <c r="AM1070" s="112">
        <v>0.0</v>
      </c>
      <c r="AN1070" s="112">
        <v>0.0</v>
      </c>
      <c r="AO1070" s="112">
        <v>100.0</v>
      </c>
      <c r="AP1070" s="112">
        <v>1.0</v>
      </c>
      <c r="AQ1070" s="112">
        <v>1.62</v>
      </c>
      <c r="AR1070" s="112">
        <v>2.918559</v>
      </c>
      <c r="AS1070" s="112">
        <v>82.15014</v>
      </c>
      <c r="AT1070" s="112">
        <v>0.39861</v>
      </c>
      <c r="AU1070" s="112">
        <v>2.89121</v>
      </c>
      <c r="AV1070" s="112">
        <v>1.94361</v>
      </c>
      <c r="AW1070" s="112">
        <v>8.673631</v>
      </c>
      <c r="AX1070" s="112">
        <v>0.0</v>
      </c>
      <c r="AY1070" s="112">
        <v>0.683587</v>
      </c>
      <c r="AZ1070" s="112">
        <v>-7.109503</v>
      </c>
    </row>
    <row r="1071" hidden="1">
      <c r="A1071">
        <f t="shared" si="2"/>
        <v>0</v>
      </c>
      <c r="B1071" t="str">
        <f t="shared" si="3"/>
        <v/>
      </c>
      <c r="C1071" t="str">
        <f>if(and(D$4&gt;1,E1071=PROSES!$D$22),,D1071)</f>
        <v/>
      </c>
      <c r="D1071" s="1" t="str">
        <f>if(and(F$4&gt;1,F1071=PROSES!$B$10),,F1071)</f>
        <v/>
      </c>
      <c r="E1071" t="str">
        <f t="shared" si="4"/>
        <v/>
      </c>
      <c r="F1071" t="str">
        <f t="shared" si="5"/>
        <v/>
      </c>
      <c r="G1071" s="1" t="str">
        <f>if(Z1071=PROSES!$E$29,T1071,)</f>
        <v/>
      </c>
      <c r="H1071" t="str">
        <f>if(X1071=PROSES!$E$29,T1071,)</f>
        <v/>
      </c>
      <c r="I1071" t="str">
        <f t="shared" si="6"/>
        <v/>
      </c>
      <c r="J1071" t="str">
        <f>if(and($K$4&gt;1,R1071=PROSES!$C$2),,K1071)</f>
        <v/>
      </c>
      <c r="K1071" s="1" t="str">
        <f>if(and($L$4&gt;1,L1071=PROSES!$B$2),,L1071)</f>
        <v/>
      </c>
      <c r="L1071" t="str">
        <f t="shared" si="7"/>
        <v/>
      </c>
      <c r="M1071" t="str">
        <f>if(Z1071=PROSES!$B$3,T1071,)</f>
        <v/>
      </c>
      <c r="N1071" t="str">
        <f>if(X1071=PROSES!$B$3,T1071,)</f>
        <v/>
      </c>
      <c r="O1071" t="str">
        <f t="shared" si="8"/>
        <v/>
      </c>
      <c r="P1071" t="str">
        <f>if(Z1071=PROSES!$B$1,T1071,)</f>
        <v/>
      </c>
      <c r="Q1071" t="str">
        <f>if(X1071=PROSES!$B$1,T1071,)</f>
        <v/>
      </c>
      <c r="R1071" t="str">
        <f t="shared" si="9"/>
        <v>PASAR KEMISSEPATAN</v>
      </c>
      <c r="S1071" s="3"/>
      <c r="T1071" s="68" t="s">
        <v>1771</v>
      </c>
      <c r="U1071" s="68" t="s">
        <v>58</v>
      </c>
      <c r="V1071" s="68" t="s">
        <v>58</v>
      </c>
      <c r="W1071" s="68" t="s">
        <v>90</v>
      </c>
      <c r="X1071" s="68" t="s">
        <v>647</v>
      </c>
      <c r="Y1071" s="115">
        <v>44201.0</v>
      </c>
      <c r="Z1071" s="68" t="s">
        <v>1770</v>
      </c>
      <c r="AA1071" s="115">
        <v>44201.0</v>
      </c>
      <c r="AB1071" s="6"/>
      <c r="AC1071" s="6"/>
      <c r="AD1071" s="112">
        <v>0.0</v>
      </c>
      <c r="AE1071" s="112">
        <v>1.0</v>
      </c>
      <c r="AF1071" s="6"/>
      <c r="AG1071" s="112">
        <v>10.3</v>
      </c>
      <c r="AH1071" s="112">
        <v>1.0</v>
      </c>
      <c r="AI1071" s="68" t="s">
        <v>64</v>
      </c>
      <c r="AJ1071" s="112">
        <v>0.0</v>
      </c>
      <c r="AK1071" s="6"/>
      <c r="AL1071" s="6"/>
      <c r="AM1071" s="112">
        <v>0.0</v>
      </c>
      <c r="AN1071" s="112">
        <v>0.0</v>
      </c>
      <c r="AO1071" s="112">
        <v>100.0</v>
      </c>
      <c r="AP1071" s="112">
        <v>1.0</v>
      </c>
      <c r="AQ1071" s="112">
        <v>1.62</v>
      </c>
      <c r="AR1071" s="112">
        <v>2.918559</v>
      </c>
      <c r="AS1071" s="112">
        <v>82.15014</v>
      </c>
      <c r="AT1071" s="112">
        <v>0.39861</v>
      </c>
      <c r="AU1071" s="112">
        <v>2.89121</v>
      </c>
      <c r="AV1071" s="112">
        <v>1.94361</v>
      </c>
      <c r="AW1071" s="112">
        <v>8.673631</v>
      </c>
      <c r="AX1071" s="112">
        <v>0.0</v>
      </c>
      <c r="AY1071" s="112">
        <v>0.683587</v>
      </c>
      <c r="AZ1071" s="112">
        <v>-7.109503</v>
      </c>
    </row>
    <row r="1072" hidden="1">
      <c r="A1072">
        <f t="shared" si="2"/>
        <v>0</v>
      </c>
      <c r="B1072" t="str">
        <f t="shared" si="3"/>
        <v/>
      </c>
      <c r="C1072" t="str">
        <f>if(and(D$4&gt;1,E1072=PROSES!$D$22),,D1072)</f>
        <v/>
      </c>
      <c r="D1072" s="1" t="str">
        <f>if(and(F$4&gt;1,F1072=PROSES!$B$10),,F1072)</f>
        <v/>
      </c>
      <c r="E1072" t="str">
        <f t="shared" si="4"/>
        <v/>
      </c>
      <c r="F1072" t="str">
        <f t="shared" si="5"/>
        <v/>
      </c>
      <c r="G1072" s="1" t="str">
        <f>if(Z1072=PROSES!$E$29,T1072,)</f>
        <v/>
      </c>
      <c r="H1072" t="str">
        <f>if(X1072=PROSES!$E$29,T1072,)</f>
        <v/>
      </c>
      <c r="I1072" t="str">
        <f t="shared" si="6"/>
        <v/>
      </c>
      <c r="J1072" t="str">
        <f>if(and($K$4&gt;1,R1072=PROSES!$C$2),,K1072)</f>
        <v/>
      </c>
      <c r="K1072" s="1" t="str">
        <f>if(and($L$4&gt;1,L1072=PROSES!$B$2),,L1072)</f>
        <v/>
      </c>
      <c r="L1072" t="str">
        <f t="shared" si="7"/>
        <v/>
      </c>
      <c r="M1072" t="str">
        <f>if(Z1072=PROSES!$B$3,T1072,)</f>
        <v/>
      </c>
      <c r="N1072" t="str">
        <f>if(X1072=PROSES!$B$3,T1072,)</f>
        <v/>
      </c>
      <c r="O1072" t="str">
        <f t="shared" si="8"/>
        <v/>
      </c>
      <c r="P1072" t="str">
        <f>if(Z1072=PROSES!$B$1,T1072,)</f>
        <v/>
      </c>
      <c r="Q1072" t="str">
        <f>if(X1072=PROSES!$B$1,T1072,)</f>
        <v/>
      </c>
      <c r="R1072" t="str">
        <f t="shared" si="9"/>
        <v>KARET</v>
      </c>
      <c r="S1072" s="3"/>
      <c r="T1072" s="68" t="s">
        <v>3960</v>
      </c>
      <c r="U1072" s="68" t="s">
        <v>58</v>
      </c>
      <c r="V1072" s="68" t="s">
        <v>58</v>
      </c>
      <c r="W1072" s="68" t="s">
        <v>716</v>
      </c>
      <c r="X1072" s="68" t="s">
        <v>100</v>
      </c>
      <c r="Y1072" s="68" t="s">
        <v>61</v>
      </c>
      <c r="Z1072" s="68"/>
      <c r="AA1072" s="68" t="s">
        <v>722</v>
      </c>
      <c r="AB1072" s="6"/>
      <c r="AC1072" s="6"/>
      <c r="AD1072" s="112">
        <v>0.0</v>
      </c>
      <c r="AE1072" s="112">
        <v>1.0</v>
      </c>
      <c r="AF1072" s="6"/>
      <c r="AG1072" s="112">
        <v>0.85</v>
      </c>
      <c r="AH1072" s="112">
        <v>1.0</v>
      </c>
      <c r="AI1072" s="68" t="s">
        <v>64</v>
      </c>
      <c r="AJ1072" s="112">
        <v>0.0</v>
      </c>
      <c r="AK1072" s="6"/>
      <c r="AL1072" s="6"/>
      <c r="AM1072" s="112">
        <v>0.0</v>
      </c>
      <c r="AN1072" s="112">
        <v>0.0</v>
      </c>
      <c r="AO1072" s="112">
        <v>100.0</v>
      </c>
      <c r="AP1072" s="112">
        <v>1.0</v>
      </c>
      <c r="AQ1072" s="112">
        <v>0.58</v>
      </c>
      <c r="AR1072" s="112">
        <v>0.1070072</v>
      </c>
      <c r="AS1072" s="112">
        <v>63.33318</v>
      </c>
      <c r="AT1072" s="112">
        <v>0.048025</v>
      </c>
      <c r="AU1072" s="112">
        <v>0.095625</v>
      </c>
      <c r="AV1072" s="112">
        <v>0.175525</v>
      </c>
      <c r="AW1072" s="112">
        <v>0.286875</v>
      </c>
      <c r="AX1072" s="112">
        <v>0.0</v>
      </c>
      <c r="AY1072" s="112">
        <v>0.7160076</v>
      </c>
      <c r="AZ1072" s="112">
        <v>-7.023246</v>
      </c>
    </row>
    <row r="1073" hidden="1">
      <c r="A1073">
        <f t="shared" si="2"/>
        <v>0</v>
      </c>
      <c r="B1073" t="str">
        <f t="shared" si="3"/>
        <v/>
      </c>
      <c r="C1073" t="str">
        <f>if(and(D$4&gt;1,E1073=PROSES!$D$22),,D1073)</f>
        <v/>
      </c>
      <c r="D1073" s="1" t="str">
        <f>if(and(F$4&gt;1,F1073=PROSES!$B$10),,F1073)</f>
        <v/>
      </c>
      <c r="E1073" t="str">
        <f t="shared" si="4"/>
        <v/>
      </c>
      <c r="F1073" t="str">
        <f t="shared" si="5"/>
        <v/>
      </c>
      <c r="G1073" s="1" t="str">
        <f>if(Z1073=PROSES!$E$29,T1073,)</f>
        <v/>
      </c>
      <c r="H1073" t="str">
        <f>if(X1073=PROSES!$E$29,T1073,)</f>
        <v/>
      </c>
      <c r="I1073" t="str">
        <f t="shared" si="6"/>
        <v/>
      </c>
      <c r="J1073" t="str">
        <f>if(and($K$4&gt;1,R1073=PROSES!$C$2),,K1073)</f>
        <v/>
      </c>
      <c r="K1073" s="1" t="str">
        <f>if(and($L$4&gt;1,L1073=PROSES!$B$2),,L1073)</f>
        <v/>
      </c>
      <c r="L1073" t="str">
        <f t="shared" si="7"/>
        <v/>
      </c>
      <c r="M1073" t="str">
        <f>if(Z1073=PROSES!$B$3,T1073,)</f>
        <v/>
      </c>
      <c r="N1073" t="str">
        <f>if(X1073=PROSES!$B$3,T1073,)</f>
        <v/>
      </c>
      <c r="O1073" t="str">
        <f t="shared" si="8"/>
        <v/>
      </c>
      <c r="P1073" t="str">
        <f>if(Z1073=PROSES!$B$1,T1073,)</f>
        <v/>
      </c>
      <c r="Q1073" t="str">
        <f>if(X1073=PROSES!$B$1,T1073,)</f>
        <v/>
      </c>
      <c r="R1073" t="str">
        <f t="shared" si="9"/>
        <v/>
      </c>
      <c r="S1073" s="3"/>
      <c r="T1073" s="68" t="s">
        <v>3961</v>
      </c>
      <c r="U1073" s="68" t="s">
        <v>58</v>
      </c>
      <c r="V1073" s="68" t="s">
        <v>58</v>
      </c>
      <c r="W1073" s="68" t="s">
        <v>720</v>
      </c>
      <c r="X1073" s="68"/>
      <c r="Y1073" s="68" t="s">
        <v>722</v>
      </c>
      <c r="Z1073" s="68"/>
      <c r="AA1073" s="68" t="s">
        <v>3872</v>
      </c>
      <c r="AB1073" s="6"/>
      <c r="AC1073" s="6"/>
      <c r="AD1073" s="112">
        <v>0.0</v>
      </c>
      <c r="AE1073" s="112">
        <v>1.0</v>
      </c>
      <c r="AF1073" s="6"/>
      <c r="AG1073" s="112">
        <v>2.5</v>
      </c>
      <c r="AH1073" s="112">
        <v>1.0</v>
      </c>
      <c r="AI1073" s="68" t="s">
        <v>64</v>
      </c>
      <c r="AJ1073" s="112">
        <v>0.0</v>
      </c>
      <c r="AK1073" s="6"/>
      <c r="AL1073" s="6"/>
      <c r="AM1073" s="112">
        <v>0.0</v>
      </c>
      <c r="AN1073" s="112">
        <v>0.0</v>
      </c>
      <c r="AO1073" s="112">
        <v>100.0</v>
      </c>
      <c r="AP1073" s="112">
        <v>1.0</v>
      </c>
      <c r="AQ1073" s="112">
        <v>0.6</v>
      </c>
      <c r="AR1073" s="112">
        <v>1.048989</v>
      </c>
      <c r="AS1073" s="112">
        <v>70.94324</v>
      </c>
      <c r="AT1073" s="112">
        <v>0.3425</v>
      </c>
      <c r="AU1073" s="112">
        <v>0.9915</v>
      </c>
      <c r="AV1073" s="112">
        <v>0.7175</v>
      </c>
      <c r="AW1073" s="112">
        <v>2.9745</v>
      </c>
      <c r="AX1073" s="112">
        <v>0.0</v>
      </c>
      <c r="AY1073" s="112">
        <v>0.6412987</v>
      </c>
      <c r="AZ1073" s="112">
        <v>8.348166</v>
      </c>
    </row>
    <row r="1074" hidden="1">
      <c r="A1074">
        <f t="shared" si="2"/>
        <v>0</v>
      </c>
      <c r="B1074" t="str">
        <f t="shared" si="3"/>
        <v/>
      </c>
      <c r="C1074" t="str">
        <f>if(and(D$4&gt;1,E1074=PROSES!$D$22),,D1074)</f>
        <v/>
      </c>
      <c r="D1074" s="1" t="str">
        <f>if(and(F$4&gt;1,F1074=PROSES!$B$10),,F1074)</f>
        <v/>
      </c>
      <c r="E1074" t="str">
        <f t="shared" si="4"/>
        <v/>
      </c>
      <c r="F1074" t="str">
        <f t="shared" si="5"/>
        <v/>
      </c>
      <c r="G1074" s="1" t="str">
        <f>if(Z1074=PROSES!$E$29,T1074,)</f>
        <v/>
      </c>
      <c r="H1074" t="str">
        <f>if(X1074=PROSES!$E$29,T1074,)</f>
        <v/>
      </c>
      <c r="I1074" t="str">
        <f t="shared" si="6"/>
        <v/>
      </c>
      <c r="J1074" t="str">
        <f>if(and($K$4&gt;1,R1074=PROSES!$C$2),,K1074)</f>
        <v/>
      </c>
      <c r="K1074" s="1" t="str">
        <f>if(and($L$4&gt;1,L1074=PROSES!$B$2),,L1074)</f>
        <v/>
      </c>
      <c r="L1074" t="str">
        <f t="shared" si="7"/>
        <v/>
      </c>
      <c r="M1074" t="str">
        <f>if(Z1074=PROSES!$B$3,T1074,)</f>
        <v/>
      </c>
      <c r="N1074" t="str">
        <f>if(X1074=PROSES!$B$3,T1074,)</f>
        <v/>
      </c>
      <c r="O1074" t="str">
        <f t="shared" si="8"/>
        <v/>
      </c>
      <c r="P1074" t="str">
        <f>if(Z1074=PROSES!$B$1,T1074,)</f>
        <v/>
      </c>
      <c r="Q1074" t="str">
        <f>if(X1074=PROSES!$B$1,T1074,)</f>
        <v/>
      </c>
      <c r="R1074" t="str">
        <f t="shared" si="9"/>
        <v>PETUKANGAN</v>
      </c>
      <c r="S1074" s="3"/>
      <c r="T1074" s="68" t="s">
        <v>3962</v>
      </c>
      <c r="U1074" s="68" t="s">
        <v>58</v>
      </c>
      <c r="V1074" s="68" t="s">
        <v>58</v>
      </c>
      <c r="W1074" s="68" t="s">
        <v>807</v>
      </c>
      <c r="X1074" s="68"/>
      <c r="Y1074" s="68" t="s">
        <v>1776</v>
      </c>
      <c r="Z1074" s="68" t="s">
        <v>920</v>
      </c>
      <c r="AA1074" s="68" t="s">
        <v>66</v>
      </c>
      <c r="AB1074" s="6"/>
      <c r="AC1074" s="6"/>
      <c r="AD1074" s="112">
        <v>0.0</v>
      </c>
      <c r="AE1074" s="112">
        <v>1.0</v>
      </c>
      <c r="AF1074" s="6"/>
      <c r="AG1074" s="112">
        <v>7.4</v>
      </c>
      <c r="AH1074" s="112">
        <v>1.0</v>
      </c>
      <c r="AI1074" s="68" t="s">
        <v>64</v>
      </c>
      <c r="AJ1074" s="112">
        <v>0.0</v>
      </c>
      <c r="AK1074" s="6"/>
      <c r="AL1074" s="6"/>
      <c r="AM1074" s="112">
        <v>0.0</v>
      </c>
      <c r="AN1074" s="112">
        <v>0.0</v>
      </c>
      <c r="AO1074" s="112">
        <v>100.0</v>
      </c>
      <c r="AP1074" s="112">
        <v>1.0</v>
      </c>
      <c r="AQ1074" s="112">
        <v>2.73</v>
      </c>
      <c r="AR1074" s="112">
        <v>2.103736</v>
      </c>
      <c r="AS1074" s="112">
        <v>82.725</v>
      </c>
      <c r="AT1074" s="112">
        <v>0.2664</v>
      </c>
      <c r="AU1074" s="112">
        <v>2.0868</v>
      </c>
      <c r="AV1074" s="112">
        <v>1.1766</v>
      </c>
      <c r="AW1074" s="112">
        <v>6.068</v>
      </c>
      <c r="AX1074" s="112">
        <v>0.0</v>
      </c>
      <c r="AY1074" s="112">
        <v>0.6470905</v>
      </c>
      <c r="AZ1074" s="112">
        <v>-5.602889</v>
      </c>
    </row>
    <row r="1075" hidden="1">
      <c r="A1075">
        <f t="shared" si="2"/>
        <v>0</v>
      </c>
      <c r="B1075" t="str">
        <f t="shared" si="3"/>
        <v/>
      </c>
      <c r="C1075" t="str">
        <f>if(and(D$4&gt;1,E1075=PROSES!$D$22),,D1075)</f>
        <v/>
      </c>
      <c r="D1075" s="1" t="str">
        <f>if(and(F$4&gt;1,F1075=PROSES!$B$10),,F1075)</f>
        <v/>
      </c>
      <c r="E1075" t="str">
        <f t="shared" si="4"/>
        <v/>
      </c>
      <c r="F1075" t="str">
        <f t="shared" si="5"/>
        <v/>
      </c>
      <c r="G1075" s="1" t="str">
        <f>if(Z1075=PROSES!$E$29,T1075,)</f>
        <v/>
      </c>
      <c r="H1075" t="str">
        <f>if(X1075=PROSES!$E$29,T1075,)</f>
        <v/>
      </c>
      <c r="I1075" t="str">
        <f t="shared" si="6"/>
        <v/>
      </c>
      <c r="J1075" t="str">
        <f>if(and($K$4&gt;1,R1075=PROSES!$C$2),,K1075)</f>
        <v/>
      </c>
      <c r="K1075" s="1" t="str">
        <f>if(and($L$4&gt;1,L1075=PROSES!$B$2),,L1075)</f>
        <v/>
      </c>
      <c r="L1075" t="str">
        <f t="shared" si="7"/>
        <v/>
      </c>
      <c r="M1075" t="str">
        <f>if(Z1075=PROSES!$B$3,T1075,)</f>
        <v/>
      </c>
      <c r="N1075" t="str">
        <f>if(X1075=PROSES!$B$3,T1075,)</f>
        <v/>
      </c>
      <c r="O1075" t="str">
        <f t="shared" si="8"/>
        <v/>
      </c>
      <c r="P1075" t="str">
        <f>if(Z1075=PROSES!$B$1,T1075,)</f>
        <v/>
      </c>
      <c r="Q1075" t="str">
        <f>if(X1075=PROSES!$B$1,T1075,)</f>
        <v/>
      </c>
      <c r="R1075" t="str">
        <f t="shared" si="9"/>
        <v>PETUKANGAN</v>
      </c>
      <c r="S1075" s="3"/>
      <c r="T1075" s="68" t="s">
        <v>3963</v>
      </c>
      <c r="U1075" s="68" t="s">
        <v>58</v>
      </c>
      <c r="V1075" s="68" t="s">
        <v>58</v>
      </c>
      <c r="W1075" s="68" t="s">
        <v>807</v>
      </c>
      <c r="X1075" s="68"/>
      <c r="Y1075" s="68" t="s">
        <v>1346</v>
      </c>
      <c r="Z1075" s="68" t="s">
        <v>920</v>
      </c>
      <c r="AA1075" s="68" t="s">
        <v>61</v>
      </c>
      <c r="AB1075" s="6"/>
      <c r="AC1075" s="6"/>
      <c r="AD1075" s="112">
        <v>0.0</v>
      </c>
      <c r="AE1075" s="112">
        <v>1.0</v>
      </c>
      <c r="AF1075" s="6"/>
      <c r="AG1075" s="112">
        <v>7.4</v>
      </c>
      <c r="AH1075" s="112">
        <v>1.0</v>
      </c>
      <c r="AI1075" s="68" t="s">
        <v>64</v>
      </c>
      <c r="AJ1075" s="112">
        <v>0.0</v>
      </c>
      <c r="AK1075" s="6"/>
      <c r="AL1075" s="6"/>
      <c r="AM1075" s="112">
        <v>0.0</v>
      </c>
      <c r="AN1075" s="112">
        <v>0.0</v>
      </c>
      <c r="AO1075" s="112">
        <v>100.0</v>
      </c>
      <c r="AP1075" s="112">
        <v>1.0</v>
      </c>
      <c r="AQ1075" s="112">
        <v>2.73</v>
      </c>
      <c r="AR1075" s="112">
        <v>2.103736</v>
      </c>
      <c r="AS1075" s="112">
        <v>82.725</v>
      </c>
      <c r="AT1075" s="112">
        <v>0.2664</v>
      </c>
      <c r="AU1075" s="112">
        <v>2.0868</v>
      </c>
      <c r="AV1075" s="112">
        <v>1.1766</v>
      </c>
      <c r="AW1075" s="112">
        <v>6.068</v>
      </c>
      <c r="AX1075" s="112">
        <v>0.0</v>
      </c>
      <c r="AY1075" s="112">
        <v>0.6470905</v>
      </c>
      <c r="AZ1075" s="112">
        <v>-5.602889</v>
      </c>
    </row>
    <row r="1076" hidden="1">
      <c r="A1076">
        <f t="shared" si="2"/>
        <v>0</v>
      </c>
      <c r="B1076" t="str">
        <f t="shared" si="3"/>
        <v/>
      </c>
      <c r="C1076" t="str">
        <f>if(and(D$4&gt;1,E1076=PROSES!$D$22),,D1076)</f>
        <v/>
      </c>
      <c r="D1076" s="1" t="str">
        <f>if(and(F$4&gt;1,F1076=PROSES!$B$10),,F1076)</f>
        <v/>
      </c>
      <c r="E1076" t="str">
        <f t="shared" si="4"/>
        <v/>
      </c>
      <c r="F1076" t="str">
        <f t="shared" si="5"/>
        <v/>
      </c>
      <c r="G1076" s="1" t="str">
        <f>if(Z1076=PROSES!$E$29,T1076,)</f>
        <v/>
      </c>
      <c r="H1076" t="str">
        <f>if(X1076=PROSES!$E$29,T1076,)</f>
        <v/>
      </c>
      <c r="I1076" t="str">
        <f t="shared" si="6"/>
        <v/>
      </c>
      <c r="J1076" t="str">
        <f>if(and($K$4&gt;1,R1076=PROSES!$C$2),,K1076)</f>
        <v/>
      </c>
      <c r="K1076" s="1" t="str">
        <f>if(and($L$4&gt;1,L1076=PROSES!$B$2),,L1076)</f>
        <v/>
      </c>
      <c r="L1076" t="str">
        <f t="shared" si="7"/>
        <v/>
      </c>
      <c r="M1076" t="str">
        <f>if(Z1076=PROSES!$B$3,T1076,)</f>
        <v/>
      </c>
      <c r="N1076" t="str">
        <f>if(X1076=PROSES!$B$3,T1076,)</f>
        <v/>
      </c>
      <c r="O1076" t="str">
        <f t="shared" si="8"/>
        <v/>
      </c>
      <c r="P1076" t="str">
        <f>if(Z1076=PROSES!$B$1,T1076,)</f>
        <v/>
      </c>
      <c r="Q1076" t="str">
        <f>if(X1076=PROSES!$B$1,T1076,)</f>
        <v/>
      </c>
      <c r="R1076" t="str">
        <f t="shared" si="9"/>
        <v>KEMBANGAN5</v>
      </c>
      <c r="S1076" s="3"/>
      <c r="T1076" s="68" t="s">
        <v>3964</v>
      </c>
      <c r="U1076" s="68" t="s">
        <v>58</v>
      </c>
      <c r="V1076" s="68" t="s">
        <v>58</v>
      </c>
      <c r="W1076" s="68" t="s">
        <v>1345</v>
      </c>
      <c r="X1076" s="68" t="s">
        <v>734</v>
      </c>
      <c r="Y1076" s="115">
        <v>44201.0</v>
      </c>
      <c r="Z1076" s="68"/>
      <c r="AA1076" s="112" t="s">
        <v>1776</v>
      </c>
      <c r="AB1076" s="6"/>
      <c r="AC1076" s="6"/>
      <c r="AD1076" s="112">
        <v>0.0</v>
      </c>
      <c r="AE1076" s="112">
        <v>1.0</v>
      </c>
      <c r="AF1076" s="6"/>
      <c r="AG1076" s="112">
        <v>2.5</v>
      </c>
      <c r="AH1076" s="112">
        <v>1.0</v>
      </c>
      <c r="AI1076" s="68" t="s">
        <v>64</v>
      </c>
      <c r="AJ1076" s="112">
        <v>0.0</v>
      </c>
      <c r="AK1076" s="6"/>
      <c r="AL1076" s="6"/>
      <c r="AM1076" s="112">
        <v>0.0</v>
      </c>
      <c r="AN1076" s="112">
        <v>0.0</v>
      </c>
      <c r="AO1076" s="112">
        <v>100.0</v>
      </c>
      <c r="AP1076" s="112">
        <v>1.0</v>
      </c>
      <c r="AQ1076" s="112">
        <v>2.032</v>
      </c>
      <c r="AR1076" s="112">
        <v>0.7247291</v>
      </c>
      <c r="AS1076" s="112">
        <v>87.42975</v>
      </c>
      <c r="AT1076" s="112">
        <v>0.0325</v>
      </c>
      <c r="AU1076" s="112">
        <v>0.724</v>
      </c>
      <c r="AV1076" s="112">
        <v>0.4075</v>
      </c>
      <c r="AW1076" s="112">
        <v>2.172</v>
      </c>
      <c r="AX1076" s="112">
        <v>0.0</v>
      </c>
      <c r="AY1076" s="112">
        <v>0.6879675</v>
      </c>
      <c r="AZ1076" s="112">
        <v>-11.9491</v>
      </c>
    </row>
    <row r="1077" hidden="1">
      <c r="A1077">
        <f t="shared" si="2"/>
        <v>0</v>
      </c>
      <c r="B1077" t="str">
        <f t="shared" si="3"/>
        <v/>
      </c>
      <c r="C1077" t="str">
        <f>if(and(D$4&gt;1,E1077=PROSES!$D$22),,D1077)</f>
        <v/>
      </c>
      <c r="D1077" s="1" t="str">
        <f>if(and(F$4&gt;1,F1077=PROSES!$B$10),,F1077)</f>
        <v/>
      </c>
      <c r="E1077" t="str">
        <f t="shared" si="4"/>
        <v/>
      </c>
      <c r="F1077" t="str">
        <f t="shared" si="5"/>
        <v/>
      </c>
      <c r="G1077" s="1" t="str">
        <f>if(Z1077=PROSES!$E$29,T1077,)</f>
        <v/>
      </c>
      <c r="H1077" t="str">
        <f>if(X1077=PROSES!$E$29,T1077,)</f>
        <v/>
      </c>
      <c r="I1077" t="str">
        <f t="shared" si="6"/>
        <v/>
      </c>
      <c r="J1077" t="str">
        <f>if(and($K$4&gt;1,R1077=PROSES!$C$2),,K1077)</f>
        <v/>
      </c>
      <c r="K1077" s="1" t="str">
        <f>if(and($L$4&gt;1,L1077=PROSES!$B$2),,L1077)</f>
        <v/>
      </c>
      <c r="L1077" t="str">
        <f t="shared" si="7"/>
        <v/>
      </c>
      <c r="M1077" t="str">
        <f>if(Z1077=PROSES!$B$3,T1077,)</f>
        <v/>
      </c>
      <c r="N1077" t="str">
        <f>if(X1077=PROSES!$B$3,T1077,)</f>
        <v/>
      </c>
      <c r="O1077" t="str">
        <f t="shared" si="8"/>
        <v/>
      </c>
      <c r="P1077" t="str">
        <f>if(Z1077=PROSES!$B$1,T1077,)</f>
        <v/>
      </c>
      <c r="Q1077" t="str">
        <f>if(X1077=PROSES!$B$1,T1077,)</f>
        <v/>
      </c>
      <c r="R1077" t="str">
        <f t="shared" si="9"/>
        <v>KEMBANGAN5</v>
      </c>
      <c r="S1077" s="3"/>
      <c r="T1077" s="68" t="s">
        <v>3965</v>
      </c>
      <c r="U1077" s="68" t="s">
        <v>58</v>
      </c>
      <c r="V1077" s="68" t="s">
        <v>58</v>
      </c>
      <c r="W1077" s="68" t="s">
        <v>1345</v>
      </c>
      <c r="X1077" s="68" t="s">
        <v>734</v>
      </c>
      <c r="Y1077" s="113">
        <v>44232.0</v>
      </c>
      <c r="Z1077" s="68"/>
      <c r="AA1077" s="68" t="s">
        <v>1346</v>
      </c>
      <c r="AB1077" s="6"/>
      <c r="AC1077" s="6"/>
      <c r="AD1077" s="112">
        <v>0.0</v>
      </c>
      <c r="AE1077" s="112">
        <v>1.0</v>
      </c>
      <c r="AF1077" s="6"/>
      <c r="AG1077" s="112">
        <v>2.5</v>
      </c>
      <c r="AH1077" s="112">
        <v>1.0</v>
      </c>
      <c r="AI1077" s="68" t="s">
        <v>64</v>
      </c>
      <c r="AJ1077" s="112">
        <v>0.0</v>
      </c>
      <c r="AK1077" s="6"/>
      <c r="AL1077" s="6"/>
      <c r="AM1077" s="112">
        <v>0.0</v>
      </c>
      <c r="AN1077" s="112">
        <v>0.0</v>
      </c>
      <c r="AO1077" s="112">
        <v>100.0</v>
      </c>
      <c r="AP1077" s="112">
        <v>1.0</v>
      </c>
      <c r="AQ1077" s="112">
        <v>2.032</v>
      </c>
      <c r="AR1077" s="112">
        <v>0.7247291</v>
      </c>
      <c r="AS1077" s="112">
        <v>87.42975</v>
      </c>
      <c r="AT1077" s="112">
        <v>0.0325</v>
      </c>
      <c r="AU1077" s="112">
        <v>0.724</v>
      </c>
      <c r="AV1077" s="112">
        <v>0.4075</v>
      </c>
      <c r="AW1077" s="112">
        <v>2.172</v>
      </c>
      <c r="AX1077" s="112">
        <v>0.0</v>
      </c>
      <c r="AY1077" s="112">
        <v>0.6879675</v>
      </c>
      <c r="AZ1077" s="112">
        <v>-11.9491</v>
      </c>
    </row>
    <row r="1078" hidden="1">
      <c r="A1078">
        <f t="shared" si="2"/>
        <v>0</v>
      </c>
      <c r="B1078" t="str">
        <f t="shared" si="3"/>
        <v/>
      </c>
      <c r="C1078" t="str">
        <f>if(and(D$4&gt;1,E1078=PROSES!$D$22),,D1078)</f>
        <v/>
      </c>
      <c r="D1078" s="1" t="str">
        <f>if(and(F$4&gt;1,F1078=PROSES!$B$10),,F1078)</f>
        <v/>
      </c>
      <c r="E1078" t="str">
        <f t="shared" si="4"/>
        <v/>
      </c>
      <c r="F1078" t="str">
        <f t="shared" si="5"/>
        <v/>
      </c>
      <c r="G1078" s="1" t="str">
        <f>if(Z1078=PROSES!$E$29,T1078,)</f>
        <v/>
      </c>
      <c r="H1078" t="str">
        <f>if(X1078=PROSES!$E$29,T1078,)</f>
        <v/>
      </c>
      <c r="I1078" t="str">
        <f t="shared" si="6"/>
        <v/>
      </c>
      <c r="J1078" t="str">
        <f>if(and($K$4&gt;1,R1078=PROSES!$C$2),,K1078)</f>
        <v/>
      </c>
      <c r="K1078" s="1" t="str">
        <f>if(and($L$4&gt;1,L1078=PROSES!$B$2),,L1078)</f>
        <v/>
      </c>
      <c r="L1078" t="str">
        <f t="shared" si="7"/>
        <v/>
      </c>
      <c r="M1078" t="str">
        <f>if(Z1078=PROSES!$B$3,T1078,)</f>
        <v/>
      </c>
      <c r="N1078" t="str">
        <f>if(X1078=PROSES!$B$3,T1078,)</f>
        <v/>
      </c>
      <c r="O1078" t="str">
        <f t="shared" si="8"/>
        <v/>
      </c>
      <c r="P1078" t="str">
        <f>if(Z1078=PROSES!$B$1,T1078,)</f>
        <v/>
      </c>
      <c r="Q1078" t="str">
        <f>if(X1078=PROSES!$B$1,T1078,)</f>
        <v/>
      </c>
      <c r="R1078" t="str">
        <f t="shared" si="9"/>
        <v>PETUKANGANNEW PONDOK INDAH</v>
      </c>
      <c r="S1078" s="3"/>
      <c r="T1078" s="68" t="s">
        <v>3966</v>
      </c>
      <c r="U1078" s="68" t="s">
        <v>58</v>
      </c>
      <c r="V1078" s="68" t="s">
        <v>58</v>
      </c>
      <c r="W1078" s="68" t="s">
        <v>282</v>
      </c>
      <c r="X1078" s="68" t="s">
        <v>920</v>
      </c>
      <c r="Y1078" s="68" t="s">
        <v>61</v>
      </c>
      <c r="Z1078" s="68" t="s">
        <v>3810</v>
      </c>
      <c r="AA1078" s="112" t="s">
        <v>61</v>
      </c>
      <c r="AB1078" s="6"/>
      <c r="AC1078" s="6"/>
      <c r="AD1078" s="112">
        <v>0.0</v>
      </c>
      <c r="AE1078" s="112">
        <v>1.0</v>
      </c>
      <c r="AF1078" s="6"/>
      <c r="AG1078" s="112">
        <v>7.4</v>
      </c>
      <c r="AH1078" s="112">
        <v>1.0</v>
      </c>
      <c r="AI1078" s="68" t="s">
        <v>64</v>
      </c>
      <c r="AJ1078" s="112">
        <v>0.0</v>
      </c>
      <c r="AK1078" s="6"/>
      <c r="AL1078" s="6"/>
      <c r="AM1078" s="112">
        <v>0.0</v>
      </c>
      <c r="AN1078" s="112">
        <v>0.0</v>
      </c>
      <c r="AO1078" s="112">
        <v>100.0</v>
      </c>
      <c r="AP1078" s="112">
        <v>1.0</v>
      </c>
      <c r="AQ1078" s="112">
        <v>1.56</v>
      </c>
      <c r="AR1078" s="112">
        <v>2.102989</v>
      </c>
      <c r="AS1078" s="112">
        <v>81.68457</v>
      </c>
      <c r="AT1078" s="112">
        <v>0.30414</v>
      </c>
      <c r="AU1078" s="112">
        <v>2.08088</v>
      </c>
      <c r="AV1078" s="112">
        <v>1.41414</v>
      </c>
      <c r="AW1078" s="112">
        <v>6.24264</v>
      </c>
      <c r="AX1078" s="112">
        <v>0.0</v>
      </c>
      <c r="AY1078" s="112">
        <v>0.6827177</v>
      </c>
      <c r="AZ1078" s="112">
        <v>-6.618521</v>
      </c>
    </row>
    <row r="1079" hidden="1">
      <c r="A1079">
        <f t="shared" si="2"/>
        <v>0</v>
      </c>
      <c r="B1079" t="str">
        <f t="shared" si="3"/>
        <v/>
      </c>
      <c r="C1079" t="str">
        <f>if(and(D$4&gt;1,E1079=PROSES!$D$22),,D1079)</f>
        <v/>
      </c>
      <c r="D1079" s="1" t="str">
        <f>if(and(F$4&gt;1,F1079=PROSES!$B$10),,F1079)</f>
        <v/>
      </c>
      <c r="E1079" t="str">
        <f t="shared" si="4"/>
        <v/>
      </c>
      <c r="F1079" t="str">
        <f t="shared" si="5"/>
        <v/>
      </c>
      <c r="G1079" s="1" t="str">
        <f>if(Z1079=PROSES!$E$29,T1079,)</f>
        <v/>
      </c>
      <c r="H1079" t="str">
        <f>if(X1079=PROSES!$E$29,T1079,)</f>
        <v/>
      </c>
      <c r="I1079" t="str">
        <f t="shared" si="6"/>
        <v/>
      </c>
      <c r="J1079" t="str">
        <f>if(and($K$4&gt;1,R1079=PROSES!$C$2),,K1079)</f>
        <v/>
      </c>
      <c r="K1079" s="1" t="str">
        <f>if(and($L$4&gt;1,L1079=PROSES!$B$2),,L1079)</f>
        <v/>
      </c>
      <c r="L1079" t="str">
        <f t="shared" si="7"/>
        <v/>
      </c>
      <c r="M1079" t="str">
        <f>if(Z1079=PROSES!$B$3,T1079,)</f>
        <v/>
      </c>
      <c r="N1079" t="str">
        <f>if(X1079=PROSES!$B$3,T1079,)</f>
        <v/>
      </c>
      <c r="O1079" t="str">
        <f t="shared" si="8"/>
        <v/>
      </c>
      <c r="P1079" t="str">
        <f>if(Z1079=PROSES!$B$1,T1079,)</f>
        <v/>
      </c>
      <c r="Q1079" t="str">
        <f>if(X1079=PROSES!$B$1,T1079,)</f>
        <v/>
      </c>
      <c r="R1079" t="str">
        <f t="shared" si="9"/>
        <v>PETUKANGANNEW PONDOK INDAH</v>
      </c>
      <c r="S1079" s="3"/>
      <c r="T1079" s="68" t="s">
        <v>3967</v>
      </c>
      <c r="U1079" s="68" t="s">
        <v>58</v>
      </c>
      <c r="V1079" s="68" t="s">
        <v>58</v>
      </c>
      <c r="W1079" s="68" t="s">
        <v>282</v>
      </c>
      <c r="X1079" s="68" t="s">
        <v>920</v>
      </c>
      <c r="Y1079" s="68" t="s">
        <v>66</v>
      </c>
      <c r="Z1079" s="68" t="s">
        <v>3810</v>
      </c>
      <c r="AA1079" s="112" t="s">
        <v>66</v>
      </c>
      <c r="AB1079" s="6"/>
      <c r="AC1079" s="6"/>
      <c r="AD1079" s="112">
        <v>0.0</v>
      </c>
      <c r="AE1079" s="112">
        <v>1.0</v>
      </c>
      <c r="AF1079" s="6"/>
      <c r="AG1079" s="112">
        <v>7.4</v>
      </c>
      <c r="AH1079" s="112">
        <v>1.0</v>
      </c>
      <c r="AI1079" s="68" t="s">
        <v>64</v>
      </c>
      <c r="AJ1079" s="112">
        <v>0.0</v>
      </c>
      <c r="AK1079" s="6"/>
      <c r="AL1079" s="6"/>
      <c r="AM1079" s="112">
        <v>0.0</v>
      </c>
      <c r="AN1079" s="112">
        <v>0.0</v>
      </c>
      <c r="AO1079" s="112">
        <v>100.0</v>
      </c>
      <c r="AP1079" s="112">
        <v>1.0</v>
      </c>
      <c r="AQ1079" s="112">
        <v>1.56</v>
      </c>
      <c r="AR1079" s="112">
        <v>2.102989</v>
      </c>
      <c r="AS1079" s="112">
        <v>81.68457</v>
      </c>
      <c r="AT1079" s="112">
        <v>0.30414</v>
      </c>
      <c r="AU1079" s="112">
        <v>2.08088</v>
      </c>
      <c r="AV1079" s="112">
        <v>1.41414</v>
      </c>
      <c r="AW1079" s="112">
        <v>6.24264</v>
      </c>
      <c r="AX1079" s="112">
        <v>0.0</v>
      </c>
      <c r="AY1079" s="112">
        <v>0.6827177</v>
      </c>
      <c r="AZ1079" s="112">
        <v>-6.618521</v>
      </c>
    </row>
    <row r="1080" hidden="1">
      <c r="A1080">
        <f t="shared" si="2"/>
        <v>0</v>
      </c>
      <c r="B1080" t="str">
        <f t="shared" si="3"/>
        <v/>
      </c>
      <c r="C1080" t="str">
        <f>if(and(D$4&gt;1,E1080=PROSES!$D$22),,D1080)</f>
        <v/>
      </c>
      <c r="D1080" s="1" t="str">
        <f>if(and(F$4&gt;1,F1080=PROSES!$B$10),,F1080)</f>
        <v/>
      </c>
      <c r="E1080" t="str">
        <f t="shared" si="4"/>
        <v/>
      </c>
      <c r="F1080" t="str">
        <f t="shared" si="5"/>
        <v/>
      </c>
      <c r="G1080" s="1" t="str">
        <f>if(Z1080=PROSES!$E$29,T1080,)</f>
        <v/>
      </c>
      <c r="H1080" t="str">
        <f>if(X1080=PROSES!$E$29,T1080,)</f>
        <v/>
      </c>
      <c r="I1080" t="str">
        <f t="shared" si="6"/>
        <v/>
      </c>
      <c r="J1080" t="str">
        <f>if(and($K$4&gt;1,R1080=PROSES!$C$2),,K1080)</f>
        <v/>
      </c>
      <c r="K1080" s="1" t="str">
        <f>if(and($L$4&gt;1,L1080=PROSES!$B$2),,L1080)</f>
        <v/>
      </c>
      <c r="L1080" t="str">
        <f t="shared" si="7"/>
        <v/>
      </c>
      <c r="M1080" t="str">
        <f>if(Z1080=PROSES!$B$3,T1080,)</f>
        <v/>
      </c>
      <c r="N1080" t="str">
        <f>if(X1080=PROSES!$B$3,T1080,)</f>
        <v/>
      </c>
      <c r="O1080" t="str">
        <f t="shared" si="8"/>
        <v/>
      </c>
      <c r="P1080" t="str">
        <f>if(Z1080=PROSES!$B$1,T1080,)</f>
        <v/>
      </c>
      <c r="Q1080" t="str">
        <f>if(X1080=PROSES!$B$1,T1080,)</f>
        <v/>
      </c>
      <c r="R1080" t="str">
        <f t="shared" si="9"/>
        <v>PETUKANGAN</v>
      </c>
      <c r="S1080" s="3"/>
      <c r="T1080" s="68" t="s">
        <v>1778</v>
      </c>
      <c r="U1080" s="68" t="s">
        <v>58</v>
      </c>
      <c r="V1080" s="68" t="s">
        <v>58</v>
      </c>
      <c r="W1080" s="68" t="s">
        <v>1779</v>
      </c>
      <c r="X1080" s="68" t="s">
        <v>920</v>
      </c>
      <c r="Y1080" s="112" t="s">
        <v>61</v>
      </c>
      <c r="Z1080" s="68"/>
      <c r="AA1080" s="112" t="s">
        <v>713</v>
      </c>
      <c r="AB1080" s="6"/>
      <c r="AC1080" s="6"/>
      <c r="AD1080" s="112">
        <v>0.0</v>
      </c>
      <c r="AE1080" s="112">
        <v>1.0</v>
      </c>
      <c r="AF1080" s="6"/>
      <c r="AG1080" s="112">
        <v>9.3</v>
      </c>
      <c r="AH1080" s="112">
        <v>1.0</v>
      </c>
      <c r="AI1080" s="68" t="s">
        <v>64</v>
      </c>
      <c r="AJ1080" s="112">
        <v>0.0</v>
      </c>
      <c r="AK1080" s="6"/>
      <c r="AL1080" s="6"/>
      <c r="AM1080" s="112">
        <v>0.0</v>
      </c>
      <c r="AN1080" s="112">
        <v>0.0</v>
      </c>
      <c r="AO1080" s="112">
        <v>100.0</v>
      </c>
      <c r="AP1080" s="112">
        <v>1.0</v>
      </c>
      <c r="AQ1080" s="112">
        <v>0.8</v>
      </c>
      <c r="AR1080" s="112">
        <v>2.054437</v>
      </c>
      <c r="AS1080" s="112">
        <v>84.80557</v>
      </c>
      <c r="AT1080" s="112">
        <v>0.186</v>
      </c>
      <c r="AU1080" s="112">
        <v>2.046</v>
      </c>
      <c r="AV1080" s="112">
        <v>0.4557</v>
      </c>
      <c r="AW1080" s="112">
        <v>1.023</v>
      </c>
      <c r="AX1080" s="112">
        <v>0.0</v>
      </c>
      <c r="AY1080" s="112">
        <v>0.1716535</v>
      </c>
      <c r="AZ1080" s="112">
        <v>-160.0364</v>
      </c>
    </row>
    <row r="1081" hidden="1">
      <c r="A1081">
        <f t="shared" si="2"/>
        <v>0</v>
      </c>
      <c r="B1081" t="str">
        <f t="shared" si="3"/>
        <v/>
      </c>
      <c r="C1081" t="str">
        <f>if(and(D$4&gt;1,E1081=PROSES!$D$22),,D1081)</f>
        <v/>
      </c>
      <c r="D1081" s="1" t="str">
        <f>if(and(F$4&gt;1,F1081=PROSES!$B$10),,F1081)</f>
        <v/>
      </c>
      <c r="E1081" t="str">
        <f t="shared" si="4"/>
        <v/>
      </c>
      <c r="F1081" t="str">
        <f t="shared" si="5"/>
        <v/>
      </c>
      <c r="G1081" s="1" t="str">
        <f>if(Z1081=PROSES!$E$29,T1081,)</f>
        <v/>
      </c>
      <c r="H1081" t="str">
        <f>if(X1081=PROSES!$E$29,T1081,)</f>
        <v/>
      </c>
      <c r="I1081" t="str">
        <f t="shared" si="6"/>
        <v/>
      </c>
      <c r="J1081" t="str">
        <f>if(and($K$4&gt;1,R1081=PROSES!$C$2),,K1081)</f>
        <v/>
      </c>
      <c r="K1081" s="1" t="str">
        <f>if(and($L$4&gt;1,L1081=PROSES!$B$2),,L1081)</f>
        <v/>
      </c>
      <c r="L1081" t="str">
        <f t="shared" si="7"/>
        <v/>
      </c>
      <c r="M1081" t="str">
        <f>if(Z1081=PROSES!$B$3,T1081,)</f>
        <v/>
      </c>
      <c r="N1081" t="str">
        <f>if(X1081=PROSES!$B$3,T1081,)</f>
        <v/>
      </c>
      <c r="O1081" t="str">
        <f t="shared" si="8"/>
        <v/>
      </c>
      <c r="P1081" t="str">
        <f>if(Z1081=PROSES!$B$1,T1081,)</f>
        <v/>
      </c>
      <c r="Q1081" t="str">
        <f>if(X1081=PROSES!$B$1,T1081,)</f>
        <v/>
      </c>
      <c r="R1081" t="str">
        <f t="shared" si="9"/>
        <v>NEW SENAYAN</v>
      </c>
      <c r="S1081" s="3"/>
      <c r="T1081" s="68" t="s">
        <v>1780</v>
      </c>
      <c r="U1081" s="68" t="s">
        <v>58</v>
      </c>
      <c r="V1081" s="68" t="s">
        <v>58</v>
      </c>
      <c r="W1081" s="68" t="s">
        <v>1781</v>
      </c>
      <c r="X1081" s="68"/>
      <c r="Y1081" s="112" t="s">
        <v>713</v>
      </c>
      <c r="Z1081" s="68" t="s">
        <v>1507</v>
      </c>
      <c r="AA1081" s="113">
        <v>44232.0</v>
      </c>
      <c r="AB1081" s="6"/>
      <c r="AC1081" s="6"/>
      <c r="AD1081" s="112">
        <v>0.0</v>
      </c>
      <c r="AE1081" s="112">
        <v>1.0</v>
      </c>
      <c r="AF1081" s="6"/>
      <c r="AG1081" s="112">
        <v>4.934</v>
      </c>
      <c r="AH1081" s="112">
        <v>1.0</v>
      </c>
      <c r="AI1081" s="68" t="s">
        <v>64</v>
      </c>
      <c r="AJ1081" s="112">
        <v>0.0</v>
      </c>
      <c r="AK1081" s="6"/>
      <c r="AL1081" s="6"/>
      <c r="AM1081" s="112">
        <v>0.0</v>
      </c>
      <c r="AN1081" s="112">
        <v>0.0</v>
      </c>
      <c r="AO1081" s="112">
        <v>100.0</v>
      </c>
      <c r="AP1081" s="112">
        <v>1.0</v>
      </c>
      <c r="AQ1081" s="112">
        <v>1.1</v>
      </c>
      <c r="AR1081" s="112">
        <v>0.8730146</v>
      </c>
      <c r="AS1081" s="112">
        <v>84.09608</v>
      </c>
      <c r="AT1081" s="112">
        <v>0.0897988</v>
      </c>
      <c r="AU1081" s="112">
        <v>0.868384</v>
      </c>
      <c r="AV1081" s="112">
        <v>0.8298988</v>
      </c>
      <c r="AW1081" s="112">
        <v>2.605152</v>
      </c>
      <c r="AX1081" s="112">
        <v>0.0</v>
      </c>
      <c r="AY1081" s="112">
        <v>0.72083</v>
      </c>
      <c r="AZ1081" s="112">
        <v>-17.1767</v>
      </c>
    </row>
    <row r="1082" hidden="1">
      <c r="A1082">
        <f t="shared" si="2"/>
        <v>0</v>
      </c>
      <c r="B1082" t="str">
        <f t="shared" si="3"/>
        <v/>
      </c>
      <c r="C1082" t="str">
        <f>if(and(D$4&gt;1,E1082=PROSES!$D$22),,D1082)</f>
        <v/>
      </c>
      <c r="D1082" s="1" t="str">
        <f>if(and(F$4&gt;1,F1082=PROSES!$B$10),,F1082)</f>
        <v/>
      </c>
      <c r="E1082" t="str">
        <f t="shared" si="4"/>
        <v/>
      </c>
      <c r="F1082" t="str">
        <f t="shared" si="5"/>
        <v/>
      </c>
      <c r="G1082" s="1" t="str">
        <f>if(Z1082=PROSES!$E$29,T1082,)</f>
        <v/>
      </c>
      <c r="H1082" t="str">
        <f>if(X1082=PROSES!$E$29,T1082,)</f>
        <v/>
      </c>
      <c r="I1082" t="str">
        <f t="shared" si="6"/>
        <v/>
      </c>
      <c r="J1082" t="str">
        <f>if(and($K$4&gt;1,R1082=PROSES!$C$2),,K1082)</f>
        <v/>
      </c>
      <c r="K1082" s="1" t="str">
        <f>if(and($L$4&gt;1,L1082=PROSES!$B$2),,L1082)</f>
        <v/>
      </c>
      <c r="L1082" t="str">
        <f t="shared" si="7"/>
        <v/>
      </c>
      <c r="M1082" t="str">
        <f>if(Z1082=PROSES!$B$3,T1082,)</f>
        <v/>
      </c>
      <c r="N1082" t="str">
        <f>if(X1082=PROSES!$B$3,T1082,)</f>
        <v/>
      </c>
      <c r="O1082" t="str">
        <f t="shared" si="8"/>
        <v/>
      </c>
      <c r="P1082" t="str">
        <f>if(Z1082=PROSES!$B$1,T1082,)</f>
        <v/>
      </c>
      <c r="Q1082" t="str">
        <f>if(X1082=PROSES!$B$1,T1082,)</f>
        <v/>
      </c>
      <c r="R1082" t="str">
        <f t="shared" si="9"/>
        <v>PETUKANGANSENAYAN</v>
      </c>
      <c r="S1082" s="3"/>
      <c r="T1082" s="68" t="s">
        <v>1782</v>
      </c>
      <c r="U1082" s="68" t="s">
        <v>58</v>
      </c>
      <c r="V1082" s="68" t="s">
        <v>58</v>
      </c>
      <c r="W1082" s="68" t="s">
        <v>205</v>
      </c>
      <c r="X1082" s="68" t="s">
        <v>920</v>
      </c>
      <c r="Y1082" s="68" t="s">
        <v>66</v>
      </c>
      <c r="Z1082" s="68" t="s">
        <v>1783</v>
      </c>
      <c r="AA1082" s="68" t="s">
        <v>61</v>
      </c>
      <c r="AB1082" s="6"/>
      <c r="AC1082" s="6"/>
      <c r="AD1082" s="112">
        <v>0.0</v>
      </c>
      <c r="AE1082" s="112">
        <v>1.0</v>
      </c>
      <c r="AF1082" s="6"/>
      <c r="AG1082" s="112">
        <v>9.3</v>
      </c>
      <c r="AH1082" s="112">
        <v>1.0</v>
      </c>
      <c r="AI1082" s="68" t="s">
        <v>64</v>
      </c>
      <c r="AJ1082" s="112">
        <v>0.0</v>
      </c>
      <c r="AK1082" s="6"/>
      <c r="AL1082" s="6"/>
      <c r="AM1082" s="112">
        <v>0.0</v>
      </c>
      <c r="AN1082" s="112">
        <v>0.0</v>
      </c>
      <c r="AO1082" s="112">
        <v>100.0</v>
      </c>
      <c r="AP1082" s="112">
        <v>1.0</v>
      </c>
      <c r="AQ1082" s="112">
        <v>0.92</v>
      </c>
      <c r="AR1082" s="112">
        <v>1.067538</v>
      </c>
      <c r="AS1082" s="112">
        <v>72.87525</v>
      </c>
      <c r="AT1082" s="112">
        <v>0.31434</v>
      </c>
      <c r="AU1082" s="112">
        <v>1.02021</v>
      </c>
      <c r="AV1082" s="112">
        <v>1.70934</v>
      </c>
      <c r="AW1082" s="112">
        <v>3.06063</v>
      </c>
      <c r="AX1082" s="112">
        <v>0.0</v>
      </c>
      <c r="AY1082" s="112">
        <v>0.771778</v>
      </c>
      <c r="AZ1082" s="112">
        <v>-17.23499</v>
      </c>
    </row>
    <row r="1083">
      <c r="A1083">
        <f t="shared" si="2"/>
        <v>0</v>
      </c>
      <c r="B1083" t="str">
        <f t="shared" si="3"/>
        <v/>
      </c>
      <c r="C1083" t="str">
        <f>if(and(D$4&gt;1,E1083=PROSES!$D$22),,D1083)</f>
        <v/>
      </c>
      <c r="D1083" s="1" t="str">
        <f>if(and(F$4&gt;1,F1083=PROSES!$B$10),,F1083)</f>
        <v/>
      </c>
      <c r="E1083" t="str">
        <f t="shared" si="4"/>
        <v/>
      </c>
      <c r="F1083" t="str">
        <f t="shared" si="5"/>
        <v/>
      </c>
      <c r="G1083" s="1" t="str">
        <f>if(Z1083=PROSES!$E$29,T1083,)</f>
        <v/>
      </c>
      <c r="H1083" t="str">
        <f>if(X1083=PROSES!$E$29,T1083,)</f>
        <v/>
      </c>
      <c r="I1083" t="str">
        <f t="shared" si="6"/>
        <v/>
      </c>
      <c r="J1083" t="str">
        <f>if(and($K$4&gt;1,R1083=PROSES!$C$2),,K1083)</f>
        <v/>
      </c>
      <c r="K1083" s="1" t="str">
        <f>if(and($L$4&gt;1,L1083=PROSES!$B$2),,L1083)</f>
        <v/>
      </c>
      <c r="L1083" t="str">
        <f t="shared" si="7"/>
        <v/>
      </c>
      <c r="M1083" t="str">
        <f>if(Z1083=PROSES!$B$3,T1083,)</f>
        <v/>
      </c>
      <c r="N1083" t="str">
        <f>if(X1083=PROSES!$B$3,T1083,)</f>
        <v/>
      </c>
      <c r="O1083" t="str">
        <f t="shared" si="8"/>
        <v/>
      </c>
      <c r="P1083" t="str">
        <f>if(Z1083=PROSES!$B$1,T1083,)</f>
        <v/>
      </c>
      <c r="Q1083" t="str">
        <f>if(X1083=PROSES!$B$1,T1083,)</f>
        <v/>
      </c>
      <c r="R1083" t="str">
        <f t="shared" si="9"/>
        <v>BINTAROPETUKANGAN</v>
      </c>
      <c r="S1083" s="3"/>
      <c r="T1083" s="68" t="s">
        <v>3968</v>
      </c>
      <c r="U1083" s="68" t="s">
        <v>58</v>
      </c>
      <c r="V1083" s="68" t="s">
        <v>58</v>
      </c>
      <c r="W1083" s="114" t="s">
        <v>392</v>
      </c>
      <c r="X1083" s="68" t="s">
        <v>388</v>
      </c>
      <c r="Y1083" s="68" t="s">
        <v>61</v>
      </c>
      <c r="Z1083" s="68" t="s">
        <v>920</v>
      </c>
      <c r="AA1083" s="68" t="s">
        <v>66</v>
      </c>
      <c r="AB1083" s="6"/>
      <c r="AC1083" s="6"/>
      <c r="AD1083" s="112">
        <v>0.0</v>
      </c>
      <c r="AE1083" s="112">
        <v>1.0</v>
      </c>
      <c r="AF1083" s="6"/>
      <c r="AG1083" s="112">
        <v>2.35</v>
      </c>
      <c r="AH1083" s="112">
        <v>1.0</v>
      </c>
      <c r="AI1083" s="68" t="s">
        <v>64</v>
      </c>
      <c r="AJ1083" s="112">
        <v>0.0</v>
      </c>
      <c r="AK1083" s="6"/>
      <c r="AL1083" s="6"/>
      <c r="AM1083" s="112">
        <v>0.0</v>
      </c>
      <c r="AN1083" s="112">
        <v>0.0</v>
      </c>
      <c r="AO1083" s="112">
        <v>100.0</v>
      </c>
      <c r="AP1083" s="112">
        <v>1.0</v>
      </c>
      <c r="AQ1083" s="112">
        <v>1.251</v>
      </c>
      <c r="AR1083" s="112">
        <v>1.100568</v>
      </c>
      <c r="AS1083" s="112">
        <v>78.5461</v>
      </c>
      <c r="AT1083" s="112">
        <v>0.21855</v>
      </c>
      <c r="AU1083" s="112">
        <v>1.07865</v>
      </c>
      <c r="AV1083" s="112">
        <v>0.57105</v>
      </c>
      <c r="AW1083" s="112">
        <v>3.23595</v>
      </c>
      <c r="AX1083" s="112">
        <v>0.0</v>
      </c>
      <c r="AY1083" s="112">
        <v>0.6620549</v>
      </c>
      <c r="AZ1083" s="112">
        <v>2.173846</v>
      </c>
    </row>
    <row r="1084">
      <c r="A1084">
        <f t="shared" si="2"/>
        <v>0</v>
      </c>
      <c r="B1084" t="str">
        <f t="shared" si="3"/>
        <v/>
      </c>
      <c r="C1084" t="str">
        <f>if(and(D$4&gt;1,E1084=PROSES!$D$22),,D1084)</f>
        <v/>
      </c>
      <c r="D1084" s="1" t="str">
        <f>if(and(F$4&gt;1,F1084=PROSES!$B$10),,F1084)</f>
        <v/>
      </c>
      <c r="E1084" t="str">
        <f t="shared" si="4"/>
        <v/>
      </c>
      <c r="F1084" t="str">
        <f t="shared" si="5"/>
        <v/>
      </c>
      <c r="G1084" s="1" t="str">
        <f>if(Z1084=PROSES!$E$29,T1084,)</f>
        <v/>
      </c>
      <c r="H1084" t="str">
        <f>if(X1084=PROSES!$E$29,T1084,)</f>
        <v/>
      </c>
      <c r="I1084" t="str">
        <f t="shared" si="6"/>
        <v/>
      </c>
      <c r="J1084" t="str">
        <f>if(and($K$4&gt;1,R1084=PROSES!$C$2),,K1084)</f>
        <v/>
      </c>
      <c r="K1084" s="1" t="str">
        <f>if(and($L$4&gt;1,L1084=PROSES!$B$2),,L1084)</f>
        <v/>
      </c>
      <c r="L1084" t="str">
        <f t="shared" si="7"/>
        <v/>
      </c>
      <c r="M1084" t="str">
        <f>if(Z1084=PROSES!$B$3,T1084,)</f>
        <v/>
      </c>
      <c r="N1084" t="str">
        <f>if(X1084=PROSES!$B$3,T1084,)</f>
        <v/>
      </c>
      <c r="O1084" t="str">
        <f t="shared" si="8"/>
        <v/>
      </c>
      <c r="P1084" t="str">
        <f>if(Z1084=PROSES!$B$1,T1084,)</f>
        <v/>
      </c>
      <c r="Q1084" t="str">
        <f>if(X1084=PROSES!$B$1,T1084,)</f>
        <v/>
      </c>
      <c r="R1084" t="str">
        <f t="shared" si="9"/>
        <v>PETUKANGANBINTARO</v>
      </c>
      <c r="S1084" s="3"/>
      <c r="T1084" s="68" t="s">
        <v>3969</v>
      </c>
      <c r="U1084" s="68" t="s">
        <v>58</v>
      </c>
      <c r="V1084" s="68" t="s">
        <v>58</v>
      </c>
      <c r="W1084" s="68" t="s">
        <v>392</v>
      </c>
      <c r="X1084" s="68" t="s">
        <v>920</v>
      </c>
      <c r="Y1084" s="68" t="s">
        <v>66</v>
      </c>
      <c r="Z1084" s="68" t="s">
        <v>388</v>
      </c>
      <c r="AA1084" s="68" t="s">
        <v>66</v>
      </c>
      <c r="AB1084" s="6"/>
      <c r="AC1084" s="6"/>
      <c r="AD1084" s="112">
        <v>0.0</v>
      </c>
      <c r="AE1084" s="112">
        <v>1.0</v>
      </c>
      <c r="AF1084" s="6"/>
      <c r="AG1084" s="112">
        <v>2.35</v>
      </c>
      <c r="AH1084" s="112">
        <v>1.0</v>
      </c>
      <c r="AI1084" s="68" t="s">
        <v>64</v>
      </c>
      <c r="AJ1084" s="112">
        <v>0.0</v>
      </c>
      <c r="AK1084" s="6"/>
      <c r="AL1084" s="6"/>
      <c r="AM1084" s="112">
        <v>0.0</v>
      </c>
      <c r="AN1084" s="112">
        <v>0.0</v>
      </c>
      <c r="AO1084" s="112">
        <v>100.0</v>
      </c>
      <c r="AP1084" s="112">
        <v>1.0</v>
      </c>
      <c r="AQ1084" s="112">
        <v>1.251</v>
      </c>
      <c r="AR1084" s="112">
        <v>1.100568</v>
      </c>
      <c r="AS1084" s="112">
        <v>78.5461</v>
      </c>
      <c r="AT1084" s="112">
        <v>0.21855</v>
      </c>
      <c r="AU1084" s="112">
        <v>1.07865</v>
      </c>
      <c r="AV1084" s="112">
        <v>0.57105</v>
      </c>
      <c r="AW1084" s="112">
        <v>3.23595</v>
      </c>
      <c r="AX1084" s="112">
        <v>0.0</v>
      </c>
      <c r="AY1084" s="112">
        <v>0.6620549</v>
      </c>
      <c r="AZ1084" s="112">
        <v>2.173846</v>
      </c>
    </row>
    <row r="1085" hidden="1">
      <c r="A1085">
        <f t="shared" si="2"/>
        <v>0</v>
      </c>
      <c r="B1085" t="str">
        <f t="shared" si="3"/>
        <v/>
      </c>
      <c r="C1085" t="str">
        <f>if(and(D$4&gt;1,E1085=PROSES!$D$22),,D1085)</f>
        <v/>
      </c>
      <c r="D1085" s="1" t="str">
        <f>if(and(F$4&gt;1,F1085=PROSES!$B$10),,F1085)</f>
        <v/>
      </c>
      <c r="E1085" t="str">
        <f t="shared" si="4"/>
        <v/>
      </c>
      <c r="F1085" t="str">
        <f t="shared" si="5"/>
        <v/>
      </c>
      <c r="G1085" s="1" t="str">
        <f>if(Z1085=PROSES!$E$29,T1085,)</f>
        <v/>
      </c>
      <c r="H1085" t="str">
        <f>if(X1085=PROSES!$E$29,T1085,)</f>
        <v/>
      </c>
      <c r="I1085" t="str">
        <f t="shared" si="6"/>
        <v/>
      </c>
      <c r="J1085" t="str">
        <f>if(and($K$4&gt;1,R1085=PROSES!$C$2),,K1085)</f>
        <v/>
      </c>
      <c r="K1085" s="1" t="str">
        <f>if(and($L$4&gt;1,L1085=PROSES!$B$2),,L1085)</f>
        <v/>
      </c>
      <c r="L1085" t="str">
        <f t="shared" si="7"/>
        <v/>
      </c>
      <c r="M1085" t="str">
        <f>if(Z1085=PROSES!$B$3,T1085,)</f>
        <v/>
      </c>
      <c r="N1085" t="str">
        <f>if(X1085=PROSES!$B$3,T1085,)</f>
        <v/>
      </c>
      <c r="O1085" t="str">
        <f t="shared" si="8"/>
        <v/>
      </c>
      <c r="P1085" t="str">
        <f>if(Z1085=PROSES!$B$1,T1085,)</f>
        <v/>
      </c>
      <c r="Q1085" t="str">
        <f>if(X1085=PROSES!$B$1,T1085,)</f>
        <v/>
      </c>
      <c r="R1085" t="str">
        <f t="shared" si="9"/>
        <v>PUNCAK AMGORDA</v>
      </c>
      <c r="S1085" s="3"/>
      <c r="T1085" s="68" t="s">
        <v>1786</v>
      </c>
      <c r="U1085" s="68" t="s">
        <v>58</v>
      </c>
      <c r="V1085" s="68" t="s">
        <v>58</v>
      </c>
      <c r="W1085" s="114" t="s">
        <v>90</v>
      </c>
      <c r="X1085" s="68" t="s">
        <v>602</v>
      </c>
      <c r="Y1085" s="68" t="s">
        <v>66</v>
      </c>
      <c r="Z1085" s="68" t="s">
        <v>1548</v>
      </c>
      <c r="AA1085" s="68" t="s">
        <v>61</v>
      </c>
      <c r="AB1085" s="6"/>
      <c r="AC1085" s="6"/>
      <c r="AD1085" s="112">
        <v>0.0</v>
      </c>
      <c r="AE1085" s="112">
        <v>1.0</v>
      </c>
      <c r="AF1085" s="6"/>
      <c r="AG1085" s="112">
        <v>5.62</v>
      </c>
      <c r="AH1085" s="112">
        <v>1.0</v>
      </c>
      <c r="AI1085" s="68" t="s">
        <v>64</v>
      </c>
      <c r="AJ1085" s="112">
        <v>0.0</v>
      </c>
      <c r="AK1085" s="6"/>
      <c r="AL1085" s="6"/>
      <c r="AM1085" s="112">
        <v>0.0</v>
      </c>
      <c r="AN1085" s="112">
        <v>0.0</v>
      </c>
      <c r="AO1085" s="112">
        <v>100.0</v>
      </c>
      <c r="AP1085" s="112">
        <v>1.0</v>
      </c>
      <c r="AQ1085" s="112">
        <v>1.62</v>
      </c>
      <c r="AR1085" s="112">
        <v>1.592456</v>
      </c>
      <c r="AS1085" s="112">
        <v>82.15014</v>
      </c>
      <c r="AT1085" s="112">
        <v>0.217494</v>
      </c>
      <c r="AU1085" s="112">
        <v>1.577534</v>
      </c>
      <c r="AV1085" s="112">
        <v>1.060494</v>
      </c>
      <c r="AW1085" s="112">
        <v>4.732602</v>
      </c>
      <c r="AX1085" s="112">
        <v>0.0</v>
      </c>
      <c r="AY1085" s="112">
        <v>0.683587</v>
      </c>
      <c r="AZ1085" s="112">
        <v>-7.109503</v>
      </c>
    </row>
    <row r="1086" hidden="1">
      <c r="A1086">
        <f t="shared" si="2"/>
        <v>0</v>
      </c>
      <c r="B1086" t="str">
        <f t="shared" si="3"/>
        <v/>
      </c>
      <c r="C1086" t="str">
        <f>if(and(D$4&gt;1,E1086=PROSES!$D$22),,D1086)</f>
        <v/>
      </c>
      <c r="D1086" s="1" t="str">
        <f>if(and(F$4&gt;1,F1086=PROSES!$B$10),,F1086)</f>
        <v/>
      </c>
      <c r="E1086" t="str">
        <f t="shared" si="4"/>
        <v/>
      </c>
      <c r="F1086" t="str">
        <f t="shared" si="5"/>
        <v/>
      </c>
      <c r="G1086" s="1" t="str">
        <f>if(Z1086=PROSES!$E$29,T1086,)</f>
        <v/>
      </c>
      <c r="H1086" t="str">
        <f>if(X1086=PROSES!$E$29,T1086,)</f>
        <v/>
      </c>
      <c r="I1086" t="str">
        <f t="shared" si="6"/>
        <v/>
      </c>
      <c r="J1086" t="str">
        <f>if(and($K$4&gt;1,R1086=PROSES!$C$2),,K1086)</f>
        <v/>
      </c>
      <c r="K1086" s="1" t="str">
        <f>if(and($L$4&gt;1,L1086=PROSES!$B$2),,L1086)</f>
        <v/>
      </c>
      <c r="L1086" t="str">
        <f t="shared" si="7"/>
        <v/>
      </c>
      <c r="M1086" t="str">
        <f>if(Z1086=PROSES!$B$3,T1086,)</f>
        <v/>
      </c>
      <c r="N1086" t="str">
        <f>if(X1086=PROSES!$B$3,T1086,)</f>
        <v/>
      </c>
      <c r="O1086" t="str">
        <f t="shared" si="8"/>
        <v/>
      </c>
      <c r="P1086" t="str">
        <f>if(Z1086=PROSES!$B$1,T1086,)</f>
        <v/>
      </c>
      <c r="Q1086" t="str">
        <f>if(X1086=PROSES!$B$1,T1086,)</f>
        <v/>
      </c>
      <c r="R1086" t="str">
        <f t="shared" si="9"/>
        <v>PUNCAK AMPUNCAK AM II</v>
      </c>
      <c r="S1086" s="3"/>
      <c r="T1086" s="68" t="s">
        <v>1787</v>
      </c>
      <c r="U1086" s="68" t="s">
        <v>58</v>
      </c>
      <c r="V1086" s="68" t="s">
        <v>58</v>
      </c>
      <c r="W1086" s="68" t="s">
        <v>90</v>
      </c>
      <c r="X1086" s="68" t="s">
        <v>602</v>
      </c>
      <c r="Y1086" s="68" t="s">
        <v>61</v>
      </c>
      <c r="Z1086" s="68" t="s">
        <v>1230</v>
      </c>
      <c r="AA1086" s="68" t="s">
        <v>66</v>
      </c>
      <c r="AB1086" s="6"/>
      <c r="AC1086" s="6"/>
      <c r="AD1086" s="112">
        <v>0.0</v>
      </c>
      <c r="AE1086" s="112">
        <v>1.0</v>
      </c>
      <c r="AF1086" s="6"/>
      <c r="AG1086" s="112">
        <v>3.853</v>
      </c>
      <c r="AH1086" s="112">
        <v>1.0</v>
      </c>
      <c r="AI1086" s="68" t="s">
        <v>64</v>
      </c>
      <c r="AJ1086" s="112">
        <v>0.0</v>
      </c>
      <c r="AK1086" s="6"/>
      <c r="AL1086" s="6"/>
      <c r="AM1086" s="112">
        <v>0.0</v>
      </c>
      <c r="AN1086" s="112">
        <v>0.0</v>
      </c>
      <c r="AO1086" s="112">
        <v>100.0</v>
      </c>
      <c r="AP1086" s="112">
        <v>1.0</v>
      </c>
      <c r="AQ1086" s="112">
        <v>1.62</v>
      </c>
      <c r="AR1086" s="112">
        <v>1.091768</v>
      </c>
      <c r="AS1086" s="112">
        <v>82.15014</v>
      </c>
      <c r="AT1086" s="112">
        <v>0.1491111</v>
      </c>
      <c r="AU1086" s="112">
        <v>1.081537</v>
      </c>
      <c r="AV1086" s="112">
        <v>0.7270611</v>
      </c>
      <c r="AW1086" s="112">
        <v>3.244611</v>
      </c>
      <c r="AX1086" s="112">
        <v>0.0</v>
      </c>
      <c r="AY1086" s="112">
        <v>0.683587</v>
      </c>
      <c r="AZ1086" s="112">
        <v>-7.109503</v>
      </c>
    </row>
    <row r="1087">
      <c r="A1087">
        <f t="shared" si="2"/>
        <v>0</v>
      </c>
      <c r="B1087" t="str">
        <f t="shared" si="3"/>
        <v/>
      </c>
      <c r="C1087" t="str">
        <f>if(and(D$4&gt;1,E1087=PROSES!$D$22),,D1087)</f>
        <v/>
      </c>
      <c r="D1087" s="1" t="str">
        <f>if(and(F$4&gt;1,F1087=PROSES!$B$10),,F1087)</f>
        <v/>
      </c>
      <c r="E1087" t="str">
        <f t="shared" si="4"/>
        <v/>
      </c>
      <c r="F1087" t="str">
        <f t="shared" si="5"/>
        <v/>
      </c>
      <c r="G1087" s="1" t="str">
        <f>if(Z1087=PROSES!$E$29,T1087,)</f>
        <v/>
      </c>
      <c r="H1087" t="str">
        <f>if(X1087=PROSES!$E$29,T1087,)</f>
        <v/>
      </c>
      <c r="I1087" t="str">
        <f t="shared" si="6"/>
        <v/>
      </c>
      <c r="J1087" t="str">
        <f>if(and($K$4&gt;1,R1087=PROSES!$C$2),,K1087)</f>
        <v/>
      </c>
      <c r="K1087" s="1" t="str">
        <f>if(and($L$4&gt;1,L1087=PROSES!$B$2),,L1087)</f>
        <v/>
      </c>
      <c r="L1087" t="str">
        <f t="shared" si="7"/>
        <v/>
      </c>
      <c r="M1087" t="str">
        <f>if(Z1087=PROSES!$B$3,T1087,)</f>
        <v/>
      </c>
      <c r="N1087" t="str">
        <f>if(X1087=PROSES!$B$3,T1087,)</f>
        <v/>
      </c>
      <c r="O1087" t="str">
        <f t="shared" si="8"/>
        <v/>
      </c>
      <c r="P1087" t="str">
        <f>if(Z1087=PROSES!$B$1,T1087,)</f>
        <v/>
      </c>
      <c r="Q1087" t="str">
        <f>if(X1087=PROSES!$B$1,T1087,)</f>
        <v/>
      </c>
      <c r="R1087" t="str">
        <f t="shared" si="9"/>
        <v>PUDAKPAYUNGPANDEANLAMPER</v>
      </c>
      <c r="S1087" s="3"/>
      <c r="T1087" s="68" t="s">
        <v>1788</v>
      </c>
      <c r="U1087" s="68" t="s">
        <v>176</v>
      </c>
      <c r="V1087" s="68" t="s">
        <v>176</v>
      </c>
      <c r="W1087" s="68" t="s">
        <v>171</v>
      </c>
      <c r="X1087" s="68" t="s">
        <v>1789</v>
      </c>
      <c r="Y1087" s="68">
        <v>2.0</v>
      </c>
      <c r="Z1087" s="68" t="s">
        <v>1550</v>
      </c>
      <c r="AA1087" s="68">
        <v>2.0</v>
      </c>
      <c r="AB1087" s="6"/>
      <c r="AC1087" s="6"/>
      <c r="AD1087" s="112">
        <v>0.0</v>
      </c>
      <c r="AE1087" s="112">
        <v>1.0</v>
      </c>
      <c r="AF1087" s="6"/>
      <c r="AG1087" s="112">
        <v>14.37</v>
      </c>
      <c r="AH1087" s="112">
        <v>1.0</v>
      </c>
      <c r="AI1087" s="68" t="s">
        <v>64</v>
      </c>
      <c r="AJ1087" s="112">
        <v>0.0</v>
      </c>
      <c r="AK1087" s="6"/>
      <c r="AL1087" s="6"/>
      <c r="AM1087" s="112">
        <v>0.0</v>
      </c>
      <c r="AN1087" s="112">
        <v>0.0</v>
      </c>
      <c r="AO1087" s="112">
        <v>100.0</v>
      </c>
      <c r="AP1087" s="112">
        <v>1.0</v>
      </c>
      <c r="AQ1087" s="112">
        <v>0.58</v>
      </c>
      <c r="AR1087" s="112">
        <v>6.029591</v>
      </c>
      <c r="AS1087" s="112">
        <v>70.94324</v>
      </c>
      <c r="AT1087" s="112">
        <v>1.96869</v>
      </c>
      <c r="AU1087" s="112">
        <v>5.699142</v>
      </c>
      <c r="AV1087" s="112">
        <v>4.12419</v>
      </c>
      <c r="AW1087" s="112">
        <v>17.09743</v>
      </c>
      <c r="AX1087" s="112">
        <v>0.0</v>
      </c>
      <c r="AY1087" s="112">
        <v>0.6412987</v>
      </c>
      <c r="AZ1087" s="112">
        <v>8.348166</v>
      </c>
    </row>
    <row r="1088">
      <c r="A1088">
        <f t="shared" si="2"/>
        <v>0</v>
      </c>
      <c r="B1088" t="str">
        <f t="shared" si="3"/>
        <v/>
      </c>
      <c r="C1088" t="str">
        <f>if(and(D$4&gt;1,E1088=PROSES!$D$22),,D1088)</f>
        <v/>
      </c>
      <c r="D1088" s="1" t="str">
        <f>if(and(F$4&gt;1,F1088=PROSES!$B$10),,F1088)</f>
        <v/>
      </c>
      <c r="E1088" t="str">
        <f t="shared" si="4"/>
        <v/>
      </c>
      <c r="F1088" t="str">
        <f t="shared" si="5"/>
        <v/>
      </c>
      <c r="G1088" s="1" t="str">
        <f>if(Z1088=PROSES!$E$29,T1088,)</f>
        <v/>
      </c>
      <c r="H1088" t="str">
        <f>if(X1088=PROSES!$E$29,T1088,)</f>
        <v/>
      </c>
      <c r="I1088" t="str">
        <f t="shared" si="6"/>
        <v/>
      </c>
      <c r="J1088" t="str">
        <f>if(and($K$4&gt;1,R1088=PROSES!$C$2),,K1088)</f>
        <v/>
      </c>
      <c r="K1088" s="1" t="str">
        <f>if(and($L$4&gt;1,L1088=PROSES!$B$2),,L1088)</f>
        <v/>
      </c>
      <c r="L1088" t="str">
        <f t="shared" si="7"/>
        <v/>
      </c>
      <c r="M1088" t="str">
        <f>if(Z1088=PROSES!$B$3,T1088,)</f>
        <v/>
      </c>
      <c r="N1088" t="str">
        <f>if(X1088=PROSES!$B$3,T1088,)</f>
        <v/>
      </c>
      <c r="O1088" t="str">
        <f t="shared" si="8"/>
        <v/>
      </c>
      <c r="P1088" t="str">
        <f>if(Z1088=PROSES!$B$1,T1088,)</f>
        <v/>
      </c>
      <c r="Q1088" t="str">
        <f>if(X1088=PROSES!$B$1,T1088,)</f>
        <v/>
      </c>
      <c r="R1088" t="str">
        <f t="shared" si="9"/>
        <v>PUDAKPAYUNGPANDEANLAMPER</v>
      </c>
      <c r="S1088" s="3"/>
      <c r="T1088" s="68" t="s">
        <v>1790</v>
      </c>
      <c r="U1088" s="68" t="s">
        <v>176</v>
      </c>
      <c r="V1088" s="68" t="s">
        <v>176</v>
      </c>
      <c r="W1088" s="68" t="s">
        <v>171</v>
      </c>
      <c r="X1088" s="68" t="s">
        <v>1789</v>
      </c>
      <c r="Y1088" s="68">
        <v>1.0</v>
      </c>
      <c r="Z1088" s="68" t="s">
        <v>1550</v>
      </c>
      <c r="AA1088" s="68">
        <v>2.0</v>
      </c>
      <c r="AB1088" s="6"/>
      <c r="AC1088" s="6"/>
      <c r="AD1088" s="112">
        <v>0.0</v>
      </c>
      <c r="AE1088" s="112">
        <v>1.0</v>
      </c>
      <c r="AF1088" s="6"/>
      <c r="AG1088" s="112">
        <v>14.37</v>
      </c>
      <c r="AH1088" s="112">
        <v>1.0</v>
      </c>
      <c r="AI1088" s="68" t="s">
        <v>64</v>
      </c>
      <c r="AJ1088" s="112">
        <v>0.0</v>
      </c>
      <c r="AK1088" s="6"/>
      <c r="AL1088" s="6"/>
      <c r="AM1088" s="112">
        <v>0.0</v>
      </c>
      <c r="AN1088" s="112">
        <v>0.0</v>
      </c>
      <c r="AO1088" s="112">
        <v>100.0</v>
      </c>
      <c r="AP1088" s="112">
        <v>1.0</v>
      </c>
      <c r="AQ1088" s="112">
        <v>0.58</v>
      </c>
      <c r="AR1088" s="112">
        <v>6.029591</v>
      </c>
      <c r="AS1088" s="112">
        <v>70.94324</v>
      </c>
      <c r="AT1088" s="112">
        <v>1.96869</v>
      </c>
      <c r="AU1088" s="112">
        <v>5.699142</v>
      </c>
      <c r="AV1088" s="112">
        <v>4.12419</v>
      </c>
      <c r="AW1088" s="112">
        <v>17.09743</v>
      </c>
      <c r="AX1088" s="112">
        <v>0.0</v>
      </c>
      <c r="AY1088" s="112">
        <v>0.6412987</v>
      </c>
      <c r="AZ1088" s="112">
        <v>8.348166</v>
      </c>
    </row>
    <row r="1089">
      <c r="A1089">
        <f t="shared" si="2"/>
        <v>0</v>
      </c>
      <c r="B1089" t="str">
        <f t="shared" si="3"/>
        <v/>
      </c>
      <c r="C1089" t="str">
        <f>if(and(D$4&gt;1,E1089=PROSES!$D$22),,D1089)</f>
        <v/>
      </c>
      <c r="D1089" s="1" t="str">
        <f>if(and(F$4&gt;1,F1089=PROSES!$B$10),,F1089)</f>
        <v/>
      </c>
      <c r="E1089" t="str">
        <f t="shared" si="4"/>
        <v/>
      </c>
      <c r="F1089" t="str">
        <f t="shared" si="5"/>
        <v/>
      </c>
      <c r="G1089" s="1" t="str">
        <f>if(Z1089=PROSES!$E$29,T1089,)</f>
        <v/>
      </c>
      <c r="H1089" t="str">
        <f>if(X1089=PROSES!$E$29,T1089,)</f>
        <v/>
      </c>
      <c r="I1089" t="str">
        <f t="shared" si="6"/>
        <v/>
      </c>
      <c r="J1089" t="str">
        <f>if(and($K$4&gt;1,R1089=PROSES!$C$2),,K1089)</f>
        <v/>
      </c>
      <c r="K1089" s="1" t="str">
        <f>if(and($L$4&gt;1,L1089=PROSES!$B$2),,L1089)</f>
        <v/>
      </c>
      <c r="L1089" t="str">
        <f t="shared" si="7"/>
        <v/>
      </c>
      <c r="M1089" t="str">
        <f>if(Z1089=PROSES!$B$3,T1089,)</f>
        <v/>
      </c>
      <c r="N1089" t="str">
        <f>if(X1089=PROSES!$B$3,T1089,)</f>
        <v/>
      </c>
      <c r="O1089" t="str">
        <f t="shared" si="8"/>
        <v/>
      </c>
      <c r="P1089" t="str">
        <f>if(Z1089=PROSES!$B$1,T1089,)</f>
        <v/>
      </c>
      <c r="Q1089" t="str">
        <f>if(X1089=PROSES!$B$1,T1089,)</f>
        <v/>
      </c>
      <c r="R1089" t="str">
        <f t="shared" si="9"/>
        <v>MRICAPURBALINGGA5</v>
      </c>
      <c r="S1089" s="3"/>
      <c r="T1089" s="68" t="s">
        <v>3970</v>
      </c>
      <c r="U1089" s="68" t="s">
        <v>176</v>
      </c>
      <c r="V1089" s="68" t="s">
        <v>176</v>
      </c>
      <c r="W1089" s="68" t="s">
        <v>816</v>
      </c>
      <c r="X1089" s="68" t="s">
        <v>1484</v>
      </c>
      <c r="Y1089" s="68" t="s">
        <v>1485</v>
      </c>
      <c r="Z1089" s="68" t="s">
        <v>1792</v>
      </c>
      <c r="AA1089" s="68" t="s">
        <v>1452</v>
      </c>
      <c r="AB1089" s="6"/>
      <c r="AC1089" s="6"/>
      <c r="AD1089" s="112">
        <v>0.0</v>
      </c>
      <c r="AE1089" s="112">
        <v>1.0</v>
      </c>
      <c r="AF1089" s="6"/>
      <c r="AG1089" s="112">
        <v>26.6</v>
      </c>
      <c r="AH1089" s="112">
        <v>1.0</v>
      </c>
      <c r="AI1089" s="68" t="s">
        <v>64</v>
      </c>
      <c r="AJ1089" s="112">
        <v>0.0</v>
      </c>
      <c r="AK1089" s="6"/>
      <c r="AL1089" s="6"/>
      <c r="AM1089" s="112">
        <v>0.0</v>
      </c>
      <c r="AN1089" s="112">
        <v>0.0</v>
      </c>
      <c r="AO1089" s="112">
        <v>100.0</v>
      </c>
      <c r="AP1089" s="112">
        <v>1.0</v>
      </c>
      <c r="AQ1089" s="112">
        <v>1.16</v>
      </c>
      <c r="AR1089" s="112">
        <v>5.736757</v>
      </c>
      <c r="AS1089" s="112">
        <v>71.48104</v>
      </c>
      <c r="AT1089" s="112">
        <v>1.8221</v>
      </c>
      <c r="AU1089" s="112">
        <v>5.4397</v>
      </c>
      <c r="AV1089" s="112">
        <v>5.8121</v>
      </c>
      <c r="AW1089" s="112">
        <v>16.3191</v>
      </c>
      <c r="AX1089" s="112">
        <v>0.0</v>
      </c>
      <c r="AY1089" s="112">
        <v>0.673318</v>
      </c>
      <c r="AZ1089" s="112">
        <v>-1.621461</v>
      </c>
    </row>
    <row r="1090">
      <c r="A1090">
        <f t="shared" si="2"/>
        <v>0</v>
      </c>
      <c r="B1090" t="str">
        <f t="shared" si="3"/>
        <v/>
      </c>
      <c r="C1090" t="str">
        <f>if(and(D$4&gt;1,E1090=PROSES!$D$22),,D1090)</f>
        <v/>
      </c>
      <c r="D1090" s="1" t="str">
        <f>if(and(F$4&gt;1,F1090=PROSES!$B$10),,F1090)</f>
        <v/>
      </c>
      <c r="E1090" t="str">
        <f t="shared" si="4"/>
        <v/>
      </c>
      <c r="F1090" t="str">
        <f t="shared" si="5"/>
        <v/>
      </c>
      <c r="G1090" s="1" t="str">
        <f>if(Z1090=PROSES!$E$29,T1090,)</f>
        <v/>
      </c>
      <c r="H1090" t="str">
        <f>if(X1090=PROSES!$E$29,T1090,)</f>
        <v/>
      </c>
      <c r="I1090" t="str">
        <f t="shared" si="6"/>
        <v/>
      </c>
      <c r="J1090" t="str">
        <f>if(and($K$4&gt;1,R1090=PROSES!$C$2),,K1090)</f>
        <v/>
      </c>
      <c r="K1090" s="1" t="str">
        <f>if(and($L$4&gt;1,L1090=PROSES!$B$2),,L1090)</f>
        <v/>
      </c>
      <c r="L1090" t="str">
        <f t="shared" si="7"/>
        <v/>
      </c>
      <c r="M1090" t="str">
        <f>if(Z1090=PROSES!$B$3,T1090,)</f>
        <v/>
      </c>
      <c r="N1090" t="str">
        <f>if(X1090=PROSES!$B$3,T1090,)</f>
        <v/>
      </c>
      <c r="O1090" t="str">
        <f t="shared" si="8"/>
        <v/>
      </c>
      <c r="P1090" t="str">
        <f>if(Z1090=PROSES!$B$1,T1090,)</f>
        <v/>
      </c>
      <c r="Q1090" t="str">
        <f>if(X1090=PROSES!$B$1,T1090,)</f>
        <v/>
      </c>
      <c r="R1090" t="str">
        <f t="shared" si="9"/>
        <v>MRICAPURBALINGGA5</v>
      </c>
      <c r="S1090" s="3"/>
      <c r="T1090" s="68" t="s">
        <v>1791</v>
      </c>
      <c r="U1090" s="68" t="s">
        <v>176</v>
      </c>
      <c r="V1090" s="68" t="s">
        <v>176</v>
      </c>
      <c r="W1090" s="68" t="s">
        <v>816</v>
      </c>
      <c r="X1090" s="68" t="s">
        <v>1484</v>
      </c>
      <c r="Y1090" s="68" t="s">
        <v>1452</v>
      </c>
      <c r="Z1090" s="68" t="s">
        <v>1792</v>
      </c>
      <c r="AA1090" s="68" t="s">
        <v>1485</v>
      </c>
      <c r="AB1090" s="6"/>
      <c r="AC1090" s="6"/>
      <c r="AD1090" s="112">
        <v>0.0</v>
      </c>
      <c r="AE1090" s="112">
        <v>1.0</v>
      </c>
      <c r="AF1090" s="6"/>
      <c r="AG1090" s="112">
        <v>26.6</v>
      </c>
      <c r="AH1090" s="112">
        <v>1.0</v>
      </c>
      <c r="AI1090" s="68" t="s">
        <v>64</v>
      </c>
      <c r="AJ1090" s="112">
        <v>0.0</v>
      </c>
      <c r="AK1090" s="6"/>
      <c r="AL1090" s="6"/>
      <c r="AM1090" s="112">
        <v>0.0</v>
      </c>
      <c r="AN1090" s="112">
        <v>0.0</v>
      </c>
      <c r="AO1090" s="112">
        <v>100.0</v>
      </c>
      <c r="AP1090" s="112">
        <v>1.0</v>
      </c>
      <c r="AQ1090" s="112">
        <v>1.16</v>
      </c>
      <c r="AR1090" s="112">
        <v>5.736757</v>
      </c>
      <c r="AS1090" s="112">
        <v>71.48104</v>
      </c>
      <c r="AT1090" s="112">
        <v>1.8221</v>
      </c>
      <c r="AU1090" s="112">
        <v>5.4397</v>
      </c>
      <c r="AV1090" s="112">
        <v>5.8121</v>
      </c>
      <c r="AW1090" s="112">
        <v>16.3191</v>
      </c>
      <c r="AX1090" s="112">
        <v>0.0</v>
      </c>
      <c r="AY1090" s="112">
        <v>0.673318</v>
      </c>
      <c r="AZ1090" s="112">
        <v>-1.621461</v>
      </c>
    </row>
    <row r="1091">
      <c r="A1091">
        <f t="shared" si="2"/>
        <v>0</v>
      </c>
      <c r="B1091" t="str">
        <f t="shared" si="3"/>
        <v/>
      </c>
      <c r="C1091" t="str">
        <f>if(and(D$4&gt;1,E1091=PROSES!$D$22),,D1091)</f>
        <v/>
      </c>
      <c r="D1091" s="1" t="str">
        <f>if(and(F$4&gt;1,F1091=PROSES!$B$10),,F1091)</f>
        <v/>
      </c>
      <c r="E1091" t="str">
        <f t="shared" si="4"/>
        <v/>
      </c>
      <c r="F1091" t="str">
        <f t="shared" si="5"/>
        <v/>
      </c>
      <c r="G1091" s="1" t="str">
        <f>if(Z1091=PROSES!$E$29,T1091,)</f>
        <v/>
      </c>
      <c r="H1091" t="str">
        <f>if(X1091=PROSES!$E$29,T1091,)</f>
        <v/>
      </c>
      <c r="I1091" t="str">
        <f t="shared" si="6"/>
        <v/>
      </c>
      <c r="J1091" t="str">
        <f>if(and($K$4&gt;1,R1091=PROSES!$C$2),,K1091)</f>
        <v/>
      </c>
      <c r="K1091" s="1" t="str">
        <f>if(and($L$4&gt;1,L1091=PROSES!$B$2),,L1091)</f>
        <v/>
      </c>
      <c r="L1091" t="str">
        <f t="shared" si="7"/>
        <v/>
      </c>
      <c r="M1091" t="str">
        <f>if(Z1091=PROSES!$B$3,T1091,)</f>
        <v/>
      </c>
      <c r="N1091" t="str">
        <f>if(X1091=PROSES!$B$3,T1091,)</f>
        <v/>
      </c>
      <c r="O1091" t="str">
        <f t="shared" si="8"/>
        <v/>
      </c>
      <c r="P1091" t="str">
        <f>if(Z1091=PROSES!$B$1,T1091,)</f>
        <v/>
      </c>
      <c r="Q1091" t="str">
        <f>if(X1091=PROSES!$B$1,T1091,)</f>
        <v/>
      </c>
      <c r="R1091" t="str">
        <f t="shared" si="9"/>
        <v>RAWALOPURBALINGGA5</v>
      </c>
      <c r="S1091" s="3"/>
      <c r="T1091" s="68" t="s">
        <v>3971</v>
      </c>
      <c r="U1091" s="68" t="s">
        <v>176</v>
      </c>
      <c r="V1091" s="68" t="s">
        <v>176</v>
      </c>
      <c r="W1091" s="68" t="s">
        <v>816</v>
      </c>
      <c r="X1091" s="68" t="s">
        <v>1085</v>
      </c>
      <c r="Y1091" s="68">
        <v>1.0</v>
      </c>
      <c r="Z1091" s="68" t="s">
        <v>1792</v>
      </c>
      <c r="AA1091" s="68" t="s">
        <v>1452</v>
      </c>
      <c r="AB1091" s="6"/>
      <c r="AC1091" s="6"/>
      <c r="AD1091" s="112">
        <v>0.0</v>
      </c>
      <c r="AE1091" s="112">
        <v>1.0</v>
      </c>
      <c r="AF1091" s="6"/>
      <c r="AG1091" s="112">
        <v>32.97</v>
      </c>
      <c r="AH1091" s="112">
        <v>1.0</v>
      </c>
      <c r="AI1091" s="68" t="s">
        <v>64</v>
      </c>
      <c r="AJ1091" s="112">
        <v>0.0</v>
      </c>
      <c r="AK1091" s="6"/>
      <c r="AL1091" s="6"/>
      <c r="AM1091" s="112">
        <v>0.0</v>
      </c>
      <c r="AN1091" s="112">
        <v>0.0</v>
      </c>
      <c r="AO1091" s="112">
        <v>100.0</v>
      </c>
      <c r="AP1091" s="112">
        <v>1.0</v>
      </c>
      <c r="AQ1091" s="112">
        <v>1.16</v>
      </c>
      <c r="AR1091" s="112">
        <v>7.11056</v>
      </c>
      <c r="AS1091" s="112">
        <v>71.48104</v>
      </c>
      <c r="AT1091" s="112">
        <v>2.258445</v>
      </c>
      <c r="AU1091" s="112">
        <v>6.742365</v>
      </c>
      <c r="AV1091" s="112">
        <v>7.203945</v>
      </c>
      <c r="AW1091" s="112">
        <v>20.2271</v>
      </c>
      <c r="AX1091" s="112">
        <v>0.0</v>
      </c>
      <c r="AY1091" s="112">
        <v>0.673318</v>
      </c>
      <c r="AZ1091" s="112">
        <v>-1.621461</v>
      </c>
    </row>
    <row r="1092">
      <c r="A1092">
        <f t="shared" si="2"/>
        <v>0</v>
      </c>
      <c r="B1092" t="str">
        <f t="shared" si="3"/>
        <v/>
      </c>
      <c r="C1092" t="str">
        <f>if(and(D$4&gt;1,E1092=PROSES!$D$22),,D1092)</f>
        <v/>
      </c>
      <c r="D1092" s="1" t="str">
        <f>if(and(F$4&gt;1,F1092=PROSES!$B$10),,F1092)</f>
        <v/>
      </c>
      <c r="E1092" t="str">
        <f t="shared" si="4"/>
        <v/>
      </c>
      <c r="F1092" t="str">
        <f t="shared" si="5"/>
        <v/>
      </c>
      <c r="G1092" s="1" t="str">
        <f>if(Z1092=PROSES!$E$29,T1092,)</f>
        <v/>
      </c>
      <c r="H1092" t="str">
        <f>if(X1092=PROSES!$E$29,T1092,)</f>
        <v/>
      </c>
      <c r="I1092" t="str">
        <f t="shared" si="6"/>
        <v/>
      </c>
      <c r="J1092" t="str">
        <f>if(and($K$4&gt;1,R1092=PROSES!$C$2),,K1092)</f>
        <v/>
      </c>
      <c r="K1092" s="1" t="str">
        <f>if(and($L$4&gt;1,L1092=PROSES!$B$2),,L1092)</f>
        <v/>
      </c>
      <c r="L1092" t="str">
        <f t="shared" si="7"/>
        <v/>
      </c>
      <c r="M1092" t="str">
        <f>if(Z1092=PROSES!$B$3,T1092,)</f>
        <v/>
      </c>
      <c r="N1092" t="str">
        <f>if(X1092=PROSES!$B$3,T1092,)</f>
        <v/>
      </c>
      <c r="O1092" t="str">
        <f t="shared" si="8"/>
        <v/>
      </c>
      <c r="P1092" t="str">
        <f>if(Z1092=PROSES!$B$1,T1092,)</f>
        <v/>
      </c>
      <c r="Q1092" t="str">
        <f>if(X1092=PROSES!$B$1,T1092,)</f>
        <v/>
      </c>
      <c r="R1092" t="str">
        <f t="shared" si="9"/>
        <v>RAWALOPURBALINGGA5</v>
      </c>
      <c r="S1092" s="3"/>
      <c r="T1092" s="68" t="s">
        <v>1793</v>
      </c>
      <c r="U1092" s="68" t="s">
        <v>176</v>
      </c>
      <c r="V1092" s="68" t="s">
        <v>176</v>
      </c>
      <c r="W1092" s="68" t="s">
        <v>816</v>
      </c>
      <c r="X1092" s="68" t="s">
        <v>1085</v>
      </c>
      <c r="Y1092" s="68">
        <v>1.0</v>
      </c>
      <c r="Z1092" s="68" t="s">
        <v>1792</v>
      </c>
      <c r="AA1092" s="68" t="s">
        <v>1452</v>
      </c>
      <c r="AB1092" s="6"/>
      <c r="AC1092" s="6"/>
      <c r="AD1092" s="112">
        <v>0.0</v>
      </c>
      <c r="AE1092" s="112">
        <v>1.0</v>
      </c>
      <c r="AF1092" s="6"/>
      <c r="AG1092" s="112">
        <v>32.97</v>
      </c>
      <c r="AH1092" s="112">
        <v>1.0</v>
      </c>
      <c r="AI1092" s="68" t="s">
        <v>64</v>
      </c>
      <c r="AJ1092" s="112">
        <v>0.0</v>
      </c>
      <c r="AK1092" s="6"/>
      <c r="AL1092" s="6"/>
      <c r="AM1092" s="112">
        <v>0.0</v>
      </c>
      <c r="AN1092" s="112">
        <v>0.0</v>
      </c>
      <c r="AO1092" s="112">
        <v>100.0</v>
      </c>
      <c r="AP1092" s="112">
        <v>1.0</v>
      </c>
      <c r="AQ1092" s="112">
        <v>1.16</v>
      </c>
      <c r="AR1092" s="112">
        <v>7.11056</v>
      </c>
      <c r="AS1092" s="112">
        <v>71.48104</v>
      </c>
      <c r="AT1092" s="112">
        <v>2.258445</v>
      </c>
      <c r="AU1092" s="112">
        <v>6.742365</v>
      </c>
      <c r="AV1092" s="112">
        <v>7.203945</v>
      </c>
      <c r="AW1092" s="112">
        <v>20.2271</v>
      </c>
      <c r="AX1092" s="112">
        <v>0.0</v>
      </c>
      <c r="AY1092" s="112">
        <v>0.673318</v>
      </c>
      <c r="AZ1092" s="112">
        <v>-1.621461</v>
      </c>
    </row>
    <row r="1093">
      <c r="A1093">
        <f t="shared" si="2"/>
        <v>0</v>
      </c>
      <c r="B1093" t="str">
        <f t="shared" si="3"/>
        <v/>
      </c>
      <c r="C1093" t="str">
        <f>if(and(D$4&gt;1,E1093=PROSES!$D$22),,D1093)</f>
        <v/>
      </c>
      <c r="D1093" s="1" t="str">
        <f>if(and(F$4&gt;1,F1093=PROSES!$B$10),,F1093)</f>
        <v/>
      </c>
      <c r="E1093" t="str">
        <f t="shared" si="4"/>
        <v/>
      </c>
      <c r="F1093" t="str">
        <f t="shared" si="5"/>
        <v/>
      </c>
      <c r="G1093" s="1" t="str">
        <f>if(Z1093=PROSES!$E$29,T1093,)</f>
        <v/>
      </c>
      <c r="H1093" t="str">
        <f>if(X1093=PROSES!$E$29,T1093,)</f>
        <v/>
      </c>
      <c r="I1093" t="str">
        <f t="shared" si="6"/>
        <v/>
      </c>
      <c r="J1093" t="str">
        <f>if(and($K$4&gt;1,R1093=PROSES!$C$2),,K1093)</f>
        <v/>
      </c>
      <c r="K1093" s="1" t="str">
        <f>if(and($L$4&gt;1,L1093=PROSES!$B$2),,L1093)</f>
        <v/>
      </c>
      <c r="L1093" t="str">
        <f t="shared" si="7"/>
        <v/>
      </c>
      <c r="M1093" t="str">
        <f>if(Z1093=PROSES!$B$3,T1093,)</f>
        <v/>
      </c>
      <c r="N1093" t="str">
        <f>if(X1093=PROSES!$B$3,T1093,)</f>
        <v/>
      </c>
      <c r="O1093" t="str">
        <f t="shared" si="8"/>
        <v/>
      </c>
      <c r="P1093" t="str">
        <f>if(Z1093=PROSES!$B$1,T1093,)</f>
        <v/>
      </c>
      <c r="Q1093" t="str">
        <f>if(X1093=PROSES!$B$1,T1093,)</f>
        <v/>
      </c>
      <c r="R1093" t="str">
        <f t="shared" si="9"/>
        <v>PURWODADIKEDUNGOMBO</v>
      </c>
      <c r="S1093" s="3"/>
      <c r="T1093" s="68" t="s">
        <v>1794</v>
      </c>
      <c r="U1093" s="68" t="s">
        <v>176</v>
      </c>
      <c r="V1093" s="68" t="s">
        <v>176</v>
      </c>
      <c r="W1093" s="68" t="s">
        <v>171</v>
      </c>
      <c r="X1093" s="68" t="s">
        <v>1465</v>
      </c>
      <c r="Y1093" s="68">
        <v>1.0</v>
      </c>
      <c r="Z1093" s="68" t="s">
        <v>1795</v>
      </c>
      <c r="AA1093" s="68" t="s">
        <v>935</v>
      </c>
      <c r="AB1093" s="6"/>
      <c r="AC1093" s="6"/>
      <c r="AD1093" s="112">
        <v>0.0</v>
      </c>
      <c r="AE1093" s="112">
        <v>1.0</v>
      </c>
      <c r="AF1093" s="6"/>
      <c r="AG1093" s="112">
        <v>20.935</v>
      </c>
      <c r="AH1093" s="112">
        <v>1.0</v>
      </c>
      <c r="AI1093" s="68" t="s">
        <v>64</v>
      </c>
      <c r="AJ1093" s="112">
        <v>0.0</v>
      </c>
      <c r="AK1093" s="6"/>
      <c r="AL1093" s="6"/>
      <c r="AM1093" s="112">
        <v>0.0</v>
      </c>
      <c r="AN1093" s="112">
        <v>0.0</v>
      </c>
      <c r="AO1093" s="112">
        <v>100.0</v>
      </c>
      <c r="AP1093" s="112">
        <v>1.0</v>
      </c>
      <c r="AQ1093" s="112">
        <v>0.58</v>
      </c>
      <c r="AR1093" s="112">
        <v>8.784236</v>
      </c>
      <c r="AS1093" s="112">
        <v>70.94324</v>
      </c>
      <c r="AT1093" s="112">
        <v>2.868095</v>
      </c>
      <c r="AU1093" s="112">
        <v>8.302821</v>
      </c>
      <c r="AV1093" s="112">
        <v>6.008345</v>
      </c>
      <c r="AW1093" s="112">
        <v>24.90846</v>
      </c>
      <c r="AX1093" s="112">
        <v>0.0</v>
      </c>
      <c r="AY1093" s="112">
        <v>0.6412987</v>
      </c>
      <c r="AZ1093" s="112">
        <v>8.348166</v>
      </c>
    </row>
    <row r="1094">
      <c r="A1094">
        <f t="shared" si="2"/>
        <v>0</v>
      </c>
      <c r="B1094" t="str">
        <f t="shared" si="3"/>
        <v/>
      </c>
      <c r="C1094" t="str">
        <f>if(and(D$4&gt;1,E1094=PROSES!$D$22),,D1094)</f>
        <v/>
      </c>
      <c r="D1094" s="1" t="str">
        <f>if(and(F$4&gt;1,F1094=PROSES!$B$10),,F1094)</f>
        <v/>
      </c>
      <c r="E1094" t="str">
        <f t="shared" si="4"/>
        <v/>
      </c>
      <c r="F1094" t="str">
        <f t="shared" si="5"/>
        <v/>
      </c>
      <c r="G1094" s="1" t="str">
        <f>if(Z1094=PROSES!$E$29,T1094,)</f>
        <v/>
      </c>
      <c r="H1094" t="str">
        <f>if(X1094=PROSES!$E$29,T1094,)</f>
        <v/>
      </c>
      <c r="I1094" t="str">
        <f t="shared" si="6"/>
        <v/>
      </c>
      <c r="J1094" t="str">
        <f>if(and($K$4&gt;1,R1094=PROSES!$C$2),,K1094)</f>
        <v/>
      </c>
      <c r="K1094" s="1" t="str">
        <f>if(and($L$4&gt;1,L1094=PROSES!$B$2),,L1094)</f>
        <v/>
      </c>
      <c r="L1094" t="str">
        <f t="shared" si="7"/>
        <v/>
      </c>
      <c r="M1094" t="str">
        <f>if(Z1094=PROSES!$B$3,T1094,)</f>
        <v/>
      </c>
      <c r="N1094" t="str">
        <f>if(X1094=PROSES!$B$3,T1094,)</f>
        <v/>
      </c>
      <c r="O1094" t="str">
        <f t="shared" si="8"/>
        <v/>
      </c>
      <c r="P1094" t="str">
        <f>if(Z1094=PROSES!$B$1,T1094,)</f>
        <v/>
      </c>
      <c r="Q1094" t="str">
        <f>if(X1094=PROSES!$B$1,T1094,)</f>
        <v/>
      </c>
      <c r="R1094" t="str">
        <f t="shared" si="9"/>
        <v>PURWODADIKEDUNGOMBO</v>
      </c>
      <c r="S1094" s="3"/>
      <c r="T1094" s="68" t="s">
        <v>1796</v>
      </c>
      <c r="U1094" s="68" t="s">
        <v>176</v>
      </c>
      <c r="V1094" s="68" t="s">
        <v>176</v>
      </c>
      <c r="W1094" s="68" t="s">
        <v>171</v>
      </c>
      <c r="X1094" s="68" t="s">
        <v>1465</v>
      </c>
      <c r="Y1094" s="68">
        <v>2.0</v>
      </c>
      <c r="Z1094" s="68" t="s">
        <v>1795</v>
      </c>
      <c r="AA1094" s="68" t="s">
        <v>63</v>
      </c>
      <c r="AB1094" s="6"/>
      <c r="AC1094" s="6"/>
      <c r="AD1094" s="112">
        <v>0.0</v>
      </c>
      <c r="AE1094" s="112">
        <v>1.0</v>
      </c>
      <c r="AF1094" s="6"/>
      <c r="AG1094" s="112">
        <v>20.935</v>
      </c>
      <c r="AH1094" s="112">
        <v>1.0</v>
      </c>
      <c r="AI1094" s="68" t="s">
        <v>64</v>
      </c>
      <c r="AJ1094" s="112">
        <v>0.0</v>
      </c>
      <c r="AK1094" s="6"/>
      <c r="AL1094" s="6"/>
      <c r="AM1094" s="112">
        <v>0.0</v>
      </c>
      <c r="AN1094" s="112">
        <v>0.0</v>
      </c>
      <c r="AO1094" s="112">
        <v>100.0</v>
      </c>
      <c r="AP1094" s="112">
        <v>1.0</v>
      </c>
      <c r="AQ1094" s="112">
        <v>0.58</v>
      </c>
      <c r="AR1094" s="112">
        <v>8.784236</v>
      </c>
      <c r="AS1094" s="112">
        <v>70.94324</v>
      </c>
      <c r="AT1094" s="112">
        <v>2.868095</v>
      </c>
      <c r="AU1094" s="112">
        <v>8.302821</v>
      </c>
      <c r="AV1094" s="112">
        <v>6.008345</v>
      </c>
      <c r="AW1094" s="112">
        <v>24.90846</v>
      </c>
      <c r="AX1094" s="112">
        <v>0.0</v>
      </c>
      <c r="AY1094" s="112">
        <v>0.6412987</v>
      </c>
      <c r="AZ1094" s="112">
        <v>8.348166</v>
      </c>
    </row>
    <row r="1095" hidden="1">
      <c r="A1095">
        <f t="shared" si="2"/>
        <v>0</v>
      </c>
      <c r="B1095" t="str">
        <f t="shared" si="3"/>
        <v/>
      </c>
      <c r="C1095" t="str">
        <f>if(and(D$4&gt;1,E1095=PROSES!$D$22),,D1095)</f>
        <v/>
      </c>
      <c r="D1095" s="1" t="str">
        <f>if(and(F$4&gt;1,F1095=PROSES!$B$10),,F1095)</f>
        <v/>
      </c>
      <c r="E1095" t="str">
        <f t="shared" si="4"/>
        <v/>
      </c>
      <c r="F1095" t="str">
        <f t="shared" si="5"/>
        <v/>
      </c>
      <c r="G1095" s="1" t="str">
        <f>if(Z1095=PROSES!$E$29,T1095,)</f>
        <v/>
      </c>
      <c r="H1095" t="str">
        <f>if(X1095=PROSES!$E$29,T1095,)</f>
        <v/>
      </c>
      <c r="I1095" t="str">
        <f t="shared" si="6"/>
        <v/>
      </c>
      <c r="J1095" t="str">
        <f>if(and($K$4&gt;1,R1095=PROSES!$C$2),,K1095)</f>
        <v/>
      </c>
      <c r="K1095" s="1" t="str">
        <f>if(and($L$4&gt;1,L1095=PROSES!$B$2),,L1095)</f>
        <v/>
      </c>
      <c r="L1095" t="str">
        <f t="shared" si="7"/>
        <v/>
      </c>
      <c r="M1095" t="str">
        <f>if(Z1095=PROSES!$B$3,T1095,)</f>
        <v/>
      </c>
      <c r="N1095" t="str">
        <f>if(X1095=PROSES!$B$3,T1095,)</f>
        <v/>
      </c>
      <c r="O1095" t="str">
        <f t="shared" si="8"/>
        <v/>
      </c>
      <c r="P1095" t="str">
        <f>if(Z1095=PROSES!$B$1,T1095,)</f>
        <v/>
      </c>
      <c r="Q1095" t="str">
        <f>if(X1095=PROSES!$B$1,T1095,)</f>
        <v/>
      </c>
      <c r="R1095" t="str">
        <f t="shared" si="9"/>
        <v>PURWODADIKUDUS</v>
      </c>
      <c r="S1095" s="3"/>
      <c r="T1095" s="68" t="s">
        <v>1797</v>
      </c>
      <c r="U1095" s="68" t="s">
        <v>176</v>
      </c>
      <c r="V1095" s="68" t="s">
        <v>176</v>
      </c>
      <c r="W1095" s="68" t="s">
        <v>153</v>
      </c>
      <c r="X1095" s="68" t="s">
        <v>1465</v>
      </c>
      <c r="Y1095" s="68">
        <v>1.0</v>
      </c>
      <c r="Z1095" s="68" t="s">
        <v>1282</v>
      </c>
      <c r="AA1095" s="68">
        <v>1.0</v>
      </c>
      <c r="AB1095" s="6"/>
      <c r="AC1095" s="6"/>
      <c r="AD1095" s="112">
        <v>0.0</v>
      </c>
      <c r="AE1095" s="112">
        <v>1.0</v>
      </c>
      <c r="AF1095" s="6"/>
      <c r="AG1095" s="112">
        <v>31.563</v>
      </c>
      <c r="AH1095" s="112">
        <v>1.0</v>
      </c>
      <c r="AI1095" s="68" t="s">
        <v>64</v>
      </c>
      <c r="AJ1095" s="112">
        <v>0.0</v>
      </c>
      <c r="AK1095" s="6"/>
      <c r="AL1095" s="6"/>
      <c r="AM1095" s="112">
        <v>0.0</v>
      </c>
      <c r="AN1095" s="112">
        <v>0.0</v>
      </c>
      <c r="AO1095" s="112">
        <v>100.0</v>
      </c>
      <c r="AP1095" s="112">
        <v>1.0</v>
      </c>
      <c r="AQ1095" s="112">
        <v>2.73</v>
      </c>
      <c r="AR1095" s="112">
        <v>8.887382</v>
      </c>
      <c r="AS1095" s="112">
        <v>82.244</v>
      </c>
      <c r="AT1095" s="112">
        <v>1.199394</v>
      </c>
      <c r="AU1095" s="112">
        <v>8.806077</v>
      </c>
      <c r="AV1095" s="112">
        <v>5.302584</v>
      </c>
      <c r="AW1095" s="112">
        <v>25.55025</v>
      </c>
      <c r="AX1095" s="112">
        <v>0.0</v>
      </c>
      <c r="AY1095" s="112">
        <v>0.6465942</v>
      </c>
      <c r="AZ1095" s="112">
        <v>-6.013103</v>
      </c>
    </row>
    <row r="1096" hidden="1">
      <c r="A1096">
        <f t="shared" si="2"/>
        <v>0</v>
      </c>
      <c r="B1096" t="str">
        <f t="shared" si="3"/>
        <v/>
      </c>
      <c r="C1096" t="str">
        <f>if(and(D$4&gt;1,E1096=PROSES!$D$22),,D1096)</f>
        <v/>
      </c>
      <c r="D1096" s="1" t="str">
        <f>if(and(F$4&gt;1,F1096=PROSES!$B$10),,F1096)</f>
        <v/>
      </c>
      <c r="E1096" t="str">
        <f t="shared" si="4"/>
        <v/>
      </c>
      <c r="F1096" t="str">
        <f t="shared" si="5"/>
        <v/>
      </c>
      <c r="G1096" s="1" t="str">
        <f>if(Z1096=PROSES!$E$29,T1096,)</f>
        <v/>
      </c>
      <c r="H1096" t="str">
        <f>if(X1096=PROSES!$E$29,T1096,)</f>
        <v/>
      </c>
      <c r="I1096" t="str">
        <f t="shared" si="6"/>
        <v/>
      </c>
      <c r="J1096" t="str">
        <f>if(and($K$4&gt;1,R1096=PROSES!$C$2),,K1096)</f>
        <v/>
      </c>
      <c r="K1096" s="1" t="str">
        <f>if(and($L$4&gt;1,L1096=PROSES!$B$2),,L1096)</f>
        <v/>
      </c>
      <c r="L1096" t="str">
        <f t="shared" si="7"/>
        <v/>
      </c>
      <c r="M1096" t="str">
        <f>if(Z1096=PROSES!$B$3,T1096,)</f>
        <v/>
      </c>
      <c r="N1096" t="str">
        <f>if(X1096=PROSES!$B$3,T1096,)</f>
        <v/>
      </c>
      <c r="O1096" t="str">
        <f t="shared" si="8"/>
        <v/>
      </c>
      <c r="P1096" t="str">
        <f>if(Z1096=PROSES!$B$1,T1096,)</f>
        <v/>
      </c>
      <c r="Q1096" t="str">
        <f>if(X1096=PROSES!$B$1,T1096,)</f>
        <v/>
      </c>
      <c r="R1096" t="str">
        <f t="shared" si="9"/>
        <v>PURWODADIKUDUS</v>
      </c>
      <c r="S1096" s="3"/>
      <c r="T1096" s="68" t="s">
        <v>1798</v>
      </c>
      <c r="U1096" s="68" t="s">
        <v>176</v>
      </c>
      <c r="V1096" s="68" t="s">
        <v>176</v>
      </c>
      <c r="W1096" s="68" t="s">
        <v>153</v>
      </c>
      <c r="X1096" s="68" t="s">
        <v>1465</v>
      </c>
      <c r="Y1096" s="68">
        <v>2.0</v>
      </c>
      <c r="Z1096" s="68" t="s">
        <v>1282</v>
      </c>
      <c r="AA1096" s="68">
        <v>2.0</v>
      </c>
      <c r="AB1096" s="6"/>
      <c r="AC1096" s="6"/>
      <c r="AD1096" s="112">
        <v>0.0</v>
      </c>
      <c r="AE1096" s="112">
        <v>1.0</v>
      </c>
      <c r="AF1096" s="6"/>
      <c r="AG1096" s="112">
        <v>31.563</v>
      </c>
      <c r="AH1096" s="112">
        <v>1.0</v>
      </c>
      <c r="AI1096" s="68" t="s">
        <v>64</v>
      </c>
      <c r="AJ1096" s="112">
        <v>0.0</v>
      </c>
      <c r="AK1096" s="6"/>
      <c r="AL1096" s="6"/>
      <c r="AM1096" s="112">
        <v>0.0</v>
      </c>
      <c r="AN1096" s="112">
        <v>0.0</v>
      </c>
      <c r="AO1096" s="112">
        <v>100.0</v>
      </c>
      <c r="AP1096" s="112">
        <v>1.0</v>
      </c>
      <c r="AQ1096" s="112">
        <v>2.73</v>
      </c>
      <c r="AR1096" s="112">
        <v>8.887382</v>
      </c>
      <c r="AS1096" s="112">
        <v>82.244</v>
      </c>
      <c r="AT1096" s="112">
        <v>1.199394</v>
      </c>
      <c r="AU1096" s="112">
        <v>8.806077</v>
      </c>
      <c r="AV1096" s="112">
        <v>5.302584</v>
      </c>
      <c r="AW1096" s="112">
        <v>25.55025</v>
      </c>
      <c r="AX1096" s="112">
        <v>0.0</v>
      </c>
      <c r="AY1096" s="112">
        <v>0.6465942</v>
      </c>
      <c r="AZ1096" s="112">
        <v>-6.013103</v>
      </c>
    </row>
    <row r="1097">
      <c r="A1097">
        <f t="shared" si="2"/>
        <v>0</v>
      </c>
      <c r="B1097" t="str">
        <f t="shared" si="3"/>
        <v/>
      </c>
      <c r="C1097" t="str">
        <f>if(and(D$4&gt;1,E1097=PROSES!$D$22),,D1097)</f>
        <v/>
      </c>
      <c r="D1097" s="1" t="str">
        <f>if(and(F$4&gt;1,F1097=PROSES!$B$10),,F1097)</f>
        <v/>
      </c>
      <c r="E1097" t="str">
        <f t="shared" si="4"/>
        <v/>
      </c>
      <c r="F1097" t="str">
        <f t="shared" si="5"/>
        <v/>
      </c>
      <c r="G1097" s="1" t="str">
        <f>if(Z1097=PROSES!$E$29,T1097,)</f>
        <v/>
      </c>
      <c r="H1097" t="str">
        <f>if(X1097=PROSES!$E$29,T1097,)</f>
        <v/>
      </c>
      <c r="I1097" t="str">
        <f t="shared" si="6"/>
        <v/>
      </c>
      <c r="J1097" t="str">
        <f>if(and($K$4&gt;1,R1097=PROSES!$C$2),,K1097)</f>
        <v/>
      </c>
      <c r="K1097" s="1" t="str">
        <f>if(and($L$4&gt;1,L1097=PROSES!$B$2),,L1097)</f>
        <v/>
      </c>
      <c r="L1097" t="str">
        <f t="shared" si="7"/>
        <v/>
      </c>
      <c r="M1097" t="str">
        <f>if(Z1097=PROSES!$B$3,T1097,)</f>
        <v/>
      </c>
      <c r="N1097" t="str">
        <f>if(X1097=PROSES!$B$3,T1097,)</f>
        <v/>
      </c>
      <c r="O1097" t="str">
        <f t="shared" si="8"/>
        <v/>
      </c>
      <c r="P1097" t="str">
        <f>if(Z1097=PROSES!$B$1,T1097,)</f>
        <v/>
      </c>
      <c r="Q1097" t="str">
        <f>if(X1097=PROSES!$B$1,T1097,)</f>
        <v/>
      </c>
      <c r="R1097" t="str">
        <f t="shared" si="9"/>
        <v>PURWOREJOWATES</v>
      </c>
      <c r="S1097" s="3"/>
      <c r="T1097" s="68" t="s">
        <v>3972</v>
      </c>
      <c r="U1097" s="68" t="s">
        <v>176</v>
      </c>
      <c r="V1097" s="68" t="s">
        <v>176</v>
      </c>
      <c r="W1097" s="68" t="s">
        <v>171</v>
      </c>
      <c r="X1097" s="68" t="s">
        <v>1173</v>
      </c>
      <c r="Y1097" s="68" t="s">
        <v>61</v>
      </c>
      <c r="Z1097" s="68" t="s">
        <v>184</v>
      </c>
      <c r="AA1097" s="68">
        <v>1.0</v>
      </c>
      <c r="AB1097" s="6"/>
      <c r="AC1097" s="6"/>
      <c r="AD1097" s="112">
        <v>0.0</v>
      </c>
      <c r="AE1097" s="112">
        <v>1.0</v>
      </c>
      <c r="AF1097" s="6"/>
      <c r="AG1097" s="112">
        <v>23.258</v>
      </c>
      <c r="AH1097" s="112">
        <v>1.0</v>
      </c>
      <c r="AI1097" s="68" t="s">
        <v>64</v>
      </c>
      <c r="AJ1097" s="112">
        <v>0.0</v>
      </c>
      <c r="AK1097" s="6"/>
      <c r="AL1097" s="6"/>
      <c r="AM1097" s="112">
        <v>0.0</v>
      </c>
      <c r="AN1097" s="112">
        <v>0.0</v>
      </c>
      <c r="AO1097" s="112">
        <v>100.0</v>
      </c>
      <c r="AP1097" s="112">
        <v>1.0</v>
      </c>
      <c r="AQ1097" s="112">
        <v>0.58</v>
      </c>
      <c r="AR1097" s="112">
        <v>9.758957</v>
      </c>
      <c r="AS1097" s="112">
        <v>70.94324</v>
      </c>
      <c r="AT1097" s="112">
        <v>3.186346</v>
      </c>
      <c r="AU1097" s="112">
        <v>9.224123</v>
      </c>
      <c r="AV1097" s="112">
        <v>6.675046</v>
      </c>
      <c r="AW1097" s="112">
        <v>27.67237</v>
      </c>
      <c r="AX1097" s="112">
        <v>0.0</v>
      </c>
      <c r="AY1097" s="112">
        <v>0.6412987</v>
      </c>
      <c r="AZ1097" s="112">
        <v>8.348166</v>
      </c>
    </row>
    <row r="1098">
      <c r="A1098">
        <f t="shared" si="2"/>
        <v>0</v>
      </c>
      <c r="B1098" t="str">
        <f t="shared" si="3"/>
        <v/>
      </c>
      <c r="C1098" t="str">
        <f>if(and(D$4&gt;1,E1098=PROSES!$D$22),,D1098)</f>
        <v/>
      </c>
      <c r="D1098" s="1" t="str">
        <f>if(and(F$4&gt;1,F1098=PROSES!$B$10),,F1098)</f>
        <v/>
      </c>
      <c r="E1098" t="str">
        <f t="shared" si="4"/>
        <v/>
      </c>
      <c r="F1098" t="str">
        <f t="shared" si="5"/>
        <v/>
      </c>
      <c r="G1098" s="1" t="str">
        <f>if(Z1098=PROSES!$E$29,T1098,)</f>
        <v/>
      </c>
      <c r="H1098" t="str">
        <f>if(X1098=PROSES!$E$29,T1098,)</f>
        <v/>
      </c>
      <c r="I1098" t="str">
        <f t="shared" si="6"/>
        <v/>
      </c>
      <c r="J1098" t="str">
        <f>if(and($K$4&gt;1,R1098=PROSES!$C$2),,K1098)</f>
        <v/>
      </c>
      <c r="K1098" s="1" t="str">
        <f>if(and($L$4&gt;1,L1098=PROSES!$B$2),,L1098)</f>
        <v/>
      </c>
      <c r="L1098" t="str">
        <f t="shared" si="7"/>
        <v/>
      </c>
      <c r="M1098" t="str">
        <f>if(Z1098=PROSES!$B$3,T1098,)</f>
        <v/>
      </c>
      <c r="N1098" t="str">
        <f>if(X1098=PROSES!$B$3,T1098,)</f>
        <v/>
      </c>
      <c r="O1098" t="str">
        <f t="shared" si="8"/>
        <v/>
      </c>
      <c r="P1098" t="str">
        <f>if(Z1098=PROSES!$B$1,T1098,)</f>
        <v/>
      </c>
      <c r="Q1098" t="str">
        <f>if(X1098=PROSES!$B$1,T1098,)</f>
        <v/>
      </c>
      <c r="R1098" t="str">
        <f t="shared" si="9"/>
        <v>PURWOREJOWATES</v>
      </c>
      <c r="S1098" s="3"/>
      <c r="T1098" s="68" t="s">
        <v>3973</v>
      </c>
      <c r="U1098" s="68" t="s">
        <v>176</v>
      </c>
      <c r="V1098" s="68" t="s">
        <v>176</v>
      </c>
      <c r="W1098" s="68" t="s">
        <v>171</v>
      </c>
      <c r="X1098" s="68" t="s">
        <v>1173</v>
      </c>
      <c r="Y1098" s="68" t="s">
        <v>66</v>
      </c>
      <c r="Z1098" s="68" t="s">
        <v>184</v>
      </c>
      <c r="AA1098" s="68">
        <v>2.0</v>
      </c>
      <c r="AB1098" s="6"/>
      <c r="AC1098" s="6"/>
      <c r="AD1098" s="112">
        <v>0.0</v>
      </c>
      <c r="AE1098" s="112">
        <v>1.0</v>
      </c>
      <c r="AF1098" s="6"/>
      <c r="AG1098" s="112">
        <v>23.258</v>
      </c>
      <c r="AH1098" s="112">
        <v>1.0</v>
      </c>
      <c r="AI1098" s="68" t="s">
        <v>64</v>
      </c>
      <c r="AJ1098" s="112">
        <v>0.0</v>
      </c>
      <c r="AK1098" s="6"/>
      <c r="AL1098" s="6"/>
      <c r="AM1098" s="112">
        <v>0.0</v>
      </c>
      <c r="AN1098" s="112">
        <v>0.0</v>
      </c>
      <c r="AO1098" s="112">
        <v>100.0</v>
      </c>
      <c r="AP1098" s="112">
        <v>1.0</v>
      </c>
      <c r="AQ1098" s="112">
        <v>0.58</v>
      </c>
      <c r="AR1098" s="112">
        <v>9.758957</v>
      </c>
      <c r="AS1098" s="112">
        <v>70.94324</v>
      </c>
      <c r="AT1098" s="112">
        <v>3.186346</v>
      </c>
      <c r="AU1098" s="112">
        <v>9.224123</v>
      </c>
      <c r="AV1098" s="112">
        <v>6.675046</v>
      </c>
      <c r="AW1098" s="112">
        <v>27.67237</v>
      </c>
      <c r="AX1098" s="112">
        <v>0.0</v>
      </c>
      <c r="AY1098" s="112">
        <v>0.6412987</v>
      </c>
      <c r="AZ1098" s="112">
        <v>8.348166</v>
      </c>
    </row>
    <row r="1099" hidden="1">
      <c r="A1099">
        <f t="shared" si="2"/>
        <v>0</v>
      </c>
      <c r="B1099" t="str">
        <f t="shared" si="3"/>
        <v/>
      </c>
      <c r="C1099" t="str">
        <f>if(and(D$4&gt;1,E1099=PROSES!$D$22),,D1099)</f>
        <v/>
      </c>
      <c r="D1099" s="1" t="str">
        <f>if(and(F$4&gt;1,F1099=PROSES!$B$10),,F1099)</f>
        <v/>
      </c>
      <c r="E1099" t="str">
        <f t="shared" si="4"/>
        <v/>
      </c>
      <c r="F1099" t="str">
        <f t="shared" si="5"/>
        <v/>
      </c>
      <c r="G1099" s="1" t="str">
        <f>if(Z1099=PROSES!$E$29,T1099,)</f>
        <v/>
      </c>
      <c r="H1099" t="str">
        <f>if(X1099=PROSES!$E$29,T1099,)</f>
        <v/>
      </c>
      <c r="I1099" t="str">
        <f t="shared" si="6"/>
        <v/>
      </c>
      <c r="J1099" t="str">
        <f>if(and($K$4&gt;1,R1099=PROSES!$C$2),,K1099)</f>
        <v/>
      </c>
      <c r="K1099" s="1" t="str">
        <f>if(and($L$4&gt;1,L1099=PROSES!$B$2),,L1099)</f>
        <v/>
      </c>
      <c r="L1099" t="str">
        <f t="shared" si="7"/>
        <v/>
      </c>
      <c r="M1099" t="str">
        <f>if(Z1099=PROSES!$B$3,T1099,)</f>
        <v/>
      </c>
      <c r="N1099" t="str">
        <f>if(X1099=PROSES!$B$3,T1099,)</f>
        <v/>
      </c>
      <c r="O1099" t="str">
        <f t="shared" si="8"/>
        <v/>
      </c>
      <c r="P1099" t="str">
        <f>if(Z1099=PROSES!$B$1,T1099,)</f>
        <v/>
      </c>
      <c r="Q1099" t="str">
        <f>if(X1099=PROSES!$B$1,T1099,)</f>
        <v/>
      </c>
      <c r="R1099" t="str">
        <f t="shared" si="9"/>
        <v>PURWOSARI5PIER5</v>
      </c>
      <c r="S1099" s="3"/>
      <c r="T1099" s="68" t="s">
        <v>1802</v>
      </c>
      <c r="U1099" s="68" t="s">
        <v>82</v>
      </c>
      <c r="V1099" s="68" t="s">
        <v>82</v>
      </c>
      <c r="W1099" s="68" t="s">
        <v>90</v>
      </c>
      <c r="X1099" s="68" t="s">
        <v>1540</v>
      </c>
      <c r="Y1099" s="68" t="s">
        <v>88</v>
      </c>
      <c r="Z1099" s="68" t="s">
        <v>864</v>
      </c>
      <c r="AA1099" s="68" t="s">
        <v>85</v>
      </c>
      <c r="AB1099" s="6"/>
      <c r="AC1099" s="6"/>
      <c r="AD1099" s="112">
        <v>0.0</v>
      </c>
      <c r="AE1099" s="112">
        <v>1.0</v>
      </c>
      <c r="AF1099" s="6"/>
      <c r="AG1099" s="112">
        <v>22.42146</v>
      </c>
      <c r="AH1099" s="112">
        <v>1.0</v>
      </c>
      <c r="AI1099" s="68" t="s">
        <v>64</v>
      </c>
      <c r="AJ1099" s="112">
        <v>0.0</v>
      </c>
      <c r="AK1099" s="6"/>
      <c r="AL1099" s="6"/>
      <c r="AM1099" s="112">
        <v>0.0</v>
      </c>
      <c r="AN1099" s="112">
        <v>0.0</v>
      </c>
      <c r="AO1099" s="112">
        <v>100.0</v>
      </c>
      <c r="AP1099" s="112">
        <v>1.0</v>
      </c>
      <c r="AQ1099" s="112">
        <v>1.62</v>
      </c>
      <c r="AR1099" s="112">
        <v>6.353238</v>
      </c>
      <c r="AS1099" s="112">
        <v>82.15014</v>
      </c>
      <c r="AT1099" s="112">
        <v>0.8677105</v>
      </c>
      <c r="AU1099" s="112">
        <v>6.293704</v>
      </c>
      <c r="AV1099" s="112">
        <v>4.230929</v>
      </c>
      <c r="AW1099" s="112">
        <v>18.88111</v>
      </c>
      <c r="AX1099" s="112">
        <v>0.0</v>
      </c>
      <c r="AY1099" s="112">
        <v>0.683587</v>
      </c>
      <c r="AZ1099" s="112">
        <v>-7.109503</v>
      </c>
    </row>
    <row r="1100" hidden="1">
      <c r="A1100">
        <f t="shared" si="2"/>
        <v>0</v>
      </c>
      <c r="B1100" t="str">
        <f t="shared" si="3"/>
        <v/>
      </c>
      <c r="C1100" t="str">
        <f>if(and(D$4&gt;1,E1100=PROSES!$D$22),,D1100)</f>
        <v/>
      </c>
      <c r="D1100" s="1" t="str">
        <f>if(and(F$4&gt;1,F1100=PROSES!$B$10),,F1100)</f>
        <v/>
      </c>
      <c r="E1100" t="str">
        <f t="shared" si="4"/>
        <v/>
      </c>
      <c r="F1100" t="str">
        <f t="shared" si="5"/>
        <v/>
      </c>
      <c r="G1100" s="1" t="str">
        <f>if(Z1100=PROSES!$E$29,T1100,)</f>
        <v/>
      </c>
      <c r="H1100" t="str">
        <f>if(X1100=PROSES!$E$29,T1100,)</f>
        <v/>
      </c>
      <c r="I1100" t="str">
        <f t="shared" si="6"/>
        <v/>
      </c>
      <c r="J1100" t="str">
        <f>if(and($K$4&gt;1,R1100=PROSES!$C$2),,K1100)</f>
        <v/>
      </c>
      <c r="K1100" s="1" t="str">
        <f>if(and($L$4&gt;1,L1100=PROSES!$B$2),,L1100)</f>
        <v/>
      </c>
      <c r="L1100" t="str">
        <f t="shared" si="7"/>
        <v/>
      </c>
      <c r="M1100" t="str">
        <f>if(Z1100=PROSES!$B$3,T1100,)</f>
        <v/>
      </c>
      <c r="N1100" t="str">
        <f>if(X1100=PROSES!$B$3,T1100,)</f>
        <v/>
      </c>
      <c r="O1100" t="str">
        <f t="shared" si="8"/>
        <v/>
      </c>
      <c r="P1100" t="str">
        <f>if(Z1100=PROSES!$B$1,T1100,)</f>
        <v/>
      </c>
      <c r="Q1100" t="str">
        <f>if(X1100=PROSES!$B$1,T1100,)</f>
        <v/>
      </c>
      <c r="R1100" t="str">
        <f t="shared" si="9"/>
        <v>PURWOSARI5PIER5</v>
      </c>
      <c r="S1100" s="3"/>
      <c r="T1100" s="68" t="s">
        <v>1803</v>
      </c>
      <c r="U1100" s="68" t="s">
        <v>82</v>
      </c>
      <c r="V1100" s="68" t="s">
        <v>82</v>
      </c>
      <c r="W1100" s="68" t="s">
        <v>90</v>
      </c>
      <c r="X1100" s="68" t="s">
        <v>1540</v>
      </c>
      <c r="Y1100" s="68" t="s">
        <v>88</v>
      </c>
      <c r="Z1100" s="68" t="s">
        <v>864</v>
      </c>
      <c r="AA1100" s="68" t="s">
        <v>85</v>
      </c>
      <c r="AB1100" s="6"/>
      <c r="AC1100" s="6"/>
      <c r="AD1100" s="112">
        <v>0.0</v>
      </c>
      <c r="AE1100" s="112">
        <v>1.0</v>
      </c>
      <c r="AF1100" s="6"/>
      <c r="AG1100" s="112">
        <v>22.42146</v>
      </c>
      <c r="AH1100" s="112">
        <v>1.0</v>
      </c>
      <c r="AI1100" s="68" t="s">
        <v>64</v>
      </c>
      <c r="AJ1100" s="112">
        <v>0.0</v>
      </c>
      <c r="AK1100" s="6"/>
      <c r="AL1100" s="6"/>
      <c r="AM1100" s="112">
        <v>0.0</v>
      </c>
      <c r="AN1100" s="112">
        <v>0.0</v>
      </c>
      <c r="AO1100" s="112">
        <v>100.0</v>
      </c>
      <c r="AP1100" s="112">
        <v>1.0</v>
      </c>
      <c r="AQ1100" s="112">
        <v>1.62</v>
      </c>
      <c r="AR1100" s="112">
        <v>6.353238</v>
      </c>
      <c r="AS1100" s="112">
        <v>82.15014</v>
      </c>
      <c r="AT1100" s="112">
        <v>0.8677105</v>
      </c>
      <c r="AU1100" s="112">
        <v>6.293704</v>
      </c>
      <c r="AV1100" s="112">
        <v>4.230929</v>
      </c>
      <c r="AW1100" s="112">
        <v>18.88111</v>
      </c>
      <c r="AX1100" s="112">
        <v>0.0</v>
      </c>
      <c r="AY1100" s="112">
        <v>0.683587</v>
      </c>
      <c r="AZ1100" s="112">
        <v>-7.109503</v>
      </c>
    </row>
    <row r="1101" hidden="1">
      <c r="A1101">
        <f t="shared" si="2"/>
        <v>0</v>
      </c>
      <c r="B1101" t="str">
        <f t="shared" si="3"/>
        <v/>
      </c>
      <c r="C1101" t="str">
        <f>if(and(D$4&gt;1,E1101=PROSES!$D$22),,D1101)</f>
        <v/>
      </c>
      <c r="D1101" s="1" t="str">
        <f>if(and(F$4&gt;1,F1101=PROSES!$B$10),,F1101)</f>
        <v/>
      </c>
      <c r="E1101" t="str">
        <f t="shared" si="4"/>
        <v/>
      </c>
      <c r="F1101" t="str">
        <f t="shared" si="5"/>
        <v/>
      </c>
      <c r="G1101" s="1" t="str">
        <f>if(Z1101=PROSES!$E$29,T1101,)</f>
        <v/>
      </c>
      <c r="H1101" t="str">
        <f>if(X1101=PROSES!$E$29,T1101,)</f>
        <v/>
      </c>
      <c r="I1101" t="str">
        <f t="shared" si="6"/>
        <v/>
      </c>
      <c r="J1101" t="str">
        <f>if(and($K$4&gt;1,R1101=PROSES!$C$2),,K1101)</f>
        <v/>
      </c>
      <c r="K1101" s="1" t="str">
        <f>if(and($L$4&gt;1,L1101=PROSES!$B$2),,L1101)</f>
        <v/>
      </c>
      <c r="L1101" t="str">
        <f t="shared" si="7"/>
        <v/>
      </c>
      <c r="M1101" t="str">
        <f>if(Z1101=PROSES!$B$3,T1101,)</f>
        <v/>
      </c>
      <c r="N1101" t="str">
        <f>if(X1101=PROSES!$B$3,T1101,)</f>
        <v/>
      </c>
      <c r="O1101" t="str">
        <f t="shared" si="8"/>
        <v/>
      </c>
      <c r="P1101" t="str">
        <f>if(Z1101=PROSES!$B$1,T1101,)</f>
        <v/>
      </c>
      <c r="Q1101" t="str">
        <f>if(X1101=PROSES!$B$1,T1101,)</f>
        <v/>
      </c>
      <c r="R1101" t="str">
        <f t="shared" si="9"/>
        <v>PURWAKARTA5CIKUMPAY5</v>
      </c>
      <c r="S1101" s="3"/>
      <c r="T1101" s="68" t="s">
        <v>1804</v>
      </c>
      <c r="U1101" s="68" t="s">
        <v>115</v>
      </c>
      <c r="V1101" s="68" t="s">
        <v>115</v>
      </c>
      <c r="W1101" s="68" t="s">
        <v>90</v>
      </c>
      <c r="X1101" s="68" t="s">
        <v>1805</v>
      </c>
      <c r="Y1101" s="68" t="s">
        <v>88</v>
      </c>
      <c r="Z1101" s="68" t="s">
        <v>594</v>
      </c>
      <c r="AA1101" s="68" t="s">
        <v>85</v>
      </c>
      <c r="AB1101" s="6"/>
      <c r="AC1101" s="6"/>
      <c r="AD1101" s="112">
        <v>0.0</v>
      </c>
      <c r="AE1101" s="112">
        <v>1.0</v>
      </c>
      <c r="AF1101" s="6"/>
      <c r="AG1101" s="112">
        <v>9.01</v>
      </c>
      <c r="AH1101" s="112">
        <v>1.0</v>
      </c>
      <c r="AI1101" s="68" t="s">
        <v>64</v>
      </c>
      <c r="AJ1101" s="112">
        <v>0.0</v>
      </c>
      <c r="AK1101" s="6"/>
      <c r="AL1101" s="6"/>
      <c r="AM1101" s="112">
        <v>0.0</v>
      </c>
      <c r="AN1101" s="112">
        <v>0.0</v>
      </c>
      <c r="AO1101" s="112">
        <v>100.0</v>
      </c>
      <c r="AP1101" s="112">
        <v>1.0</v>
      </c>
      <c r="AQ1101" s="112">
        <v>1.62</v>
      </c>
      <c r="AR1101" s="112">
        <v>2.55303</v>
      </c>
      <c r="AS1101" s="112">
        <v>82.15014</v>
      </c>
      <c r="AT1101" s="112">
        <v>0.348687</v>
      </c>
      <c r="AU1101" s="112">
        <v>2.529107</v>
      </c>
      <c r="AV1101" s="112">
        <v>1.700187</v>
      </c>
      <c r="AW1101" s="112">
        <v>7.587321</v>
      </c>
      <c r="AX1101" s="112">
        <v>0.0</v>
      </c>
      <c r="AY1101" s="112">
        <v>0.683587</v>
      </c>
      <c r="AZ1101" s="112">
        <v>-7.109503</v>
      </c>
    </row>
    <row r="1102" hidden="1">
      <c r="A1102">
        <f t="shared" si="2"/>
        <v>0</v>
      </c>
      <c r="B1102" t="str">
        <f t="shared" si="3"/>
        <v/>
      </c>
      <c r="C1102" t="str">
        <f>if(and(D$4&gt;1,E1102=PROSES!$D$22),,D1102)</f>
        <v/>
      </c>
      <c r="D1102" s="1" t="str">
        <f>if(and(F$4&gt;1,F1102=PROSES!$B$10),,F1102)</f>
        <v/>
      </c>
      <c r="E1102" t="str">
        <f t="shared" si="4"/>
        <v/>
      </c>
      <c r="F1102" t="str">
        <f t="shared" si="5"/>
        <v/>
      </c>
      <c r="G1102" s="1" t="str">
        <f>if(Z1102=PROSES!$E$29,T1102,)</f>
        <v/>
      </c>
      <c r="H1102" t="str">
        <f>if(X1102=PROSES!$E$29,T1102,)</f>
        <v/>
      </c>
      <c r="I1102" t="str">
        <f t="shared" si="6"/>
        <v/>
      </c>
      <c r="J1102" t="str">
        <f>if(and($K$4&gt;1,R1102=PROSES!$C$2),,K1102)</f>
        <v/>
      </c>
      <c r="K1102" s="1" t="str">
        <f>if(and($L$4&gt;1,L1102=PROSES!$B$2),,L1102)</f>
        <v/>
      </c>
      <c r="L1102" t="str">
        <f t="shared" si="7"/>
        <v/>
      </c>
      <c r="M1102" t="str">
        <f>if(Z1102=PROSES!$B$3,T1102,)</f>
        <v/>
      </c>
      <c r="N1102" t="str">
        <f>if(X1102=PROSES!$B$3,T1102,)</f>
        <v/>
      </c>
      <c r="O1102" t="str">
        <f t="shared" si="8"/>
        <v/>
      </c>
      <c r="P1102" t="str">
        <f>if(Z1102=PROSES!$B$1,T1102,)</f>
        <v/>
      </c>
      <c r="Q1102" t="str">
        <f>if(X1102=PROSES!$B$1,T1102,)</f>
        <v/>
      </c>
      <c r="R1102" t="str">
        <f t="shared" si="9"/>
        <v>CIRATA5(1)PURWAKARTA5</v>
      </c>
      <c r="S1102" s="3"/>
      <c r="T1102" s="68" t="s">
        <v>1806</v>
      </c>
      <c r="U1102" s="68" t="s">
        <v>115</v>
      </c>
      <c r="V1102" s="68" t="s">
        <v>115</v>
      </c>
      <c r="W1102" s="68" t="s">
        <v>90</v>
      </c>
      <c r="X1102" s="68" t="s">
        <v>706</v>
      </c>
      <c r="Y1102" s="68" t="s">
        <v>88</v>
      </c>
      <c r="Z1102" s="68" t="s">
        <v>1805</v>
      </c>
      <c r="AA1102" s="68" t="s">
        <v>85</v>
      </c>
      <c r="AB1102" s="6"/>
      <c r="AC1102" s="6"/>
      <c r="AD1102" s="112">
        <v>0.0</v>
      </c>
      <c r="AE1102" s="112">
        <v>1.0</v>
      </c>
      <c r="AF1102" s="6"/>
      <c r="AG1102" s="112">
        <v>17.46</v>
      </c>
      <c r="AH1102" s="112">
        <v>1.0</v>
      </c>
      <c r="AI1102" s="68" t="s">
        <v>64</v>
      </c>
      <c r="AJ1102" s="112">
        <v>0.0</v>
      </c>
      <c r="AK1102" s="6"/>
      <c r="AL1102" s="6"/>
      <c r="AM1102" s="112">
        <v>0.0</v>
      </c>
      <c r="AN1102" s="112">
        <v>0.0</v>
      </c>
      <c r="AO1102" s="112">
        <v>100.0</v>
      </c>
      <c r="AP1102" s="112">
        <v>1.0</v>
      </c>
      <c r="AQ1102" s="112">
        <v>1.62</v>
      </c>
      <c r="AR1102" s="112">
        <v>4.947382</v>
      </c>
      <c r="AS1102" s="112">
        <v>82.15014</v>
      </c>
      <c r="AT1102" s="112">
        <v>0.675702</v>
      </c>
      <c r="AU1102" s="112">
        <v>4.901021</v>
      </c>
      <c r="AV1102" s="112">
        <v>3.294702</v>
      </c>
      <c r="AW1102" s="112">
        <v>14.70307</v>
      </c>
      <c r="AX1102" s="112">
        <v>0.0</v>
      </c>
      <c r="AY1102" s="112">
        <v>0.683587</v>
      </c>
      <c r="AZ1102" s="112">
        <v>-7.109503</v>
      </c>
    </row>
    <row r="1103" hidden="1">
      <c r="A1103">
        <f t="shared" si="2"/>
        <v>0</v>
      </c>
      <c r="B1103" t="str">
        <f t="shared" si="3"/>
        <v/>
      </c>
      <c r="C1103" t="str">
        <f>if(and(D$4&gt;1,E1103=PROSES!$D$22),,D1103)</f>
        <v/>
      </c>
      <c r="D1103" s="1" t="str">
        <f>if(and(F$4&gt;1,F1103=PROSES!$B$10),,F1103)</f>
        <v/>
      </c>
      <c r="E1103" t="str">
        <f t="shared" si="4"/>
        <v/>
      </c>
      <c r="F1103" t="str">
        <f t="shared" si="5"/>
        <v/>
      </c>
      <c r="G1103" s="1" t="str">
        <f>if(Z1103=PROSES!$E$29,T1103,)</f>
        <v/>
      </c>
      <c r="H1103" t="str">
        <f>if(X1103=PROSES!$E$29,T1103,)</f>
        <v/>
      </c>
      <c r="I1103" t="str">
        <f t="shared" si="6"/>
        <v/>
      </c>
      <c r="J1103" t="str">
        <f>if(and($K$4&gt;1,R1103=PROSES!$C$2),,K1103)</f>
        <v/>
      </c>
      <c r="K1103" s="1" t="str">
        <f>if(and($L$4&gt;1,L1103=PROSES!$B$2),,L1103)</f>
        <v/>
      </c>
      <c r="L1103" t="str">
        <f t="shared" si="7"/>
        <v/>
      </c>
      <c r="M1103" t="str">
        <f>if(Z1103=PROSES!$B$3,T1103,)</f>
        <v/>
      </c>
      <c r="N1103" t="str">
        <f>if(X1103=PROSES!$B$3,T1103,)</f>
        <v/>
      </c>
      <c r="O1103" t="str">
        <f t="shared" si="8"/>
        <v/>
      </c>
      <c r="P1103" t="str">
        <f>if(Z1103=PROSES!$B$1,T1103,)</f>
        <v/>
      </c>
      <c r="Q1103" t="str">
        <f>if(X1103=PROSES!$B$1,T1103,)</f>
        <v/>
      </c>
      <c r="R1103" t="str">
        <f t="shared" si="9"/>
        <v>PURWAKARTA4CIRATA4</v>
      </c>
      <c r="S1103" s="3"/>
      <c r="T1103" s="68" t="s">
        <v>1807</v>
      </c>
      <c r="U1103" s="68" t="s">
        <v>115</v>
      </c>
      <c r="V1103" s="68" t="s">
        <v>115</v>
      </c>
      <c r="W1103" s="68" t="s">
        <v>122</v>
      </c>
      <c r="X1103" s="68" t="s">
        <v>1808</v>
      </c>
      <c r="Y1103" s="68" t="s">
        <v>123</v>
      </c>
      <c r="Z1103" s="68" t="s">
        <v>1809</v>
      </c>
      <c r="AA1103" s="68" t="s">
        <v>123</v>
      </c>
      <c r="AB1103" s="6"/>
      <c r="AC1103" s="6"/>
      <c r="AD1103" s="112">
        <v>0.0</v>
      </c>
      <c r="AE1103" s="112">
        <v>1.0</v>
      </c>
      <c r="AF1103" s="6"/>
      <c r="AG1103" s="112">
        <v>18.9</v>
      </c>
      <c r="AH1103" s="112">
        <v>1.0</v>
      </c>
      <c r="AI1103" s="68" t="s">
        <v>64</v>
      </c>
      <c r="AJ1103" s="112">
        <v>0.0</v>
      </c>
      <c r="AK1103" s="6"/>
      <c r="AL1103" s="6"/>
      <c r="AM1103" s="112">
        <v>0.0</v>
      </c>
      <c r="AN1103" s="112">
        <v>0.0</v>
      </c>
      <c r="AO1103" s="112">
        <v>100.0</v>
      </c>
      <c r="AP1103" s="112">
        <v>1.0</v>
      </c>
      <c r="AQ1103" s="112">
        <v>0.44</v>
      </c>
      <c r="AR1103" s="112">
        <v>8.391954</v>
      </c>
      <c r="AS1103" s="112">
        <v>60.66966</v>
      </c>
      <c r="AT1103" s="112">
        <v>4.11075</v>
      </c>
      <c r="AU1103" s="112">
        <v>7.31619</v>
      </c>
      <c r="AV1103" s="112">
        <v>6.94575</v>
      </c>
      <c r="AW1103" s="112">
        <v>21.94857</v>
      </c>
      <c r="AX1103" s="112">
        <v>0.0</v>
      </c>
      <c r="AY1103" s="112">
        <v>0.5920149</v>
      </c>
      <c r="AZ1103" s="112">
        <v>18.36523</v>
      </c>
    </row>
    <row r="1104" hidden="1">
      <c r="A1104">
        <f t="shared" si="2"/>
        <v>0</v>
      </c>
      <c r="B1104" t="str">
        <f t="shared" si="3"/>
        <v/>
      </c>
      <c r="C1104" t="str">
        <f>if(and(D$4&gt;1,E1104=PROSES!$D$22),,D1104)</f>
        <v/>
      </c>
      <c r="D1104" s="1" t="str">
        <f>if(and(F$4&gt;1,F1104=PROSES!$B$10),,F1104)</f>
        <v/>
      </c>
      <c r="E1104" t="str">
        <f t="shared" si="4"/>
        <v/>
      </c>
      <c r="F1104" t="str">
        <f t="shared" si="5"/>
        <v/>
      </c>
      <c r="G1104" s="1" t="str">
        <f>if(Z1104=PROSES!$E$29,T1104,)</f>
        <v/>
      </c>
      <c r="H1104" t="str">
        <f>if(X1104=PROSES!$E$29,T1104,)</f>
        <v/>
      </c>
      <c r="I1104" t="str">
        <f t="shared" si="6"/>
        <v/>
      </c>
      <c r="J1104" t="str">
        <f>if(and($K$4&gt;1,R1104=PROSES!$C$2),,K1104)</f>
        <v/>
      </c>
      <c r="K1104" s="1" t="str">
        <f>if(and($L$4&gt;1,L1104=PROSES!$B$2),,L1104)</f>
        <v/>
      </c>
      <c r="L1104" t="str">
        <f t="shared" si="7"/>
        <v/>
      </c>
      <c r="M1104" t="str">
        <f>if(Z1104=PROSES!$B$3,T1104,)</f>
        <v/>
      </c>
      <c r="N1104" t="str">
        <f>if(X1104=PROSES!$B$3,T1104,)</f>
        <v/>
      </c>
      <c r="O1104" t="str">
        <f t="shared" si="8"/>
        <v/>
      </c>
      <c r="P1104" t="str">
        <f>if(Z1104=PROSES!$B$1,T1104,)</f>
        <v/>
      </c>
      <c r="Q1104" t="str">
        <f>if(X1104=PROSES!$B$1,T1104,)</f>
        <v/>
      </c>
      <c r="R1104" t="str">
        <f t="shared" si="9"/>
        <v>PURWAKARTA4CIRATA4</v>
      </c>
      <c r="S1104" s="3"/>
      <c r="T1104" s="68" t="s">
        <v>1810</v>
      </c>
      <c r="U1104" s="68" t="s">
        <v>115</v>
      </c>
      <c r="V1104" s="68" t="s">
        <v>115</v>
      </c>
      <c r="W1104" s="68" t="s">
        <v>122</v>
      </c>
      <c r="X1104" s="68" t="s">
        <v>1808</v>
      </c>
      <c r="Y1104" s="112" t="s">
        <v>123</v>
      </c>
      <c r="Z1104" s="68" t="s">
        <v>1809</v>
      </c>
      <c r="AA1104" s="112" t="s">
        <v>123</v>
      </c>
      <c r="AB1104" s="6"/>
      <c r="AC1104" s="6"/>
      <c r="AD1104" s="112">
        <v>0.0</v>
      </c>
      <c r="AE1104" s="112">
        <v>1.0</v>
      </c>
      <c r="AF1104" s="6"/>
      <c r="AG1104" s="112">
        <v>18.9</v>
      </c>
      <c r="AH1104" s="112">
        <v>1.0</v>
      </c>
      <c r="AI1104" s="68" t="s">
        <v>64</v>
      </c>
      <c r="AJ1104" s="112">
        <v>0.0</v>
      </c>
      <c r="AK1104" s="6"/>
      <c r="AL1104" s="6"/>
      <c r="AM1104" s="112">
        <v>0.0</v>
      </c>
      <c r="AN1104" s="112">
        <v>0.0</v>
      </c>
      <c r="AO1104" s="112">
        <v>100.0</v>
      </c>
      <c r="AP1104" s="112">
        <v>1.0</v>
      </c>
      <c r="AQ1104" s="112">
        <v>0.44</v>
      </c>
      <c r="AR1104" s="112">
        <v>8.391954</v>
      </c>
      <c r="AS1104" s="112">
        <v>60.66966</v>
      </c>
      <c r="AT1104" s="112">
        <v>4.11075</v>
      </c>
      <c r="AU1104" s="112">
        <v>7.31619</v>
      </c>
      <c r="AV1104" s="112">
        <v>6.94575</v>
      </c>
      <c r="AW1104" s="112">
        <v>21.94857</v>
      </c>
      <c r="AX1104" s="112">
        <v>0.0</v>
      </c>
      <c r="AY1104" s="112">
        <v>0.5920149</v>
      </c>
      <c r="AZ1104" s="112">
        <v>18.36523</v>
      </c>
    </row>
    <row r="1105" hidden="1">
      <c r="A1105">
        <f t="shared" si="2"/>
        <v>0</v>
      </c>
      <c r="B1105" t="str">
        <f t="shared" si="3"/>
        <v/>
      </c>
      <c r="C1105" t="str">
        <f>if(and(D$4&gt;1,E1105=PROSES!$D$22),,D1105)</f>
        <v/>
      </c>
      <c r="D1105" s="1" t="str">
        <f>if(and(F$4&gt;1,F1105=PROSES!$B$10),,F1105)</f>
        <v/>
      </c>
      <c r="E1105" t="str">
        <f t="shared" si="4"/>
        <v/>
      </c>
      <c r="F1105" t="str">
        <f t="shared" si="5"/>
        <v/>
      </c>
      <c r="G1105" s="1" t="str">
        <f>if(Z1105=PROSES!$E$29,T1105,)</f>
        <v/>
      </c>
      <c r="H1105" t="str">
        <f>if(X1105=PROSES!$E$29,T1105,)</f>
        <v/>
      </c>
      <c r="I1105" t="str">
        <f t="shared" si="6"/>
        <v/>
      </c>
      <c r="J1105" t="str">
        <f>if(and($K$4&gt;1,R1105=PROSES!$C$2),,K1105)</f>
        <v/>
      </c>
      <c r="K1105" s="1" t="str">
        <f>if(and($L$4&gt;1,L1105=PROSES!$B$2),,L1105)</f>
        <v/>
      </c>
      <c r="L1105" t="str">
        <f t="shared" si="7"/>
        <v/>
      </c>
      <c r="M1105" t="str">
        <f>if(Z1105=PROSES!$B$3,T1105,)</f>
        <v/>
      </c>
      <c r="N1105" t="str">
        <f>if(X1105=PROSES!$B$3,T1105,)</f>
        <v/>
      </c>
      <c r="O1105" t="str">
        <f t="shared" si="8"/>
        <v/>
      </c>
      <c r="P1105" t="str">
        <f>if(Z1105=PROSES!$B$1,T1105,)</f>
        <v/>
      </c>
      <c r="Q1105" t="str">
        <f>if(X1105=PROSES!$B$1,T1105,)</f>
        <v/>
      </c>
      <c r="R1105" t="str">
        <f t="shared" si="9"/>
        <v>PURWAKARTA4INDORAMA4</v>
      </c>
      <c r="S1105" s="3"/>
      <c r="T1105" s="68" t="s">
        <v>1811</v>
      </c>
      <c r="U1105" s="68" t="s">
        <v>115</v>
      </c>
      <c r="V1105" s="68" t="s">
        <v>115</v>
      </c>
      <c r="W1105" s="68" t="s">
        <v>215</v>
      </c>
      <c r="X1105" s="68" t="s">
        <v>1808</v>
      </c>
      <c r="Y1105" s="112" t="s">
        <v>123</v>
      </c>
      <c r="Z1105" s="68" t="s">
        <v>1007</v>
      </c>
      <c r="AA1105" s="112" t="s">
        <v>123</v>
      </c>
      <c r="AB1105" s="6"/>
      <c r="AC1105" s="6"/>
      <c r="AD1105" s="112">
        <v>0.0</v>
      </c>
      <c r="AE1105" s="112">
        <v>1.0</v>
      </c>
      <c r="AF1105" s="6"/>
      <c r="AG1105" s="112">
        <v>6.5</v>
      </c>
      <c r="AH1105" s="112">
        <v>1.0</v>
      </c>
      <c r="AI1105" s="68" t="s">
        <v>64</v>
      </c>
      <c r="AJ1105" s="112">
        <v>0.0</v>
      </c>
      <c r="AK1105" s="6"/>
      <c r="AL1105" s="6"/>
      <c r="AM1105" s="112">
        <v>0.0</v>
      </c>
      <c r="AN1105" s="112">
        <v>0.0</v>
      </c>
      <c r="AO1105" s="112">
        <v>100.0</v>
      </c>
      <c r="AP1105" s="112">
        <v>1.0</v>
      </c>
      <c r="AQ1105" s="112">
        <v>0.44</v>
      </c>
      <c r="AR1105" s="112">
        <v>2.880921</v>
      </c>
      <c r="AS1105" s="112">
        <v>60.53732</v>
      </c>
      <c r="AT1105" s="112">
        <v>1.417</v>
      </c>
      <c r="AU1105" s="112">
        <v>2.50835</v>
      </c>
      <c r="AV1105" s="112">
        <v>2.392</v>
      </c>
      <c r="AW1105" s="112">
        <v>7.52505</v>
      </c>
      <c r="AX1105" s="112">
        <v>0.0</v>
      </c>
      <c r="AY1105" s="112">
        <v>0.5913117</v>
      </c>
      <c r="AZ1105" s="112">
        <v>18.4643</v>
      </c>
    </row>
    <row r="1106" hidden="1">
      <c r="A1106">
        <f t="shared" si="2"/>
        <v>0</v>
      </c>
      <c r="B1106" t="str">
        <f t="shared" si="3"/>
        <v/>
      </c>
      <c r="C1106" t="str">
        <f>if(and(D$4&gt;1,E1106=PROSES!$D$22),,D1106)</f>
        <v/>
      </c>
      <c r="D1106" s="1" t="str">
        <f>if(and(F$4&gt;1,F1106=PROSES!$B$10),,F1106)</f>
        <v/>
      </c>
      <c r="E1106" t="str">
        <f t="shared" si="4"/>
        <v/>
      </c>
      <c r="F1106" t="str">
        <f t="shared" si="5"/>
        <v/>
      </c>
      <c r="G1106" s="1" t="str">
        <f>if(Z1106=PROSES!$E$29,T1106,)</f>
        <v/>
      </c>
      <c r="H1106" t="str">
        <f>if(X1106=PROSES!$E$29,T1106,)</f>
        <v/>
      </c>
      <c r="I1106" t="str">
        <f t="shared" si="6"/>
        <v/>
      </c>
      <c r="J1106" t="str">
        <f>if(and($K$4&gt;1,R1106=PROSES!$C$2),,K1106)</f>
        <v/>
      </c>
      <c r="K1106" s="1" t="str">
        <f>if(and($L$4&gt;1,L1106=PROSES!$B$2),,L1106)</f>
        <v/>
      </c>
      <c r="L1106" t="str">
        <f t="shared" si="7"/>
        <v/>
      </c>
      <c r="M1106" t="str">
        <f>if(Z1106=PROSES!$B$3,T1106,)</f>
        <v/>
      </c>
      <c r="N1106" t="str">
        <f>if(X1106=PROSES!$B$3,T1106,)</f>
        <v/>
      </c>
      <c r="O1106" t="str">
        <f t="shared" si="8"/>
        <v/>
      </c>
      <c r="P1106" t="str">
        <f>if(Z1106=PROSES!$B$1,T1106,)</f>
        <v/>
      </c>
      <c r="Q1106" t="str">
        <f>if(X1106=PROSES!$B$1,T1106,)</f>
        <v/>
      </c>
      <c r="R1106" t="str">
        <f t="shared" si="9"/>
        <v>PURWAKARTA4INDORAMA4</v>
      </c>
      <c r="S1106" s="3"/>
      <c r="T1106" s="68" t="s">
        <v>1812</v>
      </c>
      <c r="U1106" s="68" t="s">
        <v>115</v>
      </c>
      <c r="V1106" s="68" t="s">
        <v>115</v>
      </c>
      <c r="W1106" s="68" t="s">
        <v>215</v>
      </c>
      <c r="X1106" s="68" t="s">
        <v>1808</v>
      </c>
      <c r="Y1106" s="112" t="s">
        <v>118</v>
      </c>
      <c r="Z1106" s="68" t="s">
        <v>1007</v>
      </c>
      <c r="AA1106" s="112" t="s">
        <v>123</v>
      </c>
      <c r="AB1106" s="6"/>
      <c r="AC1106" s="6"/>
      <c r="AD1106" s="112">
        <v>0.0</v>
      </c>
      <c r="AE1106" s="112">
        <v>1.0</v>
      </c>
      <c r="AF1106" s="6"/>
      <c r="AG1106" s="112">
        <v>6.5</v>
      </c>
      <c r="AH1106" s="112">
        <v>1.0</v>
      </c>
      <c r="AI1106" s="68" t="s">
        <v>64</v>
      </c>
      <c r="AJ1106" s="112">
        <v>0.0</v>
      </c>
      <c r="AK1106" s="6"/>
      <c r="AL1106" s="6"/>
      <c r="AM1106" s="112">
        <v>0.0</v>
      </c>
      <c r="AN1106" s="112">
        <v>0.0</v>
      </c>
      <c r="AO1106" s="112">
        <v>100.0</v>
      </c>
      <c r="AP1106" s="112">
        <v>1.0</v>
      </c>
      <c r="AQ1106" s="112">
        <v>0.44</v>
      </c>
      <c r="AR1106" s="112">
        <v>2.880921</v>
      </c>
      <c r="AS1106" s="112">
        <v>60.53732</v>
      </c>
      <c r="AT1106" s="112">
        <v>1.417</v>
      </c>
      <c r="AU1106" s="112">
        <v>2.50835</v>
      </c>
      <c r="AV1106" s="112">
        <v>2.392</v>
      </c>
      <c r="AW1106" s="112">
        <v>7.52505</v>
      </c>
      <c r="AX1106" s="112">
        <v>0.0</v>
      </c>
      <c r="AY1106" s="112">
        <v>0.5913117</v>
      </c>
      <c r="AZ1106" s="112">
        <v>18.4643</v>
      </c>
    </row>
    <row r="1107" hidden="1">
      <c r="A1107">
        <f t="shared" si="2"/>
        <v>0</v>
      </c>
      <c r="B1107" t="str">
        <f t="shared" si="3"/>
        <v/>
      </c>
      <c r="C1107" t="str">
        <f>if(and(D$4&gt;1,E1107=PROSES!$D$22),,D1107)</f>
        <v/>
      </c>
      <c r="D1107" s="1" t="str">
        <f>if(and(F$4&gt;1,F1107=PROSES!$B$10),,F1107)</f>
        <v/>
      </c>
      <c r="E1107" t="str">
        <f t="shared" si="4"/>
        <v/>
      </c>
      <c r="F1107" t="str">
        <f t="shared" si="5"/>
        <v/>
      </c>
      <c r="G1107" s="1" t="str">
        <f>if(Z1107=PROSES!$E$29,T1107,)</f>
        <v/>
      </c>
      <c r="H1107" t="str">
        <f>if(X1107=PROSES!$E$29,T1107,)</f>
        <v/>
      </c>
      <c r="I1107" t="str">
        <f t="shared" si="6"/>
        <v/>
      </c>
      <c r="J1107" t="str">
        <f>if(and($K$4&gt;1,R1107=PROSES!$C$2),,K1107)</f>
        <v/>
      </c>
      <c r="K1107" s="1" t="str">
        <f>if(and($L$4&gt;1,L1107=PROSES!$B$2),,L1107)</f>
        <v/>
      </c>
      <c r="L1107" t="str">
        <f t="shared" si="7"/>
        <v/>
      </c>
      <c r="M1107" t="str">
        <f>if(Z1107=PROSES!$B$3,T1107,)</f>
        <v/>
      </c>
      <c r="N1107" t="str">
        <f>if(X1107=PROSES!$B$3,T1107,)</f>
        <v/>
      </c>
      <c r="O1107" t="str">
        <f t="shared" si="8"/>
        <v/>
      </c>
      <c r="P1107" t="str">
        <f>if(Z1107=PROSES!$B$1,T1107,)</f>
        <v/>
      </c>
      <c r="Q1107" t="str">
        <f>if(X1107=PROSES!$B$1,T1107,)</f>
        <v/>
      </c>
      <c r="R1107" t="str">
        <f t="shared" si="9"/>
        <v>PURWAKARTA4KOSAMBI BARU4</v>
      </c>
      <c r="S1107" s="3"/>
      <c r="T1107" s="68" t="s">
        <v>1813</v>
      </c>
      <c r="U1107" s="68" t="s">
        <v>115</v>
      </c>
      <c r="V1107" s="68" t="s">
        <v>115</v>
      </c>
      <c r="W1107" s="68" t="s">
        <v>215</v>
      </c>
      <c r="X1107" s="68" t="s">
        <v>1808</v>
      </c>
      <c r="Y1107" s="112" t="s">
        <v>118</v>
      </c>
      <c r="Z1107" s="68" t="s">
        <v>736</v>
      </c>
      <c r="AA1107" s="68" t="s">
        <v>118</v>
      </c>
      <c r="AB1107" s="6"/>
      <c r="AC1107" s="6"/>
      <c r="AD1107" s="112">
        <v>0.0</v>
      </c>
      <c r="AE1107" s="112">
        <v>1.0</v>
      </c>
      <c r="AF1107" s="6"/>
      <c r="AG1107" s="112">
        <v>22.9</v>
      </c>
      <c r="AH1107" s="112">
        <v>1.0</v>
      </c>
      <c r="AI1107" s="68" t="s">
        <v>64</v>
      </c>
      <c r="AJ1107" s="112">
        <v>0.0</v>
      </c>
      <c r="AK1107" s="6"/>
      <c r="AL1107" s="6"/>
      <c r="AM1107" s="112">
        <v>0.0</v>
      </c>
      <c r="AN1107" s="112">
        <v>0.0</v>
      </c>
      <c r="AO1107" s="112">
        <v>100.0</v>
      </c>
      <c r="AP1107" s="112">
        <v>1.0</v>
      </c>
      <c r="AQ1107" s="112">
        <v>0.44</v>
      </c>
      <c r="AR1107" s="112">
        <v>10.14971</v>
      </c>
      <c r="AS1107" s="112">
        <v>60.53732</v>
      </c>
      <c r="AT1107" s="112">
        <v>4.9922</v>
      </c>
      <c r="AU1107" s="112">
        <v>8.83711</v>
      </c>
      <c r="AV1107" s="112">
        <v>8.4272</v>
      </c>
      <c r="AW1107" s="112">
        <v>26.51133</v>
      </c>
      <c r="AX1107" s="112">
        <v>0.0</v>
      </c>
      <c r="AY1107" s="112">
        <v>0.5913117</v>
      </c>
      <c r="AZ1107" s="112">
        <v>18.4643</v>
      </c>
    </row>
    <row r="1108" hidden="1">
      <c r="A1108">
        <f t="shared" si="2"/>
        <v>0</v>
      </c>
      <c r="B1108" t="str">
        <f t="shared" si="3"/>
        <v/>
      </c>
      <c r="C1108" t="str">
        <f>if(and(D$4&gt;1,E1108=PROSES!$D$22),,D1108)</f>
        <v/>
      </c>
      <c r="D1108" s="1" t="str">
        <f>if(and(F$4&gt;1,F1108=PROSES!$B$10),,F1108)</f>
        <v/>
      </c>
      <c r="E1108" t="str">
        <f t="shared" si="4"/>
        <v/>
      </c>
      <c r="F1108" t="str">
        <f t="shared" si="5"/>
        <v/>
      </c>
      <c r="G1108" s="1" t="str">
        <f>if(Z1108=PROSES!$E$29,T1108,)</f>
        <v/>
      </c>
      <c r="H1108" t="str">
        <f>if(X1108=PROSES!$E$29,T1108,)</f>
        <v/>
      </c>
      <c r="I1108" t="str">
        <f t="shared" si="6"/>
        <v/>
      </c>
      <c r="J1108" t="str">
        <f>if(and($K$4&gt;1,R1108=PROSES!$C$2),,K1108)</f>
        <v/>
      </c>
      <c r="K1108" s="1" t="str">
        <f>if(and($L$4&gt;1,L1108=PROSES!$B$2),,L1108)</f>
        <v/>
      </c>
      <c r="L1108" t="str">
        <f t="shared" si="7"/>
        <v/>
      </c>
      <c r="M1108" t="str">
        <f>if(Z1108=PROSES!$B$3,T1108,)</f>
        <v/>
      </c>
      <c r="N1108" t="str">
        <f>if(X1108=PROSES!$B$3,T1108,)</f>
        <v/>
      </c>
      <c r="O1108" t="str">
        <f t="shared" si="8"/>
        <v/>
      </c>
      <c r="P1108" t="str">
        <f>if(Z1108=PROSES!$B$1,T1108,)</f>
        <v/>
      </c>
      <c r="Q1108" t="str">
        <f>if(X1108=PROSES!$B$1,T1108,)</f>
        <v/>
      </c>
      <c r="R1108" t="str">
        <f t="shared" si="9"/>
        <v>SUBANG4PURWAKARTA4</v>
      </c>
      <c r="S1108" s="3"/>
      <c r="T1108" s="68" t="s">
        <v>1814</v>
      </c>
      <c r="U1108" s="68" t="s">
        <v>115</v>
      </c>
      <c r="V1108" s="68" t="s">
        <v>115</v>
      </c>
      <c r="W1108" s="68" t="s">
        <v>122</v>
      </c>
      <c r="X1108" s="68" t="s">
        <v>1815</v>
      </c>
      <c r="Y1108" s="112" t="s">
        <v>123</v>
      </c>
      <c r="Z1108" s="68" t="s">
        <v>1808</v>
      </c>
      <c r="AA1108" s="112" t="s">
        <v>123</v>
      </c>
      <c r="AB1108" s="6"/>
      <c r="AC1108" s="6"/>
      <c r="AD1108" s="112">
        <v>0.0</v>
      </c>
      <c r="AE1108" s="112">
        <v>1.0</v>
      </c>
      <c r="AF1108" s="6"/>
      <c r="AG1108" s="112">
        <v>30.96</v>
      </c>
      <c r="AH1108" s="112">
        <v>1.0</v>
      </c>
      <c r="AI1108" s="68" t="s">
        <v>64</v>
      </c>
      <c r="AJ1108" s="112">
        <v>0.0</v>
      </c>
      <c r="AK1108" s="6"/>
      <c r="AL1108" s="6"/>
      <c r="AM1108" s="112">
        <v>0.0</v>
      </c>
      <c r="AN1108" s="112">
        <v>0.0</v>
      </c>
      <c r="AO1108" s="112">
        <v>100.0</v>
      </c>
      <c r="AP1108" s="112">
        <v>1.0</v>
      </c>
      <c r="AQ1108" s="112">
        <v>0.44</v>
      </c>
      <c r="AR1108" s="112">
        <v>13.74682</v>
      </c>
      <c r="AS1108" s="112">
        <v>60.66966</v>
      </c>
      <c r="AT1108" s="112">
        <v>6.7338</v>
      </c>
      <c r="AU1108" s="112">
        <v>11.98462</v>
      </c>
      <c r="AV1108" s="112">
        <v>11.3778</v>
      </c>
      <c r="AW1108" s="112">
        <v>35.95385</v>
      </c>
      <c r="AX1108" s="112">
        <v>0.0</v>
      </c>
      <c r="AY1108" s="112">
        <v>0.5920149</v>
      </c>
      <c r="AZ1108" s="112">
        <v>18.36523</v>
      </c>
    </row>
    <row r="1109" hidden="1">
      <c r="A1109">
        <f t="shared" si="2"/>
        <v>0</v>
      </c>
      <c r="B1109" t="str">
        <f t="shared" si="3"/>
        <v/>
      </c>
      <c r="C1109" t="str">
        <f>if(and(D$4&gt;1,E1109=PROSES!$D$22),,D1109)</f>
        <v/>
      </c>
      <c r="D1109" s="1" t="str">
        <f>if(and(F$4&gt;1,F1109=PROSES!$B$10),,F1109)</f>
        <v/>
      </c>
      <c r="E1109" t="str">
        <f t="shared" si="4"/>
        <v/>
      </c>
      <c r="F1109" t="str">
        <f t="shared" si="5"/>
        <v/>
      </c>
      <c r="G1109" s="1" t="str">
        <f>if(Z1109=PROSES!$E$29,T1109,)</f>
        <v/>
      </c>
      <c r="H1109" t="str">
        <f>if(X1109=PROSES!$E$29,T1109,)</f>
        <v/>
      </c>
      <c r="I1109" t="str">
        <f t="shared" si="6"/>
        <v/>
      </c>
      <c r="J1109" t="str">
        <f>if(and($K$4&gt;1,R1109=PROSES!$C$2),,K1109)</f>
        <v/>
      </c>
      <c r="K1109" s="1" t="str">
        <f>if(and($L$4&gt;1,L1109=PROSES!$B$2),,L1109)</f>
        <v/>
      </c>
      <c r="L1109" t="str">
        <f t="shared" si="7"/>
        <v/>
      </c>
      <c r="M1109" t="str">
        <f>if(Z1109=PROSES!$B$3,T1109,)</f>
        <v/>
      </c>
      <c r="N1109" t="str">
        <f>if(X1109=PROSES!$B$3,T1109,)</f>
        <v/>
      </c>
      <c r="O1109" t="str">
        <f t="shared" si="8"/>
        <v/>
      </c>
      <c r="P1109" t="str">
        <f>if(Z1109=PROSES!$B$1,T1109,)</f>
        <v/>
      </c>
      <c r="Q1109" t="str">
        <f>if(X1109=PROSES!$B$1,T1109,)</f>
        <v/>
      </c>
      <c r="R1109" t="str">
        <f t="shared" si="9"/>
        <v>PURWAKARTA4SUBANG4</v>
      </c>
      <c r="S1109" s="3"/>
      <c r="T1109" s="68" t="s">
        <v>1816</v>
      </c>
      <c r="U1109" s="68" t="s">
        <v>115</v>
      </c>
      <c r="V1109" s="68" t="s">
        <v>115</v>
      </c>
      <c r="W1109" s="68" t="s">
        <v>122</v>
      </c>
      <c r="X1109" s="68" t="s">
        <v>1808</v>
      </c>
      <c r="Y1109" s="112" t="s">
        <v>118</v>
      </c>
      <c r="Z1109" s="68" t="s">
        <v>1815</v>
      </c>
      <c r="AA1109" s="112" t="s">
        <v>118</v>
      </c>
      <c r="AB1109" s="6"/>
      <c r="AC1109" s="6"/>
      <c r="AD1109" s="112">
        <v>0.0</v>
      </c>
      <c r="AE1109" s="112">
        <v>1.0</v>
      </c>
      <c r="AF1109" s="6"/>
      <c r="AG1109" s="112">
        <v>30.96</v>
      </c>
      <c r="AH1109" s="112">
        <v>1.0</v>
      </c>
      <c r="AI1109" s="68" t="s">
        <v>64</v>
      </c>
      <c r="AJ1109" s="112">
        <v>0.0</v>
      </c>
      <c r="AK1109" s="6"/>
      <c r="AL1109" s="6"/>
      <c r="AM1109" s="112">
        <v>0.0</v>
      </c>
      <c r="AN1109" s="112">
        <v>0.0</v>
      </c>
      <c r="AO1109" s="112">
        <v>100.0</v>
      </c>
      <c r="AP1109" s="112">
        <v>1.0</v>
      </c>
      <c r="AQ1109" s="112">
        <v>0.44</v>
      </c>
      <c r="AR1109" s="112">
        <v>13.74682</v>
      </c>
      <c r="AS1109" s="112">
        <v>60.66966</v>
      </c>
      <c r="AT1109" s="112">
        <v>6.7338</v>
      </c>
      <c r="AU1109" s="112">
        <v>11.98462</v>
      </c>
      <c r="AV1109" s="112">
        <v>11.3778</v>
      </c>
      <c r="AW1109" s="112">
        <v>35.95385</v>
      </c>
      <c r="AX1109" s="112">
        <v>0.0</v>
      </c>
      <c r="AY1109" s="112">
        <v>0.5920149</v>
      </c>
      <c r="AZ1109" s="112">
        <v>18.36523</v>
      </c>
    </row>
    <row r="1110" hidden="1">
      <c r="A1110">
        <f t="shared" si="2"/>
        <v>0</v>
      </c>
      <c r="B1110" t="str">
        <f t="shared" si="3"/>
        <v/>
      </c>
      <c r="C1110" t="str">
        <f>if(and(D$4&gt;1,E1110=PROSES!$D$22),,D1110)</f>
        <v/>
      </c>
      <c r="D1110" s="1" t="str">
        <f>if(and(F$4&gt;1,F1110=PROSES!$B$10),,F1110)</f>
        <v/>
      </c>
      <c r="E1110" t="str">
        <f t="shared" si="4"/>
        <v/>
      </c>
      <c r="F1110" t="str">
        <f t="shared" si="5"/>
        <v/>
      </c>
      <c r="G1110" s="1" t="str">
        <f>if(Z1110=PROSES!$E$29,T1110,)</f>
        <v/>
      </c>
      <c r="H1110" t="str">
        <f>if(X1110=PROSES!$E$29,T1110,)</f>
        <v/>
      </c>
      <c r="I1110" t="str">
        <f t="shared" si="6"/>
        <v/>
      </c>
      <c r="J1110" t="str">
        <f>if(and($K$4&gt;1,R1110=PROSES!$C$2),,K1110)</f>
        <v/>
      </c>
      <c r="K1110" s="1" t="str">
        <f>if(and($L$4&gt;1,L1110=PROSES!$B$2),,L1110)</f>
        <v/>
      </c>
      <c r="L1110" t="str">
        <f t="shared" si="7"/>
        <v/>
      </c>
      <c r="M1110" t="str">
        <f>if(Z1110=PROSES!$B$3,T1110,)</f>
        <v/>
      </c>
      <c r="N1110" t="str">
        <f>if(X1110=PROSES!$B$3,T1110,)</f>
        <v/>
      </c>
      <c r="O1110" t="str">
        <f t="shared" si="8"/>
        <v/>
      </c>
      <c r="P1110" t="str">
        <f>if(Z1110=PROSES!$B$1,T1110,)</f>
        <v/>
      </c>
      <c r="Q1110" t="str">
        <f>if(X1110=PROSES!$B$1,T1110,)</f>
        <v/>
      </c>
      <c r="R1110" t="str">
        <f t="shared" si="9"/>
        <v>PURWAKARTA4SOUTH PASIFIC4</v>
      </c>
      <c r="S1110" s="3"/>
      <c r="T1110" s="68" t="s">
        <v>1817</v>
      </c>
      <c r="U1110" s="68" t="s">
        <v>115</v>
      </c>
      <c r="V1110" s="68" t="s">
        <v>115</v>
      </c>
      <c r="W1110" s="68" t="s">
        <v>215</v>
      </c>
      <c r="X1110" s="68" t="s">
        <v>1808</v>
      </c>
      <c r="Y1110" s="112" t="s">
        <v>123</v>
      </c>
      <c r="Z1110" s="68" t="s">
        <v>1003</v>
      </c>
      <c r="AA1110" s="112" t="s">
        <v>123</v>
      </c>
      <c r="AB1110" s="6"/>
      <c r="AC1110" s="6"/>
      <c r="AD1110" s="112">
        <v>0.0</v>
      </c>
      <c r="AE1110" s="112">
        <v>1.0</v>
      </c>
      <c r="AF1110" s="6"/>
      <c r="AG1110" s="112">
        <v>12.0</v>
      </c>
      <c r="AH1110" s="112">
        <v>1.0</v>
      </c>
      <c r="AI1110" s="68" t="s">
        <v>64</v>
      </c>
      <c r="AJ1110" s="112">
        <v>0.0</v>
      </c>
      <c r="AK1110" s="6"/>
      <c r="AL1110" s="6"/>
      <c r="AM1110" s="112">
        <v>0.0</v>
      </c>
      <c r="AN1110" s="112">
        <v>0.0</v>
      </c>
      <c r="AO1110" s="112">
        <v>100.0</v>
      </c>
      <c r="AP1110" s="112">
        <v>1.0</v>
      </c>
      <c r="AQ1110" s="112">
        <v>0.44</v>
      </c>
      <c r="AR1110" s="112">
        <v>5.318624</v>
      </c>
      <c r="AS1110" s="112">
        <v>60.53732</v>
      </c>
      <c r="AT1110" s="112">
        <v>2.616</v>
      </c>
      <c r="AU1110" s="112">
        <v>4.6308</v>
      </c>
      <c r="AV1110" s="112">
        <v>4.416</v>
      </c>
      <c r="AW1110" s="112">
        <v>13.8924</v>
      </c>
      <c r="AX1110" s="112">
        <v>0.0</v>
      </c>
      <c r="AY1110" s="112">
        <v>0.5913117</v>
      </c>
      <c r="AZ1110" s="112">
        <v>18.4643</v>
      </c>
    </row>
    <row r="1111">
      <c r="A1111">
        <f t="shared" si="2"/>
        <v>0</v>
      </c>
      <c r="B1111" t="str">
        <f t="shared" si="3"/>
        <v/>
      </c>
      <c r="C1111" t="str">
        <f>if(and(D$4&gt;1,E1111=PROSES!$D$22),,D1111)</f>
        <v/>
      </c>
      <c r="D1111" s="1" t="str">
        <f>if(and(F$4&gt;1,F1111=PROSES!$B$10),,F1111)</f>
        <v/>
      </c>
      <c r="E1111" t="str">
        <f t="shared" si="4"/>
        <v/>
      </c>
      <c r="F1111" t="str">
        <f t="shared" si="5"/>
        <v/>
      </c>
      <c r="G1111" s="1" t="str">
        <f>if(Z1111=PROSES!$E$29,T1111,)</f>
        <v/>
      </c>
      <c r="H1111" t="str">
        <f>if(X1111=PROSES!$E$29,T1111,)</f>
        <v/>
      </c>
      <c r="I1111" t="str">
        <f t="shared" si="6"/>
        <v/>
      </c>
      <c r="J1111" t="str">
        <f>if(and($K$4&gt;1,R1111=PROSES!$C$2),,K1111)</f>
        <v/>
      </c>
      <c r="K1111" s="1" t="str">
        <f>if(and($L$4&gt;1,L1111=PROSES!$B$2),,L1111)</f>
        <v/>
      </c>
      <c r="L1111" t="str">
        <f t="shared" si="7"/>
        <v/>
      </c>
      <c r="M1111" t="str">
        <f>if(Z1111=PROSES!$B$3,T1111,)</f>
        <v/>
      </c>
      <c r="N1111" t="str">
        <f>if(X1111=PROSES!$B$3,T1111,)</f>
        <v/>
      </c>
      <c r="O1111" t="str">
        <f t="shared" si="8"/>
        <v/>
      </c>
      <c r="P1111" t="str">
        <f>if(Z1111=PROSES!$B$1,T1111,)</f>
        <v/>
      </c>
      <c r="Q1111" t="str">
        <f>if(X1111=PROSES!$B$1,T1111,)</f>
        <v/>
      </c>
      <c r="R1111" t="str">
        <f t="shared" si="9"/>
        <v>PUDAKPAYUNG</v>
      </c>
      <c r="S1111" s="3"/>
      <c r="T1111" s="68" t="s">
        <v>1818</v>
      </c>
      <c r="U1111" s="68" t="s">
        <v>176</v>
      </c>
      <c r="V1111" s="68" t="s">
        <v>176</v>
      </c>
      <c r="W1111" s="68" t="s">
        <v>171</v>
      </c>
      <c r="X1111" s="68" t="s">
        <v>1789</v>
      </c>
      <c r="Y1111" s="112">
        <v>1.0</v>
      </c>
      <c r="Z1111" s="68"/>
      <c r="AA1111" s="112" t="s">
        <v>617</v>
      </c>
      <c r="AB1111" s="6"/>
      <c r="AC1111" s="6"/>
      <c r="AD1111" s="112">
        <v>0.0</v>
      </c>
      <c r="AE1111" s="112">
        <v>1.0</v>
      </c>
      <c r="AF1111" s="6"/>
      <c r="AG1111" s="112">
        <v>9.406</v>
      </c>
      <c r="AH1111" s="112">
        <v>1.0</v>
      </c>
      <c r="AI1111" s="68" t="s">
        <v>64</v>
      </c>
      <c r="AJ1111" s="112">
        <v>0.0</v>
      </c>
      <c r="AK1111" s="6"/>
      <c r="AL1111" s="6"/>
      <c r="AM1111" s="112">
        <v>0.0</v>
      </c>
      <c r="AN1111" s="112">
        <v>0.0</v>
      </c>
      <c r="AO1111" s="112">
        <v>100.0</v>
      </c>
      <c r="AP1111" s="112">
        <v>1.0</v>
      </c>
      <c r="AQ1111" s="112">
        <v>0.58</v>
      </c>
      <c r="AR1111" s="112">
        <v>3.946717</v>
      </c>
      <c r="AS1111" s="112">
        <v>70.94324</v>
      </c>
      <c r="AT1111" s="112">
        <v>1.288622</v>
      </c>
      <c r="AU1111" s="112">
        <v>3.73042</v>
      </c>
      <c r="AV1111" s="112">
        <v>2.699522</v>
      </c>
      <c r="AW1111" s="112">
        <v>11.19126</v>
      </c>
      <c r="AX1111" s="112">
        <v>0.0</v>
      </c>
      <c r="AY1111" s="112">
        <v>0.6412987</v>
      </c>
      <c r="AZ1111" s="112">
        <v>8.348166</v>
      </c>
    </row>
    <row r="1112">
      <c r="A1112">
        <f t="shared" si="2"/>
        <v>0</v>
      </c>
      <c r="B1112" t="str">
        <f t="shared" si="3"/>
        <v/>
      </c>
      <c r="C1112" t="str">
        <f>if(and(D$4&gt;1,E1112=PROSES!$D$22),,D1112)</f>
        <v/>
      </c>
      <c r="D1112" s="1" t="str">
        <f>if(and(F$4&gt;1,F1112=PROSES!$B$10),,F1112)</f>
        <v/>
      </c>
      <c r="E1112" t="str">
        <f t="shared" si="4"/>
        <v/>
      </c>
      <c r="F1112" t="str">
        <f t="shared" si="5"/>
        <v/>
      </c>
      <c r="G1112" s="1" t="str">
        <f>if(Z1112=PROSES!$E$29,T1112,)</f>
        <v/>
      </c>
      <c r="H1112" t="str">
        <f>if(X1112=PROSES!$E$29,T1112,)</f>
        <v/>
      </c>
      <c r="I1112" t="str">
        <f t="shared" si="6"/>
        <v/>
      </c>
      <c r="J1112" t="str">
        <f>if(and($K$4&gt;1,R1112=PROSES!$C$2),,K1112)</f>
        <v/>
      </c>
      <c r="K1112" s="1" t="str">
        <f>if(and($L$4&gt;1,L1112=PROSES!$B$2),,L1112)</f>
        <v/>
      </c>
      <c r="L1112" t="str">
        <f t="shared" si="7"/>
        <v/>
      </c>
      <c r="M1112" t="str">
        <f>if(Z1112=PROSES!$B$3,T1112,)</f>
        <v/>
      </c>
      <c r="N1112" t="str">
        <f>if(X1112=PROSES!$B$3,T1112,)</f>
        <v/>
      </c>
      <c r="O1112" t="str">
        <f t="shared" si="8"/>
        <v/>
      </c>
      <c r="P1112" t="str">
        <f>if(Z1112=PROSES!$B$1,T1112,)</f>
        <v/>
      </c>
      <c r="Q1112" t="str">
        <f>if(X1112=PROSES!$B$1,T1112,)</f>
        <v/>
      </c>
      <c r="R1112" t="str">
        <f t="shared" si="9"/>
        <v>PUDAKPAYUNG</v>
      </c>
      <c r="S1112" s="3"/>
      <c r="T1112" s="68" t="s">
        <v>1819</v>
      </c>
      <c r="U1112" s="68" t="s">
        <v>176</v>
      </c>
      <c r="V1112" s="68" t="s">
        <v>176</v>
      </c>
      <c r="W1112" s="68" t="s">
        <v>171</v>
      </c>
      <c r="X1112" s="68" t="s">
        <v>1789</v>
      </c>
      <c r="Y1112" s="112">
        <v>2.0</v>
      </c>
      <c r="Z1112" s="68"/>
      <c r="AA1112" s="112" t="s">
        <v>1136</v>
      </c>
      <c r="AB1112" s="6"/>
      <c r="AC1112" s="6"/>
      <c r="AD1112" s="112">
        <v>0.0</v>
      </c>
      <c r="AE1112" s="112">
        <v>1.0</v>
      </c>
      <c r="AF1112" s="6"/>
      <c r="AG1112" s="112">
        <v>9.406</v>
      </c>
      <c r="AH1112" s="112">
        <v>1.0</v>
      </c>
      <c r="AI1112" s="68" t="s">
        <v>64</v>
      </c>
      <c r="AJ1112" s="112">
        <v>0.0</v>
      </c>
      <c r="AK1112" s="6"/>
      <c r="AL1112" s="6"/>
      <c r="AM1112" s="112">
        <v>0.0</v>
      </c>
      <c r="AN1112" s="112">
        <v>0.0</v>
      </c>
      <c r="AO1112" s="112">
        <v>100.0</v>
      </c>
      <c r="AP1112" s="112">
        <v>1.0</v>
      </c>
      <c r="AQ1112" s="112">
        <v>0.58</v>
      </c>
      <c r="AR1112" s="112">
        <v>3.946717</v>
      </c>
      <c r="AS1112" s="112">
        <v>70.94324</v>
      </c>
      <c r="AT1112" s="112">
        <v>1.288622</v>
      </c>
      <c r="AU1112" s="112">
        <v>3.73042</v>
      </c>
      <c r="AV1112" s="112">
        <v>2.699522</v>
      </c>
      <c r="AW1112" s="112">
        <v>11.19126</v>
      </c>
      <c r="AX1112" s="112">
        <v>0.0</v>
      </c>
      <c r="AY1112" s="112">
        <v>0.6412987</v>
      </c>
      <c r="AZ1112" s="112">
        <v>8.348166</v>
      </c>
    </row>
    <row r="1113" hidden="1">
      <c r="A1113">
        <f t="shared" si="2"/>
        <v>0</v>
      </c>
      <c r="B1113" t="str">
        <f t="shared" si="3"/>
        <v/>
      </c>
      <c r="C1113" t="str">
        <f>if(and(D$4&gt;1,E1113=PROSES!$D$22),,D1113)</f>
        <v/>
      </c>
      <c r="D1113" s="1" t="str">
        <f>if(and(F$4&gt;1,F1113=PROSES!$B$10),,F1113)</f>
        <v/>
      </c>
      <c r="E1113" t="str">
        <f t="shared" si="4"/>
        <v/>
      </c>
      <c r="F1113" t="str">
        <f t="shared" si="5"/>
        <v/>
      </c>
      <c r="G1113" s="1" t="str">
        <f>if(Z1113=PROSES!$E$29,T1113,)</f>
        <v/>
      </c>
      <c r="H1113" t="str">
        <f>if(X1113=PROSES!$E$29,T1113,)</f>
        <v/>
      </c>
      <c r="I1113" t="str">
        <f t="shared" si="6"/>
        <v/>
      </c>
      <c r="J1113" t="str">
        <f>if(and($K$4&gt;1,R1113=PROSES!$C$2),,K1113)</f>
        <v/>
      </c>
      <c r="K1113" s="1" t="str">
        <f>if(and($L$4&gt;1,L1113=PROSES!$B$2),,L1113)</f>
        <v/>
      </c>
      <c r="L1113" t="str">
        <f t="shared" si="7"/>
        <v/>
      </c>
      <c r="M1113" t="str">
        <f>if(Z1113=PROSES!$B$3,T1113,)</f>
        <v/>
      </c>
      <c r="N1113" t="str">
        <f>if(X1113=PROSES!$B$3,T1113,)</f>
        <v/>
      </c>
      <c r="O1113" t="str">
        <f t="shared" si="8"/>
        <v/>
      </c>
      <c r="P1113" t="str">
        <f>if(Z1113=PROSES!$B$1,T1113,)</f>
        <v/>
      </c>
      <c r="Q1113" t="str">
        <f>if(X1113=PROSES!$B$1,T1113,)</f>
        <v/>
      </c>
      <c r="R1113" t="str">
        <f t="shared" si="9"/>
        <v>RANDUGARUTKALIWUNGU</v>
      </c>
      <c r="S1113" s="3"/>
      <c r="T1113" s="68" t="s">
        <v>1820</v>
      </c>
      <c r="U1113" s="68" t="s">
        <v>176</v>
      </c>
      <c r="V1113" s="68" t="s">
        <v>176</v>
      </c>
      <c r="W1113" s="68" t="s">
        <v>399</v>
      </c>
      <c r="X1113" s="68" t="s">
        <v>1238</v>
      </c>
      <c r="Y1113" s="68">
        <v>1.0</v>
      </c>
      <c r="Z1113" s="68" t="s">
        <v>1089</v>
      </c>
      <c r="AA1113" s="68">
        <v>1.0</v>
      </c>
      <c r="AB1113" s="6"/>
      <c r="AC1113" s="6"/>
      <c r="AD1113" s="112">
        <v>0.0</v>
      </c>
      <c r="AE1113" s="112">
        <v>1.0</v>
      </c>
      <c r="AF1113" s="6"/>
      <c r="AG1113" s="112">
        <v>10.861</v>
      </c>
      <c r="AH1113" s="112">
        <v>0.771</v>
      </c>
      <c r="AI1113" s="68" t="s">
        <v>64</v>
      </c>
      <c r="AJ1113" s="112">
        <v>0.0</v>
      </c>
      <c r="AK1113" s="6"/>
      <c r="AL1113" s="6"/>
      <c r="AM1113" s="112">
        <v>0.0</v>
      </c>
      <c r="AN1113" s="112">
        <v>0.0</v>
      </c>
      <c r="AO1113" s="112">
        <v>100.0</v>
      </c>
      <c r="AP1113" s="112">
        <v>1.0</v>
      </c>
      <c r="AQ1113" s="112">
        <v>0.750183</v>
      </c>
      <c r="AR1113" s="112">
        <v>4.429925</v>
      </c>
      <c r="AS1113" s="112">
        <v>71.90399</v>
      </c>
      <c r="AT1113" s="112">
        <v>1.37598</v>
      </c>
      <c r="AU1113" s="112">
        <v>4.21081</v>
      </c>
      <c r="AV1113" s="112">
        <v>3.36691</v>
      </c>
      <c r="AW1113" s="112">
        <v>7.790596</v>
      </c>
      <c r="AX1113" s="112">
        <v>0.0</v>
      </c>
      <c r="AY1113" s="112">
        <v>0.3082202</v>
      </c>
      <c r="AZ1113" s="112">
        <v>-10.98501</v>
      </c>
    </row>
    <row r="1114" hidden="1">
      <c r="A1114">
        <f t="shared" si="2"/>
        <v>0</v>
      </c>
      <c r="B1114" t="str">
        <f t="shared" si="3"/>
        <v/>
      </c>
      <c r="C1114" t="str">
        <f>if(and(D$4&gt;1,E1114=PROSES!$D$22),,D1114)</f>
        <v/>
      </c>
      <c r="D1114" s="1" t="str">
        <f>if(and(F$4&gt;1,F1114=PROSES!$B$10),,F1114)</f>
        <v/>
      </c>
      <c r="E1114" t="str">
        <f t="shared" si="4"/>
        <v/>
      </c>
      <c r="F1114" t="str">
        <f t="shared" si="5"/>
        <v/>
      </c>
      <c r="G1114" s="1" t="str">
        <f>if(Z1114=PROSES!$E$29,T1114,)</f>
        <v/>
      </c>
      <c r="H1114" t="str">
        <f>if(X1114=PROSES!$E$29,T1114,)</f>
        <v/>
      </c>
      <c r="I1114" t="str">
        <f t="shared" si="6"/>
        <v/>
      </c>
      <c r="J1114" t="str">
        <f>if(and($K$4&gt;1,R1114=PROSES!$C$2),,K1114)</f>
        <v/>
      </c>
      <c r="K1114" s="1" t="str">
        <f>if(and($L$4&gt;1,L1114=PROSES!$B$2),,L1114)</f>
        <v/>
      </c>
      <c r="L1114" t="str">
        <f t="shared" si="7"/>
        <v/>
      </c>
      <c r="M1114" t="str">
        <f>if(Z1114=PROSES!$B$3,T1114,)</f>
        <v/>
      </c>
      <c r="N1114" t="str">
        <f>if(X1114=PROSES!$B$3,T1114,)</f>
        <v/>
      </c>
      <c r="O1114" t="str">
        <f t="shared" si="8"/>
        <v/>
      </c>
      <c r="P1114" t="str">
        <f>if(Z1114=PROSES!$B$1,T1114,)</f>
        <v/>
      </c>
      <c r="Q1114" t="str">
        <f>if(X1114=PROSES!$B$1,T1114,)</f>
        <v/>
      </c>
      <c r="R1114" t="str">
        <f t="shared" si="9"/>
        <v>RANDUGARUTKALIWUNGU</v>
      </c>
      <c r="S1114" s="3"/>
      <c r="T1114" s="68" t="s">
        <v>1821</v>
      </c>
      <c r="U1114" s="68" t="s">
        <v>176</v>
      </c>
      <c r="V1114" s="68" t="s">
        <v>176</v>
      </c>
      <c r="W1114" s="68" t="s">
        <v>399</v>
      </c>
      <c r="X1114" s="68" t="s">
        <v>1238</v>
      </c>
      <c r="Y1114" s="68">
        <v>2.0</v>
      </c>
      <c r="Z1114" s="68" t="s">
        <v>1089</v>
      </c>
      <c r="AA1114" s="68">
        <v>2.0</v>
      </c>
      <c r="AB1114" s="6"/>
      <c r="AC1114" s="6"/>
      <c r="AD1114" s="112">
        <v>0.0</v>
      </c>
      <c r="AE1114" s="112">
        <v>1.0</v>
      </c>
      <c r="AF1114" s="6"/>
      <c r="AG1114" s="112">
        <v>10.861</v>
      </c>
      <c r="AH1114" s="112">
        <v>0.771</v>
      </c>
      <c r="AI1114" s="68" t="s">
        <v>64</v>
      </c>
      <c r="AJ1114" s="112">
        <v>0.0</v>
      </c>
      <c r="AK1114" s="6"/>
      <c r="AL1114" s="6"/>
      <c r="AM1114" s="112">
        <v>0.0</v>
      </c>
      <c r="AN1114" s="112">
        <v>0.0</v>
      </c>
      <c r="AO1114" s="112">
        <v>100.0</v>
      </c>
      <c r="AP1114" s="112">
        <v>1.0</v>
      </c>
      <c r="AQ1114" s="112">
        <v>0.750183</v>
      </c>
      <c r="AR1114" s="112">
        <v>4.429925</v>
      </c>
      <c r="AS1114" s="112">
        <v>71.90399</v>
      </c>
      <c r="AT1114" s="112">
        <v>1.37598</v>
      </c>
      <c r="AU1114" s="112">
        <v>4.21081</v>
      </c>
      <c r="AV1114" s="112">
        <v>3.36691</v>
      </c>
      <c r="AW1114" s="112">
        <v>7.790596</v>
      </c>
      <c r="AX1114" s="112">
        <v>0.0</v>
      </c>
      <c r="AY1114" s="112">
        <v>0.3082202</v>
      </c>
      <c r="AZ1114" s="112">
        <v>-10.98501</v>
      </c>
    </row>
    <row r="1115" hidden="1">
      <c r="A1115">
        <f t="shared" si="2"/>
        <v>0</v>
      </c>
      <c r="B1115" t="str">
        <f t="shared" si="3"/>
        <v/>
      </c>
      <c r="C1115" t="str">
        <f>if(and(D$4&gt;1,E1115=PROSES!$D$22),,D1115)</f>
        <v/>
      </c>
      <c r="D1115" s="1" t="str">
        <f>if(and(F$4&gt;1,F1115=PROSES!$B$10),,F1115)</f>
        <v/>
      </c>
      <c r="E1115" t="str">
        <f t="shared" si="4"/>
        <v/>
      </c>
      <c r="F1115" t="str">
        <f t="shared" si="5"/>
        <v/>
      </c>
      <c r="G1115" s="1" t="str">
        <f>if(Z1115=PROSES!$E$29,T1115,)</f>
        <v/>
      </c>
      <c r="H1115" t="str">
        <f>if(X1115=PROSES!$E$29,T1115,)</f>
        <v/>
      </c>
      <c r="I1115" t="str">
        <f t="shared" si="6"/>
        <v/>
      </c>
      <c r="J1115" t="str">
        <f>if(and($K$4&gt;1,R1115=PROSES!$C$2),,K1115)</f>
        <v/>
      </c>
      <c r="K1115" s="1" t="str">
        <f>if(and($L$4&gt;1,L1115=PROSES!$B$2),,L1115)</f>
        <v/>
      </c>
      <c r="L1115" t="str">
        <f t="shared" si="7"/>
        <v/>
      </c>
      <c r="M1115" t="str">
        <f>if(Z1115=PROSES!$B$3,T1115,)</f>
        <v/>
      </c>
      <c r="N1115" t="str">
        <f>if(X1115=PROSES!$B$3,T1115,)</f>
        <v/>
      </c>
      <c r="O1115" t="str">
        <f t="shared" si="8"/>
        <v/>
      </c>
      <c r="P1115" t="str">
        <f>if(Z1115=PROSES!$B$1,T1115,)</f>
        <v/>
      </c>
      <c r="Q1115" t="str">
        <f>if(X1115=PROSES!$B$1,T1115,)</f>
        <v/>
      </c>
      <c r="R1115" t="str">
        <f t="shared" si="9"/>
        <v>PLTU CILACAPRAWALO</v>
      </c>
      <c r="S1115" s="3"/>
      <c r="T1115" s="68" t="s">
        <v>1822</v>
      </c>
      <c r="U1115" s="68" t="s">
        <v>176</v>
      </c>
      <c r="V1115" s="68" t="s">
        <v>176</v>
      </c>
      <c r="W1115" s="68" t="s">
        <v>685</v>
      </c>
      <c r="X1115" s="68" t="s">
        <v>1083</v>
      </c>
      <c r="Y1115" s="68" t="s">
        <v>78</v>
      </c>
      <c r="Z1115" s="68" t="s">
        <v>1085</v>
      </c>
      <c r="AA1115" s="68">
        <v>1.0</v>
      </c>
      <c r="AB1115" s="6"/>
      <c r="AC1115" s="6"/>
      <c r="AD1115" s="112">
        <v>0.0</v>
      </c>
      <c r="AE1115" s="112">
        <v>1.0</v>
      </c>
      <c r="AF1115" s="6"/>
      <c r="AG1115" s="112">
        <v>21.869</v>
      </c>
      <c r="AH1115" s="112">
        <v>1.0</v>
      </c>
      <c r="AI1115" s="68" t="s">
        <v>64</v>
      </c>
      <c r="AJ1115" s="112">
        <v>0.0</v>
      </c>
      <c r="AK1115" s="6"/>
      <c r="AL1115" s="6"/>
      <c r="AM1115" s="112">
        <v>0.0</v>
      </c>
      <c r="AN1115" s="112">
        <v>0.0</v>
      </c>
      <c r="AO1115" s="112">
        <v>100.0</v>
      </c>
      <c r="AP1115" s="112">
        <v>1.0</v>
      </c>
      <c r="AQ1115" s="112">
        <v>1.2</v>
      </c>
      <c r="AR1115" s="112">
        <v>6.196695</v>
      </c>
      <c r="AS1115" s="112">
        <v>82.15014</v>
      </c>
      <c r="AT1115" s="112">
        <v>0.8463303</v>
      </c>
      <c r="AU1115" s="112">
        <v>6.138628</v>
      </c>
      <c r="AV1115" s="112">
        <v>4.12668</v>
      </c>
      <c r="AW1115" s="112">
        <v>18.41589</v>
      </c>
      <c r="AX1115" s="112">
        <v>0.0</v>
      </c>
      <c r="AY1115" s="112">
        <v>0.683587</v>
      </c>
      <c r="AZ1115" s="112">
        <v>-7.109503</v>
      </c>
    </row>
    <row r="1116" hidden="1">
      <c r="A1116">
        <f t="shared" si="2"/>
        <v>0</v>
      </c>
      <c r="B1116" t="str">
        <f t="shared" si="3"/>
        <v/>
      </c>
      <c r="C1116" t="str">
        <f>if(and(D$4&gt;1,E1116=PROSES!$D$22),,D1116)</f>
        <v/>
      </c>
      <c r="D1116" s="1" t="str">
        <f>if(and(F$4&gt;1,F1116=PROSES!$B$10),,F1116)</f>
        <v/>
      </c>
      <c r="E1116" t="str">
        <f t="shared" si="4"/>
        <v/>
      </c>
      <c r="F1116" t="str">
        <f t="shared" si="5"/>
        <v/>
      </c>
      <c r="G1116" s="1" t="str">
        <f>if(Z1116=PROSES!$E$29,T1116,)</f>
        <v/>
      </c>
      <c r="H1116" t="str">
        <f>if(X1116=PROSES!$E$29,T1116,)</f>
        <v/>
      </c>
      <c r="I1116" t="str">
        <f t="shared" si="6"/>
        <v/>
      </c>
      <c r="J1116" t="str">
        <f>if(and($K$4&gt;1,R1116=PROSES!$C$2),,K1116)</f>
        <v/>
      </c>
      <c r="K1116" s="1" t="str">
        <f>if(and($L$4&gt;1,L1116=PROSES!$B$2),,L1116)</f>
        <v/>
      </c>
      <c r="L1116" t="str">
        <f t="shared" si="7"/>
        <v/>
      </c>
      <c r="M1116" t="str">
        <f>if(Z1116=PROSES!$B$3,T1116,)</f>
        <v/>
      </c>
      <c r="N1116" t="str">
        <f>if(X1116=PROSES!$B$3,T1116,)</f>
        <v/>
      </c>
      <c r="O1116" t="str">
        <f t="shared" si="8"/>
        <v/>
      </c>
      <c r="P1116" t="str">
        <f>if(Z1116=PROSES!$B$1,T1116,)</f>
        <v/>
      </c>
      <c r="Q1116" t="str">
        <f>if(X1116=PROSES!$B$1,T1116,)</f>
        <v/>
      </c>
      <c r="R1116" t="str">
        <f t="shared" si="9"/>
        <v>PLTU CILACAPRAWALO</v>
      </c>
      <c r="S1116" s="3"/>
      <c r="T1116" s="68" t="s">
        <v>1823</v>
      </c>
      <c r="U1116" s="68" t="s">
        <v>176</v>
      </c>
      <c r="V1116" s="68" t="s">
        <v>176</v>
      </c>
      <c r="W1116" s="68" t="s">
        <v>685</v>
      </c>
      <c r="X1116" s="68" t="s">
        <v>1083</v>
      </c>
      <c r="Y1116" s="68" t="s">
        <v>78</v>
      </c>
      <c r="Z1116" s="68" t="s">
        <v>1085</v>
      </c>
      <c r="AA1116" s="68">
        <v>1.0</v>
      </c>
      <c r="AB1116" s="6"/>
      <c r="AC1116" s="6"/>
      <c r="AD1116" s="112">
        <v>0.0</v>
      </c>
      <c r="AE1116" s="112">
        <v>1.0</v>
      </c>
      <c r="AF1116" s="6"/>
      <c r="AG1116" s="112">
        <v>21.869</v>
      </c>
      <c r="AH1116" s="112">
        <v>1.0</v>
      </c>
      <c r="AI1116" s="68" t="s">
        <v>64</v>
      </c>
      <c r="AJ1116" s="112">
        <v>0.0</v>
      </c>
      <c r="AK1116" s="6"/>
      <c r="AL1116" s="6"/>
      <c r="AM1116" s="112">
        <v>0.0</v>
      </c>
      <c r="AN1116" s="112">
        <v>0.0</v>
      </c>
      <c r="AO1116" s="112">
        <v>100.0</v>
      </c>
      <c r="AP1116" s="112">
        <v>1.0</v>
      </c>
      <c r="AQ1116" s="112">
        <v>1.2</v>
      </c>
      <c r="AR1116" s="112">
        <v>6.196695</v>
      </c>
      <c r="AS1116" s="112">
        <v>82.15014</v>
      </c>
      <c r="AT1116" s="112">
        <v>0.8463303</v>
      </c>
      <c r="AU1116" s="112">
        <v>6.138628</v>
      </c>
      <c r="AV1116" s="112">
        <v>4.12668</v>
      </c>
      <c r="AW1116" s="112">
        <v>18.41589</v>
      </c>
      <c r="AX1116" s="112">
        <v>0.0</v>
      </c>
      <c r="AY1116" s="112">
        <v>0.683587</v>
      </c>
      <c r="AZ1116" s="112">
        <v>-7.109503</v>
      </c>
    </row>
    <row r="1117">
      <c r="A1117">
        <f t="shared" si="2"/>
        <v>0</v>
      </c>
      <c r="B1117" t="str">
        <f t="shared" si="3"/>
        <v/>
      </c>
      <c r="C1117" t="str">
        <f>if(and(D$4&gt;1,E1117=PROSES!$D$22),,D1117)</f>
        <v/>
      </c>
      <c r="D1117" s="1" t="str">
        <f>if(and(F$4&gt;1,F1117=PROSES!$B$10),,F1117)</f>
        <v/>
      </c>
      <c r="E1117" t="str">
        <f t="shared" si="4"/>
        <v/>
      </c>
      <c r="F1117" t="str">
        <f t="shared" si="5"/>
        <v/>
      </c>
      <c r="G1117" s="1" t="str">
        <f>if(Z1117=PROSES!$E$29,T1117,)</f>
        <v/>
      </c>
      <c r="H1117" t="str">
        <f>if(X1117=PROSES!$E$29,T1117,)</f>
        <v/>
      </c>
      <c r="I1117" t="str">
        <f t="shared" si="6"/>
        <v/>
      </c>
      <c r="J1117" t="str">
        <f>if(and($K$4&gt;1,R1117=PROSES!$C$2),,K1117)</f>
        <v/>
      </c>
      <c r="K1117" s="1" t="str">
        <f>if(and($L$4&gt;1,L1117=PROSES!$B$2),,L1117)</f>
        <v/>
      </c>
      <c r="L1117" t="str">
        <f t="shared" si="7"/>
        <v/>
      </c>
      <c r="M1117" t="str">
        <f>if(Z1117=PROSES!$B$3,T1117,)</f>
        <v/>
      </c>
      <c r="N1117" t="str">
        <f>if(X1117=PROSES!$B$3,T1117,)</f>
        <v/>
      </c>
      <c r="O1117" t="str">
        <f t="shared" si="8"/>
        <v/>
      </c>
      <c r="P1117" t="str">
        <f>if(Z1117=PROSES!$B$1,T1117,)</f>
        <v/>
      </c>
      <c r="Q1117" t="str">
        <f>if(X1117=PROSES!$B$1,T1117,)</f>
        <v/>
      </c>
      <c r="R1117" t="str">
        <f t="shared" si="9"/>
        <v>GOMBONG5RAWALO</v>
      </c>
      <c r="S1117" s="3"/>
      <c r="T1117" s="68" t="s">
        <v>1824</v>
      </c>
      <c r="U1117" s="68" t="s">
        <v>176</v>
      </c>
      <c r="V1117" s="68" t="s">
        <v>176</v>
      </c>
      <c r="W1117" s="68" t="s">
        <v>171</v>
      </c>
      <c r="X1117" s="68" t="s">
        <v>934</v>
      </c>
      <c r="Y1117" s="68" t="s">
        <v>63</v>
      </c>
      <c r="Z1117" s="68" t="s">
        <v>1085</v>
      </c>
      <c r="AA1117" s="68">
        <v>1.0</v>
      </c>
      <c r="AB1117" s="6"/>
      <c r="AC1117" s="6"/>
      <c r="AD1117" s="112">
        <v>0.0</v>
      </c>
      <c r="AE1117" s="112">
        <v>1.0</v>
      </c>
      <c r="AF1117" s="6"/>
      <c r="AG1117" s="112">
        <v>42.966</v>
      </c>
      <c r="AH1117" s="112">
        <v>1.0</v>
      </c>
      <c r="AI1117" s="68" t="s">
        <v>64</v>
      </c>
      <c r="AJ1117" s="112">
        <v>0.0</v>
      </c>
      <c r="AK1117" s="6"/>
      <c r="AL1117" s="6"/>
      <c r="AM1117" s="112">
        <v>0.0</v>
      </c>
      <c r="AN1117" s="112">
        <v>0.0</v>
      </c>
      <c r="AO1117" s="112">
        <v>100.0</v>
      </c>
      <c r="AP1117" s="112">
        <v>1.0</v>
      </c>
      <c r="AQ1117" s="112">
        <v>0.58</v>
      </c>
      <c r="AR1117" s="112">
        <v>18.02835</v>
      </c>
      <c r="AS1117" s="112">
        <v>70.94324</v>
      </c>
      <c r="AT1117" s="112">
        <v>5.886342</v>
      </c>
      <c r="AU1117" s="112">
        <v>17.04032</v>
      </c>
      <c r="AV1117" s="112">
        <v>12.33124</v>
      </c>
      <c r="AW1117" s="112">
        <v>51.12095</v>
      </c>
      <c r="AX1117" s="112">
        <v>0.0</v>
      </c>
      <c r="AY1117" s="112">
        <v>0.6412987</v>
      </c>
      <c r="AZ1117" s="112">
        <v>8.348166</v>
      </c>
    </row>
    <row r="1118" hidden="1">
      <c r="A1118">
        <f t="shared" si="2"/>
        <v>0</v>
      </c>
      <c r="B1118" t="str">
        <f t="shared" si="3"/>
        <v/>
      </c>
      <c r="C1118" t="str">
        <f>if(and(D$4&gt;1,E1118=PROSES!$D$22),,D1118)</f>
        <v/>
      </c>
      <c r="D1118" s="1" t="str">
        <f>if(and(F$4&gt;1,F1118=PROSES!$B$10),,F1118)</f>
        <v/>
      </c>
      <c r="E1118" t="str">
        <f t="shared" si="4"/>
        <v/>
      </c>
      <c r="F1118" t="str">
        <f t="shared" si="5"/>
        <v/>
      </c>
      <c r="G1118" s="1" t="str">
        <f>if(Z1118=PROSES!$E$29,T1118,)</f>
        <v/>
      </c>
      <c r="H1118" t="str">
        <f>if(X1118=PROSES!$E$29,T1118,)</f>
        <v/>
      </c>
      <c r="I1118" t="str">
        <f t="shared" si="6"/>
        <v/>
      </c>
      <c r="J1118" t="str">
        <f>if(and($K$4&gt;1,R1118=PROSES!$C$2),,K1118)</f>
        <v/>
      </c>
      <c r="K1118" s="1" t="str">
        <f>if(and($L$4&gt;1,L1118=PROSES!$B$2),,L1118)</f>
        <v/>
      </c>
      <c r="L1118" t="str">
        <f t="shared" si="7"/>
        <v/>
      </c>
      <c r="M1118" t="str">
        <f>if(Z1118=PROSES!$B$3,T1118,)</f>
        <v/>
      </c>
      <c r="N1118" t="str">
        <f>if(X1118=PROSES!$B$3,T1118,)</f>
        <v/>
      </c>
      <c r="O1118" t="str">
        <f t="shared" si="8"/>
        <v/>
      </c>
      <c r="P1118" t="str">
        <f>if(Z1118=PROSES!$B$1,T1118,)</f>
        <v/>
      </c>
      <c r="Q1118" t="str">
        <f>if(X1118=PROSES!$B$1,T1118,)</f>
        <v/>
      </c>
      <c r="R1118" t="str">
        <f t="shared" si="9"/>
        <v>RAWALOKESUGIHAN5</v>
      </c>
      <c r="S1118" s="3"/>
      <c r="T1118" s="68" t="s">
        <v>1825</v>
      </c>
      <c r="U1118" s="68" t="s">
        <v>176</v>
      </c>
      <c r="V1118" s="68" t="s">
        <v>176</v>
      </c>
      <c r="W1118" s="68" t="s">
        <v>3928</v>
      </c>
      <c r="X1118" s="68" t="s">
        <v>1085</v>
      </c>
      <c r="Y1118" s="68">
        <v>2.0</v>
      </c>
      <c r="Z1118" s="68" t="s">
        <v>1188</v>
      </c>
      <c r="AA1118" s="68">
        <v>1.0</v>
      </c>
      <c r="AB1118" s="6"/>
      <c r="AC1118" s="6"/>
      <c r="AD1118" s="112">
        <v>0.0</v>
      </c>
      <c r="AE1118" s="112">
        <v>1.0</v>
      </c>
      <c r="AF1118" s="6"/>
      <c r="AG1118" s="112">
        <v>5.86</v>
      </c>
      <c r="AH1118" s="112">
        <v>1.0</v>
      </c>
      <c r="AI1118" s="68" t="s">
        <v>64</v>
      </c>
      <c r="AJ1118" s="112">
        <v>0.0</v>
      </c>
      <c r="AK1118" s="6"/>
      <c r="AL1118" s="6"/>
      <c r="AM1118" s="112">
        <v>0.0</v>
      </c>
      <c r="AN1118" s="112">
        <v>0.0</v>
      </c>
      <c r="AO1118" s="112">
        <v>100.0</v>
      </c>
      <c r="AP1118" s="112">
        <v>1.0</v>
      </c>
      <c r="AQ1118" s="112">
        <v>2.73</v>
      </c>
      <c r="AR1118" s="112">
        <v>1.663095</v>
      </c>
      <c r="AS1118" s="112">
        <v>79.44235</v>
      </c>
      <c r="AT1118" s="112">
        <v>0.30472</v>
      </c>
      <c r="AU1118" s="112">
        <v>1.63494</v>
      </c>
      <c r="AV1118" s="112">
        <v>1.2013</v>
      </c>
      <c r="AW1118" s="112">
        <v>4.21334</v>
      </c>
      <c r="AX1118" s="112">
        <v>0.0</v>
      </c>
      <c r="AY1118" s="112">
        <v>0.5471398</v>
      </c>
      <c r="AZ1118" s="112">
        <v>-8.616312</v>
      </c>
    </row>
    <row r="1119" hidden="1">
      <c r="A1119">
        <f t="shared" si="2"/>
        <v>0</v>
      </c>
      <c r="B1119" t="str">
        <f t="shared" si="3"/>
        <v/>
      </c>
      <c r="C1119" t="str">
        <f>if(and(D$4&gt;1,E1119=PROSES!$D$22),,D1119)</f>
        <v/>
      </c>
      <c r="D1119" s="1" t="str">
        <f>if(and(F$4&gt;1,F1119=PROSES!$B$10),,F1119)</f>
        <v/>
      </c>
      <c r="E1119" t="str">
        <f t="shared" si="4"/>
        <v/>
      </c>
      <c r="F1119" t="str">
        <f t="shared" si="5"/>
        <v/>
      </c>
      <c r="G1119" s="1" t="str">
        <f>if(Z1119=PROSES!$E$29,T1119,)</f>
        <v/>
      </c>
      <c r="H1119" t="str">
        <f>if(X1119=PROSES!$E$29,T1119,)</f>
        <v/>
      </c>
      <c r="I1119" t="str">
        <f t="shared" si="6"/>
        <v/>
      </c>
      <c r="J1119" t="str">
        <f>if(and($K$4&gt;1,R1119=PROSES!$C$2),,K1119)</f>
        <v/>
      </c>
      <c r="K1119" s="1" t="str">
        <f>if(and($L$4&gt;1,L1119=PROSES!$B$2),,L1119)</f>
        <v/>
      </c>
      <c r="L1119" t="str">
        <f t="shared" si="7"/>
        <v/>
      </c>
      <c r="M1119" t="str">
        <f>if(Z1119=PROSES!$B$3,T1119,)</f>
        <v/>
      </c>
      <c r="N1119" t="str">
        <f>if(X1119=PROSES!$B$3,T1119,)</f>
        <v/>
      </c>
      <c r="O1119" t="str">
        <f t="shared" si="8"/>
        <v/>
      </c>
      <c r="P1119" t="str">
        <f>if(Z1119=PROSES!$B$1,T1119,)</f>
        <v/>
      </c>
      <c r="Q1119" t="str">
        <f>if(X1119=PROSES!$B$1,T1119,)</f>
        <v/>
      </c>
      <c r="R1119" t="str">
        <f t="shared" si="9"/>
        <v>RAWALOKESUGIHAN5</v>
      </c>
      <c r="S1119" s="3"/>
      <c r="T1119" s="68" t="s">
        <v>1826</v>
      </c>
      <c r="U1119" s="68" t="s">
        <v>176</v>
      </c>
      <c r="V1119" s="68" t="s">
        <v>176</v>
      </c>
      <c r="W1119" s="68" t="s">
        <v>3928</v>
      </c>
      <c r="X1119" s="68" t="s">
        <v>1085</v>
      </c>
      <c r="Y1119" s="68">
        <v>1.0</v>
      </c>
      <c r="Z1119" s="68" t="s">
        <v>1188</v>
      </c>
      <c r="AA1119" s="68">
        <v>2.0</v>
      </c>
      <c r="AB1119" s="6"/>
      <c r="AC1119" s="6"/>
      <c r="AD1119" s="112">
        <v>0.0</v>
      </c>
      <c r="AE1119" s="112">
        <v>1.0</v>
      </c>
      <c r="AF1119" s="6"/>
      <c r="AG1119" s="112">
        <v>5.86</v>
      </c>
      <c r="AH1119" s="112">
        <v>1.0</v>
      </c>
      <c r="AI1119" s="68" t="s">
        <v>64</v>
      </c>
      <c r="AJ1119" s="112">
        <v>0.0</v>
      </c>
      <c r="AK1119" s="6"/>
      <c r="AL1119" s="6"/>
      <c r="AM1119" s="112">
        <v>0.0</v>
      </c>
      <c r="AN1119" s="112">
        <v>0.0</v>
      </c>
      <c r="AO1119" s="112">
        <v>100.0</v>
      </c>
      <c r="AP1119" s="112">
        <v>1.0</v>
      </c>
      <c r="AQ1119" s="112">
        <v>2.73</v>
      </c>
      <c r="AR1119" s="112">
        <v>1.663095</v>
      </c>
      <c r="AS1119" s="112">
        <v>79.44235</v>
      </c>
      <c r="AT1119" s="112">
        <v>0.30472</v>
      </c>
      <c r="AU1119" s="112">
        <v>1.63494</v>
      </c>
      <c r="AV1119" s="112">
        <v>1.2013</v>
      </c>
      <c r="AW1119" s="112">
        <v>4.21334</v>
      </c>
      <c r="AX1119" s="112">
        <v>0.0</v>
      </c>
      <c r="AY1119" s="112">
        <v>0.5471398</v>
      </c>
      <c r="AZ1119" s="112">
        <v>-8.616312</v>
      </c>
    </row>
    <row r="1120" hidden="1">
      <c r="A1120">
        <f t="shared" si="2"/>
        <v>0</v>
      </c>
      <c r="B1120" t="str">
        <f t="shared" si="3"/>
        <v/>
      </c>
      <c r="C1120" t="str">
        <f>if(and(D$4&gt;1,E1120=PROSES!$D$22),,D1120)</f>
        <v/>
      </c>
      <c r="D1120" s="1" t="str">
        <f>if(and(F$4&gt;1,F1120=PROSES!$B$10),,F1120)</f>
        <v/>
      </c>
      <c r="E1120" t="str">
        <f t="shared" si="4"/>
        <v/>
      </c>
      <c r="F1120" t="str">
        <f t="shared" si="5"/>
        <v/>
      </c>
      <c r="G1120" s="1" t="str">
        <f>if(Z1120=PROSES!$E$29,T1120,)</f>
        <v/>
      </c>
      <c r="H1120" t="str">
        <f>if(X1120=PROSES!$E$29,T1120,)</f>
        <v/>
      </c>
      <c r="I1120" t="str">
        <f t="shared" si="6"/>
        <v/>
      </c>
      <c r="J1120" t="str">
        <f>if(and($K$4&gt;1,R1120=PROSES!$C$2),,K1120)</f>
        <v/>
      </c>
      <c r="K1120" s="1" t="str">
        <f>if(and($L$4&gt;1,L1120=PROSES!$B$2),,L1120)</f>
        <v/>
      </c>
      <c r="L1120" t="str">
        <f t="shared" si="7"/>
        <v/>
      </c>
      <c r="M1120" t="str">
        <f>if(Z1120=PROSES!$B$3,T1120,)</f>
        <v/>
      </c>
      <c r="N1120" t="str">
        <f>if(X1120=PROSES!$B$3,T1120,)</f>
        <v/>
      </c>
      <c r="O1120" t="str">
        <f t="shared" si="8"/>
        <v/>
      </c>
      <c r="P1120" t="str">
        <f>if(Z1120=PROSES!$B$1,T1120,)</f>
        <v/>
      </c>
      <c r="Q1120" t="str">
        <f>if(X1120=PROSES!$B$1,T1120,)</f>
        <v/>
      </c>
      <c r="R1120" t="str">
        <f t="shared" si="9"/>
        <v>RAWALOSEMEN NUSANTARA</v>
      </c>
      <c r="S1120" s="3"/>
      <c r="T1120" s="68" t="s">
        <v>1827</v>
      </c>
      <c r="U1120" s="68" t="s">
        <v>176</v>
      </c>
      <c r="V1120" s="68" t="s">
        <v>176</v>
      </c>
      <c r="W1120" s="68" t="s">
        <v>685</v>
      </c>
      <c r="X1120" s="68" t="s">
        <v>1085</v>
      </c>
      <c r="Y1120" s="68">
        <v>1.0</v>
      </c>
      <c r="Z1120" s="68" t="s">
        <v>1189</v>
      </c>
      <c r="AA1120" s="68">
        <v>1.0</v>
      </c>
      <c r="AB1120" s="6"/>
      <c r="AC1120" s="6"/>
      <c r="AD1120" s="112">
        <v>0.0</v>
      </c>
      <c r="AE1120" s="112">
        <v>1.0</v>
      </c>
      <c r="AF1120" s="6"/>
      <c r="AG1120" s="112">
        <v>23.048</v>
      </c>
      <c r="AH1120" s="112">
        <v>1.0</v>
      </c>
      <c r="AI1120" s="68" t="s">
        <v>64</v>
      </c>
      <c r="AJ1120" s="112">
        <v>0.0</v>
      </c>
      <c r="AK1120" s="6"/>
      <c r="AL1120" s="6"/>
      <c r="AM1120" s="112">
        <v>0.0</v>
      </c>
      <c r="AN1120" s="112">
        <v>0.0</v>
      </c>
      <c r="AO1120" s="112">
        <v>100.0</v>
      </c>
      <c r="AP1120" s="112">
        <v>1.0</v>
      </c>
      <c r="AQ1120" s="112">
        <v>1.2</v>
      </c>
      <c r="AR1120" s="112">
        <v>6.530771</v>
      </c>
      <c r="AS1120" s="112">
        <v>82.15014</v>
      </c>
      <c r="AT1120" s="112">
        <v>0.8919576</v>
      </c>
      <c r="AU1120" s="112">
        <v>6.469573</v>
      </c>
      <c r="AV1120" s="112">
        <v>4.349158</v>
      </c>
      <c r="AW1120" s="112">
        <v>19.40872</v>
      </c>
      <c r="AX1120" s="112">
        <v>0.0</v>
      </c>
      <c r="AY1120" s="112">
        <v>0.683587</v>
      </c>
      <c r="AZ1120" s="112">
        <v>-7.109503</v>
      </c>
    </row>
    <row r="1121">
      <c r="A1121">
        <f t="shared" si="2"/>
        <v>0</v>
      </c>
      <c r="B1121" t="str">
        <f t="shared" si="3"/>
        <v/>
      </c>
      <c r="C1121" t="str">
        <f>if(and(D$4&gt;1,E1121=PROSES!$D$22),,D1121)</f>
        <v/>
      </c>
      <c r="D1121" s="1" t="str">
        <f>if(and(F$4&gt;1,F1121=PROSES!$B$10),,F1121)</f>
        <v/>
      </c>
      <c r="E1121" t="str">
        <f t="shared" si="4"/>
        <v/>
      </c>
      <c r="F1121" t="str">
        <f t="shared" si="5"/>
        <v/>
      </c>
      <c r="G1121" s="1" t="str">
        <f>if(Z1121=PROSES!$E$29,T1121,)</f>
        <v/>
      </c>
      <c r="H1121" t="str">
        <f>if(X1121=PROSES!$E$29,T1121,)</f>
        <v/>
      </c>
      <c r="I1121" t="str">
        <f t="shared" si="6"/>
        <v/>
      </c>
      <c r="J1121" t="str">
        <f>if(and($K$4&gt;1,R1121=PROSES!$C$2),,K1121)</f>
        <v/>
      </c>
      <c r="K1121" s="1" t="str">
        <f>if(and($L$4&gt;1,L1121=PROSES!$B$2),,L1121)</f>
        <v/>
      </c>
      <c r="L1121" t="str">
        <f t="shared" si="7"/>
        <v/>
      </c>
      <c r="M1121" t="str">
        <f>if(Z1121=PROSES!$B$3,T1121,)</f>
        <v/>
      </c>
      <c r="N1121" t="str">
        <f>if(X1121=PROSES!$B$3,T1121,)</f>
        <v/>
      </c>
      <c r="O1121" t="str">
        <f t="shared" si="8"/>
        <v/>
      </c>
      <c r="P1121" t="str">
        <f>if(Z1121=PROSES!$B$1,T1121,)</f>
        <v/>
      </c>
      <c r="Q1121" t="str">
        <f>if(X1121=PROSES!$B$1,T1121,)</f>
        <v/>
      </c>
      <c r="R1121" t="str">
        <f t="shared" si="9"/>
        <v>RAWALO</v>
      </c>
      <c r="S1121" s="3"/>
      <c r="T1121" s="68" t="s">
        <v>1828</v>
      </c>
      <c r="U1121" s="68" t="s">
        <v>176</v>
      </c>
      <c r="V1121" s="68" t="s">
        <v>176</v>
      </c>
      <c r="W1121" s="68" t="s">
        <v>171</v>
      </c>
      <c r="X1121" s="68" t="s">
        <v>1085</v>
      </c>
      <c r="Y1121" s="68">
        <v>2.0</v>
      </c>
      <c r="Z1121" s="68"/>
      <c r="AA1121" s="68" t="s">
        <v>1586</v>
      </c>
      <c r="AB1121" s="6"/>
      <c r="AC1121" s="6"/>
      <c r="AD1121" s="112">
        <v>0.0</v>
      </c>
      <c r="AE1121" s="112">
        <v>1.0</v>
      </c>
      <c r="AF1121" s="6"/>
      <c r="AG1121" s="112">
        <v>18.743</v>
      </c>
      <c r="AH1121" s="112">
        <v>1.0</v>
      </c>
      <c r="AI1121" s="68" t="s">
        <v>64</v>
      </c>
      <c r="AJ1121" s="112">
        <v>0.0</v>
      </c>
      <c r="AK1121" s="6"/>
      <c r="AL1121" s="6"/>
      <c r="AM1121" s="112">
        <v>0.0</v>
      </c>
      <c r="AN1121" s="112">
        <v>0.0</v>
      </c>
      <c r="AO1121" s="112">
        <v>100.0</v>
      </c>
      <c r="AP1121" s="112">
        <v>1.0</v>
      </c>
      <c r="AQ1121" s="112">
        <v>0.58</v>
      </c>
      <c r="AR1121" s="112">
        <v>7.864482</v>
      </c>
      <c r="AS1121" s="112">
        <v>70.94324</v>
      </c>
      <c r="AT1121" s="112">
        <v>2.567791</v>
      </c>
      <c r="AU1121" s="112">
        <v>7.433474</v>
      </c>
      <c r="AV1121" s="112">
        <v>5.379241</v>
      </c>
      <c r="AW1121" s="112">
        <v>22.30042</v>
      </c>
      <c r="AX1121" s="112">
        <v>0.0</v>
      </c>
      <c r="AY1121" s="112">
        <v>0.6412987</v>
      </c>
      <c r="AZ1121" s="112">
        <v>8.348166</v>
      </c>
    </row>
    <row r="1122" hidden="1">
      <c r="A1122">
        <f t="shared" si="2"/>
        <v>0</v>
      </c>
      <c r="B1122" t="str">
        <f t="shared" si="3"/>
        <v/>
      </c>
      <c r="C1122" t="str">
        <f>if(and(D$4&gt;1,E1122=PROSES!$D$22),,D1122)</f>
        <v/>
      </c>
      <c r="D1122" s="1" t="str">
        <f>if(and(F$4&gt;1,F1122=PROSES!$B$10),,F1122)</f>
        <v/>
      </c>
      <c r="E1122" t="str">
        <f t="shared" si="4"/>
        <v/>
      </c>
      <c r="F1122" t="str">
        <f t="shared" si="5"/>
        <v/>
      </c>
      <c r="G1122" s="1" t="str">
        <f>if(Z1122=PROSES!$E$29,T1122,)</f>
        <v/>
      </c>
      <c r="H1122" t="str">
        <f>if(X1122=PROSES!$E$29,T1122,)</f>
        <v/>
      </c>
      <c r="I1122" t="str">
        <f t="shared" si="6"/>
        <v/>
      </c>
      <c r="J1122" t="str">
        <f>if(and($K$4&gt;1,R1122=PROSES!$C$2),,K1122)</f>
        <v/>
      </c>
      <c r="K1122" s="1" t="str">
        <f>if(and($L$4&gt;1,L1122=PROSES!$B$2),,L1122)</f>
        <v/>
      </c>
      <c r="L1122" t="str">
        <f t="shared" si="7"/>
        <v/>
      </c>
      <c r="M1122" t="str">
        <f>if(Z1122=PROSES!$B$3,T1122,)</f>
        <v/>
      </c>
      <c r="N1122" t="str">
        <f>if(X1122=PROSES!$B$3,T1122,)</f>
        <v/>
      </c>
      <c r="O1122" t="str">
        <f t="shared" si="8"/>
        <v/>
      </c>
      <c r="P1122" t="str">
        <f>if(Z1122=PROSES!$B$1,T1122,)</f>
        <v/>
      </c>
      <c r="Q1122" t="str">
        <f>if(X1122=PROSES!$B$1,T1122,)</f>
        <v/>
      </c>
      <c r="R1122" t="str">
        <f t="shared" si="9"/>
        <v>SINAR TAMBANG ARTHA LESTARI</v>
      </c>
      <c r="S1122" s="3"/>
      <c r="T1122" s="68" t="s">
        <v>1829</v>
      </c>
      <c r="U1122" s="68" t="s">
        <v>176</v>
      </c>
      <c r="V1122" s="68" t="s">
        <v>176</v>
      </c>
      <c r="W1122" s="68" t="s">
        <v>572</v>
      </c>
      <c r="X1122" s="68"/>
      <c r="Y1122" s="68" t="s">
        <v>1586</v>
      </c>
      <c r="Z1122" s="68" t="s">
        <v>1432</v>
      </c>
      <c r="AA1122" s="68">
        <v>1.0</v>
      </c>
      <c r="AB1122" s="6"/>
      <c r="AC1122" s="6"/>
      <c r="AD1122" s="112">
        <v>0.0</v>
      </c>
      <c r="AE1122" s="112">
        <v>1.0</v>
      </c>
      <c r="AF1122" s="6"/>
      <c r="AG1122" s="112">
        <v>14.228</v>
      </c>
      <c r="AH1122" s="112">
        <v>1.0</v>
      </c>
      <c r="AI1122" s="68" t="s">
        <v>64</v>
      </c>
      <c r="AJ1122" s="112">
        <v>0.0</v>
      </c>
      <c r="AK1122" s="6"/>
      <c r="AL1122" s="6"/>
      <c r="AM1122" s="112">
        <v>0.0</v>
      </c>
      <c r="AN1122" s="112">
        <v>0.0</v>
      </c>
      <c r="AO1122" s="112">
        <v>100.0</v>
      </c>
      <c r="AP1122" s="112">
        <v>1.0</v>
      </c>
      <c r="AQ1122" s="112">
        <v>1.5</v>
      </c>
      <c r="AR1122" s="112">
        <v>3.911021</v>
      </c>
      <c r="AS1122" s="112">
        <v>81.69598</v>
      </c>
      <c r="AT1122" s="112">
        <v>0.5648516</v>
      </c>
      <c r="AU1122" s="112">
        <v>3.870016</v>
      </c>
      <c r="AV1122" s="112">
        <v>2.699052</v>
      </c>
      <c r="AW1122" s="112">
        <v>11.61005</v>
      </c>
      <c r="AX1122" s="112">
        <v>0.0</v>
      </c>
      <c r="AY1122" s="112">
        <v>0.6842953</v>
      </c>
      <c r="AZ1122" s="112">
        <v>-7.111392</v>
      </c>
    </row>
    <row r="1123">
      <c r="A1123">
        <f t="shared" si="2"/>
        <v>0</v>
      </c>
      <c r="B1123" t="str">
        <f t="shared" si="3"/>
        <v/>
      </c>
      <c r="C1123" t="str">
        <f>if(and(D$4&gt;1,E1123=PROSES!$D$22),,D1123)</f>
        <v/>
      </c>
      <c r="D1123" s="1" t="str">
        <f>if(and(F$4&gt;1,F1123=PROSES!$B$10),,F1123)</f>
        <v/>
      </c>
      <c r="E1123" t="str">
        <f t="shared" si="4"/>
        <v/>
      </c>
      <c r="F1123" t="str">
        <f t="shared" si="5"/>
        <v/>
      </c>
      <c r="G1123" s="1" t="str">
        <f>if(Z1123=PROSES!$E$29,T1123,)</f>
        <v/>
      </c>
      <c r="H1123" t="str">
        <f>if(X1123=PROSES!$E$29,T1123,)</f>
        <v/>
      </c>
      <c r="I1123" t="str">
        <f t="shared" si="6"/>
        <v/>
      </c>
      <c r="J1123" t="str">
        <f>if(and($K$4&gt;1,R1123=PROSES!$C$2),,K1123)</f>
        <v/>
      </c>
      <c r="K1123" s="1" t="str">
        <f>if(and($L$4&gt;1,L1123=PROSES!$B$2),,L1123)</f>
        <v/>
      </c>
      <c r="L1123" t="str">
        <f t="shared" si="7"/>
        <v/>
      </c>
      <c r="M1123" t="str">
        <f>if(Z1123=PROSES!$B$3,T1123,)</f>
        <v/>
      </c>
      <c r="N1123" t="str">
        <f>if(X1123=PROSES!$B$3,T1123,)</f>
        <v/>
      </c>
      <c r="O1123" t="str">
        <f t="shared" si="8"/>
        <v/>
      </c>
      <c r="P1123" t="str">
        <f>if(Z1123=PROSES!$B$1,T1123,)</f>
        <v/>
      </c>
      <c r="Q1123" t="str">
        <f>if(X1123=PROSES!$B$1,T1123,)</f>
        <v/>
      </c>
      <c r="R1123" t="str">
        <f t="shared" si="9"/>
        <v>RAWALO</v>
      </c>
      <c r="S1123" s="3"/>
      <c r="T1123" s="68" t="s">
        <v>1830</v>
      </c>
      <c r="U1123" s="68" t="s">
        <v>176</v>
      </c>
      <c r="V1123" s="68" t="s">
        <v>176</v>
      </c>
      <c r="W1123" s="68" t="s">
        <v>171</v>
      </c>
      <c r="X1123" s="68" t="s">
        <v>1085</v>
      </c>
      <c r="Y1123" s="68">
        <v>2.0</v>
      </c>
      <c r="Z1123" s="68"/>
      <c r="AA1123" s="68" t="s">
        <v>1831</v>
      </c>
      <c r="AB1123" s="6"/>
      <c r="AC1123" s="6"/>
      <c r="AD1123" s="112">
        <v>0.0</v>
      </c>
      <c r="AE1123" s="112">
        <v>1.0</v>
      </c>
      <c r="AF1123" s="6"/>
      <c r="AG1123" s="112">
        <v>18.743</v>
      </c>
      <c r="AH1123" s="112">
        <v>1.0</v>
      </c>
      <c r="AI1123" s="68" t="s">
        <v>64</v>
      </c>
      <c r="AJ1123" s="112">
        <v>0.0</v>
      </c>
      <c r="AK1123" s="6"/>
      <c r="AL1123" s="6"/>
      <c r="AM1123" s="112">
        <v>0.0</v>
      </c>
      <c r="AN1123" s="112">
        <v>0.0</v>
      </c>
      <c r="AO1123" s="112">
        <v>100.0</v>
      </c>
      <c r="AP1123" s="112">
        <v>1.0</v>
      </c>
      <c r="AQ1123" s="112">
        <v>0.58</v>
      </c>
      <c r="AR1123" s="112">
        <v>7.864482</v>
      </c>
      <c r="AS1123" s="112">
        <v>70.94324</v>
      </c>
      <c r="AT1123" s="112">
        <v>2.567791</v>
      </c>
      <c r="AU1123" s="112">
        <v>7.433474</v>
      </c>
      <c r="AV1123" s="112">
        <v>5.379241</v>
      </c>
      <c r="AW1123" s="112">
        <v>22.30042</v>
      </c>
      <c r="AX1123" s="112">
        <v>0.0</v>
      </c>
      <c r="AY1123" s="112">
        <v>0.6412987</v>
      </c>
      <c r="AZ1123" s="112">
        <v>8.348166</v>
      </c>
    </row>
    <row r="1124" hidden="1">
      <c r="A1124">
        <f t="shared" si="2"/>
        <v>0</v>
      </c>
      <c r="B1124" t="str">
        <f t="shared" si="3"/>
        <v/>
      </c>
      <c r="C1124" t="str">
        <f>if(and(D$4&gt;1,E1124=PROSES!$D$22),,D1124)</f>
        <v/>
      </c>
      <c r="D1124" s="1" t="str">
        <f>if(and(F$4&gt;1,F1124=PROSES!$B$10),,F1124)</f>
        <v/>
      </c>
      <c r="E1124" t="str">
        <f t="shared" si="4"/>
        <v/>
      </c>
      <c r="F1124" t="str">
        <f t="shared" si="5"/>
        <v/>
      </c>
      <c r="G1124" s="1" t="str">
        <f>if(Z1124=PROSES!$E$29,T1124,)</f>
        <v/>
      </c>
      <c r="H1124" t="str">
        <f>if(X1124=PROSES!$E$29,T1124,)</f>
        <v/>
      </c>
      <c r="I1124" t="str">
        <f t="shared" si="6"/>
        <v/>
      </c>
      <c r="J1124" t="str">
        <f>if(and($K$4&gt;1,R1124=PROSES!$C$2),,K1124)</f>
        <v/>
      </c>
      <c r="K1124" s="1" t="str">
        <f>if(and($L$4&gt;1,L1124=PROSES!$B$2),,L1124)</f>
        <v/>
      </c>
      <c r="L1124" t="str">
        <f t="shared" si="7"/>
        <v/>
      </c>
      <c r="M1124" t="str">
        <f>if(Z1124=PROSES!$B$3,T1124,)</f>
        <v/>
      </c>
      <c r="N1124" t="str">
        <f>if(X1124=PROSES!$B$3,T1124,)</f>
        <v/>
      </c>
      <c r="O1124" t="str">
        <f t="shared" si="8"/>
        <v/>
      </c>
      <c r="P1124" t="str">
        <f>if(Z1124=PROSES!$B$1,T1124,)</f>
        <v/>
      </c>
      <c r="Q1124" t="str">
        <f>if(X1124=PROSES!$B$1,T1124,)</f>
        <v/>
      </c>
      <c r="R1124" t="str">
        <f t="shared" si="9"/>
        <v>SINAR TAMBANG ARTHA LESTARI</v>
      </c>
      <c r="S1124" s="3"/>
      <c r="T1124" s="68" t="s">
        <v>1832</v>
      </c>
      <c r="U1124" s="68" t="s">
        <v>176</v>
      </c>
      <c r="V1124" s="68" t="s">
        <v>176</v>
      </c>
      <c r="W1124" s="68" t="s">
        <v>572</v>
      </c>
      <c r="X1124" s="68"/>
      <c r="Y1124" s="68" t="s">
        <v>1831</v>
      </c>
      <c r="Z1124" s="68" t="s">
        <v>1432</v>
      </c>
      <c r="AA1124" s="68">
        <v>1.0</v>
      </c>
      <c r="AB1124" s="6"/>
      <c r="AC1124" s="6"/>
      <c r="AD1124" s="112">
        <v>0.0</v>
      </c>
      <c r="AE1124" s="112">
        <v>1.0</v>
      </c>
      <c r="AF1124" s="6"/>
      <c r="AG1124" s="112">
        <v>14.228</v>
      </c>
      <c r="AH1124" s="112">
        <v>1.0</v>
      </c>
      <c r="AI1124" s="68" t="s">
        <v>64</v>
      </c>
      <c r="AJ1124" s="112">
        <v>0.0</v>
      </c>
      <c r="AK1124" s="6"/>
      <c r="AL1124" s="6"/>
      <c r="AM1124" s="112">
        <v>0.0</v>
      </c>
      <c r="AN1124" s="112">
        <v>0.0</v>
      </c>
      <c r="AO1124" s="112">
        <v>100.0</v>
      </c>
      <c r="AP1124" s="112">
        <v>1.0</v>
      </c>
      <c r="AQ1124" s="112">
        <v>1.5</v>
      </c>
      <c r="AR1124" s="112">
        <v>3.911021</v>
      </c>
      <c r="AS1124" s="112">
        <v>81.69598</v>
      </c>
      <c r="AT1124" s="112">
        <v>0.5648516</v>
      </c>
      <c r="AU1124" s="112">
        <v>3.870016</v>
      </c>
      <c r="AV1124" s="112">
        <v>2.699052</v>
      </c>
      <c r="AW1124" s="112">
        <v>11.61005</v>
      </c>
      <c r="AX1124" s="112">
        <v>0.0</v>
      </c>
      <c r="AY1124" s="112">
        <v>0.6842953</v>
      </c>
      <c r="AZ1124" s="112">
        <v>-7.111392</v>
      </c>
    </row>
    <row r="1125" hidden="1">
      <c r="A1125">
        <f t="shared" si="2"/>
        <v>0</v>
      </c>
      <c r="B1125" t="str">
        <f t="shared" si="3"/>
        <v/>
      </c>
      <c r="C1125" t="str">
        <f>if(and(D$4&gt;1,E1125=PROSES!$D$22),,D1125)</f>
        <v/>
      </c>
      <c r="D1125" s="1" t="str">
        <f>if(and(F$4&gt;1,F1125=PROSES!$B$10),,F1125)</f>
        <v/>
      </c>
      <c r="E1125" t="str">
        <f t="shared" si="4"/>
        <v/>
      </c>
      <c r="F1125" t="str">
        <f t="shared" si="5"/>
        <v/>
      </c>
      <c r="G1125" s="1" t="str">
        <f>if(Z1125=PROSES!$E$29,T1125,)</f>
        <v/>
      </c>
      <c r="H1125" t="str">
        <f>if(X1125=PROSES!$E$29,T1125,)</f>
        <v/>
      </c>
      <c r="I1125" t="str">
        <f t="shared" si="6"/>
        <v/>
      </c>
      <c r="J1125" t="str">
        <f>if(and($K$4&gt;1,R1125=PROSES!$C$2),,K1125)</f>
        <v/>
      </c>
      <c r="K1125" s="1" t="str">
        <f>if(and($L$4&gt;1,L1125=PROSES!$B$2),,L1125)</f>
        <v/>
      </c>
      <c r="L1125" t="str">
        <f t="shared" si="7"/>
        <v/>
      </c>
      <c r="M1125" t="str">
        <f>if(Z1125=PROSES!$B$3,T1125,)</f>
        <v/>
      </c>
      <c r="N1125" t="str">
        <f>if(X1125=PROSES!$B$3,T1125,)</f>
        <v/>
      </c>
      <c r="O1125" t="str">
        <f t="shared" si="8"/>
        <v/>
      </c>
      <c r="P1125" t="str">
        <f>if(Z1125=PROSES!$B$1,T1125,)</f>
        <v/>
      </c>
      <c r="Q1125" t="str">
        <f>if(X1125=PROSES!$B$1,T1125,)</f>
        <v/>
      </c>
      <c r="R1125" t="str">
        <f t="shared" si="9"/>
        <v>RAYON UTAMA MAKMURWONOSARI</v>
      </c>
      <c r="S1125" s="3"/>
      <c r="T1125" s="68" t="s">
        <v>1833</v>
      </c>
      <c r="U1125" s="68" t="s">
        <v>176</v>
      </c>
      <c r="V1125" s="68" t="s">
        <v>176</v>
      </c>
      <c r="W1125" s="68" t="s">
        <v>807</v>
      </c>
      <c r="X1125" s="68" t="s">
        <v>1834</v>
      </c>
      <c r="Y1125" s="68">
        <v>1.0</v>
      </c>
      <c r="Z1125" s="68" t="s">
        <v>1597</v>
      </c>
      <c r="AA1125" s="68">
        <v>1.0</v>
      </c>
      <c r="AB1125" s="6"/>
      <c r="AC1125" s="6"/>
      <c r="AD1125" s="112">
        <v>0.0</v>
      </c>
      <c r="AE1125" s="112">
        <v>1.0</v>
      </c>
      <c r="AF1125" s="6"/>
      <c r="AG1125" s="112">
        <v>29.54</v>
      </c>
      <c r="AH1125" s="112">
        <v>1.0</v>
      </c>
      <c r="AI1125" s="68" t="s">
        <v>64</v>
      </c>
      <c r="AJ1125" s="112">
        <v>0.0</v>
      </c>
      <c r="AK1125" s="6"/>
      <c r="AL1125" s="6"/>
      <c r="AM1125" s="112">
        <v>0.0</v>
      </c>
      <c r="AN1125" s="112">
        <v>0.0</v>
      </c>
      <c r="AO1125" s="112">
        <v>100.0</v>
      </c>
      <c r="AP1125" s="112">
        <v>1.0</v>
      </c>
      <c r="AQ1125" s="112">
        <v>2.73</v>
      </c>
      <c r="AR1125" s="112">
        <v>8.397885</v>
      </c>
      <c r="AS1125" s="112">
        <v>82.725</v>
      </c>
      <c r="AT1125" s="112">
        <v>1.06344</v>
      </c>
      <c r="AU1125" s="112">
        <v>8.33028</v>
      </c>
      <c r="AV1125" s="112">
        <v>4.69686</v>
      </c>
      <c r="AW1125" s="112">
        <v>24.2228</v>
      </c>
      <c r="AX1125" s="112">
        <v>0.0</v>
      </c>
      <c r="AY1125" s="112">
        <v>0.6470905</v>
      </c>
      <c r="AZ1125" s="112">
        <v>-5.602889</v>
      </c>
    </row>
    <row r="1126" hidden="1">
      <c r="A1126">
        <f t="shared" si="2"/>
        <v>0</v>
      </c>
      <c r="B1126" t="str">
        <f t="shared" si="3"/>
        <v/>
      </c>
      <c r="C1126" t="str">
        <f>if(and(D$4&gt;1,E1126=PROSES!$D$22),,D1126)</f>
        <v/>
      </c>
      <c r="D1126" s="1" t="str">
        <f>if(and(F$4&gt;1,F1126=PROSES!$B$10),,F1126)</f>
        <v/>
      </c>
      <c r="E1126" t="str">
        <f t="shared" si="4"/>
        <v/>
      </c>
      <c r="F1126" t="str">
        <f t="shared" si="5"/>
        <v/>
      </c>
      <c r="G1126" s="1" t="str">
        <f>if(Z1126=PROSES!$E$29,T1126,)</f>
        <v/>
      </c>
      <c r="H1126" t="str">
        <f>if(X1126=PROSES!$E$29,T1126,)</f>
        <v/>
      </c>
      <c r="I1126" t="str">
        <f t="shared" si="6"/>
        <v/>
      </c>
      <c r="J1126" t="str">
        <f>if(and($K$4&gt;1,R1126=PROSES!$C$2),,K1126)</f>
        <v/>
      </c>
      <c r="K1126" s="1" t="str">
        <f>if(and($L$4&gt;1,L1126=PROSES!$B$2),,L1126)</f>
        <v/>
      </c>
      <c r="L1126" t="str">
        <f t="shared" si="7"/>
        <v/>
      </c>
      <c r="M1126" t="str">
        <f>if(Z1126=PROSES!$B$3,T1126,)</f>
        <v/>
      </c>
      <c r="N1126" t="str">
        <f>if(X1126=PROSES!$B$3,T1126,)</f>
        <v/>
      </c>
      <c r="O1126" t="str">
        <f t="shared" si="8"/>
        <v/>
      </c>
      <c r="P1126" t="str">
        <f>if(Z1126=PROSES!$B$1,T1126,)</f>
        <v/>
      </c>
      <c r="Q1126" t="str">
        <f>if(X1126=PROSES!$B$1,T1126,)</f>
        <v/>
      </c>
      <c r="R1126" t="str">
        <f t="shared" si="9"/>
        <v>RAYON UTAMA MAKMURWONOSARI</v>
      </c>
      <c r="S1126" s="3"/>
      <c r="T1126" s="68" t="s">
        <v>1835</v>
      </c>
      <c r="U1126" s="68" t="s">
        <v>176</v>
      </c>
      <c r="V1126" s="68" t="s">
        <v>176</v>
      </c>
      <c r="W1126" s="68" t="s">
        <v>807</v>
      </c>
      <c r="X1126" s="68" t="s">
        <v>1834</v>
      </c>
      <c r="Y1126" s="68">
        <v>2.0</v>
      </c>
      <c r="Z1126" s="68" t="s">
        <v>1597</v>
      </c>
      <c r="AA1126" s="68">
        <v>2.0</v>
      </c>
      <c r="AB1126" s="6"/>
      <c r="AC1126" s="6"/>
      <c r="AD1126" s="112">
        <v>0.0</v>
      </c>
      <c r="AE1126" s="112">
        <v>1.0</v>
      </c>
      <c r="AF1126" s="6"/>
      <c r="AG1126" s="112">
        <v>29.54</v>
      </c>
      <c r="AH1126" s="112">
        <v>1.0</v>
      </c>
      <c r="AI1126" s="68" t="s">
        <v>64</v>
      </c>
      <c r="AJ1126" s="112">
        <v>0.0</v>
      </c>
      <c r="AK1126" s="6"/>
      <c r="AL1126" s="6"/>
      <c r="AM1126" s="112">
        <v>0.0</v>
      </c>
      <c r="AN1126" s="112">
        <v>0.0</v>
      </c>
      <c r="AO1126" s="112">
        <v>100.0</v>
      </c>
      <c r="AP1126" s="112">
        <v>1.0</v>
      </c>
      <c r="AQ1126" s="112">
        <v>2.73</v>
      </c>
      <c r="AR1126" s="112">
        <v>8.397885</v>
      </c>
      <c r="AS1126" s="112">
        <v>82.725</v>
      </c>
      <c r="AT1126" s="112">
        <v>1.06344</v>
      </c>
      <c r="AU1126" s="112">
        <v>8.33028</v>
      </c>
      <c r="AV1126" s="112">
        <v>4.69686</v>
      </c>
      <c r="AW1126" s="112">
        <v>24.2228</v>
      </c>
      <c r="AX1126" s="112">
        <v>0.0</v>
      </c>
      <c r="AY1126" s="112">
        <v>0.6470905</v>
      </c>
      <c r="AZ1126" s="112">
        <v>-5.602889</v>
      </c>
    </row>
    <row r="1127" hidden="1">
      <c r="A1127">
        <f t="shared" si="2"/>
        <v>0</v>
      </c>
      <c r="B1127" t="str">
        <f t="shared" si="3"/>
        <v/>
      </c>
      <c r="C1127" t="str">
        <f>if(and(D$4&gt;1,E1127=PROSES!$D$22),,D1127)</f>
        <v/>
      </c>
      <c r="D1127" s="1" t="str">
        <f>if(and(F$4&gt;1,F1127=PROSES!$B$10),,F1127)</f>
        <v/>
      </c>
      <c r="E1127" t="str">
        <f t="shared" si="4"/>
        <v/>
      </c>
      <c r="F1127" t="str">
        <f t="shared" si="5"/>
        <v/>
      </c>
      <c r="G1127" s="1" t="str">
        <f>if(Z1127=PROSES!$E$29,T1127,)</f>
        <v/>
      </c>
      <c r="H1127" t="str">
        <f>if(X1127=PROSES!$E$29,T1127,)</f>
        <v/>
      </c>
      <c r="I1127" t="str">
        <f t="shared" si="6"/>
        <v/>
      </c>
      <c r="J1127" t="str">
        <f>if(and($K$4&gt;1,R1127=PROSES!$C$2),,K1127)</f>
        <v/>
      </c>
      <c r="K1127" s="1" t="str">
        <f>if(and($L$4&gt;1,L1127=PROSES!$B$2),,L1127)</f>
        <v/>
      </c>
      <c r="L1127" t="str">
        <f t="shared" si="7"/>
        <v/>
      </c>
      <c r="M1127" t="str">
        <f>if(Z1127=PROSES!$B$3,T1127,)</f>
        <v/>
      </c>
      <c r="N1127" t="str">
        <f>if(X1127=PROSES!$B$3,T1127,)</f>
        <v/>
      </c>
      <c r="O1127" t="str">
        <f t="shared" si="8"/>
        <v/>
      </c>
      <c r="P1127" t="str">
        <f>if(Z1127=PROSES!$B$1,T1127,)</f>
        <v/>
      </c>
      <c r="Q1127" t="str">
        <f>if(X1127=PROSES!$B$1,T1127,)</f>
        <v/>
      </c>
      <c r="R1127" t="str">
        <f t="shared" si="9"/>
        <v>RANCAEKEK5CIKASUNGKA5</v>
      </c>
      <c r="S1127" s="3"/>
      <c r="T1127" s="68" t="s">
        <v>1836</v>
      </c>
      <c r="U1127" s="68" t="s">
        <v>115</v>
      </c>
      <c r="V1127" s="68" t="s">
        <v>115</v>
      </c>
      <c r="W1127" s="68" t="s">
        <v>90</v>
      </c>
      <c r="X1127" s="68" t="s">
        <v>1837</v>
      </c>
      <c r="Y1127" s="68" t="s">
        <v>85</v>
      </c>
      <c r="Z1127" s="68" t="s">
        <v>638</v>
      </c>
      <c r="AA1127" s="68" t="s">
        <v>88</v>
      </c>
      <c r="AB1127" s="6"/>
      <c r="AC1127" s="6"/>
      <c r="AD1127" s="112">
        <v>0.0</v>
      </c>
      <c r="AE1127" s="112">
        <v>1.0</v>
      </c>
      <c r="AF1127" s="6"/>
      <c r="AG1127" s="112">
        <v>9.88</v>
      </c>
      <c r="AH1127" s="112">
        <v>1.0</v>
      </c>
      <c r="AI1127" s="68" t="s">
        <v>64</v>
      </c>
      <c r="AJ1127" s="112">
        <v>0.0</v>
      </c>
      <c r="AK1127" s="6"/>
      <c r="AL1127" s="6"/>
      <c r="AM1127" s="112">
        <v>0.0</v>
      </c>
      <c r="AN1127" s="112">
        <v>0.0</v>
      </c>
      <c r="AO1127" s="112">
        <v>100.0</v>
      </c>
      <c r="AP1127" s="112">
        <v>1.0</v>
      </c>
      <c r="AQ1127" s="112">
        <v>1.62</v>
      </c>
      <c r="AR1127" s="112">
        <v>2.79955</v>
      </c>
      <c r="AS1127" s="112">
        <v>82.15014</v>
      </c>
      <c r="AT1127" s="112">
        <v>0.382356</v>
      </c>
      <c r="AU1127" s="112">
        <v>2.773316</v>
      </c>
      <c r="AV1127" s="112">
        <v>1.864356</v>
      </c>
      <c r="AW1127" s="112">
        <v>8.319948</v>
      </c>
      <c r="AX1127" s="112">
        <v>0.0</v>
      </c>
      <c r="AY1127" s="112">
        <v>0.683587</v>
      </c>
      <c r="AZ1127" s="112">
        <v>-7.109503</v>
      </c>
    </row>
    <row r="1128" hidden="1">
      <c r="A1128">
        <f t="shared" si="2"/>
        <v>0</v>
      </c>
      <c r="B1128" t="str">
        <f t="shared" si="3"/>
        <v/>
      </c>
      <c r="C1128" t="str">
        <f>if(and(D$4&gt;1,E1128=PROSES!$D$22),,D1128)</f>
        <v/>
      </c>
      <c r="D1128" s="1" t="str">
        <f>if(and(F$4&gt;1,F1128=PROSES!$B$10),,F1128)</f>
        <v/>
      </c>
      <c r="E1128" t="str">
        <f t="shared" si="4"/>
        <v/>
      </c>
      <c r="F1128" t="str">
        <f t="shared" si="5"/>
        <v/>
      </c>
      <c r="G1128" s="1" t="str">
        <f>if(Z1128=PROSES!$E$29,T1128,)</f>
        <v/>
      </c>
      <c r="H1128" t="str">
        <f>if(X1128=PROSES!$E$29,T1128,)</f>
        <v/>
      </c>
      <c r="I1128" t="str">
        <f t="shared" si="6"/>
        <v/>
      </c>
      <c r="J1128" t="str">
        <f>if(and($K$4&gt;1,R1128=PROSES!$C$2),,K1128)</f>
        <v/>
      </c>
      <c r="K1128" s="1" t="str">
        <f>if(and($L$4&gt;1,L1128=PROSES!$B$2),,L1128)</f>
        <v/>
      </c>
      <c r="L1128" t="str">
        <f t="shared" si="7"/>
        <v/>
      </c>
      <c r="M1128" t="str">
        <f>if(Z1128=PROSES!$B$3,T1128,)</f>
        <v/>
      </c>
      <c r="N1128" t="str">
        <f>if(X1128=PROSES!$B$3,T1128,)</f>
        <v/>
      </c>
      <c r="O1128" t="str">
        <f t="shared" si="8"/>
        <v/>
      </c>
      <c r="P1128" t="str">
        <f>if(Z1128=PROSES!$B$1,T1128,)</f>
        <v/>
      </c>
      <c r="Q1128" t="str">
        <f>if(X1128=PROSES!$B$1,T1128,)</f>
        <v/>
      </c>
      <c r="R1128" t="str">
        <f t="shared" si="9"/>
        <v>RANCAEKEK5CIKASUNGKA5</v>
      </c>
      <c r="S1128" s="3"/>
      <c r="T1128" s="68" t="s">
        <v>1838</v>
      </c>
      <c r="U1128" s="68" t="s">
        <v>115</v>
      </c>
      <c r="V1128" s="68" t="s">
        <v>115</v>
      </c>
      <c r="W1128" s="68" t="s">
        <v>90</v>
      </c>
      <c r="X1128" s="68" t="s">
        <v>1837</v>
      </c>
      <c r="Y1128" s="68" t="s">
        <v>85</v>
      </c>
      <c r="Z1128" s="68" t="s">
        <v>638</v>
      </c>
      <c r="AA1128" s="68" t="s">
        <v>85</v>
      </c>
      <c r="AB1128" s="6"/>
      <c r="AC1128" s="6"/>
      <c r="AD1128" s="112">
        <v>0.0</v>
      </c>
      <c r="AE1128" s="112">
        <v>1.0</v>
      </c>
      <c r="AF1128" s="6"/>
      <c r="AG1128" s="112">
        <v>9.88</v>
      </c>
      <c r="AH1128" s="112">
        <v>1.0</v>
      </c>
      <c r="AI1128" s="68" t="s">
        <v>64</v>
      </c>
      <c r="AJ1128" s="112">
        <v>0.0</v>
      </c>
      <c r="AK1128" s="6"/>
      <c r="AL1128" s="6"/>
      <c r="AM1128" s="112">
        <v>0.0</v>
      </c>
      <c r="AN1128" s="112">
        <v>0.0</v>
      </c>
      <c r="AO1128" s="112">
        <v>100.0</v>
      </c>
      <c r="AP1128" s="112">
        <v>1.0</v>
      </c>
      <c r="AQ1128" s="112">
        <v>1.62</v>
      </c>
      <c r="AR1128" s="112">
        <v>2.79955</v>
      </c>
      <c r="AS1128" s="112">
        <v>82.15014</v>
      </c>
      <c r="AT1128" s="112">
        <v>0.382356</v>
      </c>
      <c r="AU1128" s="112">
        <v>2.773316</v>
      </c>
      <c r="AV1128" s="112">
        <v>1.864356</v>
      </c>
      <c r="AW1128" s="112">
        <v>8.319948</v>
      </c>
      <c r="AX1128" s="112">
        <v>0.0</v>
      </c>
      <c r="AY1128" s="112">
        <v>0.683587</v>
      </c>
      <c r="AZ1128" s="112">
        <v>-7.109503</v>
      </c>
    </row>
    <row r="1129" hidden="1">
      <c r="A1129">
        <f t="shared" si="2"/>
        <v>0</v>
      </c>
      <c r="B1129" t="str">
        <f t="shared" si="3"/>
        <v/>
      </c>
      <c r="C1129" t="str">
        <f>if(and(D$4&gt;1,E1129=PROSES!$D$22),,D1129)</f>
        <v/>
      </c>
      <c r="D1129" s="1" t="str">
        <f>if(and(F$4&gt;1,F1129=PROSES!$B$10),,F1129)</f>
        <v/>
      </c>
      <c r="E1129" t="str">
        <f t="shared" si="4"/>
        <v/>
      </c>
      <c r="F1129" t="str">
        <f t="shared" si="5"/>
        <v/>
      </c>
      <c r="G1129" s="1" t="str">
        <f>if(Z1129=PROSES!$E$29,T1129,)</f>
        <v/>
      </c>
      <c r="H1129" t="str">
        <f>if(X1129=PROSES!$E$29,T1129,)</f>
        <v/>
      </c>
      <c r="I1129" t="str">
        <f t="shared" si="6"/>
        <v/>
      </c>
      <c r="J1129" t="str">
        <f>if(and($K$4&gt;1,R1129=PROSES!$C$2),,K1129)</f>
        <v/>
      </c>
      <c r="K1129" s="1" t="str">
        <f>if(and($L$4&gt;1,L1129=PROSES!$B$2),,L1129)</f>
        <v/>
      </c>
      <c r="L1129" t="str">
        <f t="shared" si="7"/>
        <v/>
      </c>
      <c r="M1129" t="str">
        <f>if(Z1129=PROSES!$B$3,T1129,)</f>
        <v/>
      </c>
      <c r="N1129" t="str">
        <f>if(X1129=PROSES!$B$3,T1129,)</f>
        <v/>
      </c>
      <c r="O1129" t="str">
        <f t="shared" si="8"/>
        <v/>
      </c>
      <c r="P1129" t="str">
        <f>if(Z1129=PROSES!$B$1,T1129,)</f>
        <v/>
      </c>
      <c r="Q1129" t="str">
        <f>if(X1129=PROSES!$B$1,T1129,)</f>
        <v/>
      </c>
      <c r="R1129" t="str">
        <f t="shared" si="9"/>
        <v>RANCAEKEK5JATIGEDE5</v>
      </c>
      <c r="S1129" s="3"/>
      <c r="T1129" s="68" t="s">
        <v>3974</v>
      </c>
      <c r="U1129" s="68" t="s">
        <v>115</v>
      </c>
      <c r="V1129" s="68" t="s">
        <v>115</v>
      </c>
      <c r="W1129" s="68" t="s">
        <v>3840</v>
      </c>
      <c r="X1129" s="68" t="s">
        <v>1837</v>
      </c>
      <c r="Y1129" s="68" t="s">
        <v>85</v>
      </c>
      <c r="Z1129" s="68" t="s">
        <v>3841</v>
      </c>
      <c r="AA1129" s="68" t="s">
        <v>85</v>
      </c>
      <c r="AB1129" s="6"/>
      <c r="AC1129" s="6"/>
      <c r="AD1129" s="112">
        <v>0.0</v>
      </c>
      <c r="AE1129" s="112">
        <v>1.0</v>
      </c>
      <c r="AF1129" s="6"/>
      <c r="AG1129" s="112">
        <v>50.8</v>
      </c>
      <c r="AH1129" s="112">
        <v>1.0</v>
      </c>
      <c r="AI1129" s="68" t="s">
        <v>64</v>
      </c>
      <c r="AJ1129" s="112">
        <v>0.0</v>
      </c>
      <c r="AK1129" s="6"/>
      <c r="AL1129" s="6"/>
      <c r="AM1129" s="112">
        <v>0.0</v>
      </c>
      <c r="AN1129" s="112">
        <v>0.0</v>
      </c>
      <c r="AO1129" s="112">
        <v>100.0</v>
      </c>
      <c r="AP1129" s="112">
        <v>1.0</v>
      </c>
      <c r="AQ1129" s="112">
        <v>0.6</v>
      </c>
      <c r="AR1129" s="112">
        <v>14.39577</v>
      </c>
      <c r="AS1129" s="112">
        <v>74.44342</v>
      </c>
      <c r="AT1129" s="112">
        <v>3.8608</v>
      </c>
      <c r="AU1129" s="112">
        <v>13.8684</v>
      </c>
      <c r="AV1129" s="112">
        <v>15.6464</v>
      </c>
      <c r="AW1129" s="112">
        <v>54.9148</v>
      </c>
      <c r="AX1129" s="112">
        <v>0.0</v>
      </c>
      <c r="AY1129" s="112">
        <v>0.9888292</v>
      </c>
      <c r="AZ1129" s="112">
        <v>-0.4637142</v>
      </c>
    </row>
    <row r="1130" hidden="1">
      <c r="A1130">
        <f t="shared" si="2"/>
        <v>0</v>
      </c>
      <c r="B1130" t="str">
        <f t="shared" si="3"/>
        <v/>
      </c>
      <c r="C1130" t="str">
        <f>if(and(D$4&gt;1,E1130=PROSES!$D$22),,D1130)</f>
        <v/>
      </c>
      <c r="D1130" s="1" t="str">
        <f>if(and(F$4&gt;1,F1130=PROSES!$B$10),,F1130)</f>
        <v/>
      </c>
      <c r="E1130" t="str">
        <f t="shared" si="4"/>
        <v/>
      </c>
      <c r="F1130" t="str">
        <f t="shared" si="5"/>
        <v/>
      </c>
      <c r="G1130" s="1" t="str">
        <f>if(Z1130=PROSES!$E$29,T1130,)</f>
        <v/>
      </c>
      <c r="H1130" t="str">
        <f>if(X1130=PROSES!$E$29,T1130,)</f>
        <v/>
      </c>
      <c r="I1130" t="str">
        <f t="shared" si="6"/>
        <v/>
      </c>
      <c r="J1130" t="str">
        <f>if(and($K$4&gt;1,R1130=PROSES!$C$2),,K1130)</f>
        <v/>
      </c>
      <c r="K1130" s="1" t="str">
        <f>if(and($L$4&gt;1,L1130=PROSES!$B$2),,L1130)</f>
        <v/>
      </c>
      <c r="L1130" t="str">
        <f t="shared" si="7"/>
        <v/>
      </c>
      <c r="M1130" t="str">
        <f>if(Z1130=PROSES!$B$3,T1130,)</f>
        <v/>
      </c>
      <c r="N1130" t="str">
        <f>if(X1130=PROSES!$B$3,T1130,)</f>
        <v/>
      </c>
      <c r="O1130" t="str">
        <f t="shared" si="8"/>
        <v/>
      </c>
      <c r="P1130" t="str">
        <f>if(Z1130=PROSES!$B$1,T1130,)</f>
        <v/>
      </c>
      <c r="Q1130" t="str">
        <f>if(X1130=PROSES!$B$1,T1130,)</f>
        <v/>
      </c>
      <c r="R1130" t="str">
        <f t="shared" si="9"/>
        <v>RANCAEKEK5JATIGEDE5</v>
      </c>
      <c r="S1130" s="3"/>
      <c r="T1130" s="68" t="s">
        <v>3975</v>
      </c>
      <c r="U1130" s="68" t="s">
        <v>115</v>
      </c>
      <c r="V1130" s="68" t="s">
        <v>115</v>
      </c>
      <c r="W1130" s="68" t="s">
        <v>3840</v>
      </c>
      <c r="X1130" s="68" t="s">
        <v>1837</v>
      </c>
      <c r="Y1130" s="68" t="s">
        <v>88</v>
      </c>
      <c r="Z1130" s="68" t="s">
        <v>3841</v>
      </c>
      <c r="AA1130" s="68" t="s">
        <v>88</v>
      </c>
      <c r="AB1130" s="6"/>
      <c r="AC1130" s="6"/>
      <c r="AD1130" s="112">
        <v>0.0</v>
      </c>
      <c r="AE1130" s="112">
        <v>1.0</v>
      </c>
      <c r="AF1130" s="6"/>
      <c r="AG1130" s="112">
        <v>50.8</v>
      </c>
      <c r="AH1130" s="112">
        <v>1.0</v>
      </c>
      <c r="AI1130" s="68" t="s">
        <v>64</v>
      </c>
      <c r="AJ1130" s="112">
        <v>0.0</v>
      </c>
      <c r="AK1130" s="6"/>
      <c r="AL1130" s="6"/>
      <c r="AM1130" s="112">
        <v>0.0</v>
      </c>
      <c r="AN1130" s="112">
        <v>0.0</v>
      </c>
      <c r="AO1130" s="112">
        <v>100.0</v>
      </c>
      <c r="AP1130" s="112">
        <v>1.0</v>
      </c>
      <c r="AQ1130" s="112">
        <v>0.6</v>
      </c>
      <c r="AR1130" s="112">
        <v>14.39577</v>
      </c>
      <c r="AS1130" s="112">
        <v>74.44342</v>
      </c>
      <c r="AT1130" s="112">
        <v>3.8608</v>
      </c>
      <c r="AU1130" s="112">
        <v>13.8684</v>
      </c>
      <c r="AV1130" s="112">
        <v>15.6464</v>
      </c>
      <c r="AW1130" s="112">
        <v>54.9148</v>
      </c>
      <c r="AX1130" s="112">
        <v>0.0</v>
      </c>
      <c r="AY1130" s="112">
        <v>0.9888292</v>
      </c>
      <c r="AZ1130" s="112">
        <v>-0.4637142</v>
      </c>
    </row>
    <row r="1131" hidden="1">
      <c r="A1131">
        <f t="shared" si="2"/>
        <v>0</v>
      </c>
      <c r="B1131" t="str">
        <f t="shared" si="3"/>
        <v/>
      </c>
      <c r="C1131" t="str">
        <f>if(and(D$4&gt;1,E1131=PROSES!$D$22),,D1131)</f>
        <v/>
      </c>
      <c r="D1131" s="1" t="str">
        <f>if(and(F$4&gt;1,F1131=PROSES!$B$10),,F1131)</f>
        <v/>
      </c>
      <c r="E1131" t="str">
        <f t="shared" si="4"/>
        <v/>
      </c>
      <c r="F1131" t="str">
        <f t="shared" si="5"/>
        <v/>
      </c>
      <c r="G1131" s="1" t="str">
        <f>if(Z1131=PROSES!$E$29,T1131,)</f>
        <v/>
      </c>
      <c r="H1131" t="str">
        <f>if(X1131=PROSES!$E$29,T1131,)</f>
        <v/>
      </c>
      <c r="I1131" t="str">
        <f t="shared" si="6"/>
        <v/>
      </c>
      <c r="J1131" t="str">
        <f>if(and($K$4&gt;1,R1131=PROSES!$C$2),,K1131)</f>
        <v/>
      </c>
      <c r="K1131" s="1" t="str">
        <f>if(and($L$4&gt;1,L1131=PROSES!$B$2),,L1131)</f>
        <v/>
      </c>
      <c r="L1131" t="str">
        <f t="shared" si="7"/>
        <v/>
      </c>
      <c r="M1131" t="str">
        <f>if(Z1131=PROSES!$B$3,T1131,)</f>
        <v/>
      </c>
      <c r="N1131" t="str">
        <f>if(X1131=PROSES!$B$3,T1131,)</f>
        <v/>
      </c>
      <c r="O1131" t="str">
        <f t="shared" si="8"/>
        <v/>
      </c>
      <c r="P1131" t="str">
        <f>if(Z1131=PROSES!$B$1,T1131,)</f>
        <v/>
      </c>
      <c r="Q1131" t="str">
        <f>if(X1131=PROSES!$B$1,T1131,)</f>
        <v/>
      </c>
      <c r="R1131" t="str">
        <f t="shared" si="9"/>
        <v>NEW RANCAKASUMBA5RANCAEKEK5</v>
      </c>
      <c r="S1131" s="3"/>
      <c r="T1131" s="68" t="s">
        <v>1840</v>
      </c>
      <c r="U1131" s="68" t="s">
        <v>115</v>
      </c>
      <c r="V1131" s="68" t="s">
        <v>115</v>
      </c>
      <c r="W1131" s="68" t="s">
        <v>1841</v>
      </c>
      <c r="X1131" s="68" t="s">
        <v>1842</v>
      </c>
      <c r="Y1131" s="68" t="s">
        <v>85</v>
      </c>
      <c r="Z1131" s="68" t="s">
        <v>1837</v>
      </c>
      <c r="AA1131" s="68" t="s">
        <v>85</v>
      </c>
      <c r="AB1131" s="6"/>
      <c r="AC1131" s="6"/>
      <c r="AD1131" s="112">
        <v>0.0</v>
      </c>
      <c r="AE1131" s="112">
        <v>1.0</v>
      </c>
      <c r="AF1131" s="6"/>
      <c r="AG1131" s="112">
        <v>6.412</v>
      </c>
      <c r="AH1131" s="112">
        <v>1.0</v>
      </c>
      <c r="AI1131" s="68" t="s">
        <v>64</v>
      </c>
      <c r="AJ1131" s="112">
        <v>0.0</v>
      </c>
      <c r="AK1131" s="6"/>
      <c r="AL1131" s="6"/>
      <c r="AM1131" s="112">
        <v>0.0</v>
      </c>
      <c r="AN1131" s="112">
        <v>0.0</v>
      </c>
      <c r="AO1131" s="112">
        <v>100.0</v>
      </c>
      <c r="AP1131" s="112">
        <v>1.0</v>
      </c>
      <c r="AQ1131" s="112">
        <v>1.6</v>
      </c>
      <c r="AR1131" s="112">
        <v>1.680983</v>
      </c>
      <c r="AS1131" s="112">
        <v>82.63644</v>
      </c>
      <c r="AT1131" s="112">
        <v>0.2154432</v>
      </c>
      <c r="AU1131" s="112">
        <v>1.66712</v>
      </c>
      <c r="AV1131" s="112">
        <v>1.177243</v>
      </c>
      <c r="AW1131" s="112">
        <v>5.00136</v>
      </c>
      <c r="AX1131" s="112">
        <v>0.0</v>
      </c>
      <c r="AY1131" s="112">
        <v>0.6881269</v>
      </c>
      <c r="AZ1131" s="112">
        <v>-8.72725</v>
      </c>
    </row>
    <row r="1132" hidden="1">
      <c r="A1132">
        <f t="shared" si="2"/>
        <v>0</v>
      </c>
      <c r="B1132" t="str">
        <f t="shared" si="3"/>
        <v/>
      </c>
      <c r="C1132" t="str">
        <f>if(and(D$4&gt;1,E1132=PROSES!$D$22),,D1132)</f>
        <v/>
      </c>
      <c r="D1132" s="1" t="str">
        <f>if(and(F$4&gt;1,F1132=PROSES!$B$10),,F1132)</f>
        <v/>
      </c>
      <c r="E1132" t="str">
        <f t="shared" si="4"/>
        <v/>
      </c>
      <c r="F1132" t="str">
        <f t="shared" si="5"/>
        <v/>
      </c>
      <c r="G1132" s="1" t="str">
        <f>if(Z1132=PROSES!$E$29,T1132,)</f>
        <v/>
      </c>
      <c r="H1132" t="str">
        <f>if(X1132=PROSES!$E$29,T1132,)</f>
        <v/>
      </c>
      <c r="I1132" t="str">
        <f t="shared" si="6"/>
        <v/>
      </c>
      <c r="J1132" t="str">
        <f>if(and($K$4&gt;1,R1132=PROSES!$C$2),,K1132)</f>
        <v/>
      </c>
      <c r="K1132" s="1" t="str">
        <f>if(and($L$4&gt;1,L1132=PROSES!$B$2),,L1132)</f>
        <v/>
      </c>
      <c r="L1132" t="str">
        <f t="shared" si="7"/>
        <v/>
      </c>
      <c r="M1132" t="str">
        <f>if(Z1132=PROSES!$B$3,T1132,)</f>
        <v/>
      </c>
      <c r="N1132" t="str">
        <f>if(X1132=PROSES!$B$3,T1132,)</f>
        <v/>
      </c>
      <c r="O1132" t="str">
        <f t="shared" si="8"/>
        <v/>
      </c>
      <c r="P1132" t="str">
        <f>if(Z1132=PROSES!$B$1,T1132,)</f>
        <v/>
      </c>
      <c r="Q1132" t="str">
        <f>if(X1132=PROSES!$B$1,T1132,)</f>
        <v/>
      </c>
      <c r="R1132" t="str">
        <f t="shared" si="9"/>
        <v>NEW RANCAKASUMBA5RANCAEKEK5</v>
      </c>
      <c r="S1132" s="3"/>
      <c r="T1132" s="68" t="s">
        <v>1843</v>
      </c>
      <c r="U1132" s="68" t="s">
        <v>115</v>
      </c>
      <c r="V1132" s="68" t="s">
        <v>115</v>
      </c>
      <c r="W1132" s="68" t="s">
        <v>1841</v>
      </c>
      <c r="X1132" s="68" t="s">
        <v>1842</v>
      </c>
      <c r="Y1132" s="68" t="s">
        <v>88</v>
      </c>
      <c r="Z1132" s="68" t="s">
        <v>1837</v>
      </c>
      <c r="AA1132" s="68" t="s">
        <v>85</v>
      </c>
      <c r="AB1132" s="6"/>
      <c r="AC1132" s="6"/>
      <c r="AD1132" s="112">
        <v>0.0</v>
      </c>
      <c r="AE1132" s="112">
        <v>1.0</v>
      </c>
      <c r="AF1132" s="6"/>
      <c r="AG1132" s="112">
        <v>6.412</v>
      </c>
      <c r="AH1132" s="112">
        <v>1.0</v>
      </c>
      <c r="AI1132" s="68" t="s">
        <v>64</v>
      </c>
      <c r="AJ1132" s="112">
        <v>0.0</v>
      </c>
      <c r="AK1132" s="6"/>
      <c r="AL1132" s="6"/>
      <c r="AM1132" s="112">
        <v>0.0</v>
      </c>
      <c r="AN1132" s="112">
        <v>0.0</v>
      </c>
      <c r="AO1132" s="112">
        <v>100.0</v>
      </c>
      <c r="AP1132" s="112">
        <v>1.0</v>
      </c>
      <c r="AQ1132" s="112">
        <v>1.6</v>
      </c>
      <c r="AR1132" s="112">
        <v>1.680983</v>
      </c>
      <c r="AS1132" s="112">
        <v>82.63644</v>
      </c>
      <c r="AT1132" s="112">
        <v>0.2154432</v>
      </c>
      <c r="AU1132" s="112">
        <v>1.66712</v>
      </c>
      <c r="AV1132" s="112">
        <v>1.177243</v>
      </c>
      <c r="AW1132" s="112">
        <v>5.00136</v>
      </c>
      <c r="AX1132" s="112">
        <v>0.0</v>
      </c>
      <c r="AY1132" s="112">
        <v>0.6881269</v>
      </c>
      <c r="AZ1132" s="112">
        <v>-8.72725</v>
      </c>
    </row>
    <row r="1133" hidden="1">
      <c r="A1133">
        <f t="shared" si="2"/>
        <v>0</v>
      </c>
      <c r="B1133" t="str">
        <f t="shared" si="3"/>
        <v/>
      </c>
      <c r="C1133" t="str">
        <f>if(and(D$4&gt;1,E1133=PROSES!$D$22),,D1133)</f>
        <v/>
      </c>
      <c r="D1133" s="1" t="str">
        <f>if(and(F$4&gt;1,F1133=PROSES!$B$10),,F1133)</f>
        <v/>
      </c>
      <c r="E1133" t="str">
        <f t="shared" si="4"/>
        <v/>
      </c>
      <c r="F1133" t="str">
        <f t="shared" si="5"/>
        <v/>
      </c>
      <c r="G1133" s="1" t="str">
        <f>if(Z1133=PROSES!$E$29,T1133,)</f>
        <v/>
      </c>
      <c r="H1133" t="str">
        <f>if(X1133=PROSES!$E$29,T1133,)</f>
        <v/>
      </c>
      <c r="I1133" t="str">
        <f t="shared" si="6"/>
        <v/>
      </c>
      <c r="J1133" t="str">
        <f>if(and($K$4&gt;1,R1133=PROSES!$C$2),,K1133)</f>
        <v/>
      </c>
      <c r="K1133" s="1" t="str">
        <f>if(and($L$4&gt;1,L1133=PROSES!$B$2),,L1133)</f>
        <v/>
      </c>
      <c r="L1133" t="str">
        <f t="shared" si="7"/>
        <v/>
      </c>
      <c r="M1133" t="str">
        <f>if(Z1133=PROSES!$B$3,T1133,)</f>
        <v/>
      </c>
      <c r="N1133" t="str">
        <f>if(X1133=PROSES!$B$3,T1133,)</f>
        <v/>
      </c>
      <c r="O1133" t="str">
        <f t="shared" si="8"/>
        <v/>
      </c>
      <c r="P1133" t="str">
        <f>if(Z1133=PROSES!$B$1,T1133,)</f>
        <v/>
      </c>
      <c r="Q1133" t="str">
        <f>if(X1133=PROSES!$B$1,T1133,)</f>
        <v/>
      </c>
      <c r="R1133" t="str">
        <f t="shared" si="9"/>
        <v>REMBANG KITPATI</v>
      </c>
      <c r="S1133" s="3"/>
      <c r="T1133" s="68" t="s">
        <v>1845</v>
      </c>
      <c r="U1133" s="68" t="s">
        <v>176</v>
      </c>
      <c r="V1133" s="68" t="s">
        <v>176</v>
      </c>
      <c r="W1133" s="68" t="s">
        <v>807</v>
      </c>
      <c r="X1133" s="68" t="s">
        <v>1846</v>
      </c>
      <c r="Y1133" s="112" t="s">
        <v>935</v>
      </c>
      <c r="Z1133" s="68" t="s">
        <v>1556</v>
      </c>
      <c r="AA1133" s="112">
        <v>2.0</v>
      </c>
      <c r="AB1133" s="6"/>
      <c r="AC1133" s="6"/>
      <c r="AD1133" s="112">
        <v>0.0</v>
      </c>
      <c r="AE1133" s="112">
        <v>1.0</v>
      </c>
      <c r="AF1133" s="6"/>
      <c r="AG1133" s="112">
        <v>53.303</v>
      </c>
      <c r="AH1133" s="112">
        <v>1.0</v>
      </c>
      <c r="AI1133" s="68" t="s">
        <v>64</v>
      </c>
      <c r="AJ1133" s="112">
        <v>0.0</v>
      </c>
      <c r="AK1133" s="6"/>
      <c r="AL1133" s="6"/>
      <c r="AM1133" s="112">
        <v>0.0</v>
      </c>
      <c r="AN1133" s="112">
        <v>0.0</v>
      </c>
      <c r="AO1133" s="112">
        <v>100.0</v>
      </c>
      <c r="AP1133" s="112">
        <v>1.0</v>
      </c>
      <c r="AQ1133" s="112">
        <v>2.73</v>
      </c>
      <c r="AR1133" s="112">
        <v>15.15343</v>
      </c>
      <c r="AS1133" s="112">
        <v>82.725</v>
      </c>
      <c r="AT1133" s="112">
        <v>1.918908</v>
      </c>
      <c r="AU1133" s="112">
        <v>15.03145</v>
      </c>
      <c r="AV1133" s="112">
        <v>8.475177</v>
      </c>
      <c r="AW1133" s="112">
        <v>43.70846</v>
      </c>
      <c r="AX1133" s="112">
        <v>0.0</v>
      </c>
      <c r="AY1133" s="112">
        <v>0.6470905</v>
      </c>
      <c r="AZ1133" s="112">
        <v>-5.602889</v>
      </c>
    </row>
    <row r="1134" hidden="1">
      <c r="A1134">
        <f t="shared" si="2"/>
        <v>0</v>
      </c>
      <c r="B1134" t="str">
        <f t="shared" si="3"/>
        <v/>
      </c>
      <c r="C1134" t="str">
        <f>if(and(D$4&gt;1,E1134=PROSES!$D$22),,D1134)</f>
        <v/>
      </c>
      <c r="D1134" s="1" t="str">
        <f>if(and(F$4&gt;1,F1134=PROSES!$B$10),,F1134)</f>
        <v/>
      </c>
      <c r="E1134" t="str">
        <f t="shared" si="4"/>
        <v/>
      </c>
      <c r="F1134" t="str">
        <f t="shared" si="5"/>
        <v/>
      </c>
      <c r="G1134" s="1" t="str">
        <f>if(Z1134=PROSES!$E$29,T1134,)</f>
        <v/>
      </c>
      <c r="H1134" t="str">
        <f>if(X1134=PROSES!$E$29,T1134,)</f>
        <v/>
      </c>
      <c r="I1134" t="str">
        <f t="shared" si="6"/>
        <v/>
      </c>
      <c r="J1134" t="str">
        <f>if(and($K$4&gt;1,R1134=PROSES!$C$2),,K1134)</f>
        <v/>
      </c>
      <c r="K1134" s="1" t="str">
        <f>if(and($L$4&gt;1,L1134=PROSES!$B$2),,L1134)</f>
        <v/>
      </c>
      <c r="L1134" t="str">
        <f t="shared" si="7"/>
        <v/>
      </c>
      <c r="M1134" t="str">
        <f>if(Z1134=PROSES!$B$3,T1134,)</f>
        <v/>
      </c>
      <c r="N1134" t="str">
        <f>if(X1134=PROSES!$B$3,T1134,)</f>
        <v/>
      </c>
      <c r="O1134" t="str">
        <f t="shared" si="8"/>
        <v/>
      </c>
      <c r="P1134" t="str">
        <f>if(Z1134=PROSES!$B$1,T1134,)</f>
        <v/>
      </c>
      <c r="Q1134" t="str">
        <f>if(X1134=PROSES!$B$1,T1134,)</f>
        <v/>
      </c>
      <c r="R1134" t="str">
        <f t="shared" si="9"/>
        <v>PATIREMBANG KIT</v>
      </c>
      <c r="S1134" s="3"/>
      <c r="T1134" s="68" t="s">
        <v>1847</v>
      </c>
      <c r="U1134" s="68" t="s">
        <v>176</v>
      </c>
      <c r="V1134" s="68" t="s">
        <v>176</v>
      </c>
      <c r="W1134" s="114" t="s">
        <v>807</v>
      </c>
      <c r="X1134" s="68" t="s">
        <v>1556</v>
      </c>
      <c r="Y1134" s="68">
        <v>1.0</v>
      </c>
      <c r="Z1134" s="68" t="s">
        <v>1846</v>
      </c>
      <c r="AA1134" s="68" t="s">
        <v>63</v>
      </c>
      <c r="AB1134" s="6"/>
      <c r="AC1134" s="6"/>
      <c r="AD1134" s="112">
        <v>0.0</v>
      </c>
      <c r="AE1134" s="112">
        <v>1.0</v>
      </c>
      <c r="AF1134" s="6"/>
      <c r="AG1134" s="112">
        <v>53.303</v>
      </c>
      <c r="AH1134" s="112">
        <v>1.0</v>
      </c>
      <c r="AI1134" s="68" t="s">
        <v>64</v>
      </c>
      <c r="AJ1134" s="112">
        <v>0.0</v>
      </c>
      <c r="AK1134" s="6"/>
      <c r="AL1134" s="6"/>
      <c r="AM1134" s="112">
        <v>0.0</v>
      </c>
      <c r="AN1134" s="112">
        <v>0.0</v>
      </c>
      <c r="AO1134" s="112">
        <v>100.0</v>
      </c>
      <c r="AP1134" s="112">
        <v>1.0</v>
      </c>
      <c r="AQ1134" s="112">
        <v>2.73</v>
      </c>
      <c r="AR1134" s="112">
        <v>15.15343</v>
      </c>
      <c r="AS1134" s="112">
        <v>82.725</v>
      </c>
      <c r="AT1134" s="112">
        <v>1.918908</v>
      </c>
      <c r="AU1134" s="112">
        <v>15.03145</v>
      </c>
      <c r="AV1134" s="112">
        <v>8.475177</v>
      </c>
      <c r="AW1134" s="112">
        <v>43.70846</v>
      </c>
      <c r="AX1134" s="112">
        <v>0.0</v>
      </c>
      <c r="AY1134" s="112">
        <v>0.6470905</v>
      </c>
      <c r="AZ1134" s="112">
        <v>-5.602889</v>
      </c>
    </row>
    <row r="1135" hidden="1">
      <c r="A1135">
        <f t="shared" si="2"/>
        <v>0</v>
      </c>
      <c r="B1135" t="str">
        <f t="shared" si="3"/>
        <v/>
      </c>
      <c r="C1135" t="str">
        <f>if(and(D$4&gt;1,E1135=PROSES!$D$22),,D1135)</f>
        <v/>
      </c>
      <c r="D1135" s="1" t="str">
        <f>if(and(F$4&gt;1,F1135=PROSES!$B$10),,F1135)</f>
        <v/>
      </c>
      <c r="E1135" t="str">
        <f t="shared" si="4"/>
        <v/>
      </c>
      <c r="F1135" t="str">
        <f t="shared" si="5"/>
        <v/>
      </c>
      <c r="G1135" s="1" t="str">
        <f>if(Z1135=PROSES!$E$29,T1135,)</f>
        <v/>
      </c>
      <c r="H1135" t="str">
        <f>if(X1135=PROSES!$E$29,T1135,)</f>
        <v/>
      </c>
      <c r="I1135" t="str">
        <f t="shared" si="6"/>
        <v/>
      </c>
      <c r="J1135" t="str">
        <f>if(and($K$4&gt;1,R1135=PROSES!$C$2),,K1135)</f>
        <v/>
      </c>
      <c r="K1135" s="1" t="str">
        <f>if(and($L$4&gt;1,L1135=PROSES!$B$2),,L1135)</f>
        <v/>
      </c>
      <c r="L1135" t="str">
        <f t="shared" si="7"/>
        <v/>
      </c>
      <c r="M1135" t="str">
        <f>if(Z1135=PROSES!$B$3,T1135,)</f>
        <v/>
      </c>
      <c r="N1135" t="str">
        <f>if(X1135=PROSES!$B$3,T1135,)</f>
        <v/>
      </c>
      <c r="O1135" t="str">
        <f t="shared" si="8"/>
        <v/>
      </c>
      <c r="P1135" t="str">
        <f>if(Z1135=PROSES!$B$1,T1135,)</f>
        <v/>
      </c>
      <c r="Q1135" t="str">
        <f>if(X1135=PROSES!$B$1,T1135,)</f>
        <v/>
      </c>
      <c r="R1135" t="str">
        <f t="shared" si="9"/>
        <v>REMBANG KITREMBANG</v>
      </c>
      <c r="S1135" s="3"/>
      <c r="T1135" s="68" t="s">
        <v>1848</v>
      </c>
      <c r="U1135" s="68" t="s">
        <v>176</v>
      </c>
      <c r="V1135" s="68" t="s">
        <v>176</v>
      </c>
      <c r="W1135" s="68" t="s">
        <v>807</v>
      </c>
      <c r="X1135" s="68" t="s">
        <v>1846</v>
      </c>
      <c r="Y1135" s="68" t="s">
        <v>63</v>
      </c>
      <c r="Z1135" s="68" t="s">
        <v>1849</v>
      </c>
      <c r="AA1135" s="68">
        <v>1.0</v>
      </c>
      <c r="AB1135" s="6"/>
      <c r="AC1135" s="6"/>
      <c r="AD1135" s="112">
        <v>0.0</v>
      </c>
      <c r="AE1135" s="112">
        <v>1.0</v>
      </c>
      <c r="AF1135" s="6"/>
      <c r="AG1135" s="112">
        <v>20.0</v>
      </c>
      <c r="AH1135" s="112">
        <v>1.0</v>
      </c>
      <c r="AI1135" s="68" t="s">
        <v>64</v>
      </c>
      <c r="AJ1135" s="112">
        <v>0.0</v>
      </c>
      <c r="AK1135" s="6"/>
      <c r="AL1135" s="6"/>
      <c r="AM1135" s="112">
        <v>0.0</v>
      </c>
      <c r="AN1135" s="112">
        <v>0.0</v>
      </c>
      <c r="AO1135" s="112">
        <v>100.0</v>
      </c>
      <c r="AP1135" s="112">
        <v>1.0</v>
      </c>
      <c r="AQ1135" s="112">
        <v>2.73</v>
      </c>
      <c r="AR1135" s="112">
        <v>5.685772</v>
      </c>
      <c r="AS1135" s="112">
        <v>82.725</v>
      </c>
      <c r="AT1135" s="112">
        <v>0.72</v>
      </c>
      <c r="AU1135" s="112">
        <v>5.64</v>
      </c>
      <c r="AV1135" s="112">
        <v>3.18</v>
      </c>
      <c r="AW1135" s="112">
        <v>16.4</v>
      </c>
      <c r="AX1135" s="112">
        <v>0.0</v>
      </c>
      <c r="AY1135" s="112">
        <v>0.6470905</v>
      </c>
      <c r="AZ1135" s="112">
        <v>-5.602889</v>
      </c>
    </row>
    <row r="1136" hidden="1">
      <c r="A1136">
        <f t="shared" si="2"/>
        <v>0</v>
      </c>
      <c r="B1136" t="str">
        <f t="shared" si="3"/>
        <v/>
      </c>
      <c r="C1136" t="str">
        <f>if(and(D$4&gt;1,E1136=PROSES!$D$22),,D1136)</f>
        <v/>
      </c>
      <c r="D1136" s="1" t="str">
        <f>if(and(F$4&gt;1,F1136=PROSES!$B$10),,F1136)</f>
        <v/>
      </c>
      <c r="E1136" t="str">
        <f t="shared" si="4"/>
        <v/>
      </c>
      <c r="F1136" t="str">
        <f t="shared" si="5"/>
        <v/>
      </c>
      <c r="G1136" s="1" t="str">
        <f>if(Z1136=PROSES!$E$29,T1136,)</f>
        <v/>
      </c>
      <c r="H1136" t="str">
        <f>if(X1136=PROSES!$E$29,T1136,)</f>
        <v/>
      </c>
      <c r="I1136" t="str">
        <f t="shared" si="6"/>
        <v/>
      </c>
      <c r="J1136" t="str">
        <f>if(and($K$4&gt;1,R1136=PROSES!$C$2),,K1136)</f>
        <v/>
      </c>
      <c r="K1136" s="1" t="str">
        <f>if(and($L$4&gt;1,L1136=PROSES!$B$2),,L1136)</f>
        <v/>
      </c>
      <c r="L1136" t="str">
        <f t="shared" si="7"/>
        <v/>
      </c>
      <c r="M1136" t="str">
        <f>if(Z1136=PROSES!$B$3,T1136,)</f>
        <v/>
      </c>
      <c r="N1136" t="str">
        <f>if(X1136=PROSES!$B$3,T1136,)</f>
        <v/>
      </c>
      <c r="O1136" t="str">
        <f t="shared" si="8"/>
        <v/>
      </c>
      <c r="P1136" t="str">
        <f>if(Z1136=PROSES!$B$1,T1136,)</f>
        <v/>
      </c>
      <c r="Q1136" t="str">
        <f>if(X1136=PROSES!$B$1,T1136,)</f>
        <v/>
      </c>
      <c r="R1136" t="str">
        <f t="shared" si="9"/>
        <v>REMBANG KITREMBANG</v>
      </c>
      <c r="S1136" s="3"/>
      <c r="T1136" s="68" t="s">
        <v>1850</v>
      </c>
      <c r="U1136" s="68" t="s">
        <v>176</v>
      </c>
      <c r="V1136" s="68" t="s">
        <v>176</v>
      </c>
      <c r="W1136" s="68" t="s">
        <v>807</v>
      </c>
      <c r="X1136" s="68" t="s">
        <v>1846</v>
      </c>
      <c r="Y1136" s="68" t="s">
        <v>935</v>
      </c>
      <c r="Z1136" s="68" t="s">
        <v>1849</v>
      </c>
      <c r="AA1136" s="68">
        <v>2.0</v>
      </c>
      <c r="AB1136" s="6"/>
      <c r="AC1136" s="6"/>
      <c r="AD1136" s="112">
        <v>0.0</v>
      </c>
      <c r="AE1136" s="112">
        <v>1.0</v>
      </c>
      <c r="AF1136" s="6"/>
      <c r="AG1136" s="112">
        <v>20.0</v>
      </c>
      <c r="AH1136" s="112">
        <v>1.0</v>
      </c>
      <c r="AI1136" s="68" t="s">
        <v>64</v>
      </c>
      <c r="AJ1136" s="112">
        <v>0.0</v>
      </c>
      <c r="AK1136" s="6"/>
      <c r="AL1136" s="6"/>
      <c r="AM1136" s="112">
        <v>0.0</v>
      </c>
      <c r="AN1136" s="112">
        <v>0.0</v>
      </c>
      <c r="AO1136" s="112">
        <v>100.0</v>
      </c>
      <c r="AP1136" s="112">
        <v>1.0</v>
      </c>
      <c r="AQ1136" s="112">
        <v>2.73</v>
      </c>
      <c r="AR1136" s="112">
        <v>5.685772</v>
      </c>
      <c r="AS1136" s="112">
        <v>82.725</v>
      </c>
      <c r="AT1136" s="112">
        <v>0.72</v>
      </c>
      <c r="AU1136" s="112">
        <v>5.64</v>
      </c>
      <c r="AV1136" s="112">
        <v>3.18</v>
      </c>
      <c r="AW1136" s="112">
        <v>16.4</v>
      </c>
      <c r="AX1136" s="112">
        <v>0.0</v>
      </c>
      <c r="AY1136" s="112">
        <v>0.6470905</v>
      </c>
      <c r="AZ1136" s="112">
        <v>-5.602889</v>
      </c>
    </row>
    <row r="1137" hidden="1">
      <c r="A1137">
        <f t="shared" si="2"/>
        <v>0</v>
      </c>
      <c r="B1137" t="str">
        <f t="shared" si="3"/>
        <v/>
      </c>
      <c r="C1137" t="str">
        <f>if(and(D$4&gt;1,E1137=PROSES!$D$22),,D1137)</f>
        <v/>
      </c>
      <c r="D1137" s="1" t="str">
        <f>if(and(F$4&gt;1,F1137=PROSES!$B$10),,F1137)</f>
        <v/>
      </c>
      <c r="E1137" t="str">
        <f t="shared" si="4"/>
        <v/>
      </c>
      <c r="F1137" t="str">
        <f t="shared" si="5"/>
        <v/>
      </c>
      <c r="G1137" s="1" t="str">
        <f>if(Z1137=PROSES!$E$29,T1137,)</f>
        <v/>
      </c>
      <c r="H1137" t="str">
        <f>if(X1137=PROSES!$E$29,T1137,)</f>
        <v/>
      </c>
      <c r="I1137" t="str">
        <f t="shared" si="6"/>
        <v/>
      </c>
      <c r="J1137" t="str">
        <f>if(and($K$4&gt;1,R1137=PROSES!$C$2),,K1137)</f>
        <v/>
      </c>
      <c r="K1137" s="1" t="str">
        <f>if(and($L$4&gt;1,L1137=PROSES!$B$2),,L1137)</f>
        <v/>
      </c>
      <c r="L1137" t="str">
        <f t="shared" si="7"/>
        <v/>
      </c>
      <c r="M1137" t="str">
        <f>if(Z1137=PROSES!$B$3,T1137,)</f>
        <v/>
      </c>
      <c r="N1137" t="str">
        <f>if(X1137=PROSES!$B$3,T1137,)</f>
        <v/>
      </c>
      <c r="O1137" t="str">
        <f t="shared" si="8"/>
        <v/>
      </c>
      <c r="P1137" t="str">
        <f>if(Z1137=PROSES!$B$1,T1137,)</f>
        <v/>
      </c>
      <c r="Q1137" t="str">
        <f>if(X1137=PROSES!$B$1,T1137,)</f>
        <v/>
      </c>
      <c r="R1137" t="str">
        <f t="shared" si="9"/>
        <v>REMBANGSEMEN INDONESIA</v>
      </c>
      <c r="S1137" s="3"/>
      <c r="T1137" s="68" t="s">
        <v>1852</v>
      </c>
      <c r="U1137" s="68" t="s">
        <v>176</v>
      </c>
      <c r="V1137" s="68" t="s">
        <v>176</v>
      </c>
      <c r="W1137" s="68" t="s">
        <v>807</v>
      </c>
      <c r="X1137" s="68" t="s">
        <v>1849</v>
      </c>
      <c r="Y1137" s="112">
        <v>2.0</v>
      </c>
      <c r="Z1137" s="68" t="s">
        <v>1853</v>
      </c>
      <c r="AA1137" s="112">
        <v>1.0</v>
      </c>
      <c r="AB1137" s="6"/>
      <c r="AC1137" s="6"/>
      <c r="AD1137" s="112">
        <v>0.0</v>
      </c>
      <c r="AE1137" s="112">
        <v>1.0</v>
      </c>
      <c r="AF1137" s="6"/>
      <c r="AG1137" s="112">
        <v>24.943</v>
      </c>
      <c r="AH1137" s="112">
        <v>0.623</v>
      </c>
      <c r="AI1137" s="68" t="s">
        <v>64</v>
      </c>
      <c r="AJ1137" s="112">
        <v>0.0</v>
      </c>
      <c r="AK1137" s="6"/>
      <c r="AL1137" s="6"/>
      <c r="AM1137" s="112">
        <v>0.0</v>
      </c>
      <c r="AN1137" s="112">
        <v>0.0</v>
      </c>
      <c r="AO1137" s="112">
        <v>100.0</v>
      </c>
      <c r="AP1137" s="112">
        <v>1.0</v>
      </c>
      <c r="AQ1137" s="112">
        <v>1.70079</v>
      </c>
      <c r="AR1137" s="112">
        <v>7.091011</v>
      </c>
      <c r="AS1137" s="112">
        <v>82.725</v>
      </c>
      <c r="AT1137" s="112">
        <v>0.897948</v>
      </c>
      <c r="AU1137" s="112">
        <v>7.033926</v>
      </c>
      <c r="AV1137" s="112">
        <v>3.965937</v>
      </c>
      <c r="AW1137" s="112">
        <v>20.45326</v>
      </c>
      <c r="AX1137" s="112">
        <v>0.0</v>
      </c>
      <c r="AY1137" s="112">
        <v>0.6470905</v>
      </c>
      <c r="AZ1137" s="112">
        <v>-5.602889</v>
      </c>
    </row>
    <row r="1138" hidden="1">
      <c r="A1138">
        <f t="shared" si="2"/>
        <v>0</v>
      </c>
      <c r="B1138" t="str">
        <f t="shared" si="3"/>
        <v/>
      </c>
      <c r="C1138" t="str">
        <f>if(and(D$4&gt;1,E1138=PROSES!$D$22),,D1138)</f>
        <v/>
      </c>
      <c r="D1138" s="1" t="str">
        <f>if(and(F$4&gt;1,F1138=PROSES!$B$10),,F1138)</f>
        <v/>
      </c>
      <c r="E1138" t="str">
        <f t="shared" si="4"/>
        <v/>
      </c>
      <c r="F1138" t="str">
        <f t="shared" si="5"/>
        <v/>
      </c>
      <c r="G1138" s="1" t="str">
        <f>if(Z1138=PROSES!$E$29,T1138,)</f>
        <v/>
      </c>
      <c r="H1138" t="str">
        <f>if(X1138=PROSES!$E$29,T1138,)</f>
        <v/>
      </c>
      <c r="I1138" t="str">
        <f t="shared" si="6"/>
        <v/>
      </c>
      <c r="J1138" t="str">
        <f>if(and($K$4&gt;1,R1138=PROSES!$C$2),,K1138)</f>
        <v/>
      </c>
      <c r="K1138" s="1" t="str">
        <f>if(and($L$4&gt;1,L1138=PROSES!$B$2),,L1138)</f>
        <v/>
      </c>
      <c r="L1138" t="str">
        <f t="shared" si="7"/>
        <v/>
      </c>
      <c r="M1138" t="str">
        <f>if(Z1138=PROSES!$B$3,T1138,)</f>
        <v/>
      </c>
      <c r="N1138" t="str">
        <f>if(X1138=PROSES!$B$3,T1138,)</f>
        <v/>
      </c>
      <c r="O1138" t="str">
        <f t="shared" si="8"/>
        <v/>
      </c>
      <c r="P1138" t="str">
        <f>if(Z1138=PROSES!$B$1,T1138,)</f>
        <v/>
      </c>
      <c r="Q1138" t="str">
        <f>if(X1138=PROSES!$B$1,T1138,)</f>
        <v/>
      </c>
      <c r="R1138" t="str">
        <f t="shared" si="9"/>
        <v>REMBANGSEMEN INDONESIA</v>
      </c>
      <c r="S1138" s="3"/>
      <c r="T1138" s="68" t="s">
        <v>3976</v>
      </c>
      <c r="U1138" s="68" t="s">
        <v>176</v>
      </c>
      <c r="V1138" s="68" t="s">
        <v>176</v>
      </c>
      <c r="W1138" s="68" t="s">
        <v>807</v>
      </c>
      <c r="X1138" s="68" t="s">
        <v>1849</v>
      </c>
      <c r="Y1138" s="112">
        <v>1.0</v>
      </c>
      <c r="Z1138" s="68" t="s">
        <v>1853</v>
      </c>
      <c r="AA1138" s="68">
        <v>2.0</v>
      </c>
      <c r="AB1138" s="6"/>
      <c r="AC1138" s="6"/>
      <c r="AD1138" s="112">
        <v>0.0</v>
      </c>
      <c r="AE1138" s="112">
        <v>1.0</v>
      </c>
      <c r="AF1138" s="6"/>
      <c r="AG1138" s="112">
        <v>24.943</v>
      </c>
      <c r="AH1138" s="112">
        <v>0.623</v>
      </c>
      <c r="AI1138" s="68" t="s">
        <v>64</v>
      </c>
      <c r="AJ1138" s="112">
        <v>0.0</v>
      </c>
      <c r="AK1138" s="6"/>
      <c r="AL1138" s="6"/>
      <c r="AM1138" s="112">
        <v>0.0</v>
      </c>
      <c r="AN1138" s="112">
        <v>0.0</v>
      </c>
      <c r="AO1138" s="112">
        <v>100.0</v>
      </c>
      <c r="AP1138" s="112">
        <v>1.0</v>
      </c>
      <c r="AQ1138" s="112">
        <v>1.70079</v>
      </c>
      <c r="AR1138" s="112">
        <v>7.091011</v>
      </c>
      <c r="AS1138" s="112">
        <v>82.725</v>
      </c>
      <c r="AT1138" s="112">
        <v>0.897948</v>
      </c>
      <c r="AU1138" s="112">
        <v>7.033926</v>
      </c>
      <c r="AV1138" s="112">
        <v>3.965937</v>
      </c>
      <c r="AW1138" s="112">
        <v>20.45326</v>
      </c>
      <c r="AX1138" s="112">
        <v>0.0</v>
      </c>
      <c r="AY1138" s="112">
        <v>0.6470905</v>
      </c>
      <c r="AZ1138" s="112">
        <v>-5.602889</v>
      </c>
    </row>
    <row r="1139" hidden="1">
      <c r="A1139">
        <f t="shared" si="2"/>
        <v>0</v>
      </c>
      <c r="B1139" t="str">
        <f t="shared" si="3"/>
        <v/>
      </c>
      <c r="C1139" t="str">
        <f>if(and(D$4&gt;1,E1139=PROSES!$D$22),,D1139)</f>
        <v/>
      </c>
      <c r="D1139" s="1" t="str">
        <f>if(and(F$4&gt;1,F1139=PROSES!$B$10),,F1139)</f>
        <v/>
      </c>
      <c r="E1139" t="str">
        <f t="shared" si="4"/>
        <v/>
      </c>
      <c r="F1139" t="str">
        <f t="shared" si="5"/>
        <v/>
      </c>
      <c r="G1139" s="1" t="str">
        <f>if(Z1139=PROSES!$E$29,T1139,)</f>
        <v/>
      </c>
      <c r="H1139" t="str">
        <f>if(X1139=PROSES!$E$29,T1139,)</f>
        <v/>
      </c>
      <c r="I1139" t="str">
        <f t="shared" si="6"/>
        <v/>
      </c>
      <c r="J1139" t="str">
        <f>if(and($K$4&gt;1,R1139=PROSES!$C$2),,K1139)</f>
        <v/>
      </c>
      <c r="K1139" s="1" t="str">
        <f>if(and($L$4&gt;1,L1139=PROSES!$B$2),,L1139)</f>
        <v/>
      </c>
      <c r="L1139" t="str">
        <f t="shared" si="7"/>
        <v/>
      </c>
      <c r="M1139" t="str">
        <f>if(Z1139=PROSES!$B$3,T1139,)</f>
        <v/>
      </c>
      <c r="N1139" t="str">
        <f>if(X1139=PROSES!$B$3,T1139,)</f>
        <v/>
      </c>
      <c r="O1139" t="str">
        <f t="shared" si="8"/>
        <v/>
      </c>
      <c r="P1139" t="str">
        <f>if(Z1139=PROSES!$B$1,T1139,)</f>
        <v/>
      </c>
      <c r="Q1139" t="str">
        <f>if(X1139=PROSES!$B$1,T1139,)</f>
        <v/>
      </c>
      <c r="R1139" t="str">
        <f t="shared" si="9"/>
        <v>GANDAMEKAR</v>
      </c>
      <c r="S1139" s="3"/>
      <c r="T1139" s="68" t="s">
        <v>1854</v>
      </c>
      <c r="U1139" s="68" t="s">
        <v>115</v>
      </c>
      <c r="V1139" s="68" t="s">
        <v>115</v>
      </c>
      <c r="W1139" s="68" t="s">
        <v>90</v>
      </c>
      <c r="X1139" s="68" t="s">
        <v>471</v>
      </c>
      <c r="Y1139" s="68" t="s">
        <v>61</v>
      </c>
      <c r="Z1139" s="68"/>
      <c r="AA1139" s="68" t="s">
        <v>1434</v>
      </c>
      <c r="AB1139" s="6"/>
      <c r="AC1139" s="6"/>
      <c r="AD1139" s="112">
        <v>0.0</v>
      </c>
      <c r="AE1139" s="112">
        <v>1.0</v>
      </c>
      <c r="AF1139" s="6"/>
      <c r="AG1139" s="112">
        <v>2.8</v>
      </c>
      <c r="AH1139" s="112">
        <v>1.0</v>
      </c>
      <c r="AI1139" s="68" t="s">
        <v>64</v>
      </c>
      <c r="AJ1139" s="112">
        <v>0.0</v>
      </c>
      <c r="AK1139" s="6"/>
      <c r="AL1139" s="6"/>
      <c r="AM1139" s="112">
        <v>0.0</v>
      </c>
      <c r="AN1139" s="112">
        <v>0.0</v>
      </c>
      <c r="AO1139" s="112">
        <v>100.0</v>
      </c>
      <c r="AP1139" s="112">
        <v>1.0</v>
      </c>
      <c r="AQ1139" s="112">
        <v>1.62</v>
      </c>
      <c r="AR1139" s="112">
        <v>0.7933946</v>
      </c>
      <c r="AS1139" s="112">
        <v>82.15014</v>
      </c>
      <c r="AT1139" s="112">
        <v>0.10836</v>
      </c>
      <c r="AU1139" s="112">
        <v>0.78596</v>
      </c>
      <c r="AV1139" s="112">
        <v>0.52836</v>
      </c>
      <c r="AW1139" s="112">
        <v>2.35788</v>
      </c>
      <c r="AX1139" s="112">
        <v>0.0</v>
      </c>
      <c r="AY1139" s="112">
        <v>0.683587</v>
      </c>
      <c r="AZ1139" s="112">
        <v>-7.109503</v>
      </c>
    </row>
    <row r="1140" hidden="1">
      <c r="A1140">
        <f t="shared" si="2"/>
        <v>0</v>
      </c>
      <c r="B1140" t="str">
        <f t="shared" si="3"/>
        <v/>
      </c>
      <c r="C1140" t="str">
        <f>if(and(D$4&gt;1,E1140=PROSES!$D$22),,D1140)</f>
        <v/>
      </c>
      <c r="D1140" s="1" t="str">
        <f>if(and(F$4&gt;1,F1140=PROSES!$B$10),,F1140)</f>
        <v/>
      </c>
      <c r="E1140" t="str">
        <f t="shared" si="4"/>
        <v/>
      </c>
      <c r="F1140" t="str">
        <f t="shared" si="5"/>
        <v/>
      </c>
      <c r="G1140" s="1" t="str">
        <f>if(Z1140=PROSES!$E$29,T1140,)</f>
        <v/>
      </c>
      <c r="H1140" t="str">
        <f>if(X1140=PROSES!$E$29,T1140,)</f>
        <v/>
      </c>
      <c r="I1140" t="str">
        <f t="shared" si="6"/>
        <v/>
      </c>
      <c r="J1140" t="str">
        <f>if(and($K$4&gt;1,R1140=PROSES!$C$2),,K1140)</f>
        <v/>
      </c>
      <c r="K1140" s="1" t="str">
        <f>if(and($L$4&gt;1,L1140=PROSES!$B$2),,L1140)</f>
        <v/>
      </c>
      <c r="L1140" t="str">
        <f t="shared" si="7"/>
        <v/>
      </c>
      <c r="M1140" t="str">
        <f>if(Z1140=PROSES!$B$3,T1140,)</f>
        <v/>
      </c>
      <c r="N1140" t="str">
        <f>if(X1140=PROSES!$B$3,T1140,)</f>
        <v/>
      </c>
      <c r="O1140" t="str">
        <f t="shared" si="8"/>
        <v/>
      </c>
      <c r="P1140" t="str">
        <f>if(Z1140=PROSES!$B$1,T1140,)</f>
        <v/>
      </c>
      <c r="Q1140" t="str">
        <f>if(X1140=PROSES!$B$1,T1140,)</f>
        <v/>
      </c>
      <c r="R1140" t="str">
        <f t="shared" si="9"/>
        <v>RAJAPAKSI</v>
      </c>
      <c r="S1140" s="3"/>
      <c r="T1140" s="68" t="s">
        <v>1855</v>
      </c>
      <c r="U1140" s="68" t="s">
        <v>115</v>
      </c>
      <c r="V1140" s="68" t="s">
        <v>115</v>
      </c>
      <c r="W1140" s="68" t="s">
        <v>633</v>
      </c>
      <c r="X1140" s="68"/>
      <c r="Y1140" s="68" t="s">
        <v>1434</v>
      </c>
      <c r="Z1140" s="68" t="s">
        <v>634</v>
      </c>
      <c r="AA1140" s="68" t="s">
        <v>61</v>
      </c>
      <c r="AB1140" s="6"/>
      <c r="AC1140" s="6"/>
      <c r="AD1140" s="112">
        <v>0.0</v>
      </c>
      <c r="AE1140" s="112">
        <v>1.0</v>
      </c>
      <c r="AF1140" s="6"/>
      <c r="AG1140" s="112">
        <v>2.617</v>
      </c>
      <c r="AH1140" s="112">
        <v>1.0</v>
      </c>
      <c r="AI1140" s="68" t="s">
        <v>64</v>
      </c>
      <c r="AJ1140" s="112">
        <v>0.0</v>
      </c>
      <c r="AK1140" s="6"/>
      <c r="AL1140" s="6"/>
      <c r="AM1140" s="112">
        <v>0.0</v>
      </c>
      <c r="AN1140" s="112">
        <v>0.0</v>
      </c>
      <c r="AO1140" s="112">
        <v>100.0</v>
      </c>
      <c r="AP1140" s="112">
        <v>1.0</v>
      </c>
      <c r="AQ1140" s="112">
        <v>1.043</v>
      </c>
      <c r="AR1140" s="112">
        <v>0.2639021</v>
      </c>
      <c r="AS1140" s="112">
        <v>82.59309</v>
      </c>
      <c r="AT1140" s="112">
        <v>0.034021</v>
      </c>
      <c r="AU1140" s="112">
        <v>0.2617</v>
      </c>
      <c r="AV1140" s="112">
        <v>0.426571</v>
      </c>
      <c r="AW1140" s="112">
        <v>0.7851</v>
      </c>
      <c r="AX1140" s="112">
        <v>0.0</v>
      </c>
      <c r="AY1140" s="112">
        <v>0.8263797</v>
      </c>
      <c r="AZ1140" s="112">
        <v>-29.46298</v>
      </c>
    </row>
    <row r="1141" hidden="1">
      <c r="A1141">
        <f t="shared" si="2"/>
        <v>0</v>
      </c>
      <c r="B1141" t="str">
        <f t="shared" si="3"/>
        <v/>
      </c>
      <c r="C1141" t="str">
        <f>if(and(D$4&gt;1,E1141=PROSES!$D$22),,D1141)</f>
        <v/>
      </c>
      <c r="D1141" s="1" t="str">
        <f>if(and(F$4&gt;1,F1141=PROSES!$B$10),,F1141)</f>
        <v/>
      </c>
      <c r="E1141" t="str">
        <f t="shared" si="4"/>
        <v/>
      </c>
      <c r="F1141" t="str">
        <f t="shared" si="5"/>
        <v/>
      </c>
      <c r="G1141" s="1" t="str">
        <f>if(Z1141=PROSES!$E$29,T1141,)</f>
        <v/>
      </c>
      <c r="H1141" t="str">
        <f>if(X1141=PROSES!$E$29,T1141,)</f>
        <v/>
      </c>
      <c r="I1141" t="str">
        <f t="shared" si="6"/>
        <v/>
      </c>
      <c r="J1141" t="str">
        <f>if(and($K$4&gt;1,R1141=PROSES!$C$2),,K1141)</f>
        <v/>
      </c>
      <c r="K1141" s="1" t="str">
        <f>if(and($L$4&gt;1,L1141=PROSES!$B$2),,L1141)</f>
        <v/>
      </c>
      <c r="L1141" t="str">
        <f t="shared" si="7"/>
        <v/>
      </c>
      <c r="M1141" t="str">
        <f>if(Z1141=PROSES!$B$3,T1141,)</f>
        <v/>
      </c>
      <c r="N1141" t="str">
        <f>if(X1141=PROSES!$B$3,T1141,)</f>
        <v/>
      </c>
      <c r="O1141" t="str">
        <f t="shared" si="8"/>
        <v/>
      </c>
      <c r="P1141" t="str">
        <f>if(Z1141=PROSES!$B$1,T1141,)</f>
        <v/>
      </c>
      <c r="Q1141" t="str">
        <f>if(X1141=PROSES!$B$1,T1141,)</f>
        <v/>
      </c>
      <c r="R1141" t="str">
        <f t="shared" si="9"/>
        <v>GANDAMEKAR</v>
      </c>
      <c r="S1141" s="3"/>
      <c r="T1141" s="68" t="s">
        <v>1856</v>
      </c>
      <c r="U1141" s="68" t="s">
        <v>115</v>
      </c>
      <c r="V1141" s="68" t="s">
        <v>115</v>
      </c>
      <c r="W1141" s="114" t="s">
        <v>90</v>
      </c>
      <c r="X1141" s="68" t="s">
        <v>471</v>
      </c>
      <c r="Y1141" s="68" t="s">
        <v>66</v>
      </c>
      <c r="Z1141" s="68"/>
      <c r="AA1141" s="68" t="s">
        <v>1857</v>
      </c>
      <c r="AB1141" s="6"/>
      <c r="AC1141" s="6"/>
      <c r="AD1141" s="112">
        <v>0.0</v>
      </c>
      <c r="AE1141" s="112">
        <v>1.0</v>
      </c>
      <c r="AF1141" s="6"/>
      <c r="AG1141" s="112">
        <v>2.8</v>
      </c>
      <c r="AH1141" s="112">
        <v>1.0</v>
      </c>
      <c r="AI1141" s="68" t="s">
        <v>64</v>
      </c>
      <c r="AJ1141" s="112">
        <v>0.0</v>
      </c>
      <c r="AK1141" s="6"/>
      <c r="AL1141" s="6"/>
      <c r="AM1141" s="112">
        <v>0.0</v>
      </c>
      <c r="AN1141" s="112">
        <v>0.0</v>
      </c>
      <c r="AO1141" s="112">
        <v>100.0</v>
      </c>
      <c r="AP1141" s="112">
        <v>1.0</v>
      </c>
      <c r="AQ1141" s="112">
        <v>1.62</v>
      </c>
      <c r="AR1141" s="112">
        <v>0.7933946</v>
      </c>
      <c r="AS1141" s="112">
        <v>82.15014</v>
      </c>
      <c r="AT1141" s="112">
        <v>0.10836</v>
      </c>
      <c r="AU1141" s="112">
        <v>0.78596</v>
      </c>
      <c r="AV1141" s="112">
        <v>0.52836</v>
      </c>
      <c r="AW1141" s="112">
        <v>2.35788</v>
      </c>
      <c r="AX1141" s="112">
        <v>0.0</v>
      </c>
      <c r="AY1141" s="112">
        <v>0.683587</v>
      </c>
      <c r="AZ1141" s="112">
        <v>-7.109503</v>
      </c>
    </row>
    <row r="1142" hidden="1">
      <c r="A1142">
        <f t="shared" si="2"/>
        <v>0</v>
      </c>
      <c r="B1142" t="str">
        <f t="shared" si="3"/>
        <v/>
      </c>
      <c r="C1142" t="str">
        <f>if(and(D$4&gt;1,E1142=PROSES!$D$22),,D1142)</f>
        <v/>
      </c>
      <c r="D1142" s="1" t="str">
        <f>if(and(F$4&gt;1,F1142=PROSES!$B$10),,F1142)</f>
        <v/>
      </c>
      <c r="E1142" t="str">
        <f t="shared" si="4"/>
        <v/>
      </c>
      <c r="F1142" t="str">
        <f t="shared" si="5"/>
        <v/>
      </c>
      <c r="G1142" s="1" t="str">
        <f>if(Z1142=PROSES!$E$29,T1142,)</f>
        <v/>
      </c>
      <c r="H1142" t="str">
        <f>if(X1142=PROSES!$E$29,T1142,)</f>
        <v/>
      </c>
      <c r="I1142" t="str">
        <f t="shared" si="6"/>
        <v/>
      </c>
      <c r="J1142" t="str">
        <f>if(and($K$4&gt;1,R1142=PROSES!$C$2),,K1142)</f>
        <v/>
      </c>
      <c r="K1142" s="1" t="str">
        <f>if(and($L$4&gt;1,L1142=PROSES!$B$2),,L1142)</f>
        <v/>
      </c>
      <c r="L1142" t="str">
        <f t="shared" si="7"/>
        <v/>
      </c>
      <c r="M1142" t="str">
        <f>if(Z1142=PROSES!$B$3,T1142,)</f>
        <v/>
      </c>
      <c r="N1142" t="str">
        <f>if(X1142=PROSES!$B$3,T1142,)</f>
        <v/>
      </c>
      <c r="O1142" t="str">
        <f t="shared" si="8"/>
        <v/>
      </c>
      <c r="P1142" t="str">
        <f>if(Z1142=PROSES!$B$1,T1142,)</f>
        <v/>
      </c>
      <c r="Q1142" t="str">
        <f>if(X1142=PROSES!$B$1,T1142,)</f>
        <v/>
      </c>
      <c r="R1142" t="str">
        <f t="shared" si="9"/>
        <v>RAJAPAKSI</v>
      </c>
      <c r="S1142" s="3"/>
      <c r="T1142" s="68" t="s">
        <v>1858</v>
      </c>
      <c r="U1142" s="68" t="s">
        <v>115</v>
      </c>
      <c r="V1142" s="68" t="s">
        <v>115</v>
      </c>
      <c r="W1142" s="68" t="s">
        <v>633</v>
      </c>
      <c r="X1142" s="68"/>
      <c r="Y1142" s="68" t="s">
        <v>1857</v>
      </c>
      <c r="Z1142" s="68" t="s">
        <v>634</v>
      </c>
      <c r="AA1142" s="68" t="s">
        <v>61</v>
      </c>
      <c r="AB1142" s="6"/>
      <c r="AC1142" s="6"/>
      <c r="AD1142" s="112">
        <v>0.0</v>
      </c>
      <c r="AE1142" s="112">
        <v>1.0</v>
      </c>
      <c r="AF1142" s="6"/>
      <c r="AG1142" s="112">
        <v>2.617</v>
      </c>
      <c r="AH1142" s="112">
        <v>1.0</v>
      </c>
      <c r="AI1142" s="68" t="s">
        <v>64</v>
      </c>
      <c r="AJ1142" s="112">
        <v>0.0</v>
      </c>
      <c r="AK1142" s="6"/>
      <c r="AL1142" s="6"/>
      <c r="AM1142" s="112">
        <v>0.0</v>
      </c>
      <c r="AN1142" s="112">
        <v>0.0</v>
      </c>
      <c r="AO1142" s="112">
        <v>100.0</v>
      </c>
      <c r="AP1142" s="112">
        <v>1.0</v>
      </c>
      <c r="AQ1142" s="112">
        <v>1.043</v>
      </c>
      <c r="AR1142" s="112">
        <v>0.2639021</v>
      </c>
      <c r="AS1142" s="112">
        <v>82.59309</v>
      </c>
      <c r="AT1142" s="112">
        <v>0.034021</v>
      </c>
      <c r="AU1142" s="112">
        <v>0.2617</v>
      </c>
      <c r="AV1142" s="112">
        <v>0.426571</v>
      </c>
      <c r="AW1142" s="112">
        <v>0.7851</v>
      </c>
      <c r="AX1142" s="112">
        <v>0.0</v>
      </c>
      <c r="AY1142" s="112">
        <v>0.8263797</v>
      </c>
      <c r="AZ1142" s="112">
        <v>-29.46298</v>
      </c>
    </row>
    <row r="1143" hidden="1">
      <c r="A1143">
        <f t="shared" si="2"/>
        <v>0</v>
      </c>
      <c r="B1143" t="str">
        <f t="shared" si="3"/>
        <v/>
      </c>
      <c r="C1143" t="str">
        <f>if(and(D$4&gt;1,E1143=PROSES!$D$22),,D1143)</f>
        <v/>
      </c>
      <c r="D1143" s="1" t="str">
        <f>if(and(F$4&gt;1,F1143=PROSES!$B$10),,F1143)</f>
        <v/>
      </c>
      <c r="E1143" t="str">
        <f t="shared" si="4"/>
        <v/>
      </c>
      <c r="F1143" t="str">
        <f t="shared" si="5"/>
        <v/>
      </c>
      <c r="G1143" s="1" t="str">
        <f>if(Z1143=PROSES!$E$29,T1143,)</f>
        <v/>
      </c>
      <c r="H1143" t="str">
        <f>if(X1143=PROSES!$E$29,T1143,)</f>
        <v/>
      </c>
      <c r="I1143" t="str">
        <f t="shared" si="6"/>
        <v/>
      </c>
      <c r="J1143" t="str">
        <f>if(and($K$4&gt;1,R1143=PROSES!$C$2),,K1143)</f>
        <v/>
      </c>
      <c r="K1143" s="1" t="str">
        <f>if(and($L$4&gt;1,L1143=PROSES!$B$2),,L1143)</f>
        <v/>
      </c>
      <c r="L1143" t="str">
        <f t="shared" si="7"/>
        <v/>
      </c>
      <c r="M1143" t="str">
        <f>if(Z1143=PROSES!$B$3,T1143,)</f>
        <v/>
      </c>
      <c r="N1143" t="str">
        <f>if(X1143=PROSES!$B$3,T1143,)</f>
        <v/>
      </c>
      <c r="O1143" t="str">
        <f t="shared" si="8"/>
        <v/>
      </c>
      <c r="P1143" t="str">
        <f>if(Z1143=PROSES!$B$1,T1143,)</f>
        <v/>
      </c>
      <c r="Q1143" t="str">
        <f>if(X1143=PROSES!$B$1,T1143,)</f>
        <v/>
      </c>
      <c r="R1143" t="str">
        <f t="shared" si="9"/>
        <v>RAJAPAKSIRAJAPAKSI KTT</v>
      </c>
      <c r="S1143" s="3"/>
      <c r="T1143" s="68" t="s">
        <v>1859</v>
      </c>
      <c r="U1143" s="68" t="s">
        <v>115</v>
      </c>
      <c r="V1143" s="68" t="s">
        <v>115</v>
      </c>
      <c r="W1143" s="68" t="s">
        <v>1860</v>
      </c>
      <c r="X1143" s="68" t="s">
        <v>634</v>
      </c>
      <c r="Y1143" s="68" t="s">
        <v>61</v>
      </c>
      <c r="Z1143" s="68" t="s">
        <v>1861</v>
      </c>
      <c r="AA1143" s="68" t="s">
        <v>66</v>
      </c>
      <c r="AB1143" s="6"/>
      <c r="AC1143" s="6"/>
      <c r="AD1143" s="112">
        <v>0.0</v>
      </c>
      <c r="AE1143" s="112">
        <v>1.0</v>
      </c>
      <c r="AF1143" s="6"/>
      <c r="AG1143" s="112">
        <v>0.023</v>
      </c>
      <c r="AH1143" s="112">
        <v>1.0</v>
      </c>
      <c r="AI1143" s="68" t="s">
        <v>64</v>
      </c>
      <c r="AJ1143" s="112">
        <v>0.0</v>
      </c>
      <c r="AK1143" s="6"/>
      <c r="AL1143" s="6"/>
      <c r="AM1143" s="112">
        <v>0.0</v>
      </c>
      <c r="AN1143" s="112">
        <v>0.0</v>
      </c>
      <c r="AO1143" s="112">
        <v>100.0</v>
      </c>
      <c r="AP1143" s="112">
        <v>1.0</v>
      </c>
      <c r="AQ1143" s="112">
        <v>1.753</v>
      </c>
      <c r="AR1143" s="112">
        <v>0.00697651</v>
      </c>
      <c r="AS1143" s="112">
        <v>81.50659</v>
      </c>
      <c r="AT1143" s="112">
        <v>0.0010304</v>
      </c>
      <c r="AU1143" s="112">
        <v>0.0069</v>
      </c>
      <c r="AV1143" s="112">
        <v>0.0044804</v>
      </c>
      <c r="AW1143" s="112">
        <v>0.0207</v>
      </c>
      <c r="AX1143" s="112">
        <v>0.0</v>
      </c>
      <c r="AY1143" s="112">
        <v>0.6796477</v>
      </c>
      <c r="AZ1143" s="112">
        <v>-5.54284</v>
      </c>
    </row>
    <row r="1144" hidden="1">
      <c r="A1144">
        <f t="shared" si="2"/>
        <v>0</v>
      </c>
      <c r="B1144" t="str">
        <f t="shared" si="3"/>
        <v/>
      </c>
      <c r="C1144" t="str">
        <f>if(and(D$4&gt;1,E1144=PROSES!$D$22),,D1144)</f>
        <v/>
      </c>
      <c r="D1144" s="1" t="str">
        <f>if(and(F$4&gt;1,F1144=PROSES!$B$10),,F1144)</f>
        <v/>
      </c>
      <c r="E1144" t="str">
        <f t="shared" si="4"/>
        <v/>
      </c>
      <c r="F1144" t="str">
        <f t="shared" si="5"/>
        <v/>
      </c>
      <c r="G1144" s="1" t="str">
        <f>if(Z1144=PROSES!$E$29,T1144,)</f>
        <v/>
      </c>
      <c r="H1144" t="str">
        <f>if(X1144=PROSES!$E$29,T1144,)</f>
        <v/>
      </c>
      <c r="I1144" t="str">
        <f t="shared" si="6"/>
        <v/>
      </c>
      <c r="J1144" t="str">
        <f>if(and($K$4&gt;1,R1144=PROSES!$C$2),,K1144)</f>
        <v/>
      </c>
      <c r="K1144" s="1" t="str">
        <f>if(and($L$4&gt;1,L1144=PROSES!$B$2),,L1144)</f>
        <v/>
      </c>
      <c r="L1144" t="str">
        <f t="shared" si="7"/>
        <v/>
      </c>
      <c r="M1144" t="str">
        <f>if(Z1144=PROSES!$B$3,T1144,)</f>
        <v/>
      </c>
      <c r="N1144" t="str">
        <f>if(X1144=PROSES!$B$3,T1144,)</f>
        <v/>
      </c>
      <c r="O1144" t="str">
        <f t="shared" si="8"/>
        <v/>
      </c>
      <c r="P1144" t="str">
        <f>if(Z1144=PROSES!$B$1,T1144,)</f>
        <v/>
      </c>
      <c r="Q1144" t="str">
        <f>if(X1144=PROSES!$B$1,T1144,)</f>
        <v/>
      </c>
      <c r="R1144" t="str">
        <f t="shared" si="9"/>
        <v>RAJAPAKSIRAJAPAKSI KTT</v>
      </c>
      <c r="S1144" s="3"/>
      <c r="T1144" s="68" t="s">
        <v>1862</v>
      </c>
      <c r="U1144" s="68" t="s">
        <v>115</v>
      </c>
      <c r="V1144" s="68" t="s">
        <v>115</v>
      </c>
      <c r="W1144" s="68" t="s">
        <v>633</v>
      </c>
      <c r="X1144" s="68" t="s">
        <v>634</v>
      </c>
      <c r="Y1144" s="68" t="s">
        <v>61</v>
      </c>
      <c r="Z1144" s="68" t="s">
        <v>1861</v>
      </c>
      <c r="AA1144" s="68" t="s">
        <v>66</v>
      </c>
      <c r="AB1144" s="6"/>
      <c r="AC1144" s="6"/>
      <c r="AD1144" s="112">
        <v>0.0</v>
      </c>
      <c r="AE1144" s="112">
        <v>1.0</v>
      </c>
      <c r="AF1144" s="6"/>
      <c r="AG1144" s="112">
        <v>0.023</v>
      </c>
      <c r="AH1144" s="112">
        <v>1.0</v>
      </c>
      <c r="AI1144" s="68" t="s">
        <v>64</v>
      </c>
      <c r="AJ1144" s="112">
        <v>0.0</v>
      </c>
      <c r="AK1144" s="6"/>
      <c r="AL1144" s="6"/>
      <c r="AM1144" s="112">
        <v>0.0</v>
      </c>
      <c r="AN1144" s="112">
        <v>0.0</v>
      </c>
      <c r="AO1144" s="112">
        <v>100.0</v>
      </c>
      <c r="AP1144" s="112">
        <v>1.0</v>
      </c>
      <c r="AQ1144" s="112">
        <v>1.043</v>
      </c>
      <c r="AR1144" s="112">
        <v>0.00231935</v>
      </c>
      <c r="AS1144" s="112">
        <v>82.59309</v>
      </c>
      <c r="AT1144" s="112">
        <v>2.99E-4</v>
      </c>
      <c r="AU1144" s="112">
        <v>0.0023</v>
      </c>
      <c r="AV1144" s="112">
        <v>0.003749</v>
      </c>
      <c r="AW1144" s="112">
        <v>0.0069</v>
      </c>
      <c r="AX1144" s="112">
        <v>0.0</v>
      </c>
      <c r="AY1144" s="112">
        <v>0.8263797</v>
      </c>
      <c r="AZ1144" s="112">
        <v>-29.46298</v>
      </c>
    </row>
    <row r="1145" hidden="1">
      <c r="A1145">
        <f t="shared" si="2"/>
        <v>0</v>
      </c>
      <c r="B1145" t="str">
        <f t="shared" si="3"/>
        <v/>
      </c>
      <c r="C1145" t="str">
        <f>if(and(D$4&gt;1,E1145=PROSES!$D$22),,D1145)</f>
        <v/>
      </c>
      <c r="D1145" s="1" t="str">
        <f>if(and(F$4&gt;1,F1145=PROSES!$B$10),,F1145)</f>
        <v/>
      </c>
      <c r="E1145" t="str">
        <f t="shared" si="4"/>
        <v/>
      </c>
      <c r="F1145" t="str">
        <f t="shared" si="5"/>
        <v/>
      </c>
      <c r="G1145" s="1" t="str">
        <f>if(Z1145=PROSES!$E$29,T1145,)</f>
        <v/>
      </c>
      <c r="H1145" t="str">
        <f>if(X1145=PROSES!$E$29,T1145,)</f>
        <v/>
      </c>
      <c r="I1145" t="str">
        <f t="shared" si="6"/>
        <v/>
      </c>
      <c r="J1145" t="str">
        <f>if(and($K$4&gt;1,R1145=PROSES!$C$2),,K1145)</f>
        <v/>
      </c>
      <c r="K1145" s="1" t="str">
        <f>if(and($L$4&gt;1,L1145=PROSES!$B$2),,L1145)</f>
        <v/>
      </c>
      <c r="L1145" t="str">
        <f t="shared" si="7"/>
        <v/>
      </c>
      <c r="M1145" t="str">
        <f>if(Z1145=PROSES!$B$3,T1145,)</f>
        <v/>
      </c>
      <c r="N1145" t="str">
        <f>if(X1145=PROSES!$B$3,T1145,)</f>
        <v/>
      </c>
      <c r="O1145" t="str">
        <f t="shared" si="8"/>
        <v/>
      </c>
      <c r="P1145" t="str">
        <f>if(Z1145=PROSES!$B$1,T1145,)</f>
        <v/>
      </c>
      <c r="Q1145" t="str">
        <f>if(X1145=PROSES!$B$1,T1145,)</f>
        <v/>
      </c>
      <c r="R1145" t="str">
        <f t="shared" si="9"/>
        <v>RANGKASBITUNG5BUNAR 150kV</v>
      </c>
      <c r="S1145" s="3"/>
      <c r="T1145" s="68" t="s">
        <v>1863</v>
      </c>
      <c r="U1145" s="68" t="s">
        <v>58</v>
      </c>
      <c r="V1145" s="68" t="s">
        <v>58</v>
      </c>
      <c r="W1145" s="68" t="s">
        <v>1763</v>
      </c>
      <c r="X1145" s="68" t="s">
        <v>1864</v>
      </c>
      <c r="Y1145" s="68" t="s">
        <v>61</v>
      </c>
      <c r="Z1145" s="68" t="s">
        <v>1865</v>
      </c>
      <c r="AA1145" s="68" t="s">
        <v>66</v>
      </c>
      <c r="AB1145" s="6"/>
      <c r="AC1145" s="6"/>
      <c r="AD1145" s="112">
        <v>0.0</v>
      </c>
      <c r="AE1145" s="112">
        <v>1.0</v>
      </c>
      <c r="AF1145" s="6"/>
      <c r="AG1145" s="112">
        <v>36.0</v>
      </c>
      <c r="AH1145" s="112">
        <v>1.0</v>
      </c>
      <c r="AI1145" s="68" t="s">
        <v>64</v>
      </c>
      <c r="AJ1145" s="112">
        <v>0.0</v>
      </c>
      <c r="AK1145" s="6"/>
      <c r="AL1145" s="6"/>
      <c r="AM1145" s="112">
        <v>0.0</v>
      </c>
      <c r="AN1145" s="112">
        <v>0.0</v>
      </c>
      <c r="AO1145" s="112">
        <v>100.0</v>
      </c>
      <c r="AP1145" s="112">
        <v>1.0</v>
      </c>
      <c r="AQ1145" s="112">
        <v>1.856</v>
      </c>
      <c r="AR1145" s="112">
        <v>7.733437</v>
      </c>
      <c r="AS1145" s="112">
        <v>72.61097</v>
      </c>
      <c r="AT1145" s="112">
        <v>2.3112</v>
      </c>
      <c r="AU1145" s="112">
        <v>7.38</v>
      </c>
      <c r="AV1145" s="112">
        <v>7.7112</v>
      </c>
      <c r="AW1145" s="112">
        <v>22.14</v>
      </c>
      <c r="AX1145" s="112">
        <v>0.0</v>
      </c>
      <c r="AY1145" s="112">
        <v>0.677439</v>
      </c>
      <c r="AZ1145" s="112">
        <v>-2.706203</v>
      </c>
    </row>
    <row r="1146" hidden="1">
      <c r="A1146">
        <f t="shared" si="2"/>
        <v>0</v>
      </c>
      <c r="B1146" t="str">
        <f t="shared" si="3"/>
        <v/>
      </c>
      <c r="C1146" t="str">
        <f>if(and(D$4&gt;1,E1146=PROSES!$D$22),,D1146)</f>
        <v/>
      </c>
      <c r="D1146" s="1" t="str">
        <f>if(and(F$4&gt;1,F1146=PROSES!$B$10),,F1146)</f>
        <v/>
      </c>
      <c r="E1146" t="str">
        <f t="shared" si="4"/>
        <v/>
      </c>
      <c r="F1146" t="str">
        <f t="shared" si="5"/>
        <v/>
      </c>
      <c r="G1146" s="1" t="str">
        <f>if(Z1146=PROSES!$E$29,T1146,)</f>
        <v/>
      </c>
      <c r="H1146" t="str">
        <f>if(X1146=PROSES!$E$29,T1146,)</f>
        <v/>
      </c>
      <c r="I1146" t="str">
        <f t="shared" si="6"/>
        <v/>
      </c>
      <c r="J1146" t="str">
        <f>if(and($K$4&gt;1,R1146=PROSES!$C$2),,K1146)</f>
        <v/>
      </c>
      <c r="K1146" s="1" t="str">
        <f>if(and($L$4&gt;1,L1146=PROSES!$B$2),,L1146)</f>
        <v/>
      </c>
      <c r="L1146" t="str">
        <f t="shared" si="7"/>
        <v/>
      </c>
      <c r="M1146" t="str">
        <f>if(Z1146=PROSES!$B$3,T1146,)</f>
        <v/>
      </c>
      <c r="N1146" t="str">
        <f>if(X1146=PROSES!$B$3,T1146,)</f>
        <v/>
      </c>
      <c r="O1146" t="str">
        <f t="shared" si="8"/>
        <v/>
      </c>
      <c r="P1146" t="str">
        <f>if(Z1146=PROSES!$B$1,T1146,)</f>
        <v/>
      </c>
      <c r="Q1146" t="str">
        <f>if(X1146=PROSES!$B$1,T1146,)</f>
        <v/>
      </c>
      <c r="R1146" t="str">
        <f t="shared" si="9"/>
        <v>RANGKASBITUNG5BUNAR 150kV</v>
      </c>
      <c r="S1146" s="3"/>
      <c r="T1146" s="68" t="s">
        <v>1866</v>
      </c>
      <c r="U1146" s="68" t="s">
        <v>58</v>
      </c>
      <c r="V1146" s="68" t="s">
        <v>58</v>
      </c>
      <c r="W1146" s="68" t="s">
        <v>1763</v>
      </c>
      <c r="X1146" s="68" t="s">
        <v>1864</v>
      </c>
      <c r="Y1146" s="68" t="s">
        <v>61</v>
      </c>
      <c r="Z1146" s="68" t="s">
        <v>1865</v>
      </c>
      <c r="AA1146" s="68" t="s">
        <v>66</v>
      </c>
      <c r="AB1146" s="6"/>
      <c r="AC1146" s="6"/>
      <c r="AD1146" s="112">
        <v>0.0</v>
      </c>
      <c r="AE1146" s="112">
        <v>1.0</v>
      </c>
      <c r="AF1146" s="6"/>
      <c r="AG1146" s="112">
        <v>36.0</v>
      </c>
      <c r="AH1146" s="112">
        <v>1.0</v>
      </c>
      <c r="AI1146" s="68" t="s">
        <v>64</v>
      </c>
      <c r="AJ1146" s="112">
        <v>0.0</v>
      </c>
      <c r="AK1146" s="6"/>
      <c r="AL1146" s="6"/>
      <c r="AM1146" s="112">
        <v>0.0</v>
      </c>
      <c r="AN1146" s="112">
        <v>0.0</v>
      </c>
      <c r="AO1146" s="112">
        <v>100.0</v>
      </c>
      <c r="AP1146" s="112">
        <v>1.0</v>
      </c>
      <c r="AQ1146" s="112">
        <v>1.856</v>
      </c>
      <c r="AR1146" s="112">
        <v>7.733437</v>
      </c>
      <c r="AS1146" s="112">
        <v>72.61097</v>
      </c>
      <c r="AT1146" s="112">
        <v>2.3112</v>
      </c>
      <c r="AU1146" s="112">
        <v>7.38</v>
      </c>
      <c r="AV1146" s="112">
        <v>7.7112</v>
      </c>
      <c r="AW1146" s="112">
        <v>22.14</v>
      </c>
      <c r="AX1146" s="112">
        <v>0.0</v>
      </c>
      <c r="AY1146" s="112">
        <v>0.677439</v>
      </c>
      <c r="AZ1146" s="112">
        <v>-2.706203</v>
      </c>
    </row>
    <row r="1147" hidden="1">
      <c r="A1147">
        <f t="shared" si="2"/>
        <v>0</v>
      </c>
      <c r="B1147" t="str">
        <f t="shared" si="3"/>
        <v/>
      </c>
      <c r="C1147" t="str">
        <f>if(and(D$4&gt;1,E1147=PROSES!$D$22),,D1147)</f>
        <v/>
      </c>
      <c r="D1147" s="1" t="str">
        <f>if(and(F$4&gt;1,F1147=PROSES!$B$10),,F1147)</f>
        <v/>
      </c>
      <c r="E1147" t="str">
        <f t="shared" si="4"/>
        <v/>
      </c>
      <c r="F1147" t="str">
        <f t="shared" si="5"/>
        <v/>
      </c>
      <c r="G1147" s="1" t="str">
        <f>if(Z1147=PROSES!$E$29,T1147,)</f>
        <v/>
      </c>
      <c r="H1147" t="str">
        <f>if(X1147=PROSES!$E$29,T1147,)</f>
        <v/>
      </c>
      <c r="I1147" t="str">
        <f t="shared" si="6"/>
        <v/>
      </c>
      <c r="J1147" t="str">
        <f>if(and($K$4&gt;1,R1147=PROSES!$C$2),,K1147)</f>
        <v/>
      </c>
      <c r="K1147" s="1" t="str">
        <f>if(and($L$4&gt;1,L1147=PROSES!$B$2),,L1147)</f>
        <v/>
      </c>
      <c r="L1147" t="str">
        <f t="shared" si="7"/>
        <v/>
      </c>
      <c r="M1147" t="str">
        <f>if(Z1147=PROSES!$B$3,T1147,)</f>
        <v/>
      </c>
      <c r="N1147" t="str">
        <f>if(X1147=PROSES!$B$3,T1147,)</f>
        <v/>
      </c>
      <c r="O1147" t="str">
        <f t="shared" si="8"/>
        <v/>
      </c>
      <c r="P1147" t="str">
        <f>if(Z1147=PROSES!$B$1,T1147,)</f>
        <v/>
      </c>
      <c r="Q1147" t="str">
        <f>if(X1147=PROSES!$B$1,T1147,)</f>
        <v/>
      </c>
      <c r="R1147" t="str">
        <f t="shared" si="9"/>
        <v>RANGKASBITUNG5KOPO</v>
      </c>
      <c r="S1147" s="3"/>
      <c r="T1147" s="68" t="s">
        <v>1867</v>
      </c>
      <c r="U1147" s="68" t="s">
        <v>58</v>
      </c>
      <c r="V1147" s="68" t="s">
        <v>58</v>
      </c>
      <c r="W1147" s="68" t="s">
        <v>90</v>
      </c>
      <c r="X1147" s="68" t="s">
        <v>1864</v>
      </c>
      <c r="Y1147" s="68" t="s">
        <v>61</v>
      </c>
      <c r="Z1147" s="68" t="s">
        <v>1229</v>
      </c>
      <c r="AA1147" s="68" t="s">
        <v>61</v>
      </c>
      <c r="AB1147" s="6"/>
      <c r="AC1147" s="6"/>
      <c r="AD1147" s="112">
        <v>0.0</v>
      </c>
      <c r="AE1147" s="112">
        <v>1.0</v>
      </c>
      <c r="AF1147" s="6"/>
      <c r="AG1147" s="112">
        <v>15.392</v>
      </c>
      <c r="AH1147" s="112">
        <v>1.0</v>
      </c>
      <c r="AI1147" s="68" t="s">
        <v>64</v>
      </c>
      <c r="AJ1147" s="112">
        <v>0.0</v>
      </c>
      <c r="AK1147" s="6"/>
      <c r="AL1147" s="6"/>
      <c r="AM1147" s="112">
        <v>0.0</v>
      </c>
      <c r="AN1147" s="112">
        <v>0.0</v>
      </c>
      <c r="AO1147" s="112">
        <v>100.0</v>
      </c>
      <c r="AP1147" s="112">
        <v>1.0</v>
      </c>
      <c r="AQ1147" s="112">
        <v>1.62</v>
      </c>
      <c r="AR1147" s="112">
        <v>4.361403</v>
      </c>
      <c r="AS1147" s="112">
        <v>82.15014</v>
      </c>
      <c r="AT1147" s="112">
        <v>0.5956704</v>
      </c>
      <c r="AU1147" s="112">
        <v>4.320534</v>
      </c>
      <c r="AV1147" s="112">
        <v>2.90447</v>
      </c>
      <c r="AW1147" s="112">
        <v>12.9616</v>
      </c>
      <c r="AX1147" s="112">
        <v>0.0</v>
      </c>
      <c r="AY1147" s="112">
        <v>0.683587</v>
      </c>
      <c r="AZ1147" s="112">
        <v>-7.109503</v>
      </c>
    </row>
    <row r="1148" hidden="1">
      <c r="A1148">
        <f t="shared" si="2"/>
        <v>0</v>
      </c>
      <c r="B1148" t="str">
        <f t="shared" si="3"/>
        <v/>
      </c>
      <c r="C1148" t="str">
        <f>if(and(D$4&gt;1,E1148=PROSES!$D$22),,D1148)</f>
        <v/>
      </c>
      <c r="D1148" s="1" t="str">
        <f>if(and(F$4&gt;1,F1148=PROSES!$B$10),,F1148)</f>
        <v/>
      </c>
      <c r="E1148" t="str">
        <f t="shared" si="4"/>
        <v/>
      </c>
      <c r="F1148" t="str">
        <f t="shared" si="5"/>
        <v/>
      </c>
      <c r="G1148" s="1" t="str">
        <f>if(Z1148=PROSES!$E$29,T1148,)</f>
        <v/>
      </c>
      <c r="H1148" t="str">
        <f>if(X1148=PROSES!$E$29,T1148,)</f>
        <v/>
      </c>
      <c r="I1148" t="str">
        <f t="shared" si="6"/>
        <v/>
      </c>
      <c r="J1148" t="str">
        <f>if(and($K$4&gt;1,R1148=PROSES!$C$2),,K1148)</f>
        <v/>
      </c>
      <c r="K1148" s="1" t="str">
        <f>if(and($L$4&gt;1,L1148=PROSES!$B$2),,L1148)</f>
        <v/>
      </c>
      <c r="L1148" t="str">
        <f t="shared" si="7"/>
        <v/>
      </c>
      <c r="M1148" t="str">
        <f>if(Z1148=PROSES!$B$3,T1148,)</f>
        <v/>
      </c>
      <c r="N1148" t="str">
        <f>if(X1148=PROSES!$B$3,T1148,)</f>
        <v/>
      </c>
      <c r="O1148" t="str">
        <f t="shared" si="8"/>
        <v/>
      </c>
      <c r="P1148" t="str">
        <f>if(Z1148=PROSES!$B$1,T1148,)</f>
        <v/>
      </c>
      <c r="Q1148" t="str">
        <f>if(X1148=PROSES!$B$1,T1148,)</f>
        <v/>
      </c>
      <c r="R1148" t="str">
        <f t="shared" si="9"/>
        <v>KOPORANGKASBITUNG5</v>
      </c>
      <c r="S1148" s="3"/>
      <c r="T1148" s="68" t="s">
        <v>1868</v>
      </c>
      <c r="U1148" s="68" t="s">
        <v>58</v>
      </c>
      <c r="V1148" s="68" t="s">
        <v>58</v>
      </c>
      <c r="W1148" s="68" t="s">
        <v>90</v>
      </c>
      <c r="X1148" s="68" t="s">
        <v>1229</v>
      </c>
      <c r="Y1148" s="68" t="s">
        <v>61</v>
      </c>
      <c r="Z1148" s="68" t="s">
        <v>1864</v>
      </c>
      <c r="AA1148" s="68" t="s">
        <v>61</v>
      </c>
      <c r="AB1148" s="6"/>
      <c r="AC1148" s="6"/>
      <c r="AD1148" s="112">
        <v>0.0</v>
      </c>
      <c r="AE1148" s="112">
        <v>1.0</v>
      </c>
      <c r="AF1148" s="6"/>
      <c r="AG1148" s="112">
        <v>15.392</v>
      </c>
      <c r="AH1148" s="112">
        <v>1.0</v>
      </c>
      <c r="AI1148" s="68" t="s">
        <v>64</v>
      </c>
      <c r="AJ1148" s="112">
        <v>0.0</v>
      </c>
      <c r="AK1148" s="6"/>
      <c r="AL1148" s="6"/>
      <c r="AM1148" s="112">
        <v>0.0</v>
      </c>
      <c r="AN1148" s="112">
        <v>0.0</v>
      </c>
      <c r="AO1148" s="112">
        <v>100.0</v>
      </c>
      <c r="AP1148" s="112">
        <v>1.0</v>
      </c>
      <c r="AQ1148" s="112">
        <v>1.62</v>
      </c>
      <c r="AR1148" s="112">
        <v>4.361403</v>
      </c>
      <c r="AS1148" s="112">
        <v>82.15014</v>
      </c>
      <c r="AT1148" s="112">
        <v>0.5956704</v>
      </c>
      <c r="AU1148" s="112">
        <v>4.320534</v>
      </c>
      <c r="AV1148" s="112">
        <v>2.90447</v>
      </c>
      <c r="AW1148" s="112">
        <v>12.9616</v>
      </c>
      <c r="AX1148" s="112">
        <v>0.0</v>
      </c>
      <c r="AY1148" s="112">
        <v>0.683587</v>
      </c>
      <c r="AZ1148" s="112">
        <v>-7.109503</v>
      </c>
    </row>
    <row r="1149" hidden="1">
      <c r="A1149">
        <f t="shared" si="2"/>
        <v>0</v>
      </c>
      <c r="B1149" t="str">
        <f t="shared" si="3"/>
        <v/>
      </c>
      <c r="C1149" t="str">
        <f>if(and(D$4&gt;1,E1149=PROSES!$D$22),,D1149)</f>
        <v/>
      </c>
      <c r="D1149" s="1" t="str">
        <f>if(and(F$4&gt;1,F1149=PROSES!$B$10),,F1149)</f>
        <v/>
      </c>
      <c r="E1149" t="str">
        <f t="shared" si="4"/>
        <v/>
      </c>
      <c r="F1149" t="str">
        <f t="shared" si="5"/>
        <v/>
      </c>
      <c r="G1149" s="1" t="str">
        <f>if(Z1149=PROSES!$E$29,T1149,)</f>
        <v/>
      </c>
      <c r="H1149" t="str">
        <f>if(X1149=PROSES!$E$29,T1149,)</f>
        <v/>
      </c>
      <c r="I1149" t="str">
        <f t="shared" si="6"/>
        <v/>
      </c>
      <c r="J1149" t="str">
        <f>if(and($K$4&gt;1,R1149=PROSES!$C$2),,K1149)</f>
        <v/>
      </c>
      <c r="K1149" s="1" t="str">
        <f>if(and($L$4&gt;1,L1149=PROSES!$B$2),,L1149)</f>
        <v/>
      </c>
      <c r="L1149" t="str">
        <f t="shared" si="7"/>
        <v/>
      </c>
      <c r="M1149" t="str">
        <f>if(Z1149=PROSES!$B$3,T1149,)</f>
        <v/>
      </c>
      <c r="N1149" t="str">
        <f>if(X1149=PROSES!$B$3,T1149,)</f>
        <v/>
      </c>
      <c r="O1149" t="str">
        <f t="shared" si="8"/>
        <v/>
      </c>
      <c r="P1149" t="str">
        <f>if(Z1149=PROSES!$B$1,T1149,)</f>
        <v/>
      </c>
      <c r="Q1149" t="str">
        <f>if(X1149=PROSES!$B$1,T1149,)</f>
        <v/>
      </c>
      <c r="R1149" t="str">
        <f t="shared" si="9"/>
        <v>RANGKAS BITUNGSAKETI</v>
      </c>
      <c r="S1149" s="3"/>
      <c r="T1149" s="68" t="s">
        <v>1869</v>
      </c>
      <c r="U1149" s="68" t="s">
        <v>58</v>
      </c>
      <c r="V1149" s="68" t="s">
        <v>58</v>
      </c>
      <c r="W1149" s="68" t="s">
        <v>122</v>
      </c>
      <c r="X1149" s="68" t="s">
        <v>445</v>
      </c>
      <c r="Y1149" s="68" t="s">
        <v>249</v>
      </c>
      <c r="Z1149" s="68" t="s">
        <v>1870</v>
      </c>
      <c r="AA1149" s="68" t="s">
        <v>63</v>
      </c>
      <c r="AB1149" s="6"/>
      <c r="AC1149" s="6"/>
      <c r="AD1149" s="112">
        <v>1.0</v>
      </c>
      <c r="AE1149" s="112">
        <v>1.0</v>
      </c>
      <c r="AF1149" s="6"/>
      <c r="AG1149" s="112">
        <v>29.69</v>
      </c>
      <c r="AH1149" s="112">
        <v>1.0</v>
      </c>
      <c r="AI1149" s="68" t="s">
        <v>64</v>
      </c>
      <c r="AJ1149" s="112">
        <v>0.0</v>
      </c>
      <c r="AK1149" s="6"/>
      <c r="AL1149" s="6"/>
      <c r="AM1149" s="112">
        <v>0.0</v>
      </c>
      <c r="AN1149" s="112">
        <v>0.0</v>
      </c>
      <c r="AO1149" s="112">
        <v>100.0</v>
      </c>
      <c r="AP1149" s="112">
        <v>1.0</v>
      </c>
      <c r="AQ1149" s="112">
        <v>0.44</v>
      </c>
      <c r="AR1149" s="112">
        <v>13.18292</v>
      </c>
      <c r="AS1149" s="112">
        <v>60.66966</v>
      </c>
      <c r="AT1149" s="112">
        <v>6.457575</v>
      </c>
      <c r="AU1149" s="112">
        <v>11.493</v>
      </c>
      <c r="AV1149" s="112">
        <v>10.91108</v>
      </c>
      <c r="AW1149" s="112">
        <v>34.479</v>
      </c>
      <c r="AX1149" s="112">
        <v>0.0</v>
      </c>
      <c r="AY1149" s="112">
        <v>0.5920149</v>
      </c>
      <c r="AZ1149" s="112">
        <v>18.36523</v>
      </c>
    </row>
    <row r="1150" hidden="1">
      <c r="A1150">
        <f t="shared" si="2"/>
        <v>0</v>
      </c>
      <c r="B1150" t="str">
        <f t="shared" si="3"/>
        <v/>
      </c>
      <c r="C1150" t="str">
        <f>if(and(D$4&gt;1,E1150=PROSES!$D$22),,D1150)</f>
        <v/>
      </c>
      <c r="D1150" s="1" t="str">
        <f>if(and(F$4&gt;1,F1150=PROSES!$B$10),,F1150)</f>
        <v/>
      </c>
      <c r="E1150" t="str">
        <f t="shared" si="4"/>
        <v/>
      </c>
      <c r="F1150" t="str">
        <f t="shared" si="5"/>
        <v/>
      </c>
      <c r="G1150" s="1" t="str">
        <f>if(Z1150=PROSES!$E$29,T1150,)</f>
        <v/>
      </c>
      <c r="H1150" t="str">
        <f>if(X1150=PROSES!$E$29,T1150,)</f>
        <v/>
      </c>
      <c r="I1150" t="str">
        <f t="shared" si="6"/>
        <v/>
      </c>
      <c r="J1150" t="str">
        <f>if(and($K$4&gt;1,R1150=PROSES!$C$2),,K1150)</f>
        <v/>
      </c>
      <c r="K1150" s="1" t="str">
        <f>if(and($L$4&gt;1,L1150=PROSES!$B$2),,L1150)</f>
        <v/>
      </c>
      <c r="L1150" t="str">
        <f t="shared" si="7"/>
        <v/>
      </c>
      <c r="M1150" t="str">
        <f>if(Z1150=PROSES!$B$3,T1150,)</f>
        <v/>
      </c>
      <c r="N1150" t="str">
        <f>if(X1150=PROSES!$B$3,T1150,)</f>
        <v/>
      </c>
      <c r="O1150" t="str">
        <f t="shared" si="8"/>
        <v/>
      </c>
      <c r="P1150" t="str">
        <f>if(Z1150=PROSES!$B$1,T1150,)</f>
        <v/>
      </c>
      <c r="Q1150" t="str">
        <f>if(X1150=PROSES!$B$1,T1150,)</f>
        <v/>
      </c>
      <c r="R1150" t="str">
        <f t="shared" si="9"/>
        <v>SAKETIRANGKAS BITUNG</v>
      </c>
      <c r="S1150" s="3"/>
      <c r="T1150" s="68" t="s">
        <v>1871</v>
      </c>
      <c r="U1150" s="68" t="s">
        <v>58</v>
      </c>
      <c r="V1150" s="68" t="s">
        <v>58</v>
      </c>
      <c r="W1150" s="68" t="s">
        <v>122</v>
      </c>
      <c r="X1150" s="68" t="s">
        <v>1870</v>
      </c>
      <c r="Y1150" s="68" t="s">
        <v>935</v>
      </c>
      <c r="Z1150" s="68" t="s">
        <v>445</v>
      </c>
      <c r="AA1150" s="68" t="s">
        <v>252</v>
      </c>
      <c r="AB1150" s="6"/>
      <c r="AC1150" s="6"/>
      <c r="AD1150" s="112">
        <v>1.0</v>
      </c>
      <c r="AE1150" s="112">
        <v>1.0</v>
      </c>
      <c r="AF1150" s="6"/>
      <c r="AG1150" s="112">
        <v>29.69</v>
      </c>
      <c r="AH1150" s="112">
        <v>1.0</v>
      </c>
      <c r="AI1150" s="68" t="s">
        <v>64</v>
      </c>
      <c r="AJ1150" s="112">
        <v>0.0</v>
      </c>
      <c r="AK1150" s="6"/>
      <c r="AL1150" s="6"/>
      <c r="AM1150" s="112">
        <v>0.0</v>
      </c>
      <c r="AN1150" s="112">
        <v>0.0</v>
      </c>
      <c r="AO1150" s="112">
        <v>100.0</v>
      </c>
      <c r="AP1150" s="112">
        <v>1.0</v>
      </c>
      <c r="AQ1150" s="112">
        <v>0.44</v>
      </c>
      <c r="AR1150" s="112">
        <v>13.18292</v>
      </c>
      <c r="AS1150" s="112">
        <v>60.66966</v>
      </c>
      <c r="AT1150" s="112">
        <v>6.457575</v>
      </c>
      <c r="AU1150" s="112">
        <v>11.493</v>
      </c>
      <c r="AV1150" s="112">
        <v>10.91108</v>
      </c>
      <c r="AW1150" s="112">
        <v>34.479</v>
      </c>
      <c r="AX1150" s="112">
        <v>0.0</v>
      </c>
      <c r="AY1150" s="112">
        <v>0.5920149</v>
      </c>
      <c r="AZ1150" s="112">
        <v>18.36523</v>
      </c>
    </row>
    <row r="1151" hidden="1">
      <c r="A1151">
        <f t="shared" si="2"/>
        <v>0</v>
      </c>
      <c r="B1151" t="str">
        <f t="shared" si="3"/>
        <v/>
      </c>
      <c r="C1151" t="str">
        <f>if(and(D$4&gt;1,E1151=PROSES!$D$22),,D1151)</f>
        <v/>
      </c>
      <c r="D1151" s="1" t="str">
        <f>if(and(F$4&gt;1,F1151=PROSES!$B$10),,F1151)</f>
        <v/>
      </c>
      <c r="E1151" t="str">
        <f t="shared" si="4"/>
        <v/>
      </c>
      <c r="F1151" t="str">
        <f t="shared" si="5"/>
        <v/>
      </c>
      <c r="G1151" s="1" t="str">
        <f>if(Z1151=PROSES!$E$29,T1151,)</f>
        <v/>
      </c>
      <c r="H1151" t="str">
        <f>if(X1151=PROSES!$E$29,T1151,)</f>
        <v/>
      </c>
      <c r="I1151" t="str">
        <f t="shared" si="6"/>
        <v/>
      </c>
      <c r="J1151" t="str">
        <f>if(and($K$4&gt;1,R1151=PROSES!$C$2),,K1151)</f>
        <v/>
      </c>
      <c r="K1151" s="1" t="str">
        <f>if(and($L$4&gt;1,L1151=PROSES!$B$2),,L1151)</f>
        <v/>
      </c>
      <c r="L1151" t="str">
        <f t="shared" si="7"/>
        <v/>
      </c>
      <c r="M1151" t="str">
        <f>if(Z1151=PROSES!$B$3,T1151,)</f>
        <v/>
      </c>
      <c r="N1151" t="str">
        <f>if(X1151=PROSES!$B$3,T1151,)</f>
        <v/>
      </c>
      <c r="O1151" t="str">
        <f t="shared" si="8"/>
        <v/>
      </c>
      <c r="P1151" t="str">
        <f>if(Z1151=PROSES!$B$1,T1151,)</f>
        <v/>
      </c>
      <c r="Q1151" t="str">
        <f>if(X1151=PROSES!$B$1,T1151,)</f>
        <v/>
      </c>
      <c r="R1151" t="str">
        <f t="shared" si="9"/>
        <v>RUNGKUT5HANIL JAYA STEEL</v>
      </c>
      <c r="S1151" s="3"/>
      <c r="T1151" s="68" t="s">
        <v>1872</v>
      </c>
      <c r="U1151" s="68" t="s">
        <v>82</v>
      </c>
      <c r="V1151" s="68" t="s">
        <v>82</v>
      </c>
      <c r="W1151" s="68" t="s">
        <v>650</v>
      </c>
      <c r="X1151" s="68" t="s">
        <v>1213</v>
      </c>
      <c r="Y1151" s="68" t="s">
        <v>85</v>
      </c>
      <c r="Z1151" s="68" t="s">
        <v>1873</v>
      </c>
      <c r="AA1151" s="68" t="s">
        <v>85</v>
      </c>
      <c r="AB1151" s="6"/>
      <c r="AC1151" s="6"/>
      <c r="AD1151" s="112">
        <v>0.0</v>
      </c>
      <c r="AE1151" s="112">
        <v>1.0</v>
      </c>
      <c r="AF1151" s="6"/>
      <c r="AG1151" s="112">
        <v>1.5</v>
      </c>
      <c r="AH1151" s="112">
        <v>1.0</v>
      </c>
      <c r="AI1151" s="68" t="s">
        <v>64</v>
      </c>
      <c r="AJ1151" s="112">
        <v>0.0</v>
      </c>
      <c r="AK1151" s="6"/>
      <c r="AL1151" s="6"/>
      <c r="AM1151" s="112">
        <v>0.0</v>
      </c>
      <c r="AN1151" s="112">
        <v>0.0</v>
      </c>
      <c r="AO1151" s="112">
        <v>100.0</v>
      </c>
      <c r="AP1151" s="112">
        <v>1.0</v>
      </c>
      <c r="AQ1151" s="112">
        <v>0.6</v>
      </c>
      <c r="AR1151" s="112">
        <v>0.1888362</v>
      </c>
      <c r="AS1151" s="112">
        <v>63.33318</v>
      </c>
      <c r="AT1151" s="112">
        <v>0.08475</v>
      </c>
      <c r="AU1151" s="112">
        <v>0.16875</v>
      </c>
      <c r="AV1151" s="112">
        <v>0.30975</v>
      </c>
      <c r="AW1151" s="112">
        <v>0.50625</v>
      </c>
      <c r="AX1151" s="112">
        <v>0.0</v>
      </c>
      <c r="AY1151" s="112">
        <v>0.7160076</v>
      </c>
      <c r="AZ1151" s="112">
        <v>-7.023246</v>
      </c>
    </row>
    <row r="1152" hidden="1">
      <c r="A1152">
        <f t="shared" si="2"/>
        <v>0</v>
      </c>
      <c r="B1152" t="str">
        <f t="shared" si="3"/>
        <v/>
      </c>
      <c r="C1152" t="str">
        <f>if(and(D$4&gt;1,E1152=PROSES!$D$22),,D1152)</f>
        <v/>
      </c>
      <c r="D1152" s="1" t="str">
        <f>if(and(F$4&gt;1,F1152=PROSES!$B$10),,F1152)</f>
        <v/>
      </c>
      <c r="E1152" t="str">
        <f t="shared" si="4"/>
        <v/>
      </c>
      <c r="F1152" t="str">
        <f t="shared" si="5"/>
        <v/>
      </c>
      <c r="G1152" s="1" t="str">
        <f>if(Z1152=PROSES!$E$29,T1152,)</f>
        <v/>
      </c>
      <c r="H1152" t="str">
        <f>if(X1152=PROSES!$E$29,T1152,)</f>
        <v/>
      </c>
      <c r="I1152" t="str">
        <f t="shared" si="6"/>
        <v/>
      </c>
      <c r="J1152" t="str">
        <f>if(and($K$4&gt;1,R1152=PROSES!$C$2),,K1152)</f>
        <v/>
      </c>
      <c r="K1152" s="1" t="str">
        <f>if(and($L$4&gt;1,L1152=PROSES!$B$2),,L1152)</f>
        <v/>
      </c>
      <c r="L1152" t="str">
        <f t="shared" si="7"/>
        <v/>
      </c>
      <c r="M1152" t="str">
        <f>if(Z1152=PROSES!$B$3,T1152,)</f>
        <v/>
      </c>
      <c r="N1152" t="str">
        <f>if(X1152=PROSES!$B$3,T1152,)</f>
        <v/>
      </c>
      <c r="O1152" t="str">
        <f t="shared" si="8"/>
        <v/>
      </c>
      <c r="P1152" t="str">
        <f>if(Z1152=PROSES!$B$1,T1152,)</f>
        <v/>
      </c>
      <c r="Q1152" t="str">
        <f>if(X1152=PROSES!$B$1,T1152,)</f>
        <v/>
      </c>
      <c r="R1152" t="str">
        <f t="shared" si="9"/>
        <v>RUNGKUT5SUKOLILO5</v>
      </c>
      <c r="S1152" s="3"/>
      <c r="T1152" s="68" t="s">
        <v>1874</v>
      </c>
      <c r="U1152" s="68" t="s">
        <v>82</v>
      </c>
      <c r="V1152" s="68" t="s">
        <v>82</v>
      </c>
      <c r="W1152" s="68" t="s">
        <v>83</v>
      </c>
      <c r="X1152" s="68" t="s">
        <v>1213</v>
      </c>
      <c r="Y1152" s="68" t="s">
        <v>85</v>
      </c>
      <c r="Z1152" s="68" t="s">
        <v>1875</v>
      </c>
      <c r="AA1152" s="68" t="s">
        <v>85</v>
      </c>
      <c r="AB1152" s="6"/>
      <c r="AC1152" s="6"/>
      <c r="AD1152" s="112">
        <v>0.0</v>
      </c>
      <c r="AE1152" s="112">
        <v>1.0</v>
      </c>
      <c r="AF1152" s="6"/>
      <c r="AG1152" s="112">
        <v>6.775</v>
      </c>
      <c r="AH1152" s="112">
        <v>1.0</v>
      </c>
      <c r="AI1152" s="68" t="s">
        <v>64</v>
      </c>
      <c r="AJ1152" s="112">
        <v>0.0</v>
      </c>
      <c r="AK1152" s="6"/>
      <c r="AL1152" s="6"/>
      <c r="AM1152" s="112">
        <v>0.0</v>
      </c>
      <c r="AN1152" s="112">
        <v>0.0</v>
      </c>
      <c r="AO1152" s="112">
        <v>100.0</v>
      </c>
      <c r="AP1152" s="112">
        <v>1.0</v>
      </c>
      <c r="AQ1152" s="112">
        <v>1.48</v>
      </c>
      <c r="AR1152" s="112">
        <v>1.335105</v>
      </c>
      <c r="AS1152" s="112">
        <v>75.63232</v>
      </c>
      <c r="AT1152" s="112">
        <v>0.3312975</v>
      </c>
      <c r="AU1152" s="112">
        <v>1.293347</v>
      </c>
      <c r="AV1152" s="112">
        <v>1.136845</v>
      </c>
      <c r="AW1152" s="112">
        <v>4.162899</v>
      </c>
      <c r="AX1152" s="112">
        <v>0.0</v>
      </c>
      <c r="AY1152" s="112">
        <v>0.7441298</v>
      </c>
      <c r="AZ1152" s="112">
        <v>-1.31295</v>
      </c>
    </row>
    <row r="1153" hidden="1">
      <c r="A1153">
        <f t="shared" si="2"/>
        <v>0</v>
      </c>
      <c r="B1153" t="str">
        <f t="shared" si="3"/>
        <v/>
      </c>
      <c r="C1153" t="str">
        <f>if(and(D$4&gt;1,E1153=PROSES!$D$22),,D1153)</f>
        <v/>
      </c>
      <c r="D1153" s="1" t="str">
        <f>if(and(F$4&gt;1,F1153=PROSES!$B$10),,F1153)</f>
        <v/>
      </c>
      <c r="E1153" t="str">
        <f t="shared" si="4"/>
        <v/>
      </c>
      <c r="F1153" t="str">
        <f t="shared" si="5"/>
        <v/>
      </c>
      <c r="G1153" s="1" t="str">
        <f>if(Z1153=PROSES!$E$29,T1153,)</f>
        <v/>
      </c>
      <c r="H1153" t="str">
        <f>if(X1153=PROSES!$E$29,T1153,)</f>
        <v/>
      </c>
      <c r="I1153" t="str">
        <f t="shared" si="6"/>
        <v/>
      </c>
      <c r="J1153" t="str">
        <f>if(and($K$4&gt;1,R1153=PROSES!$C$2),,K1153)</f>
        <v/>
      </c>
      <c r="K1153" s="1" t="str">
        <f>if(and($L$4&gt;1,L1153=PROSES!$B$2),,L1153)</f>
        <v/>
      </c>
      <c r="L1153" t="str">
        <f t="shared" si="7"/>
        <v/>
      </c>
      <c r="M1153" t="str">
        <f>if(Z1153=PROSES!$B$3,T1153,)</f>
        <v/>
      </c>
      <c r="N1153" t="str">
        <f>if(X1153=PROSES!$B$3,T1153,)</f>
        <v/>
      </c>
      <c r="O1153" t="str">
        <f t="shared" si="8"/>
        <v/>
      </c>
      <c r="P1153" t="str">
        <f>if(Z1153=PROSES!$B$1,T1153,)</f>
        <v/>
      </c>
      <c r="Q1153" t="str">
        <f>if(X1153=PROSES!$B$1,T1153,)</f>
        <v/>
      </c>
      <c r="R1153" t="str">
        <f t="shared" si="9"/>
        <v>RUNGKUT5SUKOLILO5</v>
      </c>
      <c r="S1153" s="3"/>
      <c r="T1153" s="68" t="s">
        <v>1876</v>
      </c>
      <c r="U1153" s="68" t="s">
        <v>82</v>
      </c>
      <c r="V1153" s="68" t="s">
        <v>82</v>
      </c>
      <c r="W1153" s="68" t="s">
        <v>83</v>
      </c>
      <c r="X1153" s="68" t="s">
        <v>1213</v>
      </c>
      <c r="Y1153" s="68" t="s">
        <v>88</v>
      </c>
      <c r="Z1153" s="68" t="s">
        <v>1875</v>
      </c>
      <c r="AA1153" s="68" t="s">
        <v>85</v>
      </c>
      <c r="AB1153" s="6"/>
      <c r="AC1153" s="6"/>
      <c r="AD1153" s="112">
        <v>0.0</v>
      </c>
      <c r="AE1153" s="112">
        <v>1.0</v>
      </c>
      <c r="AF1153" s="6"/>
      <c r="AG1153" s="112">
        <v>6.775</v>
      </c>
      <c r="AH1153" s="112">
        <v>1.0</v>
      </c>
      <c r="AI1153" s="68" t="s">
        <v>64</v>
      </c>
      <c r="AJ1153" s="112">
        <v>0.0</v>
      </c>
      <c r="AK1153" s="6"/>
      <c r="AL1153" s="6"/>
      <c r="AM1153" s="112">
        <v>0.0</v>
      </c>
      <c r="AN1153" s="112">
        <v>0.0</v>
      </c>
      <c r="AO1153" s="112">
        <v>100.0</v>
      </c>
      <c r="AP1153" s="112">
        <v>1.0</v>
      </c>
      <c r="AQ1153" s="112">
        <v>1.48</v>
      </c>
      <c r="AR1153" s="112">
        <v>1.335105</v>
      </c>
      <c r="AS1153" s="112">
        <v>75.63232</v>
      </c>
      <c r="AT1153" s="112">
        <v>0.3312975</v>
      </c>
      <c r="AU1153" s="112">
        <v>1.293347</v>
      </c>
      <c r="AV1153" s="112">
        <v>1.136845</v>
      </c>
      <c r="AW1153" s="112">
        <v>4.162899</v>
      </c>
      <c r="AX1153" s="112">
        <v>0.0</v>
      </c>
      <c r="AY1153" s="112">
        <v>0.7441298</v>
      </c>
      <c r="AZ1153" s="112">
        <v>-1.31295</v>
      </c>
    </row>
    <row r="1154" hidden="1">
      <c r="A1154">
        <f t="shared" si="2"/>
        <v>0</v>
      </c>
      <c r="B1154" t="str">
        <f t="shared" si="3"/>
        <v/>
      </c>
      <c r="C1154" t="str">
        <f>if(and(D$4&gt;1,E1154=PROSES!$D$22),,D1154)</f>
        <v/>
      </c>
      <c r="D1154" s="1" t="str">
        <f>if(and(F$4&gt;1,F1154=PROSES!$B$10),,F1154)</f>
        <v/>
      </c>
      <c r="E1154" t="str">
        <f t="shared" si="4"/>
        <v/>
      </c>
      <c r="F1154" t="str">
        <f t="shared" si="5"/>
        <v/>
      </c>
      <c r="G1154" s="1" t="str">
        <f>if(Z1154=PROSES!$E$29,T1154,)</f>
        <v/>
      </c>
      <c r="H1154" t="str">
        <f>if(X1154=PROSES!$E$29,T1154,)</f>
        <v/>
      </c>
      <c r="I1154" t="str">
        <f t="shared" si="6"/>
        <v/>
      </c>
      <c r="J1154" t="str">
        <f>if(and($K$4&gt;1,R1154=PROSES!$C$2),,K1154)</f>
        <v/>
      </c>
      <c r="K1154" s="1" t="str">
        <f>if(and($L$4&gt;1,L1154=PROSES!$B$2),,L1154)</f>
        <v/>
      </c>
      <c r="L1154" t="str">
        <f t="shared" si="7"/>
        <v/>
      </c>
      <c r="M1154" t="str">
        <f>if(Z1154=PROSES!$B$3,T1154,)</f>
        <v/>
      </c>
      <c r="N1154" t="str">
        <f>if(X1154=PROSES!$B$3,T1154,)</f>
        <v/>
      </c>
      <c r="O1154" t="str">
        <f t="shared" si="8"/>
        <v/>
      </c>
      <c r="P1154" t="str">
        <f>if(Z1154=PROSES!$B$1,T1154,)</f>
        <v/>
      </c>
      <c r="Q1154" t="str">
        <f>if(X1154=PROSES!$B$1,T1154,)</f>
        <v/>
      </c>
      <c r="R1154" t="str">
        <f t="shared" si="9"/>
        <v>SAKETI5MALINGPING</v>
      </c>
      <c r="S1154" s="3"/>
      <c r="T1154" s="68" t="s">
        <v>1877</v>
      </c>
      <c r="U1154" s="68" t="s">
        <v>58</v>
      </c>
      <c r="V1154" s="68" t="s">
        <v>58</v>
      </c>
      <c r="W1154" s="68" t="s">
        <v>534</v>
      </c>
      <c r="X1154" s="68" t="s">
        <v>68</v>
      </c>
      <c r="Y1154" s="68" t="s">
        <v>61</v>
      </c>
      <c r="Z1154" s="68" t="s">
        <v>1373</v>
      </c>
      <c r="AA1154" s="68" t="s">
        <v>61</v>
      </c>
      <c r="AB1154" s="6"/>
      <c r="AC1154" s="6"/>
      <c r="AD1154" s="112">
        <v>0.0</v>
      </c>
      <c r="AE1154" s="112">
        <v>1.0</v>
      </c>
      <c r="AF1154" s="6"/>
      <c r="AG1154" s="112">
        <v>41.0</v>
      </c>
      <c r="AH1154" s="112">
        <v>1.0</v>
      </c>
      <c r="AI1154" s="68" t="s">
        <v>64</v>
      </c>
      <c r="AJ1154" s="112">
        <v>0.0</v>
      </c>
      <c r="AK1154" s="6"/>
      <c r="AL1154" s="6"/>
      <c r="AM1154" s="112">
        <v>0.0</v>
      </c>
      <c r="AN1154" s="112">
        <v>0.0</v>
      </c>
      <c r="AO1154" s="112">
        <v>100.0</v>
      </c>
      <c r="AP1154" s="112">
        <v>1.0</v>
      </c>
      <c r="AQ1154" s="112">
        <v>1.62</v>
      </c>
      <c r="AR1154" s="112">
        <v>11.61756</v>
      </c>
      <c r="AS1154" s="112">
        <v>82.15014</v>
      </c>
      <c r="AT1154" s="112">
        <v>1.5867</v>
      </c>
      <c r="AU1154" s="112">
        <v>11.5087</v>
      </c>
      <c r="AV1154" s="112">
        <v>7.7367</v>
      </c>
      <c r="AW1154" s="112">
        <v>34.5261</v>
      </c>
      <c r="AX1154" s="112">
        <v>0.0</v>
      </c>
      <c r="AY1154" s="112">
        <v>0.683587</v>
      </c>
      <c r="AZ1154" s="112">
        <v>-7.109503</v>
      </c>
    </row>
    <row r="1155" hidden="1">
      <c r="A1155">
        <f t="shared" si="2"/>
        <v>0</v>
      </c>
      <c r="B1155" t="str">
        <f t="shared" si="3"/>
        <v/>
      </c>
      <c r="C1155" t="str">
        <f>if(and(D$4&gt;1,E1155=PROSES!$D$22),,D1155)</f>
        <v/>
      </c>
      <c r="D1155" s="1" t="str">
        <f>if(and(F$4&gt;1,F1155=PROSES!$B$10),,F1155)</f>
        <v/>
      </c>
      <c r="E1155" t="str">
        <f t="shared" si="4"/>
        <v/>
      </c>
      <c r="F1155" t="str">
        <f t="shared" si="5"/>
        <v/>
      </c>
      <c r="G1155" s="1" t="str">
        <f>if(Z1155=PROSES!$E$29,T1155,)</f>
        <v/>
      </c>
      <c r="H1155" t="str">
        <f>if(X1155=PROSES!$E$29,T1155,)</f>
        <v/>
      </c>
      <c r="I1155" t="str">
        <f t="shared" si="6"/>
        <v/>
      </c>
      <c r="J1155" t="str">
        <f>if(and($K$4&gt;1,R1155=PROSES!$C$2),,K1155)</f>
        <v/>
      </c>
      <c r="K1155" s="1" t="str">
        <f>if(and($L$4&gt;1,L1155=PROSES!$B$2),,L1155)</f>
        <v/>
      </c>
      <c r="L1155" t="str">
        <f t="shared" si="7"/>
        <v/>
      </c>
      <c r="M1155" t="str">
        <f>if(Z1155=PROSES!$B$3,T1155,)</f>
        <v/>
      </c>
      <c r="N1155" t="str">
        <f>if(X1155=PROSES!$B$3,T1155,)</f>
        <v/>
      </c>
      <c r="O1155" t="str">
        <f t="shared" si="8"/>
        <v/>
      </c>
      <c r="P1155" t="str">
        <f>if(Z1155=PROSES!$B$1,T1155,)</f>
        <v/>
      </c>
      <c r="Q1155" t="str">
        <f>if(X1155=PROSES!$B$1,T1155,)</f>
        <v/>
      </c>
      <c r="R1155" t="str">
        <f t="shared" si="9"/>
        <v>MALINGPINGSAKETI5</v>
      </c>
      <c r="S1155" s="3"/>
      <c r="T1155" s="68" t="s">
        <v>1878</v>
      </c>
      <c r="U1155" s="68" t="s">
        <v>58</v>
      </c>
      <c r="V1155" s="68" t="s">
        <v>58</v>
      </c>
      <c r="W1155" s="68" t="s">
        <v>534</v>
      </c>
      <c r="X1155" s="68" t="s">
        <v>1373</v>
      </c>
      <c r="Y1155" s="68" t="s">
        <v>66</v>
      </c>
      <c r="Z1155" s="68" t="s">
        <v>68</v>
      </c>
      <c r="AA1155" s="68" t="s">
        <v>66</v>
      </c>
      <c r="AB1155" s="6"/>
      <c r="AC1155" s="6"/>
      <c r="AD1155" s="112">
        <v>0.0</v>
      </c>
      <c r="AE1155" s="112">
        <v>1.0</v>
      </c>
      <c r="AF1155" s="6"/>
      <c r="AG1155" s="112">
        <v>41.0</v>
      </c>
      <c r="AH1155" s="112">
        <v>1.0</v>
      </c>
      <c r="AI1155" s="68" t="s">
        <v>64</v>
      </c>
      <c r="AJ1155" s="112">
        <v>0.0</v>
      </c>
      <c r="AK1155" s="6"/>
      <c r="AL1155" s="6"/>
      <c r="AM1155" s="112">
        <v>0.0</v>
      </c>
      <c r="AN1155" s="112">
        <v>0.0</v>
      </c>
      <c r="AO1155" s="112">
        <v>100.0</v>
      </c>
      <c r="AP1155" s="112">
        <v>1.0</v>
      </c>
      <c r="AQ1155" s="112">
        <v>1.62</v>
      </c>
      <c r="AR1155" s="112">
        <v>11.61756</v>
      </c>
      <c r="AS1155" s="112">
        <v>82.15014</v>
      </c>
      <c r="AT1155" s="112">
        <v>1.5867</v>
      </c>
      <c r="AU1155" s="112">
        <v>11.5087</v>
      </c>
      <c r="AV1155" s="112">
        <v>7.7367</v>
      </c>
      <c r="AW1155" s="112">
        <v>34.5261</v>
      </c>
      <c r="AX1155" s="112">
        <v>0.0</v>
      </c>
      <c r="AY1155" s="112">
        <v>0.683587</v>
      </c>
      <c r="AZ1155" s="112">
        <v>-7.109503</v>
      </c>
    </row>
    <row r="1156" hidden="1">
      <c r="A1156">
        <f t="shared" si="2"/>
        <v>0</v>
      </c>
      <c r="B1156" t="str">
        <f t="shared" si="3"/>
        <v/>
      </c>
      <c r="C1156" t="str">
        <f>if(and(D$4&gt;1,E1156=PROSES!$D$22),,D1156)</f>
        <v/>
      </c>
      <c r="D1156" s="1" t="str">
        <f>if(and(F$4&gt;1,F1156=PROSES!$B$10),,F1156)</f>
        <v/>
      </c>
      <c r="E1156" t="str">
        <f t="shared" si="4"/>
        <v/>
      </c>
      <c r="F1156" t="str">
        <f t="shared" si="5"/>
        <v/>
      </c>
      <c r="G1156" s="1" t="str">
        <f>if(Z1156=PROSES!$E$29,T1156,)</f>
        <v/>
      </c>
      <c r="H1156" t="str">
        <f>if(X1156=PROSES!$E$29,T1156,)</f>
        <v/>
      </c>
      <c r="I1156" t="str">
        <f t="shared" si="6"/>
        <v/>
      </c>
      <c r="J1156" t="str">
        <f>if(and($K$4&gt;1,R1156=PROSES!$C$2),,K1156)</f>
        <v/>
      </c>
      <c r="K1156" s="1" t="str">
        <f>if(and($L$4&gt;1,L1156=PROSES!$B$2),,L1156)</f>
        <v/>
      </c>
      <c r="L1156" t="str">
        <f t="shared" si="7"/>
        <v/>
      </c>
      <c r="M1156" t="str">
        <f>if(Z1156=PROSES!$B$3,T1156,)</f>
        <v/>
      </c>
      <c r="N1156" t="str">
        <f>if(X1156=PROSES!$B$3,T1156,)</f>
        <v/>
      </c>
      <c r="O1156" t="str">
        <f t="shared" si="8"/>
        <v/>
      </c>
      <c r="P1156" t="str">
        <f>if(Z1156=PROSES!$B$1,T1156,)</f>
        <v/>
      </c>
      <c r="Q1156" t="str">
        <f>if(X1156=PROSES!$B$1,T1156,)</f>
        <v/>
      </c>
      <c r="R1156" t="str">
        <f t="shared" si="9"/>
        <v>SAKETIMENES</v>
      </c>
      <c r="S1156" s="3"/>
      <c r="T1156" s="68" t="s">
        <v>1879</v>
      </c>
      <c r="U1156" s="68" t="s">
        <v>58</v>
      </c>
      <c r="V1156" s="68" t="s">
        <v>58</v>
      </c>
      <c r="W1156" s="68" t="s">
        <v>122</v>
      </c>
      <c r="X1156" s="68" t="s">
        <v>1870</v>
      </c>
      <c r="Y1156" s="68" t="s">
        <v>63</v>
      </c>
      <c r="Z1156" s="68" t="s">
        <v>1398</v>
      </c>
      <c r="AA1156" s="68" t="s">
        <v>252</v>
      </c>
      <c r="AB1156" s="6"/>
      <c r="AC1156" s="6"/>
      <c r="AD1156" s="112">
        <v>1.0</v>
      </c>
      <c r="AE1156" s="112">
        <v>1.0</v>
      </c>
      <c r="AF1156" s="6"/>
      <c r="AG1156" s="112">
        <v>22.2</v>
      </c>
      <c r="AH1156" s="112">
        <v>1.0</v>
      </c>
      <c r="AI1156" s="68" t="s">
        <v>64</v>
      </c>
      <c r="AJ1156" s="112">
        <v>0.0</v>
      </c>
      <c r="AK1156" s="6"/>
      <c r="AL1156" s="6"/>
      <c r="AM1156" s="112">
        <v>0.0</v>
      </c>
      <c r="AN1156" s="112">
        <v>0.0</v>
      </c>
      <c r="AO1156" s="112">
        <v>100.0</v>
      </c>
      <c r="AP1156" s="112">
        <v>1.0</v>
      </c>
      <c r="AQ1156" s="112">
        <v>0.44</v>
      </c>
      <c r="AR1156" s="112">
        <v>9.857217</v>
      </c>
      <c r="AS1156" s="112">
        <v>60.66966</v>
      </c>
      <c r="AT1156" s="112">
        <v>4.8285</v>
      </c>
      <c r="AU1156" s="112">
        <v>8.59362</v>
      </c>
      <c r="AV1156" s="112">
        <v>8.158501</v>
      </c>
      <c r="AW1156" s="112">
        <v>25.78086</v>
      </c>
      <c r="AX1156" s="112">
        <v>0.0</v>
      </c>
      <c r="AY1156" s="112">
        <v>0.5920149</v>
      </c>
      <c r="AZ1156" s="112">
        <v>18.36523</v>
      </c>
    </row>
    <row r="1157" hidden="1">
      <c r="A1157">
        <f t="shared" si="2"/>
        <v>0</v>
      </c>
      <c r="B1157" t="str">
        <f t="shared" si="3"/>
        <v/>
      </c>
      <c r="C1157" t="str">
        <f>if(and(D$4&gt;1,E1157=PROSES!$D$22),,D1157)</f>
        <v/>
      </c>
      <c r="D1157" s="1" t="str">
        <f>if(and(F$4&gt;1,F1157=PROSES!$B$10),,F1157)</f>
        <v/>
      </c>
      <c r="E1157" t="str">
        <f t="shared" si="4"/>
        <v/>
      </c>
      <c r="F1157" t="str">
        <f t="shared" si="5"/>
        <v/>
      </c>
      <c r="G1157" s="1" t="str">
        <f>if(Z1157=PROSES!$E$29,T1157,)</f>
        <v/>
      </c>
      <c r="H1157" t="str">
        <f>if(X1157=PROSES!$E$29,T1157,)</f>
        <v/>
      </c>
      <c r="I1157" t="str">
        <f t="shared" si="6"/>
        <v/>
      </c>
      <c r="J1157" t="str">
        <f>if(and($K$4&gt;1,R1157=PROSES!$C$2),,K1157)</f>
        <v/>
      </c>
      <c r="K1157" s="1" t="str">
        <f>if(and($L$4&gt;1,L1157=PROSES!$B$2),,L1157)</f>
        <v/>
      </c>
      <c r="L1157" t="str">
        <f t="shared" si="7"/>
        <v/>
      </c>
      <c r="M1157" t="str">
        <f>if(Z1157=PROSES!$B$3,T1157,)</f>
        <v/>
      </c>
      <c r="N1157" t="str">
        <f>if(X1157=PROSES!$B$3,T1157,)</f>
        <v/>
      </c>
      <c r="O1157" t="str">
        <f t="shared" si="8"/>
        <v/>
      </c>
      <c r="P1157" t="str">
        <f>if(Z1157=PROSES!$B$1,T1157,)</f>
        <v/>
      </c>
      <c r="Q1157" t="str">
        <f>if(X1157=PROSES!$B$1,T1157,)</f>
        <v/>
      </c>
      <c r="R1157" t="str">
        <f t="shared" si="9"/>
        <v>SAKETI5RANGKASBITUNG5</v>
      </c>
      <c r="S1157" s="3"/>
      <c r="T1157" s="68" t="s">
        <v>1880</v>
      </c>
      <c r="U1157" s="68" t="s">
        <v>58</v>
      </c>
      <c r="V1157" s="68" t="s">
        <v>58</v>
      </c>
      <c r="W1157" s="68" t="s">
        <v>59</v>
      </c>
      <c r="X1157" s="68" t="s">
        <v>68</v>
      </c>
      <c r="Y1157" s="68" t="s">
        <v>61</v>
      </c>
      <c r="Z1157" s="68" t="s">
        <v>1864</v>
      </c>
      <c r="AA1157" s="68" t="s">
        <v>66</v>
      </c>
      <c r="AB1157" s="6"/>
      <c r="AC1157" s="6"/>
      <c r="AD1157" s="112">
        <v>0.0</v>
      </c>
      <c r="AE1157" s="112">
        <v>1.0</v>
      </c>
      <c r="AF1157" s="6"/>
      <c r="AG1157" s="112">
        <v>33.803</v>
      </c>
      <c r="AH1157" s="112">
        <v>1.0</v>
      </c>
      <c r="AI1157" s="68" t="s">
        <v>64</v>
      </c>
      <c r="AJ1157" s="112">
        <v>0.0</v>
      </c>
      <c r="AK1157" s="6"/>
      <c r="AL1157" s="6"/>
      <c r="AM1157" s="112">
        <v>0.0</v>
      </c>
      <c r="AN1157" s="112">
        <v>0.0</v>
      </c>
      <c r="AO1157" s="112">
        <v>100.0</v>
      </c>
      <c r="AP1157" s="112">
        <v>1.0</v>
      </c>
      <c r="AQ1157" s="112">
        <v>2.73</v>
      </c>
      <c r="AR1157" s="112">
        <v>8.983112</v>
      </c>
      <c r="AS1157" s="112">
        <v>76.21999</v>
      </c>
      <c r="AT1157" s="112">
        <v>2.13973</v>
      </c>
      <c r="AU1157" s="112">
        <v>8.724555</v>
      </c>
      <c r="AV1157" s="112">
        <v>7.21018</v>
      </c>
      <c r="AW1157" s="112">
        <v>26.17366</v>
      </c>
      <c r="AX1157" s="112">
        <v>0.0</v>
      </c>
      <c r="AY1157" s="112">
        <v>0.6742607</v>
      </c>
      <c r="AZ1157" s="112">
        <v>-2.423059</v>
      </c>
    </row>
    <row r="1158" hidden="1">
      <c r="A1158">
        <f t="shared" si="2"/>
        <v>0</v>
      </c>
      <c r="B1158" t="str">
        <f t="shared" si="3"/>
        <v/>
      </c>
      <c r="C1158" t="str">
        <f>if(and(D$4&gt;1,E1158=PROSES!$D$22),,D1158)</f>
        <v/>
      </c>
      <c r="D1158" s="1" t="str">
        <f>if(and(F$4&gt;1,F1158=PROSES!$B$10),,F1158)</f>
        <v/>
      </c>
      <c r="E1158" t="str">
        <f t="shared" si="4"/>
        <v/>
      </c>
      <c r="F1158" t="str">
        <f t="shared" si="5"/>
        <v/>
      </c>
      <c r="G1158" s="1" t="str">
        <f>if(Z1158=PROSES!$E$29,T1158,)</f>
        <v/>
      </c>
      <c r="H1158" t="str">
        <f>if(X1158=PROSES!$E$29,T1158,)</f>
        <v/>
      </c>
      <c r="I1158" t="str">
        <f t="shared" si="6"/>
        <v/>
      </c>
      <c r="J1158" t="str">
        <f>if(and($K$4&gt;1,R1158=PROSES!$C$2),,K1158)</f>
        <v/>
      </c>
      <c r="K1158" s="1" t="str">
        <f>if(and($L$4&gt;1,L1158=PROSES!$B$2),,L1158)</f>
        <v/>
      </c>
      <c r="L1158" t="str">
        <f t="shared" si="7"/>
        <v/>
      </c>
      <c r="M1158" t="str">
        <f>if(Z1158=PROSES!$B$3,T1158,)</f>
        <v/>
      </c>
      <c r="N1158" t="str">
        <f>if(X1158=PROSES!$B$3,T1158,)</f>
        <v/>
      </c>
      <c r="O1158" t="str">
        <f t="shared" si="8"/>
        <v/>
      </c>
      <c r="P1158" t="str">
        <f>if(Z1158=PROSES!$B$1,T1158,)</f>
        <v/>
      </c>
      <c r="Q1158" t="str">
        <f>if(X1158=PROSES!$B$1,T1158,)</f>
        <v/>
      </c>
      <c r="R1158" t="str">
        <f t="shared" si="9"/>
        <v>SAKETI5RANGKASBITUNG5</v>
      </c>
      <c r="S1158" s="3"/>
      <c r="T1158" s="68" t="s">
        <v>1881</v>
      </c>
      <c r="U1158" s="68" t="s">
        <v>58</v>
      </c>
      <c r="V1158" s="68" t="s">
        <v>58</v>
      </c>
      <c r="W1158" s="68" t="s">
        <v>59</v>
      </c>
      <c r="X1158" s="68" t="s">
        <v>68</v>
      </c>
      <c r="Y1158" s="68" t="s">
        <v>66</v>
      </c>
      <c r="Z1158" s="68" t="s">
        <v>1864</v>
      </c>
      <c r="AA1158" s="68" t="s">
        <v>66</v>
      </c>
      <c r="AB1158" s="6"/>
      <c r="AC1158" s="6"/>
      <c r="AD1158" s="112">
        <v>0.0</v>
      </c>
      <c r="AE1158" s="112">
        <v>1.0</v>
      </c>
      <c r="AF1158" s="6"/>
      <c r="AG1158" s="112">
        <v>33.803</v>
      </c>
      <c r="AH1158" s="112">
        <v>1.0</v>
      </c>
      <c r="AI1158" s="68" t="s">
        <v>64</v>
      </c>
      <c r="AJ1158" s="112">
        <v>0.0</v>
      </c>
      <c r="AK1158" s="6"/>
      <c r="AL1158" s="6"/>
      <c r="AM1158" s="112">
        <v>0.0</v>
      </c>
      <c r="AN1158" s="112">
        <v>0.0</v>
      </c>
      <c r="AO1158" s="112">
        <v>100.0</v>
      </c>
      <c r="AP1158" s="112">
        <v>1.0</v>
      </c>
      <c r="AQ1158" s="112">
        <v>2.73</v>
      </c>
      <c r="AR1158" s="112">
        <v>8.983112</v>
      </c>
      <c r="AS1158" s="112">
        <v>76.21999</v>
      </c>
      <c r="AT1158" s="112">
        <v>2.13973</v>
      </c>
      <c r="AU1158" s="112">
        <v>8.724555</v>
      </c>
      <c r="AV1158" s="112">
        <v>7.21018</v>
      </c>
      <c r="AW1158" s="112">
        <v>26.17366</v>
      </c>
      <c r="AX1158" s="112">
        <v>0.0</v>
      </c>
      <c r="AY1158" s="112">
        <v>0.6742607</v>
      </c>
      <c r="AZ1158" s="112">
        <v>-2.423059</v>
      </c>
    </row>
    <row r="1159">
      <c r="A1159">
        <f t="shared" si="2"/>
        <v>0</v>
      </c>
      <c r="B1159" t="str">
        <f t="shared" si="3"/>
        <v/>
      </c>
      <c r="C1159" t="str">
        <f>if(and(D$4&gt;1,E1159=PROSES!$D$22),,D1159)</f>
        <v/>
      </c>
      <c r="D1159" s="1" t="str">
        <f>if(and(F$4&gt;1,F1159=PROSES!$B$10),,F1159)</f>
        <v/>
      </c>
      <c r="E1159" t="str">
        <f t="shared" si="4"/>
        <v/>
      </c>
      <c r="F1159" t="str">
        <f t="shared" si="5"/>
        <v/>
      </c>
      <c r="G1159" s="1" t="str">
        <f>if(Z1159=PROSES!$E$29,T1159,)</f>
        <v/>
      </c>
      <c r="H1159" t="str">
        <f>if(X1159=PROSES!$E$29,T1159,)</f>
        <v/>
      </c>
      <c r="I1159" t="str">
        <f t="shared" si="6"/>
        <v/>
      </c>
      <c r="J1159" t="str">
        <f>if(and($K$4&gt;1,R1159=PROSES!$C$2),,K1159)</f>
        <v/>
      </c>
      <c r="K1159" s="1" t="str">
        <f>if(and($L$4&gt;1,L1159=PROSES!$B$2),,L1159)</f>
        <v/>
      </c>
      <c r="L1159" t="str">
        <f t="shared" si="7"/>
        <v/>
      </c>
      <c r="M1159" t="str">
        <f>if(Z1159=PROSES!$B$3,T1159,)</f>
        <v/>
      </c>
      <c r="N1159" t="str">
        <f>if(X1159=PROSES!$B$3,T1159,)</f>
        <v/>
      </c>
      <c r="O1159" t="str">
        <f t="shared" si="8"/>
        <v/>
      </c>
      <c r="P1159" t="str">
        <f>if(Z1159=PROSES!$B$1,T1159,)</f>
        <v/>
      </c>
      <c r="Q1159" t="str">
        <f>if(X1159=PROSES!$B$1,T1159,)</f>
        <v/>
      </c>
      <c r="R1159" t="str">
        <f t="shared" si="9"/>
        <v>SAMPANG54GULUK</v>
      </c>
      <c r="S1159" s="3"/>
      <c r="T1159" s="68" t="s">
        <v>1882</v>
      </c>
      <c r="U1159" s="68" t="s">
        <v>82</v>
      </c>
      <c r="V1159" s="68" t="s">
        <v>82</v>
      </c>
      <c r="W1159" s="68" t="s">
        <v>166</v>
      </c>
      <c r="X1159" s="68" t="s">
        <v>168</v>
      </c>
      <c r="Y1159" s="68" t="s">
        <v>85</v>
      </c>
      <c r="Z1159" s="68" t="s">
        <v>979</v>
      </c>
      <c r="AA1159" s="68" t="s">
        <v>85</v>
      </c>
      <c r="AB1159" s="6"/>
      <c r="AC1159" s="6"/>
      <c r="AD1159" s="112">
        <v>0.0</v>
      </c>
      <c r="AE1159" s="112">
        <v>1.0</v>
      </c>
      <c r="AF1159" s="6"/>
      <c r="AG1159" s="112">
        <v>53.689</v>
      </c>
      <c r="AH1159" s="112">
        <v>1.0</v>
      </c>
      <c r="AI1159" s="68" t="s">
        <v>64</v>
      </c>
      <c r="AJ1159" s="112">
        <v>0.0</v>
      </c>
      <c r="AK1159" s="6"/>
      <c r="AL1159" s="6"/>
      <c r="AM1159" s="112">
        <v>0.0</v>
      </c>
      <c r="AN1159" s="112">
        <v>0.0</v>
      </c>
      <c r="AO1159" s="112">
        <v>100.0</v>
      </c>
      <c r="AP1159" s="112">
        <v>1.0</v>
      </c>
      <c r="AQ1159" s="112">
        <v>0.645</v>
      </c>
      <c r="AR1159" s="112">
        <v>22.54797</v>
      </c>
      <c r="AS1159" s="112">
        <v>70.96105</v>
      </c>
      <c r="AT1159" s="112">
        <v>7.355392</v>
      </c>
      <c r="AU1159" s="112">
        <v>21.31453</v>
      </c>
      <c r="AV1159" s="112">
        <v>15.40874</v>
      </c>
      <c r="AW1159" s="112">
        <v>63.9436</v>
      </c>
      <c r="AX1159" s="112">
        <v>0.0</v>
      </c>
      <c r="AY1159" s="112">
        <v>0.6413451</v>
      </c>
      <c r="AZ1159" s="112">
        <v>8.340887</v>
      </c>
    </row>
    <row r="1160">
      <c r="A1160">
        <f t="shared" si="2"/>
        <v>0</v>
      </c>
      <c r="B1160" t="str">
        <f t="shared" si="3"/>
        <v/>
      </c>
      <c r="C1160" t="str">
        <f>if(and(D$4&gt;1,E1160=PROSES!$D$22),,D1160)</f>
        <v/>
      </c>
      <c r="D1160" s="1" t="str">
        <f>if(and(F$4&gt;1,F1160=PROSES!$B$10),,F1160)</f>
        <v/>
      </c>
      <c r="E1160" t="str">
        <f t="shared" si="4"/>
        <v/>
      </c>
      <c r="F1160" t="str">
        <f t="shared" si="5"/>
        <v/>
      </c>
      <c r="G1160" s="1" t="str">
        <f>if(Z1160=PROSES!$E$29,T1160,)</f>
        <v/>
      </c>
      <c r="H1160" t="str">
        <f>if(X1160=PROSES!$E$29,T1160,)</f>
        <v/>
      </c>
      <c r="I1160" t="str">
        <f t="shared" si="6"/>
        <v/>
      </c>
      <c r="J1160" t="str">
        <f>if(and($K$4&gt;1,R1160=PROSES!$C$2),,K1160)</f>
        <v/>
      </c>
      <c r="K1160" s="1" t="str">
        <f>if(and($L$4&gt;1,L1160=PROSES!$B$2),,L1160)</f>
        <v/>
      </c>
      <c r="L1160" t="str">
        <f t="shared" si="7"/>
        <v/>
      </c>
      <c r="M1160" t="str">
        <f>if(Z1160=PROSES!$B$3,T1160,)</f>
        <v/>
      </c>
      <c r="N1160" t="str">
        <f>if(X1160=PROSES!$B$3,T1160,)</f>
        <v/>
      </c>
      <c r="O1160" t="str">
        <f t="shared" si="8"/>
        <v/>
      </c>
      <c r="P1160" t="str">
        <f>if(Z1160=PROSES!$B$1,T1160,)</f>
        <v/>
      </c>
      <c r="Q1160" t="str">
        <f>if(X1160=PROSES!$B$1,T1160,)</f>
        <v/>
      </c>
      <c r="R1160" t="str">
        <f t="shared" si="9"/>
        <v>SAMPANG5PAMEKASAN5</v>
      </c>
      <c r="S1160" s="3"/>
      <c r="T1160" s="68" t="s">
        <v>1883</v>
      </c>
      <c r="U1160" s="68" t="s">
        <v>82</v>
      </c>
      <c r="V1160" s="68" t="s">
        <v>82</v>
      </c>
      <c r="W1160" s="68" t="s">
        <v>166</v>
      </c>
      <c r="X1160" s="68" t="s">
        <v>168</v>
      </c>
      <c r="Y1160" s="112" t="s">
        <v>85</v>
      </c>
      <c r="Z1160" s="68" t="s">
        <v>1546</v>
      </c>
      <c r="AA1160" s="68" t="s">
        <v>85</v>
      </c>
      <c r="AB1160" s="6"/>
      <c r="AC1160" s="6"/>
      <c r="AD1160" s="112">
        <v>0.0</v>
      </c>
      <c r="AE1160" s="112">
        <v>1.0</v>
      </c>
      <c r="AF1160" s="6"/>
      <c r="AG1160" s="112">
        <v>25.855</v>
      </c>
      <c r="AH1160" s="112">
        <v>1.0</v>
      </c>
      <c r="AI1160" s="68" t="s">
        <v>64</v>
      </c>
      <c r="AJ1160" s="112">
        <v>0.0</v>
      </c>
      <c r="AK1160" s="6"/>
      <c r="AL1160" s="6"/>
      <c r="AM1160" s="112">
        <v>0.0</v>
      </c>
      <c r="AN1160" s="112">
        <v>0.0</v>
      </c>
      <c r="AO1160" s="112">
        <v>100.0</v>
      </c>
      <c r="AP1160" s="112">
        <v>1.0</v>
      </c>
      <c r="AQ1160" s="112">
        <v>0.645</v>
      </c>
      <c r="AR1160" s="112">
        <v>10.85842</v>
      </c>
      <c r="AS1160" s="112">
        <v>70.96105</v>
      </c>
      <c r="AT1160" s="112">
        <v>3.542135</v>
      </c>
      <c r="AU1160" s="112">
        <v>10.26443</v>
      </c>
      <c r="AV1160" s="112">
        <v>7.420385</v>
      </c>
      <c r="AW1160" s="112">
        <v>30.7933</v>
      </c>
      <c r="AX1160" s="112">
        <v>0.0</v>
      </c>
      <c r="AY1160" s="112">
        <v>0.6413451</v>
      </c>
      <c r="AZ1160" s="112">
        <v>8.340887</v>
      </c>
    </row>
    <row r="1161">
      <c r="A1161">
        <f t="shared" si="2"/>
        <v>0</v>
      </c>
      <c r="B1161" t="str">
        <f t="shared" si="3"/>
        <v/>
      </c>
      <c r="C1161" t="str">
        <f>if(and(D$4&gt;1,E1161=PROSES!$D$22),,D1161)</f>
        <v/>
      </c>
      <c r="D1161" s="1" t="str">
        <f>if(and(F$4&gt;1,F1161=PROSES!$B$10),,F1161)</f>
        <v/>
      </c>
      <c r="E1161" t="str">
        <f t="shared" si="4"/>
        <v/>
      </c>
      <c r="F1161" t="str">
        <f t="shared" si="5"/>
        <v/>
      </c>
      <c r="G1161" s="1" t="str">
        <f>if(Z1161=PROSES!$E$29,T1161,)</f>
        <v/>
      </c>
      <c r="H1161" t="str">
        <f>if(X1161=PROSES!$E$29,T1161,)</f>
        <v/>
      </c>
      <c r="I1161" t="str">
        <f t="shared" si="6"/>
        <v/>
      </c>
      <c r="J1161" t="str">
        <f>if(and($K$4&gt;1,R1161=PROSES!$C$2),,K1161)</f>
        <v/>
      </c>
      <c r="K1161" s="1" t="str">
        <f>if(and($L$4&gt;1,L1161=PROSES!$B$2),,L1161)</f>
        <v/>
      </c>
      <c r="L1161" t="str">
        <f t="shared" si="7"/>
        <v/>
      </c>
      <c r="M1161" t="str">
        <f>if(Z1161=PROSES!$B$3,T1161,)</f>
        <v/>
      </c>
      <c r="N1161" t="str">
        <f>if(X1161=PROSES!$B$3,T1161,)</f>
        <v/>
      </c>
      <c r="O1161" t="str">
        <f t="shared" si="8"/>
        <v/>
      </c>
      <c r="P1161" t="str">
        <f>if(Z1161=PROSES!$B$1,T1161,)</f>
        <v/>
      </c>
      <c r="Q1161" t="str">
        <f>if(X1161=PROSES!$B$1,T1161,)</f>
        <v/>
      </c>
      <c r="R1161" t="str">
        <f t="shared" si="9"/>
        <v>SANGGRAHANJELOK</v>
      </c>
      <c r="S1161" s="3"/>
      <c r="T1161" s="68" t="s">
        <v>1884</v>
      </c>
      <c r="U1161" s="68" t="s">
        <v>176</v>
      </c>
      <c r="V1161" s="68" t="s">
        <v>176</v>
      </c>
      <c r="W1161" s="68" t="s">
        <v>171</v>
      </c>
      <c r="X1161" s="68" t="s">
        <v>197</v>
      </c>
      <c r="Y1161" s="68">
        <v>2.0</v>
      </c>
      <c r="Z1161" s="68" t="s">
        <v>410</v>
      </c>
      <c r="AA1161" s="112">
        <v>-1.0</v>
      </c>
      <c r="AB1161" s="6"/>
      <c r="AC1161" s="6"/>
      <c r="AD1161" s="112">
        <v>0.0</v>
      </c>
      <c r="AE1161" s="112">
        <v>1.0</v>
      </c>
      <c r="AF1161" s="6"/>
      <c r="AG1161" s="112">
        <v>42.278</v>
      </c>
      <c r="AH1161" s="112">
        <v>1.0</v>
      </c>
      <c r="AI1161" s="68" t="s">
        <v>64</v>
      </c>
      <c r="AJ1161" s="112">
        <v>0.0</v>
      </c>
      <c r="AK1161" s="6"/>
      <c r="AL1161" s="6"/>
      <c r="AM1161" s="112">
        <v>0.0</v>
      </c>
      <c r="AN1161" s="112">
        <v>0.0</v>
      </c>
      <c r="AO1161" s="112">
        <v>100.0</v>
      </c>
      <c r="AP1161" s="112">
        <v>1.0</v>
      </c>
      <c r="AQ1161" s="112">
        <v>0.58</v>
      </c>
      <c r="AR1161" s="112">
        <v>17.73967</v>
      </c>
      <c r="AS1161" s="112">
        <v>70.94324</v>
      </c>
      <c r="AT1161" s="112">
        <v>5.792086</v>
      </c>
      <c r="AU1161" s="112">
        <v>16.76745</v>
      </c>
      <c r="AV1161" s="112">
        <v>12.13379</v>
      </c>
      <c r="AW1161" s="112">
        <v>50.30236</v>
      </c>
      <c r="AX1161" s="112">
        <v>0.0</v>
      </c>
      <c r="AY1161" s="112">
        <v>0.6412987</v>
      </c>
      <c r="AZ1161" s="112">
        <v>8.348166</v>
      </c>
    </row>
    <row r="1162">
      <c r="A1162">
        <f t="shared" si="2"/>
        <v>0</v>
      </c>
      <c r="B1162" t="str">
        <f t="shared" si="3"/>
        <v/>
      </c>
      <c r="C1162" t="str">
        <f>if(and(D$4&gt;1,E1162=PROSES!$D$22),,D1162)</f>
        <v/>
      </c>
      <c r="D1162" s="1" t="str">
        <f>if(and(F$4&gt;1,F1162=PROSES!$B$10),,F1162)</f>
        <v/>
      </c>
      <c r="E1162" t="str">
        <f t="shared" si="4"/>
        <v/>
      </c>
      <c r="F1162" t="str">
        <f t="shared" si="5"/>
        <v/>
      </c>
      <c r="G1162" s="1" t="str">
        <f>if(Z1162=PROSES!$E$29,T1162,)</f>
        <v/>
      </c>
      <c r="H1162" t="str">
        <f>if(X1162=PROSES!$E$29,T1162,)</f>
        <v/>
      </c>
      <c r="I1162" t="str">
        <f t="shared" si="6"/>
        <v/>
      </c>
      <c r="J1162" t="str">
        <f>if(and($K$4&gt;1,R1162=PROSES!$C$2),,K1162)</f>
        <v/>
      </c>
      <c r="K1162" s="1" t="str">
        <f>if(and($L$4&gt;1,L1162=PROSES!$B$2),,L1162)</f>
        <v/>
      </c>
      <c r="L1162" t="str">
        <f t="shared" si="7"/>
        <v/>
      </c>
      <c r="M1162" t="str">
        <f>if(Z1162=PROSES!$B$3,T1162,)</f>
        <v/>
      </c>
      <c r="N1162" t="str">
        <f>if(X1162=PROSES!$B$3,T1162,)</f>
        <v/>
      </c>
      <c r="O1162" t="str">
        <f t="shared" si="8"/>
        <v/>
      </c>
      <c r="P1162" t="str">
        <f>if(Z1162=PROSES!$B$1,T1162,)</f>
        <v/>
      </c>
      <c r="Q1162" t="str">
        <f>if(X1162=PROSES!$B$1,T1162,)</f>
        <v/>
      </c>
      <c r="R1162" t="str">
        <f t="shared" si="9"/>
        <v>SANGGRAHANJELOK</v>
      </c>
      <c r="S1162" s="3"/>
      <c r="T1162" s="68" t="s">
        <v>1885</v>
      </c>
      <c r="U1162" s="68" t="s">
        <v>176</v>
      </c>
      <c r="V1162" s="68" t="s">
        <v>176</v>
      </c>
      <c r="W1162" s="68" t="s">
        <v>171</v>
      </c>
      <c r="X1162" s="68" t="s">
        <v>197</v>
      </c>
      <c r="Y1162" s="68">
        <v>2.0</v>
      </c>
      <c r="Z1162" s="68" t="s">
        <v>410</v>
      </c>
      <c r="AA1162" s="112">
        <v>-1.0</v>
      </c>
      <c r="AB1162" s="6"/>
      <c r="AC1162" s="6"/>
      <c r="AD1162" s="112">
        <v>0.0</v>
      </c>
      <c r="AE1162" s="112">
        <v>1.0</v>
      </c>
      <c r="AF1162" s="6"/>
      <c r="AG1162" s="112">
        <v>42.278</v>
      </c>
      <c r="AH1162" s="112">
        <v>1.0</v>
      </c>
      <c r="AI1162" s="68" t="s">
        <v>64</v>
      </c>
      <c r="AJ1162" s="112">
        <v>0.0</v>
      </c>
      <c r="AK1162" s="6"/>
      <c r="AL1162" s="6"/>
      <c r="AM1162" s="112">
        <v>0.0</v>
      </c>
      <c r="AN1162" s="112">
        <v>0.0</v>
      </c>
      <c r="AO1162" s="112">
        <v>100.0</v>
      </c>
      <c r="AP1162" s="112">
        <v>1.0</v>
      </c>
      <c r="AQ1162" s="112">
        <v>0.58</v>
      </c>
      <c r="AR1162" s="112">
        <v>17.73967</v>
      </c>
      <c r="AS1162" s="112">
        <v>70.94324</v>
      </c>
      <c r="AT1162" s="112">
        <v>5.792086</v>
      </c>
      <c r="AU1162" s="112">
        <v>16.76745</v>
      </c>
      <c r="AV1162" s="112">
        <v>12.13379</v>
      </c>
      <c r="AW1162" s="112">
        <v>50.30236</v>
      </c>
      <c r="AX1162" s="112">
        <v>0.0</v>
      </c>
      <c r="AY1162" s="112">
        <v>0.6412987</v>
      </c>
      <c r="AZ1162" s="112">
        <v>8.348166</v>
      </c>
    </row>
    <row r="1163">
      <c r="A1163">
        <f t="shared" si="2"/>
        <v>0</v>
      </c>
      <c r="B1163" t="str">
        <f t="shared" si="3"/>
        <v/>
      </c>
      <c r="C1163" t="str">
        <f>if(and(D$4&gt;1,E1163=PROSES!$D$22),,D1163)</f>
        <v/>
      </c>
      <c r="D1163" s="1" t="str">
        <f>if(and(F$4&gt;1,F1163=PROSES!$B$10),,F1163)</f>
        <v/>
      </c>
      <c r="E1163" t="str">
        <f t="shared" si="4"/>
        <v/>
      </c>
      <c r="F1163" t="str">
        <f t="shared" si="5"/>
        <v/>
      </c>
      <c r="G1163" s="1" t="str">
        <f>if(Z1163=PROSES!$E$29,T1163,)</f>
        <v/>
      </c>
      <c r="H1163" t="str">
        <f>if(X1163=PROSES!$E$29,T1163,)</f>
        <v/>
      </c>
      <c r="I1163" t="str">
        <f t="shared" si="6"/>
        <v/>
      </c>
      <c r="J1163" t="str">
        <f>if(and($K$4&gt;1,R1163=PROSES!$C$2),,K1163)</f>
        <v/>
      </c>
      <c r="K1163" s="1" t="str">
        <f>if(and($L$4&gt;1,L1163=PROSES!$B$2),,L1163)</f>
        <v/>
      </c>
      <c r="L1163" t="str">
        <f t="shared" si="7"/>
        <v/>
      </c>
      <c r="M1163" t="str">
        <f>if(Z1163=PROSES!$B$3,T1163,)</f>
        <v/>
      </c>
      <c r="N1163" t="str">
        <f>if(X1163=PROSES!$B$3,T1163,)</f>
        <v/>
      </c>
      <c r="O1163" t="str">
        <f t="shared" si="8"/>
        <v/>
      </c>
      <c r="P1163" t="str">
        <f>if(Z1163=PROSES!$B$1,T1163,)</f>
        <v/>
      </c>
      <c r="Q1163" t="str">
        <f>if(X1163=PROSES!$B$1,T1163,)</f>
        <v/>
      </c>
      <c r="R1163" t="str">
        <f t="shared" si="9"/>
        <v>SANGGRAHANKENTUNGAN</v>
      </c>
      <c r="S1163" s="3"/>
      <c r="T1163" s="68" t="s">
        <v>1886</v>
      </c>
      <c r="U1163" s="68" t="s">
        <v>176</v>
      </c>
      <c r="V1163" s="68" t="s">
        <v>176</v>
      </c>
      <c r="W1163" s="68" t="s">
        <v>171</v>
      </c>
      <c r="X1163" s="68" t="s">
        <v>197</v>
      </c>
      <c r="Y1163" s="68">
        <v>1.0</v>
      </c>
      <c r="Z1163" s="68" t="s">
        <v>1175</v>
      </c>
      <c r="AA1163" s="68">
        <v>1.0</v>
      </c>
      <c r="AB1163" s="6"/>
      <c r="AC1163" s="6"/>
      <c r="AD1163" s="112">
        <v>0.0</v>
      </c>
      <c r="AE1163" s="112">
        <v>1.0</v>
      </c>
      <c r="AF1163" s="6"/>
      <c r="AG1163" s="112">
        <v>37.912</v>
      </c>
      <c r="AH1163" s="112">
        <v>1.0</v>
      </c>
      <c r="AI1163" s="68" t="s">
        <v>64</v>
      </c>
      <c r="AJ1163" s="112">
        <v>0.0</v>
      </c>
      <c r="AK1163" s="6"/>
      <c r="AL1163" s="6"/>
      <c r="AM1163" s="112">
        <v>0.0</v>
      </c>
      <c r="AN1163" s="112">
        <v>0.0</v>
      </c>
      <c r="AO1163" s="112">
        <v>100.0</v>
      </c>
      <c r="AP1163" s="112">
        <v>1.0</v>
      </c>
      <c r="AQ1163" s="112">
        <v>0.58</v>
      </c>
      <c r="AR1163" s="112">
        <v>15.90771</v>
      </c>
      <c r="AS1163" s="112">
        <v>70.94324</v>
      </c>
      <c r="AT1163" s="112">
        <v>5.193944</v>
      </c>
      <c r="AU1163" s="112">
        <v>15.0359</v>
      </c>
      <c r="AV1163" s="112">
        <v>10.88074</v>
      </c>
      <c r="AW1163" s="112">
        <v>45.1077</v>
      </c>
      <c r="AX1163" s="112">
        <v>0.0</v>
      </c>
      <c r="AY1163" s="112">
        <v>0.6412987</v>
      </c>
      <c r="AZ1163" s="112">
        <v>8.348166</v>
      </c>
    </row>
    <row r="1164">
      <c r="A1164">
        <f t="shared" si="2"/>
        <v>0</v>
      </c>
      <c r="B1164" t="str">
        <f t="shared" si="3"/>
        <v/>
      </c>
      <c r="C1164" t="str">
        <f>if(and(D$4&gt;1,E1164=PROSES!$D$22),,D1164)</f>
        <v/>
      </c>
      <c r="D1164" s="1" t="str">
        <f>if(and(F$4&gt;1,F1164=PROSES!$B$10),,F1164)</f>
        <v/>
      </c>
      <c r="E1164" t="str">
        <f t="shared" si="4"/>
        <v/>
      </c>
      <c r="F1164" t="str">
        <f t="shared" si="5"/>
        <v/>
      </c>
      <c r="G1164" s="1" t="str">
        <f>if(Z1164=PROSES!$E$29,T1164,)</f>
        <v/>
      </c>
      <c r="H1164" t="str">
        <f>if(X1164=PROSES!$E$29,T1164,)</f>
        <v/>
      </c>
      <c r="I1164" t="str">
        <f t="shared" si="6"/>
        <v/>
      </c>
      <c r="J1164" t="str">
        <f>if(and($K$4&gt;1,R1164=PROSES!$C$2),,K1164)</f>
        <v/>
      </c>
      <c r="K1164" s="1" t="str">
        <f>if(and($L$4&gt;1,L1164=PROSES!$B$2),,L1164)</f>
        <v/>
      </c>
      <c r="L1164" t="str">
        <f t="shared" si="7"/>
        <v/>
      </c>
      <c r="M1164" t="str">
        <f>if(Z1164=PROSES!$B$3,T1164,)</f>
        <v/>
      </c>
      <c r="N1164" t="str">
        <f>if(X1164=PROSES!$B$3,T1164,)</f>
        <v/>
      </c>
      <c r="O1164" t="str">
        <f t="shared" si="8"/>
        <v/>
      </c>
      <c r="P1164" t="str">
        <f>if(Z1164=PROSES!$B$1,T1164,)</f>
        <v/>
      </c>
      <c r="Q1164" t="str">
        <f>if(X1164=PROSES!$B$1,T1164,)</f>
        <v/>
      </c>
      <c r="R1164" t="str">
        <f t="shared" si="9"/>
        <v>SANGGRAHANMEDARI</v>
      </c>
      <c r="S1164" s="3"/>
      <c r="T1164" s="68" t="s">
        <v>1887</v>
      </c>
      <c r="U1164" s="68" t="s">
        <v>176</v>
      </c>
      <c r="V1164" s="68" t="s">
        <v>176</v>
      </c>
      <c r="W1164" s="68" t="s">
        <v>171</v>
      </c>
      <c r="X1164" s="68" t="s">
        <v>197</v>
      </c>
      <c r="Y1164" s="112">
        <v>2.0</v>
      </c>
      <c r="Z1164" s="68" t="s">
        <v>1396</v>
      </c>
      <c r="AA1164" s="112" t="s">
        <v>85</v>
      </c>
      <c r="AB1164" s="6"/>
      <c r="AC1164" s="6"/>
      <c r="AD1164" s="112">
        <v>0.0</v>
      </c>
      <c r="AE1164" s="112">
        <v>1.0</v>
      </c>
      <c r="AF1164" s="6"/>
      <c r="AG1164" s="112">
        <v>27.274</v>
      </c>
      <c r="AH1164" s="112">
        <v>1.0</v>
      </c>
      <c r="AI1164" s="68" t="s">
        <v>64</v>
      </c>
      <c r="AJ1164" s="112">
        <v>0.0</v>
      </c>
      <c r="AK1164" s="6"/>
      <c r="AL1164" s="6"/>
      <c r="AM1164" s="112">
        <v>0.0</v>
      </c>
      <c r="AN1164" s="112">
        <v>0.0</v>
      </c>
      <c r="AO1164" s="112">
        <v>100.0</v>
      </c>
      <c r="AP1164" s="112">
        <v>1.0</v>
      </c>
      <c r="AQ1164" s="112">
        <v>0.58</v>
      </c>
      <c r="AR1164" s="112">
        <v>11.44405</v>
      </c>
      <c r="AS1164" s="112">
        <v>70.94324</v>
      </c>
      <c r="AT1164" s="112">
        <v>3.736538</v>
      </c>
      <c r="AU1164" s="112">
        <v>10.81687</v>
      </c>
      <c r="AV1164" s="112">
        <v>7.827638</v>
      </c>
      <c r="AW1164" s="112">
        <v>32.45061</v>
      </c>
      <c r="AX1164" s="112">
        <v>0.0</v>
      </c>
      <c r="AY1164" s="112">
        <v>0.6412987</v>
      </c>
      <c r="AZ1164" s="112">
        <v>8.348166</v>
      </c>
    </row>
    <row r="1165">
      <c r="A1165">
        <f t="shared" si="2"/>
        <v>0</v>
      </c>
      <c r="B1165" t="str">
        <f t="shared" si="3"/>
        <v/>
      </c>
      <c r="C1165" t="str">
        <f>if(and(D$4&gt;1,E1165=PROSES!$D$22),,D1165)</f>
        <v/>
      </c>
      <c r="D1165" s="1" t="str">
        <f>if(and(F$4&gt;1,F1165=PROSES!$B$10),,F1165)</f>
        <v/>
      </c>
      <c r="E1165" t="str">
        <f t="shared" si="4"/>
        <v/>
      </c>
      <c r="F1165" t="str">
        <f t="shared" si="5"/>
        <v/>
      </c>
      <c r="G1165" s="1" t="str">
        <f>if(Z1165=PROSES!$E$29,T1165,)</f>
        <v/>
      </c>
      <c r="H1165" t="str">
        <f>if(X1165=PROSES!$E$29,T1165,)</f>
        <v/>
      </c>
      <c r="I1165" t="str">
        <f t="shared" si="6"/>
        <v/>
      </c>
      <c r="J1165" t="str">
        <f>if(and($K$4&gt;1,R1165=PROSES!$C$2),,K1165)</f>
        <v/>
      </c>
      <c r="K1165" s="1" t="str">
        <f>if(and($L$4&gt;1,L1165=PROSES!$B$2),,L1165)</f>
        <v/>
      </c>
      <c r="L1165" t="str">
        <f t="shared" si="7"/>
        <v/>
      </c>
      <c r="M1165" t="str">
        <f>if(Z1165=PROSES!$B$3,T1165,)</f>
        <v/>
      </c>
      <c r="N1165" t="str">
        <f>if(X1165=PROSES!$B$3,T1165,)</f>
        <v/>
      </c>
      <c r="O1165" t="str">
        <f t="shared" si="8"/>
        <v/>
      </c>
      <c r="P1165" t="str">
        <f>if(Z1165=PROSES!$B$1,T1165,)</f>
        <v/>
      </c>
      <c r="Q1165" t="str">
        <f>if(X1165=PROSES!$B$1,T1165,)</f>
        <v/>
      </c>
      <c r="R1165" t="str">
        <f t="shared" si="9"/>
        <v>SANGGRAHANSECANG DOUBLE</v>
      </c>
      <c r="S1165" s="3"/>
      <c r="T1165" s="68" t="s">
        <v>1888</v>
      </c>
      <c r="U1165" s="68" t="s">
        <v>176</v>
      </c>
      <c r="V1165" s="68" t="s">
        <v>176</v>
      </c>
      <c r="W1165" s="68" t="s">
        <v>171</v>
      </c>
      <c r="X1165" s="68" t="s">
        <v>197</v>
      </c>
      <c r="Y1165" s="112">
        <v>1.0</v>
      </c>
      <c r="Z1165" s="68" t="s">
        <v>199</v>
      </c>
      <c r="AA1165" s="112">
        <v>1.0</v>
      </c>
      <c r="AB1165" s="6"/>
      <c r="AC1165" s="6"/>
      <c r="AD1165" s="112">
        <v>0.0</v>
      </c>
      <c r="AE1165" s="112">
        <v>1.0</v>
      </c>
      <c r="AF1165" s="6"/>
      <c r="AG1165" s="112">
        <v>6.865</v>
      </c>
      <c r="AH1165" s="112">
        <v>1.0</v>
      </c>
      <c r="AI1165" s="68" t="s">
        <v>64</v>
      </c>
      <c r="AJ1165" s="112">
        <v>0.0</v>
      </c>
      <c r="AK1165" s="6"/>
      <c r="AL1165" s="6"/>
      <c r="AM1165" s="112">
        <v>0.0</v>
      </c>
      <c r="AN1165" s="112">
        <v>0.0</v>
      </c>
      <c r="AO1165" s="112">
        <v>100.0</v>
      </c>
      <c r="AP1165" s="112">
        <v>1.0</v>
      </c>
      <c r="AQ1165" s="112">
        <v>0.58</v>
      </c>
      <c r="AR1165" s="112">
        <v>2.880524</v>
      </c>
      <c r="AS1165" s="112">
        <v>70.94324</v>
      </c>
      <c r="AT1165" s="112">
        <v>0.9405049</v>
      </c>
      <c r="AU1165" s="112">
        <v>2.722659</v>
      </c>
      <c r="AV1165" s="112">
        <v>1.970255</v>
      </c>
      <c r="AW1165" s="112">
        <v>8.167977</v>
      </c>
      <c r="AX1165" s="112">
        <v>0.0</v>
      </c>
      <c r="AY1165" s="112">
        <v>0.6412987</v>
      </c>
      <c r="AZ1165" s="112">
        <v>8.348166</v>
      </c>
    </row>
    <row r="1166">
      <c r="A1166">
        <f t="shared" si="2"/>
        <v>0</v>
      </c>
      <c r="B1166" t="str">
        <f t="shared" si="3"/>
        <v/>
      </c>
      <c r="C1166" t="str">
        <f>if(and(D$4&gt;1,E1166=PROSES!$D$22),,D1166)</f>
        <v/>
      </c>
      <c r="D1166" s="1" t="str">
        <f>if(and(F$4&gt;1,F1166=PROSES!$B$10),,F1166)</f>
        <v/>
      </c>
      <c r="E1166" t="str">
        <f t="shared" si="4"/>
        <v/>
      </c>
      <c r="F1166" t="str">
        <f t="shared" si="5"/>
        <v/>
      </c>
      <c r="G1166" s="1" t="str">
        <f>if(Z1166=PROSES!$E$29,T1166,)</f>
        <v/>
      </c>
      <c r="H1166" t="str">
        <f>if(X1166=PROSES!$E$29,T1166,)</f>
        <v/>
      </c>
      <c r="I1166" t="str">
        <f t="shared" si="6"/>
        <v/>
      </c>
      <c r="J1166" t="str">
        <f>if(and($K$4&gt;1,R1166=PROSES!$C$2),,K1166)</f>
        <v/>
      </c>
      <c r="K1166" s="1" t="str">
        <f>if(and($L$4&gt;1,L1166=PROSES!$B$2),,L1166)</f>
        <v/>
      </c>
      <c r="L1166" t="str">
        <f t="shared" si="7"/>
        <v/>
      </c>
      <c r="M1166" t="str">
        <f>if(Z1166=PROSES!$B$3,T1166,)</f>
        <v/>
      </c>
      <c r="N1166" t="str">
        <f>if(X1166=PROSES!$B$3,T1166,)</f>
        <v/>
      </c>
      <c r="O1166" t="str">
        <f t="shared" si="8"/>
        <v/>
      </c>
      <c r="P1166" t="str">
        <f>if(Z1166=PROSES!$B$1,T1166,)</f>
        <v/>
      </c>
      <c r="Q1166" t="str">
        <f>if(X1166=PROSES!$B$1,T1166,)</f>
        <v/>
      </c>
      <c r="R1166" t="str">
        <f t="shared" si="9"/>
        <v>SANGGRAHANSECANG DOUBLE</v>
      </c>
      <c r="S1166" s="3"/>
      <c r="T1166" s="68" t="s">
        <v>1889</v>
      </c>
      <c r="U1166" s="68" t="s">
        <v>176</v>
      </c>
      <c r="V1166" s="68" t="s">
        <v>176</v>
      </c>
      <c r="W1166" s="68" t="s">
        <v>171</v>
      </c>
      <c r="X1166" s="68" t="s">
        <v>197</v>
      </c>
      <c r="Y1166" s="112">
        <v>1.0</v>
      </c>
      <c r="Z1166" s="68" t="s">
        <v>199</v>
      </c>
      <c r="AA1166" s="112">
        <v>2.0</v>
      </c>
      <c r="AB1166" s="6"/>
      <c r="AC1166" s="6"/>
      <c r="AD1166" s="112">
        <v>0.0</v>
      </c>
      <c r="AE1166" s="112">
        <v>1.0</v>
      </c>
      <c r="AF1166" s="6"/>
      <c r="AG1166" s="112">
        <v>6.865</v>
      </c>
      <c r="AH1166" s="112">
        <v>1.0</v>
      </c>
      <c r="AI1166" s="68" t="s">
        <v>64</v>
      </c>
      <c r="AJ1166" s="112">
        <v>0.0</v>
      </c>
      <c r="AK1166" s="6"/>
      <c r="AL1166" s="6"/>
      <c r="AM1166" s="112">
        <v>0.0</v>
      </c>
      <c r="AN1166" s="112">
        <v>0.0</v>
      </c>
      <c r="AO1166" s="112">
        <v>100.0</v>
      </c>
      <c r="AP1166" s="112">
        <v>1.0</v>
      </c>
      <c r="AQ1166" s="112">
        <v>0.58</v>
      </c>
      <c r="AR1166" s="112">
        <v>2.880524</v>
      </c>
      <c r="AS1166" s="112">
        <v>70.94324</v>
      </c>
      <c r="AT1166" s="112">
        <v>0.9405049</v>
      </c>
      <c r="AU1166" s="112">
        <v>2.722659</v>
      </c>
      <c r="AV1166" s="112">
        <v>1.970255</v>
      </c>
      <c r="AW1166" s="112">
        <v>8.167977</v>
      </c>
      <c r="AX1166" s="112">
        <v>0.0</v>
      </c>
      <c r="AY1166" s="112">
        <v>0.6412987</v>
      </c>
      <c r="AZ1166" s="112">
        <v>8.348166</v>
      </c>
    </row>
    <row r="1167" hidden="1">
      <c r="A1167">
        <f t="shared" si="2"/>
        <v>0</v>
      </c>
      <c r="B1167" t="str">
        <f t="shared" si="3"/>
        <v/>
      </c>
      <c r="C1167" t="str">
        <f>if(and(D$4&gt;1,E1167=PROSES!$D$22),,D1167)</f>
        <v/>
      </c>
      <c r="D1167" s="1" t="str">
        <f>if(and(F$4&gt;1,F1167=PROSES!$B$10),,F1167)</f>
        <v/>
      </c>
      <c r="E1167" t="str">
        <f t="shared" si="4"/>
        <v/>
      </c>
      <c r="F1167" t="str">
        <f t="shared" si="5"/>
        <v/>
      </c>
      <c r="G1167" s="1" t="str">
        <f>if(Z1167=PROSES!$E$29,T1167,)</f>
        <v/>
      </c>
      <c r="H1167" t="str">
        <f>if(X1167=PROSES!$E$29,T1167,)</f>
        <v/>
      </c>
      <c r="I1167" t="str">
        <f t="shared" si="6"/>
        <v/>
      </c>
      <c r="J1167" t="str">
        <f>if(and($K$4&gt;1,R1167=PROSES!$C$2),,K1167)</f>
        <v/>
      </c>
      <c r="K1167" s="1" t="str">
        <f>if(and($L$4&gt;1,L1167=PROSES!$B$2),,L1167)</f>
        <v/>
      </c>
      <c r="L1167" t="str">
        <f t="shared" si="7"/>
        <v/>
      </c>
      <c r="M1167" t="str">
        <f>if(Z1167=PROSES!$B$3,T1167,)</f>
        <v/>
      </c>
      <c r="N1167" t="str">
        <f>if(X1167=PROSES!$B$3,T1167,)</f>
        <v/>
      </c>
      <c r="O1167" t="str">
        <f t="shared" si="8"/>
        <v/>
      </c>
      <c r="P1167" t="str">
        <f>if(Z1167=PROSES!$B$1,T1167,)</f>
        <v/>
      </c>
      <c r="Q1167" t="str">
        <f>if(X1167=PROSES!$B$1,T1167,)</f>
        <v/>
      </c>
      <c r="R1167" t="str">
        <f t="shared" si="9"/>
        <v>SANGGRAHANSECANG DOUBLE</v>
      </c>
      <c r="S1167" s="3"/>
      <c r="T1167" s="68" t="s">
        <v>1890</v>
      </c>
      <c r="U1167" s="68" t="s">
        <v>176</v>
      </c>
      <c r="V1167" s="68" t="s">
        <v>176</v>
      </c>
      <c r="W1167" s="68" t="s">
        <v>90</v>
      </c>
      <c r="X1167" s="68" t="s">
        <v>197</v>
      </c>
      <c r="Y1167" s="112">
        <v>1.0</v>
      </c>
      <c r="Z1167" s="68" t="s">
        <v>199</v>
      </c>
      <c r="AA1167" s="112">
        <v>2.0</v>
      </c>
      <c r="AB1167" s="6"/>
      <c r="AC1167" s="6"/>
      <c r="AD1167" s="112">
        <v>0.0</v>
      </c>
      <c r="AE1167" s="112">
        <v>1.0</v>
      </c>
      <c r="AF1167" s="6"/>
      <c r="AG1167" s="112">
        <v>7.2618</v>
      </c>
      <c r="AH1167" s="112">
        <v>1.0</v>
      </c>
      <c r="AI1167" s="68" t="s">
        <v>64</v>
      </c>
      <c r="AJ1167" s="112">
        <v>0.0</v>
      </c>
      <c r="AK1167" s="6"/>
      <c r="AL1167" s="6"/>
      <c r="AM1167" s="112">
        <v>0.0</v>
      </c>
      <c r="AN1167" s="112">
        <v>0.0</v>
      </c>
      <c r="AO1167" s="112">
        <v>100.0</v>
      </c>
      <c r="AP1167" s="112">
        <v>1.0</v>
      </c>
      <c r="AQ1167" s="112">
        <v>1.62</v>
      </c>
      <c r="AR1167" s="112">
        <v>2.057669</v>
      </c>
      <c r="AS1167" s="112">
        <v>82.15014</v>
      </c>
      <c r="AT1167" s="112">
        <v>0.2810316</v>
      </c>
      <c r="AU1167" s="112">
        <v>2.038387</v>
      </c>
      <c r="AV1167" s="112">
        <v>1.370302</v>
      </c>
      <c r="AW1167" s="112">
        <v>6.115162</v>
      </c>
      <c r="AX1167" s="112">
        <v>0.0</v>
      </c>
      <c r="AY1167" s="112">
        <v>0.683587</v>
      </c>
      <c r="AZ1167" s="112">
        <v>-7.109503</v>
      </c>
    </row>
    <row r="1168">
      <c r="A1168">
        <f t="shared" si="2"/>
        <v>0</v>
      </c>
      <c r="B1168" t="str">
        <f t="shared" si="3"/>
        <v/>
      </c>
      <c r="C1168" t="str">
        <f>if(and(D$4&gt;1,E1168=PROSES!$D$22),,D1168)</f>
        <v/>
      </c>
      <c r="D1168" s="1" t="str">
        <f>if(and(F$4&gt;1,F1168=PROSES!$B$10),,F1168)</f>
        <v/>
      </c>
      <c r="E1168" t="str">
        <f t="shared" si="4"/>
        <v/>
      </c>
      <c r="F1168" t="str">
        <f t="shared" si="5"/>
        <v/>
      </c>
      <c r="G1168" s="1" t="str">
        <f>if(Z1168=PROSES!$E$29,T1168,)</f>
        <v/>
      </c>
      <c r="H1168" t="str">
        <f>if(X1168=PROSES!$E$29,T1168,)</f>
        <v/>
      </c>
      <c r="I1168" t="str">
        <f t="shared" si="6"/>
        <v/>
      </c>
      <c r="J1168" t="str">
        <f>if(and($K$4&gt;1,R1168=PROSES!$C$2),,K1168)</f>
        <v/>
      </c>
      <c r="K1168" s="1" t="str">
        <f>if(and($L$4&gt;1,L1168=PROSES!$B$2),,L1168)</f>
        <v/>
      </c>
      <c r="L1168" t="str">
        <f t="shared" si="7"/>
        <v/>
      </c>
      <c r="M1168" t="str">
        <f>if(Z1168=PROSES!$B$3,T1168,)</f>
        <v/>
      </c>
      <c r="N1168" t="str">
        <f>if(X1168=PROSES!$B$3,T1168,)</f>
        <v/>
      </c>
      <c r="O1168" t="str">
        <f t="shared" si="8"/>
        <v/>
      </c>
      <c r="P1168" t="str">
        <f>if(Z1168=PROSES!$B$1,T1168,)</f>
        <v/>
      </c>
      <c r="Q1168" t="str">
        <f>if(X1168=PROSES!$B$1,T1168,)</f>
        <v/>
      </c>
      <c r="R1168" t="str">
        <f t="shared" si="9"/>
        <v>SAYUNGKUDUS</v>
      </c>
      <c r="S1168" s="3"/>
      <c r="T1168" s="68" t="s">
        <v>1891</v>
      </c>
      <c r="U1168" s="68" t="s">
        <v>176</v>
      </c>
      <c r="V1168" s="68" t="s">
        <v>176</v>
      </c>
      <c r="W1168" s="68" t="s">
        <v>816</v>
      </c>
      <c r="X1168" s="68" t="s">
        <v>1892</v>
      </c>
      <c r="Y1168" s="68">
        <v>1.0</v>
      </c>
      <c r="Z1168" s="68" t="s">
        <v>1282</v>
      </c>
      <c r="AA1168" s="68">
        <v>1.0</v>
      </c>
      <c r="AB1168" s="6"/>
      <c r="AC1168" s="6"/>
      <c r="AD1168" s="112">
        <v>0.0</v>
      </c>
      <c r="AE1168" s="112">
        <v>1.0</v>
      </c>
      <c r="AF1168" s="6"/>
      <c r="AG1168" s="112">
        <v>34.137</v>
      </c>
      <c r="AH1168" s="112">
        <v>1.0</v>
      </c>
      <c r="AI1168" s="68" t="s">
        <v>64</v>
      </c>
      <c r="AJ1168" s="112">
        <v>0.0</v>
      </c>
      <c r="AK1168" s="6"/>
      <c r="AL1168" s="6"/>
      <c r="AM1168" s="112">
        <v>0.0</v>
      </c>
      <c r="AN1168" s="112">
        <v>0.0</v>
      </c>
      <c r="AO1168" s="112">
        <v>100.0</v>
      </c>
      <c r="AP1168" s="112">
        <v>1.0</v>
      </c>
      <c r="AQ1168" s="112">
        <v>1.16</v>
      </c>
      <c r="AR1168" s="112">
        <v>7.362244</v>
      </c>
      <c r="AS1168" s="112">
        <v>71.48104</v>
      </c>
      <c r="AT1168" s="112">
        <v>2.338384</v>
      </c>
      <c r="AU1168" s="112">
        <v>6.981017</v>
      </c>
      <c r="AV1168" s="112">
        <v>7.458935</v>
      </c>
      <c r="AW1168" s="112">
        <v>20.94305</v>
      </c>
      <c r="AX1168" s="112">
        <v>0.0</v>
      </c>
      <c r="AY1168" s="112">
        <v>0.673318</v>
      </c>
      <c r="AZ1168" s="112">
        <v>-1.621461</v>
      </c>
    </row>
    <row r="1169">
      <c r="A1169">
        <f t="shared" si="2"/>
        <v>0</v>
      </c>
      <c r="B1169" t="str">
        <f t="shared" si="3"/>
        <v/>
      </c>
      <c r="C1169" t="str">
        <f>if(and(D$4&gt;1,E1169=PROSES!$D$22),,D1169)</f>
        <v/>
      </c>
      <c r="D1169" s="1" t="str">
        <f>if(and(F$4&gt;1,F1169=PROSES!$B$10),,F1169)</f>
        <v/>
      </c>
      <c r="E1169" t="str">
        <f t="shared" si="4"/>
        <v/>
      </c>
      <c r="F1169" t="str">
        <f t="shared" si="5"/>
        <v/>
      </c>
      <c r="G1169" s="1" t="str">
        <f>if(Z1169=PROSES!$E$29,T1169,)</f>
        <v/>
      </c>
      <c r="H1169" t="str">
        <f>if(X1169=PROSES!$E$29,T1169,)</f>
        <v/>
      </c>
      <c r="I1169" t="str">
        <f t="shared" si="6"/>
        <v/>
      </c>
      <c r="J1169" t="str">
        <f>if(and($K$4&gt;1,R1169=PROSES!$C$2),,K1169)</f>
        <v/>
      </c>
      <c r="K1169" s="1" t="str">
        <f>if(and($L$4&gt;1,L1169=PROSES!$B$2),,L1169)</f>
        <v/>
      </c>
      <c r="L1169" t="str">
        <f t="shared" si="7"/>
        <v/>
      </c>
      <c r="M1169" t="str">
        <f>if(Z1169=PROSES!$B$3,T1169,)</f>
        <v/>
      </c>
      <c r="N1169" t="str">
        <f>if(X1169=PROSES!$B$3,T1169,)</f>
        <v/>
      </c>
      <c r="O1169" t="str">
        <f t="shared" si="8"/>
        <v/>
      </c>
      <c r="P1169" t="str">
        <f>if(Z1169=PROSES!$B$1,T1169,)</f>
        <v/>
      </c>
      <c r="Q1169" t="str">
        <f>if(X1169=PROSES!$B$1,T1169,)</f>
        <v/>
      </c>
      <c r="R1169" t="str">
        <f t="shared" si="9"/>
        <v>SAYUNGKUDUS</v>
      </c>
      <c r="S1169" s="3"/>
      <c r="T1169" s="68" t="s">
        <v>1893</v>
      </c>
      <c r="U1169" s="68" t="s">
        <v>176</v>
      </c>
      <c r="V1169" s="68" t="s">
        <v>176</v>
      </c>
      <c r="W1169" s="114" t="s">
        <v>816</v>
      </c>
      <c r="X1169" s="68" t="s">
        <v>1892</v>
      </c>
      <c r="Y1169" s="68">
        <v>2.0</v>
      </c>
      <c r="Z1169" s="68" t="s">
        <v>1282</v>
      </c>
      <c r="AA1169" s="68">
        <v>2.0</v>
      </c>
      <c r="AB1169" s="6"/>
      <c r="AC1169" s="6"/>
      <c r="AD1169" s="112">
        <v>0.0</v>
      </c>
      <c r="AE1169" s="112">
        <v>1.0</v>
      </c>
      <c r="AF1169" s="6"/>
      <c r="AG1169" s="112">
        <v>34.137</v>
      </c>
      <c r="AH1169" s="112">
        <v>1.0</v>
      </c>
      <c r="AI1169" s="68" t="s">
        <v>64</v>
      </c>
      <c r="AJ1169" s="112">
        <v>0.0</v>
      </c>
      <c r="AK1169" s="6"/>
      <c r="AL1169" s="6"/>
      <c r="AM1169" s="112">
        <v>0.0</v>
      </c>
      <c r="AN1169" s="112">
        <v>0.0</v>
      </c>
      <c r="AO1169" s="112">
        <v>100.0</v>
      </c>
      <c r="AP1169" s="112">
        <v>1.0</v>
      </c>
      <c r="AQ1169" s="112">
        <v>1.16</v>
      </c>
      <c r="AR1169" s="112">
        <v>7.362244</v>
      </c>
      <c r="AS1169" s="112">
        <v>71.48104</v>
      </c>
      <c r="AT1169" s="112">
        <v>2.338384</v>
      </c>
      <c r="AU1169" s="112">
        <v>6.981017</v>
      </c>
      <c r="AV1169" s="112">
        <v>7.458935</v>
      </c>
      <c r="AW1169" s="112">
        <v>20.94305</v>
      </c>
      <c r="AX1169" s="112">
        <v>0.0</v>
      </c>
      <c r="AY1169" s="112">
        <v>0.673318</v>
      </c>
      <c r="AZ1169" s="112">
        <v>-1.621461</v>
      </c>
    </row>
    <row r="1170" hidden="1">
      <c r="A1170">
        <f t="shared" si="2"/>
        <v>0</v>
      </c>
      <c r="B1170" t="str">
        <f t="shared" si="3"/>
        <v/>
      </c>
      <c r="C1170" t="str">
        <f>if(and(D$4&gt;1,E1170=PROSES!$D$22),,D1170)</f>
        <v/>
      </c>
      <c r="D1170" s="1" t="str">
        <f>if(and(F$4&gt;1,F1170=PROSES!$B$10),,F1170)</f>
        <v/>
      </c>
      <c r="E1170" t="str">
        <f t="shared" si="4"/>
        <v/>
      </c>
      <c r="F1170" t="str">
        <f t="shared" si="5"/>
        <v/>
      </c>
      <c r="G1170" s="1" t="str">
        <f>if(Z1170=PROSES!$E$29,T1170,)</f>
        <v/>
      </c>
      <c r="H1170" t="str">
        <f>if(X1170=PROSES!$E$29,T1170,)</f>
        <v/>
      </c>
      <c r="I1170" t="str">
        <f t="shared" si="6"/>
        <v/>
      </c>
      <c r="J1170" t="str">
        <f>if(and($K$4&gt;1,R1170=PROSES!$C$2),,K1170)</f>
        <v/>
      </c>
      <c r="K1170" s="1" t="str">
        <f>if(and($L$4&gt;1,L1170=PROSES!$B$2),,L1170)</f>
        <v/>
      </c>
      <c r="L1170" t="str">
        <f t="shared" si="7"/>
        <v/>
      </c>
      <c r="M1170" t="str">
        <f>if(Z1170=PROSES!$B$3,T1170,)</f>
        <v/>
      </c>
      <c r="N1170" t="str">
        <f>if(X1170=PROSES!$B$3,T1170,)</f>
        <v/>
      </c>
      <c r="O1170" t="str">
        <f t="shared" si="8"/>
        <v/>
      </c>
      <c r="P1170" t="str">
        <f>if(Z1170=PROSES!$B$1,T1170,)</f>
        <v/>
      </c>
      <c r="Q1170" t="str">
        <f>if(X1170=PROSES!$B$1,T1170,)</f>
        <v/>
      </c>
      <c r="R1170" t="str">
        <f t="shared" si="9"/>
        <v>UNGARAN7SURABAYA BARAT7</v>
      </c>
      <c r="S1170" s="3"/>
      <c r="T1170" s="68" t="s">
        <v>1894</v>
      </c>
      <c r="U1170" s="68" t="s">
        <v>75</v>
      </c>
      <c r="V1170" s="68" t="s">
        <v>75</v>
      </c>
      <c r="W1170" s="114" t="s">
        <v>233</v>
      </c>
      <c r="X1170" s="68" t="s">
        <v>1362</v>
      </c>
      <c r="Y1170" s="68" t="s">
        <v>324</v>
      </c>
      <c r="Z1170" s="68" t="s">
        <v>947</v>
      </c>
      <c r="AA1170" s="68" t="s">
        <v>56</v>
      </c>
      <c r="AB1170" s="6"/>
      <c r="AC1170" s="6"/>
      <c r="AD1170" s="112">
        <v>0.0</v>
      </c>
      <c r="AE1170" s="112">
        <v>1.0</v>
      </c>
      <c r="AF1170" s="6"/>
      <c r="AG1170" s="112">
        <v>254.2</v>
      </c>
      <c r="AH1170" s="112">
        <v>1.0</v>
      </c>
      <c r="AI1170" s="68" t="s">
        <v>64</v>
      </c>
      <c r="AJ1170" s="112">
        <v>0.0</v>
      </c>
      <c r="AK1170" s="6"/>
      <c r="AL1170" s="6"/>
      <c r="AM1170" s="112">
        <v>0.0</v>
      </c>
      <c r="AN1170" s="112">
        <v>0.0</v>
      </c>
      <c r="AO1170" s="112">
        <v>100.0</v>
      </c>
      <c r="AP1170" s="112">
        <v>1.0</v>
      </c>
      <c r="AQ1170" s="112">
        <v>1.98</v>
      </c>
      <c r="AR1170" s="112">
        <v>71.94388</v>
      </c>
      <c r="AS1170" s="112">
        <v>84.05775</v>
      </c>
      <c r="AT1170" s="112">
        <v>7.44806</v>
      </c>
      <c r="AU1170" s="112">
        <v>71.5573</v>
      </c>
      <c r="AV1170" s="112">
        <v>45.57806</v>
      </c>
      <c r="AW1170" s="112">
        <v>214.6719</v>
      </c>
      <c r="AX1170" s="112">
        <v>0.0</v>
      </c>
      <c r="AY1170" s="112">
        <v>0.6862155</v>
      </c>
      <c r="AZ1170" s="112">
        <v>-8.9765</v>
      </c>
    </row>
    <row r="1171" hidden="1">
      <c r="A1171">
        <f t="shared" si="2"/>
        <v>0</v>
      </c>
      <c r="B1171" t="str">
        <f t="shared" si="3"/>
        <v/>
      </c>
      <c r="C1171" t="str">
        <f>if(and(D$4&gt;1,E1171=PROSES!$D$22),,D1171)</f>
        <v/>
      </c>
      <c r="D1171" s="1" t="str">
        <f>if(and(F$4&gt;1,F1171=PROSES!$B$10),,F1171)</f>
        <v/>
      </c>
      <c r="E1171" t="str">
        <f t="shared" si="4"/>
        <v/>
      </c>
      <c r="F1171" t="str">
        <f t="shared" si="5"/>
        <v/>
      </c>
      <c r="G1171" s="1" t="str">
        <f>if(Z1171=PROSES!$E$29,T1171,)</f>
        <v/>
      </c>
      <c r="H1171" t="str">
        <f>if(X1171=PROSES!$E$29,T1171,)</f>
        <v/>
      </c>
      <c r="I1171" t="str">
        <f t="shared" si="6"/>
        <v/>
      </c>
      <c r="J1171" t="str">
        <f>if(and($K$4&gt;1,R1171=PROSES!$C$2),,K1171)</f>
        <v/>
      </c>
      <c r="K1171" s="1" t="str">
        <f>if(and($L$4&gt;1,L1171=PROSES!$B$2),,L1171)</f>
        <v/>
      </c>
      <c r="L1171" t="str">
        <f t="shared" si="7"/>
        <v/>
      </c>
      <c r="M1171" t="str">
        <f>if(Z1171=PROSES!$B$3,T1171,)</f>
        <v/>
      </c>
      <c r="N1171" t="str">
        <f>if(X1171=PROSES!$B$3,T1171,)</f>
        <v/>
      </c>
      <c r="O1171" t="str">
        <f t="shared" si="8"/>
        <v/>
      </c>
      <c r="P1171" t="str">
        <f>if(Z1171=PROSES!$B$1,T1171,)</f>
        <v/>
      </c>
      <c r="Q1171" t="str">
        <f>if(X1171=PROSES!$B$1,T1171,)</f>
        <v/>
      </c>
      <c r="R1171" t="str">
        <f t="shared" si="9"/>
        <v>SURABAYA BARAT5BABADAN5</v>
      </c>
      <c r="S1171" s="3"/>
      <c r="T1171" s="68" t="s">
        <v>1895</v>
      </c>
      <c r="U1171" s="68" t="s">
        <v>82</v>
      </c>
      <c r="V1171" s="68" t="s">
        <v>82</v>
      </c>
      <c r="W1171" s="68" t="s">
        <v>825</v>
      </c>
      <c r="X1171" s="68" t="s">
        <v>86</v>
      </c>
      <c r="Y1171" s="68" t="s">
        <v>85</v>
      </c>
      <c r="Z1171" s="68" t="s">
        <v>826</v>
      </c>
      <c r="AA1171" s="68" t="s">
        <v>85</v>
      </c>
      <c r="AB1171" s="6"/>
      <c r="AC1171" s="6"/>
      <c r="AD1171" s="112">
        <v>0.0</v>
      </c>
      <c r="AE1171" s="112">
        <v>1.0</v>
      </c>
      <c r="AF1171" s="6"/>
      <c r="AG1171" s="112">
        <v>13.00684</v>
      </c>
      <c r="AH1171" s="112">
        <v>1.0</v>
      </c>
      <c r="AI1171" s="68" t="s">
        <v>64</v>
      </c>
      <c r="AJ1171" s="112">
        <v>0.0</v>
      </c>
      <c r="AK1171" s="6"/>
      <c r="AL1171" s="6"/>
      <c r="AM1171" s="112">
        <v>0.0</v>
      </c>
      <c r="AN1171" s="112">
        <v>0.0</v>
      </c>
      <c r="AO1171" s="112">
        <v>100.0</v>
      </c>
      <c r="AP1171" s="112">
        <v>1.0</v>
      </c>
      <c r="AQ1171" s="112">
        <v>1.2</v>
      </c>
      <c r="AR1171" s="112">
        <v>8.70492</v>
      </c>
      <c r="AS1171" s="112">
        <v>81.30194</v>
      </c>
      <c r="AT1171" s="112">
        <v>1.316422</v>
      </c>
      <c r="AU1171" s="112">
        <v>8.604805</v>
      </c>
      <c r="AV1171" s="112">
        <v>0.0</v>
      </c>
      <c r="AW1171" s="112">
        <v>0.0</v>
      </c>
      <c r="AX1171" s="112">
        <v>0.0</v>
      </c>
      <c r="AY1171" s="112">
        <v>0.3333333</v>
      </c>
      <c r="AZ1171" s="112">
        <v>180.0</v>
      </c>
    </row>
    <row r="1172" hidden="1">
      <c r="A1172">
        <f t="shared" si="2"/>
        <v>0</v>
      </c>
      <c r="B1172" t="str">
        <f t="shared" si="3"/>
        <v/>
      </c>
      <c r="C1172" t="str">
        <f>if(and(D$4&gt;1,E1172=PROSES!$D$22),,D1172)</f>
        <v/>
      </c>
      <c r="D1172" s="1" t="str">
        <f>if(and(F$4&gt;1,F1172=PROSES!$B$10),,F1172)</f>
        <v/>
      </c>
      <c r="E1172" t="str">
        <f t="shared" si="4"/>
        <v/>
      </c>
      <c r="F1172" t="str">
        <f t="shared" si="5"/>
        <v/>
      </c>
      <c r="G1172" s="1" t="str">
        <f>if(Z1172=PROSES!$E$29,T1172,)</f>
        <v/>
      </c>
      <c r="H1172" t="str">
        <f>if(X1172=PROSES!$E$29,T1172,)</f>
        <v/>
      </c>
      <c r="I1172" t="str">
        <f t="shared" si="6"/>
        <v/>
      </c>
      <c r="J1172" t="str">
        <f>if(and($K$4&gt;1,R1172=PROSES!$C$2),,K1172)</f>
        <v/>
      </c>
      <c r="K1172" s="1" t="str">
        <f>if(and($L$4&gt;1,L1172=PROSES!$B$2),,L1172)</f>
        <v/>
      </c>
      <c r="L1172" t="str">
        <f t="shared" si="7"/>
        <v/>
      </c>
      <c r="M1172" t="str">
        <f>if(Z1172=PROSES!$B$3,T1172,)</f>
        <v/>
      </c>
      <c r="N1172" t="str">
        <f>if(X1172=PROSES!$B$3,T1172,)</f>
        <v/>
      </c>
      <c r="O1172" t="str">
        <f t="shared" si="8"/>
        <v/>
      </c>
      <c r="P1172" t="str">
        <f>if(Z1172=PROSES!$B$1,T1172,)</f>
        <v/>
      </c>
      <c r="Q1172" t="str">
        <f>if(X1172=PROSES!$B$1,T1172,)</f>
        <v/>
      </c>
      <c r="R1172" t="str">
        <f t="shared" si="9"/>
        <v>SURABAYA BARAT5BALONGBENDO5</v>
      </c>
      <c r="S1172" s="3"/>
      <c r="T1172" s="68" t="s">
        <v>1896</v>
      </c>
      <c r="U1172" s="68" t="s">
        <v>82</v>
      </c>
      <c r="V1172" s="68" t="s">
        <v>82</v>
      </c>
      <c r="W1172" s="68" t="s">
        <v>83</v>
      </c>
      <c r="X1172" s="68" t="s">
        <v>86</v>
      </c>
      <c r="Y1172" s="68" t="s">
        <v>88</v>
      </c>
      <c r="Z1172" s="68" t="s">
        <v>1897</v>
      </c>
      <c r="AA1172" s="68" t="s">
        <v>85</v>
      </c>
      <c r="AB1172" s="6"/>
      <c r="AC1172" s="6"/>
      <c r="AD1172" s="112">
        <v>0.0</v>
      </c>
      <c r="AE1172" s="112">
        <v>1.0</v>
      </c>
      <c r="AF1172" s="6"/>
      <c r="AG1172" s="112">
        <v>11.98</v>
      </c>
      <c r="AH1172" s="112">
        <v>1.0</v>
      </c>
      <c r="AI1172" s="68" t="s">
        <v>64</v>
      </c>
      <c r="AJ1172" s="112">
        <v>0.0</v>
      </c>
      <c r="AK1172" s="6"/>
      <c r="AL1172" s="6"/>
      <c r="AM1172" s="112">
        <v>0.0</v>
      </c>
      <c r="AN1172" s="112">
        <v>0.0</v>
      </c>
      <c r="AO1172" s="112">
        <v>100.0</v>
      </c>
      <c r="AP1172" s="112">
        <v>1.0</v>
      </c>
      <c r="AQ1172" s="112">
        <v>1.48</v>
      </c>
      <c r="AR1172" s="112">
        <v>2.360821</v>
      </c>
      <c r="AS1172" s="112">
        <v>75.63232</v>
      </c>
      <c r="AT1172" s="112">
        <v>0.585822</v>
      </c>
      <c r="AU1172" s="112">
        <v>2.286982</v>
      </c>
      <c r="AV1172" s="112">
        <v>2.010244</v>
      </c>
      <c r="AW1172" s="112">
        <v>7.361111</v>
      </c>
      <c r="AX1172" s="112">
        <v>0.0</v>
      </c>
      <c r="AY1172" s="112">
        <v>0.7441298</v>
      </c>
      <c r="AZ1172" s="112">
        <v>-1.31295</v>
      </c>
    </row>
    <row r="1173" hidden="1">
      <c r="A1173">
        <f t="shared" si="2"/>
        <v>0</v>
      </c>
      <c r="B1173" t="str">
        <f t="shared" si="3"/>
        <v/>
      </c>
      <c r="C1173" t="str">
        <f>if(and(D$4&gt;1,E1173=PROSES!$D$22),,D1173)</f>
        <v/>
      </c>
      <c r="D1173" s="1" t="str">
        <f>if(and(F$4&gt;1,F1173=PROSES!$B$10),,F1173)</f>
        <v/>
      </c>
      <c r="E1173" t="str">
        <f t="shared" si="4"/>
        <v/>
      </c>
      <c r="F1173" t="str">
        <f t="shared" si="5"/>
        <v/>
      </c>
      <c r="G1173" s="1" t="str">
        <f>if(Z1173=PROSES!$E$29,T1173,)</f>
        <v/>
      </c>
      <c r="H1173" t="str">
        <f>if(X1173=PROSES!$E$29,T1173,)</f>
        <v/>
      </c>
      <c r="I1173" t="str">
        <f t="shared" si="6"/>
        <v/>
      </c>
      <c r="J1173" t="str">
        <f>if(and($K$4&gt;1,R1173=PROSES!$C$2),,K1173)</f>
        <v/>
      </c>
      <c r="K1173" s="1" t="str">
        <f>if(and($L$4&gt;1,L1173=PROSES!$B$2),,L1173)</f>
        <v/>
      </c>
      <c r="L1173" t="str">
        <f t="shared" si="7"/>
        <v/>
      </c>
      <c r="M1173" t="str">
        <f>if(Z1173=PROSES!$B$3,T1173,)</f>
        <v/>
      </c>
      <c r="N1173" t="str">
        <f>if(X1173=PROSES!$B$3,T1173,)</f>
        <v/>
      </c>
      <c r="O1173" t="str">
        <f t="shared" si="8"/>
        <v/>
      </c>
      <c r="P1173" t="str">
        <f>if(Z1173=PROSES!$B$1,T1173,)</f>
        <v/>
      </c>
      <c r="Q1173" t="str">
        <f>if(X1173=PROSES!$B$1,T1173,)</f>
        <v/>
      </c>
      <c r="R1173" t="str">
        <f t="shared" si="9"/>
        <v>CERME5SURABAYA BARAT5</v>
      </c>
      <c r="S1173" s="3"/>
      <c r="T1173" s="68" t="s">
        <v>1898</v>
      </c>
      <c r="U1173" s="68" t="s">
        <v>82</v>
      </c>
      <c r="V1173" s="68" t="s">
        <v>82</v>
      </c>
      <c r="W1173" s="68" t="s">
        <v>83</v>
      </c>
      <c r="X1173" s="68" t="s">
        <v>501</v>
      </c>
      <c r="Y1173" s="68" t="s">
        <v>88</v>
      </c>
      <c r="Z1173" s="68" t="s">
        <v>86</v>
      </c>
      <c r="AA1173" s="68" t="s">
        <v>88</v>
      </c>
      <c r="AB1173" s="6"/>
      <c r="AC1173" s="6"/>
      <c r="AD1173" s="112">
        <v>0.0</v>
      </c>
      <c r="AE1173" s="112">
        <v>1.0</v>
      </c>
      <c r="AF1173" s="6"/>
      <c r="AG1173" s="112">
        <v>20.5</v>
      </c>
      <c r="AH1173" s="112">
        <v>1.0</v>
      </c>
      <c r="AI1173" s="68" t="s">
        <v>64</v>
      </c>
      <c r="AJ1173" s="112">
        <v>0.0</v>
      </c>
      <c r="AK1173" s="6"/>
      <c r="AL1173" s="6"/>
      <c r="AM1173" s="112">
        <v>0.0</v>
      </c>
      <c r="AN1173" s="112">
        <v>0.0</v>
      </c>
      <c r="AO1173" s="112">
        <v>100.0</v>
      </c>
      <c r="AP1173" s="112">
        <v>1.0</v>
      </c>
      <c r="AQ1173" s="112">
        <v>1.48</v>
      </c>
      <c r="AR1173" s="112">
        <v>4.039802</v>
      </c>
      <c r="AS1173" s="112">
        <v>75.63232</v>
      </c>
      <c r="AT1173" s="112">
        <v>1.00245</v>
      </c>
      <c r="AU1173" s="112">
        <v>3.91345</v>
      </c>
      <c r="AV1173" s="112">
        <v>3.4399</v>
      </c>
      <c r="AW1173" s="112">
        <v>12.59622</v>
      </c>
      <c r="AX1173" s="112">
        <v>0.0</v>
      </c>
      <c r="AY1173" s="112">
        <v>0.7441298</v>
      </c>
      <c r="AZ1173" s="112">
        <v>-1.31295</v>
      </c>
    </row>
    <row r="1174" hidden="1">
      <c r="A1174">
        <f t="shared" si="2"/>
        <v>0</v>
      </c>
      <c r="B1174" t="str">
        <f t="shared" si="3"/>
        <v/>
      </c>
      <c r="C1174" t="str">
        <f>if(and(D$4&gt;1,E1174=PROSES!$D$22),,D1174)</f>
        <v/>
      </c>
      <c r="D1174" s="1" t="str">
        <f>if(and(F$4&gt;1,F1174=PROSES!$B$10),,F1174)</f>
        <v/>
      </c>
      <c r="E1174" t="str">
        <f t="shared" si="4"/>
        <v/>
      </c>
      <c r="F1174" t="str">
        <f t="shared" si="5"/>
        <v/>
      </c>
      <c r="G1174" s="1" t="str">
        <f>if(Z1174=PROSES!$E$29,T1174,)</f>
        <v/>
      </c>
      <c r="H1174" t="str">
        <f>if(X1174=PROSES!$E$29,T1174,)</f>
        <v/>
      </c>
      <c r="I1174" t="str">
        <f t="shared" si="6"/>
        <v/>
      </c>
      <c r="J1174" t="str">
        <f>if(and($K$4&gt;1,R1174=PROSES!$C$2),,K1174)</f>
        <v/>
      </c>
      <c r="K1174" s="1" t="str">
        <f>if(and($L$4&gt;1,L1174=PROSES!$B$2),,L1174)</f>
        <v/>
      </c>
      <c r="L1174" t="str">
        <f t="shared" si="7"/>
        <v/>
      </c>
      <c r="M1174" t="str">
        <f>if(Z1174=PROSES!$B$3,T1174,)</f>
        <v/>
      </c>
      <c r="N1174" t="str">
        <f>if(X1174=PROSES!$B$3,T1174,)</f>
        <v/>
      </c>
      <c r="O1174" t="str">
        <f t="shared" si="8"/>
        <v/>
      </c>
      <c r="P1174" t="str">
        <f>if(Z1174=PROSES!$B$1,T1174,)</f>
        <v/>
      </c>
      <c r="Q1174" t="str">
        <f>if(X1174=PROSES!$B$1,T1174,)</f>
        <v/>
      </c>
      <c r="R1174" t="str">
        <f t="shared" si="9"/>
        <v>SURABAYA BARAT5DRIYOREJO5</v>
      </c>
      <c r="S1174" s="3"/>
      <c r="T1174" s="68" t="s">
        <v>1899</v>
      </c>
      <c r="U1174" s="68" t="s">
        <v>82</v>
      </c>
      <c r="V1174" s="68" t="s">
        <v>82</v>
      </c>
      <c r="W1174" s="68" t="s">
        <v>825</v>
      </c>
      <c r="X1174" s="68" t="s">
        <v>86</v>
      </c>
      <c r="Y1174" s="68" t="s">
        <v>85</v>
      </c>
      <c r="Z1174" s="68" t="s">
        <v>827</v>
      </c>
      <c r="AA1174" s="68" t="s">
        <v>85</v>
      </c>
      <c r="AB1174" s="6"/>
      <c r="AC1174" s="6"/>
      <c r="AD1174" s="112">
        <v>0.0</v>
      </c>
      <c r="AE1174" s="112">
        <v>1.0</v>
      </c>
      <c r="AF1174" s="6"/>
      <c r="AG1174" s="112">
        <v>5.5208</v>
      </c>
      <c r="AH1174" s="112">
        <v>0.96</v>
      </c>
      <c r="AI1174" s="68" t="s">
        <v>64</v>
      </c>
      <c r="AJ1174" s="112">
        <v>0.0</v>
      </c>
      <c r="AK1174" s="6"/>
      <c r="AL1174" s="6"/>
      <c r="AM1174" s="112">
        <v>0.0</v>
      </c>
      <c r="AN1174" s="112">
        <v>0.0</v>
      </c>
      <c r="AO1174" s="112">
        <v>100.0</v>
      </c>
      <c r="AP1174" s="112">
        <v>1.0</v>
      </c>
      <c r="AQ1174" s="112">
        <v>1.152</v>
      </c>
      <c r="AR1174" s="112">
        <v>3.694835</v>
      </c>
      <c r="AS1174" s="112">
        <v>81.30194</v>
      </c>
      <c r="AT1174" s="112">
        <v>0.5587602</v>
      </c>
      <c r="AU1174" s="112">
        <v>3.65234</v>
      </c>
      <c r="AV1174" s="112">
        <v>0.0</v>
      </c>
      <c r="AW1174" s="112">
        <v>0.0</v>
      </c>
      <c r="AX1174" s="112">
        <v>0.0</v>
      </c>
      <c r="AY1174" s="112">
        <v>0.3333333</v>
      </c>
      <c r="AZ1174" s="112">
        <v>180.0</v>
      </c>
    </row>
    <row r="1175" hidden="1">
      <c r="A1175">
        <f t="shared" si="2"/>
        <v>0</v>
      </c>
      <c r="B1175" t="str">
        <f t="shared" si="3"/>
        <v/>
      </c>
      <c r="C1175" t="str">
        <f>if(and(D$4&gt;1,E1175=PROSES!$D$22),,D1175)</f>
        <v/>
      </c>
      <c r="D1175" s="1" t="str">
        <f>if(and(F$4&gt;1,F1175=PROSES!$B$10),,F1175)</f>
        <v/>
      </c>
      <c r="E1175" t="str">
        <f t="shared" si="4"/>
        <v/>
      </c>
      <c r="F1175" t="str">
        <f t="shared" si="5"/>
        <v/>
      </c>
      <c r="G1175" s="1" t="str">
        <f>if(Z1175=PROSES!$E$29,T1175,)</f>
        <v/>
      </c>
      <c r="H1175" t="str">
        <f>if(X1175=PROSES!$E$29,T1175,)</f>
        <v/>
      </c>
      <c r="I1175" t="str">
        <f t="shared" si="6"/>
        <v/>
      </c>
      <c r="J1175" t="str">
        <f>if(and($K$4&gt;1,R1175=PROSES!$C$2),,K1175)</f>
        <v/>
      </c>
      <c r="K1175" s="1" t="str">
        <f>if(and($L$4&gt;1,L1175=PROSES!$B$2),,L1175)</f>
        <v/>
      </c>
      <c r="L1175" t="str">
        <f t="shared" si="7"/>
        <v/>
      </c>
      <c r="M1175" t="str">
        <f>if(Z1175=PROSES!$B$3,T1175,)</f>
        <v/>
      </c>
      <c r="N1175" t="str">
        <f>if(X1175=PROSES!$B$3,T1175,)</f>
        <v/>
      </c>
      <c r="O1175" t="str">
        <f t="shared" si="8"/>
        <v/>
      </c>
      <c r="P1175" t="str">
        <f>if(Z1175=PROSES!$B$1,T1175,)</f>
        <v/>
      </c>
      <c r="Q1175" t="str">
        <f>if(X1175=PROSES!$B$1,T1175,)</f>
        <v/>
      </c>
      <c r="R1175" t="str">
        <f t="shared" si="9"/>
        <v>SURABAYA BARAT7GRATI7</v>
      </c>
      <c r="S1175" s="3"/>
      <c r="T1175" s="68" t="s">
        <v>1900</v>
      </c>
      <c r="U1175" s="68" t="s">
        <v>75</v>
      </c>
      <c r="V1175" s="68" t="s">
        <v>75</v>
      </c>
      <c r="W1175" s="68" t="s">
        <v>562</v>
      </c>
      <c r="X1175" s="68" t="s">
        <v>947</v>
      </c>
      <c r="Y1175" s="68" t="s">
        <v>78</v>
      </c>
      <c r="Z1175" s="68" t="s">
        <v>1365</v>
      </c>
      <c r="AA1175" s="68" t="s">
        <v>78</v>
      </c>
      <c r="AB1175" s="6"/>
      <c r="AC1175" s="6"/>
      <c r="AD1175" s="112">
        <v>0.0</v>
      </c>
      <c r="AE1175" s="112">
        <v>1.0</v>
      </c>
      <c r="AF1175" s="6"/>
      <c r="AG1175" s="112">
        <v>79.41</v>
      </c>
      <c r="AH1175" s="112">
        <v>1.0</v>
      </c>
      <c r="AI1175" s="68" t="s">
        <v>64</v>
      </c>
      <c r="AJ1175" s="112">
        <v>0.0</v>
      </c>
      <c r="AK1175" s="6"/>
      <c r="AL1175" s="6"/>
      <c r="AM1175" s="112">
        <v>0.0</v>
      </c>
      <c r="AN1175" s="112">
        <v>0.0</v>
      </c>
      <c r="AO1175" s="112">
        <v>100.0</v>
      </c>
      <c r="AP1175" s="112">
        <v>1.0</v>
      </c>
      <c r="AQ1175" s="112">
        <v>2.4</v>
      </c>
      <c r="AR1175" s="112">
        <v>22.38724</v>
      </c>
      <c r="AS1175" s="112">
        <v>84.89205</v>
      </c>
      <c r="AT1175" s="112">
        <v>1.993191</v>
      </c>
      <c r="AU1175" s="112">
        <v>22.29833</v>
      </c>
      <c r="AV1175" s="112">
        <v>13.90469</v>
      </c>
      <c r="AW1175" s="112">
        <v>66.89499</v>
      </c>
      <c r="AX1175" s="112">
        <v>0.0</v>
      </c>
      <c r="AY1175" s="112">
        <v>0.6872964</v>
      </c>
      <c r="AZ1175" s="112">
        <v>-9.846326</v>
      </c>
    </row>
    <row r="1176" hidden="1">
      <c r="A1176">
        <f t="shared" si="2"/>
        <v>0</v>
      </c>
      <c r="B1176" t="str">
        <f t="shared" si="3"/>
        <v/>
      </c>
      <c r="C1176" t="str">
        <f>if(and(D$4&gt;1,E1176=PROSES!$D$22),,D1176)</f>
        <v/>
      </c>
      <c r="D1176" s="1" t="str">
        <f>if(and(F$4&gt;1,F1176=PROSES!$B$10),,F1176)</f>
        <v/>
      </c>
      <c r="E1176" t="str">
        <f t="shared" si="4"/>
        <v/>
      </c>
      <c r="F1176" t="str">
        <f t="shared" si="5"/>
        <v/>
      </c>
      <c r="G1176" s="1" t="str">
        <f>if(Z1176=PROSES!$E$29,T1176,)</f>
        <v/>
      </c>
      <c r="H1176" t="str">
        <f>if(X1176=PROSES!$E$29,T1176,)</f>
        <v/>
      </c>
      <c r="I1176" t="str">
        <f t="shared" si="6"/>
        <v/>
      </c>
      <c r="J1176" t="str">
        <f>if(and($K$4&gt;1,R1176=PROSES!$C$2),,K1176)</f>
        <v/>
      </c>
      <c r="K1176" s="1" t="str">
        <f>if(and($L$4&gt;1,L1176=PROSES!$B$2),,L1176)</f>
        <v/>
      </c>
      <c r="L1176" t="str">
        <f t="shared" si="7"/>
        <v/>
      </c>
      <c r="M1176" t="str">
        <f>if(Z1176=PROSES!$B$3,T1176,)</f>
        <v/>
      </c>
      <c r="N1176" t="str">
        <f>if(X1176=PROSES!$B$3,T1176,)</f>
        <v/>
      </c>
      <c r="O1176" t="str">
        <f t="shared" si="8"/>
        <v/>
      </c>
      <c r="P1176" t="str">
        <f>if(Z1176=PROSES!$B$1,T1176,)</f>
        <v/>
      </c>
      <c r="Q1176" t="str">
        <f>if(X1176=PROSES!$B$1,T1176,)</f>
        <v/>
      </c>
      <c r="R1176" t="str">
        <f t="shared" si="9"/>
        <v>GRATI7SURABAYA BARAT7</v>
      </c>
      <c r="S1176" s="3"/>
      <c r="T1176" s="68" t="s">
        <v>1901</v>
      </c>
      <c r="U1176" s="68" t="s">
        <v>75</v>
      </c>
      <c r="V1176" s="68" t="s">
        <v>75</v>
      </c>
      <c r="W1176" s="68" t="s">
        <v>562</v>
      </c>
      <c r="X1176" s="68" t="s">
        <v>1365</v>
      </c>
      <c r="Y1176" s="68" t="s">
        <v>78</v>
      </c>
      <c r="Z1176" s="68" t="s">
        <v>947</v>
      </c>
      <c r="AA1176" s="68" t="s">
        <v>78</v>
      </c>
      <c r="AB1176" s="6"/>
      <c r="AC1176" s="6"/>
      <c r="AD1176" s="112">
        <v>0.0</v>
      </c>
      <c r="AE1176" s="112">
        <v>1.0</v>
      </c>
      <c r="AF1176" s="6"/>
      <c r="AG1176" s="112">
        <v>79.41</v>
      </c>
      <c r="AH1176" s="112">
        <v>1.0</v>
      </c>
      <c r="AI1176" s="68" t="s">
        <v>64</v>
      </c>
      <c r="AJ1176" s="112">
        <v>0.0</v>
      </c>
      <c r="AK1176" s="6"/>
      <c r="AL1176" s="6"/>
      <c r="AM1176" s="112">
        <v>0.0</v>
      </c>
      <c r="AN1176" s="112">
        <v>0.0</v>
      </c>
      <c r="AO1176" s="112">
        <v>100.0</v>
      </c>
      <c r="AP1176" s="112">
        <v>1.0</v>
      </c>
      <c r="AQ1176" s="112">
        <v>2.4</v>
      </c>
      <c r="AR1176" s="112">
        <v>22.38724</v>
      </c>
      <c r="AS1176" s="112">
        <v>84.89205</v>
      </c>
      <c r="AT1176" s="112">
        <v>1.993191</v>
      </c>
      <c r="AU1176" s="112">
        <v>22.29833</v>
      </c>
      <c r="AV1176" s="112">
        <v>13.90469</v>
      </c>
      <c r="AW1176" s="112">
        <v>66.89499</v>
      </c>
      <c r="AX1176" s="112">
        <v>0.0</v>
      </c>
      <c r="AY1176" s="112">
        <v>0.6872964</v>
      </c>
      <c r="AZ1176" s="112">
        <v>-9.846326</v>
      </c>
    </row>
    <row r="1177" hidden="1">
      <c r="A1177">
        <f t="shared" si="2"/>
        <v>0</v>
      </c>
      <c r="B1177" t="str">
        <f t="shared" si="3"/>
        <v/>
      </c>
      <c r="C1177" t="str">
        <f>if(and(D$4&gt;1,E1177=PROSES!$D$22),,D1177)</f>
        <v/>
      </c>
      <c r="D1177" s="1" t="str">
        <f>if(and(F$4&gt;1,F1177=PROSES!$B$10),,F1177)</f>
        <v/>
      </c>
      <c r="E1177" t="str">
        <f t="shared" si="4"/>
        <v/>
      </c>
      <c r="F1177" t="str">
        <f t="shared" si="5"/>
        <v/>
      </c>
      <c r="G1177" s="1" t="str">
        <f>if(Z1177=PROSES!$E$29,T1177,)</f>
        <v/>
      </c>
      <c r="H1177" t="str">
        <f>if(X1177=PROSES!$E$29,T1177,)</f>
        <v/>
      </c>
      <c r="I1177" t="str">
        <f t="shared" si="6"/>
        <v/>
      </c>
      <c r="J1177" t="str">
        <f>if(and($K$4&gt;1,R1177=PROSES!$C$2),,K1177)</f>
        <v/>
      </c>
      <c r="K1177" s="1" t="str">
        <f>if(and($L$4&gt;1,L1177=PROSES!$B$2),,L1177)</f>
        <v/>
      </c>
      <c r="L1177" t="str">
        <f t="shared" si="7"/>
        <v/>
      </c>
      <c r="M1177" t="str">
        <f>if(Z1177=PROSES!$B$3,T1177,)</f>
        <v/>
      </c>
      <c r="N1177" t="str">
        <f>if(X1177=PROSES!$B$3,T1177,)</f>
        <v/>
      </c>
      <c r="O1177" t="str">
        <f t="shared" si="8"/>
        <v/>
      </c>
      <c r="P1177" t="str">
        <f>if(Z1177=PROSES!$B$1,T1177,)</f>
        <v/>
      </c>
      <c r="Q1177" t="str">
        <f>if(X1177=PROSES!$B$1,T1177,)</f>
        <v/>
      </c>
      <c r="R1177" t="str">
        <f t="shared" si="9"/>
        <v>SURABAYA BARAT5KASIH JATIM5</v>
      </c>
      <c r="S1177" s="3"/>
      <c r="T1177" s="68" t="s">
        <v>1902</v>
      </c>
      <c r="U1177" s="68" t="s">
        <v>82</v>
      </c>
      <c r="V1177" s="68" t="s">
        <v>82</v>
      </c>
      <c r="W1177" s="68" t="s">
        <v>83</v>
      </c>
      <c r="X1177" s="68" t="s">
        <v>86</v>
      </c>
      <c r="Y1177" s="68" t="s">
        <v>88</v>
      </c>
      <c r="Z1177" s="68" t="s">
        <v>1206</v>
      </c>
      <c r="AA1177" s="68" t="s">
        <v>85</v>
      </c>
      <c r="AB1177" s="6"/>
      <c r="AC1177" s="6"/>
      <c r="AD1177" s="112">
        <v>0.0</v>
      </c>
      <c r="AE1177" s="112">
        <v>1.0</v>
      </c>
      <c r="AF1177" s="6"/>
      <c r="AG1177" s="112">
        <v>8.642</v>
      </c>
      <c r="AH1177" s="112">
        <v>1.0</v>
      </c>
      <c r="AI1177" s="68" t="s">
        <v>64</v>
      </c>
      <c r="AJ1177" s="112">
        <v>0.0</v>
      </c>
      <c r="AK1177" s="6"/>
      <c r="AL1177" s="6"/>
      <c r="AM1177" s="112">
        <v>0.0</v>
      </c>
      <c r="AN1177" s="112">
        <v>0.0</v>
      </c>
      <c r="AO1177" s="112">
        <v>100.0</v>
      </c>
      <c r="AP1177" s="112">
        <v>1.0</v>
      </c>
      <c r="AQ1177" s="112">
        <v>1.48</v>
      </c>
      <c r="AR1177" s="112">
        <v>1.703023</v>
      </c>
      <c r="AS1177" s="112">
        <v>75.63232</v>
      </c>
      <c r="AT1177" s="112">
        <v>0.4225938</v>
      </c>
      <c r="AU1177" s="112">
        <v>1.649758</v>
      </c>
      <c r="AV1177" s="112">
        <v>1.450128</v>
      </c>
      <c r="AW1177" s="112">
        <v>5.310077</v>
      </c>
      <c r="AX1177" s="112">
        <v>0.0</v>
      </c>
      <c r="AY1177" s="112">
        <v>0.7441298</v>
      </c>
      <c r="AZ1177" s="112">
        <v>-1.31295</v>
      </c>
    </row>
    <row r="1178" hidden="1">
      <c r="A1178">
        <f t="shared" si="2"/>
        <v>0</v>
      </c>
      <c r="B1178" t="str">
        <f t="shared" si="3"/>
        <v/>
      </c>
      <c r="C1178" t="str">
        <f>if(and(D$4&gt;1,E1178=PROSES!$D$22),,D1178)</f>
        <v/>
      </c>
      <c r="D1178" s="1" t="str">
        <f>if(and(F$4&gt;1,F1178=PROSES!$B$10),,F1178)</f>
        <v/>
      </c>
      <c r="E1178" t="str">
        <f t="shared" si="4"/>
        <v/>
      </c>
      <c r="F1178" t="str">
        <f t="shared" si="5"/>
        <v/>
      </c>
      <c r="G1178" s="1" t="str">
        <f>if(Z1178=PROSES!$E$29,T1178,)</f>
        <v/>
      </c>
      <c r="H1178" t="str">
        <f>if(X1178=PROSES!$E$29,T1178,)</f>
        <v/>
      </c>
      <c r="I1178" t="str">
        <f t="shared" si="6"/>
        <v/>
      </c>
      <c r="J1178" t="str">
        <f>if(and($K$4&gt;1,R1178=PROSES!$C$2),,K1178)</f>
        <v/>
      </c>
      <c r="K1178" s="1" t="str">
        <f>if(and($L$4&gt;1,L1178=PROSES!$B$2),,L1178)</f>
        <v/>
      </c>
      <c r="L1178" t="str">
        <f t="shared" si="7"/>
        <v/>
      </c>
      <c r="M1178" t="str">
        <f>if(Z1178=PROSES!$B$3,T1178,)</f>
        <v/>
      </c>
      <c r="N1178" t="str">
        <f>if(X1178=PROSES!$B$3,T1178,)</f>
        <v/>
      </c>
      <c r="O1178" t="str">
        <f t="shared" si="8"/>
        <v/>
      </c>
      <c r="P1178" t="str">
        <f>if(Z1178=PROSES!$B$1,T1178,)</f>
        <v/>
      </c>
      <c r="Q1178" t="str">
        <f>if(X1178=PROSES!$B$1,T1178,)</f>
        <v/>
      </c>
      <c r="R1178" t="str">
        <f t="shared" si="9"/>
        <v>SURABAYA BARAT5KARANGPILANG5</v>
      </c>
      <c r="S1178" s="3"/>
      <c r="T1178" s="68" t="s">
        <v>1903</v>
      </c>
      <c r="U1178" s="68" t="s">
        <v>82</v>
      </c>
      <c r="V1178" s="68" t="s">
        <v>82</v>
      </c>
      <c r="W1178" s="68" t="s">
        <v>83</v>
      </c>
      <c r="X1178" s="68" t="s">
        <v>86</v>
      </c>
      <c r="Y1178" s="68" t="s">
        <v>85</v>
      </c>
      <c r="Z1178" s="68" t="s">
        <v>1208</v>
      </c>
      <c r="AA1178" s="68" t="s">
        <v>85</v>
      </c>
      <c r="AB1178" s="6"/>
      <c r="AC1178" s="6"/>
      <c r="AD1178" s="112">
        <v>0.0</v>
      </c>
      <c r="AE1178" s="112">
        <v>1.0</v>
      </c>
      <c r="AF1178" s="6"/>
      <c r="AG1178" s="112">
        <v>6.846</v>
      </c>
      <c r="AH1178" s="112">
        <v>1.0</v>
      </c>
      <c r="AI1178" s="68" t="s">
        <v>64</v>
      </c>
      <c r="AJ1178" s="112">
        <v>0.0</v>
      </c>
      <c r="AK1178" s="6"/>
      <c r="AL1178" s="6"/>
      <c r="AM1178" s="112">
        <v>0.0</v>
      </c>
      <c r="AN1178" s="112">
        <v>0.0</v>
      </c>
      <c r="AO1178" s="112">
        <v>100.0</v>
      </c>
      <c r="AP1178" s="112">
        <v>1.0</v>
      </c>
      <c r="AQ1178" s="112">
        <v>1.48</v>
      </c>
      <c r="AR1178" s="112">
        <v>1.349097</v>
      </c>
      <c r="AS1178" s="112">
        <v>75.63232</v>
      </c>
      <c r="AT1178" s="112">
        <v>0.3347694</v>
      </c>
      <c r="AU1178" s="112">
        <v>1.306901</v>
      </c>
      <c r="AV1178" s="112">
        <v>1.148759</v>
      </c>
      <c r="AW1178" s="112">
        <v>4.206525</v>
      </c>
      <c r="AX1178" s="112">
        <v>0.0</v>
      </c>
      <c r="AY1178" s="112">
        <v>0.7441298</v>
      </c>
      <c r="AZ1178" s="112">
        <v>-1.31295</v>
      </c>
    </row>
    <row r="1179" hidden="1">
      <c r="A1179">
        <f t="shared" si="2"/>
        <v>0</v>
      </c>
      <c r="B1179" t="str">
        <f t="shared" si="3"/>
        <v/>
      </c>
      <c r="C1179" t="str">
        <f>if(and(D$4&gt;1,E1179=PROSES!$D$22),,D1179)</f>
        <v/>
      </c>
      <c r="D1179" s="1" t="str">
        <f>if(and(F$4&gt;1,F1179=PROSES!$B$10),,F1179)</f>
        <v/>
      </c>
      <c r="E1179" t="str">
        <f t="shared" si="4"/>
        <v/>
      </c>
      <c r="F1179" t="str">
        <f t="shared" si="5"/>
        <v/>
      </c>
      <c r="G1179" s="1" t="str">
        <f>if(Z1179=PROSES!$E$29,T1179,)</f>
        <v/>
      </c>
      <c r="H1179" t="str">
        <f>if(X1179=PROSES!$E$29,T1179,)</f>
        <v/>
      </c>
      <c r="I1179" t="str">
        <f t="shared" si="6"/>
        <v/>
      </c>
      <c r="J1179" t="str">
        <f>if(and($K$4&gt;1,R1179=PROSES!$C$2),,K1179)</f>
        <v/>
      </c>
      <c r="K1179" s="1" t="str">
        <f>if(and($L$4&gt;1,L1179=PROSES!$B$2),,L1179)</f>
        <v/>
      </c>
      <c r="L1179" t="str">
        <f t="shared" si="7"/>
        <v/>
      </c>
      <c r="M1179" t="str">
        <f>if(Z1179=PROSES!$B$3,T1179,)</f>
        <v/>
      </c>
      <c r="N1179" t="str">
        <f>if(X1179=PROSES!$B$3,T1179,)</f>
        <v/>
      </c>
      <c r="O1179" t="str">
        <f t="shared" si="8"/>
        <v/>
      </c>
      <c r="P1179" t="str">
        <f>if(Z1179=PROSES!$B$1,T1179,)</f>
        <v/>
      </c>
      <c r="Q1179" t="str">
        <f>if(X1179=PROSES!$B$1,T1179,)</f>
        <v/>
      </c>
      <c r="R1179" t="str">
        <f t="shared" si="9"/>
        <v>SURABAYA BARAT5KARANGPILANG5</v>
      </c>
      <c r="S1179" s="3"/>
      <c r="T1179" s="68" t="s">
        <v>1904</v>
      </c>
      <c r="U1179" s="68" t="s">
        <v>82</v>
      </c>
      <c r="V1179" s="68" t="s">
        <v>82</v>
      </c>
      <c r="W1179" s="68" t="s">
        <v>83</v>
      </c>
      <c r="X1179" s="68" t="s">
        <v>86</v>
      </c>
      <c r="Y1179" s="68" t="s">
        <v>85</v>
      </c>
      <c r="Z1179" s="68" t="s">
        <v>1208</v>
      </c>
      <c r="AA1179" s="68" t="s">
        <v>88</v>
      </c>
      <c r="AB1179" s="6"/>
      <c r="AC1179" s="6"/>
      <c r="AD1179" s="112">
        <v>0.0</v>
      </c>
      <c r="AE1179" s="112">
        <v>1.0</v>
      </c>
      <c r="AF1179" s="6"/>
      <c r="AG1179" s="112">
        <v>6.846</v>
      </c>
      <c r="AH1179" s="112">
        <v>1.0</v>
      </c>
      <c r="AI1179" s="68" t="s">
        <v>64</v>
      </c>
      <c r="AJ1179" s="112">
        <v>0.0</v>
      </c>
      <c r="AK1179" s="6"/>
      <c r="AL1179" s="6"/>
      <c r="AM1179" s="112">
        <v>0.0</v>
      </c>
      <c r="AN1179" s="112">
        <v>0.0</v>
      </c>
      <c r="AO1179" s="112">
        <v>100.0</v>
      </c>
      <c r="AP1179" s="112">
        <v>1.0</v>
      </c>
      <c r="AQ1179" s="112">
        <v>1.48</v>
      </c>
      <c r="AR1179" s="112">
        <v>1.349097</v>
      </c>
      <c r="AS1179" s="112">
        <v>75.63232</v>
      </c>
      <c r="AT1179" s="112">
        <v>0.3347694</v>
      </c>
      <c r="AU1179" s="112">
        <v>1.306901</v>
      </c>
      <c r="AV1179" s="112">
        <v>1.148759</v>
      </c>
      <c r="AW1179" s="112">
        <v>4.206525</v>
      </c>
      <c r="AX1179" s="112">
        <v>0.0</v>
      </c>
      <c r="AY1179" s="112">
        <v>0.7441298</v>
      </c>
      <c r="AZ1179" s="112">
        <v>-1.31295</v>
      </c>
    </row>
    <row r="1180" hidden="1">
      <c r="A1180">
        <f t="shared" si="2"/>
        <v>0</v>
      </c>
      <c r="B1180" t="str">
        <f t="shared" si="3"/>
        <v/>
      </c>
      <c r="C1180" t="str">
        <f>if(and(D$4&gt;1,E1180=PROSES!$D$22),,D1180)</f>
        <v/>
      </c>
      <c r="D1180" s="1" t="str">
        <f>if(and(F$4&gt;1,F1180=PROSES!$B$10),,F1180)</f>
        <v/>
      </c>
      <c r="E1180" t="str">
        <f t="shared" si="4"/>
        <v/>
      </c>
      <c r="F1180" t="str">
        <f t="shared" si="5"/>
        <v/>
      </c>
      <c r="G1180" s="1" t="str">
        <f>if(Z1180=PROSES!$E$29,T1180,)</f>
        <v/>
      </c>
      <c r="H1180" t="str">
        <f>if(X1180=PROSES!$E$29,T1180,)</f>
        <v/>
      </c>
      <c r="I1180" t="str">
        <f t="shared" si="6"/>
        <v/>
      </c>
      <c r="J1180" t="str">
        <f>if(and($K$4&gt;1,R1180=PROSES!$C$2),,K1180)</f>
        <v/>
      </c>
      <c r="K1180" s="1" t="str">
        <f>if(and($L$4&gt;1,L1180=PROSES!$B$2),,L1180)</f>
        <v/>
      </c>
      <c r="L1180" t="str">
        <f t="shared" si="7"/>
        <v/>
      </c>
      <c r="M1180" t="str">
        <f>if(Z1180=PROSES!$B$3,T1180,)</f>
        <v/>
      </c>
      <c r="N1180" t="str">
        <f>if(X1180=PROSES!$B$3,T1180,)</f>
        <v/>
      </c>
      <c r="O1180" t="str">
        <f t="shared" si="8"/>
        <v/>
      </c>
      <c r="P1180" t="str">
        <f>if(Z1180=PROSES!$B$1,T1180,)</f>
        <v/>
      </c>
      <c r="Q1180" t="str">
        <f>if(X1180=PROSES!$B$1,T1180,)</f>
        <v/>
      </c>
      <c r="R1180" t="str">
        <f t="shared" si="9"/>
        <v>SURABAYA BARAT5SEKARPUTIH5</v>
      </c>
      <c r="S1180" s="3"/>
      <c r="T1180" s="68" t="s">
        <v>1905</v>
      </c>
      <c r="U1180" s="68" t="s">
        <v>82</v>
      </c>
      <c r="V1180" s="68" t="s">
        <v>82</v>
      </c>
      <c r="W1180" s="68" t="s">
        <v>83</v>
      </c>
      <c r="X1180" s="68" t="s">
        <v>86</v>
      </c>
      <c r="Y1180" s="68" t="s">
        <v>88</v>
      </c>
      <c r="Z1180" s="68" t="s">
        <v>1906</v>
      </c>
      <c r="AA1180" s="68" t="s">
        <v>85</v>
      </c>
      <c r="AB1180" s="6"/>
      <c r="AC1180" s="6"/>
      <c r="AD1180" s="112">
        <v>0.0</v>
      </c>
      <c r="AE1180" s="112">
        <v>1.0</v>
      </c>
      <c r="AF1180" s="6"/>
      <c r="AG1180" s="112">
        <v>24.05</v>
      </c>
      <c r="AH1180" s="112">
        <v>1.0</v>
      </c>
      <c r="AI1180" s="68" t="s">
        <v>64</v>
      </c>
      <c r="AJ1180" s="112">
        <v>0.0</v>
      </c>
      <c r="AK1180" s="6"/>
      <c r="AL1180" s="6"/>
      <c r="AM1180" s="112">
        <v>0.0</v>
      </c>
      <c r="AN1180" s="112">
        <v>0.0</v>
      </c>
      <c r="AO1180" s="112">
        <v>100.0</v>
      </c>
      <c r="AP1180" s="112">
        <v>1.0</v>
      </c>
      <c r="AQ1180" s="112">
        <v>1.48</v>
      </c>
      <c r="AR1180" s="112">
        <v>4.739377</v>
      </c>
      <c r="AS1180" s="112">
        <v>75.63232</v>
      </c>
      <c r="AT1180" s="112">
        <v>1.176045</v>
      </c>
      <c r="AU1180" s="112">
        <v>4.591145</v>
      </c>
      <c r="AV1180" s="112">
        <v>4.03559</v>
      </c>
      <c r="AW1180" s="112">
        <v>14.77752</v>
      </c>
      <c r="AX1180" s="112">
        <v>0.0</v>
      </c>
      <c r="AY1180" s="112">
        <v>0.7441298</v>
      </c>
      <c r="AZ1180" s="112">
        <v>-1.31295</v>
      </c>
    </row>
    <row r="1181" hidden="1">
      <c r="A1181">
        <f t="shared" si="2"/>
        <v>0</v>
      </c>
      <c r="B1181" t="str">
        <f t="shared" si="3"/>
        <v/>
      </c>
      <c r="C1181" t="str">
        <f>if(and(D$4&gt;1,E1181=PROSES!$D$22),,D1181)</f>
        <v/>
      </c>
      <c r="D1181" s="1" t="str">
        <f>if(and(F$4&gt;1,F1181=PROSES!$B$10),,F1181)</f>
        <v/>
      </c>
      <c r="E1181" t="str">
        <f t="shared" si="4"/>
        <v/>
      </c>
      <c r="F1181" t="str">
        <f t="shared" si="5"/>
        <v/>
      </c>
      <c r="G1181" s="1" t="str">
        <f>if(Z1181=PROSES!$E$29,T1181,)</f>
        <v/>
      </c>
      <c r="H1181" t="str">
        <f>if(X1181=PROSES!$E$29,T1181,)</f>
        <v/>
      </c>
      <c r="I1181" t="str">
        <f t="shared" si="6"/>
        <v/>
      </c>
      <c r="J1181" t="str">
        <f>if(and($K$4&gt;1,R1181=PROSES!$C$2),,K1181)</f>
        <v/>
      </c>
      <c r="K1181" s="1" t="str">
        <f>if(and($L$4&gt;1,L1181=PROSES!$B$2),,L1181)</f>
        <v/>
      </c>
      <c r="L1181" t="str">
        <f t="shared" si="7"/>
        <v/>
      </c>
      <c r="M1181" t="str">
        <f>if(Z1181=PROSES!$B$3,T1181,)</f>
        <v/>
      </c>
      <c r="N1181" t="str">
        <f>if(X1181=PROSES!$B$3,T1181,)</f>
        <v/>
      </c>
      <c r="O1181" t="str">
        <f t="shared" si="8"/>
        <v/>
      </c>
      <c r="P1181" t="str">
        <f>if(Z1181=PROSES!$B$1,T1181,)</f>
        <v/>
      </c>
      <c r="Q1181" t="str">
        <f>if(X1181=PROSES!$B$1,T1181,)</f>
        <v/>
      </c>
      <c r="R1181" t="str">
        <f t="shared" si="9"/>
        <v>SURABAYA BARAT5SAWAHAN5</v>
      </c>
      <c r="S1181" s="3"/>
      <c r="T1181" s="68" t="s">
        <v>1907</v>
      </c>
      <c r="U1181" s="68" t="s">
        <v>82</v>
      </c>
      <c r="V1181" s="68" t="s">
        <v>82</v>
      </c>
      <c r="W1181" s="68" t="s">
        <v>83</v>
      </c>
      <c r="X1181" s="68" t="s">
        <v>86</v>
      </c>
      <c r="Y1181" s="68" t="s">
        <v>85</v>
      </c>
      <c r="Z1181" s="68" t="s">
        <v>1908</v>
      </c>
      <c r="AA1181" s="68" t="s">
        <v>88</v>
      </c>
      <c r="AB1181" s="6"/>
      <c r="AC1181" s="6"/>
      <c r="AD1181" s="112">
        <v>0.0</v>
      </c>
      <c r="AE1181" s="112">
        <v>1.0</v>
      </c>
      <c r="AF1181" s="6"/>
      <c r="AG1181" s="112">
        <v>16.08</v>
      </c>
      <c r="AH1181" s="112">
        <v>1.0</v>
      </c>
      <c r="AI1181" s="68" t="s">
        <v>64</v>
      </c>
      <c r="AJ1181" s="112">
        <v>0.0</v>
      </c>
      <c r="AK1181" s="6"/>
      <c r="AL1181" s="6"/>
      <c r="AM1181" s="112">
        <v>0.0</v>
      </c>
      <c r="AN1181" s="112">
        <v>0.0</v>
      </c>
      <c r="AO1181" s="112">
        <v>100.0</v>
      </c>
      <c r="AP1181" s="112">
        <v>1.0</v>
      </c>
      <c r="AQ1181" s="112">
        <v>1.48</v>
      </c>
      <c r="AR1181" s="112">
        <v>3.168781</v>
      </c>
      <c r="AS1181" s="112">
        <v>75.63232</v>
      </c>
      <c r="AT1181" s="112">
        <v>0.786312</v>
      </c>
      <c r="AU1181" s="112">
        <v>3.069672</v>
      </c>
      <c r="AV1181" s="112">
        <v>2.698224</v>
      </c>
      <c r="AW1181" s="112">
        <v>9.880356</v>
      </c>
      <c r="AX1181" s="112">
        <v>0.0</v>
      </c>
      <c r="AY1181" s="112">
        <v>0.7441298</v>
      </c>
      <c r="AZ1181" s="112">
        <v>-1.31295</v>
      </c>
    </row>
    <row r="1182" hidden="1">
      <c r="A1182">
        <f t="shared" si="2"/>
        <v>0</v>
      </c>
      <c r="B1182" t="str">
        <f t="shared" si="3"/>
        <v/>
      </c>
      <c r="C1182" t="str">
        <f>if(and(D$4&gt;1,E1182=PROSES!$D$22),,D1182)</f>
        <v/>
      </c>
      <c r="D1182" s="1" t="str">
        <f>if(and(F$4&gt;1,F1182=PROSES!$B$10),,F1182)</f>
        <v/>
      </c>
      <c r="E1182" t="str">
        <f t="shared" si="4"/>
        <v/>
      </c>
      <c r="F1182" t="str">
        <f t="shared" si="5"/>
        <v/>
      </c>
      <c r="G1182" s="1" t="str">
        <f>if(Z1182=PROSES!$E$29,T1182,)</f>
        <v/>
      </c>
      <c r="H1182" t="str">
        <f>if(X1182=PROSES!$E$29,T1182,)</f>
        <v/>
      </c>
      <c r="I1182" t="str">
        <f t="shared" si="6"/>
        <v/>
      </c>
      <c r="J1182" t="str">
        <f>if(and($K$4&gt;1,R1182=PROSES!$C$2),,K1182)</f>
        <v/>
      </c>
      <c r="K1182" s="1" t="str">
        <f>if(and($L$4&gt;1,L1182=PROSES!$B$2),,L1182)</f>
        <v/>
      </c>
      <c r="L1182" t="str">
        <f t="shared" si="7"/>
        <v/>
      </c>
      <c r="M1182" t="str">
        <f>if(Z1182=PROSES!$B$3,T1182,)</f>
        <v/>
      </c>
      <c r="N1182" t="str">
        <f>if(X1182=PROSES!$B$3,T1182,)</f>
        <v/>
      </c>
      <c r="O1182" t="str">
        <f t="shared" si="8"/>
        <v/>
      </c>
      <c r="P1182" t="str">
        <f>if(Z1182=PROSES!$B$1,T1182,)</f>
        <v/>
      </c>
      <c r="Q1182" t="str">
        <f>if(X1182=PROSES!$B$1,T1182,)</f>
        <v/>
      </c>
      <c r="R1182" t="str">
        <f t="shared" si="9"/>
        <v>SURABAYA BARAT5SAWAHAN5</v>
      </c>
      <c r="S1182" s="3"/>
      <c r="T1182" s="68" t="s">
        <v>1909</v>
      </c>
      <c r="U1182" s="68" t="s">
        <v>82</v>
      </c>
      <c r="V1182" s="68" t="s">
        <v>82</v>
      </c>
      <c r="W1182" s="68" t="s">
        <v>83</v>
      </c>
      <c r="X1182" s="68" t="s">
        <v>86</v>
      </c>
      <c r="Y1182" s="68" t="s">
        <v>85</v>
      </c>
      <c r="Z1182" s="68" t="s">
        <v>1908</v>
      </c>
      <c r="AA1182" s="68" t="s">
        <v>85</v>
      </c>
      <c r="AB1182" s="6"/>
      <c r="AC1182" s="6"/>
      <c r="AD1182" s="112">
        <v>0.0</v>
      </c>
      <c r="AE1182" s="112">
        <v>1.0</v>
      </c>
      <c r="AF1182" s="6"/>
      <c r="AG1182" s="112">
        <v>16.08</v>
      </c>
      <c r="AH1182" s="112">
        <v>1.0</v>
      </c>
      <c r="AI1182" s="68" t="s">
        <v>64</v>
      </c>
      <c r="AJ1182" s="112">
        <v>0.0</v>
      </c>
      <c r="AK1182" s="6"/>
      <c r="AL1182" s="6"/>
      <c r="AM1182" s="112">
        <v>0.0</v>
      </c>
      <c r="AN1182" s="112">
        <v>0.0</v>
      </c>
      <c r="AO1182" s="112">
        <v>100.0</v>
      </c>
      <c r="AP1182" s="112">
        <v>1.0</v>
      </c>
      <c r="AQ1182" s="112">
        <v>1.48</v>
      </c>
      <c r="AR1182" s="112">
        <v>3.168781</v>
      </c>
      <c r="AS1182" s="112">
        <v>75.63232</v>
      </c>
      <c r="AT1182" s="112">
        <v>0.786312</v>
      </c>
      <c r="AU1182" s="112">
        <v>3.069672</v>
      </c>
      <c r="AV1182" s="112">
        <v>2.698224</v>
      </c>
      <c r="AW1182" s="112">
        <v>9.880356</v>
      </c>
      <c r="AX1182" s="112">
        <v>0.0</v>
      </c>
      <c r="AY1182" s="112">
        <v>0.7441298</v>
      </c>
      <c r="AZ1182" s="112">
        <v>-1.31295</v>
      </c>
    </row>
    <row r="1183" hidden="1">
      <c r="A1183">
        <f t="shared" si="2"/>
        <v>0</v>
      </c>
      <c r="B1183" t="str">
        <f t="shared" si="3"/>
        <v/>
      </c>
      <c r="C1183" t="str">
        <f>if(and(D$4&gt;1,E1183=PROSES!$D$22),,D1183)</f>
        <v/>
      </c>
      <c r="D1183" s="1" t="str">
        <f>if(and(F$4&gt;1,F1183=PROSES!$B$10),,F1183)</f>
        <v/>
      </c>
      <c r="E1183" t="str">
        <f t="shared" si="4"/>
        <v/>
      </c>
      <c r="F1183" t="str">
        <f t="shared" si="5"/>
        <v/>
      </c>
      <c r="G1183" s="1" t="str">
        <f>if(Z1183=PROSES!$E$29,T1183,)</f>
        <v/>
      </c>
      <c r="H1183" t="str">
        <f>if(X1183=PROSES!$E$29,T1183,)</f>
        <v/>
      </c>
      <c r="I1183" t="str">
        <f t="shared" si="6"/>
        <v/>
      </c>
      <c r="J1183" t="str">
        <f>if(and($K$4&gt;1,R1183=PROSES!$C$2),,K1183)</f>
        <v/>
      </c>
      <c r="K1183" s="1" t="str">
        <f>if(and($L$4&gt;1,L1183=PROSES!$B$2),,L1183)</f>
        <v/>
      </c>
      <c r="L1183" t="str">
        <f t="shared" si="7"/>
        <v/>
      </c>
      <c r="M1183" t="str">
        <f>if(Z1183=PROSES!$B$3,T1183,)</f>
        <v/>
      </c>
      <c r="N1183" t="str">
        <f>if(X1183=PROSES!$B$3,T1183,)</f>
        <v/>
      </c>
      <c r="O1183" t="str">
        <f t="shared" si="8"/>
        <v/>
      </c>
      <c r="P1183" t="str">
        <f>if(Z1183=PROSES!$B$1,T1183,)</f>
        <v/>
      </c>
      <c r="Q1183" t="str">
        <f>if(X1183=PROSES!$B$1,T1183,)</f>
        <v/>
      </c>
      <c r="R1183" t="str">
        <f t="shared" si="9"/>
        <v>SURABAYA BARAT5TANDES5</v>
      </c>
      <c r="S1183" s="3"/>
      <c r="T1183" s="68" t="s">
        <v>1910</v>
      </c>
      <c r="U1183" s="68" t="s">
        <v>82</v>
      </c>
      <c r="V1183" s="68" t="s">
        <v>82</v>
      </c>
      <c r="W1183" s="68" t="s">
        <v>765</v>
      </c>
      <c r="X1183" s="68" t="s">
        <v>86</v>
      </c>
      <c r="Y1183" s="68" t="s">
        <v>85</v>
      </c>
      <c r="Z1183" s="68" t="s">
        <v>952</v>
      </c>
      <c r="AA1183" s="68" t="s">
        <v>85</v>
      </c>
      <c r="AB1183" s="6"/>
      <c r="AC1183" s="6"/>
      <c r="AD1183" s="112">
        <v>0.0</v>
      </c>
      <c r="AE1183" s="112">
        <v>1.0</v>
      </c>
      <c r="AF1183" s="6"/>
      <c r="AG1183" s="112">
        <v>14.78</v>
      </c>
      <c r="AH1183" s="112">
        <v>1.0</v>
      </c>
      <c r="AI1183" s="68" t="s">
        <v>64</v>
      </c>
      <c r="AJ1183" s="112">
        <v>0.0</v>
      </c>
      <c r="AK1183" s="6"/>
      <c r="AL1183" s="6"/>
      <c r="AM1183" s="112">
        <v>0.0</v>
      </c>
      <c r="AN1183" s="112">
        <v>0.0</v>
      </c>
      <c r="AO1183" s="112">
        <v>100.0</v>
      </c>
      <c r="AP1183" s="112">
        <v>1.0</v>
      </c>
      <c r="AQ1183" s="112">
        <v>0.74</v>
      </c>
      <c r="AR1183" s="112">
        <v>5.825197</v>
      </c>
      <c r="AS1183" s="112">
        <v>75.63232</v>
      </c>
      <c r="AT1183" s="112">
        <v>1.445484</v>
      </c>
      <c r="AU1183" s="112">
        <v>5.643004</v>
      </c>
      <c r="AV1183" s="112">
        <v>4.960168</v>
      </c>
      <c r="AW1183" s="112">
        <v>18.16314</v>
      </c>
      <c r="AX1183" s="112">
        <v>0.0</v>
      </c>
      <c r="AY1183" s="112">
        <v>0.7441298</v>
      </c>
      <c r="AZ1183" s="112">
        <v>-1.31295</v>
      </c>
    </row>
    <row r="1184" hidden="1">
      <c r="A1184">
        <f t="shared" si="2"/>
        <v>0</v>
      </c>
      <c r="B1184" t="str">
        <f t="shared" si="3"/>
        <v/>
      </c>
      <c r="C1184" t="str">
        <f>if(and(D$4&gt;1,E1184=PROSES!$D$22),,D1184)</f>
        <v/>
      </c>
      <c r="D1184" s="1" t="str">
        <f>if(and(F$4&gt;1,F1184=PROSES!$B$10),,F1184)</f>
        <v/>
      </c>
      <c r="E1184" t="str">
        <f t="shared" si="4"/>
        <v/>
      </c>
      <c r="F1184" t="str">
        <f t="shared" si="5"/>
        <v/>
      </c>
      <c r="G1184" s="1" t="str">
        <f>if(Z1184=PROSES!$E$29,T1184,)</f>
        <v/>
      </c>
      <c r="H1184" t="str">
        <f>if(X1184=PROSES!$E$29,T1184,)</f>
        <v/>
      </c>
      <c r="I1184" t="str">
        <f t="shared" si="6"/>
        <v/>
      </c>
      <c r="J1184" t="str">
        <f>if(and($K$4&gt;1,R1184=PROSES!$C$2),,K1184)</f>
        <v/>
      </c>
      <c r="K1184" s="1" t="str">
        <f>if(and($L$4&gt;1,L1184=PROSES!$B$2),,L1184)</f>
        <v/>
      </c>
      <c r="L1184" t="str">
        <f t="shared" si="7"/>
        <v/>
      </c>
      <c r="M1184" t="str">
        <f>if(Z1184=PROSES!$B$3,T1184,)</f>
        <v/>
      </c>
      <c r="N1184" t="str">
        <f>if(X1184=PROSES!$B$3,T1184,)</f>
        <v/>
      </c>
      <c r="O1184" t="str">
        <f t="shared" si="8"/>
        <v/>
      </c>
      <c r="P1184" t="str">
        <f>if(Z1184=PROSES!$B$1,T1184,)</f>
        <v/>
      </c>
      <c r="Q1184" t="str">
        <f>if(X1184=PROSES!$B$1,T1184,)</f>
        <v/>
      </c>
      <c r="R1184" t="str">
        <f t="shared" si="9"/>
        <v>SURABAYA BARAT5TANDES5</v>
      </c>
      <c r="S1184" s="3"/>
      <c r="T1184" s="68" t="s">
        <v>1911</v>
      </c>
      <c r="U1184" s="68" t="s">
        <v>82</v>
      </c>
      <c r="V1184" s="68" t="s">
        <v>82</v>
      </c>
      <c r="W1184" s="68" t="s">
        <v>765</v>
      </c>
      <c r="X1184" s="68" t="s">
        <v>86</v>
      </c>
      <c r="Y1184" s="68" t="s">
        <v>85</v>
      </c>
      <c r="Z1184" s="68" t="s">
        <v>952</v>
      </c>
      <c r="AA1184" s="68" t="s">
        <v>85</v>
      </c>
      <c r="AB1184" s="6"/>
      <c r="AC1184" s="6"/>
      <c r="AD1184" s="112">
        <v>0.0</v>
      </c>
      <c r="AE1184" s="112">
        <v>1.0</v>
      </c>
      <c r="AF1184" s="6"/>
      <c r="AG1184" s="112">
        <v>14.78</v>
      </c>
      <c r="AH1184" s="112">
        <v>1.0</v>
      </c>
      <c r="AI1184" s="68" t="s">
        <v>64</v>
      </c>
      <c r="AJ1184" s="112">
        <v>0.0</v>
      </c>
      <c r="AK1184" s="6"/>
      <c r="AL1184" s="6"/>
      <c r="AM1184" s="112">
        <v>0.0</v>
      </c>
      <c r="AN1184" s="112">
        <v>0.0</v>
      </c>
      <c r="AO1184" s="112">
        <v>100.0</v>
      </c>
      <c r="AP1184" s="112">
        <v>1.0</v>
      </c>
      <c r="AQ1184" s="112">
        <v>0.74</v>
      </c>
      <c r="AR1184" s="112">
        <v>5.825197</v>
      </c>
      <c r="AS1184" s="112">
        <v>75.63232</v>
      </c>
      <c r="AT1184" s="112">
        <v>1.445484</v>
      </c>
      <c r="AU1184" s="112">
        <v>5.643004</v>
      </c>
      <c r="AV1184" s="112">
        <v>4.960168</v>
      </c>
      <c r="AW1184" s="112">
        <v>18.16314</v>
      </c>
      <c r="AX1184" s="112">
        <v>0.0</v>
      </c>
      <c r="AY1184" s="112">
        <v>0.7441298</v>
      </c>
      <c r="AZ1184" s="112">
        <v>-1.31295</v>
      </c>
    </row>
    <row r="1185" hidden="1">
      <c r="A1185">
        <f t="shared" si="2"/>
        <v>0</v>
      </c>
      <c r="B1185" t="str">
        <f t="shared" si="3"/>
        <v/>
      </c>
      <c r="C1185" t="str">
        <f>if(and(D$4&gt;1,E1185=PROSES!$D$22),,D1185)</f>
        <v/>
      </c>
      <c r="D1185" s="1" t="str">
        <f>if(and(F$4&gt;1,F1185=PROSES!$B$10),,F1185)</f>
        <v/>
      </c>
      <c r="E1185" t="str">
        <f t="shared" si="4"/>
        <v/>
      </c>
      <c r="F1185" t="str">
        <f t="shared" si="5"/>
        <v/>
      </c>
      <c r="G1185" s="1" t="str">
        <f>if(Z1185=PROSES!$E$29,T1185,)</f>
        <v/>
      </c>
      <c r="H1185" t="str">
        <f>if(X1185=PROSES!$E$29,T1185,)</f>
        <v/>
      </c>
      <c r="I1185" t="str">
        <f t="shared" si="6"/>
        <v/>
      </c>
      <c r="J1185" t="str">
        <f>if(and($K$4&gt;1,R1185=PROSES!$C$2),,K1185)</f>
        <v/>
      </c>
      <c r="K1185" s="1" t="str">
        <f>if(and($L$4&gt;1,L1185=PROSES!$B$2),,L1185)</f>
        <v/>
      </c>
      <c r="L1185" t="str">
        <f t="shared" si="7"/>
        <v/>
      </c>
      <c r="M1185" t="str">
        <f>if(Z1185=PROSES!$B$3,T1185,)</f>
        <v/>
      </c>
      <c r="N1185" t="str">
        <f>if(X1185=PROSES!$B$3,T1185,)</f>
        <v/>
      </c>
      <c r="O1185" t="str">
        <f t="shared" si="8"/>
        <v/>
      </c>
      <c r="P1185" t="str">
        <f>if(Z1185=PROSES!$B$1,T1185,)</f>
        <v/>
      </c>
      <c r="Q1185" t="str">
        <f>if(X1185=PROSES!$B$1,T1185,)</f>
        <v/>
      </c>
      <c r="R1185" t="str">
        <f t="shared" si="9"/>
        <v>SURABAYA SELATAN5RUNGKUT5</v>
      </c>
      <c r="S1185" s="3"/>
      <c r="T1185" s="68" t="s">
        <v>1912</v>
      </c>
      <c r="U1185" s="68" t="s">
        <v>82</v>
      </c>
      <c r="V1185" s="68" t="s">
        <v>82</v>
      </c>
      <c r="W1185" s="68" t="s">
        <v>572</v>
      </c>
      <c r="X1185" s="68" t="s">
        <v>1913</v>
      </c>
      <c r="Y1185" s="68" t="s">
        <v>88</v>
      </c>
      <c r="Z1185" s="68" t="s">
        <v>1213</v>
      </c>
      <c r="AA1185" s="68" t="s">
        <v>88</v>
      </c>
      <c r="AB1185" s="6"/>
      <c r="AC1185" s="6"/>
      <c r="AD1185" s="112">
        <v>0.0</v>
      </c>
      <c r="AE1185" s="112">
        <v>1.0</v>
      </c>
      <c r="AF1185" s="6"/>
      <c r="AG1185" s="112">
        <v>9.545</v>
      </c>
      <c r="AH1185" s="112">
        <v>1.0</v>
      </c>
      <c r="AI1185" s="68" t="s">
        <v>64</v>
      </c>
      <c r="AJ1185" s="112">
        <v>0.0</v>
      </c>
      <c r="AK1185" s="6"/>
      <c r="AL1185" s="6"/>
      <c r="AM1185" s="112">
        <v>0.0</v>
      </c>
      <c r="AN1185" s="112">
        <v>0.0</v>
      </c>
      <c r="AO1185" s="112">
        <v>100.0</v>
      </c>
      <c r="AP1185" s="112">
        <v>1.0</v>
      </c>
      <c r="AQ1185" s="112">
        <v>1.5</v>
      </c>
      <c r="AR1185" s="112">
        <v>2.623749</v>
      </c>
      <c r="AS1185" s="112">
        <v>81.69598</v>
      </c>
      <c r="AT1185" s="112">
        <v>0.3789365</v>
      </c>
      <c r="AU1185" s="112">
        <v>2.59624</v>
      </c>
      <c r="AV1185" s="112">
        <v>1.810687</v>
      </c>
      <c r="AW1185" s="112">
        <v>7.78872</v>
      </c>
      <c r="AX1185" s="112">
        <v>0.0</v>
      </c>
      <c r="AY1185" s="112">
        <v>0.6842953</v>
      </c>
      <c r="AZ1185" s="112">
        <v>-7.111392</v>
      </c>
    </row>
    <row r="1186" hidden="1">
      <c r="A1186">
        <f t="shared" si="2"/>
        <v>0</v>
      </c>
      <c r="B1186" t="str">
        <f t="shared" si="3"/>
        <v/>
      </c>
      <c r="C1186" t="str">
        <f>if(and(D$4&gt;1,E1186=PROSES!$D$22),,D1186)</f>
        <v/>
      </c>
      <c r="D1186" s="1" t="str">
        <f>if(and(F$4&gt;1,F1186=PROSES!$B$10),,F1186)</f>
        <v/>
      </c>
      <c r="E1186" t="str">
        <f t="shared" si="4"/>
        <v/>
      </c>
      <c r="F1186" t="str">
        <f t="shared" si="5"/>
        <v/>
      </c>
      <c r="G1186" s="1" t="str">
        <f>if(Z1186=PROSES!$E$29,T1186,)</f>
        <v/>
      </c>
      <c r="H1186" t="str">
        <f>if(X1186=PROSES!$E$29,T1186,)</f>
        <v/>
      </c>
      <c r="I1186" t="str">
        <f t="shared" si="6"/>
        <v/>
      </c>
      <c r="J1186" t="str">
        <f>if(and($K$4&gt;1,R1186=PROSES!$C$2),,K1186)</f>
        <v/>
      </c>
      <c r="K1186" s="1" t="str">
        <f>if(and($L$4&gt;1,L1186=PROSES!$B$2),,L1186)</f>
        <v/>
      </c>
      <c r="L1186" t="str">
        <f t="shared" si="7"/>
        <v/>
      </c>
      <c r="M1186" t="str">
        <f>if(Z1186=PROSES!$B$3,T1186,)</f>
        <v/>
      </c>
      <c r="N1186" t="str">
        <f>if(X1186=PROSES!$B$3,T1186,)</f>
        <v/>
      </c>
      <c r="O1186" t="str">
        <f t="shared" si="8"/>
        <v/>
      </c>
      <c r="P1186" t="str">
        <f>if(Z1186=PROSES!$B$1,T1186,)</f>
        <v/>
      </c>
      <c r="Q1186" t="str">
        <f>if(X1186=PROSES!$B$1,T1186,)</f>
        <v/>
      </c>
      <c r="R1186" t="str">
        <f t="shared" si="9"/>
        <v>RUNGKUT5SURABAYA SELATAN5</v>
      </c>
      <c r="S1186" s="3"/>
      <c r="T1186" s="68" t="s">
        <v>1914</v>
      </c>
      <c r="U1186" s="68" t="s">
        <v>82</v>
      </c>
      <c r="V1186" s="68" t="s">
        <v>82</v>
      </c>
      <c r="W1186" s="68" t="s">
        <v>572</v>
      </c>
      <c r="X1186" s="68" t="s">
        <v>1213</v>
      </c>
      <c r="Y1186" s="68" t="s">
        <v>85</v>
      </c>
      <c r="Z1186" s="68" t="s">
        <v>1913</v>
      </c>
      <c r="AA1186" s="68" t="s">
        <v>85</v>
      </c>
      <c r="AB1186" s="6"/>
      <c r="AC1186" s="6"/>
      <c r="AD1186" s="112">
        <v>0.0</v>
      </c>
      <c r="AE1186" s="112">
        <v>1.0</v>
      </c>
      <c r="AF1186" s="6"/>
      <c r="AG1186" s="112">
        <v>9.545</v>
      </c>
      <c r="AH1186" s="112">
        <v>1.0</v>
      </c>
      <c r="AI1186" s="68" t="s">
        <v>64</v>
      </c>
      <c r="AJ1186" s="112">
        <v>0.0</v>
      </c>
      <c r="AK1186" s="6"/>
      <c r="AL1186" s="6"/>
      <c r="AM1186" s="112">
        <v>0.0</v>
      </c>
      <c r="AN1186" s="112">
        <v>0.0</v>
      </c>
      <c r="AO1186" s="112">
        <v>100.0</v>
      </c>
      <c r="AP1186" s="112">
        <v>1.0</v>
      </c>
      <c r="AQ1186" s="112">
        <v>1.5</v>
      </c>
      <c r="AR1186" s="112">
        <v>2.623749</v>
      </c>
      <c r="AS1186" s="112">
        <v>81.69598</v>
      </c>
      <c r="AT1186" s="112">
        <v>0.3789365</v>
      </c>
      <c r="AU1186" s="112">
        <v>2.59624</v>
      </c>
      <c r="AV1186" s="112">
        <v>1.810687</v>
      </c>
      <c r="AW1186" s="112">
        <v>7.78872</v>
      </c>
      <c r="AX1186" s="112">
        <v>0.0</v>
      </c>
      <c r="AY1186" s="112">
        <v>0.6842953</v>
      </c>
      <c r="AZ1186" s="112">
        <v>-7.111392</v>
      </c>
    </row>
    <row r="1187" hidden="1">
      <c r="A1187">
        <f t="shared" si="2"/>
        <v>0</v>
      </c>
      <c r="B1187" t="str">
        <f t="shared" si="3"/>
        <v/>
      </c>
      <c r="C1187" t="str">
        <f>if(and(D$4&gt;1,E1187=PROSES!$D$22),,D1187)</f>
        <v/>
      </c>
      <c r="D1187" s="1" t="str">
        <f>if(and(F$4&gt;1,F1187=PROSES!$B$10),,F1187)</f>
        <v/>
      </c>
      <c r="E1187" t="str">
        <f t="shared" si="4"/>
        <v/>
      </c>
      <c r="F1187" t="str">
        <f t="shared" si="5"/>
        <v/>
      </c>
      <c r="G1187" s="1" t="str">
        <f>if(Z1187=PROSES!$E$29,T1187,)</f>
        <v/>
      </c>
      <c r="H1187" t="str">
        <f>if(X1187=PROSES!$E$29,T1187,)</f>
        <v/>
      </c>
      <c r="I1187" t="str">
        <f t="shared" si="6"/>
        <v/>
      </c>
      <c r="J1187" t="str">
        <f>if(and($K$4&gt;1,R1187=PROSES!$C$2),,K1187)</f>
        <v/>
      </c>
      <c r="K1187" s="1" t="str">
        <f>if(and($L$4&gt;1,L1187=PROSES!$B$2),,L1187)</f>
        <v/>
      </c>
      <c r="L1187" t="str">
        <f t="shared" si="7"/>
        <v/>
      </c>
      <c r="M1187" t="str">
        <f>if(Z1187=PROSES!$B$3,T1187,)</f>
        <v/>
      </c>
      <c r="N1187" t="str">
        <f>if(X1187=PROSES!$B$3,T1187,)</f>
        <v/>
      </c>
      <c r="O1187" t="str">
        <f t="shared" si="8"/>
        <v/>
      </c>
      <c r="P1187" t="str">
        <f>if(Z1187=PROSES!$B$1,T1187,)</f>
        <v/>
      </c>
      <c r="Q1187" t="str">
        <f>if(X1187=PROSES!$B$1,T1187,)</f>
        <v/>
      </c>
      <c r="R1187" t="str">
        <f t="shared" si="9"/>
        <v>SETIABUDIDUKUH ATAS</v>
      </c>
      <c r="S1187" s="3"/>
      <c r="T1187" s="68" t="s">
        <v>1915</v>
      </c>
      <c r="U1187" s="68" t="s">
        <v>58</v>
      </c>
      <c r="V1187" s="68" t="s">
        <v>58</v>
      </c>
      <c r="W1187" s="68" t="s">
        <v>103</v>
      </c>
      <c r="X1187" s="68" t="s">
        <v>755</v>
      </c>
      <c r="Y1187" s="68" t="s">
        <v>61</v>
      </c>
      <c r="Z1187" s="68" t="s">
        <v>1916</v>
      </c>
      <c r="AA1187" s="68" t="s">
        <v>61</v>
      </c>
      <c r="AB1187" s="6"/>
      <c r="AC1187" s="6"/>
      <c r="AD1187" s="112">
        <v>0.0</v>
      </c>
      <c r="AE1187" s="112">
        <v>1.0</v>
      </c>
      <c r="AF1187" s="6"/>
      <c r="AG1187" s="112">
        <v>2.2</v>
      </c>
      <c r="AH1187" s="112">
        <v>1.0</v>
      </c>
      <c r="AI1187" s="68" t="s">
        <v>64</v>
      </c>
      <c r="AJ1187" s="112">
        <v>0.0</v>
      </c>
      <c r="AK1187" s="6"/>
      <c r="AL1187" s="6"/>
      <c r="AM1187" s="112">
        <v>0.0</v>
      </c>
      <c r="AN1187" s="112">
        <v>0.0</v>
      </c>
      <c r="AO1187" s="112">
        <v>100.0</v>
      </c>
      <c r="AP1187" s="112">
        <v>1.0</v>
      </c>
      <c r="AQ1187" s="112">
        <v>0.55</v>
      </c>
      <c r="AR1187" s="112">
        <v>0.3478018</v>
      </c>
      <c r="AS1187" s="112">
        <v>56.61149</v>
      </c>
      <c r="AT1187" s="112">
        <v>0.1914</v>
      </c>
      <c r="AU1187" s="112">
        <v>0.2904</v>
      </c>
      <c r="AV1187" s="112">
        <v>0.5214</v>
      </c>
      <c r="AW1187" s="112">
        <v>0.8712</v>
      </c>
      <c r="AX1187" s="112">
        <v>0.0</v>
      </c>
      <c r="AY1187" s="112">
        <v>0.6402146</v>
      </c>
      <c r="AZ1187" s="112">
        <v>3.784061</v>
      </c>
    </row>
    <row r="1188" hidden="1">
      <c r="A1188">
        <f t="shared" si="2"/>
        <v>0</v>
      </c>
      <c r="B1188" t="str">
        <f t="shared" si="3"/>
        <v/>
      </c>
      <c r="C1188" t="str">
        <f>if(and(D$4&gt;1,E1188=PROSES!$D$22),,D1188)</f>
        <v/>
      </c>
      <c r="D1188" s="1" t="str">
        <f>if(and(F$4&gt;1,F1188=PROSES!$B$10),,F1188)</f>
        <v/>
      </c>
      <c r="E1188" t="str">
        <f t="shared" si="4"/>
        <v/>
      </c>
      <c r="F1188" t="str">
        <f t="shared" si="5"/>
        <v/>
      </c>
      <c r="G1188" s="1" t="str">
        <f>if(Z1188=PROSES!$E$29,T1188,)</f>
        <v/>
      </c>
      <c r="H1188" t="str">
        <f>if(X1188=PROSES!$E$29,T1188,)</f>
        <v/>
      </c>
      <c r="I1188" t="str">
        <f t="shared" si="6"/>
        <v/>
      </c>
      <c r="J1188" t="str">
        <f>if(and($K$4&gt;1,R1188=PROSES!$C$2),,K1188)</f>
        <v/>
      </c>
      <c r="K1188" s="1" t="str">
        <f>if(and($L$4&gt;1,L1188=PROSES!$B$2),,L1188)</f>
        <v/>
      </c>
      <c r="L1188" t="str">
        <f t="shared" si="7"/>
        <v/>
      </c>
      <c r="M1188" t="str">
        <f>if(Z1188=PROSES!$B$3,T1188,)</f>
        <v/>
      </c>
      <c r="N1188" t="str">
        <f>if(X1188=PROSES!$B$3,T1188,)</f>
        <v/>
      </c>
      <c r="O1188" t="str">
        <f t="shared" si="8"/>
        <v/>
      </c>
      <c r="P1188" t="str">
        <f>if(Z1188=PROSES!$B$1,T1188,)</f>
        <v/>
      </c>
      <c r="Q1188" t="str">
        <f>if(X1188=PROSES!$B$1,T1188,)</f>
        <v/>
      </c>
      <c r="R1188" t="str">
        <f t="shared" si="9"/>
        <v>SETIABUDIDUKUH ATAS</v>
      </c>
      <c r="S1188" s="3"/>
      <c r="T1188" s="68" t="s">
        <v>1917</v>
      </c>
      <c r="U1188" s="68" t="s">
        <v>58</v>
      </c>
      <c r="V1188" s="68" t="s">
        <v>58</v>
      </c>
      <c r="W1188" s="68" t="s">
        <v>103</v>
      </c>
      <c r="X1188" s="68" t="s">
        <v>755</v>
      </c>
      <c r="Y1188" s="68" t="s">
        <v>66</v>
      </c>
      <c r="Z1188" s="68" t="s">
        <v>1916</v>
      </c>
      <c r="AA1188" s="68" t="s">
        <v>66</v>
      </c>
      <c r="AB1188" s="6"/>
      <c r="AC1188" s="6"/>
      <c r="AD1188" s="112">
        <v>0.0</v>
      </c>
      <c r="AE1188" s="112">
        <v>1.0</v>
      </c>
      <c r="AF1188" s="6"/>
      <c r="AG1188" s="112">
        <v>2.2</v>
      </c>
      <c r="AH1188" s="112">
        <v>1.0</v>
      </c>
      <c r="AI1188" s="68" t="s">
        <v>64</v>
      </c>
      <c r="AJ1188" s="112">
        <v>0.0</v>
      </c>
      <c r="AK1188" s="6"/>
      <c r="AL1188" s="6"/>
      <c r="AM1188" s="112">
        <v>0.0</v>
      </c>
      <c r="AN1188" s="112">
        <v>0.0</v>
      </c>
      <c r="AO1188" s="112">
        <v>100.0</v>
      </c>
      <c r="AP1188" s="112">
        <v>1.0</v>
      </c>
      <c r="AQ1188" s="112">
        <v>0.55</v>
      </c>
      <c r="AR1188" s="112">
        <v>0.3478018</v>
      </c>
      <c r="AS1188" s="112">
        <v>56.61149</v>
      </c>
      <c r="AT1188" s="112">
        <v>0.1914</v>
      </c>
      <c r="AU1188" s="112">
        <v>0.2904</v>
      </c>
      <c r="AV1188" s="112">
        <v>0.5214</v>
      </c>
      <c r="AW1188" s="112">
        <v>0.8712</v>
      </c>
      <c r="AX1188" s="112">
        <v>0.0</v>
      </c>
      <c r="AY1188" s="112">
        <v>0.6402146</v>
      </c>
      <c r="AZ1188" s="112">
        <v>3.784061</v>
      </c>
    </row>
    <row r="1189" hidden="1">
      <c r="A1189">
        <f t="shared" si="2"/>
        <v>0</v>
      </c>
      <c r="B1189" t="str">
        <f t="shared" si="3"/>
        <v/>
      </c>
      <c r="C1189" t="str">
        <f>if(and(D$4&gt;1,E1189=PROSES!$D$22),,D1189)</f>
        <v/>
      </c>
      <c r="D1189" s="1" t="str">
        <f>if(and(F$4&gt;1,F1189=PROSES!$B$10),,F1189)</f>
        <v/>
      </c>
      <c r="E1189" t="str">
        <f t="shared" si="4"/>
        <v/>
      </c>
      <c r="F1189" t="str">
        <f t="shared" si="5"/>
        <v/>
      </c>
      <c r="G1189" s="1" t="str">
        <f>if(Z1189=PROSES!$E$29,T1189,)</f>
        <v/>
      </c>
      <c r="H1189" t="str">
        <f>if(X1189=PROSES!$E$29,T1189,)</f>
        <v/>
      </c>
      <c r="I1189" t="str">
        <f t="shared" si="6"/>
        <v/>
      </c>
      <c r="J1189" t="str">
        <f>if(and($K$4&gt;1,R1189=PROSES!$C$2),,K1189)</f>
        <v/>
      </c>
      <c r="K1189" s="1" t="str">
        <f>if(and($L$4&gt;1,L1189=PROSES!$B$2),,L1189)</f>
        <v/>
      </c>
      <c r="L1189" t="str">
        <f t="shared" si="7"/>
        <v/>
      </c>
      <c r="M1189" t="str">
        <f>if(Z1189=PROSES!$B$3,T1189,)</f>
        <v/>
      </c>
      <c r="N1189" t="str">
        <f>if(X1189=PROSES!$B$3,T1189,)</f>
        <v/>
      </c>
      <c r="O1189" t="str">
        <f t="shared" si="8"/>
        <v/>
      </c>
      <c r="P1189" t="str">
        <f>if(Z1189=PROSES!$B$1,T1189,)</f>
        <v/>
      </c>
      <c r="Q1189" t="str">
        <f>if(X1189=PROSES!$B$1,T1189,)</f>
        <v/>
      </c>
      <c r="R1189" t="str">
        <f t="shared" si="9"/>
        <v>SIDOARJO5BUDURAN5</v>
      </c>
      <c r="S1189" s="3"/>
      <c r="T1189" s="68" t="s">
        <v>1918</v>
      </c>
      <c r="U1189" s="68" t="s">
        <v>82</v>
      </c>
      <c r="V1189" s="68" t="s">
        <v>82</v>
      </c>
      <c r="W1189" s="68" t="s">
        <v>765</v>
      </c>
      <c r="X1189" s="68" t="s">
        <v>1919</v>
      </c>
      <c r="Y1189" s="68" t="s">
        <v>85</v>
      </c>
      <c r="Z1189" s="68" t="s">
        <v>211</v>
      </c>
      <c r="AA1189" s="68" t="s">
        <v>85</v>
      </c>
      <c r="AB1189" s="6"/>
      <c r="AC1189" s="6"/>
      <c r="AD1189" s="112">
        <v>0.0</v>
      </c>
      <c r="AE1189" s="112">
        <v>1.0</v>
      </c>
      <c r="AF1189" s="6"/>
      <c r="AG1189" s="112">
        <v>2.412</v>
      </c>
      <c r="AH1189" s="112">
        <v>1.0</v>
      </c>
      <c r="AI1189" s="68" t="s">
        <v>64</v>
      </c>
      <c r="AJ1189" s="112">
        <v>0.0</v>
      </c>
      <c r="AK1189" s="6"/>
      <c r="AL1189" s="6"/>
      <c r="AM1189" s="112">
        <v>0.0</v>
      </c>
      <c r="AN1189" s="112">
        <v>0.0</v>
      </c>
      <c r="AO1189" s="112">
        <v>100.0</v>
      </c>
      <c r="AP1189" s="112">
        <v>1.0</v>
      </c>
      <c r="AQ1189" s="112">
        <v>0.74</v>
      </c>
      <c r="AR1189" s="112">
        <v>0.9506342</v>
      </c>
      <c r="AS1189" s="112">
        <v>75.63232</v>
      </c>
      <c r="AT1189" s="112">
        <v>0.2358936</v>
      </c>
      <c r="AU1189" s="112">
        <v>0.9209016</v>
      </c>
      <c r="AV1189" s="112">
        <v>0.8094671</v>
      </c>
      <c r="AW1189" s="112">
        <v>2.964107</v>
      </c>
      <c r="AX1189" s="112">
        <v>0.0</v>
      </c>
      <c r="AY1189" s="112">
        <v>0.7441298</v>
      </c>
      <c r="AZ1189" s="112">
        <v>-1.31295</v>
      </c>
    </row>
    <row r="1190" hidden="1">
      <c r="A1190">
        <f t="shared" si="2"/>
        <v>0</v>
      </c>
      <c r="B1190" t="str">
        <f t="shared" si="3"/>
        <v/>
      </c>
      <c r="C1190" t="str">
        <f>if(and(D$4&gt;1,E1190=PROSES!$D$22),,D1190)</f>
        <v/>
      </c>
      <c r="D1190" s="1" t="str">
        <f>if(and(F$4&gt;1,F1190=PROSES!$B$10),,F1190)</f>
        <v/>
      </c>
      <c r="E1190" t="str">
        <f t="shared" si="4"/>
        <v/>
      </c>
      <c r="F1190" t="str">
        <f t="shared" si="5"/>
        <v/>
      </c>
      <c r="G1190" s="1" t="str">
        <f>if(Z1190=PROSES!$E$29,T1190,)</f>
        <v/>
      </c>
      <c r="H1190" t="str">
        <f>if(X1190=PROSES!$E$29,T1190,)</f>
        <v/>
      </c>
      <c r="I1190" t="str">
        <f t="shared" si="6"/>
        <v/>
      </c>
      <c r="J1190" t="str">
        <f>if(and($K$4&gt;1,R1190=PROSES!$C$2),,K1190)</f>
        <v/>
      </c>
      <c r="K1190" s="1" t="str">
        <f>if(and($L$4&gt;1,L1190=PROSES!$B$2),,L1190)</f>
        <v/>
      </c>
      <c r="L1190" t="str">
        <f t="shared" si="7"/>
        <v/>
      </c>
      <c r="M1190" t="str">
        <f>if(Z1190=PROSES!$B$3,T1190,)</f>
        <v/>
      </c>
      <c r="N1190" t="str">
        <f>if(X1190=PROSES!$B$3,T1190,)</f>
        <v/>
      </c>
      <c r="O1190" t="str">
        <f t="shared" si="8"/>
        <v/>
      </c>
      <c r="P1190" t="str">
        <f>if(Z1190=PROSES!$B$1,T1190,)</f>
        <v/>
      </c>
      <c r="Q1190" t="str">
        <f>if(X1190=PROSES!$B$1,T1190,)</f>
        <v/>
      </c>
      <c r="R1190" t="str">
        <f t="shared" si="9"/>
        <v>SEMEN</v>
      </c>
      <c r="S1190" s="3"/>
      <c r="T1190" s="68" t="s">
        <v>1921</v>
      </c>
      <c r="U1190" s="68" t="s">
        <v>58</v>
      </c>
      <c r="V1190" s="68" t="s">
        <v>58</v>
      </c>
      <c r="W1190" s="68" t="s">
        <v>1922</v>
      </c>
      <c r="X1190" s="68"/>
      <c r="Y1190" s="68" t="s">
        <v>785</v>
      </c>
      <c r="Z1190" s="68" t="s">
        <v>1923</v>
      </c>
      <c r="AA1190" s="68" t="s">
        <v>540</v>
      </c>
      <c r="AB1190" s="6"/>
      <c r="AC1190" s="6"/>
      <c r="AD1190" s="112">
        <v>0.0</v>
      </c>
      <c r="AE1190" s="112">
        <v>1.0</v>
      </c>
      <c r="AF1190" s="6"/>
      <c r="AG1190" s="112">
        <v>0.7</v>
      </c>
      <c r="AH1190" s="112">
        <v>1.0</v>
      </c>
      <c r="AI1190" s="68" t="s">
        <v>64</v>
      </c>
      <c r="AJ1190" s="112">
        <v>0.0</v>
      </c>
      <c r="AK1190" s="6"/>
      <c r="AL1190" s="6"/>
      <c r="AM1190" s="112">
        <v>0.0</v>
      </c>
      <c r="AN1190" s="112">
        <v>0.0</v>
      </c>
      <c r="AO1190" s="112">
        <v>100.0</v>
      </c>
      <c r="AP1190" s="112">
        <v>1.0</v>
      </c>
      <c r="AQ1190" s="112">
        <v>1.0</v>
      </c>
      <c r="AR1190" s="112">
        <v>0.05096077</v>
      </c>
      <c r="AS1190" s="112">
        <v>52.81529</v>
      </c>
      <c r="AT1190" s="112">
        <v>0.0308</v>
      </c>
      <c r="AU1190" s="112">
        <v>0.0406</v>
      </c>
      <c r="AV1190" s="112">
        <v>0.1358</v>
      </c>
      <c r="AW1190" s="112">
        <v>0.1218</v>
      </c>
      <c r="AX1190" s="112">
        <v>0.0</v>
      </c>
      <c r="AY1190" s="112">
        <v>0.8682135</v>
      </c>
      <c r="AZ1190" s="112">
        <v>-15.09932</v>
      </c>
    </row>
    <row r="1191" hidden="1">
      <c r="A1191">
        <f t="shared" si="2"/>
        <v>0</v>
      </c>
      <c r="B1191" t="str">
        <f t="shared" si="3"/>
        <v/>
      </c>
      <c r="C1191" t="str">
        <f>if(and(D$4&gt;1,E1191=PROSES!$D$22),,D1191)</f>
        <v/>
      </c>
      <c r="D1191" s="1" t="str">
        <f>if(and(F$4&gt;1,F1191=PROSES!$B$10),,F1191)</f>
        <v/>
      </c>
      <c r="E1191" t="str">
        <f t="shared" si="4"/>
        <v/>
      </c>
      <c r="F1191" t="str">
        <f t="shared" si="5"/>
        <v/>
      </c>
      <c r="G1191" s="1" t="str">
        <f>if(Z1191=PROSES!$E$29,T1191,)</f>
        <v/>
      </c>
      <c r="H1191" t="str">
        <f>if(X1191=PROSES!$E$29,T1191,)</f>
        <v/>
      </c>
      <c r="I1191" t="str">
        <f t="shared" si="6"/>
        <v/>
      </c>
      <c r="J1191" t="str">
        <f>if(and($K$4&gt;1,R1191=PROSES!$C$2),,K1191)</f>
        <v/>
      </c>
      <c r="K1191" s="1" t="str">
        <f>if(and($L$4&gt;1,L1191=PROSES!$B$2),,L1191)</f>
        <v/>
      </c>
      <c r="L1191" t="str">
        <f t="shared" si="7"/>
        <v/>
      </c>
      <c r="M1191" t="str">
        <f>if(Z1191=PROSES!$B$3,T1191,)</f>
        <v/>
      </c>
      <c r="N1191" t="str">
        <f>if(X1191=PROSES!$B$3,T1191,)</f>
        <v/>
      </c>
      <c r="O1191" t="str">
        <f t="shared" si="8"/>
        <v/>
      </c>
      <c r="P1191" t="str">
        <f>if(Z1191=PROSES!$B$1,T1191,)</f>
        <v/>
      </c>
      <c r="Q1191" t="str">
        <f>if(X1191=PROSES!$B$1,T1191,)</f>
        <v/>
      </c>
      <c r="R1191" t="str">
        <f t="shared" si="9"/>
        <v>SEMEN5PT SEMEN CIBINONG5</v>
      </c>
      <c r="S1191" s="3"/>
      <c r="T1191" s="68" t="s">
        <v>1924</v>
      </c>
      <c r="U1191" s="68" t="s">
        <v>58</v>
      </c>
      <c r="V1191" s="68" t="s">
        <v>58</v>
      </c>
      <c r="W1191" s="68" t="s">
        <v>90</v>
      </c>
      <c r="X1191" s="68" t="s">
        <v>559</v>
      </c>
      <c r="Y1191" s="68" t="s">
        <v>66</v>
      </c>
      <c r="Z1191" s="68" t="s">
        <v>1925</v>
      </c>
      <c r="AA1191" s="68" t="s">
        <v>369</v>
      </c>
      <c r="AB1191" s="6"/>
      <c r="AC1191" s="6"/>
      <c r="AD1191" s="112">
        <v>0.0</v>
      </c>
      <c r="AE1191" s="112">
        <v>1.0</v>
      </c>
      <c r="AF1191" s="6"/>
      <c r="AG1191" s="112">
        <v>4.12</v>
      </c>
      <c r="AH1191" s="112">
        <v>1.0</v>
      </c>
      <c r="AI1191" s="68" t="s">
        <v>64</v>
      </c>
      <c r="AJ1191" s="112">
        <v>0.0</v>
      </c>
      <c r="AK1191" s="6"/>
      <c r="AL1191" s="6"/>
      <c r="AM1191" s="112">
        <v>0.0</v>
      </c>
      <c r="AN1191" s="112">
        <v>0.0</v>
      </c>
      <c r="AO1191" s="112">
        <v>100.0</v>
      </c>
      <c r="AP1191" s="112">
        <v>1.0</v>
      </c>
      <c r="AQ1191" s="112">
        <v>1.62</v>
      </c>
      <c r="AR1191" s="112">
        <v>1.167423</v>
      </c>
      <c r="AS1191" s="112">
        <v>82.15014</v>
      </c>
      <c r="AT1191" s="112">
        <v>0.159444</v>
      </c>
      <c r="AU1191" s="112">
        <v>1.156484</v>
      </c>
      <c r="AV1191" s="112">
        <v>0.777444</v>
      </c>
      <c r="AW1191" s="112">
        <v>3.469452</v>
      </c>
      <c r="AX1191" s="112">
        <v>0.0</v>
      </c>
      <c r="AY1191" s="112">
        <v>0.683587</v>
      </c>
      <c r="AZ1191" s="112">
        <v>-7.109503</v>
      </c>
    </row>
    <row r="1192" hidden="1">
      <c r="A1192">
        <f t="shared" si="2"/>
        <v>0</v>
      </c>
      <c r="B1192" t="str">
        <f t="shared" si="3"/>
        <v/>
      </c>
      <c r="C1192" t="str">
        <f>if(and(D$4&gt;1,E1192=PROSES!$D$22),,D1192)</f>
        <v/>
      </c>
      <c r="D1192" s="1" t="str">
        <f>if(and(F$4&gt;1,F1192=PROSES!$B$10),,F1192)</f>
        <v/>
      </c>
      <c r="E1192" t="str">
        <f t="shared" si="4"/>
        <v/>
      </c>
      <c r="F1192" t="str">
        <f t="shared" si="5"/>
        <v/>
      </c>
      <c r="G1192" s="1" t="str">
        <f>if(Z1192=PROSES!$E$29,T1192,)</f>
        <v/>
      </c>
      <c r="H1192" t="str">
        <f>if(X1192=PROSES!$E$29,T1192,)</f>
        <v/>
      </c>
      <c r="I1192" t="str">
        <f t="shared" si="6"/>
        <v/>
      </c>
      <c r="J1192" t="str">
        <f>if(and($K$4&gt;1,R1192=PROSES!$C$2),,K1192)</f>
        <v/>
      </c>
      <c r="K1192" s="1" t="str">
        <f>if(and($L$4&gt;1,L1192=PROSES!$B$2),,L1192)</f>
        <v/>
      </c>
      <c r="L1192" t="str">
        <f t="shared" si="7"/>
        <v/>
      </c>
      <c r="M1192" t="str">
        <f>if(Z1192=PROSES!$B$3,T1192,)</f>
        <v/>
      </c>
      <c r="N1192" t="str">
        <f>if(X1192=PROSES!$B$3,T1192,)</f>
        <v/>
      </c>
      <c r="O1192" t="str">
        <f t="shared" si="8"/>
        <v/>
      </c>
      <c r="P1192" t="str">
        <f>if(Z1192=PROSES!$B$1,T1192,)</f>
        <v/>
      </c>
      <c r="Q1192" t="str">
        <f>if(X1192=PROSES!$B$1,T1192,)</f>
        <v/>
      </c>
      <c r="R1192" t="str">
        <f t="shared" si="9"/>
        <v>SEMEN5PT SEMEN CIBINONG5</v>
      </c>
      <c r="S1192" s="3"/>
      <c r="T1192" s="68" t="s">
        <v>1926</v>
      </c>
      <c r="U1192" s="68" t="s">
        <v>58</v>
      </c>
      <c r="V1192" s="68" t="s">
        <v>58</v>
      </c>
      <c r="W1192" s="68" t="s">
        <v>90</v>
      </c>
      <c r="X1192" s="68" t="s">
        <v>559</v>
      </c>
      <c r="Y1192" s="68" t="s">
        <v>61</v>
      </c>
      <c r="Z1192" s="68" t="s">
        <v>1925</v>
      </c>
      <c r="AA1192" s="68" t="s">
        <v>369</v>
      </c>
      <c r="AB1192" s="6"/>
      <c r="AC1192" s="6"/>
      <c r="AD1192" s="112">
        <v>0.0</v>
      </c>
      <c r="AE1192" s="112">
        <v>1.0</v>
      </c>
      <c r="AF1192" s="6"/>
      <c r="AG1192" s="112">
        <v>4.12</v>
      </c>
      <c r="AH1192" s="112">
        <v>1.0</v>
      </c>
      <c r="AI1192" s="68" t="s">
        <v>64</v>
      </c>
      <c r="AJ1192" s="112">
        <v>0.0</v>
      </c>
      <c r="AK1192" s="6"/>
      <c r="AL1192" s="6"/>
      <c r="AM1192" s="112">
        <v>0.0</v>
      </c>
      <c r="AN1192" s="112">
        <v>0.0</v>
      </c>
      <c r="AO1192" s="112">
        <v>100.0</v>
      </c>
      <c r="AP1192" s="112">
        <v>1.0</v>
      </c>
      <c r="AQ1192" s="112">
        <v>1.62</v>
      </c>
      <c r="AR1192" s="112">
        <v>1.167423</v>
      </c>
      <c r="AS1192" s="112">
        <v>82.15014</v>
      </c>
      <c r="AT1192" s="112">
        <v>0.159444</v>
      </c>
      <c r="AU1192" s="112">
        <v>1.156484</v>
      </c>
      <c r="AV1192" s="112">
        <v>0.777444</v>
      </c>
      <c r="AW1192" s="112">
        <v>3.469452</v>
      </c>
      <c r="AX1192" s="112">
        <v>0.0</v>
      </c>
      <c r="AY1192" s="112">
        <v>0.683587</v>
      </c>
      <c r="AZ1192" s="112">
        <v>-7.109503</v>
      </c>
    </row>
    <row r="1193">
      <c r="A1193">
        <f t="shared" si="2"/>
        <v>0</v>
      </c>
      <c r="B1193" t="str">
        <f t="shared" si="3"/>
        <v/>
      </c>
      <c r="C1193" t="str">
        <f>if(and(D$4&gt;1,E1193=PROSES!$D$22),,D1193)</f>
        <v/>
      </c>
      <c r="D1193" s="1" t="str">
        <f>if(and(F$4&gt;1,F1193=PROSES!$B$10),,F1193)</f>
        <v/>
      </c>
      <c r="E1193" t="str">
        <f t="shared" si="4"/>
        <v/>
      </c>
      <c r="F1193" t="str">
        <f t="shared" si="5"/>
        <v/>
      </c>
      <c r="G1193" s="1" t="str">
        <f>if(Z1193=PROSES!$E$29,T1193,)</f>
        <v/>
      </c>
      <c r="H1193" t="str">
        <f>if(X1193=PROSES!$E$29,T1193,)</f>
        <v/>
      </c>
      <c r="I1193" t="str">
        <f t="shared" si="6"/>
        <v/>
      </c>
      <c r="J1193" t="str">
        <f>if(and($K$4&gt;1,R1193=PROSES!$C$2),,K1193)</f>
        <v/>
      </c>
      <c r="K1193" s="1" t="str">
        <f>if(and($L$4&gt;1,L1193=PROSES!$B$2),,L1193)</f>
        <v/>
      </c>
      <c r="L1193" t="str">
        <f t="shared" si="7"/>
        <v/>
      </c>
      <c r="M1193" t="str">
        <f>if(Z1193=PROSES!$B$3,T1193,)</f>
        <v/>
      </c>
      <c r="N1193" t="str">
        <f>if(X1193=PROSES!$B$3,T1193,)</f>
        <v/>
      </c>
      <c r="O1193" t="str">
        <f t="shared" si="8"/>
        <v/>
      </c>
      <c r="P1193" t="str">
        <f>if(Z1193=PROSES!$B$1,T1193,)</f>
        <v/>
      </c>
      <c r="Q1193" t="str">
        <f>if(X1193=PROSES!$B$1,T1193,)</f>
        <v/>
      </c>
      <c r="R1193" t="str">
        <f t="shared" si="9"/>
        <v>SEMEN NUSANTARALOMANIS</v>
      </c>
      <c r="S1193" s="3"/>
      <c r="T1193" s="68" t="s">
        <v>1927</v>
      </c>
      <c r="U1193" s="68" t="s">
        <v>176</v>
      </c>
      <c r="V1193" s="68" t="s">
        <v>176</v>
      </c>
      <c r="W1193" s="68" t="s">
        <v>171</v>
      </c>
      <c r="X1193" s="68" t="s">
        <v>1189</v>
      </c>
      <c r="Y1193" s="68">
        <v>2.0</v>
      </c>
      <c r="Z1193" s="68" t="s">
        <v>1334</v>
      </c>
      <c r="AA1193" s="68">
        <v>2.0</v>
      </c>
      <c r="AB1193" s="6"/>
      <c r="AC1193" s="6"/>
      <c r="AD1193" s="112">
        <v>0.0</v>
      </c>
      <c r="AE1193" s="112">
        <v>1.0</v>
      </c>
      <c r="AF1193" s="6"/>
      <c r="AG1193" s="112">
        <v>4.354</v>
      </c>
      <c r="AH1193" s="112">
        <v>1.0</v>
      </c>
      <c r="AI1193" s="68" t="s">
        <v>64</v>
      </c>
      <c r="AJ1193" s="112">
        <v>0.0</v>
      </c>
      <c r="AK1193" s="6"/>
      <c r="AL1193" s="6"/>
      <c r="AM1193" s="112">
        <v>0.0</v>
      </c>
      <c r="AN1193" s="112">
        <v>0.0</v>
      </c>
      <c r="AO1193" s="112">
        <v>100.0</v>
      </c>
      <c r="AP1193" s="112">
        <v>1.0</v>
      </c>
      <c r="AQ1193" s="112">
        <v>0.58</v>
      </c>
      <c r="AR1193" s="112">
        <v>1.82692</v>
      </c>
      <c r="AS1193" s="112">
        <v>70.94324</v>
      </c>
      <c r="AT1193" s="112">
        <v>0.596498</v>
      </c>
      <c r="AU1193" s="112">
        <v>1.726797</v>
      </c>
      <c r="AV1193" s="112">
        <v>1.249598</v>
      </c>
      <c r="AW1193" s="112">
        <v>5.180389</v>
      </c>
      <c r="AX1193" s="112">
        <v>0.0</v>
      </c>
      <c r="AY1193" s="112">
        <v>0.6412987</v>
      </c>
      <c r="AZ1193" s="112">
        <v>8.348166</v>
      </c>
    </row>
    <row r="1194">
      <c r="A1194">
        <f t="shared" si="2"/>
        <v>0</v>
      </c>
      <c r="B1194" t="str">
        <f t="shared" si="3"/>
        <v/>
      </c>
      <c r="C1194" t="str">
        <f>if(and(D$4&gt;1,E1194=PROSES!$D$22),,D1194)</f>
        <v/>
      </c>
      <c r="D1194" s="1" t="str">
        <f>if(and(F$4&gt;1,F1194=PROSES!$B$10),,F1194)</f>
        <v/>
      </c>
      <c r="E1194" t="str">
        <f t="shared" si="4"/>
        <v/>
      </c>
      <c r="F1194" t="str">
        <f t="shared" si="5"/>
        <v/>
      </c>
      <c r="G1194" s="1" t="str">
        <f>if(Z1194=PROSES!$E$29,T1194,)</f>
        <v/>
      </c>
      <c r="H1194" t="str">
        <f>if(X1194=PROSES!$E$29,T1194,)</f>
        <v/>
      </c>
      <c r="I1194" t="str">
        <f t="shared" si="6"/>
        <v/>
      </c>
      <c r="J1194" t="str">
        <f>if(and($K$4&gt;1,R1194=PROSES!$C$2),,K1194)</f>
        <v/>
      </c>
      <c r="K1194" s="1" t="str">
        <f>if(and($L$4&gt;1,L1194=PROSES!$B$2),,L1194)</f>
        <v/>
      </c>
      <c r="L1194" t="str">
        <f t="shared" si="7"/>
        <v/>
      </c>
      <c r="M1194" t="str">
        <f>if(Z1194=PROSES!$B$3,T1194,)</f>
        <v/>
      </c>
      <c r="N1194" t="str">
        <f>if(X1194=PROSES!$B$3,T1194,)</f>
        <v/>
      </c>
      <c r="O1194" t="str">
        <f t="shared" si="8"/>
        <v/>
      </c>
      <c r="P1194" t="str">
        <f>if(Z1194=PROSES!$B$1,T1194,)</f>
        <v/>
      </c>
      <c r="Q1194" t="str">
        <f>if(X1194=PROSES!$B$1,T1194,)</f>
        <v/>
      </c>
      <c r="R1194" t="str">
        <f t="shared" si="9"/>
        <v>SEMEN NUSANTARAPLTU CILACAP</v>
      </c>
      <c r="S1194" s="3"/>
      <c r="T1194" s="68" t="s">
        <v>1928</v>
      </c>
      <c r="U1194" s="68" t="s">
        <v>176</v>
      </c>
      <c r="V1194" s="68" t="s">
        <v>176</v>
      </c>
      <c r="W1194" s="68" t="s">
        <v>816</v>
      </c>
      <c r="X1194" s="68" t="s">
        <v>1189</v>
      </c>
      <c r="Y1194" s="68">
        <v>2.0</v>
      </c>
      <c r="Z1194" s="68" t="s">
        <v>1083</v>
      </c>
      <c r="AA1194" s="68" t="s">
        <v>78</v>
      </c>
      <c r="AB1194" s="6"/>
      <c r="AC1194" s="6"/>
      <c r="AD1194" s="112">
        <v>0.0</v>
      </c>
      <c r="AE1194" s="112">
        <v>1.0</v>
      </c>
      <c r="AF1194" s="6"/>
      <c r="AG1194" s="112">
        <v>13.314</v>
      </c>
      <c r="AH1194" s="112">
        <v>1.0</v>
      </c>
      <c r="AI1194" s="68" t="s">
        <v>64</v>
      </c>
      <c r="AJ1194" s="112">
        <v>0.0</v>
      </c>
      <c r="AK1194" s="6"/>
      <c r="AL1194" s="6"/>
      <c r="AM1194" s="112">
        <v>0.0</v>
      </c>
      <c r="AN1194" s="112">
        <v>0.0</v>
      </c>
      <c r="AO1194" s="112">
        <v>100.0</v>
      </c>
      <c r="AP1194" s="112">
        <v>1.0</v>
      </c>
      <c r="AQ1194" s="112">
        <v>1.16</v>
      </c>
      <c r="AR1194" s="112">
        <v>2.871398</v>
      </c>
      <c r="AS1194" s="112">
        <v>71.48104</v>
      </c>
      <c r="AT1194" s="112">
        <v>0.912009</v>
      </c>
      <c r="AU1194" s="112">
        <v>2.722713</v>
      </c>
      <c r="AV1194" s="112">
        <v>2.909109</v>
      </c>
      <c r="AW1194" s="112">
        <v>8.168139</v>
      </c>
      <c r="AX1194" s="112">
        <v>0.0</v>
      </c>
      <c r="AY1194" s="112">
        <v>0.673318</v>
      </c>
      <c r="AZ1194" s="112">
        <v>-1.621461</v>
      </c>
    </row>
    <row r="1195" hidden="1">
      <c r="A1195">
        <f t="shared" si="2"/>
        <v>0</v>
      </c>
      <c r="B1195" t="str">
        <f t="shared" si="3"/>
        <v/>
      </c>
      <c r="C1195" t="str">
        <f>if(and(D$4&gt;1,E1195=PROSES!$D$22),,D1195)</f>
        <v/>
      </c>
      <c r="D1195" s="1" t="str">
        <f>if(and(F$4&gt;1,F1195=PROSES!$B$10),,F1195)</f>
        <v/>
      </c>
      <c r="E1195" t="str">
        <f t="shared" si="4"/>
        <v/>
      </c>
      <c r="F1195" t="str">
        <f t="shared" si="5"/>
        <v/>
      </c>
      <c r="G1195" s="1" t="str">
        <f>if(Z1195=PROSES!$E$29,T1195,)</f>
        <v/>
      </c>
      <c r="H1195" t="str">
        <f>if(X1195=PROSES!$E$29,T1195,)</f>
        <v/>
      </c>
      <c r="I1195" t="str">
        <f t="shared" si="6"/>
        <v/>
      </c>
      <c r="J1195" t="str">
        <f>if(and($K$4&gt;1,R1195=PROSES!$C$2),,K1195)</f>
        <v/>
      </c>
      <c r="K1195" s="1" t="str">
        <f>if(and($L$4&gt;1,L1195=PROSES!$B$2),,L1195)</f>
        <v/>
      </c>
      <c r="L1195" t="str">
        <f t="shared" si="7"/>
        <v/>
      </c>
      <c r="M1195" t="str">
        <f>if(Z1195=PROSES!$B$3,T1195,)</f>
        <v/>
      </c>
      <c r="N1195" t="str">
        <f>if(X1195=PROSES!$B$3,T1195,)</f>
        <v/>
      </c>
      <c r="O1195" t="str">
        <f t="shared" si="8"/>
        <v/>
      </c>
      <c r="P1195" t="str">
        <f>if(Z1195=PROSES!$B$1,T1195,)</f>
        <v/>
      </c>
      <c r="Q1195" t="str">
        <f>if(X1195=PROSES!$B$1,T1195,)</f>
        <v/>
      </c>
      <c r="R1195" t="str">
        <f t="shared" si="9"/>
        <v>SEMEN5ITP</v>
      </c>
      <c r="S1195" s="3"/>
      <c r="T1195" s="68" t="s">
        <v>1929</v>
      </c>
      <c r="U1195" s="68" t="s">
        <v>58</v>
      </c>
      <c r="V1195" s="68" t="s">
        <v>58</v>
      </c>
      <c r="W1195" s="68" t="s">
        <v>825</v>
      </c>
      <c r="X1195" s="68" t="s">
        <v>559</v>
      </c>
      <c r="Y1195" s="68" t="s">
        <v>66</v>
      </c>
      <c r="Z1195" s="68" t="s">
        <v>1930</v>
      </c>
      <c r="AA1195" s="68" t="s">
        <v>61</v>
      </c>
      <c r="AB1195" s="6"/>
      <c r="AC1195" s="6"/>
      <c r="AD1195" s="112">
        <v>0.0</v>
      </c>
      <c r="AE1195" s="112">
        <v>1.0</v>
      </c>
      <c r="AF1195" s="6"/>
      <c r="AG1195" s="112">
        <v>7.9</v>
      </c>
      <c r="AH1195" s="112">
        <v>1.0</v>
      </c>
      <c r="AI1195" s="68" t="s">
        <v>64</v>
      </c>
      <c r="AJ1195" s="112">
        <v>0.0</v>
      </c>
      <c r="AK1195" s="6"/>
      <c r="AL1195" s="6"/>
      <c r="AM1195" s="112">
        <v>0.0</v>
      </c>
      <c r="AN1195" s="112">
        <v>0.0</v>
      </c>
      <c r="AO1195" s="112">
        <v>100.0</v>
      </c>
      <c r="AP1195" s="112">
        <v>1.0</v>
      </c>
      <c r="AQ1195" s="112">
        <v>1.2</v>
      </c>
      <c r="AR1195" s="112">
        <v>5.287131</v>
      </c>
      <c r="AS1195" s="112">
        <v>81.30194</v>
      </c>
      <c r="AT1195" s="112">
        <v>0.799559</v>
      </c>
      <c r="AU1195" s="112">
        <v>5.226324</v>
      </c>
      <c r="AV1195" s="112">
        <v>0.0</v>
      </c>
      <c r="AW1195" s="112">
        <v>0.0</v>
      </c>
      <c r="AX1195" s="112">
        <v>0.0</v>
      </c>
      <c r="AY1195" s="112">
        <v>0.3333333</v>
      </c>
      <c r="AZ1195" s="112">
        <v>180.0</v>
      </c>
    </row>
    <row r="1196" hidden="1">
      <c r="A1196">
        <f t="shared" si="2"/>
        <v>0</v>
      </c>
      <c r="B1196" t="str">
        <f t="shared" si="3"/>
        <v/>
      </c>
      <c r="C1196" t="str">
        <f>if(and(D$4&gt;1,E1196=PROSES!$D$22),,D1196)</f>
        <v/>
      </c>
      <c r="D1196" s="1" t="str">
        <f>if(and(F$4&gt;1,F1196=PROSES!$B$10),,F1196)</f>
        <v/>
      </c>
      <c r="E1196" t="str">
        <f t="shared" si="4"/>
        <v/>
      </c>
      <c r="F1196" t="str">
        <f t="shared" si="5"/>
        <v/>
      </c>
      <c r="G1196" s="1" t="str">
        <f>if(Z1196=PROSES!$E$29,T1196,)</f>
        <v/>
      </c>
      <c r="H1196" t="str">
        <f>if(X1196=PROSES!$E$29,T1196,)</f>
        <v/>
      </c>
      <c r="I1196" t="str">
        <f t="shared" si="6"/>
        <v/>
      </c>
      <c r="J1196" t="str">
        <f>if(and($K$4&gt;1,R1196=PROSES!$C$2),,K1196)</f>
        <v/>
      </c>
      <c r="K1196" s="1" t="str">
        <f>if(and($L$4&gt;1,L1196=PROSES!$B$2),,L1196)</f>
        <v/>
      </c>
      <c r="L1196" t="str">
        <f t="shared" si="7"/>
        <v/>
      </c>
      <c r="M1196" t="str">
        <f>if(Z1196=PROSES!$B$3,T1196,)</f>
        <v/>
      </c>
      <c r="N1196" t="str">
        <f>if(X1196=PROSES!$B$3,T1196,)</f>
        <v/>
      </c>
      <c r="O1196" t="str">
        <f t="shared" si="8"/>
        <v/>
      </c>
      <c r="P1196" t="str">
        <f>if(Z1196=PROSES!$B$1,T1196,)</f>
        <v/>
      </c>
      <c r="Q1196" t="str">
        <f>if(X1196=PROSES!$B$1,T1196,)</f>
        <v/>
      </c>
      <c r="R1196" t="str">
        <f t="shared" si="9"/>
        <v>SEMEN5ITP</v>
      </c>
      <c r="S1196" s="3"/>
      <c r="T1196" s="68" t="s">
        <v>1931</v>
      </c>
      <c r="U1196" s="68" t="s">
        <v>58</v>
      </c>
      <c r="V1196" s="68" t="s">
        <v>58</v>
      </c>
      <c r="W1196" s="68" t="s">
        <v>825</v>
      </c>
      <c r="X1196" s="68" t="s">
        <v>559</v>
      </c>
      <c r="Y1196" s="68" t="s">
        <v>66</v>
      </c>
      <c r="Z1196" s="68" t="s">
        <v>1930</v>
      </c>
      <c r="AA1196" s="68" t="s">
        <v>61</v>
      </c>
      <c r="AB1196" s="6"/>
      <c r="AC1196" s="6"/>
      <c r="AD1196" s="112">
        <v>0.0</v>
      </c>
      <c r="AE1196" s="112">
        <v>1.0</v>
      </c>
      <c r="AF1196" s="6"/>
      <c r="AG1196" s="112">
        <v>7.9</v>
      </c>
      <c r="AH1196" s="112">
        <v>1.0</v>
      </c>
      <c r="AI1196" s="68" t="s">
        <v>64</v>
      </c>
      <c r="AJ1196" s="112">
        <v>0.0</v>
      </c>
      <c r="AK1196" s="6"/>
      <c r="AL1196" s="6"/>
      <c r="AM1196" s="112">
        <v>0.0</v>
      </c>
      <c r="AN1196" s="112">
        <v>0.0</v>
      </c>
      <c r="AO1196" s="112">
        <v>100.0</v>
      </c>
      <c r="AP1196" s="112">
        <v>1.0</v>
      </c>
      <c r="AQ1196" s="112">
        <v>1.2</v>
      </c>
      <c r="AR1196" s="112">
        <v>5.287131</v>
      </c>
      <c r="AS1196" s="112">
        <v>81.30194</v>
      </c>
      <c r="AT1196" s="112">
        <v>0.799559</v>
      </c>
      <c r="AU1196" s="112">
        <v>5.226324</v>
      </c>
      <c r="AV1196" s="112">
        <v>0.0</v>
      </c>
      <c r="AW1196" s="112">
        <v>0.0</v>
      </c>
      <c r="AX1196" s="112">
        <v>0.0</v>
      </c>
      <c r="AY1196" s="112">
        <v>0.3333333</v>
      </c>
      <c r="AZ1196" s="112">
        <v>180.0</v>
      </c>
    </row>
    <row r="1197" hidden="1">
      <c r="A1197">
        <f t="shared" si="2"/>
        <v>0</v>
      </c>
      <c r="B1197" t="str">
        <f t="shared" si="3"/>
        <v/>
      </c>
      <c r="C1197" t="str">
        <f>if(and(D$4&gt;1,E1197=PROSES!$D$22),,D1197)</f>
        <v/>
      </c>
      <c r="D1197" s="1" t="str">
        <f>if(and(F$4&gt;1,F1197=PROSES!$B$10),,F1197)</f>
        <v/>
      </c>
      <c r="E1197" t="str">
        <f t="shared" si="4"/>
        <v/>
      </c>
      <c r="F1197" t="str">
        <f t="shared" si="5"/>
        <v/>
      </c>
      <c r="G1197" s="1" t="str">
        <f>if(Z1197=PROSES!$E$29,T1197,)</f>
        <v/>
      </c>
      <c r="H1197" t="str">
        <f>if(X1197=PROSES!$E$29,T1197,)</f>
        <v/>
      </c>
      <c r="I1197" t="str">
        <f t="shared" si="6"/>
        <v/>
      </c>
      <c r="J1197" t="str">
        <f>if(and($K$4&gt;1,R1197=PROSES!$C$2),,K1197)</f>
        <v/>
      </c>
      <c r="K1197" s="1" t="str">
        <f>if(and($L$4&gt;1,L1197=PROSES!$B$2),,L1197)</f>
        <v/>
      </c>
      <c r="L1197" t="str">
        <f t="shared" si="7"/>
        <v/>
      </c>
      <c r="M1197" t="str">
        <f>if(Z1197=PROSES!$B$3,T1197,)</f>
        <v/>
      </c>
      <c r="N1197" t="str">
        <f>if(X1197=PROSES!$B$3,T1197,)</f>
        <v/>
      </c>
      <c r="O1197" t="str">
        <f t="shared" si="8"/>
        <v/>
      </c>
      <c r="P1197" t="str">
        <f>if(Z1197=PROSES!$B$1,T1197,)</f>
        <v/>
      </c>
      <c r="Q1197" t="str">
        <f>if(X1197=PROSES!$B$1,T1197,)</f>
        <v/>
      </c>
      <c r="R1197" t="str">
        <f t="shared" si="9"/>
        <v>SEMEN</v>
      </c>
      <c r="S1197" s="3"/>
      <c r="T1197" s="68" t="s">
        <v>1932</v>
      </c>
      <c r="U1197" s="68" t="s">
        <v>58</v>
      </c>
      <c r="V1197" s="68" t="s">
        <v>58</v>
      </c>
      <c r="W1197" s="68" t="s">
        <v>1922</v>
      </c>
      <c r="X1197" s="68"/>
      <c r="Y1197" s="68" t="s">
        <v>785</v>
      </c>
      <c r="Z1197" s="68" t="s">
        <v>1923</v>
      </c>
      <c r="AA1197" s="68" t="s">
        <v>249</v>
      </c>
      <c r="AB1197" s="6"/>
      <c r="AC1197" s="6"/>
      <c r="AD1197" s="112">
        <v>0.0</v>
      </c>
      <c r="AE1197" s="112">
        <v>1.0</v>
      </c>
      <c r="AF1197" s="6"/>
      <c r="AG1197" s="112">
        <v>0.7</v>
      </c>
      <c r="AH1197" s="112">
        <v>1.0</v>
      </c>
      <c r="AI1197" s="68" t="s">
        <v>64</v>
      </c>
      <c r="AJ1197" s="112">
        <v>0.0</v>
      </c>
      <c r="AK1197" s="6"/>
      <c r="AL1197" s="6"/>
      <c r="AM1197" s="112">
        <v>0.0</v>
      </c>
      <c r="AN1197" s="112">
        <v>0.0</v>
      </c>
      <c r="AO1197" s="112">
        <v>100.0</v>
      </c>
      <c r="AP1197" s="112">
        <v>1.0</v>
      </c>
      <c r="AQ1197" s="112">
        <v>1.0</v>
      </c>
      <c r="AR1197" s="112">
        <v>0.05096077</v>
      </c>
      <c r="AS1197" s="112">
        <v>52.81529</v>
      </c>
      <c r="AT1197" s="112">
        <v>0.0308</v>
      </c>
      <c r="AU1197" s="112">
        <v>0.0406</v>
      </c>
      <c r="AV1197" s="112">
        <v>0.1358</v>
      </c>
      <c r="AW1197" s="112">
        <v>0.1218</v>
      </c>
      <c r="AX1197" s="112">
        <v>0.0</v>
      </c>
      <c r="AY1197" s="112">
        <v>0.8682135</v>
      </c>
      <c r="AZ1197" s="112">
        <v>-15.09932</v>
      </c>
    </row>
    <row r="1198" hidden="1">
      <c r="A1198">
        <f t="shared" si="2"/>
        <v>0</v>
      </c>
      <c r="B1198" t="str">
        <f t="shared" si="3"/>
        <v/>
      </c>
      <c r="C1198" t="str">
        <f>if(and(D$4&gt;1,E1198=PROSES!$D$22),,D1198)</f>
        <v/>
      </c>
      <c r="D1198" s="1" t="str">
        <f>if(and(F$4&gt;1,F1198=PROSES!$B$10),,F1198)</f>
        <v/>
      </c>
      <c r="E1198" t="str">
        <f t="shared" si="4"/>
        <v/>
      </c>
      <c r="F1198" t="str">
        <f t="shared" si="5"/>
        <v/>
      </c>
      <c r="G1198" s="1" t="str">
        <f>if(Z1198=PROSES!$E$29,T1198,)</f>
        <v/>
      </c>
      <c r="H1198" t="str">
        <f>if(X1198=PROSES!$E$29,T1198,)</f>
        <v/>
      </c>
      <c r="I1198" t="str">
        <f t="shared" si="6"/>
        <v/>
      </c>
      <c r="J1198" t="str">
        <f>if(and($K$4&gt;1,R1198=PROSES!$C$2),,K1198)</f>
        <v/>
      </c>
      <c r="K1198" s="1" t="str">
        <f>if(and($L$4&gt;1,L1198=PROSES!$B$2),,L1198)</f>
        <v/>
      </c>
      <c r="L1198" t="str">
        <f t="shared" si="7"/>
        <v/>
      </c>
      <c r="M1198" t="str">
        <f>if(Z1198=PROSES!$B$3,T1198,)</f>
        <v/>
      </c>
      <c r="N1198" t="str">
        <f>if(X1198=PROSES!$B$3,T1198,)</f>
        <v/>
      </c>
      <c r="O1198" t="str">
        <f t="shared" si="8"/>
        <v/>
      </c>
      <c r="P1198" t="str">
        <f>if(Z1198=PROSES!$B$1,T1198,)</f>
        <v/>
      </c>
      <c r="Q1198" t="str">
        <f>if(X1198=PROSES!$B$1,T1198,)</f>
        <v/>
      </c>
      <c r="R1198" t="str">
        <f t="shared" si="9"/>
        <v>SENTUL5BOGORBARU5</v>
      </c>
      <c r="S1198" s="3"/>
      <c r="T1198" s="68" t="s">
        <v>1933</v>
      </c>
      <c r="U1198" s="68" t="s">
        <v>58</v>
      </c>
      <c r="V1198" s="68" t="s">
        <v>58</v>
      </c>
      <c r="W1198" s="68" t="s">
        <v>1934</v>
      </c>
      <c r="X1198" s="68" t="s">
        <v>1935</v>
      </c>
      <c r="Y1198" s="68" t="s">
        <v>66</v>
      </c>
      <c r="Z1198" s="68" t="s">
        <v>246</v>
      </c>
      <c r="AA1198" s="68" t="s">
        <v>61</v>
      </c>
      <c r="AB1198" s="6"/>
      <c r="AC1198" s="6"/>
      <c r="AD1198" s="112">
        <v>0.0</v>
      </c>
      <c r="AE1198" s="112">
        <v>1.0</v>
      </c>
      <c r="AF1198" s="6"/>
      <c r="AG1198" s="112">
        <v>10.0</v>
      </c>
      <c r="AH1198" s="112">
        <v>1.0</v>
      </c>
      <c r="AI1198" s="68" t="s">
        <v>64</v>
      </c>
      <c r="AJ1198" s="112">
        <v>0.0</v>
      </c>
      <c r="AK1198" s="6"/>
      <c r="AL1198" s="6"/>
      <c r="AM1198" s="112">
        <v>0.0</v>
      </c>
      <c r="AN1198" s="112">
        <v>0.0</v>
      </c>
      <c r="AO1198" s="112">
        <v>100.0</v>
      </c>
      <c r="AP1198" s="112">
        <v>1.0</v>
      </c>
      <c r="AQ1198" s="112">
        <v>1.358</v>
      </c>
      <c r="AR1198" s="112">
        <v>5.054419</v>
      </c>
      <c r="AS1198" s="112">
        <v>79.07423</v>
      </c>
      <c r="AT1198" s="112">
        <v>0.9579999</v>
      </c>
      <c r="AU1198" s="112">
        <v>4.9628</v>
      </c>
      <c r="AV1198" s="112">
        <v>2.46</v>
      </c>
      <c r="AW1198" s="112">
        <v>14.89</v>
      </c>
      <c r="AX1198" s="112">
        <v>0.0</v>
      </c>
      <c r="AY1198" s="112">
        <v>0.6621391</v>
      </c>
      <c r="AZ1198" s="112">
        <v>2.322092</v>
      </c>
    </row>
    <row r="1199" hidden="1">
      <c r="A1199">
        <f t="shared" si="2"/>
        <v>0</v>
      </c>
      <c r="B1199" t="str">
        <f t="shared" si="3"/>
        <v/>
      </c>
      <c r="C1199" t="str">
        <f>if(and(D$4&gt;1,E1199=PROSES!$D$22),,D1199)</f>
        <v/>
      </c>
      <c r="D1199" s="1" t="str">
        <f>if(and(F$4&gt;1,F1199=PROSES!$B$10),,F1199)</f>
        <v/>
      </c>
      <c r="E1199" t="str">
        <f t="shared" si="4"/>
        <v/>
      </c>
      <c r="F1199" t="str">
        <f t="shared" si="5"/>
        <v/>
      </c>
      <c r="G1199" s="1" t="str">
        <f>if(Z1199=PROSES!$E$29,T1199,)</f>
        <v/>
      </c>
      <c r="H1199" t="str">
        <f>if(X1199=PROSES!$E$29,T1199,)</f>
        <v/>
      </c>
      <c r="I1199" t="str">
        <f t="shared" si="6"/>
        <v/>
      </c>
      <c r="J1199" t="str">
        <f>if(and($K$4&gt;1,R1199=PROSES!$C$2),,K1199)</f>
        <v/>
      </c>
      <c r="K1199" s="1" t="str">
        <f>if(and($L$4&gt;1,L1199=PROSES!$B$2),,L1199)</f>
        <v/>
      </c>
      <c r="L1199" t="str">
        <f t="shared" si="7"/>
        <v/>
      </c>
      <c r="M1199" t="str">
        <f>if(Z1199=PROSES!$B$3,T1199,)</f>
        <v/>
      </c>
      <c r="N1199" t="str">
        <f>if(X1199=PROSES!$B$3,T1199,)</f>
        <v/>
      </c>
      <c r="O1199" t="str">
        <f t="shared" si="8"/>
        <v/>
      </c>
      <c r="P1199" t="str">
        <f>if(Z1199=PROSES!$B$1,T1199,)</f>
        <v/>
      </c>
      <c r="Q1199" t="str">
        <f>if(X1199=PROSES!$B$1,T1199,)</f>
        <v/>
      </c>
      <c r="R1199" t="str">
        <f t="shared" si="9"/>
        <v>SENTUL5BOGORBARU5</v>
      </c>
      <c r="S1199" s="3"/>
      <c r="T1199" s="68" t="s">
        <v>1936</v>
      </c>
      <c r="U1199" s="68" t="s">
        <v>58</v>
      </c>
      <c r="V1199" s="68" t="s">
        <v>58</v>
      </c>
      <c r="W1199" s="68" t="s">
        <v>1934</v>
      </c>
      <c r="X1199" s="68" t="s">
        <v>1935</v>
      </c>
      <c r="Y1199" s="68" t="s">
        <v>61</v>
      </c>
      <c r="Z1199" s="68" t="s">
        <v>246</v>
      </c>
      <c r="AA1199" s="68" t="s">
        <v>61</v>
      </c>
      <c r="AB1199" s="6"/>
      <c r="AC1199" s="6"/>
      <c r="AD1199" s="112">
        <v>0.0</v>
      </c>
      <c r="AE1199" s="112">
        <v>1.0</v>
      </c>
      <c r="AF1199" s="6"/>
      <c r="AG1199" s="112">
        <v>10.0</v>
      </c>
      <c r="AH1199" s="112">
        <v>1.0</v>
      </c>
      <c r="AI1199" s="68" t="s">
        <v>64</v>
      </c>
      <c r="AJ1199" s="112">
        <v>0.0</v>
      </c>
      <c r="AK1199" s="6"/>
      <c r="AL1199" s="6"/>
      <c r="AM1199" s="112">
        <v>0.0</v>
      </c>
      <c r="AN1199" s="112">
        <v>0.0</v>
      </c>
      <c r="AO1199" s="112">
        <v>100.0</v>
      </c>
      <c r="AP1199" s="112">
        <v>1.0</v>
      </c>
      <c r="AQ1199" s="112">
        <v>1.358</v>
      </c>
      <c r="AR1199" s="112">
        <v>5.054419</v>
      </c>
      <c r="AS1199" s="112">
        <v>79.07423</v>
      </c>
      <c r="AT1199" s="112">
        <v>0.9579999</v>
      </c>
      <c r="AU1199" s="112">
        <v>4.9628</v>
      </c>
      <c r="AV1199" s="112">
        <v>2.46</v>
      </c>
      <c r="AW1199" s="112">
        <v>14.89</v>
      </c>
      <c r="AX1199" s="112">
        <v>0.0</v>
      </c>
      <c r="AY1199" s="112">
        <v>0.6621391</v>
      </c>
      <c r="AZ1199" s="112">
        <v>2.322092</v>
      </c>
    </row>
    <row r="1200" hidden="1">
      <c r="A1200">
        <f t="shared" si="2"/>
        <v>0</v>
      </c>
      <c r="B1200" t="str">
        <f t="shared" si="3"/>
        <v/>
      </c>
      <c r="C1200" t="str">
        <f>if(and(D$4&gt;1,E1200=PROSES!$D$22),,D1200)</f>
        <v/>
      </c>
      <c r="D1200" s="1" t="str">
        <f>if(and(F$4&gt;1,F1200=PROSES!$B$10),,F1200)</f>
        <v/>
      </c>
      <c r="E1200" t="str">
        <f t="shared" si="4"/>
        <v/>
      </c>
      <c r="F1200" t="str">
        <f t="shared" si="5"/>
        <v/>
      </c>
      <c r="G1200" s="1" t="str">
        <f>if(Z1200=PROSES!$E$29,T1200,)</f>
        <v/>
      </c>
      <c r="H1200" t="str">
        <f>if(X1200=PROSES!$E$29,T1200,)</f>
        <v/>
      </c>
      <c r="I1200" t="str">
        <f t="shared" si="6"/>
        <v/>
      </c>
      <c r="J1200" t="str">
        <f>if(and($K$4&gt;1,R1200=PROSES!$C$2),,K1200)</f>
        <v/>
      </c>
      <c r="K1200" s="1" t="str">
        <f>if(and($L$4&gt;1,L1200=PROSES!$B$2),,L1200)</f>
        <v/>
      </c>
      <c r="L1200" t="str">
        <f t="shared" si="7"/>
        <v/>
      </c>
      <c r="M1200" t="str">
        <f>if(Z1200=PROSES!$B$3,T1200,)</f>
        <v/>
      </c>
      <c r="N1200" t="str">
        <f>if(X1200=PROSES!$B$3,T1200,)</f>
        <v/>
      </c>
      <c r="O1200" t="str">
        <f t="shared" si="8"/>
        <v/>
      </c>
      <c r="P1200" t="str">
        <f>if(Z1200=PROSES!$B$1,T1200,)</f>
        <v/>
      </c>
      <c r="Q1200" t="str">
        <f>if(X1200=PROSES!$B$1,T1200,)</f>
        <v/>
      </c>
      <c r="R1200" t="str">
        <f t="shared" si="9"/>
        <v>CIBINONG5SENTUL5</v>
      </c>
      <c r="S1200" s="3"/>
      <c r="T1200" s="68" t="s">
        <v>1937</v>
      </c>
      <c r="U1200" s="68" t="s">
        <v>58</v>
      </c>
      <c r="V1200" s="68" t="s">
        <v>58</v>
      </c>
      <c r="W1200" s="68" t="s">
        <v>1938</v>
      </c>
      <c r="X1200" s="68" t="s">
        <v>549</v>
      </c>
      <c r="Y1200" s="68" t="s">
        <v>61</v>
      </c>
      <c r="Z1200" s="68" t="s">
        <v>1935</v>
      </c>
      <c r="AA1200" s="68" t="s">
        <v>61</v>
      </c>
      <c r="AB1200" s="6"/>
      <c r="AC1200" s="6"/>
      <c r="AD1200" s="112">
        <v>0.0</v>
      </c>
      <c r="AE1200" s="112">
        <v>1.0</v>
      </c>
      <c r="AF1200" s="6"/>
      <c r="AG1200" s="112">
        <v>12.0</v>
      </c>
      <c r="AH1200" s="112">
        <v>1.0</v>
      </c>
      <c r="AI1200" s="68" t="s">
        <v>64</v>
      </c>
      <c r="AJ1200" s="112">
        <v>0.0</v>
      </c>
      <c r="AK1200" s="6"/>
      <c r="AL1200" s="6"/>
      <c r="AM1200" s="112">
        <v>0.0</v>
      </c>
      <c r="AN1200" s="112">
        <v>0.0</v>
      </c>
      <c r="AO1200" s="112">
        <v>100.0</v>
      </c>
      <c r="AP1200" s="112">
        <v>1.0</v>
      </c>
      <c r="AQ1200" s="112">
        <v>1.351</v>
      </c>
      <c r="AR1200" s="112">
        <v>3.407908</v>
      </c>
      <c r="AS1200" s="112">
        <v>67.40807</v>
      </c>
      <c r="AT1200" s="112">
        <v>1.3092</v>
      </c>
      <c r="AU1200" s="112">
        <v>3.1464</v>
      </c>
      <c r="AV1200" s="112">
        <v>3.1092</v>
      </c>
      <c r="AW1200" s="112">
        <v>9.439199</v>
      </c>
      <c r="AX1200" s="112">
        <v>0.0</v>
      </c>
      <c r="AY1200" s="112">
        <v>0.6401949</v>
      </c>
      <c r="AZ1200" s="112">
        <v>6.62922</v>
      </c>
    </row>
    <row r="1201" hidden="1">
      <c r="A1201">
        <f t="shared" si="2"/>
        <v>0</v>
      </c>
      <c r="B1201" t="str">
        <f t="shared" si="3"/>
        <v/>
      </c>
      <c r="C1201" t="str">
        <f>if(and(D$4&gt;1,E1201=PROSES!$D$22),,D1201)</f>
        <v/>
      </c>
      <c r="D1201" s="1" t="str">
        <f>if(and(F$4&gt;1,F1201=PROSES!$B$10),,F1201)</f>
        <v/>
      </c>
      <c r="E1201" t="str">
        <f t="shared" si="4"/>
        <v/>
      </c>
      <c r="F1201" t="str">
        <f t="shared" si="5"/>
        <v/>
      </c>
      <c r="G1201" s="1" t="str">
        <f>if(Z1201=PROSES!$E$29,T1201,)</f>
        <v/>
      </c>
      <c r="H1201" t="str">
        <f>if(X1201=PROSES!$E$29,T1201,)</f>
        <v/>
      </c>
      <c r="I1201" t="str">
        <f t="shared" si="6"/>
        <v/>
      </c>
      <c r="J1201" t="str">
        <f>if(and($K$4&gt;1,R1201=PROSES!$C$2),,K1201)</f>
        <v/>
      </c>
      <c r="K1201" s="1" t="str">
        <f>if(and($L$4&gt;1,L1201=PROSES!$B$2),,L1201)</f>
        <v/>
      </c>
      <c r="L1201" t="str">
        <f t="shared" si="7"/>
        <v/>
      </c>
      <c r="M1201" t="str">
        <f>if(Z1201=PROSES!$B$3,T1201,)</f>
        <v/>
      </c>
      <c r="N1201" t="str">
        <f>if(X1201=PROSES!$B$3,T1201,)</f>
        <v/>
      </c>
      <c r="O1201" t="str">
        <f t="shared" si="8"/>
        <v/>
      </c>
      <c r="P1201" t="str">
        <f>if(Z1201=PROSES!$B$1,T1201,)</f>
        <v/>
      </c>
      <c r="Q1201" t="str">
        <f>if(X1201=PROSES!$B$1,T1201,)</f>
        <v/>
      </c>
      <c r="R1201" t="str">
        <f t="shared" si="9"/>
        <v>CIBINONG5SENTUL5</v>
      </c>
      <c r="S1201" s="3"/>
      <c r="T1201" s="68" t="s">
        <v>1939</v>
      </c>
      <c r="U1201" s="68" t="s">
        <v>58</v>
      </c>
      <c r="V1201" s="68" t="s">
        <v>58</v>
      </c>
      <c r="W1201" s="68" t="s">
        <v>1938</v>
      </c>
      <c r="X1201" s="68" t="s">
        <v>549</v>
      </c>
      <c r="Y1201" s="68" t="s">
        <v>61</v>
      </c>
      <c r="Z1201" s="68" t="s">
        <v>1935</v>
      </c>
      <c r="AA1201" s="68" t="s">
        <v>66</v>
      </c>
      <c r="AB1201" s="6"/>
      <c r="AC1201" s="6"/>
      <c r="AD1201" s="112">
        <v>0.0</v>
      </c>
      <c r="AE1201" s="112">
        <v>1.0</v>
      </c>
      <c r="AF1201" s="6"/>
      <c r="AG1201" s="112">
        <v>12.0</v>
      </c>
      <c r="AH1201" s="112">
        <v>1.0</v>
      </c>
      <c r="AI1201" s="68" t="s">
        <v>64</v>
      </c>
      <c r="AJ1201" s="112">
        <v>0.0</v>
      </c>
      <c r="AK1201" s="6"/>
      <c r="AL1201" s="6"/>
      <c r="AM1201" s="112">
        <v>0.0</v>
      </c>
      <c r="AN1201" s="112">
        <v>0.0</v>
      </c>
      <c r="AO1201" s="112">
        <v>100.0</v>
      </c>
      <c r="AP1201" s="112">
        <v>1.0</v>
      </c>
      <c r="AQ1201" s="112">
        <v>1.351</v>
      </c>
      <c r="AR1201" s="112">
        <v>3.407908</v>
      </c>
      <c r="AS1201" s="112">
        <v>67.40807</v>
      </c>
      <c r="AT1201" s="112">
        <v>1.3092</v>
      </c>
      <c r="AU1201" s="112">
        <v>3.1464</v>
      </c>
      <c r="AV1201" s="112">
        <v>3.1092</v>
      </c>
      <c r="AW1201" s="112">
        <v>9.439199</v>
      </c>
      <c r="AX1201" s="112">
        <v>0.0</v>
      </c>
      <c r="AY1201" s="112">
        <v>0.6401949</v>
      </c>
      <c r="AZ1201" s="112">
        <v>6.62922</v>
      </c>
    </row>
    <row r="1202" hidden="1">
      <c r="A1202">
        <f t="shared" si="2"/>
        <v>0</v>
      </c>
      <c r="B1202" t="str">
        <f t="shared" si="3"/>
        <v/>
      </c>
      <c r="C1202" t="str">
        <f>if(and(D$4&gt;1,E1202=PROSES!$D$22),,D1202)</f>
        <v/>
      </c>
      <c r="D1202" s="1" t="str">
        <f>if(and(F$4&gt;1,F1202=PROSES!$B$10),,F1202)</f>
        <v/>
      </c>
      <c r="E1202" t="str">
        <f t="shared" si="4"/>
        <v/>
      </c>
      <c r="F1202" t="str">
        <f t="shared" si="5"/>
        <v/>
      </c>
      <c r="G1202" s="1" t="str">
        <f>if(Z1202=PROSES!$E$29,T1202,)</f>
        <v/>
      </c>
      <c r="H1202" t="str">
        <f>if(X1202=PROSES!$E$29,T1202,)</f>
        <v/>
      </c>
      <c r="I1202" t="str">
        <f t="shared" si="6"/>
        <v/>
      </c>
      <c r="J1202" t="str">
        <f>if(and($K$4&gt;1,R1202=PROSES!$C$2),,K1202)</f>
        <v/>
      </c>
      <c r="K1202" s="1" t="str">
        <f>if(and($L$4&gt;1,L1202=PROSES!$B$2),,L1202)</f>
        <v/>
      </c>
      <c r="L1202" t="str">
        <f t="shared" si="7"/>
        <v/>
      </c>
      <c r="M1202" t="str">
        <f>if(Z1202=PROSES!$B$3,T1202,)</f>
        <v/>
      </c>
      <c r="N1202" t="str">
        <f>if(X1202=PROSES!$B$3,T1202,)</f>
        <v/>
      </c>
      <c r="O1202" t="str">
        <f t="shared" si="8"/>
        <v/>
      </c>
      <c r="P1202" t="str">
        <f>if(Z1202=PROSES!$B$1,T1202,)</f>
        <v/>
      </c>
      <c r="Q1202" t="str">
        <f>if(X1202=PROSES!$B$1,T1202,)</f>
        <v/>
      </c>
      <c r="R1202" t="str">
        <f t="shared" si="9"/>
        <v>SEMEN GROBOGANKTT SEMEN GROBOGAN</v>
      </c>
      <c r="S1202" s="3"/>
      <c r="T1202" s="68" t="s">
        <v>3977</v>
      </c>
      <c r="U1202" s="68" t="s">
        <v>176</v>
      </c>
      <c r="V1202" s="68" t="s">
        <v>176</v>
      </c>
      <c r="W1202" s="68" t="s">
        <v>650</v>
      </c>
      <c r="X1202" s="68" t="s">
        <v>3893</v>
      </c>
      <c r="Y1202" s="68" t="s">
        <v>63</v>
      </c>
      <c r="Z1202" s="68" t="s">
        <v>3978</v>
      </c>
      <c r="AA1202" s="68" t="s">
        <v>63</v>
      </c>
      <c r="AB1202" s="6"/>
      <c r="AC1202" s="6"/>
      <c r="AD1202" s="112">
        <v>0.0</v>
      </c>
      <c r="AE1202" s="112">
        <v>1.0</v>
      </c>
      <c r="AF1202" s="6"/>
      <c r="AG1202" s="112">
        <v>0.6</v>
      </c>
      <c r="AH1202" s="112">
        <v>1.0</v>
      </c>
      <c r="AI1202" s="68" t="s">
        <v>64</v>
      </c>
      <c r="AJ1202" s="112">
        <v>0.0</v>
      </c>
      <c r="AK1202" s="6"/>
      <c r="AL1202" s="6"/>
      <c r="AM1202" s="112">
        <v>0.0</v>
      </c>
      <c r="AN1202" s="112">
        <v>0.0</v>
      </c>
      <c r="AO1202" s="112">
        <v>100.0</v>
      </c>
      <c r="AP1202" s="112">
        <v>1.0</v>
      </c>
      <c r="AQ1202" s="112">
        <v>0.6</v>
      </c>
      <c r="AR1202" s="112">
        <v>0.0755345</v>
      </c>
      <c r="AS1202" s="112">
        <v>63.33318</v>
      </c>
      <c r="AT1202" s="112">
        <v>0.0339</v>
      </c>
      <c r="AU1202" s="112">
        <v>0.0675</v>
      </c>
      <c r="AV1202" s="112">
        <v>0.1239</v>
      </c>
      <c r="AW1202" s="112">
        <v>0.2025</v>
      </c>
      <c r="AX1202" s="112">
        <v>0.0</v>
      </c>
      <c r="AY1202" s="112">
        <v>0.7160076</v>
      </c>
      <c r="AZ1202" s="112">
        <v>-7.023246</v>
      </c>
    </row>
    <row r="1203" hidden="1">
      <c r="A1203">
        <f t="shared" si="2"/>
        <v>0</v>
      </c>
      <c r="B1203" t="str">
        <f t="shared" si="3"/>
        <v/>
      </c>
      <c r="C1203" t="str">
        <f>if(and(D$4&gt;1,E1203=PROSES!$D$22),,D1203)</f>
        <v/>
      </c>
      <c r="D1203" s="1" t="str">
        <f>if(and(F$4&gt;1,F1203=PROSES!$B$10),,F1203)</f>
        <v/>
      </c>
      <c r="E1203" t="str">
        <f t="shared" si="4"/>
        <v/>
      </c>
      <c r="F1203" t="str">
        <f t="shared" si="5"/>
        <v/>
      </c>
      <c r="G1203" s="1" t="str">
        <f>if(Z1203=PROSES!$E$29,T1203,)</f>
        <v/>
      </c>
      <c r="H1203" t="str">
        <f>if(X1203=PROSES!$E$29,T1203,)</f>
        <v/>
      </c>
      <c r="I1203" t="str">
        <f t="shared" si="6"/>
        <v/>
      </c>
      <c r="J1203" t="str">
        <f>if(and($K$4&gt;1,R1203=PROSES!$C$2),,K1203)</f>
        <v/>
      </c>
      <c r="K1203" s="1" t="str">
        <f>if(and($L$4&gt;1,L1203=PROSES!$B$2),,L1203)</f>
        <v/>
      </c>
      <c r="L1203" t="str">
        <f t="shared" si="7"/>
        <v/>
      </c>
      <c r="M1203" t="str">
        <f>if(Z1203=PROSES!$B$3,T1203,)</f>
        <v/>
      </c>
      <c r="N1203" t="str">
        <f>if(X1203=PROSES!$B$3,T1203,)</f>
        <v/>
      </c>
      <c r="O1203" t="str">
        <f t="shared" si="8"/>
        <v/>
      </c>
      <c r="P1203" t="str">
        <f>if(Z1203=PROSES!$B$1,T1203,)</f>
        <v/>
      </c>
      <c r="Q1203" t="str">
        <f>if(X1203=PROSES!$B$1,T1203,)</f>
        <v/>
      </c>
      <c r="R1203" t="str">
        <f t="shared" si="9"/>
        <v>SEMEN GROBOGANKTT SEMEN GROBOGAN</v>
      </c>
      <c r="S1203" s="3"/>
      <c r="T1203" s="68" t="s">
        <v>3979</v>
      </c>
      <c r="U1203" s="68" t="s">
        <v>176</v>
      </c>
      <c r="V1203" s="68" t="s">
        <v>176</v>
      </c>
      <c r="W1203" s="68" t="s">
        <v>650</v>
      </c>
      <c r="X1203" s="68" t="s">
        <v>3893</v>
      </c>
      <c r="Y1203" s="68" t="s">
        <v>935</v>
      </c>
      <c r="Z1203" s="68" t="s">
        <v>3978</v>
      </c>
      <c r="AA1203" s="68" t="s">
        <v>935</v>
      </c>
      <c r="AB1203" s="6"/>
      <c r="AC1203" s="6"/>
      <c r="AD1203" s="112">
        <v>0.0</v>
      </c>
      <c r="AE1203" s="112">
        <v>1.0</v>
      </c>
      <c r="AF1203" s="6"/>
      <c r="AG1203" s="112">
        <v>0.6</v>
      </c>
      <c r="AH1203" s="112">
        <v>1.0</v>
      </c>
      <c r="AI1203" s="68" t="s">
        <v>64</v>
      </c>
      <c r="AJ1203" s="112">
        <v>0.0</v>
      </c>
      <c r="AK1203" s="6"/>
      <c r="AL1203" s="6"/>
      <c r="AM1203" s="112">
        <v>0.0</v>
      </c>
      <c r="AN1203" s="112">
        <v>0.0</v>
      </c>
      <c r="AO1203" s="112">
        <v>100.0</v>
      </c>
      <c r="AP1203" s="112">
        <v>1.0</v>
      </c>
      <c r="AQ1203" s="112">
        <v>0.6</v>
      </c>
      <c r="AR1203" s="112">
        <v>0.0755345</v>
      </c>
      <c r="AS1203" s="112">
        <v>63.33318</v>
      </c>
      <c r="AT1203" s="112">
        <v>0.0339</v>
      </c>
      <c r="AU1203" s="112">
        <v>0.0675</v>
      </c>
      <c r="AV1203" s="112">
        <v>0.1239</v>
      </c>
      <c r="AW1203" s="112">
        <v>0.2025</v>
      </c>
      <c r="AX1203" s="112">
        <v>0.0</v>
      </c>
      <c r="AY1203" s="112">
        <v>0.7160076</v>
      </c>
      <c r="AZ1203" s="112">
        <v>-7.023246</v>
      </c>
    </row>
    <row r="1204" hidden="1">
      <c r="A1204">
        <f t="shared" si="2"/>
        <v>0</v>
      </c>
      <c r="B1204" t="str">
        <f t="shared" si="3"/>
        <v/>
      </c>
      <c r="C1204" t="str">
        <f>if(and(D$4&gt;1,E1204=PROSES!$D$22),,D1204)</f>
        <v/>
      </c>
      <c r="D1204" s="1" t="str">
        <f>if(and(F$4&gt;1,F1204=PROSES!$B$10),,F1204)</f>
        <v/>
      </c>
      <c r="E1204" t="str">
        <f t="shared" si="4"/>
        <v/>
      </c>
      <c r="F1204" t="str">
        <f t="shared" si="5"/>
        <v/>
      </c>
      <c r="G1204" s="1" t="str">
        <f>if(Z1204=PROSES!$E$29,T1204,)</f>
        <v/>
      </c>
      <c r="H1204" t="str">
        <f>if(X1204=PROSES!$E$29,T1204,)</f>
        <v/>
      </c>
      <c r="I1204" t="str">
        <f t="shared" si="6"/>
        <v/>
      </c>
      <c r="J1204" t="str">
        <f>if(and($K$4&gt;1,R1204=PROSES!$C$2),,K1204)</f>
        <v/>
      </c>
      <c r="K1204" s="1" t="str">
        <f>if(and($L$4&gt;1,L1204=PROSES!$B$2),,L1204)</f>
        <v/>
      </c>
      <c r="L1204" t="str">
        <f t="shared" si="7"/>
        <v/>
      </c>
      <c r="M1204" t="str">
        <f>if(Z1204=PROSES!$B$3,T1204,)</f>
        <v/>
      </c>
      <c r="N1204" t="str">
        <f>if(X1204=PROSES!$B$3,T1204,)</f>
        <v/>
      </c>
      <c r="O1204" t="str">
        <f t="shared" si="8"/>
        <v/>
      </c>
      <c r="P1204" t="str">
        <f>if(Z1204=PROSES!$B$1,T1204,)</f>
        <v/>
      </c>
      <c r="Q1204" t="str">
        <f>if(X1204=PROSES!$B$1,T1204,)</f>
        <v/>
      </c>
      <c r="R1204" t="str">
        <f t="shared" si="9"/>
        <v>SEMEN GROBOGANPURWODADI</v>
      </c>
      <c r="S1204" s="3"/>
      <c r="T1204" s="68" t="s">
        <v>3980</v>
      </c>
      <c r="U1204" s="68" t="s">
        <v>176</v>
      </c>
      <c r="V1204" s="68" t="s">
        <v>176</v>
      </c>
      <c r="W1204" s="68" t="s">
        <v>3890</v>
      </c>
      <c r="X1204" s="68" t="s">
        <v>3893</v>
      </c>
      <c r="Y1204" s="68" t="s">
        <v>63</v>
      </c>
      <c r="Z1204" s="68" t="s">
        <v>1465</v>
      </c>
      <c r="AA1204" s="68">
        <v>1.0</v>
      </c>
      <c r="AB1204" s="6"/>
      <c r="AC1204" s="6"/>
      <c r="AD1204" s="112">
        <v>0.0</v>
      </c>
      <c r="AE1204" s="112">
        <v>1.0</v>
      </c>
      <c r="AF1204" s="6"/>
      <c r="AG1204" s="112">
        <v>31.49</v>
      </c>
      <c r="AH1204" s="112">
        <v>1.0</v>
      </c>
      <c r="AI1204" s="68" t="s">
        <v>64</v>
      </c>
      <c r="AJ1204" s="112">
        <v>0.0</v>
      </c>
      <c r="AK1204" s="6"/>
      <c r="AL1204" s="6"/>
      <c r="AM1204" s="112">
        <v>0.0</v>
      </c>
      <c r="AN1204" s="112">
        <v>0.0</v>
      </c>
      <c r="AO1204" s="112">
        <v>100.0</v>
      </c>
      <c r="AP1204" s="112">
        <v>1.0</v>
      </c>
      <c r="AQ1204" s="112">
        <v>2730.0</v>
      </c>
      <c r="AR1204" s="112">
        <v>10.45959</v>
      </c>
      <c r="AS1204" s="112">
        <v>83.62171</v>
      </c>
      <c r="AT1204" s="112">
        <v>1.161981</v>
      </c>
      <c r="AU1204" s="112">
        <v>10.39485</v>
      </c>
      <c r="AV1204" s="112">
        <v>4.414898</v>
      </c>
      <c r="AW1204" s="112">
        <v>25.6738</v>
      </c>
      <c r="AX1204" s="112">
        <v>0.0</v>
      </c>
      <c r="AY1204" s="112">
        <v>0.4978328</v>
      </c>
      <c r="AZ1204" s="112">
        <v>-5.640641</v>
      </c>
    </row>
    <row r="1205" hidden="1">
      <c r="A1205">
        <f t="shared" si="2"/>
        <v>0</v>
      </c>
      <c r="B1205" t="str">
        <f t="shared" si="3"/>
        <v/>
      </c>
      <c r="C1205" t="str">
        <f>if(and(D$4&gt;1,E1205=PROSES!$D$22),,D1205)</f>
        <v/>
      </c>
      <c r="D1205" s="1" t="str">
        <f>if(and(F$4&gt;1,F1205=PROSES!$B$10),,F1205)</f>
        <v/>
      </c>
      <c r="E1205" t="str">
        <f t="shared" si="4"/>
        <v/>
      </c>
      <c r="F1205" t="str">
        <f t="shared" si="5"/>
        <v/>
      </c>
      <c r="G1205" s="1" t="str">
        <f>if(Z1205=PROSES!$E$29,T1205,)</f>
        <v/>
      </c>
      <c r="H1205" t="str">
        <f>if(X1205=PROSES!$E$29,T1205,)</f>
        <v/>
      </c>
      <c r="I1205" t="str">
        <f t="shared" si="6"/>
        <v/>
      </c>
      <c r="J1205" t="str">
        <f>if(and($K$4&gt;1,R1205=PROSES!$C$2),,K1205)</f>
        <v/>
      </c>
      <c r="K1205" s="1" t="str">
        <f>if(and($L$4&gt;1,L1205=PROSES!$B$2),,L1205)</f>
        <v/>
      </c>
      <c r="L1205" t="str">
        <f t="shared" si="7"/>
        <v/>
      </c>
      <c r="M1205" t="str">
        <f>if(Z1205=PROSES!$B$3,T1205,)</f>
        <v/>
      </c>
      <c r="N1205" t="str">
        <f>if(X1205=PROSES!$B$3,T1205,)</f>
        <v/>
      </c>
      <c r="O1205" t="str">
        <f t="shared" si="8"/>
        <v/>
      </c>
      <c r="P1205" t="str">
        <f>if(Z1205=PROSES!$B$1,T1205,)</f>
        <v/>
      </c>
      <c r="Q1205" t="str">
        <f>if(X1205=PROSES!$B$1,T1205,)</f>
        <v/>
      </c>
      <c r="R1205" t="str">
        <f t="shared" si="9"/>
        <v>SEMEN GROBOGANPURWODADI</v>
      </c>
      <c r="S1205" s="3"/>
      <c r="T1205" s="68" t="s">
        <v>3981</v>
      </c>
      <c r="U1205" s="68" t="s">
        <v>176</v>
      </c>
      <c r="V1205" s="68" t="s">
        <v>176</v>
      </c>
      <c r="W1205" s="68" t="s">
        <v>3890</v>
      </c>
      <c r="X1205" s="68" t="s">
        <v>3893</v>
      </c>
      <c r="Y1205" s="68" t="s">
        <v>935</v>
      </c>
      <c r="Z1205" s="68" t="s">
        <v>1465</v>
      </c>
      <c r="AA1205" s="68">
        <v>2.0</v>
      </c>
      <c r="AB1205" s="6"/>
      <c r="AC1205" s="6"/>
      <c r="AD1205" s="112">
        <v>0.0</v>
      </c>
      <c r="AE1205" s="112">
        <v>1.0</v>
      </c>
      <c r="AF1205" s="6"/>
      <c r="AG1205" s="112">
        <v>31.49</v>
      </c>
      <c r="AH1205" s="112">
        <v>1.0</v>
      </c>
      <c r="AI1205" s="68" t="s">
        <v>64</v>
      </c>
      <c r="AJ1205" s="112">
        <v>0.0</v>
      </c>
      <c r="AK1205" s="6"/>
      <c r="AL1205" s="6"/>
      <c r="AM1205" s="112">
        <v>0.0</v>
      </c>
      <c r="AN1205" s="112">
        <v>0.0</v>
      </c>
      <c r="AO1205" s="112">
        <v>100.0</v>
      </c>
      <c r="AP1205" s="112">
        <v>1.0</v>
      </c>
      <c r="AQ1205" s="112">
        <v>2730.0</v>
      </c>
      <c r="AR1205" s="112">
        <v>10.45959</v>
      </c>
      <c r="AS1205" s="112">
        <v>83.62171</v>
      </c>
      <c r="AT1205" s="112">
        <v>1.161981</v>
      </c>
      <c r="AU1205" s="112">
        <v>10.39485</v>
      </c>
      <c r="AV1205" s="112">
        <v>4.414898</v>
      </c>
      <c r="AW1205" s="112">
        <v>25.6738</v>
      </c>
      <c r="AX1205" s="112">
        <v>0.0</v>
      </c>
      <c r="AY1205" s="112">
        <v>0.4978328</v>
      </c>
      <c r="AZ1205" s="112">
        <v>-5.640641</v>
      </c>
    </row>
    <row r="1206" hidden="1">
      <c r="A1206">
        <f t="shared" si="2"/>
        <v>0</v>
      </c>
      <c r="B1206" t="str">
        <f t="shared" si="3"/>
        <v/>
      </c>
      <c r="C1206" t="str">
        <f>if(and(D$4&gt;1,E1206=PROSES!$D$22),,D1206)</f>
        <v/>
      </c>
      <c r="D1206" s="1" t="str">
        <f>if(and(F$4&gt;1,F1206=PROSES!$B$10),,F1206)</f>
        <v/>
      </c>
      <c r="E1206" t="str">
        <f t="shared" si="4"/>
        <v/>
      </c>
      <c r="F1206" t="str">
        <f t="shared" si="5"/>
        <v/>
      </c>
      <c r="G1206" s="1" t="str">
        <f>if(Z1206=PROSES!$E$29,T1206,)</f>
        <v/>
      </c>
      <c r="H1206" t="str">
        <f>if(X1206=PROSES!$E$29,T1206,)</f>
        <v/>
      </c>
      <c r="I1206" t="str">
        <f t="shared" si="6"/>
        <v/>
      </c>
      <c r="J1206" t="str">
        <f>if(and($K$4&gt;1,R1206=PROSES!$C$2),,K1206)</f>
        <v/>
      </c>
      <c r="K1206" s="1" t="str">
        <f>if(and($L$4&gt;1,L1206=PROSES!$B$2),,L1206)</f>
        <v/>
      </c>
      <c r="L1206" t="str">
        <f t="shared" si="7"/>
        <v/>
      </c>
      <c r="M1206" t="str">
        <f>if(Z1206=PROSES!$B$3,T1206,)</f>
        <v/>
      </c>
      <c r="N1206" t="str">
        <f>if(X1206=PROSES!$B$3,T1206,)</f>
        <v/>
      </c>
      <c r="O1206" t="str">
        <f t="shared" si="8"/>
        <v/>
      </c>
      <c r="P1206" t="str">
        <f>if(Z1206=PROSES!$B$1,T1206,)</f>
        <v/>
      </c>
      <c r="Q1206" t="str">
        <f>if(X1206=PROSES!$B$1,T1206,)</f>
        <v/>
      </c>
      <c r="R1206" t="str">
        <f t="shared" si="9"/>
        <v>SAGULING7BANDUNG SELATAN7</v>
      </c>
      <c r="S1206" s="3"/>
      <c r="T1206" s="68" t="s">
        <v>1940</v>
      </c>
      <c r="U1206" s="68" t="s">
        <v>75</v>
      </c>
      <c r="V1206" s="68" t="s">
        <v>75</v>
      </c>
      <c r="W1206" s="68" t="s">
        <v>562</v>
      </c>
      <c r="X1206" s="68" t="s">
        <v>563</v>
      </c>
      <c r="Y1206" s="68" t="s">
        <v>324</v>
      </c>
      <c r="Z1206" s="68" t="s">
        <v>235</v>
      </c>
      <c r="AA1206" s="68" t="s">
        <v>324</v>
      </c>
      <c r="AB1206" s="6"/>
      <c r="AC1206" s="6"/>
      <c r="AD1206" s="112">
        <v>0.0</v>
      </c>
      <c r="AE1206" s="112">
        <v>1.0</v>
      </c>
      <c r="AF1206" s="6"/>
      <c r="AG1206" s="112">
        <v>39.0</v>
      </c>
      <c r="AH1206" s="112">
        <v>1.0</v>
      </c>
      <c r="AI1206" s="68" t="s">
        <v>64</v>
      </c>
      <c r="AJ1206" s="112">
        <v>0.0</v>
      </c>
      <c r="AK1206" s="6"/>
      <c r="AL1206" s="6"/>
      <c r="AM1206" s="112">
        <v>0.0</v>
      </c>
      <c r="AN1206" s="112">
        <v>0.0</v>
      </c>
      <c r="AO1206" s="112">
        <v>100.0</v>
      </c>
      <c r="AP1206" s="112">
        <v>1.0</v>
      </c>
      <c r="AQ1206" s="112">
        <v>2.4</v>
      </c>
      <c r="AR1206" s="112">
        <v>10.99486</v>
      </c>
      <c r="AS1206" s="112">
        <v>84.89205</v>
      </c>
      <c r="AT1206" s="112">
        <v>0.9789</v>
      </c>
      <c r="AU1206" s="112">
        <v>10.9512</v>
      </c>
      <c r="AV1206" s="112">
        <v>6.8289</v>
      </c>
      <c r="AW1206" s="112">
        <v>32.8536</v>
      </c>
      <c r="AX1206" s="112">
        <v>0.0</v>
      </c>
      <c r="AY1206" s="112">
        <v>0.6872964</v>
      </c>
      <c r="AZ1206" s="112">
        <v>-9.846326</v>
      </c>
    </row>
    <row r="1207" hidden="1">
      <c r="A1207">
        <f t="shared" si="2"/>
        <v>0</v>
      </c>
      <c r="B1207" t="str">
        <f t="shared" si="3"/>
        <v/>
      </c>
      <c r="C1207" t="str">
        <f>if(and(D$4&gt;1,E1207=PROSES!$D$22),,D1207)</f>
        <v/>
      </c>
      <c r="D1207" s="1" t="str">
        <f>if(and(F$4&gt;1,F1207=PROSES!$B$10),,F1207)</f>
        <v/>
      </c>
      <c r="E1207" t="str">
        <f t="shared" si="4"/>
        <v/>
      </c>
      <c r="F1207" t="str">
        <f t="shared" si="5"/>
        <v/>
      </c>
      <c r="G1207" s="1" t="str">
        <f>if(Z1207=PROSES!$E$29,T1207,)</f>
        <v/>
      </c>
      <c r="H1207" t="str">
        <f>if(X1207=PROSES!$E$29,T1207,)</f>
        <v/>
      </c>
      <c r="I1207" t="str">
        <f t="shared" si="6"/>
        <v/>
      </c>
      <c r="J1207" t="str">
        <f>if(and($K$4&gt;1,R1207=PROSES!$C$2),,K1207)</f>
        <v/>
      </c>
      <c r="K1207" s="1" t="str">
        <f>if(and($L$4&gt;1,L1207=PROSES!$B$2),,L1207)</f>
        <v/>
      </c>
      <c r="L1207" t="str">
        <f t="shared" si="7"/>
        <v/>
      </c>
      <c r="M1207" t="str">
        <f>if(Z1207=PROSES!$B$3,T1207,)</f>
        <v/>
      </c>
      <c r="N1207" t="str">
        <f>if(X1207=PROSES!$B$3,T1207,)</f>
        <v/>
      </c>
      <c r="O1207" t="str">
        <f t="shared" si="8"/>
        <v/>
      </c>
      <c r="P1207" t="str">
        <f>if(Z1207=PROSES!$B$1,T1207,)</f>
        <v/>
      </c>
      <c r="Q1207" t="str">
        <f>if(X1207=PROSES!$B$1,T1207,)</f>
        <v/>
      </c>
      <c r="R1207" t="str">
        <f t="shared" si="9"/>
        <v>SAGULING7BANDUNG SELATAN7</v>
      </c>
      <c r="S1207" s="3"/>
      <c r="T1207" s="68" t="s">
        <v>1941</v>
      </c>
      <c r="U1207" s="68" t="s">
        <v>75</v>
      </c>
      <c r="V1207" s="68" t="s">
        <v>75</v>
      </c>
      <c r="W1207" s="68" t="s">
        <v>562</v>
      </c>
      <c r="X1207" s="68" t="s">
        <v>563</v>
      </c>
      <c r="Y1207" s="68" t="s">
        <v>324</v>
      </c>
      <c r="Z1207" s="68" t="s">
        <v>235</v>
      </c>
      <c r="AA1207" s="68" t="s">
        <v>324</v>
      </c>
      <c r="AB1207" s="6"/>
      <c r="AC1207" s="6"/>
      <c r="AD1207" s="112">
        <v>0.0</v>
      </c>
      <c r="AE1207" s="112">
        <v>1.0</v>
      </c>
      <c r="AF1207" s="6"/>
      <c r="AG1207" s="112">
        <v>39.0</v>
      </c>
      <c r="AH1207" s="112">
        <v>1.0</v>
      </c>
      <c r="AI1207" s="68" t="s">
        <v>64</v>
      </c>
      <c r="AJ1207" s="112">
        <v>0.0</v>
      </c>
      <c r="AK1207" s="6"/>
      <c r="AL1207" s="6"/>
      <c r="AM1207" s="112">
        <v>0.0</v>
      </c>
      <c r="AN1207" s="112">
        <v>0.0</v>
      </c>
      <c r="AO1207" s="112">
        <v>100.0</v>
      </c>
      <c r="AP1207" s="112">
        <v>1.0</v>
      </c>
      <c r="AQ1207" s="112">
        <v>2.4</v>
      </c>
      <c r="AR1207" s="112">
        <v>10.99486</v>
      </c>
      <c r="AS1207" s="112">
        <v>84.89205</v>
      </c>
      <c r="AT1207" s="112">
        <v>0.9789</v>
      </c>
      <c r="AU1207" s="112">
        <v>10.9512</v>
      </c>
      <c r="AV1207" s="112">
        <v>6.8289</v>
      </c>
      <c r="AW1207" s="112">
        <v>32.8536</v>
      </c>
      <c r="AX1207" s="112">
        <v>0.0</v>
      </c>
      <c r="AY1207" s="112">
        <v>0.6872964</v>
      </c>
      <c r="AZ1207" s="112">
        <v>-9.846326</v>
      </c>
    </row>
    <row r="1208" hidden="1">
      <c r="A1208">
        <f t="shared" si="2"/>
        <v>0</v>
      </c>
      <c r="B1208" t="str">
        <f t="shared" si="3"/>
        <v/>
      </c>
      <c r="C1208" t="str">
        <f>if(and(D$4&gt;1,E1208=PROSES!$D$22),,D1208)</f>
        <v/>
      </c>
      <c r="D1208" s="1" t="str">
        <f>if(and(F$4&gt;1,F1208=PROSES!$B$10),,F1208)</f>
        <v/>
      </c>
      <c r="E1208" t="str">
        <f t="shared" si="4"/>
        <v/>
      </c>
      <c r="F1208" t="str">
        <f t="shared" si="5"/>
        <v/>
      </c>
      <c r="G1208" s="1" t="str">
        <f>if(Z1208=PROSES!$E$29,T1208,)</f>
        <v/>
      </c>
      <c r="H1208" t="str">
        <f>if(X1208=PROSES!$E$29,T1208,)</f>
        <v/>
      </c>
      <c r="I1208" t="str">
        <f t="shared" si="6"/>
        <v/>
      </c>
      <c r="J1208" t="str">
        <f>if(and($K$4&gt;1,R1208=PROSES!$C$2),,K1208)</f>
        <v/>
      </c>
      <c r="K1208" s="1" t="str">
        <f>if(and($L$4&gt;1,L1208=PROSES!$B$2),,L1208)</f>
        <v/>
      </c>
      <c r="L1208" t="str">
        <f t="shared" si="7"/>
        <v/>
      </c>
      <c r="M1208" t="str">
        <f>if(Z1208=PROSES!$B$3,T1208,)</f>
        <v/>
      </c>
      <c r="N1208" t="str">
        <f>if(X1208=PROSES!$B$3,T1208,)</f>
        <v/>
      </c>
      <c r="O1208" t="str">
        <f t="shared" si="8"/>
        <v/>
      </c>
      <c r="P1208" t="str">
        <f>if(Z1208=PROSES!$B$1,T1208,)</f>
        <v/>
      </c>
      <c r="Q1208" t="str">
        <f>if(X1208=PROSES!$B$1,T1208,)</f>
        <v/>
      </c>
      <c r="R1208" t="str">
        <f t="shared" si="9"/>
        <v>CIRATA7SAGULING7</v>
      </c>
      <c r="S1208" s="3"/>
      <c r="T1208" s="68" t="s">
        <v>1942</v>
      </c>
      <c r="U1208" s="68" t="s">
        <v>75</v>
      </c>
      <c r="V1208" s="68" t="s">
        <v>75</v>
      </c>
      <c r="W1208" s="68" t="s">
        <v>233</v>
      </c>
      <c r="X1208" s="68" t="s">
        <v>704</v>
      </c>
      <c r="Y1208" s="68" t="s">
        <v>236</v>
      </c>
      <c r="Z1208" s="68" t="s">
        <v>563</v>
      </c>
      <c r="AA1208" s="68" t="s">
        <v>236</v>
      </c>
      <c r="AB1208" s="6"/>
      <c r="AC1208" s="6"/>
      <c r="AD1208" s="112">
        <v>0.0</v>
      </c>
      <c r="AE1208" s="112">
        <v>1.0</v>
      </c>
      <c r="AF1208" s="6"/>
      <c r="AG1208" s="112">
        <v>25.166</v>
      </c>
      <c r="AH1208" s="112">
        <v>1.0</v>
      </c>
      <c r="AI1208" s="68" t="s">
        <v>64</v>
      </c>
      <c r="AJ1208" s="112">
        <v>0.0</v>
      </c>
      <c r="AK1208" s="6"/>
      <c r="AL1208" s="6"/>
      <c r="AM1208" s="112">
        <v>0.0</v>
      </c>
      <c r="AN1208" s="112">
        <v>0.0</v>
      </c>
      <c r="AO1208" s="112">
        <v>100.0</v>
      </c>
      <c r="AP1208" s="112">
        <v>1.0</v>
      </c>
      <c r="AQ1208" s="112">
        <v>1.98</v>
      </c>
      <c r="AR1208" s="112">
        <v>7.1225</v>
      </c>
      <c r="AS1208" s="112">
        <v>84.05775</v>
      </c>
      <c r="AT1208" s="112">
        <v>0.7373638</v>
      </c>
      <c r="AU1208" s="112">
        <v>7.084229</v>
      </c>
      <c r="AV1208" s="112">
        <v>4.512264</v>
      </c>
      <c r="AW1208" s="112">
        <v>21.25269</v>
      </c>
      <c r="AX1208" s="112">
        <v>0.0</v>
      </c>
      <c r="AY1208" s="112">
        <v>0.6862155</v>
      </c>
      <c r="AZ1208" s="112">
        <v>-8.9765</v>
      </c>
    </row>
    <row r="1209" hidden="1">
      <c r="A1209">
        <f t="shared" si="2"/>
        <v>0</v>
      </c>
      <c r="B1209" t="str">
        <f t="shared" si="3"/>
        <v/>
      </c>
      <c r="C1209" t="str">
        <f>if(and(D$4&gt;1,E1209=PROSES!$D$22),,D1209)</f>
        <v/>
      </c>
      <c r="D1209" s="1" t="str">
        <f>if(and(F$4&gt;1,F1209=PROSES!$B$10),,F1209)</f>
        <v/>
      </c>
      <c r="E1209" t="str">
        <f t="shared" si="4"/>
        <v/>
      </c>
      <c r="F1209" t="str">
        <f t="shared" si="5"/>
        <v/>
      </c>
      <c r="G1209" s="1" t="str">
        <f>if(Z1209=PROSES!$E$29,T1209,)</f>
        <v/>
      </c>
      <c r="H1209" t="str">
        <f>if(X1209=PROSES!$E$29,T1209,)</f>
        <v/>
      </c>
      <c r="I1209" t="str">
        <f t="shared" si="6"/>
        <v/>
      </c>
      <c r="J1209" t="str">
        <f>if(and($K$4&gt;1,R1209=PROSES!$C$2),,K1209)</f>
        <v/>
      </c>
      <c r="K1209" s="1" t="str">
        <f>if(and($L$4&gt;1,L1209=PROSES!$B$2),,L1209)</f>
        <v/>
      </c>
      <c r="L1209" t="str">
        <f t="shared" si="7"/>
        <v/>
      </c>
      <c r="M1209" t="str">
        <f>if(Z1209=PROSES!$B$3,T1209,)</f>
        <v/>
      </c>
      <c r="N1209" t="str">
        <f>if(X1209=PROSES!$B$3,T1209,)</f>
        <v/>
      </c>
      <c r="O1209" t="str">
        <f t="shared" si="8"/>
        <v/>
      </c>
      <c r="P1209" t="str">
        <f>if(Z1209=PROSES!$B$1,T1209,)</f>
        <v/>
      </c>
      <c r="Q1209" t="str">
        <f>if(X1209=PROSES!$B$1,T1209,)</f>
        <v/>
      </c>
      <c r="R1209" t="str">
        <f t="shared" si="9"/>
        <v>SAGULING7CIRATA7</v>
      </c>
      <c r="S1209" s="3"/>
      <c r="T1209" s="68" t="s">
        <v>1943</v>
      </c>
      <c r="U1209" s="68" t="s">
        <v>75</v>
      </c>
      <c r="V1209" s="68" t="s">
        <v>75</v>
      </c>
      <c r="W1209" s="68" t="s">
        <v>233</v>
      </c>
      <c r="X1209" s="68" t="s">
        <v>563</v>
      </c>
      <c r="Y1209" s="68" t="s">
        <v>236</v>
      </c>
      <c r="Z1209" s="68" t="s">
        <v>704</v>
      </c>
      <c r="AA1209" s="68" t="s">
        <v>236</v>
      </c>
      <c r="AB1209" s="6"/>
      <c r="AC1209" s="6"/>
      <c r="AD1209" s="112">
        <v>0.0</v>
      </c>
      <c r="AE1209" s="112">
        <v>1.0</v>
      </c>
      <c r="AF1209" s="6"/>
      <c r="AG1209" s="112">
        <v>25.166</v>
      </c>
      <c r="AH1209" s="112">
        <v>1.0</v>
      </c>
      <c r="AI1209" s="68" t="s">
        <v>64</v>
      </c>
      <c r="AJ1209" s="112">
        <v>0.0</v>
      </c>
      <c r="AK1209" s="6"/>
      <c r="AL1209" s="6"/>
      <c r="AM1209" s="112">
        <v>0.0</v>
      </c>
      <c r="AN1209" s="112">
        <v>0.0</v>
      </c>
      <c r="AO1209" s="112">
        <v>100.0</v>
      </c>
      <c r="AP1209" s="112">
        <v>1.0</v>
      </c>
      <c r="AQ1209" s="112">
        <v>1.98</v>
      </c>
      <c r="AR1209" s="112">
        <v>7.1225</v>
      </c>
      <c r="AS1209" s="112">
        <v>84.05775</v>
      </c>
      <c r="AT1209" s="112">
        <v>0.7373638</v>
      </c>
      <c r="AU1209" s="112">
        <v>7.084229</v>
      </c>
      <c r="AV1209" s="112">
        <v>4.512264</v>
      </c>
      <c r="AW1209" s="112">
        <v>21.25269</v>
      </c>
      <c r="AX1209" s="112">
        <v>0.0</v>
      </c>
      <c r="AY1209" s="112">
        <v>0.6862155</v>
      </c>
      <c r="AZ1209" s="112">
        <v>-8.9765</v>
      </c>
    </row>
    <row r="1210" hidden="1">
      <c r="A1210">
        <f t="shared" si="2"/>
        <v>0</v>
      </c>
      <c r="B1210" t="str">
        <f t="shared" si="3"/>
        <v/>
      </c>
      <c r="C1210" t="str">
        <f>if(and(D$4&gt;1,E1210=PROSES!$D$22),,D1210)</f>
        <v/>
      </c>
      <c r="D1210" s="1" t="str">
        <f>if(and(F$4&gt;1,F1210=PROSES!$B$10),,F1210)</f>
        <v/>
      </c>
      <c r="E1210" t="str">
        <f t="shared" si="4"/>
        <v/>
      </c>
      <c r="F1210" t="str">
        <f t="shared" si="5"/>
        <v/>
      </c>
      <c r="G1210" s="1" t="str">
        <f>if(Z1210=PROSES!$E$29,T1210,)</f>
        <v/>
      </c>
      <c r="H1210" t="str">
        <f>if(X1210=PROSES!$E$29,T1210,)</f>
        <v/>
      </c>
      <c r="I1210" t="str">
        <f t="shared" si="6"/>
        <v/>
      </c>
      <c r="J1210" t="str">
        <f>if(and($K$4&gt;1,R1210=PROSES!$C$2),,K1210)</f>
        <v/>
      </c>
      <c r="K1210" s="1" t="str">
        <f>if(and($L$4&gt;1,L1210=PROSES!$B$2),,L1210)</f>
        <v/>
      </c>
      <c r="L1210" t="str">
        <f t="shared" si="7"/>
        <v/>
      </c>
      <c r="M1210" t="str">
        <f>if(Z1210=PROSES!$B$3,T1210,)</f>
        <v/>
      </c>
      <c r="N1210" t="str">
        <f>if(X1210=PROSES!$B$3,T1210,)</f>
        <v/>
      </c>
      <c r="O1210" t="str">
        <f t="shared" si="8"/>
        <v/>
      </c>
      <c r="P1210" t="str">
        <f>if(Z1210=PROSES!$B$1,T1210,)</f>
        <v/>
      </c>
      <c r="Q1210" t="str">
        <f>if(X1210=PROSES!$B$1,T1210,)</f>
        <v/>
      </c>
      <c r="R1210" t="str">
        <f t="shared" si="9"/>
        <v>SEGOROMADU5ALTA PRIMA5</v>
      </c>
      <c r="S1210" s="3"/>
      <c r="T1210" s="68" t="s">
        <v>1944</v>
      </c>
      <c r="U1210" s="68" t="s">
        <v>82</v>
      </c>
      <c r="V1210" s="68" t="s">
        <v>82</v>
      </c>
      <c r="W1210" s="68" t="s">
        <v>83</v>
      </c>
      <c r="X1210" s="68" t="s">
        <v>964</v>
      </c>
      <c r="Y1210" s="68" t="s">
        <v>88</v>
      </c>
      <c r="Z1210" s="68" t="s">
        <v>84</v>
      </c>
      <c r="AA1210" s="68" t="s">
        <v>88</v>
      </c>
      <c r="AB1210" s="6"/>
      <c r="AC1210" s="6"/>
      <c r="AD1210" s="112">
        <v>0.0</v>
      </c>
      <c r="AE1210" s="112">
        <v>1.0</v>
      </c>
      <c r="AF1210" s="6"/>
      <c r="AG1210" s="112">
        <v>1.0</v>
      </c>
      <c r="AH1210" s="112">
        <v>1.0</v>
      </c>
      <c r="AI1210" s="68" t="s">
        <v>64</v>
      </c>
      <c r="AJ1210" s="112">
        <v>0.0</v>
      </c>
      <c r="AK1210" s="6"/>
      <c r="AL1210" s="6"/>
      <c r="AM1210" s="112">
        <v>0.0</v>
      </c>
      <c r="AN1210" s="112">
        <v>0.0</v>
      </c>
      <c r="AO1210" s="112">
        <v>100.0</v>
      </c>
      <c r="AP1210" s="112">
        <v>1.0</v>
      </c>
      <c r="AQ1210" s="112">
        <v>1.48</v>
      </c>
      <c r="AR1210" s="112">
        <v>0.1970635</v>
      </c>
      <c r="AS1210" s="112">
        <v>75.63232</v>
      </c>
      <c r="AT1210" s="112">
        <v>0.0489</v>
      </c>
      <c r="AU1210" s="112">
        <v>0.1909</v>
      </c>
      <c r="AV1210" s="112">
        <v>0.1678</v>
      </c>
      <c r="AW1210" s="112">
        <v>0.61445</v>
      </c>
      <c r="AX1210" s="112">
        <v>0.0</v>
      </c>
      <c r="AY1210" s="112">
        <v>0.7441298</v>
      </c>
      <c r="AZ1210" s="112">
        <v>-1.31295</v>
      </c>
    </row>
    <row r="1211" hidden="1">
      <c r="A1211">
        <f t="shared" si="2"/>
        <v>0</v>
      </c>
      <c r="B1211" t="str">
        <f t="shared" si="3"/>
        <v/>
      </c>
      <c r="C1211" t="str">
        <f>if(and(D$4&gt;1,E1211=PROSES!$D$22),,D1211)</f>
        <v/>
      </c>
      <c r="D1211" s="1" t="str">
        <f>if(and(F$4&gt;1,F1211=PROSES!$B$10),,F1211)</f>
        <v/>
      </c>
      <c r="E1211" t="str">
        <f t="shared" si="4"/>
        <v/>
      </c>
      <c r="F1211" t="str">
        <f t="shared" si="5"/>
        <v/>
      </c>
      <c r="G1211" s="1" t="str">
        <f>if(Z1211=PROSES!$E$29,T1211,)</f>
        <v/>
      </c>
      <c r="H1211" t="str">
        <f>if(X1211=PROSES!$E$29,T1211,)</f>
        <v/>
      </c>
      <c r="I1211" t="str">
        <f t="shared" si="6"/>
        <v/>
      </c>
      <c r="J1211" t="str">
        <f>if(and($K$4&gt;1,R1211=PROSES!$C$2),,K1211)</f>
        <v/>
      </c>
      <c r="K1211" s="1" t="str">
        <f>if(and($L$4&gt;1,L1211=PROSES!$B$2),,L1211)</f>
        <v/>
      </c>
      <c r="L1211" t="str">
        <f t="shared" si="7"/>
        <v/>
      </c>
      <c r="M1211" t="str">
        <f>if(Z1211=PROSES!$B$3,T1211,)</f>
        <v/>
      </c>
      <c r="N1211" t="str">
        <f>if(X1211=PROSES!$B$3,T1211,)</f>
        <v/>
      </c>
      <c r="O1211" t="str">
        <f t="shared" si="8"/>
        <v/>
      </c>
      <c r="P1211" t="str">
        <f>if(Z1211=PROSES!$B$1,T1211,)</f>
        <v/>
      </c>
      <c r="Q1211" t="str">
        <f>if(X1211=PROSES!$B$1,T1211,)</f>
        <v/>
      </c>
      <c r="R1211" t="str">
        <f t="shared" si="9"/>
        <v>SEGOROMADU5ALTA PRIMA5</v>
      </c>
      <c r="S1211" s="3"/>
      <c r="T1211" s="68" t="s">
        <v>1945</v>
      </c>
      <c r="U1211" s="68" t="s">
        <v>82</v>
      </c>
      <c r="V1211" s="68" t="s">
        <v>82</v>
      </c>
      <c r="W1211" s="114" t="s">
        <v>83</v>
      </c>
      <c r="X1211" s="68" t="s">
        <v>964</v>
      </c>
      <c r="Y1211" s="68" t="s">
        <v>85</v>
      </c>
      <c r="Z1211" s="68" t="s">
        <v>84</v>
      </c>
      <c r="AA1211" s="68" t="s">
        <v>88</v>
      </c>
      <c r="AB1211" s="6"/>
      <c r="AC1211" s="6"/>
      <c r="AD1211" s="112">
        <v>1.0</v>
      </c>
      <c r="AE1211" s="112">
        <v>1.0</v>
      </c>
      <c r="AF1211" s="6"/>
      <c r="AG1211" s="112">
        <v>1.0</v>
      </c>
      <c r="AH1211" s="112">
        <v>1.0</v>
      </c>
      <c r="AI1211" s="68" t="s">
        <v>64</v>
      </c>
      <c r="AJ1211" s="112">
        <v>0.0</v>
      </c>
      <c r="AK1211" s="6"/>
      <c r="AL1211" s="6"/>
      <c r="AM1211" s="112">
        <v>0.0</v>
      </c>
      <c r="AN1211" s="112">
        <v>0.0</v>
      </c>
      <c r="AO1211" s="112">
        <v>100.0</v>
      </c>
      <c r="AP1211" s="112">
        <v>1.0</v>
      </c>
      <c r="AQ1211" s="112">
        <v>1.48</v>
      </c>
      <c r="AR1211" s="112">
        <v>0.1970635</v>
      </c>
      <c r="AS1211" s="112">
        <v>75.63232</v>
      </c>
      <c r="AT1211" s="112">
        <v>0.0489</v>
      </c>
      <c r="AU1211" s="112">
        <v>0.1909</v>
      </c>
      <c r="AV1211" s="112">
        <v>0.1678</v>
      </c>
      <c r="AW1211" s="112">
        <v>0.61445</v>
      </c>
      <c r="AX1211" s="112">
        <v>0.0</v>
      </c>
      <c r="AY1211" s="112">
        <v>0.7441298</v>
      </c>
      <c r="AZ1211" s="112">
        <v>-1.31295</v>
      </c>
    </row>
    <row r="1212" hidden="1">
      <c r="A1212">
        <f t="shared" si="2"/>
        <v>0</v>
      </c>
      <c r="B1212" t="str">
        <f t="shared" si="3"/>
        <v/>
      </c>
      <c r="C1212" t="str">
        <f>if(and(D$4&gt;1,E1212=PROSES!$D$22),,D1212)</f>
        <v/>
      </c>
      <c r="D1212" s="1" t="str">
        <f>if(and(F$4&gt;1,F1212=PROSES!$B$10),,F1212)</f>
        <v/>
      </c>
      <c r="E1212" t="str">
        <f t="shared" si="4"/>
        <v/>
      </c>
      <c r="F1212" t="str">
        <f t="shared" si="5"/>
        <v/>
      </c>
      <c r="G1212" s="1" t="str">
        <f>if(Z1212=PROSES!$E$29,T1212,)</f>
        <v/>
      </c>
      <c r="H1212" t="str">
        <f>if(X1212=PROSES!$E$29,T1212,)</f>
        <v/>
      </c>
      <c r="I1212" t="str">
        <f t="shared" si="6"/>
        <v/>
      </c>
      <c r="J1212" t="str">
        <f>if(and($K$4&gt;1,R1212=PROSES!$C$2),,K1212)</f>
        <v/>
      </c>
      <c r="K1212" s="1" t="str">
        <f>if(and($L$4&gt;1,L1212=PROSES!$B$2),,L1212)</f>
        <v/>
      </c>
      <c r="L1212" t="str">
        <f t="shared" si="7"/>
        <v/>
      </c>
      <c r="M1212" t="str">
        <f>if(Z1212=PROSES!$B$3,T1212,)</f>
        <v/>
      </c>
      <c r="N1212" t="str">
        <f>if(X1212=PROSES!$B$3,T1212,)</f>
        <v/>
      </c>
      <c r="O1212" t="str">
        <f t="shared" si="8"/>
        <v/>
      </c>
      <c r="P1212" t="str">
        <f>if(Z1212=PROSES!$B$1,T1212,)</f>
        <v/>
      </c>
      <c r="Q1212" t="str">
        <f>if(X1212=PROSES!$B$1,T1212,)</f>
        <v/>
      </c>
      <c r="R1212" t="str">
        <f t="shared" si="9"/>
        <v>SEGOROMADU4BARATA4</v>
      </c>
      <c r="S1212" s="3"/>
      <c r="T1212" s="68" t="s">
        <v>1946</v>
      </c>
      <c r="U1212" s="68" t="s">
        <v>82</v>
      </c>
      <c r="V1212" s="68" t="s">
        <v>82</v>
      </c>
      <c r="W1212" s="114" t="s">
        <v>122</v>
      </c>
      <c r="X1212" s="68" t="s">
        <v>1947</v>
      </c>
      <c r="Y1212" s="68" t="s">
        <v>123</v>
      </c>
      <c r="Z1212" s="68" t="s">
        <v>1948</v>
      </c>
      <c r="AA1212" s="68" t="s">
        <v>123</v>
      </c>
      <c r="AB1212" s="6"/>
      <c r="AC1212" s="6"/>
      <c r="AD1212" s="112">
        <v>0.0</v>
      </c>
      <c r="AE1212" s="112">
        <v>1.0</v>
      </c>
      <c r="AF1212" s="6"/>
      <c r="AG1212" s="112">
        <v>0.5</v>
      </c>
      <c r="AH1212" s="112">
        <v>1.0</v>
      </c>
      <c r="AI1212" s="68" t="s">
        <v>64</v>
      </c>
      <c r="AJ1212" s="112">
        <v>0.0</v>
      </c>
      <c r="AK1212" s="6"/>
      <c r="AL1212" s="6"/>
      <c r="AM1212" s="112">
        <v>0.0</v>
      </c>
      <c r="AN1212" s="112">
        <v>0.0</v>
      </c>
      <c r="AO1212" s="112">
        <v>100.0</v>
      </c>
      <c r="AP1212" s="112">
        <v>1.0</v>
      </c>
      <c r="AQ1212" s="112">
        <v>0.44</v>
      </c>
      <c r="AR1212" s="112">
        <v>0.2220094</v>
      </c>
      <c r="AS1212" s="112">
        <v>60.66966</v>
      </c>
      <c r="AT1212" s="112">
        <v>0.10875</v>
      </c>
      <c r="AU1212" s="112">
        <v>0.19355</v>
      </c>
      <c r="AV1212" s="112">
        <v>0.18375</v>
      </c>
      <c r="AW1212" s="112">
        <v>0.58065</v>
      </c>
      <c r="AX1212" s="112">
        <v>0.0</v>
      </c>
      <c r="AY1212" s="112">
        <v>0.5920149</v>
      </c>
      <c r="AZ1212" s="112">
        <v>18.36523</v>
      </c>
    </row>
    <row r="1213" hidden="1">
      <c r="A1213">
        <f t="shared" si="2"/>
        <v>0</v>
      </c>
      <c r="B1213" t="str">
        <f t="shared" si="3"/>
        <v/>
      </c>
      <c r="C1213" t="str">
        <f>if(and(D$4&gt;1,E1213=PROSES!$D$22),,D1213)</f>
        <v/>
      </c>
      <c r="D1213" s="1" t="str">
        <f>if(and(F$4&gt;1,F1213=PROSES!$B$10),,F1213)</f>
        <v/>
      </c>
      <c r="E1213" t="str">
        <f t="shared" si="4"/>
        <v/>
      </c>
      <c r="F1213" t="str">
        <f t="shared" si="5"/>
        <v/>
      </c>
      <c r="G1213" s="1" t="str">
        <f>if(Z1213=PROSES!$E$29,T1213,)</f>
        <v/>
      </c>
      <c r="H1213" t="str">
        <f>if(X1213=PROSES!$E$29,T1213,)</f>
        <v/>
      </c>
      <c r="I1213" t="str">
        <f t="shared" si="6"/>
        <v/>
      </c>
      <c r="J1213" t="str">
        <f>if(and($K$4&gt;1,R1213=PROSES!$C$2),,K1213)</f>
        <v/>
      </c>
      <c r="K1213" s="1" t="str">
        <f>if(and($L$4&gt;1,L1213=PROSES!$B$2),,L1213)</f>
        <v/>
      </c>
      <c r="L1213" t="str">
        <f t="shared" si="7"/>
        <v/>
      </c>
      <c r="M1213" t="str">
        <f>if(Z1213=PROSES!$B$3,T1213,)</f>
        <v/>
      </c>
      <c r="N1213" t="str">
        <f>if(X1213=PROSES!$B$3,T1213,)</f>
        <v/>
      </c>
      <c r="O1213" t="str">
        <f t="shared" si="8"/>
        <v/>
      </c>
      <c r="P1213" t="str">
        <f>if(Z1213=PROSES!$B$1,T1213,)</f>
        <v/>
      </c>
      <c r="Q1213" t="str">
        <f>if(X1213=PROSES!$B$1,T1213,)</f>
        <v/>
      </c>
      <c r="R1213" t="str">
        <f t="shared" si="9"/>
        <v>SEGOROMADU4BARATA4</v>
      </c>
      <c r="S1213" s="3"/>
      <c r="T1213" s="68" t="s">
        <v>1949</v>
      </c>
      <c r="U1213" s="68" t="s">
        <v>82</v>
      </c>
      <c r="V1213" s="68" t="s">
        <v>82</v>
      </c>
      <c r="W1213" s="68" t="s">
        <v>122</v>
      </c>
      <c r="X1213" s="68" t="s">
        <v>1947</v>
      </c>
      <c r="Y1213" s="68" t="s">
        <v>118</v>
      </c>
      <c r="Z1213" s="68" t="s">
        <v>1948</v>
      </c>
      <c r="AA1213" s="68" t="s">
        <v>123</v>
      </c>
      <c r="AB1213" s="6"/>
      <c r="AC1213" s="6"/>
      <c r="AD1213" s="112">
        <v>0.0</v>
      </c>
      <c r="AE1213" s="112">
        <v>1.0</v>
      </c>
      <c r="AF1213" s="6"/>
      <c r="AG1213" s="112">
        <v>0.5</v>
      </c>
      <c r="AH1213" s="112">
        <v>1.0</v>
      </c>
      <c r="AI1213" s="68" t="s">
        <v>64</v>
      </c>
      <c r="AJ1213" s="112">
        <v>0.0</v>
      </c>
      <c r="AK1213" s="6"/>
      <c r="AL1213" s="6"/>
      <c r="AM1213" s="112">
        <v>0.0</v>
      </c>
      <c r="AN1213" s="112">
        <v>0.0</v>
      </c>
      <c r="AO1213" s="112">
        <v>100.0</v>
      </c>
      <c r="AP1213" s="112">
        <v>1.0</v>
      </c>
      <c r="AQ1213" s="112">
        <v>0.44</v>
      </c>
      <c r="AR1213" s="112">
        <v>0.2220094</v>
      </c>
      <c r="AS1213" s="112">
        <v>60.66966</v>
      </c>
      <c r="AT1213" s="112">
        <v>0.10875</v>
      </c>
      <c r="AU1213" s="112">
        <v>0.19355</v>
      </c>
      <c r="AV1213" s="112">
        <v>0.18375</v>
      </c>
      <c r="AW1213" s="112">
        <v>0.58065</v>
      </c>
      <c r="AX1213" s="112">
        <v>0.0</v>
      </c>
      <c r="AY1213" s="112">
        <v>0.5920149</v>
      </c>
      <c r="AZ1213" s="112">
        <v>18.36523</v>
      </c>
    </row>
    <row r="1214" hidden="1">
      <c r="A1214">
        <f t="shared" si="2"/>
        <v>0</v>
      </c>
      <c r="B1214" t="str">
        <f t="shared" si="3"/>
        <v/>
      </c>
      <c r="C1214" t="str">
        <f>if(and(D$4&gt;1,E1214=PROSES!$D$22),,D1214)</f>
        <v/>
      </c>
      <c r="D1214" s="1" t="str">
        <f>if(and(F$4&gt;1,F1214=PROSES!$B$10),,F1214)</f>
        <v/>
      </c>
      <c r="E1214" t="str">
        <f t="shared" si="4"/>
        <v/>
      </c>
      <c r="F1214" t="str">
        <f t="shared" si="5"/>
        <v/>
      </c>
      <c r="G1214" s="1" t="str">
        <f>if(Z1214=PROSES!$E$29,T1214,)</f>
        <v/>
      </c>
      <c r="H1214" t="str">
        <f>if(X1214=PROSES!$E$29,T1214,)</f>
        <v/>
      </c>
      <c r="I1214" t="str">
        <f t="shared" si="6"/>
        <v/>
      </c>
      <c r="J1214" t="str">
        <f>if(and($K$4&gt;1,R1214=PROSES!$C$2),,K1214)</f>
        <v/>
      </c>
      <c r="K1214" s="1" t="str">
        <f>if(and($L$4&gt;1,L1214=PROSES!$B$2),,L1214)</f>
        <v/>
      </c>
      <c r="L1214" t="str">
        <f t="shared" si="7"/>
        <v/>
      </c>
      <c r="M1214" t="str">
        <f>if(Z1214=PROSES!$B$3,T1214,)</f>
        <v/>
      </c>
      <c r="N1214" t="str">
        <f>if(X1214=PROSES!$B$3,T1214,)</f>
        <v/>
      </c>
      <c r="O1214" t="str">
        <f t="shared" si="8"/>
        <v/>
      </c>
      <c r="P1214" t="str">
        <f>if(Z1214=PROSES!$B$1,T1214,)</f>
        <v/>
      </c>
      <c r="Q1214" t="str">
        <f>if(X1214=PROSES!$B$1,T1214,)</f>
        <v/>
      </c>
      <c r="R1214" t="str">
        <f t="shared" si="9"/>
        <v>LAMONGAN5SEGOROMADU5</v>
      </c>
      <c r="S1214" s="3"/>
      <c r="T1214" s="68" t="s">
        <v>1950</v>
      </c>
      <c r="U1214" s="68" t="s">
        <v>82</v>
      </c>
      <c r="V1214" s="68" t="s">
        <v>82</v>
      </c>
      <c r="W1214" s="68" t="s">
        <v>399</v>
      </c>
      <c r="X1214" s="68" t="s">
        <v>1331</v>
      </c>
      <c r="Y1214" s="68" t="s">
        <v>212</v>
      </c>
      <c r="Z1214" s="68" t="s">
        <v>964</v>
      </c>
      <c r="AA1214" s="68" t="s">
        <v>85</v>
      </c>
      <c r="AB1214" s="6"/>
      <c r="AC1214" s="6"/>
      <c r="AD1214" s="112">
        <v>0.0</v>
      </c>
      <c r="AE1214" s="112">
        <v>1.0</v>
      </c>
      <c r="AF1214" s="6"/>
      <c r="AG1214" s="112">
        <v>28.2</v>
      </c>
      <c r="AH1214" s="112">
        <v>1.0</v>
      </c>
      <c r="AI1214" s="68" t="s">
        <v>64</v>
      </c>
      <c r="AJ1214" s="112">
        <v>0.0</v>
      </c>
      <c r="AK1214" s="6"/>
      <c r="AL1214" s="6"/>
      <c r="AM1214" s="112">
        <v>0.0</v>
      </c>
      <c r="AN1214" s="112">
        <v>0.0</v>
      </c>
      <c r="AO1214" s="112">
        <v>100.0</v>
      </c>
      <c r="AP1214" s="112">
        <v>1.0</v>
      </c>
      <c r="AQ1214" s="112">
        <v>0.973</v>
      </c>
      <c r="AR1214" s="112">
        <v>11.50206</v>
      </c>
      <c r="AS1214" s="112">
        <v>71.90399</v>
      </c>
      <c r="AT1214" s="112">
        <v>3.572658</v>
      </c>
      <c r="AU1214" s="112">
        <v>10.93314</v>
      </c>
      <c r="AV1214" s="112">
        <v>8.742001</v>
      </c>
      <c r="AW1214" s="112">
        <v>20.22786</v>
      </c>
      <c r="AX1214" s="112">
        <v>0.0</v>
      </c>
      <c r="AY1214" s="112">
        <v>0.3082202</v>
      </c>
      <c r="AZ1214" s="112">
        <v>-10.98501</v>
      </c>
    </row>
    <row r="1215" hidden="1">
      <c r="A1215">
        <f t="shared" si="2"/>
        <v>0</v>
      </c>
      <c r="B1215" t="str">
        <f t="shared" si="3"/>
        <v/>
      </c>
      <c r="C1215" t="str">
        <f>if(and(D$4&gt;1,E1215=PROSES!$D$22),,D1215)</f>
        <v/>
      </c>
      <c r="D1215" s="1" t="str">
        <f>if(and(F$4&gt;1,F1215=PROSES!$B$10),,F1215)</f>
        <v/>
      </c>
      <c r="E1215" t="str">
        <f t="shared" si="4"/>
        <v/>
      </c>
      <c r="F1215" t="str">
        <f t="shared" si="5"/>
        <v/>
      </c>
      <c r="G1215" s="1" t="str">
        <f>if(Z1215=PROSES!$E$29,T1215,)</f>
        <v/>
      </c>
      <c r="H1215" t="str">
        <f>if(X1215=PROSES!$E$29,T1215,)</f>
        <v/>
      </c>
      <c r="I1215" t="str">
        <f t="shared" si="6"/>
        <v/>
      </c>
      <c r="J1215" t="str">
        <f>if(and($K$4&gt;1,R1215=PROSES!$C$2),,K1215)</f>
        <v/>
      </c>
      <c r="K1215" s="1" t="str">
        <f>if(and($L$4&gt;1,L1215=PROSES!$B$2),,L1215)</f>
        <v/>
      </c>
      <c r="L1215" t="str">
        <f t="shared" si="7"/>
        <v/>
      </c>
      <c r="M1215" t="str">
        <f>if(Z1215=PROSES!$B$3,T1215,)</f>
        <v/>
      </c>
      <c r="N1215" t="str">
        <f>if(X1215=PROSES!$B$3,T1215,)</f>
        <v/>
      </c>
      <c r="O1215" t="str">
        <f t="shared" si="8"/>
        <v/>
      </c>
      <c r="P1215" t="str">
        <f>if(Z1215=PROSES!$B$1,T1215,)</f>
        <v/>
      </c>
      <c r="Q1215" t="str">
        <f>if(X1215=PROSES!$B$1,T1215,)</f>
        <v/>
      </c>
      <c r="R1215" t="str">
        <f t="shared" si="9"/>
        <v>LAMONGAN5SEGOROMADU5</v>
      </c>
      <c r="S1215" s="3"/>
      <c r="T1215" s="68" t="s">
        <v>1951</v>
      </c>
      <c r="U1215" s="68" t="s">
        <v>82</v>
      </c>
      <c r="V1215" s="68" t="s">
        <v>82</v>
      </c>
      <c r="W1215" s="68" t="s">
        <v>399</v>
      </c>
      <c r="X1215" s="68" t="s">
        <v>1331</v>
      </c>
      <c r="Y1215" s="68" t="s">
        <v>523</v>
      </c>
      <c r="Z1215" s="68" t="s">
        <v>964</v>
      </c>
      <c r="AA1215" s="68" t="s">
        <v>85</v>
      </c>
      <c r="AB1215" s="6"/>
      <c r="AC1215" s="6"/>
      <c r="AD1215" s="112">
        <v>0.0</v>
      </c>
      <c r="AE1215" s="112">
        <v>1.0</v>
      </c>
      <c r="AF1215" s="6"/>
      <c r="AG1215" s="112">
        <v>28.2</v>
      </c>
      <c r="AH1215" s="112">
        <v>1.0</v>
      </c>
      <c r="AI1215" s="68" t="s">
        <v>64</v>
      </c>
      <c r="AJ1215" s="112">
        <v>0.0</v>
      </c>
      <c r="AK1215" s="6"/>
      <c r="AL1215" s="6"/>
      <c r="AM1215" s="112">
        <v>0.0</v>
      </c>
      <c r="AN1215" s="112">
        <v>0.0</v>
      </c>
      <c r="AO1215" s="112">
        <v>100.0</v>
      </c>
      <c r="AP1215" s="112">
        <v>1.0</v>
      </c>
      <c r="AQ1215" s="112">
        <v>0.973</v>
      </c>
      <c r="AR1215" s="112">
        <v>11.50206</v>
      </c>
      <c r="AS1215" s="112">
        <v>71.90399</v>
      </c>
      <c r="AT1215" s="112">
        <v>3.572658</v>
      </c>
      <c r="AU1215" s="112">
        <v>10.93314</v>
      </c>
      <c r="AV1215" s="112">
        <v>8.742001</v>
      </c>
      <c r="AW1215" s="112">
        <v>20.22786</v>
      </c>
      <c r="AX1215" s="112">
        <v>0.0</v>
      </c>
      <c r="AY1215" s="112">
        <v>0.3082202</v>
      </c>
      <c r="AZ1215" s="112">
        <v>-10.98501</v>
      </c>
    </row>
    <row r="1216" hidden="1">
      <c r="A1216">
        <f t="shared" si="2"/>
        <v>0</v>
      </c>
      <c r="B1216" t="str">
        <f t="shared" si="3"/>
        <v/>
      </c>
      <c r="C1216" t="str">
        <f>if(and(D$4&gt;1,E1216=PROSES!$D$22),,D1216)</f>
        <v/>
      </c>
      <c r="D1216" s="1" t="str">
        <f>if(and(F$4&gt;1,F1216=PROSES!$B$10),,F1216)</f>
        <v/>
      </c>
      <c r="E1216" t="str">
        <f t="shared" si="4"/>
        <v/>
      </c>
      <c r="F1216" t="str">
        <f t="shared" si="5"/>
        <v/>
      </c>
      <c r="G1216" s="1" t="str">
        <f>if(Z1216=PROSES!$E$29,T1216,)</f>
        <v/>
      </c>
      <c r="H1216" t="str">
        <f>if(X1216=PROSES!$E$29,T1216,)</f>
        <v/>
      </c>
      <c r="I1216" t="str">
        <f t="shared" si="6"/>
        <v/>
      </c>
      <c r="J1216" t="str">
        <f>if(and($K$4&gt;1,R1216=PROSES!$C$2),,K1216)</f>
        <v/>
      </c>
      <c r="K1216" s="1" t="str">
        <f>if(and($L$4&gt;1,L1216=PROSES!$B$2),,L1216)</f>
        <v/>
      </c>
      <c r="L1216" t="str">
        <f t="shared" si="7"/>
        <v/>
      </c>
      <c r="M1216" t="str">
        <f>if(Z1216=PROSES!$B$3,T1216,)</f>
        <v/>
      </c>
      <c r="N1216" t="str">
        <f>if(X1216=PROSES!$B$3,T1216,)</f>
        <v/>
      </c>
      <c r="O1216" t="str">
        <f t="shared" si="8"/>
        <v/>
      </c>
      <c r="P1216" t="str">
        <f>if(Z1216=PROSES!$B$1,T1216,)</f>
        <v/>
      </c>
      <c r="Q1216" t="str">
        <f>if(X1216=PROSES!$B$1,T1216,)</f>
        <v/>
      </c>
      <c r="R1216" t="str">
        <f t="shared" si="9"/>
        <v>SEGOROMADU5PETRO KIMIA5</v>
      </c>
      <c r="S1216" s="3"/>
      <c r="T1216" s="68" t="s">
        <v>1952</v>
      </c>
      <c r="U1216" s="68" t="s">
        <v>82</v>
      </c>
      <c r="V1216" s="68" t="s">
        <v>82</v>
      </c>
      <c r="W1216" s="68" t="s">
        <v>315</v>
      </c>
      <c r="X1216" s="68" t="s">
        <v>964</v>
      </c>
      <c r="Y1216" s="68" t="s">
        <v>88</v>
      </c>
      <c r="Z1216" s="68" t="s">
        <v>1953</v>
      </c>
      <c r="AA1216" s="68" t="s">
        <v>85</v>
      </c>
      <c r="AB1216" s="6"/>
      <c r="AC1216" s="6"/>
      <c r="AD1216" s="112">
        <v>0.0</v>
      </c>
      <c r="AE1216" s="112">
        <v>1.0</v>
      </c>
      <c r="AF1216" s="6"/>
      <c r="AG1216" s="112">
        <v>8.0</v>
      </c>
      <c r="AH1216" s="112">
        <v>1.0</v>
      </c>
      <c r="AI1216" s="68" t="s">
        <v>64</v>
      </c>
      <c r="AJ1216" s="112">
        <v>0.0</v>
      </c>
      <c r="AK1216" s="6"/>
      <c r="AL1216" s="6"/>
      <c r="AM1216" s="112">
        <v>0.0</v>
      </c>
      <c r="AN1216" s="112">
        <v>0.0</v>
      </c>
      <c r="AO1216" s="112">
        <v>100.0</v>
      </c>
      <c r="AP1216" s="112">
        <v>1.0</v>
      </c>
      <c r="AQ1216" s="112">
        <v>0.74</v>
      </c>
      <c r="AR1216" s="112">
        <v>3.168661</v>
      </c>
      <c r="AS1216" s="112">
        <v>77.04442</v>
      </c>
      <c r="AT1216" s="112">
        <v>0.7104</v>
      </c>
      <c r="AU1216" s="112">
        <v>3.088</v>
      </c>
      <c r="AV1216" s="112">
        <v>1.912</v>
      </c>
      <c r="AW1216" s="112">
        <v>9.264</v>
      </c>
      <c r="AX1216" s="112">
        <v>0.0</v>
      </c>
      <c r="AY1216" s="112">
        <v>0.6618785</v>
      </c>
      <c r="AZ1216" s="112">
        <v>1.945686</v>
      </c>
    </row>
    <row r="1217" hidden="1">
      <c r="A1217">
        <f t="shared" si="2"/>
        <v>0</v>
      </c>
      <c r="B1217" t="str">
        <f t="shared" si="3"/>
        <v/>
      </c>
      <c r="C1217" t="str">
        <f>if(and(D$4&gt;1,E1217=PROSES!$D$22),,D1217)</f>
        <v/>
      </c>
      <c r="D1217" s="1" t="str">
        <f>if(and(F$4&gt;1,F1217=PROSES!$B$10),,F1217)</f>
        <v/>
      </c>
      <c r="E1217" t="str">
        <f t="shared" si="4"/>
        <v/>
      </c>
      <c r="F1217" t="str">
        <f t="shared" si="5"/>
        <v/>
      </c>
      <c r="G1217" s="1" t="str">
        <f>if(Z1217=PROSES!$E$29,T1217,)</f>
        <v/>
      </c>
      <c r="H1217" t="str">
        <f>if(X1217=PROSES!$E$29,T1217,)</f>
        <v/>
      </c>
      <c r="I1217" t="str">
        <f t="shared" si="6"/>
        <v/>
      </c>
      <c r="J1217" t="str">
        <f>if(and($K$4&gt;1,R1217=PROSES!$C$2),,K1217)</f>
        <v/>
      </c>
      <c r="K1217" s="1" t="str">
        <f>if(and($L$4&gt;1,L1217=PROSES!$B$2),,L1217)</f>
        <v/>
      </c>
      <c r="L1217" t="str">
        <f t="shared" si="7"/>
        <v/>
      </c>
      <c r="M1217" t="str">
        <f>if(Z1217=PROSES!$B$3,T1217,)</f>
        <v/>
      </c>
      <c r="N1217" t="str">
        <f>if(X1217=PROSES!$B$3,T1217,)</f>
        <v/>
      </c>
      <c r="O1217" t="str">
        <f t="shared" si="8"/>
        <v/>
      </c>
      <c r="P1217" t="str">
        <f>if(Z1217=PROSES!$B$1,T1217,)</f>
        <v/>
      </c>
      <c r="Q1217" t="str">
        <f>if(X1217=PROSES!$B$1,T1217,)</f>
        <v/>
      </c>
      <c r="R1217" t="str">
        <f t="shared" si="9"/>
        <v>SEGOROMADU5PETRO KIMIA5</v>
      </c>
      <c r="S1217" s="3"/>
      <c r="T1217" s="68" t="s">
        <v>1954</v>
      </c>
      <c r="U1217" s="68" t="s">
        <v>82</v>
      </c>
      <c r="V1217" s="68" t="s">
        <v>82</v>
      </c>
      <c r="W1217" s="68" t="s">
        <v>765</v>
      </c>
      <c r="X1217" s="68" t="s">
        <v>964</v>
      </c>
      <c r="Y1217" s="68" t="s">
        <v>88</v>
      </c>
      <c r="Z1217" s="68" t="s">
        <v>1953</v>
      </c>
      <c r="AA1217" s="114" t="s">
        <v>88</v>
      </c>
      <c r="AB1217" s="6"/>
      <c r="AC1217" s="6"/>
      <c r="AD1217" s="112">
        <v>0.0</v>
      </c>
      <c r="AE1217" s="112">
        <v>1.0</v>
      </c>
      <c r="AF1217" s="6"/>
      <c r="AG1217" s="112">
        <v>8.0</v>
      </c>
      <c r="AH1217" s="112">
        <v>1.0</v>
      </c>
      <c r="AI1217" s="68" t="s">
        <v>64</v>
      </c>
      <c r="AJ1217" s="112">
        <v>0.0</v>
      </c>
      <c r="AK1217" s="6"/>
      <c r="AL1217" s="6"/>
      <c r="AM1217" s="112">
        <v>0.0</v>
      </c>
      <c r="AN1217" s="112">
        <v>0.0</v>
      </c>
      <c r="AO1217" s="112">
        <v>100.0</v>
      </c>
      <c r="AP1217" s="112">
        <v>1.0</v>
      </c>
      <c r="AQ1217" s="112">
        <v>0.74</v>
      </c>
      <c r="AR1217" s="112">
        <v>3.153016</v>
      </c>
      <c r="AS1217" s="112">
        <v>75.63232</v>
      </c>
      <c r="AT1217" s="112">
        <v>0.7824</v>
      </c>
      <c r="AU1217" s="112">
        <v>3.0544</v>
      </c>
      <c r="AV1217" s="112">
        <v>2.6848</v>
      </c>
      <c r="AW1217" s="112">
        <v>9.8312</v>
      </c>
      <c r="AX1217" s="112">
        <v>0.0</v>
      </c>
      <c r="AY1217" s="112">
        <v>0.7441298</v>
      </c>
      <c r="AZ1217" s="112">
        <v>-1.31295</v>
      </c>
    </row>
    <row r="1218" hidden="1">
      <c r="A1218">
        <f t="shared" si="2"/>
        <v>0</v>
      </c>
      <c r="B1218" t="str">
        <f t="shared" si="3"/>
        <v/>
      </c>
      <c r="C1218" t="str">
        <f>if(and(D$4&gt;1,E1218=PROSES!$D$22),,D1218)</f>
        <v/>
      </c>
      <c r="D1218" s="1" t="str">
        <f>if(and(F$4&gt;1,F1218=PROSES!$B$10),,F1218)</f>
        <v/>
      </c>
      <c r="E1218" t="str">
        <f t="shared" si="4"/>
        <v/>
      </c>
      <c r="F1218" t="str">
        <f t="shared" si="5"/>
        <v/>
      </c>
      <c r="G1218" s="1" t="str">
        <f>if(Z1218=PROSES!$E$29,T1218,)</f>
        <v/>
      </c>
      <c r="H1218" t="str">
        <f>if(X1218=PROSES!$E$29,T1218,)</f>
        <v/>
      </c>
      <c r="I1218" t="str">
        <f t="shared" si="6"/>
        <v/>
      </c>
      <c r="J1218" t="str">
        <f>if(and($K$4&gt;1,R1218=PROSES!$C$2),,K1218)</f>
        <v/>
      </c>
      <c r="K1218" s="1" t="str">
        <f>if(and($L$4&gt;1,L1218=PROSES!$B$2),,L1218)</f>
        <v/>
      </c>
      <c r="L1218" t="str">
        <f t="shared" si="7"/>
        <v/>
      </c>
      <c r="M1218" t="str">
        <f>if(Z1218=PROSES!$B$3,T1218,)</f>
        <v/>
      </c>
      <c r="N1218" t="str">
        <f>if(X1218=PROSES!$B$3,T1218,)</f>
        <v/>
      </c>
      <c r="O1218" t="str">
        <f t="shared" si="8"/>
        <v/>
      </c>
      <c r="P1218" t="str">
        <f>if(Z1218=PROSES!$B$1,T1218,)</f>
        <v/>
      </c>
      <c r="Q1218" t="str">
        <f>if(X1218=PROSES!$B$1,T1218,)</f>
        <v/>
      </c>
      <c r="R1218" t="str">
        <f t="shared" si="9"/>
        <v>SEGOROMADU4SEMEN GRESIK4</v>
      </c>
      <c r="S1218" s="3"/>
      <c r="T1218" s="68" t="s">
        <v>1955</v>
      </c>
      <c r="U1218" s="68" t="s">
        <v>82</v>
      </c>
      <c r="V1218" s="68" t="s">
        <v>82</v>
      </c>
      <c r="W1218" s="68" t="s">
        <v>122</v>
      </c>
      <c r="X1218" s="68" t="s">
        <v>1947</v>
      </c>
      <c r="Y1218" s="68" t="s">
        <v>118</v>
      </c>
      <c r="Z1218" s="68" t="s">
        <v>1956</v>
      </c>
      <c r="AA1218" s="114" t="s">
        <v>123</v>
      </c>
      <c r="AB1218" s="6"/>
      <c r="AC1218" s="6"/>
      <c r="AD1218" s="112">
        <v>0.0</v>
      </c>
      <c r="AE1218" s="112">
        <v>1.0</v>
      </c>
      <c r="AF1218" s="6"/>
      <c r="AG1218" s="112">
        <v>2.1</v>
      </c>
      <c r="AH1218" s="112">
        <v>0.97</v>
      </c>
      <c r="AI1218" s="68" t="s">
        <v>64</v>
      </c>
      <c r="AJ1218" s="112">
        <v>0.0</v>
      </c>
      <c r="AK1218" s="6"/>
      <c r="AL1218" s="6"/>
      <c r="AM1218" s="112">
        <v>0.0</v>
      </c>
      <c r="AN1218" s="112">
        <v>0.0</v>
      </c>
      <c r="AO1218" s="112">
        <v>100.0</v>
      </c>
      <c r="AP1218" s="112">
        <v>1.0</v>
      </c>
      <c r="AQ1218" s="112">
        <v>0.4268</v>
      </c>
      <c r="AR1218" s="112">
        <v>0.9324394</v>
      </c>
      <c r="AS1218" s="112">
        <v>60.66966</v>
      </c>
      <c r="AT1218" s="112">
        <v>0.45675</v>
      </c>
      <c r="AU1218" s="112">
        <v>0.81291</v>
      </c>
      <c r="AV1218" s="112">
        <v>0.77175</v>
      </c>
      <c r="AW1218" s="112">
        <v>2.43873</v>
      </c>
      <c r="AX1218" s="112">
        <v>0.0</v>
      </c>
      <c r="AY1218" s="112">
        <v>0.5920149</v>
      </c>
      <c r="AZ1218" s="112">
        <v>18.36523</v>
      </c>
    </row>
    <row r="1219" hidden="1">
      <c r="A1219">
        <f t="shared" si="2"/>
        <v>0</v>
      </c>
      <c r="B1219" t="str">
        <f t="shared" si="3"/>
        <v/>
      </c>
      <c r="C1219" t="str">
        <f>if(and(D$4&gt;1,E1219=PROSES!$D$22),,D1219)</f>
        <v/>
      </c>
      <c r="D1219" s="1" t="str">
        <f>if(and(F$4&gt;1,F1219=PROSES!$B$10),,F1219)</f>
        <v/>
      </c>
      <c r="E1219" t="str">
        <f t="shared" si="4"/>
        <v/>
      </c>
      <c r="F1219" t="str">
        <f t="shared" si="5"/>
        <v/>
      </c>
      <c r="G1219" s="1" t="str">
        <f>if(Z1219=PROSES!$E$29,T1219,)</f>
        <v/>
      </c>
      <c r="H1219" t="str">
        <f>if(X1219=PROSES!$E$29,T1219,)</f>
        <v/>
      </c>
      <c r="I1219" t="str">
        <f t="shared" si="6"/>
        <v/>
      </c>
      <c r="J1219" t="str">
        <f>if(and($K$4&gt;1,R1219=PROSES!$C$2),,K1219)</f>
        <v/>
      </c>
      <c r="K1219" s="1" t="str">
        <f>if(and($L$4&gt;1,L1219=PROSES!$B$2),,L1219)</f>
        <v/>
      </c>
      <c r="L1219" t="str">
        <f t="shared" si="7"/>
        <v/>
      </c>
      <c r="M1219" t="str">
        <f>if(Z1219=PROSES!$B$3,T1219,)</f>
        <v/>
      </c>
      <c r="N1219" t="str">
        <f>if(X1219=PROSES!$B$3,T1219,)</f>
        <v/>
      </c>
      <c r="O1219" t="str">
        <f t="shared" si="8"/>
        <v/>
      </c>
      <c r="P1219" t="str">
        <f>if(Z1219=PROSES!$B$1,T1219,)</f>
        <v/>
      </c>
      <c r="Q1219" t="str">
        <f>if(X1219=PROSES!$B$1,T1219,)</f>
        <v/>
      </c>
      <c r="R1219" t="str">
        <f t="shared" si="9"/>
        <v>SEGOROMADU4SEMEN GRESIK4</v>
      </c>
      <c r="S1219" s="3"/>
      <c r="T1219" s="68" t="s">
        <v>1957</v>
      </c>
      <c r="U1219" s="68" t="s">
        <v>82</v>
      </c>
      <c r="V1219" s="68" t="s">
        <v>82</v>
      </c>
      <c r="W1219" s="114" t="s">
        <v>122</v>
      </c>
      <c r="X1219" s="68" t="s">
        <v>1947</v>
      </c>
      <c r="Y1219" s="68" t="s">
        <v>118</v>
      </c>
      <c r="Z1219" s="68" t="s">
        <v>1956</v>
      </c>
      <c r="AA1219" s="68" t="s">
        <v>123</v>
      </c>
      <c r="AB1219" s="6"/>
      <c r="AC1219" s="6"/>
      <c r="AD1219" s="112">
        <v>0.0</v>
      </c>
      <c r="AE1219" s="112">
        <v>1.0</v>
      </c>
      <c r="AF1219" s="6"/>
      <c r="AG1219" s="112">
        <v>2.1</v>
      </c>
      <c r="AH1219" s="112">
        <v>0.97</v>
      </c>
      <c r="AI1219" s="68" t="s">
        <v>64</v>
      </c>
      <c r="AJ1219" s="112">
        <v>0.0</v>
      </c>
      <c r="AK1219" s="6"/>
      <c r="AL1219" s="6"/>
      <c r="AM1219" s="112">
        <v>0.0</v>
      </c>
      <c r="AN1219" s="112">
        <v>0.0</v>
      </c>
      <c r="AO1219" s="112">
        <v>100.0</v>
      </c>
      <c r="AP1219" s="112">
        <v>1.0</v>
      </c>
      <c r="AQ1219" s="112">
        <v>0.4268</v>
      </c>
      <c r="AR1219" s="112">
        <v>0.9324394</v>
      </c>
      <c r="AS1219" s="112">
        <v>60.66966</v>
      </c>
      <c r="AT1219" s="112">
        <v>0.45675</v>
      </c>
      <c r="AU1219" s="112">
        <v>0.81291</v>
      </c>
      <c r="AV1219" s="112">
        <v>0.77175</v>
      </c>
      <c r="AW1219" s="112">
        <v>2.43873</v>
      </c>
      <c r="AX1219" s="112">
        <v>0.0</v>
      </c>
      <c r="AY1219" s="112">
        <v>0.5920149</v>
      </c>
      <c r="AZ1219" s="112">
        <v>18.36523</v>
      </c>
    </row>
    <row r="1220" hidden="1">
      <c r="A1220">
        <f t="shared" si="2"/>
        <v>0</v>
      </c>
      <c r="B1220" t="str">
        <f t="shared" si="3"/>
        <v/>
      </c>
      <c r="C1220" t="str">
        <f>if(and(D$4&gt;1,E1220=PROSES!$D$22),,D1220)</f>
        <v/>
      </c>
      <c r="D1220" s="1" t="str">
        <f>if(and(F$4&gt;1,F1220=PROSES!$B$10),,F1220)</f>
        <v/>
      </c>
      <c r="E1220" t="str">
        <f t="shared" si="4"/>
        <v/>
      </c>
      <c r="F1220" t="str">
        <f t="shared" si="5"/>
        <v/>
      </c>
      <c r="G1220" s="1" t="str">
        <f>if(Z1220=PROSES!$E$29,T1220,)</f>
        <v/>
      </c>
      <c r="H1220" t="str">
        <f>if(X1220=PROSES!$E$29,T1220,)</f>
        <v/>
      </c>
      <c r="I1220" t="str">
        <f t="shared" si="6"/>
        <v/>
      </c>
      <c r="J1220" t="str">
        <f>if(and($K$4&gt;1,R1220=PROSES!$C$2),,K1220)</f>
        <v/>
      </c>
      <c r="K1220" s="1" t="str">
        <f>if(and($L$4&gt;1,L1220=PROSES!$B$2),,L1220)</f>
        <v/>
      </c>
      <c r="L1220" t="str">
        <f t="shared" si="7"/>
        <v/>
      </c>
      <c r="M1220" t="str">
        <f>if(Z1220=PROSES!$B$3,T1220,)</f>
        <v/>
      </c>
      <c r="N1220" t="str">
        <f>if(X1220=PROSES!$B$3,T1220,)</f>
        <v/>
      </c>
      <c r="O1220" t="str">
        <f t="shared" si="8"/>
        <v/>
      </c>
      <c r="P1220" t="str">
        <f>if(Z1220=PROSES!$B$1,T1220,)</f>
        <v/>
      </c>
      <c r="Q1220" t="str">
        <f>if(X1220=PROSES!$B$1,T1220,)</f>
        <v/>
      </c>
      <c r="R1220" t="str">
        <f t="shared" si="9"/>
        <v>SENGGURUH4GAMPINGAN4</v>
      </c>
      <c r="S1220" s="3"/>
      <c r="T1220" s="68" t="s">
        <v>1958</v>
      </c>
      <c r="U1220" s="68" t="s">
        <v>82</v>
      </c>
      <c r="V1220" s="68" t="s">
        <v>82</v>
      </c>
      <c r="W1220" s="114" t="s">
        <v>545</v>
      </c>
      <c r="X1220" s="68" t="s">
        <v>1120</v>
      </c>
      <c r="Y1220" s="115">
        <v>44287.0</v>
      </c>
      <c r="Z1220" s="68" t="s">
        <v>1959</v>
      </c>
      <c r="AA1220" s="68" t="s">
        <v>123</v>
      </c>
      <c r="AB1220" s="6"/>
      <c r="AC1220" s="6"/>
      <c r="AD1220" s="112">
        <v>0.0</v>
      </c>
      <c r="AE1220" s="112">
        <v>1.0</v>
      </c>
      <c r="AF1220" s="6"/>
      <c r="AG1220" s="112">
        <v>1.345</v>
      </c>
      <c r="AH1220" s="112">
        <v>1.0</v>
      </c>
      <c r="AI1220" s="68" t="s">
        <v>64</v>
      </c>
      <c r="AJ1220" s="112">
        <v>0.0</v>
      </c>
      <c r="AK1220" s="6"/>
      <c r="AL1220" s="6"/>
      <c r="AM1220" s="112">
        <v>0.0</v>
      </c>
      <c r="AN1220" s="112">
        <v>0.0</v>
      </c>
      <c r="AO1220" s="112">
        <v>100.0</v>
      </c>
      <c r="AP1220" s="112">
        <v>1.0</v>
      </c>
      <c r="AQ1220" s="112">
        <v>0.74</v>
      </c>
      <c r="AR1220" s="112">
        <v>0.6196641</v>
      </c>
      <c r="AS1220" s="112">
        <v>62.32255</v>
      </c>
      <c r="AT1220" s="112">
        <v>0.28783</v>
      </c>
      <c r="AU1220" s="112">
        <v>0.54876</v>
      </c>
      <c r="AV1220" s="112">
        <v>0.48958</v>
      </c>
      <c r="AW1220" s="112">
        <v>1.64628</v>
      </c>
      <c r="AX1220" s="112">
        <v>0.0</v>
      </c>
      <c r="AY1220" s="112">
        <v>0.6002764</v>
      </c>
      <c r="AZ1220" s="112">
        <v>17.26142</v>
      </c>
    </row>
    <row r="1221" hidden="1">
      <c r="A1221">
        <f t="shared" si="2"/>
        <v>0</v>
      </c>
      <c r="B1221" t="str">
        <f t="shared" si="3"/>
        <v/>
      </c>
      <c r="C1221" t="str">
        <f>if(and(D$4&gt;1,E1221=PROSES!$D$22),,D1221)</f>
        <v/>
      </c>
      <c r="D1221" s="1" t="str">
        <f>if(and(F$4&gt;1,F1221=PROSES!$B$10),,F1221)</f>
        <v/>
      </c>
      <c r="E1221" t="str">
        <f t="shared" si="4"/>
        <v/>
      </c>
      <c r="F1221" t="str">
        <f t="shared" si="5"/>
        <v/>
      </c>
      <c r="G1221" s="1" t="str">
        <f>if(Z1221=PROSES!$E$29,T1221,)</f>
        <v/>
      </c>
      <c r="H1221" t="str">
        <f>if(X1221=PROSES!$E$29,T1221,)</f>
        <v/>
      </c>
      <c r="I1221" t="str">
        <f t="shared" si="6"/>
        <v/>
      </c>
      <c r="J1221" t="str">
        <f>if(and($K$4&gt;1,R1221=PROSES!$C$2),,K1221)</f>
        <v/>
      </c>
      <c r="K1221" s="1" t="str">
        <f>if(and($L$4&gt;1,L1221=PROSES!$B$2),,L1221)</f>
        <v/>
      </c>
      <c r="L1221" t="str">
        <f t="shared" si="7"/>
        <v/>
      </c>
      <c r="M1221" t="str">
        <f>if(Z1221=PROSES!$B$3,T1221,)</f>
        <v/>
      </c>
      <c r="N1221" t="str">
        <f>if(X1221=PROSES!$B$3,T1221,)</f>
        <v/>
      </c>
      <c r="O1221" t="str">
        <f t="shared" si="8"/>
        <v/>
      </c>
      <c r="P1221" t="str">
        <f>if(Z1221=PROSES!$B$1,T1221,)</f>
        <v/>
      </c>
      <c r="Q1221" t="str">
        <f>if(X1221=PROSES!$B$1,T1221,)</f>
        <v/>
      </c>
      <c r="R1221" t="str">
        <f t="shared" si="9"/>
        <v>KARANGKATES4SENGGURUH4</v>
      </c>
      <c r="S1221" s="3"/>
      <c r="T1221" s="68" t="s">
        <v>1960</v>
      </c>
      <c r="U1221" s="68" t="s">
        <v>82</v>
      </c>
      <c r="V1221" s="68" t="s">
        <v>82</v>
      </c>
      <c r="W1221" s="68" t="s">
        <v>353</v>
      </c>
      <c r="X1221" s="68" t="s">
        <v>1961</v>
      </c>
      <c r="Y1221" s="68" t="s">
        <v>123</v>
      </c>
      <c r="Z1221" s="68" t="s">
        <v>1120</v>
      </c>
      <c r="AA1221" s="113">
        <v>44287.0</v>
      </c>
      <c r="AB1221" s="6"/>
      <c r="AC1221" s="6"/>
      <c r="AD1221" s="112">
        <v>0.0</v>
      </c>
      <c r="AE1221" s="112">
        <v>1.0</v>
      </c>
      <c r="AF1221" s="6"/>
      <c r="AG1221" s="112">
        <v>12.772</v>
      </c>
      <c r="AH1221" s="112">
        <v>0.95</v>
      </c>
      <c r="AI1221" s="68" t="s">
        <v>64</v>
      </c>
      <c r="AJ1221" s="112">
        <v>0.0</v>
      </c>
      <c r="AK1221" s="6"/>
      <c r="AL1221" s="6"/>
      <c r="AM1221" s="112">
        <v>0.0</v>
      </c>
      <c r="AN1221" s="112">
        <v>0.0</v>
      </c>
      <c r="AO1221" s="112">
        <v>100.0</v>
      </c>
      <c r="AP1221" s="112">
        <v>1.0</v>
      </c>
      <c r="AQ1221" s="112">
        <v>0.2945</v>
      </c>
      <c r="AR1221" s="112">
        <v>6.715699</v>
      </c>
      <c r="AS1221" s="112">
        <v>42.67244</v>
      </c>
      <c r="AT1221" s="112">
        <v>4.937655</v>
      </c>
      <c r="AU1221" s="112">
        <v>4.551941</v>
      </c>
      <c r="AV1221" s="112">
        <v>6.853455</v>
      </c>
      <c r="AW1221" s="112">
        <v>13.65582</v>
      </c>
      <c r="AX1221" s="112">
        <v>0.0</v>
      </c>
      <c r="AY1221" s="112">
        <v>0.4617676</v>
      </c>
      <c r="AZ1221" s="112">
        <v>35.44377</v>
      </c>
    </row>
    <row r="1222" hidden="1">
      <c r="A1222">
        <f t="shared" si="2"/>
        <v>0</v>
      </c>
      <c r="B1222" t="str">
        <f t="shared" si="3"/>
        <v/>
      </c>
      <c r="C1222" t="str">
        <f>if(and(D$4&gt;1,E1222=PROSES!$D$22),,D1222)</f>
        <v/>
      </c>
      <c r="D1222" s="1" t="str">
        <f>if(and(F$4&gt;1,F1222=PROSES!$B$10),,F1222)</f>
        <v/>
      </c>
      <c r="E1222" t="str">
        <f t="shared" si="4"/>
        <v/>
      </c>
      <c r="F1222" t="str">
        <f t="shared" si="5"/>
        <v/>
      </c>
      <c r="G1222" s="1" t="str">
        <f>if(Z1222=PROSES!$E$29,T1222,)</f>
        <v/>
      </c>
      <c r="H1222" t="str">
        <f>if(X1222=PROSES!$E$29,T1222,)</f>
        <v/>
      </c>
      <c r="I1222" t="str">
        <f t="shared" si="6"/>
        <v/>
      </c>
      <c r="J1222" t="str">
        <f>if(and($K$4&gt;1,R1222=PROSES!$C$2),,K1222)</f>
        <v/>
      </c>
      <c r="K1222" s="1" t="str">
        <f>if(and($L$4&gt;1,L1222=PROSES!$B$2),,L1222)</f>
        <v/>
      </c>
      <c r="L1222" t="str">
        <f t="shared" si="7"/>
        <v/>
      </c>
      <c r="M1222" t="str">
        <f>if(Z1222=PROSES!$B$3,T1222,)</f>
        <v/>
      </c>
      <c r="N1222" t="str">
        <f>if(X1222=PROSES!$B$3,T1222,)</f>
        <v/>
      </c>
      <c r="O1222" t="str">
        <f t="shared" si="8"/>
        <v/>
      </c>
      <c r="P1222" t="str">
        <f>if(Z1222=PROSES!$B$1,T1222,)</f>
        <v/>
      </c>
      <c r="Q1222" t="str">
        <f>if(X1222=PROSES!$B$1,T1222,)</f>
        <v/>
      </c>
      <c r="R1222" t="str">
        <f t="shared" si="9"/>
        <v>KARANGKATES4SENGGURUH4</v>
      </c>
      <c r="S1222" s="3"/>
      <c r="T1222" s="68" t="s">
        <v>1962</v>
      </c>
      <c r="U1222" s="68" t="s">
        <v>82</v>
      </c>
      <c r="V1222" s="68" t="s">
        <v>82</v>
      </c>
      <c r="W1222" s="68" t="s">
        <v>353</v>
      </c>
      <c r="X1222" s="68" t="s">
        <v>1961</v>
      </c>
      <c r="Y1222" s="68" t="s">
        <v>118</v>
      </c>
      <c r="Z1222" s="68" t="s">
        <v>1120</v>
      </c>
      <c r="AA1222" s="113">
        <v>44287.0</v>
      </c>
      <c r="AB1222" s="6"/>
      <c r="AC1222" s="6"/>
      <c r="AD1222" s="112">
        <v>0.0</v>
      </c>
      <c r="AE1222" s="112">
        <v>1.0</v>
      </c>
      <c r="AF1222" s="6"/>
      <c r="AG1222" s="112">
        <v>12.772</v>
      </c>
      <c r="AH1222" s="112">
        <v>0.95</v>
      </c>
      <c r="AI1222" s="68" t="s">
        <v>64</v>
      </c>
      <c r="AJ1222" s="112">
        <v>0.0</v>
      </c>
      <c r="AK1222" s="6"/>
      <c r="AL1222" s="6"/>
      <c r="AM1222" s="112">
        <v>0.0</v>
      </c>
      <c r="AN1222" s="112">
        <v>0.0</v>
      </c>
      <c r="AO1222" s="112">
        <v>100.0</v>
      </c>
      <c r="AP1222" s="112">
        <v>1.0</v>
      </c>
      <c r="AQ1222" s="112">
        <v>0.2945</v>
      </c>
      <c r="AR1222" s="112">
        <v>6.715699</v>
      </c>
      <c r="AS1222" s="112">
        <v>42.67244</v>
      </c>
      <c r="AT1222" s="112">
        <v>4.937655</v>
      </c>
      <c r="AU1222" s="112">
        <v>4.551941</v>
      </c>
      <c r="AV1222" s="112">
        <v>6.853455</v>
      </c>
      <c r="AW1222" s="112">
        <v>13.65582</v>
      </c>
      <c r="AX1222" s="112">
        <v>0.0</v>
      </c>
      <c r="AY1222" s="112">
        <v>0.4617676</v>
      </c>
      <c r="AZ1222" s="112">
        <v>35.44377</v>
      </c>
    </row>
    <row r="1223" hidden="1">
      <c r="A1223">
        <f t="shared" si="2"/>
        <v>0</v>
      </c>
      <c r="B1223" t="str">
        <f t="shared" si="3"/>
        <v/>
      </c>
      <c r="C1223" t="str">
        <f>if(and(D$4&gt;1,E1223=PROSES!$D$22),,D1223)</f>
        <v/>
      </c>
      <c r="D1223" s="1" t="str">
        <f>if(and(F$4&gt;1,F1223=PROSES!$B$10),,F1223)</f>
        <v/>
      </c>
      <c r="E1223" t="str">
        <f t="shared" si="4"/>
        <v/>
      </c>
      <c r="F1223" t="str">
        <f t="shared" si="5"/>
        <v/>
      </c>
      <c r="G1223" s="1" t="str">
        <f>if(Z1223=PROSES!$E$29,T1223,)</f>
        <v/>
      </c>
      <c r="H1223" t="str">
        <f>if(X1223=PROSES!$E$29,T1223,)</f>
        <v/>
      </c>
      <c r="I1223" t="str">
        <f t="shared" si="6"/>
        <v/>
      </c>
      <c r="J1223" t="str">
        <f>if(and($K$4&gt;1,R1223=PROSES!$C$2),,K1223)</f>
        <v/>
      </c>
      <c r="K1223" s="1" t="str">
        <f>if(and($L$4&gt;1,L1223=PROSES!$B$2),,L1223)</f>
        <v/>
      </c>
      <c r="L1223" t="str">
        <f t="shared" si="7"/>
        <v/>
      </c>
      <c r="M1223" t="str">
        <f>if(Z1223=PROSES!$B$3,T1223,)</f>
        <v/>
      </c>
      <c r="N1223" t="str">
        <f>if(X1223=PROSES!$B$3,T1223,)</f>
        <v/>
      </c>
      <c r="O1223" t="str">
        <f t="shared" si="8"/>
        <v/>
      </c>
      <c r="P1223" t="str">
        <f>if(Z1223=PROSES!$B$1,T1223,)</f>
        <v/>
      </c>
      <c r="Q1223" t="str">
        <f>if(X1223=PROSES!$B$1,T1223,)</f>
        <v/>
      </c>
      <c r="R1223" t="str">
        <f t="shared" si="9"/>
        <v>MENDALANSIMAN4</v>
      </c>
      <c r="S1223" s="3"/>
      <c r="T1223" s="68" t="s">
        <v>1963</v>
      </c>
      <c r="U1223" s="68" t="s">
        <v>82</v>
      </c>
      <c r="V1223" s="68" t="s">
        <v>82</v>
      </c>
      <c r="W1223" s="68" t="s">
        <v>749</v>
      </c>
      <c r="X1223" s="68" t="s">
        <v>1381</v>
      </c>
      <c r="Y1223" s="112" t="s">
        <v>123</v>
      </c>
      <c r="Z1223" s="68" t="s">
        <v>1964</v>
      </c>
      <c r="AA1223" s="68" t="s">
        <v>123</v>
      </c>
      <c r="AB1223" s="6"/>
      <c r="AC1223" s="6"/>
      <c r="AD1223" s="112">
        <v>0.0</v>
      </c>
      <c r="AE1223" s="112">
        <v>1.0</v>
      </c>
      <c r="AF1223" s="6"/>
      <c r="AG1223" s="112">
        <v>4.304</v>
      </c>
      <c r="AH1223" s="112">
        <v>0.97</v>
      </c>
      <c r="AI1223" s="68" t="s">
        <v>64</v>
      </c>
      <c r="AJ1223" s="112">
        <v>0.0</v>
      </c>
      <c r="AK1223" s="6"/>
      <c r="AL1223" s="6"/>
      <c r="AM1223" s="112">
        <v>0.0</v>
      </c>
      <c r="AN1223" s="112">
        <v>0.0</v>
      </c>
      <c r="AO1223" s="112">
        <v>100.0</v>
      </c>
      <c r="AP1223" s="112">
        <v>1.0</v>
      </c>
      <c r="AQ1223" s="112">
        <v>0.4268</v>
      </c>
      <c r="AR1223" s="112">
        <v>1.982925</v>
      </c>
      <c r="AS1223" s="112">
        <v>62.32255</v>
      </c>
      <c r="AT1223" s="112">
        <v>0.921056</v>
      </c>
      <c r="AU1223" s="112">
        <v>1.756032</v>
      </c>
      <c r="AV1223" s="112">
        <v>1.566656</v>
      </c>
      <c r="AW1223" s="112">
        <v>5.268096</v>
      </c>
      <c r="AX1223" s="112">
        <v>0.0</v>
      </c>
      <c r="AY1223" s="112">
        <v>0.6002764</v>
      </c>
      <c r="AZ1223" s="112">
        <v>17.26142</v>
      </c>
    </row>
    <row r="1224" hidden="1">
      <c r="A1224">
        <f t="shared" si="2"/>
        <v>0</v>
      </c>
      <c r="B1224" t="str">
        <f t="shared" si="3"/>
        <v/>
      </c>
      <c r="C1224" t="str">
        <f>if(and(D$4&gt;1,E1224=PROSES!$D$22),,D1224)</f>
        <v/>
      </c>
      <c r="D1224" s="1" t="str">
        <f>if(and(F$4&gt;1,F1224=PROSES!$B$10),,F1224)</f>
        <v/>
      </c>
      <c r="E1224" t="str">
        <f t="shared" si="4"/>
        <v/>
      </c>
      <c r="F1224" t="str">
        <f t="shared" si="5"/>
        <v/>
      </c>
      <c r="G1224" s="1" t="str">
        <f>if(Z1224=PROSES!$E$29,T1224,)</f>
        <v/>
      </c>
      <c r="H1224" t="str">
        <f>if(X1224=PROSES!$E$29,T1224,)</f>
        <v/>
      </c>
      <c r="I1224" t="str">
        <f t="shared" si="6"/>
        <v/>
      </c>
      <c r="J1224" t="str">
        <f>if(and($K$4&gt;1,R1224=PROSES!$C$2),,K1224)</f>
        <v/>
      </c>
      <c r="K1224" s="1" t="str">
        <f>if(and($L$4&gt;1,L1224=PROSES!$B$2),,L1224)</f>
        <v/>
      </c>
      <c r="L1224" t="str">
        <f t="shared" si="7"/>
        <v/>
      </c>
      <c r="M1224" t="str">
        <f>if(Z1224=PROSES!$B$3,T1224,)</f>
        <v/>
      </c>
      <c r="N1224" t="str">
        <f>if(X1224=PROSES!$B$3,T1224,)</f>
        <v/>
      </c>
      <c r="O1224" t="str">
        <f t="shared" si="8"/>
        <v/>
      </c>
      <c r="P1224" t="str">
        <f>if(Z1224=PROSES!$B$1,T1224,)</f>
        <v/>
      </c>
      <c r="Q1224" t="str">
        <f>if(X1224=PROSES!$B$1,T1224,)</f>
        <v/>
      </c>
      <c r="R1224" t="str">
        <f t="shared" si="9"/>
        <v>SIMPANGLIMAKALISARI</v>
      </c>
      <c r="S1224" s="3"/>
      <c r="T1224" s="68" t="s">
        <v>1965</v>
      </c>
      <c r="U1224" s="68" t="s">
        <v>176</v>
      </c>
      <c r="V1224" s="68" t="s">
        <v>176</v>
      </c>
      <c r="W1224" s="68" t="s">
        <v>103</v>
      </c>
      <c r="X1224" s="68" t="s">
        <v>1551</v>
      </c>
      <c r="Y1224" s="68">
        <v>1.0</v>
      </c>
      <c r="Z1224" s="68" t="s">
        <v>1087</v>
      </c>
      <c r="AA1224" s="68">
        <v>1.0</v>
      </c>
      <c r="AB1224" s="6"/>
      <c r="AC1224" s="6"/>
      <c r="AD1224" s="112">
        <v>0.0</v>
      </c>
      <c r="AE1224" s="112">
        <v>1.0</v>
      </c>
      <c r="AF1224" s="6"/>
      <c r="AG1224" s="112">
        <v>2.556</v>
      </c>
      <c r="AH1224" s="112">
        <v>1.0</v>
      </c>
      <c r="AI1224" s="68" t="s">
        <v>64</v>
      </c>
      <c r="AJ1224" s="112">
        <v>0.0</v>
      </c>
      <c r="AK1224" s="6"/>
      <c r="AL1224" s="6"/>
      <c r="AM1224" s="112">
        <v>0.0</v>
      </c>
      <c r="AN1224" s="112">
        <v>0.0</v>
      </c>
      <c r="AO1224" s="112">
        <v>100.0</v>
      </c>
      <c r="AP1224" s="112">
        <v>1.0</v>
      </c>
      <c r="AQ1224" s="112">
        <v>0.55</v>
      </c>
      <c r="AR1224" s="112">
        <v>0.4040825</v>
      </c>
      <c r="AS1224" s="112">
        <v>56.61149</v>
      </c>
      <c r="AT1224" s="112">
        <v>0.222372</v>
      </c>
      <c r="AU1224" s="112">
        <v>0.337392</v>
      </c>
      <c r="AV1224" s="112">
        <v>0.605772</v>
      </c>
      <c r="AW1224" s="112">
        <v>1.012176</v>
      </c>
      <c r="AX1224" s="112">
        <v>0.0</v>
      </c>
      <c r="AY1224" s="112">
        <v>0.6402146</v>
      </c>
      <c r="AZ1224" s="112">
        <v>3.784061</v>
      </c>
    </row>
    <row r="1225" hidden="1">
      <c r="A1225">
        <f t="shared" si="2"/>
        <v>0</v>
      </c>
      <c r="B1225" t="str">
        <f t="shared" si="3"/>
        <v/>
      </c>
      <c r="C1225" t="str">
        <f>if(and(D$4&gt;1,E1225=PROSES!$D$22),,D1225)</f>
        <v/>
      </c>
      <c r="D1225" s="1" t="str">
        <f>if(and(F$4&gt;1,F1225=PROSES!$B$10),,F1225)</f>
        <v/>
      </c>
      <c r="E1225" t="str">
        <f t="shared" si="4"/>
        <v/>
      </c>
      <c r="F1225" t="str">
        <f t="shared" si="5"/>
        <v/>
      </c>
      <c r="G1225" s="1" t="str">
        <f>if(Z1225=PROSES!$E$29,T1225,)</f>
        <v/>
      </c>
      <c r="H1225" t="str">
        <f>if(X1225=PROSES!$E$29,T1225,)</f>
        <v/>
      </c>
      <c r="I1225" t="str">
        <f t="shared" si="6"/>
        <v/>
      </c>
      <c r="J1225" t="str">
        <f>if(and($K$4&gt;1,R1225=PROSES!$C$2),,K1225)</f>
        <v/>
      </c>
      <c r="K1225" s="1" t="str">
        <f>if(and($L$4&gt;1,L1225=PROSES!$B$2),,L1225)</f>
        <v/>
      </c>
      <c r="L1225" t="str">
        <f t="shared" si="7"/>
        <v/>
      </c>
      <c r="M1225" t="str">
        <f>if(Z1225=PROSES!$B$3,T1225,)</f>
        <v/>
      </c>
      <c r="N1225" t="str">
        <f>if(X1225=PROSES!$B$3,T1225,)</f>
        <v/>
      </c>
      <c r="O1225" t="str">
        <f t="shared" si="8"/>
        <v/>
      </c>
      <c r="P1225" t="str">
        <f>if(Z1225=PROSES!$B$1,T1225,)</f>
        <v/>
      </c>
      <c r="Q1225" t="str">
        <f>if(X1225=PROSES!$B$1,T1225,)</f>
        <v/>
      </c>
      <c r="R1225" t="str">
        <f t="shared" si="9"/>
        <v>LEGOKSINAR SAHABAT</v>
      </c>
      <c r="S1225" s="3"/>
      <c r="T1225" s="68" t="s">
        <v>1966</v>
      </c>
      <c r="U1225" s="68" t="s">
        <v>58</v>
      </c>
      <c r="V1225" s="68" t="s">
        <v>58</v>
      </c>
      <c r="W1225" s="68" t="s">
        <v>90</v>
      </c>
      <c r="X1225" s="68" t="s">
        <v>420</v>
      </c>
      <c r="Y1225" s="115">
        <v>44201.0</v>
      </c>
      <c r="Z1225" s="68" t="s">
        <v>583</v>
      </c>
      <c r="AA1225" s="115">
        <v>44201.0</v>
      </c>
      <c r="AB1225" s="6"/>
      <c r="AC1225" s="6"/>
      <c r="AD1225" s="112">
        <v>1.0</v>
      </c>
      <c r="AE1225" s="112">
        <v>1.0</v>
      </c>
      <c r="AF1225" s="6"/>
      <c r="AG1225" s="112">
        <v>7.8</v>
      </c>
      <c r="AH1225" s="112">
        <v>1.0</v>
      </c>
      <c r="AI1225" s="68" t="s">
        <v>64</v>
      </c>
      <c r="AJ1225" s="112">
        <v>0.0</v>
      </c>
      <c r="AK1225" s="6"/>
      <c r="AL1225" s="6"/>
      <c r="AM1225" s="112">
        <v>0.0</v>
      </c>
      <c r="AN1225" s="112">
        <v>0.0</v>
      </c>
      <c r="AO1225" s="112">
        <v>100.0</v>
      </c>
      <c r="AP1225" s="112">
        <v>1.0</v>
      </c>
      <c r="AQ1225" s="112">
        <v>1.62</v>
      </c>
      <c r="AR1225" s="112">
        <v>2.210171</v>
      </c>
      <c r="AS1225" s="112">
        <v>82.15014</v>
      </c>
      <c r="AT1225" s="112">
        <v>0.30186</v>
      </c>
      <c r="AU1225" s="112">
        <v>2.18946</v>
      </c>
      <c r="AV1225" s="112">
        <v>1.47186</v>
      </c>
      <c r="AW1225" s="112">
        <v>6.56838</v>
      </c>
      <c r="AX1225" s="112">
        <v>0.0</v>
      </c>
      <c r="AY1225" s="112">
        <v>0.683587</v>
      </c>
      <c r="AZ1225" s="112">
        <v>-7.109503</v>
      </c>
    </row>
    <row r="1226" hidden="1">
      <c r="A1226">
        <f t="shared" si="2"/>
        <v>0</v>
      </c>
      <c r="B1226" t="str">
        <f t="shared" si="3"/>
        <v/>
      </c>
      <c r="C1226" t="str">
        <f>if(and(D$4&gt;1,E1226=PROSES!$D$22),,D1226)</f>
        <v/>
      </c>
      <c r="D1226" s="1" t="str">
        <f>if(and(F$4&gt;1,F1226=PROSES!$B$10),,F1226)</f>
        <v/>
      </c>
      <c r="E1226" t="str">
        <f t="shared" si="4"/>
        <v/>
      </c>
      <c r="F1226" t="str">
        <f t="shared" si="5"/>
        <v/>
      </c>
      <c r="G1226" s="1" t="str">
        <f>if(Z1226=PROSES!$E$29,T1226,)</f>
        <v/>
      </c>
      <c r="H1226" t="str">
        <f>if(X1226=PROSES!$E$29,T1226,)</f>
        <v/>
      </c>
      <c r="I1226" t="str">
        <f t="shared" si="6"/>
        <v/>
      </c>
      <c r="J1226" t="str">
        <f>if(and($K$4&gt;1,R1226=PROSES!$C$2),,K1226)</f>
        <v/>
      </c>
      <c r="K1226" s="1" t="str">
        <f>if(and($L$4&gt;1,L1226=PROSES!$B$2),,L1226)</f>
        <v/>
      </c>
      <c r="L1226" t="str">
        <f t="shared" si="7"/>
        <v/>
      </c>
      <c r="M1226" t="str">
        <f>if(Z1226=PROSES!$B$3,T1226,)</f>
        <v/>
      </c>
      <c r="N1226" t="str">
        <f>if(X1226=PROSES!$B$3,T1226,)</f>
        <v/>
      </c>
      <c r="O1226" t="str">
        <f t="shared" si="8"/>
        <v/>
      </c>
      <c r="P1226" t="str">
        <f>if(Z1226=PROSES!$B$1,T1226,)</f>
        <v/>
      </c>
      <c r="Q1226" t="str">
        <f>if(X1226=PROSES!$B$1,T1226,)</f>
        <v/>
      </c>
      <c r="R1226" t="str">
        <f t="shared" si="9"/>
        <v>LEGOKSINAR SAHABAT</v>
      </c>
      <c r="S1226" s="3"/>
      <c r="T1226" s="68" t="s">
        <v>1967</v>
      </c>
      <c r="U1226" s="68" t="s">
        <v>58</v>
      </c>
      <c r="V1226" s="68" t="s">
        <v>58</v>
      </c>
      <c r="W1226" s="114" t="s">
        <v>90</v>
      </c>
      <c r="X1226" s="116" t="s">
        <v>420</v>
      </c>
      <c r="Y1226" s="115">
        <v>44232.0</v>
      </c>
      <c r="Z1226" s="68" t="s">
        <v>583</v>
      </c>
      <c r="AA1226" s="115">
        <v>44232.0</v>
      </c>
      <c r="AB1226" s="6"/>
      <c r="AC1226" s="6"/>
      <c r="AD1226" s="112">
        <v>1.0</v>
      </c>
      <c r="AE1226" s="112">
        <v>1.0</v>
      </c>
      <c r="AF1226" s="6"/>
      <c r="AG1226" s="112">
        <v>7.8</v>
      </c>
      <c r="AH1226" s="112">
        <v>1.0</v>
      </c>
      <c r="AI1226" s="68" t="s">
        <v>64</v>
      </c>
      <c r="AJ1226" s="112">
        <v>0.0</v>
      </c>
      <c r="AK1226" s="6"/>
      <c r="AL1226" s="6"/>
      <c r="AM1226" s="112">
        <v>0.0</v>
      </c>
      <c r="AN1226" s="112">
        <v>0.0</v>
      </c>
      <c r="AO1226" s="112">
        <v>100.0</v>
      </c>
      <c r="AP1226" s="112">
        <v>1.0</v>
      </c>
      <c r="AQ1226" s="112">
        <v>1.62</v>
      </c>
      <c r="AR1226" s="112">
        <v>2.210171</v>
      </c>
      <c r="AS1226" s="112">
        <v>82.15014</v>
      </c>
      <c r="AT1226" s="112">
        <v>0.30186</v>
      </c>
      <c r="AU1226" s="112">
        <v>2.18946</v>
      </c>
      <c r="AV1226" s="112">
        <v>1.47186</v>
      </c>
      <c r="AW1226" s="112">
        <v>6.56838</v>
      </c>
      <c r="AX1226" s="112">
        <v>0.0</v>
      </c>
      <c r="AY1226" s="112">
        <v>0.683587</v>
      </c>
      <c r="AZ1226" s="112">
        <v>-7.109503</v>
      </c>
    </row>
    <row r="1227" hidden="1">
      <c r="A1227">
        <f t="shared" si="2"/>
        <v>0</v>
      </c>
      <c r="B1227" t="str">
        <f t="shared" si="3"/>
        <v/>
      </c>
      <c r="C1227" t="str">
        <f>if(and(D$4&gt;1,E1227=PROSES!$D$22),,D1227)</f>
        <v/>
      </c>
      <c r="D1227" s="1" t="str">
        <f>if(and(F$4&gt;1,F1227=PROSES!$B$10),,F1227)</f>
        <v/>
      </c>
      <c r="E1227" t="str">
        <f t="shared" si="4"/>
        <v/>
      </c>
      <c r="F1227" t="str">
        <f t="shared" si="5"/>
        <v/>
      </c>
      <c r="G1227" s="1" t="str">
        <f>if(Z1227=PROSES!$E$29,T1227,)</f>
        <v/>
      </c>
      <c r="H1227" t="str">
        <f>if(X1227=PROSES!$E$29,T1227,)</f>
        <v/>
      </c>
      <c r="I1227" t="str">
        <f t="shared" si="6"/>
        <v/>
      </c>
      <c r="J1227" t="str">
        <f>if(and($K$4&gt;1,R1227=PROSES!$C$2),,K1227)</f>
        <v/>
      </c>
      <c r="K1227" s="1" t="str">
        <f>if(and($L$4&gt;1,L1227=PROSES!$B$2),,L1227)</f>
        <v/>
      </c>
      <c r="L1227" t="str">
        <f t="shared" si="7"/>
        <v/>
      </c>
      <c r="M1227" t="str">
        <f>if(Z1227=PROSES!$B$3,T1227,)</f>
        <v/>
      </c>
      <c r="N1227" t="str">
        <f>if(X1227=PROSES!$B$3,T1227,)</f>
        <v/>
      </c>
      <c r="O1227" t="str">
        <f t="shared" si="8"/>
        <v/>
      </c>
      <c r="P1227" t="str">
        <f>if(Z1227=PROSES!$B$1,T1227,)</f>
        <v/>
      </c>
      <c r="Q1227" t="str">
        <f>if(X1227=PROSES!$B$1,T1227,)</f>
        <v/>
      </c>
      <c r="R1227" t="str">
        <f t="shared" si="9"/>
        <v>BLORASEMEN INDONESIA</v>
      </c>
      <c r="S1227" s="3"/>
      <c r="T1227" s="68" t="s">
        <v>1968</v>
      </c>
      <c r="U1227" s="68" t="s">
        <v>176</v>
      </c>
      <c r="V1227" s="68" t="s">
        <v>176</v>
      </c>
      <c r="W1227" s="68" t="s">
        <v>807</v>
      </c>
      <c r="X1227" s="68" t="s">
        <v>319</v>
      </c>
      <c r="Y1227" s="68">
        <v>2.0</v>
      </c>
      <c r="Z1227" s="68" t="s">
        <v>1853</v>
      </c>
      <c r="AA1227" s="112">
        <v>1.0</v>
      </c>
      <c r="AB1227" s="6"/>
      <c r="AC1227" s="6"/>
      <c r="AD1227" s="112">
        <v>0.0</v>
      </c>
      <c r="AE1227" s="112">
        <v>1.0</v>
      </c>
      <c r="AF1227" s="6"/>
      <c r="AG1227" s="112">
        <v>17.505</v>
      </c>
      <c r="AH1227" s="112">
        <v>0.623</v>
      </c>
      <c r="AI1227" s="68" t="s">
        <v>64</v>
      </c>
      <c r="AJ1227" s="112">
        <v>0.0</v>
      </c>
      <c r="AK1227" s="6"/>
      <c r="AL1227" s="6"/>
      <c r="AM1227" s="112">
        <v>0.0</v>
      </c>
      <c r="AN1227" s="112">
        <v>0.0</v>
      </c>
      <c r="AO1227" s="112">
        <v>100.0</v>
      </c>
      <c r="AP1227" s="112">
        <v>1.0</v>
      </c>
      <c r="AQ1227" s="112">
        <v>1.70079</v>
      </c>
      <c r="AR1227" s="112">
        <v>4.976471</v>
      </c>
      <c r="AS1227" s="112">
        <v>82.725</v>
      </c>
      <c r="AT1227" s="112">
        <v>0.6301799</v>
      </c>
      <c r="AU1227" s="112">
        <v>4.93641</v>
      </c>
      <c r="AV1227" s="112">
        <v>2.783295</v>
      </c>
      <c r="AW1227" s="112">
        <v>14.3541</v>
      </c>
      <c r="AX1227" s="112">
        <v>0.0</v>
      </c>
      <c r="AY1227" s="112">
        <v>0.6470905</v>
      </c>
      <c r="AZ1227" s="112">
        <v>-5.602889</v>
      </c>
    </row>
    <row r="1228" hidden="1">
      <c r="A1228">
        <f t="shared" si="2"/>
        <v>0</v>
      </c>
      <c r="B1228" t="str">
        <f t="shared" si="3"/>
        <v/>
      </c>
      <c r="C1228" t="str">
        <f>if(and(D$4&gt;1,E1228=PROSES!$D$22),,D1228)</f>
        <v/>
      </c>
      <c r="D1228" s="1" t="str">
        <f>if(and(F$4&gt;1,F1228=PROSES!$B$10),,F1228)</f>
        <v/>
      </c>
      <c r="E1228" t="str">
        <f t="shared" si="4"/>
        <v/>
      </c>
      <c r="F1228" t="str">
        <f t="shared" si="5"/>
        <v/>
      </c>
      <c r="G1228" s="1" t="str">
        <f>if(Z1228=PROSES!$E$29,T1228,)</f>
        <v/>
      </c>
      <c r="H1228" t="str">
        <f>if(X1228=PROSES!$E$29,T1228,)</f>
        <v/>
      </c>
      <c r="I1228" t="str">
        <f t="shared" si="6"/>
        <v/>
      </c>
      <c r="J1228" t="str">
        <f>if(and($K$4&gt;1,R1228=PROSES!$C$2),,K1228)</f>
        <v/>
      </c>
      <c r="K1228" s="1" t="str">
        <f>if(and($L$4&gt;1,L1228=PROSES!$B$2),,L1228)</f>
        <v/>
      </c>
      <c r="L1228" t="str">
        <f t="shared" si="7"/>
        <v/>
      </c>
      <c r="M1228" t="str">
        <f>if(Z1228=PROSES!$B$3,T1228,)</f>
        <v/>
      </c>
      <c r="N1228" t="str">
        <f>if(X1228=PROSES!$B$3,T1228,)</f>
        <v/>
      </c>
      <c r="O1228" t="str">
        <f t="shared" si="8"/>
        <v/>
      </c>
      <c r="P1228" t="str">
        <f>if(Z1228=PROSES!$B$1,T1228,)</f>
        <v/>
      </c>
      <c r="Q1228" t="str">
        <f>if(X1228=PROSES!$B$1,T1228,)</f>
        <v/>
      </c>
      <c r="R1228" t="str">
        <f t="shared" si="9"/>
        <v>BLORASEMEN INDONESIA</v>
      </c>
      <c r="S1228" s="3"/>
      <c r="T1228" s="68" t="s">
        <v>3982</v>
      </c>
      <c r="U1228" s="68" t="s">
        <v>176</v>
      </c>
      <c r="V1228" s="68" t="s">
        <v>176</v>
      </c>
      <c r="W1228" s="68" t="s">
        <v>807</v>
      </c>
      <c r="X1228" s="68" t="s">
        <v>319</v>
      </c>
      <c r="Y1228" s="112">
        <v>1.0</v>
      </c>
      <c r="Z1228" s="68" t="s">
        <v>1853</v>
      </c>
      <c r="AA1228" s="112">
        <v>2.0</v>
      </c>
      <c r="AB1228" s="6"/>
      <c r="AC1228" s="6"/>
      <c r="AD1228" s="112">
        <v>0.0</v>
      </c>
      <c r="AE1228" s="112">
        <v>1.0</v>
      </c>
      <c r="AF1228" s="6"/>
      <c r="AG1228" s="112">
        <v>17.505</v>
      </c>
      <c r="AH1228" s="112">
        <v>0.623</v>
      </c>
      <c r="AI1228" s="68" t="s">
        <v>64</v>
      </c>
      <c r="AJ1228" s="112">
        <v>0.0</v>
      </c>
      <c r="AK1228" s="6"/>
      <c r="AL1228" s="6"/>
      <c r="AM1228" s="112">
        <v>0.0</v>
      </c>
      <c r="AN1228" s="112">
        <v>0.0</v>
      </c>
      <c r="AO1228" s="112">
        <v>100.0</v>
      </c>
      <c r="AP1228" s="112">
        <v>1.0</v>
      </c>
      <c r="AQ1228" s="112">
        <v>1.70079</v>
      </c>
      <c r="AR1228" s="112">
        <v>4.976471</v>
      </c>
      <c r="AS1228" s="112">
        <v>82.725</v>
      </c>
      <c r="AT1228" s="112">
        <v>0.6301799</v>
      </c>
      <c r="AU1228" s="112">
        <v>4.93641</v>
      </c>
      <c r="AV1228" s="112">
        <v>2.783295</v>
      </c>
      <c r="AW1228" s="112">
        <v>14.3541</v>
      </c>
      <c r="AX1228" s="112">
        <v>0.0</v>
      </c>
      <c r="AY1228" s="112">
        <v>0.6470905</v>
      </c>
      <c r="AZ1228" s="112">
        <v>-5.602889</v>
      </c>
    </row>
    <row r="1229" hidden="1">
      <c r="A1229">
        <f t="shared" si="2"/>
        <v>0</v>
      </c>
      <c r="B1229" t="str">
        <f t="shared" si="3"/>
        <v/>
      </c>
      <c r="C1229" t="str">
        <f>if(and(D$4&gt;1,E1229=PROSES!$D$22),,D1229)</f>
        <v/>
      </c>
      <c r="D1229" s="1" t="str">
        <f>if(and(F$4&gt;1,F1229=PROSES!$B$10),,F1229)</f>
        <v/>
      </c>
      <c r="E1229" t="str">
        <f t="shared" si="4"/>
        <v/>
      </c>
      <c r="F1229" t="str">
        <f t="shared" si="5"/>
        <v/>
      </c>
      <c r="G1229" s="1" t="str">
        <f>if(Z1229=PROSES!$E$29,T1229,)</f>
        <v/>
      </c>
      <c r="H1229" t="str">
        <f>if(X1229=PROSES!$E$29,T1229,)</f>
        <v/>
      </c>
      <c r="I1229" t="str">
        <f t="shared" si="6"/>
        <v/>
      </c>
      <c r="J1229" t="str">
        <f>if(and($K$4&gt;1,R1229=PROSES!$C$2),,K1229)</f>
        <v/>
      </c>
      <c r="K1229" s="1" t="str">
        <f>if(and($L$4&gt;1,L1229=PROSES!$B$2),,L1229)</f>
        <v/>
      </c>
      <c r="L1229" t="str">
        <f t="shared" si="7"/>
        <v/>
      </c>
      <c r="M1229" t="str">
        <f>if(Z1229=PROSES!$B$3,T1229,)</f>
        <v/>
      </c>
      <c r="N1229" t="str">
        <f>if(X1229=PROSES!$B$3,T1229,)</f>
        <v/>
      </c>
      <c r="O1229" t="str">
        <f t="shared" si="8"/>
        <v/>
      </c>
      <c r="P1229" t="str">
        <f>if(Z1229=PROSES!$B$1,T1229,)</f>
        <v/>
      </c>
      <c r="Q1229" t="str">
        <f>if(X1229=PROSES!$B$1,T1229,)</f>
        <v/>
      </c>
      <c r="R1229" t="str">
        <f t="shared" si="9"/>
        <v>SEMEN JAWASEMEN JAWA KTT</v>
      </c>
      <c r="S1229" s="3"/>
      <c r="T1229" s="68" t="s">
        <v>3983</v>
      </c>
      <c r="U1229" s="68" t="s">
        <v>58</v>
      </c>
      <c r="V1229" s="68" t="s">
        <v>58</v>
      </c>
      <c r="W1229" s="68" t="s">
        <v>1970</v>
      </c>
      <c r="X1229" s="68" t="s">
        <v>1312</v>
      </c>
      <c r="Y1229" s="112" t="s">
        <v>66</v>
      </c>
      <c r="Z1229" s="68" t="s">
        <v>1971</v>
      </c>
      <c r="AA1229" s="112" t="s">
        <v>61</v>
      </c>
      <c r="AB1229" s="6"/>
      <c r="AC1229" s="6"/>
      <c r="AD1229" s="112">
        <v>0.0</v>
      </c>
      <c r="AE1229" s="112">
        <v>1.0</v>
      </c>
      <c r="AF1229" s="6"/>
      <c r="AG1229" s="112">
        <v>0.265</v>
      </c>
      <c r="AH1229" s="112">
        <v>1.0</v>
      </c>
      <c r="AI1229" s="68" t="s">
        <v>64</v>
      </c>
      <c r="AJ1229" s="112">
        <v>0.0</v>
      </c>
      <c r="AK1229" s="6"/>
      <c r="AL1229" s="6"/>
      <c r="AM1229" s="112">
        <v>0.0</v>
      </c>
      <c r="AN1229" s="112">
        <v>0.0</v>
      </c>
      <c r="AO1229" s="112">
        <v>100.0</v>
      </c>
      <c r="AP1229" s="112">
        <v>1.0</v>
      </c>
      <c r="AQ1229" s="112">
        <v>0.621</v>
      </c>
      <c r="AR1229" s="112">
        <v>0.05732643</v>
      </c>
      <c r="AS1229" s="112">
        <v>73.48341</v>
      </c>
      <c r="AT1229" s="112">
        <v>0.0162975</v>
      </c>
      <c r="AU1229" s="112">
        <v>0.054961</v>
      </c>
      <c r="AV1229" s="112">
        <v>0.05546449</v>
      </c>
      <c r="AW1229" s="112">
        <v>0.4686525</v>
      </c>
      <c r="AX1229" s="112">
        <v>0.0</v>
      </c>
      <c r="AY1229" s="112">
        <v>2.416229</v>
      </c>
      <c r="AZ1229" s="112">
        <v>11.10813</v>
      </c>
    </row>
    <row r="1230" hidden="1">
      <c r="A1230">
        <f t="shared" si="2"/>
        <v>0</v>
      </c>
      <c r="B1230" t="str">
        <f t="shared" si="3"/>
        <v/>
      </c>
      <c r="C1230" t="str">
        <f>if(and(D$4&gt;1,E1230=PROSES!$D$22),,D1230)</f>
        <v/>
      </c>
      <c r="D1230" s="1" t="str">
        <f>if(and(F$4&gt;1,F1230=PROSES!$B$10),,F1230)</f>
        <v/>
      </c>
      <c r="E1230" t="str">
        <f t="shared" si="4"/>
        <v/>
      </c>
      <c r="F1230" t="str">
        <f t="shared" si="5"/>
        <v/>
      </c>
      <c r="G1230" s="1" t="str">
        <f>if(Z1230=PROSES!$E$29,T1230,)</f>
        <v/>
      </c>
      <c r="H1230" t="str">
        <f>if(X1230=PROSES!$E$29,T1230,)</f>
        <v/>
      </c>
      <c r="I1230" t="str">
        <f t="shared" si="6"/>
        <v/>
      </c>
      <c r="J1230" t="str">
        <f>if(and($K$4&gt;1,R1230=PROSES!$C$2),,K1230)</f>
        <v/>
      </c>
      <c r="K1230" s="1" t="str">
        <f>if(and($L$4&gt;1,L1230=PROSES!$B$2),,L1230)</f>
        <v/>
      </c>
      <c r="L1230" t="str">
        <f t="shared" si="7"/>
        <v/>
      </c>
      <c r="M1230" t="str">
        <f>if(Z1230=PROSES!$B$3,T1230,)</f>
        <v/>
      </c>
      <c r="N1230" t="str">
        <f>if(X1230=PROSES!$B$3,T1230,)</f>
        <v/>
      </c>
      <c r="O1230" t="str">
        <f t="shared" si="8"/>
        <v/>
      </c>
      <c r="P1230" t="str">
        <f>if(Z1230=PROSES!$B$1,T1230,)</f>
        <v/>
      </c>
      <c r="Q1230" t="str">
        <f>if(X1230=PROSES!$B$1,T1230,)</f>
        <v/>
      </c>
      <c r="R1230" t="str">
        <f t="shared" si="9"/>
        <v>SEMEN JAWASEMEN JAWA KTT</v>
      </c>
      <c r="S1230" s="3"/>
      <c r="T1230" s="68" t="s">
        <v>3984</v>
      </c>
      <c r="U1230" s="68" t="s">
        <v>58</v>
      </c>
      <c r="V1230" s="68" t="s">
        <v>58</v>
      </c>
      <c r="W1230" s="68" t="s">
        <v>1970</v>
      </c>
      <c r="X1230" s="68" t="s">
        <v>1312</v>
      </c>
      <c r="Y1230" s="112" t="s">
        <v>66</v>
      </c>
      <c r="Z1230" s="68" t="s">
        <v>1971</v>
      </c>
      <c r="AA1230" s="112" t="s">
        <v>61</v>
      </c>
      <c r="AB1230" s="6"/>
      <c r="AC1230" s="6"/>
      <c r="AD1230" s="112">
        <v>0.0</v>
      </c>
      <c r="AE1230" s="112">
        <v>1.0</v>
      </c>
      <c r="AF1230" s="6"/>
      <c r="AG1230" s="112">
        <v>0.265</v>
      </c>
      <c r="AH1230" s="112">
        <v>1.0</v>
      </c>
      <c r="AI1230" s="68" t="s">
        <v>64</v>
      </c>
      <c r="AJ1230" s="112">
        <v>0.0</v>
      </c>
      <c r="AK1230" s="6"/>
      <c r="AL1230" s="6"/>
      <c r="AM1230" s="112">
        <v>0.0</v>
      </c>
      <c r="AN1230" s="112">
        <v>0.0</v>
      </c>
      <c r="AO1230" s="112">
        <v>100.0</v>
      </c>
      <c r="AP1230" s="112">
        <v>1.0</v>
      </c>
      <c r="AQ1230" s="112">
        <v>0.621</v>
      </c>
      <c r="AR1230" s="112">
        <v>0.05732643</v>
      </c>
      <c r="AS1230" s="112">
        <v>73.48341</v>
      </c>
      <c r="AT1230" s="112">
        <v>0.0162975</v>
      </c>
      <c r="AU1230" s="112">
        <v>0.054961</v>
      </c>
      <c r="AV1230" s="112">
        <v>0.05546449</v>
      </c>
      <c r="AW1230" s="112">
        <v>0.4686525</v>
      </c>
      <c r="AX1230" s="112">
        <v>0.0</v>
      </c>
      <c r="AY1230" s="112">
        <v>2.416229</v>
      </c>
      <c r="AZ1230" s="112">
        <v>11.10813</v>
      </c>
    </row>
    <row r="1231" hidden="1">
      <c r="A1231">
        <f t="shared" si="2"/>
        <v>0</v>
      </c>
      <c r="B1231" t="str">
        <f t="shared" si="3"/>
        <v/>
      </c>
      <c r="C1231" t="str">
        <f>if(and(D$4&gt;1,E1231=PROSES!$D$22),,D1231)</f>
        <v/>
      </c>
      <c r="D1231" s="1" t="str">
        <f>if(and(F$4&gt;1,F1231=PROSES!$B$10),,F1231)</f>
        <v/>
      </c>
      <c r="E1231" t="str">
        <f t="shared" si="4"/>
        <v/>
      </c>
      <c r="F1231" t="str">
        <f t="shared" si="5"/>
        <v/>
      </c>
      <c r="G1231" s="1" t="str">
        <f>if(Z1231=PROSES!$E$29,T1231,)</f>
        <v/>
      </c>
      <c r="H1231" t="str">
        <f>if(X1231=PROSES!$E$29,T1231,)</f>
        <v/>
      </c>
      <c r="I1231" t="str">
        <f t="shared" si="6"/>
        <v/>
      </c>
      <c r="J1231" t="str">
        <f>if(and($K$4&gt;1,R1231=PROSES!$C$2),,K1231)</f>
        <v/>
      </c>
      <c r="K1231" s="1" t="str">
        <f>if(and($L$4&gt;1,L1231=PROSES!$B$2),,L1231)</f>
        <v/>
      </c>
      <c r="L1231" t="str">
        <f t="shared" si="7"/>
        <v/>
      </c>
      <c r="M1231" t="str">
        <f>if(Z1231=PROSES!$B$3,T1231,)</f>
        <v/>
      </c>
      <c r="N1231" t="str">
        <f>if(X1231=PROSES!$B$3,T1231,)</f>
        <v/>
      </c>
      <c r="O1231" t="str">
        <f t="shared" si="8"/>
        <v/>
      </c>
      <c r="P1231" t="str">
        <f>if(Z1231=PROSES!$B$1,T1231,)</f>
        <v/>
      </c>
      <c r="Q1231" t="str">
        <f>if(X1231=PROSES!$B$1,T1231,)</f>
        <v/>
      </c>
      <c r="R1231" t="str">
        <f t="shared" si="9"/>
        <v>SENGKALING4</v>
      </c>
      <c r="S1231" s="3"/>
      <c r="T1231" s="68" t="s">
        <v>1972</v>
      </c>
      <c r="U1231" s="68" t="s">
        <v>82</v>
      </c>
      <c r="V1231" s="68" t="s">
        <v>82</v>
      </c>
      <c r="W1231" s="68" t="s">
        <v>353</v>
      </c>
      <c r="X1231" s="68"/>
      <c r="Y1231" s="112" t="s">
        <v>1384</v>
      </c>
      <c r="Z1231" s="68" t="s">
        <v>1973</v>
      </c>
      <c r="AA1231" s="112" t="s">
        <v>123</v>
      </c>
      <c r="AB1231" s="6"/>
      <c r="AC1231" s="6"/>
      <c r="AD1231" s="112">
        <v>0.0</v>
      </c>
      <c r="AE1231" s="112">
        <v>1.0</v>
      </c>
      <c r="AF1231" s="6"/>
      <c r="AG1231" s="112">
        <v>29.59</v>
      </c>
      <c r="AH1231" s="112">
        <v>0.95</v>
      </c>
      <c r="AI1231" s="68" t="s">
        <v>64</v>
      </c>
      <c r="AJ1231" s="112">
        <v>0.0</v>
      </c>
      <c r="AK1231" s="6"/>
      <c r="AL1231" s="6"/>
      <c r="AM1231" s="112">
        <v>0.0</v>
      </c>
      <c r="AN1231" s="112">
        <v>0.0</v>
      </c>
      <c r="AO1231" s="112">
        <v>100.0</v>
      </c>
      <c r="AP1231" s="112">
        <v>1.0</v>
      </c>
      <c r="AQ1231" s="112">
        <v>0.2945</v>
      </c>
      <c r="AR1231" s="112">
        <v>15.55884</v>
      </c>
      <c r="AS1231" s="112">
        <v>42.67244</v>
      </c>
      <c r="AT1231" s="112">
        <v>11.43949</v>
      </c>
      <c r="AU1231" s="112">
        <v>10.54588</v>
      </c>
      <c r="AV1231" s="112">
        <v>15.87799</v>
      </c>
      <c r="AW1231" s="112">
        <v>31.63763</v>
      </c>
      <c r="AX1231" s="112">
        <v>0.0</v>
      </c>
      <c r="AY1231" s="112">
        <v>0.4617676</v>
      </c>
      <c r="AZ1231" s="112">
        <v>35.44377</v>
      </c>
    </row>
    <row r="1232" hidden="1">
      <c r="A1232">
        <f t="shared" si="2"/>
        <v>0</v>
      </c>
      <c r="B1232" t="str">
        <f t="shared" si="3"/>
        <v/>
      </c>
      <c r="C1232" t="str">
        <f>if(and(D$4&gt;1,E1232=PROSES!$D$22),,D1232)</f>
        <v/>
      </c>
      <c r="D1232" s="1" t="str">
        <f>if(and(F$4&gt;1,F1232=PROSES!$B$10),,F1232)</f>
        <v/>
      </c>
      <c r="E1232" t="str">
        <f t="shared" si="4"/>
        <v/>
      </c>
      <c r="F1232" t="str">
        <f t="shared" si="5"/>
        <v/>
      </c>
      <c r="G1232" s="1" t="str">
        <f>if(Z1232=PROSES!$E$29,T1232,)</f>
        <v/>
      </c>
      <c r="H1232" t="str">
        <f>if(X1232=PROSES!$E$29,T1232,)</f>
        <v/>
      </c>
      <c r="I1232" t="str">
        <f t="shared" si="6"/>
        <v/>
      </c>
      <c r="J1232" t="str">
        <f>if(and($K$4&gt;1,R1232=PROSES!$C$2),,K1232)</f>
        <v/>
      </c>
      <c r="K1232" s="1" t="str">
        <f>if(and($L$4&gt;1,L1232=PROSES!$B$2),,L1232)</f>
        <v/>
      </c>
      <c r="L1232" t="str">
        <f t="shared" si="7"/>
        <v/>
      </c>
      <c r="M1232" t="str">
        <f>if(Z1232=PROSES!$B$3,T1232,)</f>
        <v/>
      </c>
      <c r="N1232" t="str">
        <f>if(X1232=PROSES!$B$3,T1232,)</f>
        <v/>
      </c>
      <c r="O1232" t="str">
        <f t="shared" si="8"/>
        <v/>
      </c>
      <c r="P1232" t="str">
        <f>if(Z1232=PROSES!$B$1,T1232,)</f>
        <v/>
      </c>
      <c r="Q1232" t="str">
        <f>if(X1232=PROSES!$B$1,T1232,)</f>
        <v/>
      </c>
      <c r="R1232" t="str">
        <f t="shared" si="9"/>
        <v>SENGKALING4</v>
      </c>
      <c r="S1232" s="3"/>
      <c r="T1232" s="68" t="s">
        <v>1974</v>
      </c>
      <c r="U1232" s="68" t="s">
        <v>82</v>
      </c>
      <c r="V1232" s="68" t="s">
        <v>82</v>
      </c>
      <c r="W1232" s="68" t="s">
        <v>353</v>
      </c>
      <c r="X1232" s="68"/>
      <c r="Y1232" s="112" t="s">
        <v>1382</v>
      </c>
      <c r="Z1232" s="68" t="s">
        <v>1973</v>
      </c>
      <c r="AA1232" s="68" t="s">
        <v>123</v>
      </c>
      <c r="AB1232" s="6"/>
      <c r="AC1232" s="6"/>
      <c r="AD1232" s="112">
        <v>0.0</v>
      </c>
      <c r="AE1232" s="112">
        <v>1.0</v>
      </c>
      <c r="AF1232" s="6"/>
      <c r="AG1232" s="112">
        <v>29.59</v>
      </c>
      <c r="AH1232" s="112">
        <v>0.95</v>
      </c>
      <c r="AI1232" s="68" t="s">
        <v>64</v>
      </c>
      <c r="AJ1232" s="112">
        <v>0.0</v>
      </c>
      <c r="AK1232" s="6"/>
      <c r="AL1232" s="6"/>
      <c r="AM1232" s="112">
        <v>0.0</v>
      </c>
      <c r="AN1232" s="112">
        <v>0.0</v>
      </c>
      <c r="AO1232" s="112">
        <v>100.0</v>
      </c>
      <c r="AP1232" s="112">
        <v>1.0</v>
      </c>
      <c r="AQ1232" s="112">
        <v>0.2945</v>
      </c>
      <c r="AR1232" s="112">
        <v>15.55884</v>
      </c>
      <c r="AS1232" s="112">
        <v>42.67244</v>
      </c>
      <c r="AT1232" s="112">
        <v>11.43949</v>
      </c>
      <c r="AU1232" s="112">
        <v>10.54588</v>
      </c>
      <c r="AV1232" s="112">
        <v>15.87799</v>
      </c>
      <c r="AW1232" s="112">
        <v>31.63763</v>
      </c>
      <c r="AX1232" s="112">
        <v>0.0</v>
      </c>
      <c r="AY1232" s="112">
        <v>0.4617676</v>
      </c>
      <c r="AZ1232" s="112">
        <v>35.44377</v>
      </c>
    </row>
    <row r="1233" hidden="1">
      <c r="A1233">
        <f t="shared" si="2"/>
        <v>0</v>
      </c>
      <c r="B1233" t="str">
        <f t="shared" si="3"/>
        <v/>
      </c>
      <c r="C1233" t="str">
        <f>if(and(D$4&gt;1,E1233=PROSES!$D$22),,D1233)</f>
        <v/>
      </c>
      <c r="D1233" s="1" t="str">
        <f>if(and(F$4&gt;1,F1233=PROSES!$B$10),,F1233)</f>
        <v/>
      </c>
      <c r="E1233" t="str">
        <f t="shared" si="4"/>
        <v/>
      </c>
      <c r="F1233" t="str">
        <f t="shared" si="5"/>
        <v/>
      </c>
      <c r="G1233" s="1" t="str">
        <f>if(Z1233=PROSES!$E$29,T1233,)</f>
        <v/>
      </c>
      <c r="H1233" t="str">
        <f>if(X1233=PROSES!$E$29,T1233,)</f>
        <v/>
      </c>
      <c r="I1233" t="str">
        <f t="shared" si="6"/>
        <v/>
      </c>
      <c r="J1233" t="str">
        <f>if(and($K$4&gt;1,R1233=PROSES!$C$2),,K1233)</f>
        <v/>
      </c>
      <c r="K1233" s="1" t="str">
        <f>if(and($L$4&gt;1,L1233=PROSES!$B$2),,L1233)</f>
        <v/>
      </c>
      <c r="L1233" t="str">
        <f t="shared" si="7"/>
        <v/>
      </c>
      <c r="M1233" t="str">
        <f>if(Z1233=PROSES!$B$3,T1233,)</f>
        <v/>
      </c>
      <c r="N1233" t="str">
        <f>if(X1233=PROSES!$B$3,T1233,)</f>
        <v/>
      </c>
      <c r="O1233" t="str">
        <f t="shared" si="8"/>
        <v/>
      </c>
      <c r="P1233" t="str">
        <f>if(Z1233=PROSES!$B$1,T1233,)</f>
        <v/>
      </c>
      <c r="Q1233" t="str">
        <f>if(X1233=PROSES!$B$1,T1233,)</f>
        <v/>
      </c>
      <c r="R1233" t="str">
        <f t="shared" si="9"/>
        <v>BLIMBING4SENGKALING4</v>
      </c>
      <c r="S1233" s="3"/>
      <c r="T1233" s="68" t="s">
        <v>1975</v>
      </c>
      <c r="U1233" s="68" t="s">
        <v>82</v>
      </c>
      <c r="V1233" s="68" t="s">
        <v>82</v>
      </c>
      <c r="W1233" s="68" t="s">
        <v>1976</v>
      </c>
      <c r="X1233" s="68" t="s">
        <v>354</v>
      </c>
      <c r="Y1233" s="112" t="s">
        <v>118</v>
      </c>
      <c r="Z1233" s="68" t="s">
        <v>1973</v>
      </c>
      <c r="AA1233" s="68" t="s">
        <v>123</v>
      </c>
      <c r="AB1233" s="6"/>
      <c r="AC1233" s="6"/>
      <c r="AD1233" s="112">
        <v>0.0</v>
      </c>
      <c r="AE1233" s="112">
        <v>1.0</v>
      </c>
      <c r="AF1233" s="6"/>
      <c r="AG1233" s="112">
        <v>8.61</v>
      </c>
      <c r="AH1233" s="112">
        <v>0.95</v>
      </c>
      <c r="AI1233" s="68" t="s">
        <v>64</v>
      </c>
      <c r="AJ1233" s="112">
        <v>0.0</v>
      </c>
      <c r="AK1233" s="6"/>
      <c r="AL1233" s="6"/>
      <c r="AM1233" s="112">
        <v>0.0</v>
      </c>
      <c r="AN1233" s="112">
        <v>0.0</v>
      </c>
      <c r="AO1233" s="112">
        <v>100.0</v>
      </c>
      <c r="AP1233" s="112">
        <v>1.0</v>
      </c>
      <c r="AQ1233" s="112">
        <v>0.7125</v>
      </c>
      <c r="AR1233" s="112">
        <v>1.593669</v>
      </c>
      <c r="AS1233" s="112">
        <v>6.51453</v>
      </c>
      <c r="AT1233" s="112">
        <v>1.583379</v>
      </c>
      <c r="AU1233" s="112">
        <v>0.18081</v>
      </c>
      <c r="AV1233" s="112">
        <v>2.87574</v>
      </c>
      <c r="AW1233" s="112">
        <v>0.54243</v>
      </c>
      <c r="AX1233" s="112">
        <v>0.0</v>
      </c>
      <c r="AY1233" s="112">
        <v>0.2806941</v>
      </c>
      <c r="AZ1233" s="112">
        <v>9.117806</v>
      </c>
    </row>
    <row r="1234" hidden="1">
      <c r="A1234">
        <f t="shared" si="2"/>
        <v>0</v>
      </c>
      <c r="B1234" t="str">
        <f t="shared" si="3"/>
        <v/>
      </c>
      <c r="C1234" t="str">
        <f>if(and(D$4&gt;1,E1234=PROSES!$D$22),,D1234)</f>
        <v/>
      </c>
      <c r="D1234" s="1" t="str">
        <f>if(and(F$4&gt;1,F1234=PROSES!$B$10),,F1234)</f>
        <v/>
      </c>
      <c r="E1234" t="str">
        <f t="shared" si="4"/>
        <v/>
      </c>
      <c r="F1234" t="str">
        <f t="shared" si="5"/>
        <v/>
      </c>
      <c r="G1234" s="1" t="str">
        <f>if(Z1234=PROSES!$E$29,T1234,)</f>
        <v/>
      </c>
      <c r="H1234" t="str">
        <f>if(X1234=PROSES!$E$29,T1234,)</f>
        <v/>
      </c>
      <c r="I1234" t="str">
        <f t="shared" si="6"/>
        <v/>
      </c>
      <c r="J1234" t="str">
        <f>if(and($K$4&gt;1,R1234=PROSES!$C$2),,K1234)</f>
        <v/>
      </c>
      <c r="K1234" s="1" t="str">
        <f>if(and($L$4&gt;1,L1234=PROSES!$B$2),,L1234)</f>
        <v/>
      </c>
      <c r="L1234" t="str">
        <f t="shared" si="7"/>
        <v/>
      </c>
      <c r="M1234" t="str">
        <f>if(Z1234=PROSES!$B$3,T1234,)</f>
        <v/>
      </c>
      <c r="N1234" t="str">
        <f>if(X1234=PROSES!$B$3,T1234,)</f>
        <v/>
      </c>
      <c r="O1234" t="str">
        <f t="shared" si="8"/>
        <v/>
      </c>
      <c r="P1234" t="str">
        <f>if(Z1234=PROSES!$B$1,T1234,)</f>
        <v/>
      </c>
      <c r="Q1234" t="str">
        <f>if(X1234=PROSES!$B$1,T1234,)</f>
        <v/>
      </c>
      <c r="R1234" t="str">
        <f t="shared" si="9"/>
        <v>BLIMBING4SENGKALING4</v>
      </c>
      <c r="S1234" s="3"/>
      <c r="T1234" s="68" t="s">
        <v>1977</v>
      </c>
      <c r="U1234" s="68" t="s">
        <v>82</v>
      </c>
      <c r="V1234" s="68" t="s">
        <v>82</v>
      </c>
      <c r="W1234" s="114" t="s">
        <v>1976</v>
      </c>
      <c r="X1234" s="68" t="s">
        <v>354</v>
      </c>
      <c r="Y1234" s="68" t="s">
        <v>118</v>
      </c>
      <c r="Z1234" s="68" t="s">
        <v>1973</v>
      </c>
      <c r="AA1234" s="68" t="s">
        <v>123</v>
      </c>
      <c r="AB1234" s="6"/>
      <c r="AC1234" s="6"/>
      <c r="AD1234" s="112">
        <v>0.0</v>
      </c>
      <c r="AE1234" s="112">
        <v>1.0</v>
      </c>
      <c r="AF1234" s="6"/>
      <c r="AG1234" s="112">
        <v>8.61</v>
      </c>
      <c r="AH1234" s="112">
        <v>0.95</v>
      </c>
      <c r="AI1234" s="68" t="s">
        <v>64</v>
      </c>
      <c r="AJ1234" s="112">
        <v>0.0</v>
      </c>
      <c r="AK1234" s="6"/>
      <c r="AL1234" s="6"/>
      <c r="AM1234" s="112">
        <v>0.0</v>
      </c>
      <c r="AN1234" s="112">
        <v>0.0</v>
      </c>
      <c r="AO1234" s="112">
        <v>100.0</v>
      </c>
      <c r="AP1234" s="112">
        <v>1.0</v>
      </c>
      <c r="AQ1234" s="112">
        <v>0.7125</v>
      </c>
      <c r="AR1234" s="112">
        <v>1.593669</v>
      </c>
      <c r="AS1234" s="112">
        <v>6.51453</v>
      </c>
      <c r="AT1234" s="112">
        <v>1.583379</v>
      </c>
      <c r="AU1234" s="112">
        <v>0.18081</v>
      </c>
      <c r="AV1234" s="112">
        <v>2.87574</v>
      </c>
      <c r="AW1234" s="112">
        <v>0.54243</v>
      </c>
      <c r="AX1234" s="112">
        <v>0.0</v>
      </c>
      <c r="AY1234" s="112">
        <v>0.2806941</v>
      </c>
      <c r="AZ1234" s="112">
        <v>9.117806</v>
      </c>
    </row>
    <row r="1235" hidden="1">
      <c r="A1235">
        <f t="shared" si="2"/>
        <v>0</v>
      </c>
      <c r="B1235" t="str">
        <f t="shared" si="3"/>
        <v/>
      </c>
      <c r="C1235" t="str">
        <f>if(and(D$4&gt;1,E1235=PROSES!$D$22),,D1235)</f>
        <v/>
      </c>
      <c r="D1235" s="1" t="str">
        <f>if(and(F$4&gt;1,F1235=PROSES!$B$10),,F1235)</f>
        <v/>
      </c>
      <c r="E1235" t="str">
        <f t="shared" si="4"/>
        <v/>
      </c>
      <c r="F1235" t="str">
        <f t="shared" si="5"/>
        <v/>
      </c>
      <c r="G1235" s="1" t="str">
        <f>if(Z1235=PROSES!$E$29,T1235,)</f>
        <v/>
      </c>
      <c r="H1235" t="str">
        <f>if(X1235=PROSES!$E$29,T1235,)</f>
        <v/>
      </c>
      <c r="I1235" t="str">
        <f t="shared" si="6"/>
        <v/>
      </c>
      <c r="J1235" t="str">
        <f>if(and($K$4&gt;1,R1235=PROSES!$C$2),,K1235)</f>
        <v/>
      </c>
      <c r="K1235" s="1" t="str">
        <f>if(and($L$4&gt;1,L1235=PROSES!$B$2),,L1235)</f>
        <v/>
      </c>
      <c r="L1235" t="str">
        <f t="shared" si="7"/>
        <v/>
      </c>
      <c r="M1235" t="str">
        <f>if(Z1235=PROSES!$B$3,T1235,)</f>
        <v/>
      </c>
      <c r="N1235" t="str">
        <f>if(X1235=PROSES!$B$3,T1235,)</f>
        <v/>
      </c>
      <c r="O1235" t="str">
        <f t="shared" si="8"/>
        <v/>
      </c>
      <c r="P1235" t="str">
        <f>if(Z1235=PROSES!$B$1,T1235,)</f>
        <v/>
      </c>
      <c r="Q1235" t="str">
        <f>if(X1235=PROSES!$B$1,T1235,)</f>
        <v/>
      </c>
      <c r="R1235" t="str">
        <f t="shared" si="9"/>
        <v>INDRAMAYU5SUKAMANDI</v>
      </c>
      <c r="S1235" s="3"/>
      <c r="T1235" s="68" t="s">
        <v>1978</v>
      </c>
      <c r="U1235" s="68" t="s">
        <v>115</v>
      </c>
      <c r="V1235" s="68" t="s">
        <v>115</v>
      </c>
      <c r="W1235" s="114" t="s">
        <v>807</v>
      </c>
      <c r="X1235" s="68" t="s">
        <v>808</v>
      </c>
      <c r="Y1235" s="68" t="s">
        <v>118</v>
      </c>
      <c r="Z1235" s="68" t="s">
        <v>1000</v>
      </c>
      <c r="AA1235" s="68" t="s">
        <v>85</v>
      </c>
      <c r="AB1235" s="6"/>
      <c r="AC1235" s="6"/>
      <c r="AD1235" s="112">
        <v>0.0</v>
      </c>
      <c r="AE1235" s="112">
        <v>1.0</v>
      </c>
      <c r="AF1235" s="6"/>
      <c r="AG1235" s="112">
        <v>38.536</v>
      </c>
      <c r="AH1235" s="112">
        <v>1.0</v>
      </c>
      <c r="AI1235" s="68" t="s">
        <v>64</v>
      </c>
      <c r="AJ1235" s="112">
        <v>0.0</v>
      </c>
      <c r="AK1235" s="6"/>
      <c r="AL1235" s="6"/>
      <c r="AM1235" s="112">
        <v>0.0</v>
      </c>
      <c r="AN1235" s="112">
        <v>0.0</v>
      </c>
      <c r="AO1235" s="112">
        <v>100.0</v>
      </c>
      <c r="AP1235" s="112">
        <v>1.0</v>
      </c>
      <c r="AQ1235" s="112">
        <v>2.73</v>
      </c>
      <c r="AR1235" s="112">
        <v>10.95535</v>
      </c>
      <c r="AS1235" s="112">
        <v>82.725</v>
      </c>
      <c r="AT1235" s="112">
        <v>1.387296</v>
      </c>
      <c r="AU1235" s="112">
        <v>10.86715</v>
      </c>
      <c r="AV1235" s="112">
        <v>6.127223</v>
      </c>
      <c r="AW1235" s="112">
        <v>31.59952</v>
      </c>
      <c r="AX1235" s="112">
        <v>0.0</v>
      </c>
      <c r="AY1235" s="112">
        <v>0.6470905</v>
      </c>
      <c r="AZ1235" s="112">
        <v>-5.602889</v>
      </c>
    </row>
    <row r="1236" hidden="1">
      <c r="A1236">
        <f t="shared" si="2"/>
        <v>0</v>
      </c>
      <c r="B1236" t="str">
        <f t="shared" si="3"/>
        <v/>
      </c>
      <c r="C1236" t="str">
        <f>if(and(D$4&gt;1,E1236=PROSES!$D$22),,D1236)</f>
        <v/>
      </c>
      <c r="D1236" s="1" t="str">
        <f>if(and(F$4&gt;1,F1236=PROSES!$B$10),,F1236)</f>
        <v/>
      </c>
      <c r="E1236" t="str">
        <f t="shared" si="4"/>
        <v/>
      </c>
      <c r="F1236" t="str">
        <f t="shared" si="5"/>
        <v/>
      </c>
      <c r="G1236" s="1" t="str">
        <f>if(Z1236=PROSES!$E$29,T1236,)</f>
        <v/>
      </c>
      <c r="H1236" t="str">
        <f>if(X1236=PROSES!$E$29,T1236,)</f>
        <v/>
      </c>
      <c r="I1236" t="str">
        <f t="shared" si="6"/>
        <v/>
      </c>
      <c r="J1236" t="str">
        <f>if(and($K$4&gt;1,R1236=PROSES!$C$2),,K1236)</f>
        <v/>
      </c>
      <c r="K1236" s="1" t="str">
        <f>if(and($L$4&gt;1,L1236=PROSES!$B$2),,L1236)</f>
        <v/>
      </c>
      <c r="L1236" t="str">
        <f t="shared" si="7"/>
        <v/>
      </c>
      <c r="M1236" t="str">
        <f>if(Z1236=PROSES!$B$3,T1236,)</f>
        <v/>
      </c>
      <c r="N1236" t="str">
        <f>if(X1236=PROSES!$B$3,T1236,)</f>
        <v/>
      </c>
      <c r="O1236" t="str">
        <f t="shared" si="8"/>
        <v/>
      </c>
      <c r="P1236" t="str">
        <f>if(Z1236=PROSES!$B$1,T1236,)</f>
        <v/>
      </c>
      <c r="Q1236" t="str">
        <f>if(X1236=PROSES!$B$1,T1236,)</f>
        <v/>
      </c>
      <c r="R1236" t="str">
        <f t="shared" si="9"/>
        <v>INDRAMAYU5SUKAMANDI</v>
      </c>
      <c r="S1236" s="3"/>
      <c r="T1236" s="68" t="s">
        <v>1979</v>
      </c>
      <c r="U1236" s="68" t="s">
        <v>115</v>
      </c>
      <c r="V1236" s="68" t="s">
        <v>115</v>
      </c>
      <c r="W1236" s="68" t="s">
        <v>807</v>
      </c>
      <c r="X1236" s="68" t="s">
        <v>808</v>
      </c>
      <c r="Y1236" s="112" t="s">
        <v>118</v>
      </c>
      <c r="Z1236" s="68" t="s">
        <v>1000</v>
      </c>
      <c r="AA1236" s="68" t="s">
        <v>88</v>
      </c>
      <c r="AB1236" s="6"/>
      <c r="AC1236" s="6"/>
      <c r="AD1236" s="112">
        <v>0.0</v>
      </c>
      <c r="AE1236" s="112">
        <v>1.0</v>
      </c>
      <c r="AF1236" s="6"/>
      <c r="AG1236" s="112">
        <v>38.536</v>
      </c>
      <c r="AH1236" s="112">
        <v>1.0</v>
      </c>
      <c r="AI1236" s="68" t="s">
        <v>64</v>
      </c>
      <c r="AJ1236" s="112">
        <v>0.0</v>
      </c>
      <c r="AK1236" s="6"/>
      <c r="AL1236" s="6"/>
      <c r="AM1236" s="112">
        <v>0.0</v>
      </c>
      <c r="AN1236" s="112">
        <v>0.0</v>
      </c>
      <c r="AO1236" s="112">
        <v>100.0</v>
      </c>
      <c r="AP1236" s="112">
        <v>1.0</v>
      </c>
      <c r="AQ1236" s="112">
        <v>2.73</v>
      </c>
      <c r="AR1236" s="112">
        <v>10.95535</v>
      </c>
      <c r="AS1236" s="112">
        <v>82.725</v>
      </c>
      <c r="AT1236" s="112">
        <v>1.387296</v>
      </c>
      <c r="AU1236" s="112">
        <v>10.86715</v>
      </c>
      <c r="AV1236" s="112">
        <v>6.127223</v>
      </c>
      <c r="AW1236" s="112">
        <v>31.59952</v>
      </c>
      <c r="AX1236" s="112">
        <v>0.0</v>
      </c>
      <c r="AY1236" s="112">
        <v>0.6470905</v>
      </c>
      <c r="AZ1236" s="112">
        <v>-5.602889</v>
      </c>
    </row>
    <row r="1237" hidden="1">
      <c r="A1237">
        <f t="shared" si="2"/>
        <v>0</v>
      </c>
      <c r="B1237" t="str">
        <f t="shared" si="3"/>
        <v/>
      </c>
      <c r="C1237" t="str">
        <f>if(and(D$4&gt;1,E1237=PROSES!$D$22),,D1237)</f>
        <v/>
      </c>
      <c r="D1237" s="1" t="str">
        <f>if(and(F$4&gt;1,F1237=PROSES!$B$10),,F1237)</f>
        <v/>
      </c>
      <c r="E1237" t="str">
        <f t="shared" si="4"/>
        <v/>
      </c>
      <c r="F1237" t="str">
        <f t="shared" si="5"/>
        <v/>
      </c>
      <c r="G1237" s="1" t="str">
        <f>if(Z1237=PROSES!$E$29,T1237,)</f>
        <v/>
      </c>
      <c r="H1237" t="str">
        <f>if(X1237=PROSES!$E$29,T1237,)</f>
        <v/>
      </c>
      <c r="I1237" t="str">
        <f t="shared" si="6"/>
        <v/>
      </c>
      <c r="J1237" t="str">
        <f>if(and($K$4&gt;1,R1237=PROSES!$C$2),,K1237)</f>
        <v/>
      </c>
      <c r="K1237" s="1" t="str">
        <f>if(and($L$4&gt;1,L1237=PROSES!$B$2),,L1237)</f>
        <v/>
      </c>
      <c r="L1237" t="str">
        <f t="shared" si="7"/>
        <v/>
      </c>
      <c r="M1237" t="str">
        <f>if(Z1237=PROSES!$B$3,T1237,)</f>
        <v/>
      </c>
      <c r="N1237" t="str">
        <f>if(X1237=PROSES!$B$3,T1237,)</f>
        <v/>
      </c>
      <c r="O1237" t="str">
        <f t="shared" si="8"/>
        <v/>
      </c>
      <c r="P1237" t="str">
        <f>if(Z1237=PROSES!$B$1,T1237,)</f>
        <v/>
      </c>
      <c r="Q1237" t="str">
        <f>if(X1237=PROSES!$B$1,T1237,)</f>
        <v/>
      </c>
      <c r="R1237" t="str">
        <f t="shared" si="9"/>
        <v>SUKOREJO4BLIMBING4</v>
      </c>
      <c r="S1237" s="3"/>
      <c r="T1237" s="68" t="s">
        <v>1980</v>
      </c>
      <c r="U1237" s="68" t="s">
        <v>82</v>
      </c>
      <c r="V1237" s="68" t="s">
        <v>82</v>
      </c>
      <c r="W1237" s="68" t="s">
        <v>353</v>
      </c>
      <c r="X1237" s="68" t="s">
        <v>365</v>
      </c>
      <c r="Y1237" s="112" t="s">
        <v>123</v>
      </c>
      <c r="Z1237" s="68" t="s">
        <v>354</v>
      </c>
      <c r="AA1237" s="68" t="s">
        <v>118</v>
      </c>
      <c r="AB1237" s="6"/>
      <c r="AC1237" s="6"/>
      <c r="AD1237" s="112">
        <v>0.0</v>
      </c>
      <c r="AE1237" s="112">
        <v>1.0</v>
      </c>
      <c r="AF1237" s="6"/>
      <c r="AG1237" s="112">
        <v>24.0</v>
      </c>
      <c r="AH1237" s="112">
        <v>0.95</v>
      </c>
      <c r="AI1237" s="68" t="s">
        <v>64</v>
      </c>
      <c r="AJ1237" s="112">
        <v>0.0</v>
      </c>
      <c r="AK1237" s="6"/>
      <c r="AL1237" s="6"/>
      <c r="AM1237" s="112">
        <v>0.0</v>
      </c>
      <c r="AN1237" s="112">
        <v>0.0</v>
      </c>
      <c r="AO1237" s="112">
        <v>100.0</v>
      </c>
      <c r="AP1237" s="112">
        <v>1.0</v>
      </c>
      <c r="AQ1237" s="112">
        <v>0.2945</v>
      </c>
      <c r="AR1237" s="112">
        <v>12.61954</v>
      </c>
      <c r="AS1237" s="112">
        <v>42.67244</v>
      </c>
      <c r="AT1237" s="112">
        <v>9.278399</v>
      </c>
      <c r="AU1237" s="112">
        <v>8.5536</v>
      </c>
      <c r="AV1237" s="112">
        <v>12.8784</v>
      </c>
      <c r="AW1237" s="112">
        <v>25.6608</v>
      </c>
      <c r="AX1237" s="112">
        <v>0.0</v>
      </c>
      <c r="AY1237" s="112">
        <v>0.4617676</v>
      </c>
      <c r="AZ1237" s="112">
        <v>35.44377</v>
      </c>
    </row>
    <row r="1238" hidden="1">
      <c r="A1238">
        <f t="shared" si="2"/>
        <v>0</v>
      </c>
      <c r="B1238" t="str">
        <f t="shared" si="3"/>
        <v/>
      </c>
      <c r="C1238" t="str">
        <f>if(and(D$4&gt;1,E1238=PROSES!$D$22),,D1238)</f>
        <v/>
      </c>
      <c r="D1238" s="1" t="str">
        <f>if(and(F$4&gt;1,F1238=PROSES!$B$10),,F1238)</f>
        <v/>
      </c>
      <c r="E1238" t="str">
        <f t="shared" si="4"/>
        <v/>
      </c>
      <c r="F1238" t="str">
        <f t="shared" si="5"/>
        <v/>
      </c>
      <c r="G1238" s="1" t="str">
        <f>if(Z1238=PROSES!$E$29,T1238,)</f>
        <v/>
      </c>
      <c r="H1238" t="str">
        <f>if(X1238=PROSES!$E$29,T1238,)</f>
        <v/>
      </c>
      <c r="I1238" t="str">
        <f t="shared" si="6"/>
        <v/>
      </c>
      <c r="J1238" t="str">
        <f>if(and($K$4&gt;1,R1238=PROSES!$C$2),,K1238)</f>
        <v/>
      </c>
      <c r="K1238" s="1" t="str">
        <f>if(and($L$4&gt;1,L1238=PROSES!$B$2),,L1238)</f>
        <v/>
      </c>
      <c r="L1238" t="str">
        <f t="shared" si="7"/>
        <v/>
      </c>
      <c r="M1238" t="str">
        <f>if(Z1238=PROSES!$B$3,T1238,)</f>
        <v/>
      </c>
      <c r="N1238" t="str">
        <f>if(X1238=PROSES!$B$3,T1238,)</f>
        <v/>
      </c>
      <c r="O1238" t="str">
        <f t="shared" si="8"/>
        <v/>
      </c>
      <c r="P1238" t="str">
        <f>if(Z1238=PROSES!$B$1,T1238,)</f>
        <v/>
      </c>
      <c r="Q1238" t="str">
        <f>if(X1238=PROSES!$B$1,T1238,)</f>
        <v/>
      </c>
      <c r="R1238" t="str">
        <f t="shared" si="9"/>
        <v>SEKARPUTIH4AJINOMOTO4</v>
      </c>
      <c r="S1238" s="3"/>
      <c r="T1238" s="68" t="s">
        <v>1981</v>
      </c>
      <c r="U1238" s="68" t="s">
        <v>82</v>
      </c>
      <c r="V1238" s="68" t="s">
        <v>82</v>
      </c>
      <c r="W1238" s="68" t="s">
        <v>122</v>
      </c>
      <c r="X1238" s="68" t="s">
        <v>1982</v>
      </c>
      <c r="Y1238" s="112" t="s">
        <v>123</v>
      </c>
      <c r="Z1238" s="68" t="s">
        <v>1983</v>
      </c>
      <c r="AA1238" s="112" t="s">
        <v>123</v>
      </c>
      <c r="AB1238" s="6"/>
      <c r="AC1238" s="6"/>
      <c r="AD1238" s="112">
        <v>0.0</v>
      </c>
      <c r="AE1238" s="112">
        <v>1.0</v>
      </c>
      <c r="AF1238" s="6"/>
      <c r="AG1238" s="112">
        <v>6.7</v>
      </c>
      <c r="AH1238" s="112">
        <v>0.97</v>
      </c>
      <c r="AI1238" s="68" t="s">
        <v>64</v>
      </c>
      <c r="AJ1238" s="112">
        <v>0.0</v>
      </c>
      <c r="AK1238" s="6"/>
      <c r="AL1238" s="6"/>
      <c r="AM1238" s="112">
        <v>0.0</v>
      </c>
      <c r="AN1238" s="112">
        <v>0.0</v>
      </c>
      <c r="AO1238" s="112">
        <v>100.0</v>
      </c>
      <c r="AP1238" s="112">
        <v>1.0</v>
      </c>
      <c r="AQ1238" s="112">
        <v>0.4268</v>
      </c>
      <c r="AR1238" s="112">
        <v>2.974926</v>
      </c>
      <c r="AS1238" s="112">
        <v>60.66966</v>
      </c>
      <c r="AT1238" s="112">
        <v>1.45725</v>
      </c>
      <c r="AU1238" s="112">
        <v>2.59357</v>
      </c>
      <c r="AV1238" s="112">
        <v>2.46225</v>
      </c>
      <c r="AW1238" s="112">
        <v>7.780709</v>
      </c>
      <c r="AX1238" s="112">
        <v>0.0</v>
      </c>
      <c r="AY1238" s="112">
        <v>0.5920149</v>
      </c>
      <c r="AZ1238" s="112">
        <v>18.36523</v>
      </c>
    </row>
    <row r="1239" hidden="1">
      <c r="A1239">
        <f t="shared" si="2"/>
        <v>0</v>
      </c>
      <c r="B1239" t="str">
        <f t="shared" si="3"/>
        <v/>
      </c>
      <c r="C1239" t="str">
        <f>if(and(D$4&gt;1,E1239=PROSES!$D$22),,D1239)</f>
        <v/>
      </c>
      <c r="D1239" s="1" t="str">
        <f>if(and(F$4&gt;1,F1239=PROSES!$B$10),,F1239)</f>
        <v/>
      </c>
      <c r="E1239" t="str">
        <f t="shared" si="4"/>
        <v/>
      </c>
      <c r="F1239" t="str">
        <f t="shared" si="5"/>
        <v/>
      </c>
      <c r="G1239" s="1" t="str">
        <f>if(Z1239=PROSES!$E$29,T1239,)</f>
        <v/>
      </c>
      <c r="H1239" t="str">
        <f>if(X1239=PROSES!$E$29,T1239,)</f>
        <v/>
      </c>
      <c r="I1239" t="str">
        <f t="shared" si="6"/>
        <v/>
      </c>
      <c r="J1239" t="str">
        <f>if(and($K$4&gt;1,R1239=PROSES!$C$2),,K1239)</f>
        <v/>
      </c>
      <c r="K1239" s="1" t="str">
        <f>if(and($L$4&gt;1,L1239=PROSES!$B$2),,L1239)</f>
        <v/>
      </c>
      <c r="L1239" t="str">
        <f t="shared" si="7"/>
        <v/>
      </c>
      <c r="M1239" t="str">
        <f>if(Z1239=PROSES!$B$3,T1239,)</f>
        <v/>
      </c>
      <c r="N1239" t="str">
        <f>if(X1239=PROSES!$B$3,T1239,)</f>
        <v/>
      </c>
      <c r="O1239" t="str">
        <f t="shared" si="8"/>
        <v/>
      </c>
      <c r="P1239" t="str">
        <f>if(Z1239=PROSES!$B$1,T1239,)</f>
        <v/>
      </c>
      <c r="Q1239" t="str">
        <f>if(X1239=PROSES!$B$1,T1239,)</f>
        <v/>
      </c>
      <c r="R1239" t="str">
        <f t="shared" si="9"/>
        <v>SEKARPUTIH4AJINOMOTO4</v>
      </c>
      <c r="S1239" s="3"/>
      <c r="T1239" s="68" t="s">
        <v>1984</v>
      </c>
      <c r="U1239" s="68" t="s">
        <v>82</v>
      </c>
      <c r="V1239" s="68" t="s">
        <v>82</v>
      </c>
      <c r="W1239" s="68" t="s">
        <v>122</v>
      </c>
      <c r="X1239" s="68" t="s">
        <v>1982</v>
      </c>
      <c r="Y1239" s="112" t="s">
        <v>118</v>
      </c>
      <c r="Z1239" s="68" t="s">
        <v>1983</v>
      </c>
      <c r="AA1239" s="112" t="s">
        <v>123</v>
      </c>
      <c r="AB1239" s="6"/>
      <c r="AC1239" s="6"/>
      <c r="AD1239" s="112">
        <v>0.0</v>
      </c>
      <c r="AE1239" s="112">
        <v>1.0</v>
      </c>
      <c r="AF1239" s="6"/>
      <c r="AG1239" s="112">
        <v>6.7</v>
      </c>
      <c r="AH1239" s="112">
        <v>0.97</v>
      </c>
      <c r="AI1239" s="68" t="s">
        <v>64</v>
      </c>
      <c r="AJ1239" s="112">
        <v>0.0</v>
      </c>
      <c r="AK1239" s="6"/>
      <c r="AL1239" s="6"/>
      <c r="AM1239" s="112">
        <v>0.0</v>
      </c>
      <c r="AN1239" s="112">
        <v>0.0</v>
      </c>
      <c r="AO1239" s="112">
        <v>100.0</v>
      </c>
      <c r="AP1239" s="112">
        <v>1.0</v>
      </c>
      <c r="AQ1239" s="112">
        <v>0.4268</v>
      </c>
      <c r="AR1239" s="112">
        <v>2.974926</v>
      </c>
      <c r="AS1239" s="112">
        <v>60.66966</v>
      </c>
      <c r="AT1239" s="112">
        <v>1.45725</v>
      </c>
      <c r="AU1239" s="112">
        <v>2.59357</v>
      </c>
      <c r="AV1239" s="112">
        <v>2.46225</v>
      </c>
      <c r="AW1239" s="112">
        <v>7.780709</v>
      </c>
      <c r="AX1239" s="112">
        <v>0.0</v>
      </c>
      <c r="AY1239" s="112">
        <v>0.5920149</v>
      </c>
      <c r="AZ1239" s="112">
        <v>18.36523</v>
      </c>
    </row>
    <row r="1240" hidden="1">
      <c r="A1240">
        <f t="shared" si="2"/>
        <v>0</v>
      </c>
      <c r="B1240" t="str">
        <f t="shared" si="3"/>
        <v/>
      </c>
      <c r="C1240" t="str">
        <f>if(and(D$4&gt;1,E1240=PROSES!$D$22),,D1240)</f>
        <v/>
      </c>
      <c r="D1240" s="1" t="str">
        <f>if(and(F$4&gt;1,F1240=PROSES!$B$10),,F1240)</f>
        <v/>
      </c>
      <c r="E1240" t="str">
        <f t="shared" si="4"/>
        <v/>
      </c>
      <c r="F1240" t="str">
        <f t="shared" si="5"/>
        <v/>
      </c>
      <c r="G1240" s="1" t="str">
        <f>if(Z1240=PROSES!$E$29,T1240,)</f>
        <v/>
      </c>
      <c r="H1240" t="str">
        <f>if(X1240=PROSES!$E$29,T1240,)</f>
        <v/>
      </c>
      <c r="I1240" t="str">
        <f t="shared" si="6"/>
        <v/>
      </c>
      <c r="J1240" t="str">
        <f>if(and($K$4&gt;1,R1240=PROSES!$C$2),,K1240)</f>
        <v/>
      </c>
      <c r="K1240" s="1" t="str">
        <f>if(and($L$4&gt;1,L1240=PROSES!$B$2),,L1240)</f>
        <v/>
      </c>
      <c r="L1240" t="str">
        <f t="shared" si="7"/>
        <v/>
      </c>
      <c r="M1240" t="str">
        <f>if(Z1240=PROSES!$B$3,T1240,)</f>
        <v/>
      </c>
      <c r="N1240" t="str">
        <f>if(X1240=PROSES!$B$3,T1240,)</f>
        <v/>
      </c>
      <c r="O1240" t="str">
        <f t="shared" si="8"/>
        <v/>
      </c>
      <c r="P1240" t="str">
        <f>if(Z1240=PROSES!$B$1,T1240,)</f>
        <v/>
      </c>
      <c r="Q1240" t="str">
        <f>if(X1240=PROSES!$B$1,T1240,)</f>
        <v/>
      </c>
      <c r="R1240" t="str">
        <f t="shared" si="9"/>
        <v>SEKARPUTIH5BALONGBENDO5</v>
      </c>
      <c r="S1240" s="3"/>
      <c r="T1240" s="68" t="s">
        <v>1985</v>
      </c>
      <c r="U1240" s="68" t="s">
        <v>82</v>
      </c>
      <c r="V1240" s="68" t="s">
        <v>82</v>
      </c>
      <c r="W1240" s="68" t="s">
        <v>83</v>
      </c>
      <c r="X1240" s="68" t="s">
        <v>1906</v>
      </c>
      <c r="Y1240" s="112" t="s">
        <v>85</v>
      </c>
      <c r="Z1240" s="68" t="s">
        <v>1897</v>
      </c>
      <c r="AA1240" s="112" t="s">
        <v>85</v>
      </c>
      <c r="AB1240" s="6"/>
      <c r="AC1240" s="6"/>
      <c r="AD1240" s="112">
        <v>0.0</v>
      </c>
      <c r="AE1240" s="112">
        <v>1.0</v>
      </c>
      <c r="AF1240" s="6"/>
      <c r="AG1240" s="112">
        <v>12.21</v>
      </c>
      <c r="AH1240" s="112">
        <v>1.0</v>
      </c>
      <c r="AI1240" s="68" t="s">
        <v>64</v>
      </c>
      <c r="AJ1240" s="112">
        <v>0.0</v>
      </c>
      <c r="AK1240" s="6"/>
      <c r="AL1240" s="6"/>
      <c r="AM1240" s="112">
        <v>0.0</v>
      </c>
      <c r="AN1240" s="112">
        <v>0.0</v>
      </c>
      <c r="AO1240" s="112">
        <v>100.0</v>
      </c>
      <c r="AP1240" s="112">
        <v>1.0</v>
      </c>
      <c r="AQ1240" s="112">
        <v>1.48</v>
      </c>
      <c r="AR1240" s="112">
        <v>2.406145</v>
      </c>
      <c r="AS1240" s="112">
        <v>75.63232</v>
      </c>
      <c r="AT1240" s="112">
        <v>0.597069</v>
      </c>
      <c r="AU1240" s="112">
        <v>2.330889</v>
      </c>
      <c r="AV1240" s="112">
        <v>2.048838</v>
      </c>
      <c r="AW1240" s="112">
        <v>7.502434</v>
      </c>
      <c r="AX1240" s="112">
        <v>0.0</v>
      </c>
      <c r="AY1240" s="112">
        <v>0.7441298</v>
      </c>
      <c r="AZ1240" s="112">
        <v>-1.31295</v>
      </c>
    </row>
    <row r="1241" hidden="1">
      <c r="A1241">
        <f t="shared" si="2"/>
        <v>0</v>
      </c>
      <c r="B1241" t="str">
        <f t="shared" si="3"/>
        <v/>
      </c>
      <c r="C1241" t="str">
        <f>if(and(D$4&gt;1,E1241=PROSES!$D$22),,D1241)</f>
        <v/>
      </c>
      <c r="D1241" s="1" t="str">
        <f>if(and(F$4&gt;1,F1241=PROSES!$B$10),,F1241)</f>
        <v/>
      </c>
      <c r="E1241" t="str">
        <f t="shared" si="4"/>
        <v/>
      </c>
      <c r="F1241" t="str">
        <f t="shared" si="5"/>
        <v/>
      </c>
      <c r="G1241" s="1" t="str">
        <f>if(Z1241=PROSES!$E$29,T1241,)</f>
        <v/>
      </c>
      <c r="H1241" t="str">
        <f>if(X1241=PROSES!$E$29,T1241,)</f>
        <v/>
      </c>
      <c r="I1241" t="str">
        <f t="shared" si="6"/>
        <v/>
      </c>
      <c r="J1241" t="str">
        <f>if(and($K$4&gt;1,R1241=PROSES!$C$2),,K1241)</f>
        <v/>
      </c>
      <c r="K1241" s="1" t="str">
        <f>if(and($L$4&gt;1,L1241=PROSES!$B$2),,L1241)</f>
        <v/>
      </c>
      <c r="L1241" t="str">
        <f t="shared" si="7"/>
        <v/>
      </c>
      <c r="M1241" t="str">
        <f>if(Z1241=PROSES!$B$3,T1241,)</f>
        <v/>
      </c>
      <c r="N1241" t="str">
        <f>if(X1241=PROSES!$B$3,T1241,)</f>
        <v/>
      </c>
      <c r="O1241" t="str">
        <f t="shared" si="8"/>
        <v/>
      </c>
      <c r="P1241" t="str">
        <f>if(Z1241=PROSES!$B$1,T1241,)</f>
        <v/>
      </c>
      <c r="Q1241" t="str">
        <f>if(X1241=PROSES!$B$1,T1241,)</f>
        <v/>
      </c>
      <c r="R1241" t="str">
        <f t="shared" si="9"/>
        <v>CIWI KIMIA4SEKARPUTIH4</v>
      </c>
      <c r="S1241" s="3"/>
      <c r="T1241" s="68" t="s">
        <v>1986</v>
      </c>
      <c r="U1241" s="68" t="s">
        <v>82</v>
      </c>
      <c r="V1241" s="68" t="s">
        <v>82</v>
      </c>
      <c r="W1241" s="68" t="s">
        <v>545</v>
      </c>
      <c r="X1241" s="68" t="s">
        <v>1987</v>
      </c>
      <c r="Y1241" s="112" t="s">
        <v>123</v>
      </c>
      <c r="Z1241" s="68" t="s">
        <v>1982</v>
      </c>
      <c r="AA1241" s="112" t="s">
        <v>123</v>
      </c>
      <c r="AB1241" s="6"/>
      <c r="AC1241" s="6"/>
      <c r="AD1241" s="112">
        <v>0.0</v>
      </c>
      <c r="AE1241" s="112">
        <v>1.0</v>
      </c>
      <c r="AF1241" s="6"/>
      <c r="AG1241" s="112">
        <v>5.19</v>
      </c>
      <c r="AH1241" s="112">
        <v>1.0</v>
      </c>
      <c r="AI1241" s="68" t="s">
        <v>64</v>
      </c>
      <c r="AJ1241" s="112">
        <v>0.0</v>
      </c>
      <c r="AK1241" s="6"/>
      <c r="AL1241" s="6"/>
      <c r="AM1241" s="112">
        <v>0.0</v>
      </c>
      <c r="AN1241" s="112">
        <v>0.0</v>
      </c>
      <c r="AO1241" s="112">
        <v>100.0</v>
      </c>
      <c r="AP1241" s="112">
        <v>1.0</v>
      </c>
      <c r="AQ1241" s="112">
        <v>0.74</v>
      </c>
      <c r="AR1241" s="112">
        <v>2.39112</v>
      </c>
      <c r="AS1241" s="112">
        <v>62.32255</v>
      </c>
      <c r="AT1241" s="112">
        <v>1.11066</v>
      </c>
      <c r="AU1241" s="112">
        <v>2.11752</v>
      </c>
      <c r="AV1241" s="112">
        <v>1.88916</v>
      </c>
      <c r="AW1241" s="112">
        <v>6.35256</v>
      </c>
      <c r="AX1241" s="112">
        <v>0.0</v>
      </c>
      <c r="AY1241" s="112">
        <v>0.6002764</v>
      </c>
      <c r="AZ1241" s="112">
        <v>17.26142</v>
      </c>
    </row>
    <row r="1242" hidden="1">
      <c r="A1242">
        <f t="shared" si="2"/>
        <v>0</v>
      </c>
      <c r="B1242" t="str">
        <f t="shared" si="3"/>
        <v/>
      </c>
      <c r="C1242" t="str">
        <f>if(and(D$4&gt;1,E1242=PROSES!$D$22),,D1242)</f>
        <v/>
      </c>
      <c r="D1242" s="1" t="str">
        <f>if(and(F$4&gt;1,F1242=PROSES!$B$10),,F1242)</f>
        <v/>
      </c>
      <c r="E1242" t="str">
        <f t="shared" si="4"/>
        <v/>
      </c>
      <c r="F1242" t="str">
        <f t="shared" si="5"/>
        <v/>
      </c>
      <c r="G1242" s="1" t="str">
        <f>if(Z1242=PROSES!$E$29,T1242,)</f>
        <v/>
      </c>
      <c r="H1242" t="str">
        <f>if(X1242=PROSES!$E$29,T1242,)</f>
        <v/>
      </c>
      <c r="I1242" t="str">
        <f t="shared" si="6"/>
        <v/>
      </c>
      <c r="J1242" t="str">
        <f>if(and($K$4&gt;1,R1242=PROSES!$C$2),,K1242)</f>
        <v/>
      </c>
      <c r="K1242" s="1" t="str">
        <f>if(and($L$4&gt;1,L1242=PROSES!$B$2),,L1242)</f>
        <v/>
      </c>
      <c r="L1242" t="str">
        <f t="shared" si="7"/>
        <v/>
      </c>
      <c r="M1242" t="str">
        <f>if(Z1242=PROSES!$B$3,T1242,)</f>
        <v/>
      </c>
      <c r="N1242" t="str">
        <f>if(X1242=PROSES!$B$3,T1242,)</f>
        <v/>
      </c>
      <c r="O1242" t="str">
        <f t="shared" si="8"/>
        <v/>
      </c>
      <c r="P1242" t="str">
        <f>if(Z1242=PROSES!$B$1,T1242,)</f>
        <v/>
      </c>
      <c r="Q1242" t="str">
        <f>if(X1242=PROSES!$B$1,T1242,)</f>
        <v/>
      </c>
      <c r="R1242" t="str">
        <f t="shared" si="9"/>
        <v>SEKARPUTIH4CIWI KIMIA4</v>
      </c>
      <c r="S1242" s="3"/>
      <c r="T1242" s="68" t="s">
        <v>1988</v>
      </c>
      <c r="U1242" s="68" t="s">
        <v>82</v>
      </c>
      <c r="V1242" s="68" t="s">
        <v>82</v>
      </c>
      <c r="W1242" s="68" t="s">
        <v>545</v>
      </c>
      <c r="X1242" s="68" t="s">
        <v>1982</v>
      </c>
      <c r="Y1242" s="68" t="s">
        <v>118</v>
      </c>
      <c r="Z1242" s="68" t="s">
        <v>1987</v>
      </c>
      <c r="AA1242" s="68" t="s">
        <v>123</v>
      </c>
      <c r="AB1242" s="6"/>
      <c r="AC1242" s="6"/>
      <c r="AD1242" s="112">
        <v>0.0</v>
      </c>
      <c r="AE1242" s="112">
        <v>1.0</v>
      </c>
      <c r="AF1242" s="6"/>
      <c r="AG1242" s="112">
        <v>5.19</v>
      </c>
      <c r="AH1242" s="112">
        <v>1.0</v>
      </c>
      <c r="AI1242" s="68" t="s">
        <v>64</v>
      </c>
      <c r="AJ1242" s="112">
        <v>0.0</v>
      </c>
      <c r="AK1242" s="6"/>
      <c r="AL1242" s="6"/>
      <c r="AM1242" s="112">
        <v>0.0</v>
      </c>
      <c r="AN1242" s="112">
        <v>0.0</v>
      </c>
      <c r="AO1242" s="112">
        <v>100.0</v>
      </c>
      <c r="AP1242" s="112">
        <v>1.0</v>
      </c>
      <c r="AQ1242" s="112">
        <v>0.74</v>
      </c>
      <c r="AR1242" s="112">
        <v>2.39112</v>
      </c>
      <c r="AS1242" s="112">
        <v>62.32255</v>
      </c>
      <c r="AT1242" s="112">
        <v>1.11066</v>
      </c>
      <c r="AU1242" s="112">
        <v>2.11752</v>
      </c>
      <c r="AV1242" s="112">
        <v>1.88916</v>
      </c>
      <c r="AW1242" s="112">
        <v>6.35256</v>
      </c>
      <c r="AX1242" s="112">
        <v>0.0</v>
      </c>
      <c r="AY1242" s="112">
        <v>0.6002764</v>
      </c>
      <c r="AZ1242" s="112">
        <v>17.26142</v>
      </c>
    </row>
    <row r="1243" hidden="1">
      <c r="A1243">
        <f t="shared" si="2"/>
        <v>0</v>
      </c>
      <c r="B1243" t="str">
        <f t="shared" si="3"/>
        <v/>
      </c>
      <c r="C1243" t="str">
        <f>if(and(D$4&gt;1,E1243=PROSES!$D$22),,D1243)</f>
        <v/>
      </c>
      <c r="D1243" s="1" t="str">
        <f>if(and(F$4&gt;1,F1243=PROSES!$B$10),,F1243)</f>
        <v/>
      </c>
      <c r="E1243" t="str">
        <f t="shared" si="4"/>
        <v/>
      </c>
      <c r="F1243" t="str">
        <f t="shared" si="5"/>
        <v/>
      </c>
      <c r="G1243" s="1" t="str">
        <f>if(Z1243=PROSES!$E$29,T1243,)</f>
        <v/>
      </c>
      <c r="H1243" t="str">
        <f>if(X1243=PROSES!$E$29,T1243,)</f>
        <v/>
      </c>
      <c r="I1243" t="str">
        <f t="shared" si="6"/>
        <v/>
      </c>
      <c r="J1243" t="str">
        <f>if(and($K$4&gt;1,R1243=PROSES!$C$2),,K1243)</f>
        <v/>
      </c>
      <c r="K1243" s="1" t="str">
        <f>if(and($L$4&gt;1,L1243=PROSES!$B$2),,L1243)</f>
        <v/>
      </c>
      <c r="L1243" t="str">
        <f t="shared" si="7"/>
        <v/>
      </c>
      <c r="M1243" t="str">
        <f>if(Z1243=PROSES!$B$3,T1243,)</f>
        <v/>
      </c>
      <c r="N1243" t="str">
        <f>if(X1243=PROSES!$B$3,T1243,)</f>
        <v/>
      </c>
      <c r="O1243" t="str">
        <f t="shared" si="8"/>
        <v/>
      </c>
      <c r="P1243" t="str">
        <f>if(Z1243=PROSES!$B$1,T1243,)</f>
        <v/>
      </c>
      <c r="Q1243" t="str">
        <f>if(X1243=PROSES!$B$1,T1243,)</f>
        <v/>
      </c>
      <c r="R1243" t="str">
        <f t="shared" si="9"/>
        <v>SEKARPUTIH4KERTOSONO4</v>
      </c>
      <c r="S1243" s="3"/>
      <c r="T1243" s="68" t="s">
        <v>1989</v>
      </c>
      <c r="U1243" s="68" t="s">
        <v>82</v>
      </c>
      <c r="V1243" s="68" t="s">
        <v>82</v>
      </c>
      <c r="W1243" s="68" t="s">
        <v>122</v>
      </c>
      <c r="X1243" s="68" t="s">
        <v>1982</v>
      </c>
      <c r="Y1243" s="68" t="s">
        <v>123</v>
      </c>
      <c r="Z1243" s="68" t="s">
        <v>1275</v>
      </c>
      <c r="AA1243" s="68" t="s">
        <v>118</v>
      </c>
      <c r="AB1243" s="6"/>
      <c r="AC1243" s="6"/>
      <c r="AD1243" s="112">
        <v>0.0</v>
      </c>
      <c r="AE1243" s="112">
        <v>1.0</v>
      </c>
      <c r="AF1243" s="6"/>
      <c r="AG1243" s="112">
        <v>44.1</v>
      </c>
      <c r="AH1243" s="112">
        <v>0.97</v>
      </c>
      <c r="AI1243" s="68" t="s">
        <v>64</v>
      </c>
      <c r="AJ1243" s="112">
        <v>0.0</v>
      </c>
      <c r="AK1243" s="6"/>
      <c r="AL1243" s="6"/>
      <c r="AM1243" s="112">
        <v>0.0</v>
      </c>
      <c r="AN1243" s="112">
        <v>0.0</v>
      </c>
      <c r="AO1243" s="112">
        <v>100.0</v>
      </c>
      <c r="AP1243" s="112">
        <v>1.0</v>
      </c>
      <c r="AQ1243" s="112">
        <v>0.4268</v>
      </c>
      <c r="AR1243" s="112">
        <v>19.58123</v>
      </c>
      <c r="AS1243" s="112">
        <v>60.66966</v>
      </c>
      <c r="AT1243" s="112">
        <v>9.59175</v>
      </c>
      <c r="AU1243" s="112">
        <v>17.07111</v>
      </c>
      <c r="AV1243" s="112">
        <v>16.20675</v>
      </c>
      <c r="AW1243" s="112">
        <v>51.21333</v>
      </c>
      <c r="AX1243" s="112">
        <v>0.0</v>
      </c>
      <c r="AY1243" s="112">
        <v>0.5920149</v>
      </c>
      <c r="AZ1243" s="112">
        <v>18.36523</v>
      </c>
    </row>
    <row r="1244" hidden="1">
      <c r="A1244">
        <f t="shared" si="2"/>
        <v>0</v>
      </c>
      <c r="B1244" t="str">
        <f t="shared" si="3"/>
        <v/>
      </c>
      <c r="C1244" t="str">
        <f>if(and(D$4&gt;1,E1244=PROSES!$D$22),,D1244)</f>
        <v/>
      </c>
      <c r="D1244" s="1" t="str">
        <f>if(and(F$4&gt;1,F1244=PROSES!$B$10),,F1244)</f>
        <v/>
      </c>
      <c r="E1244" t="str">
        <f t="shared" si="4"/>
        <v/>
      </c>
      <c r="F1244" t="str">
        <f t="shared" si="5"/>
        <v/>
      </c>
      <c r="G1244" s="1" t="str">
        <f>if(Z1244=PROSES!$E$29,T1244,)</f>
        <v/>
      </c>
      <c r="H1244" t="str">
        <f>if(X1244=PROSES!$E$29,T1244,)</f>
        <v/>
      </c>
      <c r="I1244" t="str">
        <f t="shared" si="6"/>
        <v/>
      </c>
      <c r="J1244" t="str">
        <f>if(and($K$4&gt;1,R1244=PROSES!$C$2),,K1244)</f>
        <v/>
      </c>
      <c r="K1244" s="1" t="str">
        <f>if(and($L$4&gt;1,L1244=PROSES!$B$2),,L1244)</f>
        <v/>
      </c>
      <c r="L1244" t="str">
        <f t="shared" si="7"/>
        <v/>
      </c>
      <c r="M1244" t="str">
        <f>if(Z1244=PROSES!$B$3,T1244,)</f>
        <v/>
      </c>
      <c r="N1244" t="str">
        <f>if(X1244=PROSES!$B$3,T1244,)</f>
        <v/>
      </c>
      <c r="O1244" t="str">
        <f t="shared" si="8"/>
        <v/>
      </c>
      <c r="P1244" t="str">
        <f>if(Z1244=PROSES!$B$1,T1244,)</f>
        <v/>
      </c>
      <c r="Q1244" t="str">
        <f>if(X1244=PROSES!$B$1,T1244,)</f>
        <v/>
      </c>
      <c r="R1244" t="str">
        <f t="shared" si="9"/>
        <v>SEKARPUTIH4KERTOSONO4</v>
      </c>
      <c r="S1244" s="3"/>
      <c r="T1244" s="68" t="s">
        <v>1990</v>
      </c>
      <c r="U1244" s="68" t="s">
        <v>82</v>
      </c>
      <c r="V1244" s="68" t="s">
        <v>82</v>
      </c>
      <c r="W1244" s="68" t="s">
        <v>122</v>
      </c>
      <c r="X1244" s="68" t="s">
        <v>1982</v>
      </c>
      <c r="Y1244" s="68" t="s">
        <v>118</v>
      </c>
      <c r="Z1244" s="68" t="s">
        <v>1275</v>
      </c>
      <c r="AA1244" s="68" t="s">
        <v>118</v>
      </c>
      <c r="AB1244" s="6"/>
      <c r="AC1244" s="6"/>
      <c r="AD1244" s="112">
        <v>0.0</v>
      </c>
      <c r="AE1244" s="112">
        <v>1.0</v>
      </c>
      <c r="AF1244" s="6"/>
      <c r="AG1244" s="112">
        <v>44.1</v>
      </c>
      <c r="AH1244" s="112">
        <v>0.97</v>
      </c>
      <c r="AI1244" s="68" t="s">
        <v>64</v>
      </c>
      <c r="AJ1244" s="112">
        <v>0.0</v>
      </c>
      <c r="AK1244" s="6"/>
      <c r="AL1244" s="6"/>
      <c r="AM1244" s="112">
        <v>0.0</v>
      </c>
      <c r="AN1244" s="112">
        <v>0.0</v>
      </c>
      <c r="AO1244" s="112">
        <v>100.0</v>
      </c>
      <c r="AP1244" s="112">
        <v>1.0</v>
      </c>
      <c r="AQ1244" s="112">
        <v>0.4268</v>
      </c>
      <c r="AR1244" s="112">
        <v>19.58123</v>
      </c>
      <c r="AS1244" s="112">
        <v>60.66966</v>
      </c>
      <c r="AT1244" s="112">
        <v>9.59175</v>
      </c>
      <c r="AU1244" s="112">
        <v>17.07111</v>
      </c>
      <c r="AV1244" s="112">
        <v>16.20675</v>
      </c>
      <c r="AW1244" s="112">
        <v>51.21333</v>
      </c>
      <c r="AX1244" s="112">
        <v>0.0</v>
      </c>
      <c r="AY1244" s="112">
        <v>0.5920149</v>
      </c>
      <c r="AZ1244" s="112">
        <v>18.36523</v>
      </c>
    </row>
    <row r="1245" hidden="1">
      <c r="A1245">
        <f t="shared" si="2"/>
        <v>0</v>
      </c>
      <c r="B1245" t="str">
        <f t="shared" si="3"/>
        <v/>
      </c>
      <c r="C1245" t="str">
        <f>if(and(D$4&gt;1,E1245=PROSES!$D$22),,D1245)</f>
        <v/>
      </c>
      <c r="D1245" s="1" t="str">
        <f>if(and(F$4&gt;1,F1245=PROSES!$B$10),,F1245)</f>
        <v/>
      </c>
      <c r="E1245" t="str">
        <f t="shared" si="4"/>
        <v/>
      </c>
      <c r="F1245" t="str">
        <f t="shared" si="5"/>
        <v/>
      </c>
      <c r="G1245" s="1" t="str">
        <f>if(Z1245=PROSES!$E$29,T1245,)</f>
        <v/>
      </c>
      <c r="H1245" t="str">
        <f>if(X1245=PROSES!$E$29,T1245,)</f>
        <v/>
      </c>
      <c r="I1245" t="str">
        <f t="shared" si="6"/>
        <v/>
      </c>
      <c r="J1245" t="str">
        <f>if(and($K$4&gt;1,R1245=PROSES!$C$2),,K1245)</f>
        <v/>
      </c>
      <c r="K1245" s="1" t="str">
        <f>if(and($L$4&gt;1,L1245=PROSES!$B$2),,L1245)</f>
        <v/>
      </c>
      <c r="L1245" t="str">
        <f t="shared" si="7"/>
        <v/>
      </c>
      <c r="M1245" t="str">
        <f>if(Z1245=PROSES!$B$3,T1245,)</f>
        <v/>
      </c>
      <c r="N1245" t="str">
        <f>if(X1245=PROSES!$B$3,T1245,)</f>
        <v/>
      </c>
      <c r="O1245" t="str">
        <f t="shared" si="8"/>
        <v/>
      </c>
      <c r="P1245" t="str">
        <f>if(Z1245=PROSES!$B$1,T1245,)</f>
        <v/>
      </c>
      <c r="Q1245" t="str">
        <f>if(X1245=PROSES!$B$1,T1245,)</f>
        <v/>
      </c>
      <c r="R1245" t="str">
        <f t="shared" si="9"/>
        <v>MENDALANSEKARPUTIH4</v>
      </c>
      <c r="S1245" s="3"/>
      <c r="T1245" s="68" t="s">
        <v>1991</v>
      </c>
      <c r="U1245" s="68" t="s">
        <v>82</v>
      </c>
      <c r="V1245" s="68" t="s">
        <v>82</v>
      </c>
      <c r="W1245" s="68" t="s">
        <v>122</v>
      </c>
      <c r="X1245" s="68" t="s">
        <v>1381</v>
      </c>
      <c r="Y1245" s="68" t="s">
        <v>123</v>
      </c>
      <c r="Z1245" s="68" t="s">
        <v>1982</v>
      </c>
      <c r="AA1245" s="68" t="s">
        <v>123</v>
      </c>
      <c r="AB1245" s="6"/>
      <c r="AC1245" s="6"/>
      <c r="AD1245" s="112">
        <v>0.0</v>
      </c>
      <c r="AE1245" s="112">
        <v>1.0</v>
      </c>
      <c r="AF1245" s="6"/>
      <c r="AG1245" s="112">
        <v>49.8</v>
      </c>
      <c r="AH1245" s="112">
        <v>0.97</v>
      </c>
      <c r="AI1245" s="68" t="s">
        <v>64</v>
      </c>
      <c r="AJ1245" s="112">
        <v>0.0</v>
      </c>
      <c r="AK1245" s="6"/>
      <c r="AL1245" s="6"/>
      <c r="AM1245" s="112">
        <v>0.0</v>
      </c>
      <c r="AN1245" s="112">
        <v>0.0</v>
      </c>
      <c r="AO1245" s="112">
        <v>100.0</v>
      </c>
      <c r="AP1245" s="112">
        <v>1.0</v>
      </c>
      <c r="AQ1245" s="112">
        <v>0.4268</v>
      </c>
      <c r="AR1245" s="112">
        <v>22.11213</v>
      </c>
      <c r="AS1245" s="112">
        <v>60.66966</v>
      </c>
      <c r="AT1245" s="112">
        <v>10.8315</v>
      </c>
      <c r="AU1245" s="112">
        <v>19.27758</v>
      </c>
      <c r="AV1245" s="112">
        <v>18.3015</v>
      </c>
      <c r="AW1245" s="112">
        <v>57.83274</v>
      </c>
      <c r="AX1245" s="112">
        <v>0.0</v>
      </c>
      <c r="AY1245" s="112">
        <v>0.5920149</v>
      </c>
      <c r="AZ1245" s="112">
        <v>18.36523</v>
      </c>
    </row>
    <row r="1246" hidden="1">
      <c r="A1246">
        <f t="shared" si="2"/>
        <v>0</v>
      </c>
      <c r="B1246" t="str">
        <f t="shared" si="3"/>
        <v/>
      </c>
      <c r="C1246" t="str">
        <f>if(and(D$4&gt;1,E1246=PROSES!$D$22),,D1246)</f>
        <v/>
      </c>
      <c r="D1246" s="1" t="str">
        <f>if(and(F$4&gt;1,F1246=PROSES!$B$10),,F1246)</f>
        <v/>
      </c>
      <c r="E1246" t="str">
        <f t="shared" si="4"/>
        <v/>
      </c>
      <c r="F1246" t="str">
        <f t="shared" si="5"/>
        <v/>
      </c>
      <c r="G1246" s="1" t="str">
        <f>if(Z1246=PROSES!$E$29,T1246,)</f>
        <v/>
      </c>
      <c r="H1246" t="str">
        <f>if(X1246=PROSES!$E$29,T1246,)</f>
        <v/>
      </c>
      <c r="I1246" t="str">
        <f t="shared" si="6"/>
        <v/>
      </c>
      <c r="J1246" t="str">
        <f>if(and($K$4&gt;1,R1246=PROSES!$C$2),,K1246)</f>
        <v/>
      </c>
      <c r="K1246" s="1" t="str">
        <f>if(and($L$4&gt;1,L1246=PROSES!$B$2),,L1246)</f>
        <v/>
      </c>
      <c r="L1246" t="str">
        <f t="shared" si="7"/>
        <v/>
      </c>
      <c r="M1246" t="str">
        <f>if(Z1246=PROSES!$B$3,T1246,)</f>
        <v/>
      </c>
      <c r="N1246" t="str">
        <f>if(X1246=PROSES!$B$3,T1246,)</f>
        <v/>
      </c>
      <c r="O1246" t="str">
        <f t="shared" si="8"/>
        <v/>
      </c>
      <c r="P1246" t="str">
        <f>if(Z1246=PROSES!$B$1,T1246,)</f>
        <v/>
      </c>
      <c r="Q1246" t="str">
        <f>if(X1246=PROSES!$B$1,T1246,)</f>
        <v/>
      </c>
      <c r="R1246" t="str">
        <f t="shared" si="9"/>
        <v>SEKARPUTIH5MOJOAGUNG5</v>
      </c>
      <c r="S1246" s="3"/>
      <c r="T1246" s="68" t="s">
        <v>1992</v>
      </c>
      <c r="U1246" s="68" t="s">
        <v>82</v>
      </c>
      <c r="V1246" s="68" t="s">
        <v>82</v>
      </c>
      <c r="W1246" s="68" t="s">
        <v>315</v>
      </c>
      <c r="X1246" s="68" t="s">
        <v>1906</v>
      </c>
      <c r="Y1246" s="68" t="s">
        <v>88</v>
      </c>
      <c r="Z1246" s="68" t="s">
        <v>1409</v>
      </c>
      <c r="AA1246" s="68" t="s">
        <v>85</v>
      </c>
      <c r="AB1246" s="6"/>
      <c r="AC1246" s="6"/>
      <c r="AD1246" s="112">
        <v>0.0</v>
      </c>
      <c r="AE1246" s="112">
        <v>1.0</v>
      </c>
      <c r="AF1246" s="6"/>
      <c r="AG1246" s="112">
        <v>21.822</v>
      </c>
      <c r="AH1246" s="112">
        <v>1.0</v>
      </c>
      <c r="AI1246" s="68" t="s">
        <v>64</v>
      </c>
      <c r="AJ1246" s="112">
        <v>0.0</v>
      </c>
      <c r="AK1246" s="6"/>
      <c r="AL1246" s="6"/>
      <c r="AM1246" s="112">
        <v>0.0</v>
      </c>
      <c r="AN1246" s="112">
        <v>0.0</v>
      </c>
      <c r="AO1246" s="112">
        <v>100.0</v>
      </c>
      <c r="AP1246" s="112">
        <v>1.0</v>
      </c>
      <c r="AQ1246" s="112">
        <v>0.74</v>
      </c>
      <c r="AR1246" s="112">
        <v>8.643315</v>
      </c>
      <c r="AS1246" s="112">
        <v>77.04442</v>
      </c>
      <c r="AT1246" s="112">
        <v>1.937794</v>
      </c>
      <c r="AU1246" s="112">
        <v>8.423292</v>
      </c>
      <c r="AV1246" s="112">
        <v>5.215458</v>
      </c>
      <c r="AW1246" s="112">
        <v>25.26988</v>
      </c>
      <c r="AX1246" s="112">
        <v>0.0</v>
      </c>
      <c r="AY1246" s="112">
        <v>0.6618785</v>
      </c>
      <c r="AZ1246" s="112">
        <v>1.945686</v>
      </c>
    </row>
    <row r="1247" hidden="1">
      <c r="A1247">
        <f t="shared" si="2"/>
        <v>0</v>
      </c>
      <c r="B1247" t="str">
        <f t="shared" si="3"/>
        <v/>
      </c>
      <c r="C1247" t="str">
        <f>if(and(D$4&gt;1,E1247=PROSES!$D$22),,D1247)</f>
        <v/>
      </c>
      <c r="D1247" s="1" t="str">
        <f>if(and(F$4&gt;1,F1247=PROSES!$B$10),,F1247)</f>
        <v/>
      </c>
      <c r="E1247" t="str">
        <f t="shared" si="4"/>
        <v/>
      </c>
      <c r="F1247" t="str">
        <f t="shared" si="5"/>
        <v/>
      </c>
      <c r="G1247" s="1" t="str">
        <f>if(Z1247=PROSES!$E$29,T1247,)</f>
        <v/>
      </c>
      <c r="H1247" t="str">
        <f>if(X1247=PROSES!$E$29,T1247,)</f>
        <v/>
      </c>
      <c r="I1247" t="str">
        <f t="shared" si="6"/>
        <v/>
      </c>
      <c r="J1247" t="str">
        <f>if(and($K$4&gt;1,R1247=PROSES!$C$2),,K1247)</f>
        <v/>
      </c>
      <c r="K1247" s="1" t="str">
        <f>if(and($L$4&gt;1,L1247=PROSES!$B$2),,L1247)</f>
        <v/>
      </c>
      <c r="L1247" t="str">
        <f t="shared" si="7"/>
        <v/>
      </c>
      <c r="M1247" t="str">
        <f>if(Z1247=PROSES!$B$3,T1247,)</f>
        <v/>
      </c>
      <c r="N1247" t="str">
        <f>if(X1247=PROSES!$B$3,T1247,)</f>
        <v/>
      </c>
      <c r="O1247" t="str">
        <f t="shared" si="8"/>
        <v/>
      </c>
      <c r="P1247" t="str">
        <f>if(Z1247=PROSES!$B$1,T1247,)</f>
        <v/>
      </c>
      <c r="Q1247" t="str">
        <f>if(X1247=PROSES!$B$1,T1247,)</f>
        <v/>
      </c>
      <c r="R1247" t="str">
        <f t="shared" si="9"/>
        <v>SEKARPUTIH5MOJOAGUNG5</v>
      </c>
      <c r="S1247" s="3"/>
      <c r="T1247" s="68" t="s">
        <v>1993</v>
      </c>
      <c r="U1247" s="68" t="s">
        <v>82</v>
      </c>
      <c r="V1247" s="68" t="s">
        <v>82</v>
      </c>
      <c r="W1247" s="68" t="s">
        <v>315</v>
      </c>
      <c r="X1247" s="68" t="s">
        <v>1906</v>
      </c>
      <c r="Y1247" s="68" t="s">
        <v>88</v>
      </c>
      <c r="Z1247" s="68" t="s">
        <v>1409</v>
      </c>
      <c r="AA1247" s="68" t="s">
        <v>85</v>
      </c>
      <c r="AB1247" s="6"/>
      <c r="AC1247" s="6"/>
      <c r="AD1247" s="112">
        <v>0.0</v>
      </c>
      <c r="AE1247" s="112">
        <v>1.0</v>
      </c>
      <c r="AF1247" s="6"/>
      <c r="AG1247" s="112">
        <v>21.822</v>
      </c>
      <c r="AH1247" s="112">
        <v>1.0</v>
      </c>
      <c r="AI1247" s="68" t="s">
        <v>64</v>
      </c>
      <c r="AJ1247" s="112">
        <v>0.0</v>
      </c>
      <c r="AK1247" s="6"/>
      <c r="AL1247" s="6"/>
      <c r="AM1247" s="112">
        <v>0.0</v>
      </c>
      <c r="AN1247" s="112">
        <v>0.0</v>
      </c>
      <c r="AO1247" s="112">
        <v>100.0</v>
      </c>
      <c r="AP1247" s="112">
        <v>1.0</v>
      </c>
      <c r="AQ1247" s="112">
        <v>0.74</v>
      </c>
      <c r="AR1247" s="112">
        <v>8.643315</v>
      </c>
      <c r="AS1247" s="112">
        <v>77.04442</v>
      </c>
      <c r="AT1247" s="112">
        <v>1.937794</v>
      </c>
      <c r="AU1247" s="112">
        <v>8.423292</v>
      </c>
      <c r="AV1247" s="112">
        <v>5.215458</v>
      </c>
      <c r="AW1247" s="112">
        <v>25.26988</v>
      </c>
      <c r="AX1247" s="112">
        <v>0.0</v>
      </c>
      <c r="AY1247" s="112">
        <v>0.6618785</v>
      </c>
      <c r="AZ1247" s="112">
        <v>1.945686</v>
      </c>
    </row>
    <row r="1248" hidden="1">
      <c r="A1248">
        <f t="shared" si="2"/>
        <v>0</v>
      </c>
      <c r="B1248" t="str">
        <f t="shared" si="3"/>
        <v/>
      </c>
      <c r="C1248" t="str">
        <f>if(and(D$4&gt;1,E1248=PROSES!$D$22),,D1248)</f>
        <v/>
      </c>
      <c r="D1248" s="1" t="str">
        <f>if(and(F$4&gt;1,F1248=PROSES!$B$10),,F1248)</f>
        <v/>
      </c>
      <c r="E1248" t="str">
        <f t="shared" si="4"/>
        <v/>
      </c>
      <c r="F1248" t="str">
        <f t="shared" si="5"/>
        <v/>
      </c>
      <c r="G1248" s="1" t="str">
        <f>if(Z1248=PROSES!$E$29,T1248,)</f>
        <v/>
      </c>
      <c r="H1248" t="str">
        <f>if(X1248=PROSES!$E$29,T1248,)</f>
        <v/>
      </c>
      <c r="I1248" t="str">
        <f t="shared" si="6"/>
        <v/>
      </c>
      <c r="J1248" t="str">
        <f>if(and($K$4&gt;1,R1248=PROSES!$C$2),,K1248)</f>
        <v/>
      </c>
      <c r="K1248" s="1" t="str">
        <f>if(and($L$4&gt;1,L1248=PROSES!$B$2),,L1248)</f>
        <v/>
      </c>
      <c r="L1248" t="str">
        <f t="shared" si="7"/>
        <v/>
      </c>
      <c r="M1248" t="str">
        <f>if(Z1248=PROSES!$B$3,T1248,)</f>
        <v/>
      </c>
      <c r="N1248" t="str">
        <f>if(X1248=PROSES!$B$3,T1248,)</f>
        <v/>
      </c>
      <c r="O1248" t="str">
        <f t="shared" si="8"/>
        <v/>
      </c>
      <c r="P1248" t="str">
        <f>if(Z1248=PROSES!$B$1,T1248,)</f>
        <v/>
      </c>
      <c r="Q1248" t="str">
        <f>if(X1248=PROSES!$B$1,T1248,)</f>
        <v/>
      </c>
      <c r="R1248" t="str">
        <f t="shared" si="9"/>
        <v>SEKARPUTIH5NGORO5</v>
      </c>
      <c r="S1248" s="3"/>
      <c r="T1248" s="68" t="s">
        <v>1994</v>
      </c>
      <c r="U1248" s="68" t="s">
        <v>82</v>
      </c>
      <c r="V1248" s="68" t="s">
        <v>82</v>
      </c>
      <c r="W1248" s="68" t="s">
        <v>765</v>
      </c>
      <c r="X1248" s="68" t="s">
        <v>1906</v>
      </c>
      <c r="Y1248" s="68" t="s">
        <v>88</v>
      </c>
      <c r="Z1248" s="68" t="s">
        <v>1995</v>
      </c>
      <c r="AA1248" s="68" t="s">
        <v>85</v>
      </c>
      <c r="AB1248" s="6"/>
      <c r="AC1248" s="6"/>
      <c r="AD1248" s="112">
        <v>0.0</v>
      </c>
      <c r="AE1248" s="112">
        <v>1.0</v>
      </c>
      <c r="AF1248" s="6"/>
      <c r="AG1248" s="112">
        <v>21.78347</v>
      </c>
      <c r="AH1248" s="112">
        <v>1.0</v>
      </c>
      <c r="AI1248" s="68" t="s">
        <v>64</v>
      </c>
      <c r="AJ1248" s="112">
        <v>0.0</v>
      </c>
      <c r="AK1248" s="6"/>
      <c r="AL1248" s="6"/>
      <c r="AM1248" s="112">
        <v>0.0</v>
      </c>
      <c r="AN1248" s="112">
        <v>0.0</v>
      </c>
      <c r="AO1248" s="112">
        <v>100.0</v>
      </c>
      <c r="AP1248" s="112">
        <v>1.0</v>
      </c>
      <c r="AQ1248" s="112">
        <v>0.74</v>
      </c>
      <c r="AR1248" s="112">
        <v>8.585453</v>
      </c>
      <c r="AS1248" s="112">
        <v>75.63232</v>
      </c>
      <c r="AT1248" s="112">
        <v>2.130423</v>
      </c>
      <c r="AU1248" s="112">
        <v>8.316929</v>
      </c>
      <c r="AV1248" s="112">
        <v>7.310533</v>
      </c>
      <c r="AW1248" s="112">
        <v>26.7697</v>
      </c>
      <c r="AX1248" s="112">
        <v>0.0</v>
      </c>
      <c r="AY1248" s="112">
        <v>0.7441298</v>
      </c>
      <c r="AZ1248" s="112">
        <v>-1.31295</v>
      </c>
    </row>
    <row r="1249" hidden="1">
      <c r="A1249">
        <f t="shared" si="2"/>
        <v>0</v>
      </c>
      <c r="B1249" t="str">
        <f t="shared" si="3"/>
        <v/>
      </c>
      <c r="C1249" t="str">
        <f>if(and(D$4&gt;1,E1249=PROSES!$D$22),,D1249)</f>
        <v/>
      </c>
      <c r="D1249" s="1" t="str">
        <f>if(and(F$4&gt;1,F1249=PROSES!$B$10),,F1249)</f>
        <v/>
      </c>
      <c r="E1249" t="str">
        <f t="shared" si="4"/>
        <v/>
      </c>
      <c r="F1249" t="str">
        <f t="shared" si="5"/>
        <v/>
      </c>
      <c r="G1249" s="1" t="str">
        <f>if(Z1249=PROSES!$E$29,T1249,)</f>
        <v/>
      </c>
      <c r="H1249" t="str">
        <f>if(X1249=PROSES!$E$29,T1249,)</f>
        <v/>
      </c>
      <c r="I1249" t="str">
        <f t="shared" si="6"/>
        <v/>
      </c>
      <c r="J1249" t="str">
        <f>if(and($K$4&gt;1,R1249=PROSES!$C$2),,K1249)</f>
        <v/>
      </c>
      <c r="K1249" s="1" t="str">
        <f>if(and($L$4&gt;1,L1249=PROSES!$B$2),,L1249)</f>
        <v/>
      </c>
      <c r="L1249" t="str">
        <f t="shared" si="7"/>
        <v/>
      </c>
      <c r="M1249" t="str">
        <f>if(Z1249=PROSES!$B$3,T1249,)</f>
        <v/>
      </c>
      <c r="N1249" t="str">
        <f>if(X1249=PROSES!$B$3,T1249,)</f>
        <v/>
      </c>
      <c r="O1249" t="str">
        <f t="shared" si="8"/>
        <v/>
      </c>
      <c r="P1249" t="str">
        <f>if(Z1249=PROSES!$B$1,T1249,)</f>
        <v/>
      </c>
      <c r="Q1249" t="str">
        <f>if(X1249=PROSES!$B$1,T1249,)</f>
        <v/>
      </c>
      <c r="R1249" t="str">
        <f t="shared" si="9"/>
        <v>SEKARPUTIH5NGORO5</v>
      </c>
      <c r="S1249" s="3"/>
      <c r="T1249" s="68" t="s">
        <v>1996</v>
      </c>
      <c r="U1249" s="68" t="s">
        <v>82</v>
      </c>
      <c r="V1249" s="68" t="s">
        <v>82</v>
      </c>
      <c r="W1249" s="68" t="s">
        <v>765</v>
      </c>
      <c r="X1249" s="68" t="s">
        <v>1906</v>
      </c>
      <c r="Y1249" s="68" t="s">
        <v>88</v>
      </c>
      <c r="Z1249" s="68" t="s">
        <v>1995</v>
      </c>
      <c r="AA1249" s="68" t="s">
        <v>88</v>
      </c>
      <c r="AB1249" s="6"/>
      <c r="AC1249" s="6"/>
      <c r="AD1249" s="112">
        <v>0.0</v>
      </c>
      <c r="AE1249" s="112">
        <v>1.0</v>
      </c>
      <c r="AF1249" s="6"/>
      <c r="AG1249" s="112">
        <v>21.78347</v>
      </c>
      <c r="AH1249" s="112">
        <v>1.0</v>
      </c>
      <c r="AI1249" s="68" t="s">
        <v>64</v>
      </c>
      <c r="AJ1249" s="112">
        <v>0.0</v>
      </c>
      <c r="AK1249" s="6"/>
      <c r="AL1249" s="6"/>
      <c r="AM1249" s="112">
        <v>0.0</v>
      </c>
      <c r="AN1249" s="112">
        <v>0.0</v>
      </c>
      <c r="AO1249" s="112">
        <v>100.0</v>
      </c>
      <c r="AP1249" s="112">
        <v>1.0</v>
      </c>
      <c r="AQ1249" s="112">
        <v>0.74</v>
      </c>
      <c r="AR1249" s="112">
        <v>8.585453</v>
      </c>
      <c r="AS1249" s="112">
        <v>75.63232</v>
      </c>
      <c r="AT1249" s="112">
        <v>2.130423</v>
      </c>
      <c r="AU1249" s="112">
        <v>8.316929</v>
      </c>
      <c r="AV1249" s="112">
        <v>7.310533</v>
      </c>
      <c r="AW1249" s="112">
        <v>26.7697</v>
      </c>
      <c r="AX1249" s="112">
        <v>0.0</v>
      </c>
      <c r="AY1249" s="112">
        <v>0.7441298</v>
      </c>
      <c r="AZ1249" s="112">
        <v>-1.31295</v>
      </c>
    </row>
    <row r="1250" hidden="1">
      <c r="A1250">
        <f t="shared" si="2"/>
        <v>0</v>
      </c>
      <c r="B1250" t="str">
        <f t="shared" si="3"/>
        <v/>
      </c>
      <c r="C1250" t="str">
        <f>if(and(D$4&gt;1,E1250=PROSES!$D$22),,D1250)</f>
        <v/>
      </c>
      <c r="D1250" s="1" t="str">
        <f>if(and(F$4&gt;1,F1250=PROSES!$B$10),,F1250)</f>
        <v/>
      </c>
      <c r="E1250" t="str">
        <f t="shared" si="4"/>
        <v/>
      </c>
      <c r="F1250" t="str">
        <f t="shared" si="5"/>
        <v/>
      </c>
      <c r="G1250" s="1" t="str">
        <f>if(Z1250=PROSES!$E$29,T1250,)</f>
        <v/>
      </c>
      <c r="H1250" t="str">
        <f>if(X1250=PROSES!$E$29,T1250,)</f>
        <v/>
      </c>
      <c r="I1250" t="str">
        <f t="shared" si="6"/>
        <v/>
      </c>
      <c r="J1250" t="str">
        <f>if(and($K$4&gt;1,R1250=PROSES!$C$2),,K1250)</f>
        <v/>
      </c>
      <c r="K1250" s="1" t="str">
        <f>if(and($L$4&gt;1,L1250=PROSES!$B$2),,L1250)</f>
        <v/>
      </c>
      <c r="L1250" t="str">
        <f t="shared" si="7"/>
        <v/>
      </c>
      <c r="M1250" t="str">
        <f>if(Z1250=PROSES!$B$3,T1250,)</f>
        <v/>
      </c>
      <c r="N1250" t="str">
        <f>if(X1250=PROSES!$B$3,T1250,)</f>
        <v/>
      </c>
      <c r="O1250" t="str">
        <f t="shared" si="8"/>
        <v/>
      </c>
      <c r="P1250" t="str">
        <f>if(Z1250=PROSES!$B$1,T1250,)</f>
        <v/>
      </c>
      <c r="Q1250" t="str">
        <f>if(X1250=PROSES!$B$1,T1250,)</f>
        <v/>
      </c>
      <c r="R1250" t="str">
        <f t="shared" si="9"/>
        <v>SEKARPUTIH4SIMAN4</v>
      </c>
      <c r="S1250" s="3"/>
      <c r="T1250" s="68" t="s">
        <v>1997</v>
      </c>
      <c r="U1250" s="68" t="s">
        <v>82</v>
      </c>
      <c r="V1250" s="68" t="s">
        <v>82</v>
      </c>
      <c r="W1250" s="68" t="s">
        <v>122</v>
      </c>
      <c r="X1250" s="68" t="s">
        <v>1982</v>
      </c>
      <c r="Y1250" s="68" t="s">
        <v>118</v>
      </c>
      <c r="Z1250" s="68" t="s">
        <v>1964</v>
      </c>
      <c r="AA1250" s="68" t="s">
        <v>123</v>
      </c>
      <c r="AB1250" s="6"/>
      <c r="AC1250" s="6"/>
      <c r="AD1250" s="112">
        <v>0.0</v>
      </c>
      <c r="AE1250" s="112">
        <v>1.0</v>
      </c>
      <c r="AF1250" s="6"/>
      <c r="AG1250" s="112">
        <v>48.604</v>
      </c>
      <c r="AH1250" s="112">
        <v>0.97</v>
      </c>
      <c r="AI1250" s="68" t="s">
        <v>64</v>
      </c>
      <c r="AJ1250" s="112">
        <v>0.0</v>
      </c>
      <c r="AK1250" s="6"/>
      <c r="AL1250" s="6"/>
      <c r="AM1250" s="112">
        <v>0.0</v>
      </c>
      <c r="AN1250" s="112">
        <v>0.0</v>
      </c>
      <c r="AO1250" s="112">
        <v>100.0</v>
      </c>
      <c r="AP1250" s="112">
        <v>1.0</v>
      </c>
      <c r="AQ1250" s="112">
        <v>0.4268</v>
      </c>
      <c r="AR1250" s="112">
        <v>21.58109</v>
      </c>
      <c r="AS1250" s="112">
        <v>60.66966</v>
      </c>
      <c r="AT1250" s="112">
        <v>10.57137</v>
      </c>
      <c r="AU1250" s="112">
        <v>18.81461</v>
      </c>
      <c r="AV1250" s="112">
        <v>17.86197</v>
      </c>
      <c r="AW1250" s="112">
        <v>56.44382</v>
      </c>
      <c r="AX1250" s="112">
        <v>0.0</v>
      </c>
      <c r="AY1250" s="112">
        <v>0.5920149</v>
      </c>
      <c r="AZ1250" s="112">
        <v>18.36523</v>
      </c>
    </row>
    <row r="1251" hidden="1">
      <c r="A1251">
        <f t="shared" si="2"/>
        <v>0</v>
      </c>
      <c r="B1251" t="str">
        <f t="shared" si="3"/>
        <v/>
      </c>
      <c r="C1251" t="str">
        <f>if(and(D$4&gt;1,E1251=PROSES!$D$22),,D1251)</f>
        <v/>
      </c>
      <c r="D1251" s="1" t="str">
        <f>if(and(F$4&gt;1,F1251=PROSES!$B$10),,F1251)</f>
        <v/>
      </c>
      <c r="E1251" t="str">
        <f t="shared" si="4"/>
        <v/>
      </c>
      <c r="F1251" t="str">
        <f t="shared" si="5"/>
        <v/>
      </c>
      <c r="G1251" s="1" t="str">
        <f>if(Z1251=PROSES!$E$29,T1251,)</f>
        <v/>
      </c>
      <c r="H1251" t="str">
        <f>if(X1251=PROSES!$E$29,T1251,)</f>
        <v/>
      </c>
      <c r="I1251" t="str">
        <f t="shared" si="6"/>
        <v/>
      </c>
      <c r="J1251" t="str">
        <f>if(and($K$4&gt;1,R1251=PROSES!$C$2),,K1251)</f>
        <v/>
      </c>
      <c r="K1251" s="1" t="str">
        <f>if(and($L$4&gt;1,L1251=PROSES!$B$2),,L1251)</f>
        <v/>
      </c>
      <c r="L1251" t="str">
        <f t="shared" si="7"/>
        <v/>
      </c>
      <c r="M1251" t="str">
        <f>if(Z1251=PROSES!$B$3,T1251,)</f>
        <v/>
      </c>
      <c r="N1251" t="str">
        <f>if(X1251=PROSES!$B$3,T1251,)</f>
        <v/>
      </c>
      <c r="O1251" t="str">
        <f t="shared" si="8"/>
        <v/>
      </c>
      <c r="P1251" t="str">
        <f>if(Z1251=PROSES!$B$1,T1251,)</f>
        <v/>
      </c>
      <c r="Q1251" t="str">
        <f>if(X1251=PROSES!$B$1,T1251,)</f>
        <v/>
      </c>
      <c r="R1251" t="str">
        <f t="shared" si="9"/>
        <v>SEKARPUTIH4TARIK4</v>
      </c>
      <c r="S1251" s="3"/>
      <c r="T1251" s="68" t="s">
        <v>1998</v>
      </c>
      <c r="U1251" s="68" t="s">
        <v>82</v>
      </c>
      <c r="V1251" s="68" t="s">
        <v>82</v>
      </c>
      <c r="W1251" s="68" t="s">
        <v>122</v>
      </c>
      <c r="X1251" s="68" t="s">
        <v>1982</v>
      </c>
      <c r="Y1251" s="68" t="s">
        <v>123</v>
      </c>
      <c r="Z1251" s="68" t="s">
        <v>832</v>
      </c>
      <c r="AA1251" s="68" t="s">
        <v>118</v>
      </c>
      <c r="AB1251" s="6"/>
      <c r="AC1251" s="6"/>
      <c r="AD1251" s="112">
        <v>0.0</v>
      </c>
      <c r="AE1251" s="112">
        <v>1.0</v>
      </c>
      <c r="AF1251" s="6"/>
      <c r="AG1251" s="112">
        <v>4.07</v>
      </c>
      <c r="AH1251" s="112">
        <v>0.97</v>
      </c>
      <c r="AI1251" s="68" t="s">
        <v>64</v>
      </c>
      <c r="AJ1251" s="112">
        <v>0.0</v>
      </c>
      <c r="AK1251" s="6"/>
      <c r="AL1251" s="6"/>
      <c r="AM1251" s="112">
        <v>0.0</v>
      </c>
      <c r="AN1251" s="112">
        <v>0.0</v>
      </c>
      <c r="AO1251" s="112">
        <v>100.0</v>
      </c>
      <c r="AP1251" s="112">
        <v>1.0</v>
      </c>
      <c r="AQ1251" s="112">
        <v>0.4268</v>
      </c>
      <c r="AR1251" s="112">
        <v>1.807156</v>
      </c>
      <c r="AS1251" s="112">
        <v>60.66966</v>
      </c>
      <c r="AT1251" s="112">
        <v>0.8852251</v>
      </c>
      <c r="AU1251" s="112">
        <v>1.575497</v>
      </c>
      <c r="AV1251" s="112">
        <v>1.495725</v>
      </c>
      <c r="AW1251" s="112">
        <v>4.726491</v>
      </c>
      <c r="AX1251" s="112">
        <v>0.0</v>
      </c>
      <c r="AY1251" s="112">
        <v>0.5920149</v>
      </c>
      <c r="AZ1251" s="112">
        <v>18.36523</v>
      </c>
    </row>
    <row r="1252" hidden="1">
      <c r="A1252">
        <f t="shared" si="2"/>
        <v>0</v>
      </c>
      <c r="B1252" t="str">
        <f t="shared" si="3"/>
        <v/>
      </c>
      <c r="C1252" t="str">
        <f>if(and(D$4&gt;1,E1252=PROSES!$D$22),,D1252)</f>
        <v/>
      </c>
      <c r="D1252" s="1" t="str">
        <f>if(and(F$4&gt;1,F1252=PROSES!$B$10),,F1252)</f>
        <v/>
      </c>
      <c r="E1252" t="str">
        <f t="shared" si="4"/>
        <v/>
      </c>
      <c r="F1252" t="str">
        <f t="shared" si="5"/>
        <v/>
      </c>
      <c r="G1252" s="1" t="str">
        <f>if(Z1252=PROSES!$E$29,T1252,)</f>
        <v/>
      </c>
      <c r="H1252" t="str">
        <f>if(X1252=PROSES!$E$29,T1252,)</f>
        <v/>
      </c>
      <c r="I1252" t="str">
        <f t="shared" si="6"/>
        <v/>
      </c>
      <c r="J1252" t="str">
        <f>if(and($K$4&gt;1,R1252=PROSES!$C$2),,K1252)</f>
        <v/>
      </c>
      <c r="K1252" s="1" t="str">
        <f>if(and($L$4&gt;1,L1252=PROSES!$B$2),,L1252)</f>
        <v/>
      </c>
      <c r="L1252" t="str">
        <f t="shared" si="7"/>
        <v/>
      </c>
      <c r="M1252" t="str">
        <f>if(Z1252=PROSES!$B$3,T1252,)</f>
        <v/>
      </c>
      <c r="N1252" t="str">
        <f>if(X1252=PROSES!$B$3,T1252,)</f>
        <v/>
      </c>
      <c r="O1252" t="str">
        <f t="shared" si="8"/>
        <v/>
      </c>
      <c r="P1252" t="str">
        <f>if(Z1252=PROSES!$B$1,T1252,)</f>
        <v/>
      </c>
      <c r="Q1252" t="str">
        <f>if(X1252=PROSES!$B$1,T1252,)</f>
        <v/>
      </c>
      <c r="R1252" t="str">
        <f t="shared" si="9"/>
        <v>SEKARPUTIH4TARIK4</v>
      </c>
      <c r="S1252" s="3"/>
      <c r="T1252" s="68" t="s">
        <v>1999</v>
      </c>
      <c r="U1252" s="68" t="s">
        <v>82</v>
      </c>
      <c r="V1252" s="68" t="s">
        <v>82</v>
      </c>
      <c r="W1252" s="68" t="s">
        <v>122</v>
      </c>
      <c r="X1252" s="68" t="s">
        <v>1982</v>
      </c>
      <c r="Y1252" s="68" t="s">
        <v>118</v>
      </c>
      <c r="Z1252" s="68" t="s">
        <v>832</v>
      </c>
      <c r="AA1252" s="68" t="s">
        <v>118</v>
      </c>
      <c r="AB1252" s="6"/>
      <c r="AC1252" s="6"/>
      <c r="AD1252" s="112">
        <v>0.0</v>
      </c>
      <c r="AE1252" s="112">
        <v>1.0</v>
      </c>
      <c r="AF1252" s="6"/>
      <c r="AG1252" s="112">
        <v>4.07</v>
      </c>
      <c r="AH1252" s="112">
        <v>0.97</v>
      </c>
      <c r="AI1252" s="68" t="s">
        <v>64</v>
      </c>
      <c r="AJ1252" s="112">
        <v>0.0</v>
      </c>
      <c r="AK1252" s="6"/>
      <c r="AL1252" s="6"/>
      <c r="AM1252" s="112">
        <v>0.0</v>
      </c>
      <c r="AN1252" s="112">
        <v>0.0</v>
      </c>
      <c r="AO1252" s="112">
        <v>100.0</v>
      </c>
      <c r="AP1252" s="112">
        <v>1.0</v>
      </c>
      <c r="AQ1252" s="112">
        <v>0.4268</v>
      </c>
      <c r="AR1252" s="112">
        <v>1.807156</v>
      </c>
      <c r="AS1252" s="112">
        <v>60.66966</v>
      </c>
      <c r="AT1252" s="112">
        <v>0.8852251</v>
      </c>
      <c r="AU1252" s="112">
        <v>1.575497</v>
      </c>
      <c r="AV1252" s="112">
        <v>1.495725</v>
      </c>
      <c r="AW1252" s="112">
        <v>4.726491</v>
      </c>
      <c r="AX1252" s="112">
        <v>0.0</v>
      </c>
      <c r="AY1252" s="112">
        <v>0.5920149</v>
      </c>
      <c r="AZ1252" s="112">
        <v>18.36523</v>
      </c>
    </row>
    <row r="1253" hidden="1">
      <c r="A1253">
        <f t="shared" si="2"/>
        <v>0</v>
      </c>
      <c r="B1253" t="str">
        <f t="shared" si="3"/>
        <v/>
      </c>
      <c r="C1253" t="str">
        <f>if(and(D$4&gt;1,E1253=PROSES!$D$22),,D1253)</f>
        <v/>
      </c>
      <c r="D1253" s="1" t="str">
        <f>if(and(F$4&gt;1,F1253=PROSES!$B$10),,F1253)</f>
        <v/>
      </c>
      <c r="E1253" t="str">
        <f t="shared" si="4"/>
        <v/>
      </c>
      <c r="F1253" t="str">
        <f t="shared" si="5"/>
        <v/>
      </c>
      <c r="G1253" s="1" t="str">
        <f>if(Z1253=PROSES!$E$29,T1253,)</f>
        <v/>
      </c>
      <c r="H1253" t="str">
        <f>if(X1253=PROSES!$E$29,T1253,)</f>
        <v/>
      </c>
      <c r="I1253" t="str">
        <f t="shared" si="6"/>
        <v/>
      </c>
      <c r="J1253" t="str">
        <f>if(and($K$4&gt;1,R1253=PROSES!$C$2),,K1253)</f>
        <v/>
      </c>
      <c r="K1253" s="1" t="str">
        <f>if(and($L$4&gt;1,L1253=PROSES!$B$2),,L1253)</f>
        <v/>
      </c>
      <c r="L1253" t="str">
        <f t="shared" si="7"/>
        <v/>
      </c>
      <c r="M1253" t="str">
        <f>if(Z1253=PROSES!$B$3,T1253,)</f>
        <v/>
      </c>
      <c r="N1253" t="str">
        <f>if(X1253=PROSES!$B$3,T1253,)</f>
        <v/>
      </c>
      <c r="O1253" t="str">
        <f t="shared" si="8"/>
        <v/>
      </c>
      <c r="P1253" t="str">
        <f>if(Z1253=PROSES!$B$1,T1253,)</f>
        <v/>
      </c>
      <c r="Q1253" t="str">
        <f>if(X1253=PROSES!$B$1,T1253,)</f>
        <v/>
      </c>
      <c r="R1253" t="str">
        <f t="shared" si="9"/>
        <v>SKTNI7CLMYA7</v>
      </c>
      <c r="S1253" s="3"/>
      <c r="T1253" s="68" t="s">
        <v>3985</v>
      </c>
      <c r="U1253" s="68" t="s">
        <v>115</v>
      </c>
      <c r="V1253" s="68" t="s">
        <v>115</v>
      </c>
      <c r="W1253" s="68" t="s">
        <v>233</v>
      </c>
      <c r="X1253" s="68" t="s">
        <v>3736</v>
      </c>
      <c r="Y1253" s="68" t="s">
        <v>56</v>
      </c>
      <c r="Z1253" s="68" t="s">
        <v>3986</v>
      </c>
      <c r="AA1253" s="68" t="s">
        <v>78</v>
      </c>
      <c r="AB1253" s="6"/>
      <c r="AC1253" s="6"/>
      <c r="AD1253" s="112">
        <v>0.0</v>
      </c>
      <c r="AE1253" s="112">
        <v>1.0</v>
      </c>
      <c r="AF1253" s="6"/>
      <c r="AG1253" s="112">
        <v>55.0</v>
      </c>
      <c r="AH1253" s="112">
        <v>1.0</v>
      </c>
      <c r="AI1253" s="68" t="s">
        <v>64</v>
      </c>
      <c r="AJ1253" s="112">
        <v>0.0</v>
      </c>
      <c r="AK1253" s="6"/>
      <c r="AL1253" s="6"/>
      <c r="AM1253" s="112">
        <v>0.0</v>
      </c>
      <c r="AN1253" s="112">
        <v>0.0</v>
      </c>
      <c r="AO1253" s="112">
        <v>100.0</v>
      </c>
      <c r="AP1253" s="112">
        <v>1.0</v>
      </c>
      <c r="AQ1253" s="112">
        <v>1.98</v>
      </c>
      <c r="AR1253" s="112">
        <v>15.56614</v>
      </c>
      <c r="AS1253" s="112">
        <v>84.05775</v>
      </c>
      <c r="AT1253" s="112">
        <v>1.6115</v>
      </c>
      <c r="AU1253" s="112">
        <v>15.4825</v>
      </c>
      <c r="AV1253" s="112">
        <v>9.8615</v>
      </c>
      <c r="AW1253" s="112">
        <v>46.4475</v>
      </c>
      <c r="AX1253" s="112">
        <v>0.0</v>
      </c>
      <c r="AY1253" s="112">
        <v>0.6862155</v>
      </c>
      <c r="AZ1253" s="112">
        <v>-8.9765</v>
      </c>
    </row>
    <row r="1254" hidden="1">
      <c r="A1254">
        <f t="shared" si="2"/>
        <v>0</v>
      </c>
      <c r="B1254" t="str">
        <f t="shared" si="3"/>
        <v/>
      </c>
      <c r="C1254" t="str">
        <f>if(and(D$4&gt;1,E1254=PROSES!$D$22),,D1254)</f>
        <v/>
      </c>
      <c r="D1254" s="1" t="str">
        <f>if(and(F$4&gt;1,F1254=PROSES!$B$10),,F1254)</f>
        <v/>
      </c>
      <c r="E1254" t="str">
        <f t="shared" si="4"/>
        <v/>
      </c>
      <c r="F1254" t="str">
        <f t="shared" si="5"/>
        <v/>
      </c>
      <c r="G1254" s="1" t="str">
        <f>if(Z1254=PROSES!$E$29,T1254,)</f>
        <v/>
      </c>
      <c r="H1254" t="str">
        <f>if(X1254=PROSES!$E$29,T1254,)</f>
        <v/>
      </c>
      <c r="I1254" t="str">
        <f t="shared" si="6"/>
        <v/>
      </c>
      <c r="J1254" t="str">
        <f>if(and($K$4&gt;1,R1254=PROSES!$C$2),,K1254)</f>
        <v/>
      </c>
      <c r="K1254" s="1" t="str">
        <f>if(and($L$4&gt;1,L1254=PROSES!$B$2),,L1254)</f>
        <v/>
      </c>
      <c r="L1254" t="str">
        <f t="shared" si="7"/>
        <v/>
      </c>
      <c r="M1254" t="str">
        <f>if(Z1254=PROSES!$B$3,T1254,)</f>
        <v/>
      </c>
      <c r="N1254" t="str">
        <f>if(X1254=PROSES!$B$3,T1254,)</f>
        <v/>
      </c>
      <c r="O1254" t="str">
        <f t="shared" si="8"/>
        <v/>
      </c>
      <c r="P1254" t="str">
        <f>if(Z1254=PROSES!$B$1,T1254,)</f>
        <v/>
      </c>
      <c r="Q1254" t="str">
        <f>if(X1254=PROSES!$B$1,T1254,)</f>
        <v/>
      </c>
      <c r="R1254" t="str">
        <f t="shared" si="9"/>
        <v>SKTNI7CLMYA7</v>
      </c>
      <c r="S1254" s="3"/>
      <c r="T1254" s="68" t="s">
        <v>3987</v>
      </c>
      <c r="U1254" s="68" t="s">
        <v>115</v>
      </c>
      <c r="V1254" s="68" t="s">
        <v>115</v>
      </c>
      <c r="W1254" s="68" t="s">
        <v>233</v>
      </c>
      <c r="X1254" s="68" t="s">
        <v>3736</v>
      </c>
      <c r="Y1254" s="68" t="s">
        <v>56</v>
      </c>
      <c r="Z1254" s="68" t="s">
        <v>3986</v>
      </c>
      <c r="AA1254" s="68" t="s">
        <v>78</v>
      </c>
      <c r="AB1254" s="6"/>
      <c r="AC1254" s="6"/>
      <c r="AD1254" s="112">
        <v>0.0</v>
      </c>
      <c r="AE1254" s="112">
        <v>1.0</v>
      </c>
      <c r="AF1254" s="6"/>
      <c r="AG1254" s="112">
        <v>55.0</v>
      </c>
      <c r="AH1254" s="112">
        <v>1.0</v>
      </c>
      <c r="AI1254" s="68" t="s">
        <v>64</v>
      </c>
      <c r="AJ1254" s="112">
        <v>0.0</v>
      </c>
      <c r="AK1254" s="6"/>
      <c r="AL1254" s="6"/>
      <c r="AM1254" s="112">
        <v>0.0</v>
      </c>
      <c r="AN1254" s="112">
        <v>0.0</v>
      </c>
      <c r="AO1254" s="112">
        <v>100.0</v>
      </c>
      <c r="AP1254" s="112">
        <v>1.0</v>
      </c>
      <c r="AQ1254" s="112">
        <v>1.98</v>
      </c>
      <c r="AR1254" s="112">
        <v>15.56614</v>
      </c>
      <c r="AS1254" s="112">
        <v>84.05775</v>
      </c>
      <c r="AT1254" s="112">
        <v>1.6115</v>
      </c>
      <c r="AU1254" s="112">
        <v>15.4825</v>
      </c>
      <c r="AV1254" s="112">
        <v>9.8615</v>
      </c>
      <c r="AW1254" s="112">
        <v>46.4475</v>
      </c>
      <c r="AX1254" s="112">
        <v>0.0</v>
      </c>
      <c r="AY1254" s="112">
        <v>0.6862155</v>
      </c>
      <c r="AZ1254" s="112">
        <v>-8.9765</v>
      </c>
    </row>
    <row r="1255" hidden="1">
      <c r="A1255">
        <f t="shared" si="2"/>
        <v>0</v>
      </c>
      <c r="B1255" t="str">
        <f t="shared" si="3"/>
        <v/>
      </c>
      <c r="C1255" t="str">
        <f>if(and(D$4&gt;1,E1255=PROSES!$D$22),,D1255)</f>
        <v/>
      </c>
      <c r="D1255" s="1" t="str">
        <f>if(and(F$4&gt;1,F1255=PROSES!$B$10),,F1255)</f>
        <v/>
      </c>
      <c r="E1255" t="str">
        <f t="shared" si="4"/>
        <v/>
      </c>
      <c r="F1255" t="str">
        <f t="shared" si="5"/>
        <v/>
      </c>
      <c r="G1255" s="1" t="str">
        <f>if(Z1255=PROSES!$E$29,T1255,)</f>
        <v/>
      </c>
      <c r="H1255" t="str">
        <f>if(X1255=PROSES!$E$29,T1255,)</f>
        <v/>
      </c>
      <c r="I1255" t="str">
        <f t="shared" si="6"/>
        <v/>
      </c>
      <c r="J1255" t="str">
        <f>if(and($K$4&gt;1,R1255=PROSES!$C$2),,K1255)</f>
        <v/>
      </c>
      <c r="K1255" s="1" t="str">
        <f>if(and($L$4&gt;1,L1255=PROSES!$B$2),,L1255)</f>
        <v/>
      </c>
      <c r="L1255" t="str">
        <f t="shared" si="7"/>
        <v/>
      </c>
      <c r="M1255" t="str">
        <f>if(Z1255=PROSES!$B$3,T1255,)</f>
        <v/>
      </c>
      <c r="N1255" t="str">
        <f>if(X1255=PROSES!$B$3,T1255,)</f>
        <v/>
      </c>
      <c r="O1255" t="str">
        <f t="shared" si="8"/>
        <v/>
      </c>
      <c r="P1255" t="str">
        <f>if(Z1255=PROSES!$B$1,T1255,)</f>
        <v/>
      </c>
      <c r="Q1255" t="str">
        <f>if(X1255=PROSES!$B$1,T1255,)</f>
        <v/>
      </c>
      <c r="R1255" t="str">
        <f t="shared" si="9"/>
        <v>SKTNI7MUARA TAWAR7</v>
      </c>
      <c r="S1255" s="3"/>
      <c r="T1255" s="68" t="s">
        <v>3988</v>
      </c>
      <c r="U1255" s="68" t="s">
        <v>75</v>
      </c>
      <c r="V1255" s="68" t="s">
        <v>75</v>
      </c>
      <c r="W1255" s="68" t="s">
        <v>233</v>
      </c>
      <c r="X1255" s="68" t="s">
        <v>3736</v>
      </c>
      <c r="Y1255" s="68" t="s">
        <v>78</v>
      </c>
      <c r="Z1255" s="68" t="s">
        <v>484</v>
      </c>
      <c r="AA1255" s="68" t="s">
        <v>236</v>
      </c>
      <c r="AB1255" s="6"/>
      <c r="AC1255" s="6"/>
      <c r="AD1255" s="112">
        <v>0.0</v>
      </c>
      <c r="AE1255" s="112">
        <v>1.0</v>
      </c>
      <c r="AF1255" s="6"/>
      <c r="AG1255" s="112">
        <v>32.0</v>
      </c>
      <c r="AH1255" s="112">
        <v>1.0</v>
      </c>
      <c r="AI1255" s="68" t="s">
        <v>64</v>
      </c>
      <c r="AJ1255" s="112">
        <v>0.0</v>
      </c>
      <c r="AK1255" s="6"/>
      <c r="AL1255" s="6"/>
      <c r="AM1255" s="112">
        <v>0.0</v>
      </c>
      <c r="AN1255" s="112">
        <v>0.0</v>
      </c>
      <c r="AO1255" s="112">
        <v>100.0</v>
      </c>
      <c r="AP1255" s="112">
        <v>1.0</v>
      </c>
      <c r="AQ1255" s="112">
        <v>1.98</v>
      </c>
      <c r="AR1255" s="112">
        <v>9.056664</v>
      </c>
      <c r="AS1255" s="112">
        <v>84.05775</v>
      </c>
      <c r="AT1255" s="112">
        <v>0.9376</v>
      </c>
      <c r="AU1255" s="112">
        <v>9.008</v>
      </c>
      <c r="AV1255" s="112">
        <v>5.7376</v>
      </c>
      <c r="AW1255" s="112">
        <v>27.024</v>
      </c>
      <c r="AX1255" s="112">
        <v>0.0</v>
      </c>
      <c r="AY1255" s="112">
        <v>0.6862155</v>
      </c>
      <c r="AZ1255" s="112">
        <v>-8.9765</v>
      </c>
    </row>
    <row r="1256" hidden="1">
      <c r="A1256">
        <f t="shared" si="2"/>
        <v>0</v>
      </c>
      <c r="B1256" t="str">
        <f t="shared" si="3"/>
        <v/>
      </c>
      <c r="C1256" t="str">
        <f>if(and(D$4&gt;1,E1256=PROSES!$D$22),,D1256)</f>
        <v/>
      </c>
      <c r="D1256" s="1" t="str">
        <f>if(and(F$4&gt;1,F1256=PROSES!$B$10),,F1256)</f>
        <v/>
      </c>
      <c r="E1256" t="str">
        <f t="shared" si="4"/>
        <v/>
      </c>
      <c r="F1256" t="str">
        <f t="shared" si="5"/>
        <v/>
      </c>
      <c r="G1256" s="1" t="str">
        <f>if(Z1256=PROSES!$E$29,T1256,)</f>
        <v/>
      </c>
      <c r="H1256" t="str">
        <f>if(X1256=PROSES!$E$29,T1256,)</f>
        <v/>
      </c>
      <c r="I1256" t="str">
        <f t="shared" si="6"/>
        <v/>
      </c>
      <c r="J1256" t="str">
        <f>if(and($K$4&gt;1,R1256=PROSES!$C$2),,K1256)</f>
        <v/>
      </c>
      <c r="K1256" s="1" t="str">
        <f>if(and($L$4&gt;1,L1256=PROSES!$B$2),,L1256)</f>
        <v/>
      </c>
      <c r="L1256" t="str">
        <f t="shared" si="7"/>
        <v/>
      </c>
      <c r="M1256" t="str">
        <f>if(Z1256=PROSES!$B$3,T1256,)</f>
        <v/>
      </c>
      <c r="N1256" t="str">
        <f>if(X1256=PROSES!$B$3,T1256,)</f>
        <v/>
      </c>
      <c r="O1256" t="str">
        <f t="shared" si="8"/>
        <v/>
      </c>
      <c r="P1256" t="str">
        <f>if(Z1256=PROSES!$B$1,T1256,)</f>
        <v/>
      </c>
      <c r="Q1256" t="str">
        <f>if(X1256=PROSES!$B$1,T1256,)</f>
        <v/>
      </c>
      <c r="R1256" t="str">
        <f t="shared" si="9"/>
        <v>SKTNI7MUARA TAWAR7</v>
      </c>
      <c r="S1256" s="3"/>
      <c r="T1256" s="68" t="s">
        <v>3989</v>
      </c>
      <c r="U1256" s="68" t="s">
        <v>75</v>
      </c>
      <c r="V1256" s="68" t="s">
        <v>75</v>
      </c>
      <c r="W1256" s="114" t="s">
        <v>233</v>
      </c>
      <c r="X1256" s="116" t="s">
        <v>3736</v>
      </c>
      <c r="Y1256" s="68" t="s">
        <v>78</v>
      </c>
      <c r="Z1256" s="68" t="s">
        <v>484</v>
      </c>
      <c r="AA1256" s="68" t="s">
        <v>236</v>
      </c>
      <c r="AB1256" s="6"/>
      <c r="AC1256" s="6"/>
      <c r="AD1256" s="112">
        <v>0.0</v>
      </c>
      <c r="AE1256" s="112">
        <v>1.0</v>
      </c>
      <c r="AF1256" s="6"/>
      <c r="AG1256" s="112">
        <v>32.0</v>
      </c>
      <c r="AH1256" s="112">
        <v>1.0</v>
      </c>
      <c r="AI1256" s="68" t="s">
        <v>64</v>
      </c>
      <c r="AJ1256" s="112">
        <v>0.0</v>
      </c>
      <c r="AK1256" s="6"/>
      <c r="AL1256" s="6"/>
      <c r="AM1256" s="112">
        <v>0.0</v>
      </c>
      <c r="AN1256" s="112">
        <v>0.0</v>
      </c>
      <c r="AO1256" s="112">
        <v>100.0</v>
      </c>
      <c r="AP1256" s="112">
        <v>1.0</v>
      </c>
      <c r="AQ1256" s="112">
        <v>1.98</v>
      </c>
      <c r="AR1256" s="112">
        <v>9.056664</v>
      </c>
      <c r="AS1256" s="112">
        <v>84.05775</v>
      </c>
      <c r="AT1256" s="112">
        <v>0.9376</v>
      </c>
      <c r="AU1256" s="112">
        <v>9.008</v>
      </c>
      <c r="AV1256" s="112">
        <v>5.7376</v>
      </c>
      <c r="AW1256" s="112">
        <v>27.024</v>
      </c>
      <c r="AX1256" s="112">
        <v>0.0</v>
      </c>
      <c r="AY1256" s="112">
        <v>0.6862155</v>
      </c>
      <c r="AZ1256" s="112">
        <v>-8.9765</v>
      </c>
    </row>
    <row r="1257" hidden="1">
      <c r="A1257">
        <f t="shared" si="2"/>
        <v>0</v>
      </c>
      <c r="B1257" t="str">
        <f t="shared" si="3"/>
        <v/>
      </c>
      <c r="C1257" t="str">
        <f>if(and(D$4&gt;1,E1257=PROSES!$D$22),,D1257)</f>
        <v/>
      </c>
      <c r="D1257" s="1" t="str">
        <f>if(and(F$4&gt;1,F1257=PROSES!$B$10),,F1257)</f>
        <v/>
      </c>
      <c r="E1257" t="str">
        <f t="shared" si="4"/>
        <v/>
      </c>
      <c r="F1257" t="str">
        <f t="shared" si="5"/>
        <v/>
      </c>
      <c r="G1257" s="1" t="str">
        <f>if(Z1257=PROSES!$E$29,T1257,)</f>
        <v/>
      </c>
      <c r="H1257" t="str">
        <f>if(X1257=PROSES!$E$29,T1257,)</f>
        <v/>
      </c>
      <c r="I1257" t="str">
        <f t="shared" si="6"/>
        <v/>
      </c>
      <c r="J1257" t="str">
        <f>if(and($K$4&gt;1,R1257=PROSES!$C$2),,K1257)</f>
        <v/>
      </c>
      <c r="K1257" s="1" t="str">
        <f>if(and($L$4&gt;1,L1257=PROSES!$B$2),,L1257)</f>
        <v/>
      </c>
      <c r="L1257" t="str">
        <f t="shared" si="7"/>
        <v/>
      </c>
      <c r="M1257" t="str">
        <f>if(Z1257=PROSES!$B$3,T1257,)</f>
        <v/>
      </c>
      <c r="N1257" t="str">
        <f>if(X1257=PROSES!$B$3,T1257,)</f>
        <v/>
      </c>
      <c r="O1257" t="str">
        <f t="shared" si="8"/>
        <v/>
      </c>
      <c r="P1257" t="str">
        <f>if(Z1257=PROSES!$B$1,T1257,)</f>
        <v/>
      </c>
      <c r="Q1257" t="str">
        <f>if(X1257=PROSES!$B$1,T1257,)</f>
        <v/>
      </c>
      <c r="R1257" t="str">
        <f t="shared" si="9"/>
        <v>GAJAH TUNGGAL</v>
      </c>
      <c r="S1257" s="3"/>
      <c r="T1257" s="68" t="s">
        <v>3990</v>
      </c>
      <c r="U1257" s="68" t="s">
        <v>58</v>
      </c>
      <c r="V1257" s="68" t="s">
        <v>58</v>
      </c>
      <c r="W1257" s="68" t="s">
        <v>3991</v>
      </c>
      <c r="X1257" s="68"/>
      <c r="Y1257" s="68" t="s">
        <v>3992</v>
      </c>
      <c r="Z1257" s="68" t="s">
        <v>1764</v>
      </c>
      <c r="AA1257" s="68" t="s">
        <v>66</v>
      </c>
      <c r="AB1257" s="6"/>
      <c r="AC1257" s="6"/>
      <c r="AD1257" s="112">
        <v>0.0</v>
      </c>
      <c r="AE1257" s="112">
        <v>1.0</v>
      </c>
      <c r="AF1257" s="6"/>
      <c r="AG1257" s="112">
        <v>2.58</v>
      </c>
      <c r="AH1257" s="112">
        <v>1.0</v>
      </c>
      <c r="AI1257" s="68" t="s">
        <v>64</v>
      </c>
      <c r="AJ1257" s="112">
        <v>0.0</v>
      </c>
      <c r="AK1257" s="6"/>
      <c r="AL1257" s="6"/>
      <c r="AM1257" s="112">
        <v>0.0</v>
      </c>
      <c r="AN1257" s="112">
        <v>0.0</v>
      </c>
      <c r="AO1257" s="112">
        <v>100.0</v>
      </c>
      <c r="AP1257" s="112">
        <v>1.0</v>
      </c>
      <c r="AQ1257" s="112">
        <v>1.513</v>
      </c>
      <c r="AR1257" s="112">
        <v>0.3122759</v>
      </c>
      <c r="AS1257" s="112">
        <v>75.16006</v>
      </c>
      <c r="AT1257" s="112">
        <v>0.07997999</v>
      </c>
      <c r="AU1257" s="112">
        <v>0.30186</v>
      </c>
      <c r="AV1257" s="112">
        <v>0.25284</v>
      </c>
      <c r="AW1257" s="112">
        <v>0.71724</v>
      </c>
      <c r="AX1257" s="112">
        <v>0.0</v>
      </c>
      <c r="AY1257" s="112">
        <v>0.4802509</v>
      </c>
      <c r="AZ1257" s="112">
        <v>-7.754652</v>
      </c>
    </row>
    <row r="1258" hidden="1">
      <c r="A1258">
        <f t="shared" si="2"/>
        <v>0</v>
      </c>
      <c r="B1258" t="str">
        <f t="shared" si="3"/>
        <v/>
      </c>
      <c r="C1258" t="str">
        <f>if(and(D$4&gt;1,E1258=PROSES!$D$22),,D1258)</f>
        <v/>
      </c>
      <c r="D1258" s="1" t="str">
        <f>if(and(F$4&gt;1,F1258=PROSES!$B$10),,F1258)</f>
        <v/>
      </c>
      <c r="E1258" t="str">
        <f t="shared" si="4"/>
        <v/>
      </c>
      <c r="F1258" t="str">
        <f t="shared" si="5"/>
        <v/>
      </c>
      <c r="G1258" s="1" t="str">
        <f>if(Z1258=PROSES!$E$29,T1258,)</f>
        <v/>
      </c>
      <c r="H1258" t="str">
        <f>if(X1258=PROSES!$E$29,T1258,)</f>
        <v/>
      </c>
      <c r="I1258" t="str">
        <f t="shared" si="6"/>
        <v/>
      </c>
      <c r="J1258" t="str">
        <f>if(and($K$4&gt;1,R1258=PROSES!$C$2),,K1258)</f>
        <v/>
      </c>
      <c r="K1258" s="1" t="str">
        <f>if(and($L$4&gt;1,L1258=PROSES!$B$2),,L1258)</f>
        <v/>
      </c>
      <c r="L1258" t="str">
        <f t="shared" si="7"/>
        <v/>
      </c>
      <c r="M1258" t="str">
        <f>if(Z1258=PROSES!$B$3,T1258,)</f>
        <v/>
      </c>
      <c r="N1258" t="str">
        <f>if(X1258=PROSES!$B$3,T1258,)</f>
        <v/>
      </c>
      <c r="O1258" t="str">
        <f t="shared" si="8"/>
        <v/>
      </c>
      <c r="P1258" t="str">
        <f>if(Z1258=PROSES!$B$1,T1258,)</f>
        <v/>
      </c>
      <c r="Q1258" t="str">
        <f>if(X1258=PROSES!$B$1,T1258,)</f>
        <v/>
      </c>
      <c r="R1258" t="str">
        <f t="shared" si="9"/>
        <v>GAJAH TUNGGAL</v>
      </c>
      <c r="S1258" s="3"/>
      <c r="T1258" s="68" t="s">
        <v>3993</v>
      </c>
      <c r="U1258" s="68" t="s">
        <v>58</v>
      </c>
      <c r="V1258" s="68" t="s">
        <v>58</v>
      </c>
      <c r="W1258" s="68" t="s">
        <v>3991</v>
      </c>
      <c r="X1258" s="68"/>
      <c r="Y1258" s="68" t="s">
        <v>853</v>
      </c>
      <c r="Z1258" s="68" t="s">
        <v>1764</v>
      </c>
      <c r="AA1258" s="68" t="s">
        <v>66</v>
      </c>
      <c r="AB1258" s="6"/>
      <c r="AC1258" s="6"/>
      <c r="AD1258" s="112">
        <v>0.0</v>
      </c>
      <c r="AE1258" s="112">
        <v>1.0</v>
      </c>
      <c r="AF1258" s="6"/>
      <c r="AG1258" s="112">
        <v>2.6</v>
      </c>
      <c r="AH1258" s="112">
        <v>1.0</v>
      </c>
      <c r="AI1258" s="68" t="s">
        <v>64</v>
      </c>
      <c r="AJ1258" s="112">
        <v>0.0</v>
      </c>
      <c r="AK1258" s="6"/>
      <c r="AL1258" s="6"/>
      <c r="AM1258" s="112">
        <v>0.0</v>
      </c>
      <c r="AN1258" s="112">
        <v>0.0</v>
      </c>
      <c r="AO1258" s="112">
        <v>100.0</v>
      </c>
      <c r="AP1258" s="112">
        <v>1.0</v>
      </c>
      <c r="AQ1258" s="112">
        <v>1.513</v>
      </c>
      <c r="AR1258" s="112">
        <v>0.3146967</v>
      </c>
      <c r="AS1258" s="112">
        <v>75.16006</v>
      </c>
      <c r="AT1258" s="112">
        <v>0.08059999</v>
      </c>
      <c r="AU1258" s="112">
        <v>0.3042</v>
      </c>
      <c r="AV1258" s="112">
        <v>0.2548</v>
      </c>
      <c r="AW1258" s="112">
        <v>0.7228</v>
      </c>
      <c r="AX1258" s="112">
        <v>0.0</v>
      </c>
      <c r="AY1258" s="112">
        <v>0.4802509</v>
      </c>
      <c r="AZ1258" s="112">
        <v>-7.754652</v>
      </c>
    </row>
    <row r="1259" hidden="1">
      <c r="A1259">
        <f t="shared" si="2"/>
        <v>0</v>
      </c>
      <c r="B1259" t="str">
        <f t="shared" si="3"/>
        <v/>
      </c>
      <c r="C1259" t="str">
        <f>if(and(D$4&gt;1,E1259=PROSES!$D$22),,D1259)</f>
        <v/>
      </c>
      <c r="D1259" s="1" t="str">
        <f>if(and(F$4&gt;1,F1259=PROSES!$B$10),,F1259)</f>
        <v/>
      </c>
      <c r="E1259" t="str">
        <f t="shared" si="4"/>
        <v/>
      </c>
      <c r="F1259" t="str">
        <f t="shared" si="5"/>
        <v/>
      </c>
      <c r="G1259" s="1" t="str">
        <f>if(Z1259=PROSES!$E$29,T1259,)</f>
        <v/>
      </c>
      <c r="H1259" t="str">
        <f>if(X1259=PROSES!$E$29,T1259,)</f>
        <v/>
      </c>
      <c r="I1259" t="str">
        <f t="shared" si="6"/>
        <v/>
      </c>
      <c r="J1259" t="str">
        <f>if(and($K$4&gt;1,R1259=PROSES!$C$2),,K1259)</f>
        <v/>
      </c>
      <c r="K1259" s="1" t="str">
        <f>if(and($L$4&gt;1,L1259=PROSES!$B$2),,L1259)</f>
        <v/>
      </c>
      <c r="L1259" t="str">
        <f t="shared" si="7"/>
        <v/>
      </c>
      <c r="M1259" t="str">
        <f>if(Z1259=PROSES!$B$3,T1259,)</f>
        <v/>
      </c>
      <c r="N1259" t="str">
        <f>if(X1259=PROSES!$B$3,T1259,)</f>
        <v/>
      </c>
      <c r="O1259" t="str">
        <f t="shared" si="8"/>
        <v/>
      </c>
      <c r="P1259" t="str">
        <f>if(Z1259=PROSES!$B$1,T1259,)</f>
        <v/>
      </c>
      <c r="Q1259" t="str">
        <f>if(X1259=PROSES!$B$1,T1259,)</f>
        <v/>
      </c>
      <c r="R1259" t="str">
        <f t="shared" si="9"/>
        <v>Kebon Sirih II</v>
      </c>
      <c r="S1259" s="3"/>
      <c r="T1259" s="68" t="s">
        <v>3994</v>
      </c>
      <c r="U1259" s="68" t="s">
        <v>58</v>
      </c>
      <c r="V1259" s="68" t="s">
        <v>58</v>
      </c>
      <c r="W1259" s="68" t="s">
        <v>3995</v>
      </c>
      <c r="X1259" s="68" t="s">
        <v>3996</v>
      </c>
      <c r="Y1259" s="68" t="s">
        <v>66</v>
      </c>
      <c r="Z1259" s="68"/>
      <c r="AA1259" s="112" t="s">
        <v>3997</v>
      </c>
      <c r="AB1259" s="6"/>
      <c r="AC1259" s="6"/>
      <c r="AD1259" s="112">
        <v>0.0</v>
      </c>
      <c r="AE1259" s="112">
        <v>1.0</v>
      </c>
      <c r="AF1259" s="6"/>
      <c r="AG1259" s="112">
        <v>0.049</v>
      </c>
      <c r="AH1259" s="112">
        <v>1.0</v>
      </c>
      <c r="AI1259" s="68" t="s">
        <v>64</v>
      </c>
      <c r="AJ1259" s="112">
        <v>0.0</v>
      </c>
      <c r="AK1259" s="6"/>
      <c r="AL1259" s="6"/>
      <c r="AM1259" s="112">
        <v>0.0</v>
      </c>
      <c r="AN1259" s="112">
        <v>0.0</v>
      </c>
      <c r="AO1259" s="112">
        <v>100.0</v>
      </c>
      <c r="AP1259" s="112">
        <v>1.0</v>
      </c>
      <c r="AQ1259" s="112">
        <v>1.429</v>
      </c>
      <c r="AR1259" s="112">
        <v>0.00496232</v>
      </c>
      <c r="AS1259" s="112">
        <v>80.90972</v>
      </c>
      <c r="AT1259" s="112">
        <v>7.84E-4</v>
      </c>
      <c r="AU1259" s="112">
        <v>0.0049</v>
      </c>
      <c r="AV1259" s="112">
        <v>0.00441</v>
      </c>
      <c r="AW1259" s="112">
        <v>0.00539</v>
      </c>
      <c r="AX1259" s="112">
        <v>0.0</v>
      </c>
      <c r="AY1259" s="112">
        <v>0.2457826</v>
      </c>
      <c r="AZ1259" s="112">
        <v>-73.21368</v>
      </c>
    </row>
    <row r="1260" hidden="1">
      <c r="A1260">
        <f t="shared" si="2"/>
        <v>0</v>
      </c>
      <c r="B1260" t="str">
        <f t="shared" si="3"/>
        <v/>
      </c>
      <c r="C1260" t="str">
        <f>if(and(D$4&gt;1,E1260=PROSES!$D$22),,D1260)</f>
        <v/>
      </c>
      <c r="D1260" s="1" t="str">
        <f>if(and(F$4&gt;1,F1260=PROSES!$B$10),,F1260)</f>
        <v/>
      </c>
      <c r="E1260" t="str">
        <f t="shared" si="4"/>
        <v/>
      </c>
      <c r="F1260" t="str">
        <f t="shared" si="5"/>
        <v/>
      </c>
      <c r="G1260" s="1" t="str">
        <f>if(Z1260=PROSES!$E$29,T1260,)</f>
        <v/>
      </c>
      <c r="H1260" t="str">
        <f>if(X1260=PROSES!$E$29,T1260,)</f>
        <v/>
      </c>
      <c r="I1260" t="str">
        <f t="shared" si="6"/>
        <v/>
      </c>
      <c r="J1260" t="str">
        <f>if(and($K$4&gt;1,R1260=PROSES!$C$2),,K1260)</f>
        <v/>
      </c>
      <c r="K1260" s="1" t="str">
        <f>if(and($L$4&gt;1,L1260=PROSES!$B$2),,L1260)</f>
        <v/>
      </c>
      <c r="L1260" t="str">
        <f t="shared" si="7"/>
        <v/>
      </c>
      <c r="M1260" t="str">
        <f>if(Z1260=PROSES!$B$3,T1260,)</f>
        <v/>
      </c>
      <c r="N1260" t="str">
        <f>if(X1260=PROSES!$B$3,T1260,)</f>
        <v/>
      </c>
      <c r="O1260" t="str">
        <f t="shared" si="8"/>
        <v/>
      </c>
      <c r="P1260" t="str">
        <f>if(Z1260=PROSES!$B$1,T1260,)</f>
        <v/>
      </c>
      <c r="Q1260" t="str">
        <f>if(X1260=PROSES!$B$1,T1260,)</f>
        <v/>
      </c>
      <c r="R1260" t="str">
        <f t="shared" si="9"/>
        <v>Kebon Sirih II</v>
      </c>
      <c r="S1260" s="3"/>
      <c r="T1260" s="68" t="s">
        <v>3998</v>
      </c>
      <c r="U1260" s="68" t="s">
        <v>58</v>
      </c>
      <c r="V1260" s="68" t="s">
        <v>58</v>
      </c>
      <c r="W1260" s="68" t="s">
        <v>3995</v>
      </c>
      <c r="X1260" s="68"/>
      <c r="Y1260" s="112" t="s">
        <v>3999</v>
      </c>
      <c r="Z1260" s="68" t="s">
        <v>3996</v>
      </c>
      <c r="AA1260" s="112" t="s">
        <v>66</v>
      </c>
      <c r="AB1260" s="6"/>
      <c r="AC1260" s="6"/>
      <c r="AD1260" s="112">
        <v>0.0</v>
      </c>
      <c r="AE1260" s="112">
        <v>1.0</v>
      </c>
      <c r="AF1260" s="6"/>
      <c r="AG1260" s="112">
        <v>0.049</v>
      </c>
      <c r="AH1260" s="112">
        <v>1.0</v>
      </c>
      <c r="AI1260" s="68" t="s">
        <v>64</v>
      </c>
      <c r="AJ1260" s="112">
        <v>0.0</v>
      </c>
      <c r="AK1260" s="6"/>
      <c r="AL1260" s="6"/>
      <c r="AM1260" s="112">
        <v>0.0</v>
      </c>
      <c r="AN1260" s="112">
        <v>0.0</v>
      </c>
      <c r="AO1260" s="112">
        <v>100.0</v>
      </c>
      <c r="AP1260" s="112">
        <v>1.0</v>
      </c>
      <c r="AQ1260" s="112">
        <v>1.429</v>
      </c>
      <c r="AR1260" s="112">
        <v>0.00496232</v>
      </c>
      <c r="AS1260" s="112">
        <v>80.90972</v>
      </c>
      <c r="AT1260" s="112">
        <v>7.84E-4</v>
      </c>
      <c r="AU1260" s="112">
        <v>0.0049</v>
      </c>
      <c r="AV1260" s="112">
        <v>0.00441</v>
      </c>
      <c r="AW1260" s="112">
        <v>0.00539</v>
      </c>
      <c r="AX1260" s="112">
        <v>0.0</v>
      </c>
      <c r="AY1260" s="112">
        <v>0.2457826</v>
      </c>
      <c r="AZ1260" s="112">
        <v>-73.21368</v>
      </c>
    </row>
    <row r="1261" hidden="1">
      <c r="A1261">
        <f t="shared" si="2"/>
        <v>0</v>
      </c>
      <c r="B1261" t="str">
        <f t="shared" si="3"/>
        <v/>
      </c>
      <c r="C1261" t="str">
        <f>if(and(D$4&gt;1,E1261=PROSES!$D$22),,D1261)</f>
        <v/>
      </c>
      <c r="D1261" s="1" t="str">
        <f>if(and(F$4&gt;1,F1261=PROSES!$B$10),,F1261)</f>
        <v/>
      </c>
      <c r="E1261" t="str">
        <f t="shared" si="4"/>
        <v/>
      </c>
      <c r="F1261" t="str">
        <f t="shared" si="5"/>
        <v/>
      </c>
      <c r="G1261" s="1" t="str">
        <f>if(Z1261=PROSES!$E$29,T1261,)</f>
        <v/>
      </c>
      <c r="H1261" t="str">
        <f>if(X1261=PROSES!$E$29,T1261,)</f>
        <v/>
      </c>
      <c r="I1261" t="str">
        <f t="shared" si="6"/>
        <v/>
      </c>
      <c r="J1261" t="str">
        <f>if(and($K$4&gt;1,R1261=PROSES!$C$2),,K1261)</f>
        <v/>
      </c>
      <c r="K1261" s="1" t="str">
        <f>if(and($L$4&gt;1,L1261=PROSES!$B$2),,L1261)</f>
        <v/>
      </c>
      <c r="L1261" t="str">
        <f t="shared" si="7"/>
        <v/>
      </c>
      <c r="M1261" t="str">
        <f>if(Z1261=PROSES!$B$3,T1261,)</f>
        <v/>
      </c>
      <c r="N1261" t="str">
        <f>if(X1261=PROSES!$B$3,T1261,)</f>
        <v/>
      </c>
      <c r="O1261" t="str">
        <f t="shared" si="8"/>
        <v/>
      </c>
      <c r="P1261" t="str">
        <f>if(Z1261=PROSES!$B$1,T1261,)</f>
        <v/>
      </c>
      <c r="Q1261" t="str">
        <f>if(X1261=PROSES!$B$1,T1261,)</f>
        <v/>
      </c>
      <c r="R1261" t="str">
        <f t="shared" si="9"/>
        <v>Kebon Sirih II</v>
      </c>
      <c r="S1261" s="3"/>
      <c r="T1261" s="68" t="s">
        <v>4000</v>
      </c>
      <c r="U1261" s="68" t="s">
        <v>58</v>
      </c>
      <c r="V1261" s="68" t="s">
        <v>58</v>
      </c>
      <c r="W1261" s="68" t="s">
        <v>3995</v>
      </c>
      <c r="X1261" s="68" t="s">
        <v>3996</v>
      </c>
      <c r="Y1261" s="112" t="s">
        <v>66</v>
      </c>
      <c r="Z1261" s="68"/>
      <c r="AA1261" s="112" t="s">
        <v>4001</v>
      </c>
      <c r="AB1261" s="6"/>
      <c r="AC1261" s="6"/>
      <c r="AD1261" s="112">
        <v>0.0</v>
      </c>
      <c r="AE1261" s="112">
        <v>1.0</v>
      </c>
      <c r="AF1261" s="6"/>
      <c r="AG1261" s="112">
        <v>0.048</v>
      </c>
      <c r="AH1261" s="112">
        <v>1.0</v>
      </c>
      <c r="AI1261" s="68" t="s">
        <v>64</v>
      </c>
      <c r="AJ1261" s="112">
        <v>0.0</v>
      </c>
      <c r="AK1261" s="6"/>
      <c r="AL1261" s="6"/>
      <c r="AM1261" s="112">
        <v>0.0</v>
      </c>
      <c r="AN1261" s="112">
        <v>0.0</v>
      </c>
      <c r="AO1261" s="112">
        <v>100.0</v>
      </c>
      <c r="AP1261" s="112">
        <v>1.0</v>
      </c>
      <c r="AQ1261" s="112">
        <v>1.429</v>
      </c>
      <c r="AR1261" s="112">
        <v>0.00486105</v>
      </c>
      <c r="AS1261" s="112">
        <v>80.90972</v>
      </c>
      <c r="AT1261" s="112">
        <v>7.68E-4</v>
      </c>
      <c r="AU1261" s="112">
        <v>0.0048</v>
      </c>
      <c r="AV1261" s="112">
        <v>0.00432</v>
      </c>
      <c r="AW1261" s="112">
        <v>0.00528</v>
      </c>
      <c r="AX1261" s="112">
        <v>0.0</v>
      </c>
      <c r="AY1261" s="112">
        <v>0.2457826</v>
      </c>
      <c r="AZ1261" s="112">
        <v>-73.21368</v>
      </c>
    </row>
    <row r="1262" hidden="1">
      <c r="A1262">
        <f t="shared" si="2"/>
        <v>0</v>
      </c>
      <c r="B1262" t="str">
        <f t="shared" si="3"/>
        <v/>
      </c>
      <c r="C1262" t="str">
        <f>if(and(D$4&gt;1,E1262=PROSES!$D$22),,D1262)</f>
        <v/>
      </c>
      <c r="D1262" s="1" t="str">
        <f>if(and(F$4&gt;1,F1262=PROSES!$B$10),,F1262)</f>
        <v/>
      </c>
      <c r="E1262" t="str">
        <f t="shared" si="4"/>
        <v/>
      </c>
      <c r="F1262" t="str">
        <f t="shared" si="5"/>
        <v/>
      </c>
      <c r="G1262" s="1" t="str">
        <f>if(Z1262=PROSES!$E$29,T1262,)</f>
        <v/>
      </c>
      <c r="H1262" t="str">
        <f>if(X1262=PROSES!$E$29,T1262,)</f>
        <v/>
      </c>
      <c r="I1262" t="str">
        <f t="shared" si="6"/>
        <v/>
      </c>
      <c r="J1262" t="str">
        <f>if(and($K$4&gt;1,R1262=PROSES!$C$2),,K1262)</f>
        <v/>
      </c>
      <c r="K1262" s="1" t="str">
        <f>if(and($L$4&gt;1,L1262=PROSES!$B$2),,L1262)</f>
        <v/>
      </c>
      <c r="L1262" t="str">
        <f t="shared" si="7"/>
        <v/>
      </c>
      <c r="M1262" t="str">
        <f>if(Z1262=PROSES!$B$3,T1262,)</f>
        <v/>
      </c>
      <c r="N1262" t="str">
        <f>if(X1262=PROSES!$B$3,T1262,)</f>
        <v/>
      </c>
      <c r="O1262" t="str">
        <f t="shared" si="8"/>
        <v/>
      </c>
      <c r="P1262" t="str">
        <f>if(Z1262=PROSES!$B$1,T1262,)</f>
        <v/>
      </c>
      <c r="Q1262" t="str">
        <f>if(X1262=PROSES!$B$1,T1262,)</f>
        <v/>
      </c>
      <c r="R1262" t="str">
        <f t="shared" si="9"/>
        <v>Kebon Sirih II</v>
      </c>
      <c r="S1262" s="3"/>
      <c r="T1262" s="68" t="s">
        <v>4002</v>
      </c>
      <c r="U1262" s="68" t="s">
        <v>58</v>
      </c>
      <c r="V1262" s="68" t="s">
        <v>58</v>
      </c>
      <c r="W1262" s="68" t="s">
        <v>3995</v>
      </c>
      <c r="X1262" s="68"/>
      <c r="Y1262" s="68" t="s">
        <v>4003</v>
      </c>
      <c r="Z1262" s="68" t="s">
        <v>3996</v>
      </c>
      <c r="AA1262" s="68" t="s">
        <v>66</v>
      </c>
      <c r="AB1262" s="6"/>
      <c r="AC1262" s="6"/>
      <c r="AD1262" s="112">
        <v>0.0</v>
      </c>
      <c r="AE1262" s="112">
        <v>1.0</v>
      </c>
      <c r="AF1262" s="6"/>
      <c r="AG1262" s="112">
        <v>0.035</v>
      </c>
      <c r="AH1262" s="112">
        <v>1.0</v>
      </c>
      <c r="AI1262" s="68" t="s">
        <v>64</v>
      </c>
      <c r="AJ1262" s="112">
        <v>0.0</v>
      </c>
      <c r="AK1262" s="6"/>
      <c r="AL1262" s="6"/>
      <c r="AM1262" s="112">
        <v>0.0</v>
      </c>
      <c r="AN1262" s="112">
        <v>0.0</v>
      </c>
      <c r="AO1262" s="112">
        <v>100.0</v>
      </c>
      <c r="AP1262" s="112">
        <v>1.0</v>
      </c>
      <c r="AQ1262" s="112">
        <v>1.429</v>
      </c>
      <c r="AR1262" s="112">
        <v>0.00354452</v>
      </c>
      <c r="AS1262" s="112">
        <v>80.90972</v>
      </c>
      <c r="AT1262" s="112">
        <v>5.6E-4</v>
      </c>
      <c r="AU1262" s="112">
        <v>0.0035</v>
      </c>
      <c r="AV1262" s="112">
        <v>0.00315</v>
      </c>
      <c r="AW1262" s="112">
        <v>0.00385</v>
      </c>
      <c r="AX1262" s="112">
        <v>0.0</v>
      </c>
      <c r="AY1262" s="112">
        <v>0.2457826</v>
      </c>
      <c r="AZ1262" s="112">
        <v>-73.21368</v>
      </c>
    </row>
    <row r="1263" hidden="1">
      <c r="A1263">
        <f t="shared" si="2"/>
        <v>0</v>
      </c>
      <c r="B1263" t="str">
        <f t="shared" si="3"/>
        <v/>
      </c>
      <c r="C1263" t="str">
        <f>if(and(D$4&gt;1,E1263=PROSES!$D$22),,D1263)</f>
        <v/>
      </c>
      <c r="D1263" s="1" t="str">
        <f>if(and(F$4&gt;1,F1263=PROSES!$B$10),,F1263)</f>
        <v/>
      </c>
      <c r="E1263" t="str">
        <f t="shared" si="4"/>
        <v/>
      </c>
      <c r="F1263" t="str">
        <f t="shared" si="5"/>
        <v/>
      </c>
      <c r="G1263" s="1" t="str">
        <f>if(Z1263=PROSES!$E$29,T1263,)</f>
        <v/>
      </c>
      <c r="H1263" t="str">
        <f>if(X1263=PROSES!$E$29,T1263,)</f>
        <v/>
      </c>
      <c r="I1263" t="str">
        <f t="shared" si="6"/>
        <v/>
      </c>
      <c r="J1263" t="str">
        <f>if(and($K$4&gt;1,R1263=PROSES!$C$2),,K1263)</f>
        <v/>
      </c>
      <c r="K1263" s="1" t="str">
        <f>if(and($L$4&gt;1,L1263=PROSES!$B$2),,L1263)</f>
        <v/>
      </c>
      <c r="L1263" t="str">
        <f t="shared" si="7"/>
        <v/>
      </c>
      <c r="M1263" t="str">
        <f>if(Z1263=PROSES!$B$3,T1263,)</f>
        <v/>
      </c>
      <c r="N1263" t="str">
        <f>if(X1263=PROSES!$B$3,T1263,)</f>
        <v/>
      </c>
      <c r="O1263" t="str">
        <f t="shared" si="8"/>
        <v/>
      </c>
      <c r="P1263" t="str">
        <f>if(Z1263=PROSES!$B$1,T1263,)</f>
        <v/>
      </c>
      <c r="Q1263" t="str">
        <f>if(X1263=PROSES!$B$1,T1263,)</f>
        <v/>
      </c>
      <c r="R1263" t="str">
        <f t="shared" si="9"/>
        <v>CILEGON BARU7SURALAYA7</v>
      </c>
      <c r="S1263" s="3"/>
      <c r="T1263" s="68" t="s">
        <v>2000</v>
      </c>
      <c r="U1263" s="68" t="s">
        <v>75</v>
      </c>
      <c r="V1263" s="68" t="s">
        <v>75</v>
      </c>
      <c r="W1263" s="68" t="s">
        <v>562</v>
      </c>
      <c r="X1263" s="68" t="s">
        <v>654</v>
      </c>
      <c r="Y1263" s="112" t="s">
        <v>280</v>
      </c>
      <c r="Z1263" s="68" t="s">
        <v>2001</v>
      </c>
      <c r="AA1263" s="68" t="s">
        <v>276</v>
      </c>
      <c r="AB1263" s="6"/>
      <c r="AC1263" s="6"/>
      <c r="AD1263" s="112">
        <v>0.0</v>
      </c>
      <c r="AE1263" s="112">
        <v>1.0</v>
      </c>
      <c r="AF1263" s="6"/>
      <c r="AG1263" s="112">
        <v>12.86</v>
      </c>
      <c r="AH1263" s="112">
        <v>1.0</v>
      </c>
      <c r="AI1263" s="68" t="s">
        <v>64</v>
      </c>
      <c r="AJ1263" s="112">
        <v>0.0</v>
      </c>
      <c r="AK1263" s="6"/>
      <c r="AL1263" s="6"/>
      <c r="AM1263" s="112">
        <v>0.0</v>
      </c>
      <c r="AN1263" s="112">
        <v>0.0</v>
      </c>
      <c r="AO1263" s="112">
        <v>100.0</v>
      </c>
      <c r="AP1263" s="112">
        <v>1.0</v>
      </c>
      <c r="AQ1263" s="112">
        <v>2.4</v>
      </c>
      <c r="AR1263" s="112">
        <v>3.625486</v>
      </c>
      <c r="AS1263" s="112">
        <v>84.89205</v>
      </c>
      <c r="AT1263" s="112">
        <v>0.322786</v>
      </c>
      <c r="AU1263" s="112">
        <v>3.611088</v>
      </c>
      <c r="AV1263" s="112">
        <v>2.251786</v>
      </c>
      <c r="AW1263" s="112">
        <v>10.83326</v>
      </c>
      <c r="AX1263" s="112">
        <v>0.0</v>
      </c>
      <c r="AY1263" s="112">
        <v>0.6872964</v>
      </c>
      <c r="AZ1263" s="112">
        <v>-9.846326</v>
      </c>
    </row>
    <row r="1264" hidden="1">
      <c r="A1264">
        <f t="shared" si="2"/>
        <v>0</v>
      </c>
      <c r="B1264" t="str">
        <f t="shared" si="3"/>
        <v/>
      </c>
      <c r="C1264" t="str">
        <f>if(and(D$4&gt;1,E1264=PROSES!$D$22),,D1264)</f>
        <v/>
      </c>
      <c r="D1264" s="1" t="str">
        <f>if(and(F$4&gt;1,F1264=PROSES!$B$10),,F1264)</f>
        <v/>
      </c>
      <c r="E1264" t="str">
        <f t="shared" si="4"/>
        <v/>
      </c>
      <c r="F1264" t="str">
        <f t="shared" si="5"/>
        <v/>
      </c>
      <c r="G1264" s="1" t="str">
        <f>if(Z1264=PROSES!$E$29,T1264,)</f>
        <v/>
      </c>
      <c r="H1264" t="str">
        <f>if(X1264=PROSES!$E$29,T1264,)</f>
        <v/>
      </c>
      <c r="I1264" t="str">
        <f t="shared" si="6"/>
        <v/>
      </c>
      <c r="J1264" t="str">
        <f>if(and($K$4&gt;1,R1264=PROSES!$C$2),,K1264)</f>
        <v/>
      </c>
      <c r="K1264" s="1" t="str">
        <f>if(and($L$4&gt;1,L1264=PROSES!$B$2),,L1264)</f>
        <v/>
      </c>
      <c r="L1264" t="str">
        <f t="shared" si="7"/>
        <v/>
      </c>
      <c r="M1264" t="str">
        <f>if(Z1264=PROSES!$B$3,T1264,)</f>
        <v/>
      </c>
      <c r="N1264" t="str">
        <f>if(X1264=PROSES!$B$3,T1264,)</f>
        <v/>
      </c>
      <c r="O1264" t="str">
        <f t="shared" si="8"/>
        <v/>
      </c>
      <c r="P1264" t="str">
        <f>if(Z1264=PROSES!$B$1,T1264,)</f>
        <v/>
      </c>
      <c r="Q1264" t="str">
        <f>if(X1264=PROSES!$B$1,T1264,)</f>
        <v/>
      </c>
      <c r="R1264" t="str">
        <f t="shared" si="9"/>
        <v>CILEGON BARU7SURALAYA7</v>
      </c>
      <c r="S1264" s="3"/>
      <c r="T1264" s="68" t="s">
        <v>2002</v>
      </c>
      <c r="U1264" s="68" t="s">
        <v>75</v>
      </c>
      <c r="V1264" s="68" t="s">
        <v>75</v>
      </c>
      <c r="W1264" s="68" t="s">
        <v>562</v>
      </c>
      <c r="X1264" s="68" t="s">
        <v>654</v>
      </c>
      <c r="Y1264" s="68" t="s">
        <v>280</v>
      </c>
      <c r="Z1264" s="68" t="s">
        <v>2001</v>
      </c>
      <c r="AA1264" s="68" t="s">
        <v>276</v>
      </c>
      <c r="AB1264" s="6"/>
      <c r="AC1264" s="6"/>
      <c r="AD1264" s="112">
        <v>0.0</v>
      </c>
      <c r="AE1264" s="112">
        <v>1.0</v>
      </c>
      <c r="AF1264" s="6"/>
      <c r="AG1264" s="112">
        <v>12.86</v>
      </c>
      <c r="AH1264" s="112">
        <v>1.0</v>
      </c>
      <c r="AI1264" s="68" t="s">
        <v>64</v>
      </c>
      <c r="AJ1264" s="112">
        <v>0.0</v>
      </c>
      <c r="AK1264" s="6"/>
      <c r="AL1264" s="6"/>
      <c r="AM1264" s="112">
        <v>0.0</v>
      </c>
      <c r="AN1264" s="112">
        <v>0.0</v>
      </c>
      <c r="AO1264" s="112">
        <v>100.0</v>
      </c>
      <c r="AP1264" s="112">
        <v>1.0</v>
      </c>
      <c r="AQ1264" s="112">
        <v>2.4</v>
      </c>
      <c r="AR1264" s="112">
        <v>3.625486</v>
      </c>
      <c r="AS1264" s="112">
        <v>84.89205</v>
      </c>
      <c r="AT1264" s="112">
        <v>0.322786</v>
      </c>
      <c r="AU1264" s="112">
        <v>3.611088</v>
      </c>
      <c r="AV1264" s="112">
        <v>2.251786</v>
      </c>
      <c r="AW1264" s="112">
        <v>10.83326</v>
      </c>
      <c r="AX1264" s="112">
        <v>0.0</v>
      </c>
      <c r="AY1264" s="112">
        <v>0.6872964</v>
      </c>
      <c r="AZ1264" s="112">
        <v>-9.846326</v>
      </c>
    </row>
    <row r="1265" hidden="1">
      <c r="A1265">
        <f t="shared" si="2"/>
        <v>0</v>
      </c>
      <c r="B1265" t="str">
        <f t="shared" si="3"/>
        <v/>
      </c>
      <c r="C1265" t="str">
        <f>if(and(D$4&gt;1,E1265=PROSES!$D$22),,D1265)</f>
        <v/>
      </c>
      <c r="D1265" s="1" t="str">
        <f>if(and(F$4&gt;1,F1265=PROSES!$B$10),,F1265)</f>
        <v/>
      </c>
      <c r="E1265" t="str">
        <f t="shared" si="4"/>
        <v/>
      </c>
      <c r="F1265" t="str">
        <f t="shared" si="5"/>
        <v/>
      </c>
      <c r="G1265" s="1" t="str">
        <f>if(Z1265=PROSES!$E$29,T1265,)</f>
        <v/>
      </c>
      <c r="H1265" t="str">
        <f>if(X1265=PROSES!$E$29,T1265,)</f>
        <v/>
      </c>
      <c r="I1265" t="str">
        <f t="shared" si="6"/>
        <v/>
      </c>
      <c r="J1265" t="str">
        <f>if(and($K$4&gt;1,R1265=PROSES!$C$2),,K1265)</f>
        <v/>
      </c>
      <c r="K1265" s="1" t="str">
        <f>if(and($L$4&gt;1,L1265=PROSES!$B$2),,L1265)</f>
        <v/>
      </c>
      <c r="L1265" t="str">
        <f t="shared" si="7"/>
        <v/>
      </c>
      <c r="M1265" t="str">
        <f>if(Z1265=PROSES!$B$3,T1265,)</f>
        <v/>
      </c>
      <c r="N1265" t="str">
        <f>if(X1265=PROSES!$B$3,T1265,)</f>
        <v/>
      </c>
      <c r="O1265" t="str">
        <f t="shared" si="8"/>
        <v/>
      </c>
      <c r="P1265" t="str">
        <f>if(Z1265=PROSES!$B$1,T1265,)</f>
        <v/>
      </c>
      <c r="Q1265" t="str">
        <f>if(X1265=PROSES!$B$1,T1265,)</f>
        <v/>
      </c>
      <c r="R1265" t="str">
        <f t="shared" si="9"/>
        <v>SURALAYA5MITSUBISHI CHEMICAL</v>
      </c>
      <c r="S1265" s="3"/>
      <c r="T1265" s="68" t="s">
        <v>2003</v>
      </c>
      <c r="U1265" s="68" t="s">
        <v>58</v>
      </c>
      <c r="V1265" s="68" t="s">
        <v>58</v>
      </c>
      <c r="W1265" s="68" t="s">
        <v>4004</v>
      </c>
      <c r="X1265" s="68" t="s">
        <v>2004</v>
      </c>
      <c r="Y1265" s="68" t="s">
        <v>2005</v>
      </c>
      <c r="Z1265" s="68" t="s">
        <v>1489</v>
      </c>
      <c r="AA1265" s="68" t="s">
        <v>61</v>
      </c>
      <c r="AB1265" s="6"/>
      <c r="AC1265" s="6"/>
      <c r="AD1265" s="112">
        <v>0.0</v>
      </c>
      <c r="AE1265" s="112">
        <v>1.0</v>
      </c>
      <c r="AF1265" s="6"/>
      <c r="AG1265" s="112">
        <v>9.4</v>
      </c>
      <c r="AH1265" s="112">
        <v>1.0</v>
      </c>
      <c r="AI1265" s="68" t="s">
        <v>64</v>
      </c>
      <c r="AJ1265" s="112">
        <v>0.0</v>
      </c>
      <c r="AK1265" s="6"/>
      <c r="AL1265" s="6"/>
      <c r="AM1265" s="112">
        <v>0.0</v>
      </c>
      <c r="AN1265" s="112">
        <v>0.0</v>
      </c>
      <c r="AO1265" s="112">
        <v>100.0</v>
      </c>
      <c r="AP1265" s="112">
        <v>1.0</v>
      </c>
      <c r="AQ1265" s="112">
        <v>0.78</v>
      </c>
      <c r="AR1265" s="112">
        <v>3.896886</v>
      </c>
      <c r="AS1265" s="112">
        <v>79.127</v>
      </c>
      <c r="AT1265" s="112">
        <v>0.7350799</v>
      </c>
      <c r="AU1265" s="112">
        <v>3.826928</v>
      </c>
      <c r="AV1265" s="112">
        <v>2.081912</v>
      </c>
      <c r="AW1265" s="112">
        <v>8.662992</v>
      </c>
      <c r="AX1265" s="112">
        <v>0.0</v>
      </c>
      <c r="AY1265" s="112">
        <v>0.4294119</v>
      </c>
      <c r="AZ1265" s="112">
        <v>-4.689388</v>
      </c>
    </row>
    <row r="1266" hidden="1">
      <c r="A1266">
        <f t="shared" si="2"/>
        <v>0</v>
      </c>
      <c r="B1266" t="str">
        <f t="shared" si="3"/>
        <v/>
      </c>
      <c r="C1266" t="str">
        <f>if(and(D$4&gt;1,E1266=PROSES!$D$22),,D1266)</f>
        <v/>
      </c>
      <c r="D1266" s="1" t="str">
        <f>if(and(F$4&gt;1,F1266=PROSES!$B$10),,F1266)</f>
        <v/>
      </c>
      <c r="E1266" t="str">
        <f t="shared" si="4"/>
        <v/>
      </c>
      <c r="F1266" t="str">
        <f t="shared" si="5"/>
        <v/>
      </c>
      <c r="G1266" s="1" t="str">
        <f>if(Z1266=PROSES!$E$29,T1266,)</f>
        <v/>
      </c>
      <c r="H1266" t="str">
        <f>if(X1266=PROSES!$E$29,T1266,)</f>
        <v/>
      </c>
      <c r="I1266" t="str">
        <f t="shared" si="6"/>
        <v/>
      </c>
      <c r="J1266" t="str">
        <f>if(and($K$4&gt;1,R1266=PROSES!$C$2),,K1266)</f>
        <v/>
      </c>
      <c r="K1266" s="1" t="str">
        <f>if(and($L$4&gt;1,L1266=PROSES!$B$2),,L1266)</f>
        <v/>
      </c>
      <c r="L1266" t="str">
        <f t="shared" si="7"/>
        <v/>
      </c>
      <c r="M1266" t="str">
        <f>if(Z1266=PROSES!$B$3,T1266,)</f>
        <v/>
      </c>
      <c r="N1266" t="str">
        <f>if(X1266=PROSES!$B$3,T1266,)</f>
        <v/>
      </c>
      <c r="O1266" t="str">
        <f t="shared" si="8"/>
        <v/>
      </c>
      <c r="P1266" t="str">
        <f>if(Z1266=PROSES!$B$1,T1266,)</f>
        <v/>
      </c>
      <c r="Q1266" t="str">
        <f>if(X1266=PROSES!$B$1,T1266,)</f>
        <v/>
      </c>
      <c r="R1266" t="str">
        <f t="shared" si="9"/>
        <v>SURALAYA5PRIMA ETHYCOLINDO</v>
      </c>
      <c r="S1266" s="3"/>
      <c r="T1266" s="68" t="s">
        <v>2006</v>
      </c>
      <c r="U1266" s="68" t="s">
        <v>58</v>
      </c>
      <c r="V1266" s="68" t="s">
        <v>58</v>
      </c>
      <c r="W1266" s="68" t="s">
        <v>282</v>
      </c>
      <c r="X1266" s="68" t="s">
        <v>2004</v>
      </c>
      <c r="Y1266" s="68" t="s">
        <v>108</v>
      </c>
      <c r="Z1266" s="68" t="s">
        <v>2007</v>
      </c>
      <c r="AA1266" s="68" t="s">
        <v>61</v>
      </c>
      <c r="AB1266" s="6"/>
      <c r="AC1266" s="6"/>
      <c r="AD1266" s="112">
        <v>0.0</v>
      </c>
      <c r="AE1266" s="112">
        <v>1.0</v>
      </c>
      <c r="AF1266" s="6"/>
      <c r="AG1266" s="112">
        <v>6.7</v>
      </c>
      <c r="AH1266" s="112">
        <v>1.0</v>
      </c>
      <c r="AI1266" s="68" t="s">
        <v>64</v>
      </c>
      <c r="AJ1266" s="112">
        <v>0.0</v>
      </c>
      <c r="AK1266" s="6"/>
      <c r="AL1266" s="6"/>
      <c r="AM1266" s="112">
        <v>0.0</v>
      </c>
      <c r="AN1266" s="112">
        <v>0.0</v>
      </c>
      <c r="AO1266" s="112">
        <v>100.0</v>
      </c>
      <c r="AP1266" s="112">
        <v>1.0</v>
      </c>
      <c r="AQ1266" s="112">
        <v>1.56</v>
      </c>
      <c r="AR1266" s="112">
        <v>1.904058</v>
      </c>
      <c r="AS1266" s="112">
        <v>81.68457</v>
      </c>
      <c r="AT1266" s="112">
        <v>0.27537</v>
      </c>
      <c r="AU1266" s="112">
        <v>1.88404</v>
      </c>
      <c r="AV1266" s="112">
        <v>1.28037</v>
      </c>
      <c r="AW1266" s="112">
        <v>5.65212</v>
      </c>
      <c r="AX1266" s="112">
        <v>0.0</v>
      </c>
      <c r="AY1266" s="112">
        <v>0.6827177</v>
      </c>
      <c r="AZ1266" s="112">
        <v>-6.618521</v>
      </c>
    </row>
    <row r="1267" hidden="1">
      <c r="A1267">
        <f t="shared" si="2"/>
        <v>0</v>
      </c>
      <c r="B1267" t="str">
        <f t="shared" si="3"/>
        <v/>
      </c>
      <c r="C1267" t="str">
        <f>if(and(D$4&gt;1,E1267=PROSES!$D$22),,D1267)</f>
        <v/>
      </c>
      <c r="D1267" s="1" t="str">
        <f>if(and(F$4&gt;1,F1267=PROSES!$B$10),,F1267)</f>
        <v/>
      </c>
      <c r="E1267" t="str">
        <f t="shared" si="4"/>
        <v/>
      </c>
      <c r="F1267" t="str">
        <f t="shared" si="5"/>
        <v/>
      </c>
      <c r="G1267" s="1" t="str">
        <f>if(Z1267=PROSES!$E$29,T1267,)</f>
        <v/>
      </c>
      <c r="H1267" t="str">
        <f>if(X1267=PROSES!$E$29,T1267,)</f>
        <v/>
      </c>
      <c r="I1267" t="str">
        <f t="shared" si="6"/>
        <v/>
      </c>
      <c r="J1267" t="str">
        <f>if(and($K$4&gt;1,R1267=PROSES!$C$2),,K1267)</f>
        <v/>
      </c>
      <c r="K1267" s="1" t="str">
        <f>if(and($L$4&gt;1,L1267=PROSES!$B$2),,L1267)</f>
        <v/>
      </c>
      <c r="L1267" t="str">
        <f t="shared" si="7"/>
        <v/>
      </c>
      <c r="M1267" t="str">
        <f>if(Z1267=PROSES!$B$3,T1267,)</f>
        <v/>
      </c>
      <c r="N1267" t="str">
        <f>if(X1267=PROSES!$B$3,T1267,)</f>
        <v/>
      </c>
      <c r="O1267" t="str">
        <f t="shared" si="8"/>
        <v/>
      </c>
      <c r="P1267" t="str">
        <f>if(Z1267=PROSES!$B$1,T1267,)</f>
        <v/>
      </c>
      <c r="Q1267" t="str">
        <f>if(X1267=PROSES!$B$1,T1267,)</f>
        <v/>
      </c>
      <c r="R1267" t="str">
        <f t="shared" si="9"/>
        <v>SURALAYA7SURALAYA BARU</v>
      </c>
      <c r="S1267" s="3"/>
      <c r="T1267" s="68" t="s">
        <v>2008</v>
      </c>
      <c r="U1267" s="68" t="s">
        <v>75</v>
      </c>
      <c r="V1267" s="68" t="s">
        <v>75</v>
      </c>
      <c r="W1267" s="68" t="s">
        <v>1294</v>
      </c>
      <c r="X1267" s="68" t="s">
        <v>2001</v>
      </c>
      <c r="Y1267" s="68" t="s">
        <v>276</v>
      </c>
      <c r="Z1267" s="68" t="s">
        <v>1295</v>
      </c>
      <c r="AA1267" s="68" t="s">
        <v>1289</v>
      </c>
      <c r="AB1267" s="6"/>
      <c r="AC1267" s="6"/>
      <c r="AD1267" s="112">
        <v>0.0</v>
      </c>
      <c r="AE1267" s="112">
        <v>1.0</v>
      </c>
      <c r="AF1267" s="6"/>
      <c r="AG1267" s="112">
        <v>1.25</v>
      </c>
      <c r="AH1267" s="112">
        <v>1.0</v>
      </c>
      <c r="AI1267" s="68" t="s">
        <v>64</v>
      </c>
      <c r="AJ1267" s="112">
        <v>0.0</v>
      </c>
      <c r="AK1267" s="6"/>
      <c r="AL1267" s="6"/>
      <c r="AM1267" s="112">
        <v>0.0</v>
      </c>
      <c r="AN1267" s="112">
        <v>0.0</v>
      </c>
      <c r="AO1267" s="112">
        <v>100.0</v>
      </c>
      <c r="AP1267" s="112">
        <v>1.0</v>
      </c>
      <c r="AQ1267" s="112">
        <v>2.808</v>
      </c>
      <c r="AR1267" s="112">
        <v>0.5080538</v>
      </c>
      <c r="AS1267" s="112">
        <v>76.1347</v>
      </c>
      <c r="AT1267" s="112">
        <v>0.12175</v>
      </c>
      <c r="AU1267" s="112">
        <v>0.49325</v>
      </c>
      <c r="AV1267" s="112">
        <v>0.30875</v>
      </c>
      <c r="AW1267" s="112">
        <v>1.48</v>
      </c>
      <c r="AX1267" s="112">
        <v>0.0</v>
      </c>
      <c r="AY1267" s="112">
        <v>0.6589283</v>
      </c>
      <c r="AZ1267" s="112">
        <v>3.13437</v>
      </c>
    </row>
    <row r="1268" hidden="1">
      <c r="A1268">
        <f t="shared" si="2"/>
        <v>0</v>
      </c>
      <c r="B1268" t="str">
        <f t="shared" si="3"/>
        <v/>
      </c>
      <c r="C1268" t="str">
        <f>if(and(D$4&gt;1,E1268=PROSES!$D$22),,D1268)</f>
        <v/>
      </c>
      <c r="D1268" s="1" t="str">
        <f>if(and(F$4&gt;1,F1268=PROSES!$B$10),,F1268)</f>
        <v/>
      </c>
      <c r="E1268" t="str">
        <f t="shared" si="4"/>
        <v/>
      </c>
      <c r="F1268" t="str">
        <f t="shared" si="5"/>
        <v/>
      </c>
      <c r="G1268" s="1" t="str">
        <f>if(Z1268=PROSES!$E$29,T1268,)</f>
        <v/>
      </c>
      <c r="H1268" t="str">
        <f>if(X1268=PROSES!$E$29,T1268,)</f>
        <v/>
      </c>
      <c r="I1268" t="str">
        <f t="shared" si="6"/>
        <v/>
      </c>
      <c r="J1268" t="str">
        <f>if(and($K$4&gt;1,R1268=PROSES!$C$2),,K1268)</f>
        <v/>
      </c>
      <c r="K1268" s="1" t="str">
        <f>if(and($L$4&gt;1,L1268=PROSES!$B$2),,L1268)</f>
        <v/>
      </c>
      <c r="L1268" t="str">
        <f t="shared" si="7"/>
        <v/>
      </c>
      <c r="M1268" t="str">
        <f>if(Z1268=PROSES!$B$3,T1268,)</f>
        <v/>
      </c>
      <c r="N1268" t="str">
        <f>if(X1268=PROSES!$B$3,T1268,)</f>
        <v/>
      </c>
      <c r="O1268" t="str">
        <f t="shared" si="8"/>
        <v/>
      </c>
      <c r="P1268" t="str">
        <f>if(Z1268=PROSES!$B$1,T1268,)</f>
        <v/>
      </c>
      <c r="Q1268" t="str">
        <f>if(X1268=PROSES!$B$1,T1268,)</f>
        <v/>
      </c>
      <c r="R1268" t="str">
        <f t="shared" si="9"/>
        <v>SURALAYA BARU</v>
      </c>
      <c r="S1268" s="3"/>
      <c r="T1268" s="68" t="s">
        <v>4005</v>
      </c>
      <c r="U1268" s="68" t="s">
        <v>115</v>
      </c>
      <c r="V1268" s="68" t="s">
        <v>115</v>
      </c>
      <c r="W1268" s="68" t="s">
        <v>1584</v>
      </c>
      <c r="X1268" s="68" t="s">
        <v>1295</v>
      </c>
      <c r="Y1268" s="68" t="s">
        <v>1289</v>
      </c>
      <c r="Z1268" s="68"/>
      <c r="AA1268" s="68" t="s">
        <v>612</v>
      </c>
      <c r="AB1268" s="6"/>
      <c r="AC1268" s="6"/>
      <c r="AD1268" s="112">
        <v>0.0</v>
      </c>
      <c r="AE1268" s="112">
        <v>1.0</v>
      </c>
      <c r="AF1268" s="6"/>
      <c r="AG1268" s="112">
        <v>1.1</v>
      </c>
      <c r="AH1268" s="112">
        <v>1.0</v>
      </c>
      <c r="AI1268" s="68" t="s">
        <v>64</v>
      </c>
      <c r="AJ1268" s="112">
        <v>0.0</v>
      </c>
      <c r="AK1268" s="6"/>
      <c r="AL1268" s="6"/>
      <c r="AM1268" s="112">
        <v>0.0</v>
      </c>
      <c r="AN1268" s="112">
        <v>0.0</v>
      </c>
      <c r="AO1268" s="112">
        <v>100.0</v>
      </c>
      <c r="AP1268" s="112">
        <v>1.0</v>
      </c>
      <c r="AQ1268" s="112">
        <v>3.24</v>
      </c>
      <c r="AR1268" s="112">
        <v>0.2989404</v>
      </c>
      <c r="AS1268" s="112">
        <v>86.30794</v>
      </c>
      <c r="AT1268" s="112">
        <v>0.01925</v>
      </c>
      <c r="AU1268" s="112">
        <v>0.29832</v>
      </c>
      <c r="AV1268" s="112">
        <v>0.18425</v>
      </c>
      <c r="AW1268" s="112">
        <v>0.89496</v>
      </c>
      <c r="AX1268" s="112">
        <v>0.0</v>
      </c>
      <c r="AY1268" s="112">
        <v>0.6902545</v>
      </c>
      <c r="AZ1268" s="112">
        <v>-11.76665</v>
      </c>
    </row>
    <row r="1269" hidden="1">
      <c r="A1269">
        <f t="shared" si="2"/>
        <v>0</v>
      </c>
      <c r="B1269" t="str">
        <f t="shared" si="3"/>
        <v/>
      </c>
      <c r="C1269" t="str">
        <f>if(and(D$4&gt;1,E1269=PROSES!$D$22),,D1269)</f>
        <v/>
      </c>
      <c r="D1269" s="1" t="str">
        <f>if(and(F$4&gt;1,F1269=PROSES!$B$10),,F1269)</f>
        <v/>
      </c>
      <c r="E1269" t="str">
        <f t="shared" si="4"/>
        <v/>
      </c>
      <c r="F1269" t="str">
        <f t="shared" si="5"/>
        <v/>
      </c>
      <c r="G1269" s="1" t="str">
        <f>if(Z1269=PROSES!$E$29,T1269,)</f>
        <v/>
      </c>
      <c r="H1269" t="str">
        <f>if(X1269=PROSES!$E$29,T1269,)</f>
        <v/>
      </c>
      <c r="I1269" t="str">
        <f t="shared" si="6"/>
        <v/>
      </c>
      <c r="J1269" t="str">
        <f>if(and($K$4&gt;1,R1269=PROSES!$C$2),,K1269)</f>
        <v/>
      </c>
      <c r="K1269" s="1" t="str">
        <f>if(and($L$4&gt;1,L1269=PROSES!$B$2),,L1269)</f>
        <v/>
      </c>
      <c r="L1269" t="str">
        <f t="shared" si="7"/>
        <v/>
      </c>
      <c r="M1269" t="str">
        <f>if(Z1269=PROSES!$B$3,T1269,)</f>
        <v/>
      </c>
      <c r="N1269" t="str">
        <f>if(X1269=PROSES!$B$3,T1269,)</f>
        <v/>
      </c>
      <c r="O1269" t="str">
        <f t="shared" si="8"/>
        <v/>
      </c>
      <c r="P1269" t="str">
        <f>if(Z1269=PROSES!$B$1,T1269,)</f>
        <v/>
      </c>
      <c r="Q1269" t="str">
        <f>if(X1269=PROSES!$B$1,T1269,)</f>
        <v/>
      </c>
      <c r="R1269" t="str">
        <f t="shared" si="9"/>
        <v>SURALAYA7</v>
      </c>
      <c r="S1269" s="3"/>
      <c r="T1269" s="68" t="s">
        <v>4006</v>
      </c>
      <c r="U1269" s="68" t="s">
        <v>115</v>
      </c>
      <c r="V1269" s="68" t="s">
        <v>115</v>
      </c>
      <c r="W1269" s="68" t="s">
        <v>4007</v>
      </c>
      <c r="X1269" s="68" t="s">
        <v>2001</v>
      </c>
      <c r="Y1269" s="68" t="s">
        <v>276</v>
      </c>
      <c r="Z1269" s="68"/>
      <c r="AA1269" s="68" t="s">
        <v>612</v>
      </c>
      <c r="AB1269" s="6"/>
      <c r="AC1269" s="6"/>
      <c r="AD1269" s="112">
        <v>0.0</v>
      </c>
      <c r="AE1269" s="112">
        <v>1.0</v>
      </c>
      <c r="AF1269" s="6"/>
      <c r="AG1269" s="112">
        <v>1.0</v>
      </c>
      <c r="AH1269" s="112">
        <v>1.0</v>
      </c>
      <c r="AI1269" s="68" t="s">
        <v>64</v>
      </c>
      <c r="AJ1269" s="112">
        <v>0.0</v>
      </c>
      <c r="AK1269" s="6"/>
      <c r="AL1269" s="6"/>
      <c r="AM1269" s="112">
        <v>0.0</v>
      </c>
      <c r="AN1269" s="112">
        <v>0.0</v>
      </c>
      <c r="AO1269" s="112">
        <v>100.0</v>
      </c>
      <c r="AP1269" s="112">
        <v>1.0</v>
      </c>
      <c r="AQ1269" s="112">
        <v>2.371</v>
      </c>
      <c r="AR1269" s="112">
        <v>0.1704963</v>
      </c>
      <c r="AS1269" s="112">
        <v>85.62707</v>
      </c>
      <c r="AT1269" s="112">
        <v>0.013</v>
      </c>
      <c r="AU1269" s="112">
        <v>0.17</v>
      </c>
      <c r="AV1269" s="112">
        <v>0.058</v>
      </c>
      <c r="AW1269" s="112">
        <v>0.071</v>
      </c>
      <c r="AX1269" s="112">
        <v>54.68605</v>
      </c>
      <c r="AY1269" s="112">
        <v>0.2126095</v>
      </c>
      <c r="AZ1269" s="112">
        <v>-151.1831</v>
      </c>
    </row>
    <row r="1270" hidden="1">
      <c r="A1270">
        <f t="shared" si="2"/>
        <v>0</v>
      </c>
      <c r="B1270" t="str">
        <f t="shared" si="3"/>
        <v/>
      </c>
      <c r="C1270" t="str">
        <f>if(and(D$4&gt;1,E1270=PROSES!$D$22),,D1270)</f>
        <v/>
      </c>
      <c r="D1270" s="1" t="str">
        <f>if(and(F$4&gt;1,F1270=PROSES!$B$10),,F1270)</f>
        <v/>
      </c>
      <c r="E1270" t="str">
        <f t="shared" si="4"/>
        <v/>
      </c>
      <c r="F1270" t="str">
        <f t="shared" si="5"/>
        <v/>
      </c>
      <c r="G1270" s="1" t="str">
        <f>if(Z1270=PROSES!$E$29,T1270,)</f>
        <v/>
      </c>
      <c r="H1270" t="str">
        <f>if(X1270=PROSES!$E$29,T1270,)</f>
        <v/>
      </c>
      <c r="I1270" t="str">
        <f t="shared" si="6"/>
        <v/>
      </c>
      <c r="J1270" t="str">
        <f>if(and($K$4&gt;1,R1270=PROSES!$C$2),,K1270)</f>
        <v/>
      </c>
      <c r="K1270" s="1" t="str">
        <f>if(and($L$4&gt;1,L1270=PROSES!$B$2),,L1270)</f>
        <v/>
      </c>
      <c r="L1270" t="str">
        <f t="shared" si="7"/>
        <v/>
      </c>
      <c r="M1270" t="str">
        <f>if(Z1270=PROSES!$B$3,T1270,)</f>
        <v/>
      </c>
      <c r="N1270" t="str">
        <f>if(X1270=PROSES!$B$3,T1270,)</f>
        <v/>
      </c>
      <c r="O1270" t="str">
        <f t="shared" si="8"/>
        <v/>
      </c>
      <c r="P1270" t="str">
        <f>if(Z1270=PROSES!$B$1,T1270,)</f>
        <v/>
      </c>
      <c r="Q1270" t="str">
        <f>if(X1270=PROSES!$B$1,T1270,)</f>
        <v/>
      </c>
      <c r="R1270" t="str">
        <f t="shared" si="9"/>
        <v>SALAK BARUCIBADAK BARU5</v>
      </c>
      <c r="S1270" s="3"/>
      <c r="T1270" s="68" t="s">
        <v>2009</v>
      </c>
      <c r="U1270" s="68" t="s">
        <v>58</v>
      </c>
      <c r="V1270" s="68" t="s">
        <v>58</v>
      </c>
      <c r="W1270" s="68" t="s">
        <v>90</v>
      </c>
      <c r="X1270" s="68" t="s">
        <v>263</v>
      </c>
      <c r="Y1270" s="68" t="s">
        <v>66</v>
      </c>
      <c r="Z1270" s="68" t="s">
        <v>245</v>
      </c>
      <c r="AA1270" s="68" t="s">
        <v>66</v>
      </c>
      <c r="AB1270" s="6"/>
      <c r="AC1270" s="6"/>
      <c r="AD1270" s="112">
        <v>0.0</v>
      </c>
      <c r="AE1270" s="112">
        <v>1.0</v>
      </c>
      <c r="AF1270" s="6"/>
      <c r="AG1270" s="112">
        <v>28.903</v>
      </c>
      <c r="AH1270" s="112">
        <v>1.0</v>
      </c>
      <c r="AI1270" s="68" t="s">
        <v>64</v>
      </c>
      <c r="AJ1270" s="112">
        <v>0.0</v>
      </c>
      <c r="AK1270" s="6"/>
      <c r="AL1270" s="6"/>
      <c r="AM1270" s="112">
        <v>0.0</v>
      </c>
      <c r="AN1270" s="112">
        <v>0.0</v>
      </c>
      <c r="AO1270" s="112">
        <v>100.0</v>
      </c>
      <c r="AP1270" s="112">
        <v>1.0</v>
      </c>
      <c r="AQ1270" s="112">
        <v>1.62</v>
      </c>
      <c r="AR1270" s="112">
        <v>8.189816</v>
      </c>
      <c r="AS1270" s="112">
        <v>82.15014</v>
      </c>
      <c r="AT1270" s="112">
        <v>1.118546</v>
      </c>
      <c r="AU1270" s="112">
        <v>8.113072</v>
      </c>
      <c r="AV1270" s="112">
        <v>5.453996</v>
      </c>
      <c r="AW1270" s="112">
        <v>24.33922</v>
      </c>
      <c r="AX1270" s="112">
        <v>0.0</v>
      </c>
      <c r="AY1270" s="112">
        <v>0.683587</v>
      </c>
      <c r="AZ1270" s="112">
        <v>-7.109503</v>
      </c>
    </row>
    <row r="1271" hidden="1">
      <c r="A1271">
        <f t="shared" si="2"/>
        <v>0</v>
      </c>
      <c r="B1271" t="str">
        <f t="shared" si="3"/>
        <v/>
      </c>
      <c r="C1271" t="str">
        <f>if(and(D$4&gt;1,E1271=PROSES!$D$22),,D1271)</f>
        <v/>
      </c>
      <c r="D1271" s="1" t="str">
        <f>if(and(F$4&gt;1,F1271=PROSES!$B$10),,F1271)</f>
        <v/>
      </c>
      <c r="E1271" t="str">
        <f t="shared" si="4"/>
        <v/>
      </c>
      <c r="F1271" t="str">
        <f t="shared" si="5"/>
        <v/>
      </c>
      <c r="G1271" s="1" t="str">
        <f>if(Z1271=PROSES!$E$29,T1271,)</f>
        <v/>
      </c>
      <c r="H1271" t="str">
        <f>if(X1271=PROSES!$E$29,T1271,)</f>
        <v/>
      </c>
      <c r="I1271" t="str">
        <f t="shared" si="6"/>
        <v/>
      </c>
      <c r="J1271" t="str">
        <f>if(and($K$4&gt;1,R1271=PROSES!$C$2),,K1271)</f>
        <v/>
      </c>
      <c r="K1271" s="1" t="str">
        <f>if(and($L$4&gt;1,L1271=PROSES!$B$2),,L1271)</f>
        <v/>
      </c>
      <c r="L1271" t="str">
        <f t="shared" si="7"/>
        <v/>
      </c>
      <c r="M1271" t="str">
        <f>if(Z1271=PROSES!$B$3,T1271,)</f>
        <v/>
      </c>
      <c r="N1271" t="str">
        <f>if(X1271=PROSES!$B$3,T1271,)</f>
        <v/>
      </c>
      <c r="O1271" t="str">
        <f t="shared" si="8"/>
        <v/>
      </c>
      <c r="P1271" t="str">
        <f>if(Z1271=PROSES!$B$1,T1271,)</f>
        <v/>
      </c>
      <c r="Q1271" t="str">
        <f>if(X1271=PROSES!$B$1,T1271,)</f>
        <v/>
      </c>
      <c r="R1271" t="str">
        <f t="shared" si="9"/>
        <v>SUKOLILO5KENJERAN5</v>
      </c>
      <c r="S1271" s="3"/>
      <c r="T1271" s="68" t="s">
        <v>2010</v>
      </c>
      <c r="U1271" s="68" t="s">
        <v>82</v>
      </c>
      <c r="V1271" s="68" t="s">
        <v>82</v>
      </c>
      <c r="W1271" s="114" t="s">
        <v>315</v>
      </c>
      <c r="X1271" s="68" t="s">
        <v>1875</v>
      </c>
      <c r="Y1271" s="68" t="s">
        <v>88</v>
      </c>
      <c r="Z1271" s="68" t="s">
        <v>1201</v>
      </c>
      <c r="AA1271" s="114" t="s">
        <v>85</v>
      </c>
      <c r="AB1271" s="6"/>
      <c r="AC1271" s="6"/>
      <c r="AD1271" s="112">
        <v>0.0</v>
      </c>
      <c r="AE1271" s="112">
        <v>1.0</v>
      </c>
      <c r="AF1271" s="6"/>
      <c r="AG1271" s="112">
        <v>4.37</v>
      </c>
      <c r="AH1271" s="112">
        <v>1.0</v>
      </c>
      <c r="AI1271" s="68" t="s">
        <v>64</v>
      </c>
      <c r="AJ1271" s="112">
        <v>0.0</v>
      </c>
      <c r="AK1271" s="6"/>
      <c r="AL1271" s="6"/>
      <c r="AM1271" s="112">
        <v>0.0</v>
      </c>
      <c r="AN1271" s="112">
        <v>0.0</v>
      </c>
      <c r="AO1271" s="112">
        <v>100.0</v>
      </c>
      <c r="AP1271" s="112">
        <v>1.0</v>
      </c>
      <c r="AQ1271" s="112">
        <v>0.74</v>
      </c>
      <c r="AR1271" s="112">
        <v>1.730881</v>
      </c>
      <c r="AS1271" s="112">
        <v>77.04442</v>
      </c>
      <c r="AT1271" s="112">
        <v>0.388056</v>
      </c>
      <c r="AU1271" s="112">
        <v>1.68682</v>
      </c>
      <c r="AV1271" s="112">
        <v>1.04443</v>
      </c>
      <c r="AW1271" s="112">
        <v>5.06046</v>
      </c>
      <c r="AX1271" s="112">
        <v>0.0</v>
      </c>
      <c r="AY1271" s="112">
        <v>0.6618785</v>
      </c>
      <c r="AZ1271" s="112">
        <v>1.945686</v>
      </c>
    </row>
    <row r="1272" hidden="1">
      <c r="A1272">
        <f t="shared" si="2"/>
        <v>0</v>
      </c>
      <c r="B1272" t="str">
        <f t="shared" si="3"/>
        <v/>
      </c>
      <c r="C1272" t="str">
        <f>if(and(D$4&gt;1,E1272=PROSES!$D$22),,D1272)</f>
        <v/>
      </c>
      <c r="D1272" s="1" t="str">
        <f>if(and(F$4&gt;1,F1272=PROSES!$B$10),,F1272)</f>
        <v/>
      </c>
      <c r="E1272" t="str">
        <f t="shared" si="4"/>
        <v/>
      </c>
      <c r="F1272" t="str">
        <f t="shared" si="5"/>
        <v/>
      </c>
      <c r="G1272" s="1" t="str">
        <f>if(Z1272=PROSES!$E$29,T1272,)</f>
        <v/>
      </c>
      <c r="H1272" t="str">
        <f>if(X1272=PROSES!$E$29,T1272,)</f>
        <v/>
      </c>
      <c r="I1272" t="str">
        <f t="shared" si="6"/>
        <v/>
      </c>
      <c r="J1272" t="str">
        <f>if(and($K$4&gt;1,R1272=PROSES!$C$2),,K1272)</f>
        <v/>
      </c>
      <c r="K1272" s="1" t="str">
        <f>if(and($L$4&gt;1,L1272=PROSES!$B$2),,L1272)</f>
        <v/>
      </c>
      <c r="L1272" t="str">
        <f t="shared" si="7"/>
        <v/>
      </c>
      <c r="M1272" t="str">
        <f>if(Z1272=PROSES!$B$3,T1272,)</f>
        <v/>
      </c>
      <c r="N1272" t="str">
        <f>if(X1272=PROSES!$B$3,T1272,)</f>
        <v/>
      </c>
      <c r="O1272" t="str">
        <f t="shared" si="8"/>
        <v/>
      </c>
      <c r="P1272" t="str">
        <f>if(Z1272=PROSES!$B$1,T1272,)</f>
        <v/>
      </c>
      <c r="Q1272" t="str">
        <f>if(X1272=PROSES!$B$1,T1272,)</f>
        <v/>
      </c>
      <c r="R1272" t="str">
        <f t="shared" si="9"/>
        <v>SUKOLILO5KENJERAN5</v>
      </c>
      <c r="S1272" s="3"/>
      <c r="T1272" s="68" t="s">
        <v>2011</v>
      </c>
      <c r="U1272" s="68" t="s">
        <v>82</v>
      </c>
      <c r="V1272" s="68" t="s">
        <v>82</v>
      </c>
      <c r="W1272" s="114" t="s">
        <v>315</v>
      </c>
      <c r="X1272" s="68" t="s">
        <v>1875</v>
      </c>
      <c r="Y1272" s="68" t="s">
        <v>88</v>
      </c>
      <c r="Z1272" s="68" t="s">
        <v>1201</v>
      </c>
      <c r="AA1272" s="68" t="s">
        <v>85</v>
      </c>
      <c r="AB1272" s="6"/>
      <c r="AC1272" s="6"/>
      <c r="AD1272" s="112">
        <v>0.0</v>
      </c>
      <c r="AE1272" s="112">
        <v>1.0</v>
      </c>
      <c r="AF1272" s="6"/>
      <c r="AG1272" s="112">
        <v>4.37</v>
      </c>
      <c r="AH1272" s="112">
        <v>1.0</v>
      </c>
      <c r="AI1272" s="68" t="s">
        <v>64</v>
      </c>
      <c r="AJ1272" s="112">
        <v>0.0</v>
      </c>
      <c r="AK1272" s="6"/>
      <c r="AL1272" s="6"/>
      <c r="AM1272" s="112">
        <v>0.0</v>
      </c>
      <c r="AN1272" s="112">
        <v>0.0</v>
      </c>
      <c r="AO1272" s="112">
        <v>100.0</v>
      </c>
      <c r="AP1272" s="112">
        <v>1.0</v>
      </c>
      <c r="AQ1272" s="112">
        <v>0.74</v>
      </c>
      <c r="AR1272" s="112">
        <v>1.730881</v>
      </c>
      <c r="AS1272" s="112">
        <v>77.04442</v>
      </c>
      <c r="AT1272" s="112">
        <v>0.388056</v>
      </c>
      <c r="AU1272" s="112">
        <v>1.68682</v>
      </c>
      <c r="AV1272" s="112">
        <v>1.04443</v>
      </c>
      <c r="AW1272" s="112">
        <v>5.06046</v>
      </c>
      <c r="AX1272" s="112">
        <v>0.0</v>
      </c>
      <c r="AY1272" s="112">
        <v>0.6618785</v>
      </c>
      <c r="AZ1272" s="112">
        <v>1.945686</v>
      </c>
    </row>
    <row r="1273" hidden="1">
      <c r="A1273">
        <f t="shared" si="2"/>
        <v>0</v>
      </c>
      <c r="B1273" t="str">
        <f t="shared" si="3"/>
        <v/>
      </c>
      <c r="C1273" t="str">
        <f>if(and(D$4&gt;1,E1273=PROSES!$D$22),,D1273)</f>
        <v/>
      </c>
      <c r="D1273" s="1" t="str">
        <f>if(and(F$4&gt;1,F1273=PROSES!$B$10),,F1273)</f>
        <v/>
      </c>
      <c r="E1273" t="str">
        <f t="shared" si="4"/>
        <v/>
      </c>
      <c r="F1273" t="str">
        <f t="shared" si="5"/>
        <v/>
      </c>
      <c r="G1273" s="1" t="str">
        <f>if(Z1273=PROSES!$E$29,T1273,)</f>
        <v/>
      </c>
      <c r="H1273" t="str">
        <f>if(X1273=PROSES!$E$29,T1273,)</f>
        <v/>
      </c>
      <c r="I1273" t="str">
        <f t="shared" si="6"/>
        <v/>
      </c>
      <c r="J1273" t="str">
        <f>if(and($K$4&gt;1,R1273=PROSES!$C$2),,K1273)</f>
        <v/>
      </c>
      <c r="K1273" s="1" t="str">
        <f>if(and($L$4&gt;1,L1273=PROSES!$B$2),,L1273)</f>
        <v/>
      </c>
      <c r="L1273" t="str">
        <f t="shared" si="7"/>
        <v/>
      </c>
      <c r="M1273" t="str">
        <f>if(Z1273=PROSES!$B$3,T1273,)</f>
        <v/>
      </c>
      <c r="N1273" t="str">
        <f>if(X1273=PROSES!$B$3,T1273,)</f>
        <v/>
      </c>
      <c r="O1273" t="str">
        <f t="shared" si="8"/>
        <v/>
      </c>
      <c r="P1273" t="str">
        <f>if(Z1273=PROSES!$B$1,T1273,)</f>
        <v/>
      </c>
      <c r="Q1273" t="str">
        <f>if(X1273=PROSES!$B$1,T1273,)</f>
        <v/>
      </c>
      <c r="R1273" t="str">
        <f t="shared" si="9"/>
        <v>SUKOLILO5</v>
      </c>
      <c r="S1273" s="3"/>
      <c r="T1273" s="68" t="s">
        <v>2012</v>
      </c>
      <c r="U1273" s="68" t="s">
        <v>82</v>
      </c>
      <c r="V1273" s="68" t="s">
        <v>82</v>
      </c>
      <c r="W1273" s="68" t="s">
        <v>2013</v>
      </c>
      <c r="X1273" s="68" t="s">
        <v>1875</v>
      </c>
      <c r="Y1273" s="68" t="s">
        <v>88</v>
      </c>
      <c r="Z1273" s="68"/>
      <c r="AA1273" s="68" t="s">
        <v>853</v>
      </c>
      <c r="AB1273" s="6"/>
      <c r="AC1273" s="6"/>
      <c r="AD1273" s="112">
        <v>0.0</v>
      </c>
      <c r="AE1273" s="112">
        <v>1.0</v>
      </c>
      <c r="AF1273" s="6"/>
      <c r="AG1273" s="112">
        <v>4.086</v>
      </c>
      <c r="AH1273" s="112">
        <v>1.0</v>
      </c>
      <c r="AI1273" s="68" t="s">
        <v>64</v>
      </c>
      <c r="AJ1273" s="112">
        <v>0.0</v>
      </c>
      <c r="AK1273" s="6"/>
      <c r="AL1273" s="6"/>
      <c r="AM1273" s="112">
        <v>0.0</v>
      </c>
      <c r="AN1273" s="112">
        <v>0.0</v>
      </c>
      <c r="AO1273" s="112">
        <v>100.0</v>
      </c>
      <c r="AP1273" s="112">
        <v>1.0</v>
      </c>
      <c r="AQ1273" s="112">
        <v>1.036</v>
      </c>
      <c r="AR1273" s="112">
        <v>0.4869234</v>
      </c>
      <c r="AS1273" s="112">
        <v>81.9005</v>
      </c>
      <c r="AT1273" s="112">
        <v>0.06860394</v>
      </c>
      <c r="AU1273" s="112">
        <v>0.4820663</v>
      </c>
      <c r="AV1273" s="112">
        <v>0.3539702</v>
      </c>
      <c r="AW1273" s="112">
        <v>0.2642007</v>
      </c>
      <c r="AX1273" s="112">
        <v>0.0</v>
      </c>
      <c r="AY1273" s="112">
        <v>0.2457782</v>
      </c>
      <c r="AZ1273" s="112">
        <v>-119.2608</v>
      </c>
    </row>
    <row r="1274" hidden="1">
      <c r="A1274">
        <f t="shared" si="2"/>
        <v>0</v>
      </c>
      <c r="B1274" t="str">
        <f t="shared" si="3"/>
        <v/>
      </c>
      <c r="C1274" t="str">
        <f>if(and(D$4&gt;1,E1274=PROSES!$D$22),,D1274)</f>
        <v/>
      </c>
      <c r="D1274" s="1" t="str">
        <f>if(and(F$4&gt;1,F1274=PROSES!$B$10),,F1274)</f>
        <v/>
      </c>
      <c r="E1274" t="str">
        <f t="shared" si="4"/>
        <v/>
      </c>
      <c r="F1274" t="str">
        <f t="shared" si="5"/>
        <v/>
      </c>
      <c r="G1274" s="1" t="str">
        <f>if(Z1274=PROSES!$E$29,T1274,)</f>
        <v/>
      </c>
      <c r="H1274" t="str">
        <f>if(X1274=PROSES!$E$29,T1274,)</f>
        <v/>
      </c>
      <c r="I1274" t="str">
        <f t="shared" si="6"/>
        <v/>
      </c>
      <c r="J1274" t="str">
        <f>if(and($K$4&gt;1,R1274=PROSES!$C$2),,K1274)</f>
        <v/>
      </c>
      <c r="K1274" s="1" t="str">
        <f>if(and($L$4&gt;1,L1274=PROSES!$B$2),,L1274)</f>
        <v/>
      </c>
      <c r="L1274" t="str">
        <f t="shared" si="7"/>
        <v/>
      </c>
      <c r="M1274" t="str">
        <f>if(Z1274=PROSES!$B$3,T1274,)</f>
        <v/>
      </c>
      <c r="N1274" t="str">
        <f>if(X1274=PROSES!$B$3,T1274,)</f>
        <v/>
      </c>
      <c r="O1274" t="str">
        <f t="shared" si="8"/>
        <v/>
      </c>
      <c r="P1274" t="str">
        <f>if(Z1274=PROSES!$B$1,T1274,)</f>
        <v/>
      </c>
      <c r="Q1274" t="str">
        <f>if(X1274=PROSES!$B$1,T1274,)</f>
        <v/>
      </c>
      <c r="R1274" t="str">
        <f t="shared" si="9"/>
        <v>SUKOLILO5NGAGEL5</v>
      </c>
      <c r="S1274" s="3"/>
      <c r="T1274" s="68" t="s">
        <v>2014</v>
      </c>
      <c r="U1274" s="68" t="s">
        <v>82</v>
      </c>
      <c r="V1274" s="68" t="s">
        <v>82</v>
      </c>
      <c r="W1274" s="68" t="s">
        <v>205</v>
      </c>
      <c r="X1274" s="68" t="s">
        <v>1875</v>
      </c>
      <c r="Y1274" s="68" t="s">
        <v>85</v>
      </c>
      <c r="Z1274" s="68" t="s">
        <v>1511</v>
      </c>
      <c r="AA1274" s="68" t="s">
        <v>85</v>
      </c>
      <c r="AB1274" s="6"/>
      <c r="AC1274" s="6"/>
      <c r="AD1274" s="112">
        <v>0.0</v>
      </c>
      <c r="AE1274" s="112">
        <v>1.0</v>
      </c>
      <c r="AF1274" s="6"/>
      <c r="AG1274" s="112">
        <v>2.98</v>
      </c>
      <c r="AH1274" s="112">
        <v>1.0</v>
      </c>
      <c r="AI1274" s="68" t="s">
        <v>64</v>
      </c>
      <c r="AJ1274" s="112">
        <v>0.0</v>
      </c>
      <c r="AK1274" s="6"/>
      <c r="AL1274" s="6"/>
      <c r="AM1274" s="112">
        <v>0.0</v>
      </c>
      <c r="AN1274" s="112">
        <v>0.0</v>
      </c>
      <c r="AO1274" s="112">
        <v>100.0</v>
      </c>
      <c r="AP1274" s="112">
        <v>1.0</v>
      </c>
      <c r="AQ1274" s="112">
        <v>0.92</v>
      </c>
      <c r="AR1274" s="112">
        <v>0.3420714</v>
      </c>
      <c r="AS1274" s="112">
        <v>72.87525</v>
      </c>
      <c r="AT1274" s="112">
        <v>0.100724</v>
      </c>
      <c r="AU1274" s="112">
        <v>0.326906</v>
      </c>
      <c r="AV1274" s="112">
        <v>0.547724</v>
      </c>
      <c r="AW1274" s="112">
        <v>0.980718</v>
      </c>
      <c r="AX1274" s="112">
        <v>0.0</v>
      </c>
      <c r="AY1274" s="112">
        <v>0.771778</v>
      </c>
      <c r="AZ1274" s="112">
        <v>-17.23499</v>
      </c>
    </row>
    <row r="1275" hidden="1">
      <c r="A1275">
        <f t="shared" si="2"/>
        <v>0</v>
      </c>
      <c r="B1275" t="str">
        <f t="shared" si="3"/>
        <v/>
      </c>
      <c r="C1275" t="str">
        <f>if(and(D$4&gt;1,E1275=PROSES!$D$22),,D1275)</f>
        <v/>
      </c>
      <c r="D1275" s="1" t="str">
        <f>if(and(F$4&gt;1,F1275=PROSES!$B$10),,F1275)</f>
        <v/>
      </c>
      <c r="E1275" t="str">
        <f t="shared" si="4"/>
        <v/>
      </c>
      <c r="F1275" t="str">
        <f t="shared" si="5"/>
        <v/>
      </c>
      <c r="G1275" s="1" t="str">
        <f>if(Z1275=PROSES!$E$29,T1275,)</f>
        <v/>
      </c>
      <c r="H1275" t="str">
        <f>if(X1275=PROSES!$E$29,T1275,)</f>
        <v/>
      </c>
      <c r="I1275" t="str">
        <f t="shared" si="6"/>
        <v/>
      </c>
      <c r="J1275" t="str">
        <f>if(and($K$4&gt;1,R1275=PROSES!$C$2),,K1275)</f>
        <v/>
      </c>
      <c r="K1275" s="1" t="str">
        <f>if(and($L$4&gt;1,L1275=PROSES!$B$2),,L1275)</f>
        <v/>
      </c>
      <c r="L1275" t="str">
        <f t="shared" si="7"/>
        <v/>
      </c>
      <c r="M1275" t="str">
        <f>if(Z1275=PROSES!$B$3,T1275,)</f>
        <v/>
      </c>
      <c r="N1275" t="str">
        <f>if(X1275=PROSES!$B$3,T1275,)</f>
        <v/>
      </c>
      <c r="O1275" t="str">
        <f t="shared" si="8"/>
        <v/>
      </c>
      <c r="P1275" t="str">
        <f>if(Z1275=PROSES!$B$1,T1275,)</f>
        <v/>
      </c>
      <c r="Q1275" t="str">
        <f>if(X1275=PROSES!$B$1,T1275,)</f>
        <v/>
      </c>
      <c r="R1275" t="str">
        <f t="shared" si="9"/>
        <v>SUKOLILO5NGAGEL5</v>
      </c>
      <c r="S1275" s="3"/>
      <c r="T1275" s="68" t="s">
        <v>2015</v>
      </c>
      <c r="U1275" s="68" t="s">
        <v>82</v>
      </c>
      <c r="V1275" s="68" t="s">
        <v>82</v>
      </c>
      <c r="W1275" s="68" t="s">
        <v>205</v>
      </c>
      <c r="X1275" s="68" t="s">
        <v>1875</v>
      </c>
      <c r="Y1275" s="68" t="s">
        <v>85</v>
      </c>
      <c r="Z1275" s="68" t="s">
        <v>1511</v>
      </c>
      <c r="AA1275" s="68" t="s">
        <v>88</v>
      </c>
      <c r="AB1275" s="6"/>
      <c r="AC1275" s="6"/>
      <c r="AD1275" s="112">
        <v>0.0</v>
      </c>
      <c r="AE1275" s="112">
        <v>1.0</v>
      </c>
      <c r="AF1275" s="6"/>
      <c r="AG1275" s="112">
        <v>2.98</v>
      </c>
      <c r="AH1275" s="112">
        <v>1.0</v>
      </c>
      <c r="AI1275" s="68" t="s">
        <v>64</v>
      </c>
      <c r="AJ1275" s="112">
        <v>0.0</v>
      </c>
      <c r="AK1275" s="6"/>
      <c r="AL1275" s="6"/>
      <c r="AM1275" s="112">
        <v>0.0</v>
      </c>
      <c r="AN1275" s="112">
        <v>0.0</v>
      </c>
      <c r="AO1275" s="112">
        <v>100.0</v>
      </c>
      <c r="AP1275" s="112">
        <v>1.0</v>
      </c>
      <c r="AQ1275" s="112">
        <v>0.92</v>
      </c>
      <c r="AR1275" s="112">
        <v>0.3420714</v>
      </c>
      <c r="AS1275" s="112">
        <v>72.87525</v>
      </c>
      <c r="AT1275" s="112">
        <v>0.100724</v>
      </c>
      <c r="AU1275" s="112">
        <v>0.326906</v>
      </c>
      <c r="AV1275" s="112">
        <v>0.547724</v>
      </c>
      <c r="AW1275" s="112">
        <v>0.980718</v>
      </c>
      <c r="AX1275" s="112">
        <v>0.0</v>
      </c>
      <c r="AY1275" s="112">
        <v>0.771778</v>
      </c>
      <c r="AZ1275" s="112">
        <v>-17.23499</v>
      </c>
    </row>
    <row r="1276" hidden="1">
      <c r="A1276">
        <f t="shared" si="2"/>
        <v>0</v>
      </c>
      <c r="B1276" t="str">
        <f t="shared" si="3"/>
        <v/>
      </c>
      <c r="C1276" t="str">
        <f>if(and(D$4&gt;1,E1276=PROSES!$D$22),,D1276)</f>
        <v/>
      </c>
      <c r="D1276" s="1" t="str">
        <f>if(and(F$4&gt;1,F1276=PROSES!$B$10),,F1276)</f>
        <v/>
      </c>
      <c r="E1276" t="str">
        <f t="shared" si="4"/>
        <v/>
      </c>
      <c r="F1276" t="str">
        <f t="shared" si="5"/>
        <v/>
      </c>
      <c r="G1276" s="1" t="str">
        <f>if(Z1276=PROSES!$E$29,T1276,)</f>
        <v/>
      </c>
      <c r="H1276" t="str">
        <f>if(X1276=PROSES!$E$29,T1276,)</f>
        <v/>
      </c>
      <c r="I1276" t="str">
        <f t="shared" si="6"/>
        <v/>
      </c>
      <c r="J1276" t="str">
        <f>if(and($K$4&gt;1,R1276=PROSES!$C$2),,K1276)</f>
        <v/>
      </c>
      <c r="K1276" s="1" t="str">
        <f>if(and($L$4&gt;1,L1276=PROSES!$B$2),,L1276)</f>
        <v/>
      </c>
      <c r="L1276" t="str">
        <f t="shared" si="7"/>
        <v/>
      </c>
      <c r="M1276" t="str">
        <f>if(Z1276=PROSES!$B$3,T1276,)</f>
        <v/>
      </c>
      <c r="N1276" t="str">
        <f>if(X1276=PROSES!$B$3,T1276,)</f>
        <v/>
      </c>
      <c r="O1276" t="str">
        <f t="shared" si="8"/>
        <v/>
      </c>
      <c r="P1276" t="str">
        <f>if(Z1276=PROSES!$B$1,T1276,)</f>
        <v/>
      </c>
      <c r="Q1276" t="str">
        <f>if(X1276=PROSES!$B$1,T1276,)</f>
        <v/>
      </c>
      <c r="R1276" t="str">
        <f t="shared" si="9"/>
        <v>WONOKROMO5SUKOLILO5</v>
      </c>
      <c r="S1276" s="3"/>
      <c r="T1276" s="68" t="s">
        <v>2016</v>
      </c>
      <c r="U1276" s="68" t="s">
        <v>82</v>
      </c>
      <c r="V1276" s="68" t="s">
        <v>82</v>
      </c>
      <c r="W1276" s="68" t="s">
        <v>205</v>
      </c>
      <c r="X1276" s="68" t="s">
        <v>2017</v>
      </c>
      <c r="Y1276" s="68" t="s">
        <v>85</v>
      </c>
      <c r="Z1276" s="68" t="s">
        <v>1875</v>
      </c>
      <c r="AA1276" s="68" t="s">
        <v>85</v>
      </c>
      <c r="AB1276" s="6"/>
      <c r="AC1276" s="6"/>
      <c r="AD1276" s="112">
        <v>0.0</v>
      </c>
      <c r="AE1276" s="112">
        <v>1.0</v>
      </c>
      <c r="AF1276" s="6"/>
      <c r="AG1276" s="112">
        <v>5.25</v>
      </c>
      <c r="AH1276" s="112">
        <v>1.0</v>
      </c>
      <c r="AI1276" s="68" t="s">
        <v>64</v>
      </c>
      <c r="AJ1276" s="112">
        <v>0.0</v>
      </c>
      <c r="AK1276" s="6"/>
      <c r="AL1276" s="6"/>
      <c r="AM1276" s="112">
        <v>0.0</v>
      </c>
      <c r="AN1276" s="112">
        <v>0.0</v>
      </c>
      <c r="AO1276" s="112">
        <v>100.0</v>
      </c>
      <c r="AP1276" s="112">
        <v>1.0</v>
      </c>
      <c r="AQ1276" s="112">
        <v>0.92</v>
      </c>
      <c r="AR1276" s="112">
        <v>0.6026426</v>
      </c>
      <c r="AS1276" s="112">
        <v>72.87525</v>
      </c>
      <c r="AT1276" s="112">
        <v>0.17745</v>
      </c>
      <c r="AU1276" s="112">
        <v>0.575925</v>
      </c>
      <c r="AV1276" s="112">
        <v>0.96495</v>
      </c>
      <c r="AW1276" s="112">
        <v>1.727775</v>
      </c>
      <c r="AX1276" s="112">
        <v>0.0</v>
      </c>
      <c r="AY1276" s="112">
        <v>0.771778</v>
      </c>
      <c r="AZ1276" s="112">
        <v>-17.23499</v>
      </c>
    </row>
    <row r="1277" hidden="1">
      <c r="A1277">
        <f t="shared" si="2"/>
        <v>0</v>
      </c>
      <c r="B1277" t="str">
        <f t="shared" si="3"/>
        <v/>
      </c>
      <c r="C1277" t="str">
        <f>if(and(D$4&gt;1,E1277=PROSES!$D$22),,D1277)</f>
        <v/>
      </c>
      <c r="D1277" s="1" t="str">
        <f>if(and(F$4&gt;1,F1277=PROSES!$B$10),,F1277)</f>
        <v/>
      </c>
      <c r="E1277" t="str">
        <f t="shared" si="4"/>
        <v/>
      </c>
      <c r="F1277" t="str">
        <f t="shared" si="5"/>
        <v/>
      </c>
      <c r="G1277" s="1" t="str">
        <f>if(Z1277=PROSES!$E$29,T1277,)</f>
        <v/>
      </c>
      <c r="H1277" t="str">
        <f>if(X1277=PROSES!$E$29,T1277,)</f>
        <v/>
      </c>
      <c r="I1277" t="str">
        <f t="shared" si="6"/>
        <v/>
      </c>
      <c r="J1277" t="str">
        <f>if(and($K$4&gt;1,R1277=PROSES!$C$2),,K1277)</f>
        <v/>
      </c>
      <c r="K1277" s="1" t="str">
        <f>if(and($L$4&gt;1,L1277=PROSES!$B$2),,L1277)</f>
        <v/>
      </c>
      <c r="L1277" t="str">
        <f t="shared" si="7"/>
        <v/>
      </c>
      <c r="M1277" t="str">
        <f>if(Z1277=PROSES!$B$3,T1277,)</f>
        <v/>
      </c>
      <c r="N1277" t="str">
        <f>if(X1277=PROSES!$B$3,T1277,)</f>
        <v/>
      </c>
      <c r="O1277" t="str">
        <f t="shared" si="8"/>
        <v/>
      </c>
      <c r="P1277" t="str">
        <f>if(Z1277=PROSES!$B$1,T1277,)</f>
        <v/>
      </c>
      <c r="Q1277" t="str">
        <f>if(X1277=PROSES!$B$1,T1277,)</f>
        <v/>
      </c>
      <c r="R1277" t="str">
        <f t="shared" si="9"/>
        <v>WONOKROMO5SUKOLILO5</v>
      </c>
      <c r="S1277" s="3"/>
      <c r="T1277" s="68" t="s">
        <v>2018</v>
      </c>
      <c r="U1277" s="68" t="s">
        <v>82</v>
      </c>
      <c r="V1277" s="68" t="s">
        <v>82</v>
      </c>
      <c r="W1277" s="68" t="s">
        <v>205</v>
      </c>
      <c r="X1277" s="68" t="s">
        <v>2017</v>
      </c>
      <c r="Y1277" s="68" t="s">
        <v>88</v>
      </c>
      <c r="Z1277" s="68" t="s">
        <v>1875</v>
      </c>
      <c r="AA1277" s="68" t="s">
        <v>85</v>
      </c>
      <c r="AB1277" s="6"/>
      <c r="AC1277" s="6"/>
      <c r="AD1277" s="112">
        <v>0.0</v>
      </c>
      <c r="AE1277" s="112">
        <v>1.0</v>
      </c>
      <c r="AF1277" s="6"/>
      <c r="AG1277" s="112">
        <v>5.25</v>
      </c>
      <c r="AH1277" s="112">
        <v>1.0</v>
      </c>
      <c r="AI1277" s="68" t="s">
        <v>64</v>
      </c>
      <c r="AJ1277" s="112">
        <v>0.0</v>
      </c>
      <c r="AK1277" s="6"/>
      <c r="AL1277" s="6"/>
      <c r="AM1277" s="112">
        <v>0.0</v>
      </c>
      <c r="AN1277" s="112">
        <v>0.0</v>
      </c>
      <c r="AO1277" s="112">
        <v>100.0</v>
      </c>
      <c r="AP1277" s="112">
        <v>1.0</v>
      </c>
      <c r="AQ1277" s="112">
        <v>0.92</v>
      </c>
      <c r="AR1277" s="112">
        <v>0.6026426</v>
      </c>
      <c r="AS1277" s="112">
        <v>72.87525</v>
      </c>
      <c r="AT1277" s="112">
        <v>0.17745</v>
      </c>
      <c r="AU1277" s="112">
        <v>0.575925</v>
      </c>
      <c r="AV1277" s="112">
        <v>0.96495</v>
      </c>
      <c r="AW1277" s="112">
        <v>1.727775</v>
      </c>
      <c r="AX1277" s="112">
        <v>0.0</v>
      </c>
      <c r="AY1277" s="112">
        <v>0.771778</v>
      </c>
      <c r="AZ1277" s="112">
        <v>-17.23499</v>
      </c>
    </row>
    <row r="1278" hidden="1">
      <c r="A1278">
        <f t="shared" si="2"/>
        <v>0</v>
      </c>
      <c r="B1278" t="str">
        <f t="shared" si="3"/>
        <v/>
      </c>
      <c r="C1278" t="str">
        <f>if(and(D$4&gt;1,E1278=PROSES!$D$22),,D1278)</f>
        <v/>
      </c>
      <c r="D1278" s="1" t="str">
        <f>if(and(F$4&gt;1,F1278=PROSES!$B$10),,F1278)</f>
        <v/>
      </c>
      <c r="E1278" t="str">
        <f t="shared" si="4"/>
        <v/>
      </c>
      <c r="F1278" t="str">
        <f t="shared" si="5"/>
        <v/>
      </c>
      <c r="G1278" s="1" t="str">
        <f>if(Z1278=PROSES!$E$29,T1278,)</f>
        <v/>
      </c>
      <c r="H1278" t="str">
        <f>if(X1278=PROSES!$E$29,T1278,)</f>
        <v/>
      </c>
      <c r="I1278" t="str">
        <f t="shared" si="6"/>
        <v/>
      </c>
      <c r="J1278" t="str">
        <f>if(and($K$4&gt;1,R1278=PROSES!$C$2),,K1278)</f>
        <v/>
      </c>
      <c r="K1278" s="1" t="str">
        <f>if(and($L$4&gt;1,L1278=PROSES!$B$2),,L1278)</f>
        <v/>
      </c>
      <c r="L1278" t="str">
        <f t="shared" si="7"/>
        <v/>
      </c>
      <c r="M1278" t="str">
        <f>if(Z1278=PROSES!$B$3,T1278,)</f>
        <v/>
      </c>
      <c r="N1278" t="str">
        <f>if(X1278=PROSES!$B$3,T1278,)</f>
        <v/>
      </c>
      <c r="O1278" t="str">
        <f t="shared" si="8"/>
        <v/>
      </c>
      <c r="P1278" t="str">
        <f>if(Z1278=PROSES!$B$1,T1278,)</f>
        <v/>
      </c>
      <c r="Q1278" t="str">
        <f>if(X1278=PROSES!$B$1,T1278,)</f>
        <v/>
      </c>
      <c r="R1278" t="str">
        <f t="shared" si="9"/>
        <v>SALIRAPRIMA ETHYCOLINDO</v>
      </c>
      <c r="S1278" s="3"/>
      <c r="T1278" s="68" t="s">
        <v>2019</v>
      </c>
      <c r="U1278" s="68" t="s">
        <v>58</v>
      </c>
      <c r="V1278" s="68" t="s">
        <v>58</v>
      </c>
      <c r="W1278" s="68" t="s">
        <v>282</v>
      </c>
      <c r="X1278" s="68" t="s">
        <v>2020</v>
      </c>
      <c r="Y1278" s="68" t="s">
        <v>66</v>
      </c>
      <c r="Z1278" s="68" t="s">
        <v>2007</v>
      </c>
      <c r="AA1278" s="68" t="s">
        <v>66</v>
      </c>
      <c r="AB1278" s="6"/>
      <c r="AC1278" s="6"/>
      <c r="AD1278" s="112">
        <v>0.0</v>
      </c>
      <c r="AE1278" s="112">
        <v>1.0</v>
      </c>
      <c r="AF1278" s="6"/>
      <c r="AG1278" s="112">
        <v>2.0</v>
      </c>
      <c r="AH1278" s="112">
        <v>1.0</v>
      </c>
      <c r="AI1278" s="68" t="s">
        <v>64</v>
      </c>
      <c r="AJ1278" s="112">
        <v>0.0</v>
      </c>
      <c r="AK1278" s="6"/>
      <c r="AL1278" s="6"/>
      <c r="AM1278" s="112">
        <v>0.0</v>
      </c>
      <c r="AN1278" s="112">
        <v>0.0</v>
      </c>
      <c r="AO1278" s="112">
        <v>100.0</v>
      </c>
      <c r="AP1278" s="112">
        <v>1.0</v>
      </c>
      <c r="AQ1278" s="112">
        <v>1.56</v>
      </c>
      <c r="AR1278" s="112">
        <v>0.5683754</v>
      </c>
      <c r="AS1278" s="112">
        <v>81.68457</v>
      </c>
      <c r="AT1278" s="112">
        <v>0.0822</v>
      </c>
      <c r="AU1278" s="112">
        <v>0.5624</v>
      </c>
      <c r="AV1278" s="112">
        <v>0.3822</v>
      </c>
      <c r="AW1278" s="112">
        <v>1.6872</v>
      </c>
      <c r="AX1278" s="112">
        <v>0.0</v>
      </c>
      <c r="AY1278" s="112">
        <v>0.6827177</v>
      </c>
      <c r="AZ1278" s="112">
        <v>-6.618521</v>
      </c>
    </row>
    <row r="1279" hidden="1">
      <c r="A1279">
        <f t="shared" si="2"/>
        <v>0</v>
      </c>
      <c r="B1279" t="str">
        <f t="shared" si="3"/>
        <v/>
      </c>
      <c r="C1279" t="str">
        <f>if(and(D$4&gt;1,E1279=PROSES!$D$22),,D1279)</f>
        <v/>
      </c>
      <c r="D1279" s="1" t="str">
        <f>if(and(F$4&gt;1,F1279=PROSES!$B$10),,F1279)</f>
        <v/>
      </c>
      <c r="E1279" t="str">
        <f t="shared" si="4"/>
        <v/>
      </c>
      <c r="F1279" t="str">
        <f t="shared" si="5"/>
        <v/>
      </c>
      <c r="G1279" s="1" t="str">
        <f>if(Z1279=PROSES!$E$29,T1279,)</f>
        <v/>
      </c>
      <c r="H1279" t="str">
        <f>if(X1279=PROSES!$E$29,T1279,)</f>
        <v/>
      </c>
      <c r="I1279" t="str">
        <f t="shared" si="6"/>
        <v/>
      </c>
      <c r="J1279" t="str">
        <f>if(and($K$4&gt;1,R1279=PROSES!$C$2),,K1279)</f>
        <v/>
      </c>
      <c r="K1279" s="1" t="str">
        <f>if(and($L$4&gt;1,L1279=PROSES!$B$2),,L1279)</f>
        <v/>
      </c>
      <c r="L1279" t="str">
        <f t="shared" si="7"/>
        <v/>
      </c>
      <c r="M1279" t="str">
        <f>if(Z1279=PROSES!$B$3,T1279,)</f>
        <v/>
      </c>
      <c r="N1279" t="str">
        <f>if(X1279=PROSES!$B$3,T1279,)</f>
        <v/>
      </c>
      <c r="O1279" t="str">
        <f t="shared" si="8"/>
        <v/>
      </c>
      <c r="P1279" t="str">
        <f>if(Z1279=PROSES!$B$1,T1279,)</f>
        <v/>
      </c>
      <c r="Q1279" t="str">
        <f>if(X1279=PROSES!$B$1,T1279,)</f>
        <v/>
      </c>
      <c r="R1279" t="str">
        <f t="shared" si="9"/>
        <v>SALAK BARUSALAK LAMA</v>
      </c>
      <c r="S1279" s="3"/>
      <c r="T1279" s="68" t="s">
        <v>2021</v>
      </c>
      <c r="U1279" s="68" t="s">
        <v>58</v>
      </c>
      <c r="V1279" s="68" t="s">
        <v>58</v>
      </c>
      <c r="W1279" s="114" t="s">
        <v>90</v>
      </c>
      <c r="X1279" s="68" t="s">
        <v>263</v>
      </c>
      <c r="Y1279" s="68" t="s">
        <v>61</v>
      </c>
      <c r="Z1279" s="68" t="s">
        <v>2022</v>
      </c>
      <c r="AA1279" s="68" t="s">
        <v>61</v>
      </c>
      <c r="AB1279" s="6"/>
      <c r="AC1279" s="6"/>
      <c r="AD1279" s="112">
        <v>0.0</v>
      </c>
      <c r="AE1279" s="112">
        <v>1.0</v>
      </c>
      <c r="AF1279" s="6"/>
      <c r="AG1279" s="112">
        <v>2.85</v>
      </c>
      <c r="AH1279" s="112">
        <v>1.0</v>
      </c>
      <c r="AI1279" s="68" t="s">
        <v>64</v>
      </c>
      <c r="AJ1279" s="112">
        <v>0.0</v>
      </c>
      <c r="AK1279" s="6"/>
      <c r="AL1279" s="6"/>
      <c r="AM1279" s="112">
        <v>0.0</v>
      </c>
      <c r="AN1279" s="112">
        <v>0.0</v>
      </c>
      <c r="AO1279" s="112">
        <v>100.0</v>
      </c>
      <c r="AP1279" s="112">
        <v>1.0</v>
      </c>
      <c r="AQ1279" s="112">
        <v>1.62</v>
      </c>
      <c r="AR1279" s="112">
        <v>0.8075624</v>
      </c>
      <c r="AS1279" s="112">
        <v>82.15014</v>
      </c>
      <c r="AT1279" s="112">
        <v>0.110295</v>
      </c>
      <c r="AU1279" s="112">
        <v>0.7999949</v>
      </c>
      <c r="AV1279" s="112">
        <v>0.537795</v>
      </c>
      <c r="AW1279" s="112">
        <v>2.399985</v>
      </c>
      <c r="AX1279" s="112">
        <v>0.0</v>
      </c>
      <c r="AY1279" s="112">
        <v>0.683587</v>
      </c>
      <c r="AZ1279" s="112">
        <v>-7.109503</v>
      </c>
    </row>
    <row r="1280" hidden="1">
      <c r="A1280">
        <f t="shared" si="2"/>
        <v>0</v>
      </c>
      <c r="B1280" t="str">
        <f t="shared" si="3"/>
        <v/>
      </c>
      <c r="C1280" t="str">
        <f>if(and(D$4&gt;1,E1280=PROSES!$D$22),,D1280)</f>
        <v/>
      </c>
      <c r="D1280" s="1" t="str">
        <f>if(and(F$4&gt;1,F1280=PROSES!$B$10),,F1280)</f>
        <v/>
      </c>
      <c r="E1280" t="str">
        <f t="shared" si="4"/>
        <v/>
      </c>
      <c r="F1280" t="str">
        <f t="shared" si="5"/>
        <v/>
      </c>
      <c r="G1280" s="1" t="str">
        <f>if(Z1280=PROSES!$E$29,T1280,)</f>
        <v/>
      </c>
      <c r="H1280" t="str">
        <f>if(X1280=PROSES!$E$29,T1280,)</f>
        <v/>
      </c>
      <c r="I1280" t="str">
        <f t="shared" si="6"/>
        <v/>
      </c>
      <c r="J1280" t="str">
        <f>if(and($K$4&gt;1,R1280=PROSES!$C$2),,K1280)</f>
        <v/>
      </c>
      <c r="K1280" s="1" t="str">
        <f>if(and($L$4&gt;1,L1280=PROSES!$B$2),,L1280)</f>
        <v/>
      </c>
      <c r="L1280" t="str">
        <f t="shared" si="7"/>
        <v/>
      </c>
      <c r="M1280" t="str">
        <f>if(Z1280=PROSES!$B$3,T1280,)</f>
        <v/>
      </c>
      <c r="N1280" t="str">
        <f>if(X1280=PROSES!$B$3,T1280,)</f>
        <v/>
      </c>
      <c r="O1280" t="str">
        <f t="shared" si="8"/>
        <v/>
      </c>
      <c r="P1280" t="str">
        <f>if(Z1280=PROSES!$B$1,T1280,)</f>
        <v/>
      </c>
      <c r="Q1280" t="str">
        <f>if(X1280=PROSES!$B$1,T1280,)</f>
        <v/>
      </c>
      <c r="R1280" t="str">
        <f t="shared" si="9"/>
        <v>SALAK BARUSALAK LAMA</v>
      </c>
      <c r="S1280" s="3"/>
      <c r="T1280" s="68" t="s">
        <v>2023</v>
      </c>
      <c r="U1280" s="68" t="s">
        <v>58</v>
      </c>
      <c r="V1280" s="68" t="s">
        <v>58</v>
      </c>
      <c r="W1280" s="68" t="s">
        <v>90</v>
      </c>
      <c r="X1280" s="68" t="s">
        <v>263</v>
      </c>
      <c r="Y1280" s="68" t="s">
        <v>66</v>
      </c>
      <c r="Z1280" s="68" t="s">
        <v>2022</v>
      </c>
      <c r="AA1280" s="68" t="s">
        <v>66</v>
      </c>
      <c r="AB1280" s="6"/>
      <c r="AC1280" s="6"/>
      <c r="AD1280" s="112">
        <v>0.0</v>
      </c>
      <c r="AE1280" s="112">
        <v>1.0</v>
      </c>
      <c r="AF1280" s="6"/>
      <c r="AG1280" s="112">
        <v>2.85</v>
      </c>
      <c r="AH1280" s="112">
        <v>1.0</v>
      </c>
      <c r="AI1280" s="68" t="s">
        <v>64</v>
      </c>
      <c r="AJ1280" s="112">
        <v>0.0</v>
      </c>
      <c r="AK1280" s="6"/>
      <c r="AL1280" s="6"/>
      <c r="AM1280" s="112">
        <v>0.0</v>
      </c>
      <c r="AN1280" s="112">
        <v>0.0</v>
      </c>
      <c r="AO1280" s="112">
        <v>100.0</v>
      </c>
      <c r="AP1280" s="112">
        <v>1.0</v>
      </c>
      <c r="AQ1280" s="112">
        <v>1.62</v>
      </c>
      <c r="AR1280" s="112">
        <v>0.8075624</v>
      </c>
      <c r="AS1280" s="112">
        <v>82.15014</v>
      </c>
      <c r="AT1280" s="112">
        <v>0.110295</v>
      </c>
      <c r="AU1280" s="112">
        <v>0.7999949</v>
      </c>
      <c r="AV1280" s="112">
        <v>0.537795</v>
      </c>
      <c r="AW1280" s="112">
        <v>2.399985</v>
      </c>
      <c r="AX1280" s="112">
        <v>0.0</v>
      </c>
      <c r="AY1280" s="112">
        <v>0.683587</v>
      </c>
      <c r="AZ1280" s="112">
        <v>-7.109503</v>
      </c>
    </row>
    <row r="1281" hidden="1">
      <c r="A1281">
        <f t="shared" si="2"/>
        <v>0</v>
      </c>
      <c r="B1281" t="str">
        <f t="shared" si="3"/>
        <v/>
      </c>
      <c r="C1281" t="str">
        <f>if(and(D$4&gt;1,E1281=PROSES!$D$22),,D1281)</f>
        <v/>
      </c>
      <c r="D1281" s="1" t="str">
        <f>if(and(F$4&gt;1,F1281=PROSES!$B$10),,F1281)</f>
        <v/>
      </c>
      <c r="E1281" t="str">
        <f t="shared" si="4"/>
        <v/>
      </c>
      <c r="F1281" t="str">
        <f t="shared" si="5"/>
        <v/>
      </c>
      <c r="G1281" s="1" t="str">
        <f>if(Z1281=PROSES!$E$29,T1281,)</f>
        <v/>
      </c>
      <c r="H1281" t="str">
        <f>if(X1281=PROSES!$E$29,T1281,)</f>
        <v/>
      </c>
      <c r="I1281" t="str">
        <f t="shared" si="6"/>
        <v/>
      </c>
      <c r="J1281" t="str">
        <f>if(and($K$4&gt;1,R1281=PROSES!$C$2),,K1281)</f>
        <v/>
      </c>
      <c r="K1281" s="1" t="str">
        <f>if(and($L$4&gt;1,L1281=PROSES!$B$2),,L1281)</f>
        <v/>
      </c>
      <c r="L1281" t="str">
        <f t="shared" si="7"/>
        <v/>
      </c>
      <c r="M1281" t="str">
        <f>if(Z1281=PROSES!$B$3,T1281,)</f>
        <v/>
      </c>
      <c r="N1281" t="str">
        <f>if(X1281=PROSES!$B$3,T1281,)</f>
        <v/>
      </c>
      <c r="O1281" t="str">
        <f t="shared" si="8"/>
        <v/>
      </c>
      <c r="P1281" t="str">
        <f>if(Z1281=PROSES!$B$1,T1281,)</f>
        <v/>
      </c>
      <c r="Q1281" t="str">
        <f>if(X1281=PROSES!$B$1,T1281,)</f>
        <v/>
      </c>
      <c r="R1281" t="str">
        <f t="shared" si="9"/>
        <v>SELOREJO4</v>
      </c>
      <c r="S1281" s="3"/>
      <c r="T1281" s="68" t="s">
        <v>2024</v>
      </c>
      <c r="U1281" s="68" t="s">
        <v>82</v>
      </c>
      <c r="V1281" s="68" t="s">
        <v>82</v>
      </c>
      <c r="W1281" s="68" t="s">
        <v>353</v>
      </c>
      <c r="X1281" s="68" t="s">
        <v>2025</v>
      </c>
      <c r="Y1281" s="68" t="s">
        <v>123</v>
      </c>
      <c r="Z1281" s="68"/>
      <c r="AA1281" s="68" t="s">
        <v>1382</v>
      </c>
      <c r="AB1281" s="6"/>
      <c r="AC1281" s="6"/>
      <c r="AD1281" s="112">
        <v>0.0</v>
      </c>
      <c r="AE1281" s="112">
        <v>1.0</v>
      </c>
      <c r="AF1281" s="6"/>
      <c r="AG1281" s="112">
        <v>1.0</v>
      </c>
      <c r="AH1281" s="112">
        <v>1.0</v>
      </c>
      <c r="AI1281" s="68" t="s">
        <v>64</v>
      </c>
      <c r="AJ1281" s="112">
        <v>0.0</v>
      </c>
      <c r="AK1281" s="6"/>
      <c r="AL1281" s="6"/>
      <c r="AM1281" s="112">
        <v>0.0</v>
      </c>
      <c r="AN1281" s="112">
        <v>0.0</v>
      </c>
      <c r="AO1281" s="112">
        <v>100.0</v>
      </c>
      <c r="AP1281" s="112">
        <v>1.0</v>
      </c>
      <c r="AQ1281" s="112">
        <v>0.31</v>
      </c>
      <c r="AR1281" s="112">
        <v>0.5258142</v>
      </c>
      <c r="AS1281" s="112">
        <v>42.67244</v>
      </c>
      <c r="AT1281" s="112">
        <v>0.3866</v>
      </c>
      <c r="AU1281" s="112">
        <v>0.3564</v>
      </c>
      <c r="AV1281" s="112">
        <v>0.5366</v>
      </c>
      <c r="AW1281" s="112">
        <v>1.0692</v>
      </c>
      <c r="AX1281" s="112">
        <v>0.0</v>
      </c>
      <c r="AY1281" s="112">
        <v>0.4617676</v>
      </c>
      <c r="AZ1281" s="112">
        <v>35.44377</v>
      </c>
    </row>
    <row r="1282" hidden="1">
      <c r="A1282">
        <f t="shared" si="2"/>
        <v>0</v>
      </c>
      <c r="B1282" t="str">
        <f t="shared" si="3"/>
        <v/>
      </c>
      <c r="C1282" t="str">
        <f>if(and(D$4&gt;1,E1282=PROSES!$D$22),,D1282)</f>
        <v/>
      </c>
      <c r="D1282" s="1" t="str">
        <f>if(and(F$4&gt;1,F1282=PROSES!$B$10),,F1282)</f>
        <v/>
      </c>
      <c r="E1282" t="str">
        <f t="shared" si="4"/>
        <v/>
      </c>
      <c r="F1282" t="str">
        <f t="shared" si="5"/>
        <v/>
      </c>
      <c r="G1282" s="1" t="str">
        <f>if(Z1282=PROSES!$E$29,T1282,)</f>
        <v/>
      </c>
      <c r="H1282" t="str">
        <f>if(X1282=PROSES!$E$29,T1282,)</f>
        <v/>
      </c>
      <c r="I1282" t="str">
        <f t="shared" si="6"/>
        <v/>
      </c>
      <c r="J1282" t="str">
        <f>if(and($K$4&gt;1,R1282=PROSES!$C$2),,K1282)</f>
        <v/>
      </c>
      <c r="K1282" s="1" t="str">
        <f>if(and($L$4&gt;1,L1282=PROSES!$B$2),,L1282)</f>
        <v/>
      </c>
      <c r="L1282" t="str">
        <f t="shared" si="7"/>
        <v/>
      </c>
      <c r="M1282" t="str">
        <f>if(Z1282=PROSES!$B$3,T1282,)</f>
        <v/>
      </c>
      <c r="N1282" t="str">
        <f>if(X1282=PROSES!$B$3,T1282,)</f>
        <v/>
      </c>
      <c r="O1282" t="str">
        <f t="shared" si="8"/>
        <v/>
      </c>
      <c r="P1282" t="str">
        <f>if(Z1282=PROSES!$B$1,T1282,)</f>
        <v/>
      </c>
      <c r="Q1282" t="str">
        <f>if(X1282=PROSES!$B$1,T1282,)</f>
        <v/>
      </c>
      <c r="R1282" t="str">
        <f t="shared" si="9"/>
        <v>SELOREJO4</v>
      </c>
      <c r="S1282" s="3"/>
      <c r="T1282" s="68" t="s">
        <v>2026</v>
      </c>
      <c r="U1282" s="68" t="s">
        <v>82</v>
      </c>
      <c r="V1282" s="68" t="s">
        <v>82</v>
      </c>
      <c r="W1282" s="68" t="s">
        <v>353</v>
      </c>
      <c r="X1282" s="68" t="s">
        <v>2025</v>
      </c>
      <c r="Y1282" s="68" t="s">
        <v>349</v>
      </c>
      <c r="Z1282" s="68"/>
      <c r="AA1282" s="68" t="s">
        <v>1384</v>
      </c>
      <c r="AB1282" s="6"/>
      <c r="AC1282" s="6"/>
      <c r="AD1282" s="112">
        <v>0.0</v>
      </c>
      <c r="AE1282" s="112">
        <v>1.0</v>
      </c>
      <c r="AF1282" s="6"/>
      <c r="AG1282" s="112">
        <v>1.0</v>
      </c>
      <c r="AH1282" s="112">
        <v>1.0</v>
      </c>
      <c r="AI1282" s="68" t="s">
        <v>64</v>
      </c>
      <c r="AJ1282" s="112">
        <v>0.0</v>
      </c>
      <c r="AK1282" s="6"/>
      <c r="AL1282" s="6"/>
      <c r="AM1282" s="112">
        <v>0.0</v>
      </c>
      <c r="AN1282" s="112">
        <v>0.0</v>
      </c>
      <c r="AO1282" s="112">
        <v>100.0</v>
      </c>
      <c r="AP1282" s="112">
        <v>1.0</v>
      </c>
      <c r="AQ1282" s="112">
        <v>0.31</v>
      </c>
      <c r="AR1282" s="112">
        <v>0.5258142</v>
      </c>
      <c r="AS1282" s="112">
        <v>42.67244</v>
      </c>
      <c r="AT1282" s="112">
        <v>0.3866</v>
      </c>
      <c r="AU1282" s="112">
        <v>0.3564</v>
      </c>
      <c r="AV1282" s="112">
        <v>0.5366</v>
      </c>
      <c r="AW1282" s="112">
        <v>1.0692</v>
      </c>
      <c r="AX1282" s="112">
        <v>0.0</v>
      </c>
      <c r="AY1282" s="112">
        <v>0.4617676</v>
      </c>
      <c r="AZ1282" s="112">
        <v>35.44377</v>
      </c>
    </row>
    <row r="1283" hidden="1">
      <c r="A1283">
        <f t="shared" si="2"/>
        <v>0</v>
      </c>
      <c r="B1283" t="str">
        <f t="shared" si="3"/>
        <v/>
      </c>
      <c r="C1283" t="str">
        <f>if(and(D$4&gt;1,E1283=PROSES!$D$22),,D1283)</f>
        <v/>
      </c>
      <c r="D1283" s="1" t="str">
        <f>if(and(F$4&gt;1,F1283=PROSES!$B$10),,F1283)</f>
        <v/>
      </c>
      <c r="E1283" t="str">
        <f t="shared" si="4"/>
        <v/>
      </c>
      <c r="F1283" t="str">
        <f t="shared" si="5"/>
        <v/>
      </c>
      <c r="G1283" s="1" t="str">
        <f>if(Z1283=PROSES!$E$29,T1283,)</f>
        <v/>
      </c>
      <c r="H1283" t="str">
        <f>if(X1283=PROSES!$E$29,T1283,)</f>
        <v/>
      </c>
      <c r="I1283" t="str">
        <f t="shared" si="6"/>
        <v/>
      </c>
      <c r="J1283" t="str">
        <f>if(and($K$4&gt;1,R1283=PROSES!$C$2),,K1283)</f>
        <v/>
      </c>
      <c r="K1283" s="1" t="str">
        <f>if(and($L$4&gt;1,L1283=PROSES!$B$2),,L1283)</f>
        <v/>
      </c>
      <c r="L1283" t="str">
        <f t="shared" si="7"/>
        <v/>
      </c>
      <c r="M1283" t="str">
        <f>if(Z1283=PROSES!$B$3,T1283,)</f>
        <v/>
      </c>
      <c r="N1283" t="str">
        <f>if(X1283=PROSES!$B$3,T1283,)</f>
        <v/>
      </c>
      <c r="O1283" t="str">
        <f t="shared" si="8"/>
        <v/>
      </c>
      <c r="P1283" t="str">
        <f>if(Z1283=PROSES!$B$1,T1283,)</f>
        <v/>
      </c>
      <c r="Q1283" t="str">
        <f>if(X1283=PROSES!$B$1,T1283,)</f>
        <v/>
      </c>
      <c r="R1283" t="str">
        <f t="shared" si="9"/>
        <v/>
      </c>
      <c r="S1283" s="3"/>
      <c r="T1283" s="68" t="s">
        <v>2027</v>
      </c>
      <c r="U1283" s="68" t="s">
        <v>1105</v>
      </c>
      <c r="V1283" s="68" t="s">
        <v>58</v>
      </c>
      <c r="W1283" s="68" t="s">
        <v>716</v>
      </c>
      <c r="X1283" s="68"/>
      <c r="Y1283" s="68" t="s">
        <v>1459</v>
      </c>
      <c r="Z1283" s="68"/>
      <c r="AA1283" s="68" t="s">
        <v>1106</v>
      </c>
      <c r="AB1283" s="6"/>
      <c r="AC1283" s="6"/>
      <c r="AD1283" s="112">
        <v>0.0</v>
      </c>
      <c r="AE1283" s="112">
        <v>1.0</v>
      </c>
      <c r="AF1283" s="6"/>
      <c r="AG1283" s="112">
        <v>0.5</v>
      </c>
      <c r="AH1283" s="112">
        <v>1.0</v>
      </c>
      <c r="AI1283" s="68" t="s">
        <v>64</v>
      </c>
      <c r="AJ1283" s="112">
        <v>0.0</v>
      </c>
      <c r="AK1283" s="6"/>
      <c r="AL1283" s="6"/>
      <c r="AM1283" s="112">
        <v>0.0</v>
      </c>
      <c r="AN1283" s="112">
        <v>0.0</v>
      </c>
      <c r="AO1283" s="112">
        <v>100.0</v>
      </c>
      <c r="AP1283" s="112">
        <v>1.0</v>
      </c>
      <c r="AQ1283" s="112">
        <v>0.58</v>
      </c>
      <c r="AR1283" s="112">
        <v>0.06294541</v>
      </c>
      <c r="AS1283" s="112">
        <v>63.33318</v>
      </c>
      <c r="AT1283" s="112">
        <v>0.02825</v>
      </c>
      <c r="AU1283" s="112">
        <v>0.05625</v>
      </c>
      <c r="AV1283" s="112">
        <v>0.10325</v>
      </c>
      <c r="AW1283" s="112">
        <v>0.16875</v>
      </c>
      <c r="AX1283" s="112">
        <v>0.0</v>
      </c>
      <c r="AY1283" s="112">
        <v>0.7160076</v>
      </c>
      <c r="AZ1283" s="112">
        <v>-7.023246</v>
      </c>
    </row>
    <row r="1284" hidden="1">
      <c r="A1284">
        <f t="shared" si="2"/>
        <v>0</v>
      </c>
      <c r="B1284" t="str">
        <f t="shared" si="3"/>
        <v/>
      </c>
      <c r="C1284" t="str">
        <f>if(and(D$4&gt;1,E1284=PROSES!$D$22),,D1284)</f>
        <v/>
      </c>
      <c r="D1284" s="1" t="str">
        <f>if(and(F$4&gt;1,F1284=PROSES!$B$10),,F1284)</f>
        <v/>
      </c>
      <c r="E1284" t="str">
        <f t="shared" si="4"/>
        <v/>
      </c>
      <c r="F1284" t="str">
        <f t="shared" si="5"/>
        <v/>
      </c>
      <c r="G1284" s="1" t="str">
        <f>if(Z1284=PROSES!$E$29,T1284,)</f>
        <v/>
      </c>
      <c r="H1284" t="str">
        <f>if(X1284=PROSES!$E$29,T1284,)</f>
        <v/>
      </c>
      <c r="I1284" t="str">
        <f t="shared" si="6"/>
        <v/>
      </c>
      <c r="J1284" t="str">
        <f>if(and($K$4&gt;1,R1284=PROSES!$C$2),,K1284)</f>
        <v/>
      </c>
      <c r="K1284" s="1" t="str">
        <f>if(and($L$4&gt;1,L1284=PROSES!$B$2),,L1284)</f>
        <v/>
      </c>
      <c r="L1284" t="str">
        <f t="shared" si="7"/>
        <v/>
      </c>
      <c r="M1284" t="str">
        <f>if(Z1284=PROSES!$B$3,T1284,)</f>
        <v/>
      </c>
      <c r="N1284" t="str">
        <f>if(X1284=PROSES!$B$3,T1284,)</f>
        <v/>
      </c>
      <c r="O1284" t="str">
        <f t="shared" si="8"/>
        <v/>
      </c>
      <c r="P1284" t="str">
        <f>if(Z1284=PROSES!$B$1,T1284,)</f>
        <v/>
      </c>
      <c r="Q1284" t="str">
        <f>if(X1284=PROSES!$B$1,T1284,)</f>
        <v/>
      </c>
      <c r="R1284" t="str">
        <f t="shared" si="9"/>
        <v/>
      </c>
      <c r="S1284" s="3"/>
      <c r="T1284" s="68" t="s">
        <v>2028</v>
      </c>
      <c r="U1284" s="68" t="s">
        <v>1108</v>
      </c>
      <c r="V1284" s="68" t="s">
        <v>58</v>
      </c>
      <c r="W1284" s="68" t="s">
        <v>716</v>
      </c>
      <c r="X1284" s="68"/>
      <c r="Y1284" s="68" t="s">
        <v>1461</v>
      </c>
      <c r="Z1284" s="68"/>
      <c r="AA1284" s="68" t="s">
        <v>1109</v>
      </c>
      <c r="AB1284" s="6"/>
      <c r="AC1284" s="6"/>
      <c r="AD1284" s="112">
        <v>0.0</v>
      </c>
      <c r="AE1284" s="112">
        <v>1.0</v>
      </c>
      <c r="AF1284" s="6"/>
      <c r="AG1284" s="112">
        <v>0.5</v>
      </c>
      <c r="AH1284" s="112">
        <v>1.0</v>
      </c>
      <c r="AI1284" s="68" t="s">
        <v>64</v>
      </c>
      <c r="AJ1284" s="112">
        <v>0.0</v>
      </c>
      <c r="AK1284" s="6"/>
      <c r="AL1284" s="6"/>
      <c r="AM1284" s="112">
        <v>0.0</v>
      </c>
      <c r="AN1284" s="112">
        <v>0.0</v>
      </c>
      <c r="AO1284" s="112">
        <v>100.0</v>
      </c>
      <c r="AP1284" s="112">
        <v>1.0</v>
      </c>
      <c r="AQ1284" s="112">
        <v>0.58</v>
      </c>
      <c r="AR1284" s="112">
        <v>0.06294541</v>
      </c>
      <c r="AS1284" s="112">
        <v>63.33318</v>
      </c>
      <c r="AT1284" s="112">
        <v>0.02825</v>
      </c>
      <c r="AU1284" s="112">
        <v>0.05625</v>
      </c>
      <c r="AV1284" s="112">
        <v>0.10325</v>
      </c>
      <c r="AW1284" s="112">
        <v>0.16875</v>
      </c>
      <c r="AX1284" s="112">
        <v>0.0</v>
      </c>
      <c r="AY1284" s="112">
        <v>0.7160076</v>
      </c>
      <c r="AZ1284" s="112">
        <v>-7.023246</v>
      </c>
    </row>
    <row r="1285" hidden="1">
      <c r="A1285">
        <f t="shared" si="2"/>
        <v>0</v>
      </c>
      <c r="B1285" t="str">
        <f t="shared" si="3"/>
        <v/>
      </c>
      <c r="C1285" t="str">
        <f>if(and(D$4&gt;1,E1285=PROSES!$D$22),,D1285)</f>
        <v/>
      </c>
      <c r="D1285" s="1" t="str">
        <f>if(and(F$4&gt;1,F1285=PROSES!$B$10),,F1285)</f>
        <v/>
      </c>
      <c r="E1285" t="str">
        <f t="shared" si="4"/>
        <v/>
      </c>
      <c r="F1285" t="str">
        <f t="shared" si="5"/>
        <v/>
      </c>
      <c r="G1285" s="1" t="str">
        <f>if(Z1285=PROSES!$E$29,T1285,)</f>
        <v/>
      </c>
      <c r="H1285" t="str">
        <f>if(X1285=PROSES!$E$29,T1285,)</f>
        <v/>
      </c>
      <c r="I1285" t="str">
        <f t="shared" si="6"/>
        <v/>
      </c>
      <c r="J1285" t="str">
        <f>if(and($K$4&gt;1,R1285=PROSES!$C$2),,K1285)</f>
        <v/>
      </c>
      <c r="K1285" s="1" t="str">
        <f>if(and($L$4&gt;1,L1285=PROSES!$B$2),,L1285)</f>
        <v/>
      </c>
      <c r="L1285" t="str">
        <f t="shared" si="7"/>
        <v/>
      </c>
      <c r="M1285" t="str">
        <f>if(Z1285=PROSES!$B$3,T1285,)</f>
        <v/>
      </c>
      <c r="N1285" t="str">
        <f>if(X1285=PROSES!$B$3,T1285,)</f>
        <v/>
      </c>
      <c r="O1285" t="str">
        <f t="shared" si="8"/>
        <v/>
      </c>
      <c r="P1285" t="str">
        <f>if(Z1285=PROSES!$B$1,T1285,)</f>
        <v/>
      </c>
      <c r="Q1285" t="str">
        <f>if(X1285=PROSES!$B$1,T1285,)</f>
        <v/>
      </c>
      <c r="R1285" t="str">
        <f t="shared" si="9"/>
        <v>PARAKAN4SUMEDANG4</v>
      </c>
      <c r="S1285" s="3"/>
      <c r="T1285" s="68" t="s">
        <v>2029</v>
      </c>
      <c r="U1285" s="68" t="s">
        <v>115</v>
      </c>
      <c r="V1285" s="68" t="s">
        <v>115</v>
      </c>
      <c r="W1285" s="114" t="s">
        <v>215</v>
      </c>
      <c r="X1285" s="68" t="s">
        <v>1151</v>
      </c>
      <c r="Y1285" s="68" t="s">
        <v>123</v>
      </c>
      <c r="Z1285" s="68" t="s">
        <v>2030</v>
      </c>
      <c r="AA1285" s="112" t="s">
        <v>118</v>
      </c>
      <c r="AB1285" s="6"/>
      <c r="AC1285" s="6"/>
      <c r="AD1285" s="112">
        <v>0.0</v>
      </c>
      <c r="AE1285" s="112">
        <v>1.0</v>
      </c>
      <c r="AF1285" s="6"/>
      <c r="AG1285" s="112">
        <v>23.3</v>
      </c>
      <c r="AH1285" s="112">
        <v>1.0</v>
      </c>
      <c r="AI1285" s="68" t="s">
        <v>64</v>
      </c>
      <c r="AJ1285" s="112">
        <v>0.0</v>
      </c>
      <c r="AK1285" s="6"/>
      <c r="AL1285" s="6"/>
      <c r="AM1285" s="112">
        <v>0.0</v>
      </c>
      <c r="AN1285" s="112">
        <v>0.0</v>
      </c>
      <c r="AO1285" s="112">
        <v>100.0</v>
      </c>
      <c r="AP1285" s="112">
        <v>1.0</v>
      </c>
      <c r="AQ1285" s="112">
        <v>0.44</v>
      </c>
      <c r="AR1285" s="112">
        <v>10.32699</v>
      </c>
      <c r="AS1285" s="112">
        <v>60.53732</v>
      </c>
      <c r="AT1285" s="112">
        <v>5.0794</v>
      </c>
      <c r="AU1285" s="112">
        <v>8.991469</v>
      </c>
      <c r="AV1285" s="112">
        <v>8.5744</v>
      </c>
      <c r="AW1285" s="112">
        <v>26.97441</v>
      </c>
      <c r="AX1285" s="112">
        <v>0.0</v>
      </c>
      <c r="AY1285" s="112">
        <v>0.5913117</v>
      </c>
      <c r="AZ1285" s="112">
        <v>18.4643</v>
      </c>
    </row>
    <row r="1286" hidden="1">
      <c r="A1286">
        <f t="shared" si="2"/>
        <v>0</v>
      </c>
      <c r="B1286" t="str">
        <f t="shared" si="3"/>
        <v/>
      </c>
      <c r="C1286" t="str">
        <f>if(and(D$4&gt;1,E1286=PROSES!$D$22),,D1286)</f>
        <v/>
      </c>
      <c r="D1286" s="1" t="str">
        <f>if(and(F$4&gt;1,F1286=PROSES!$B$10),,F1286)</f>
        <v/>
      </c>
      <c r="E1286" t="str">
        <f t="shared" si="4"/>
        <v/>
      </c>
      <c r="F1286" t="str">
        <f t="shared" si="5"/>
        <v/>
      </c>
      <c r="G1286" s="1" t="str">
        <f>if(Z1286=PROSES!$E$29,T1286,)</f>
        <v/>
      </c>
      <c r="H1286" t="str">
        <f>if(X1286=PROSES!$E$29,T1286,)</f>
        <v/>
      </c>
      <c r="I1286" t="str">
        <f t="shared" si="6"/>
        <v/>
      </c>
      <c r="J1286" t="str">
        <f>if(and($K$4&gt;1,R1286=PROSES!$C$2),,K1286)</f>
        <v/>
      </c>
      <c r="K1286" s="1" t="str">
        <f>if(and($L$4&gt;1,L1286=PROSES!$B$2),,L1286)</f>
        <v/>
      </c>
      <c r="L1286" t="str">
        <f t="shared" si="7"/>
        <v/>
      </c>
      <c r="M1286" t="str">
        <f>if(Z1286=PROSES!$B$3,T1286,)</f>
        <v/>
      </c>
      <c r="N1286" t="str">
        <f>if(X1286=PROSES!$B$3,T1286,)</f>
        <v/>
      </c>
      <c r="O1286" t="str">
        <f t="shared" si="8"/>
        <v/>
      </c>
      <c r="P1286" t="str">
        <f>if(Z1286=PROSES!$B$1,T1286,)</f>
        <v/>
      </c>
      <c r="Q1286" t="str">
        <f>if(X1286=PROSES!$B$1,T1286,)</f>
        <v/>
      </c>
      <c r="R1286" t="str">
        <f t="shared" si="9"/>
        <v>SUMEDANG4PARAKAN4</v>
      </c>
      <c r="S1286" s="3"/>
      <c r="T1286" s="68" t="s">
        <v>2031</v>
      </c>
      <c r="U1286" s="68" t="s">
        <v>115</v>
      </c>
      <c r="V1286" s="68" t="s">
        <v>115</v>
      </c>
      <c r="W1286" s="68" t="s">
        <v>215</v>
      </c>
      <c r="X1286" s="68" t="s">
        <v>2030</v>
      </c>
      <c r="Y1286" s="112" t="s">
        <v>123</v>
      </c>
      <c r="Z1286" s="68" t="s">
        <v>1151</v>
      </c>
      <c r="AA1286" s="68" t="s">
        <v>123</v>
      </c>
      <c r="AB1286" s="6"/>
      <c r="AC1286" s="6"/>
      <c r="AD1286" s="112">
        <v>0.0</v>
      </c>
      <c r="AE1286" s="112">
        <v>1.0</v>
      </c>
      <c r="AF1286" s="6"/>
      <c r="AG1286" s="112">
        <v>23.3</v>
      </c>
      <c r="AH1286" s="112">
        <v>1.0</v>
      </c>
      <c r="AI1286" s="68" t="s">
        <v>64</v>
      </c>
      <c r="AJ1286" s="112">
        <v>0.0</v>
      </c>
      <c r="AK1286" s="6"/>
      <c r="AL1286" s="6"/>
      <c r="AM1286" s="112">
        <v>0.0</v>
      </c>
      <c r="AN1286" s="112">
        <v>0.0</v>
      </c>
      <c r="AO1286" s="112">
        <v>100.0</v>
      </c>
      <c r="AP1286" s="112">
        <v>1.0</v>
      </c>
      <c r="AQ1286" s="112">
        <v>0.44</v>
      </c>
      <c r="AR1286" s="112">
        <v>10.32699</v>
      </c>
      <c r="AS1286" s="112">
        <v>60.53732</v>
      </c>
      <c r="AT1286" s="112">
        <v>5.0794</v>
      </c>
      <c r="AU1286" s="112">
        <v>8.991469</v>
      </c>
      <c r="AV1286" s="112">
        <v>8.5744</v>
      </c>
      <c r="AW1286" s="112">
        <v>26.97441</v>
      </c>
      <c r="AX1286" s="112">
        <v>0.0</v>
      </c>
      <c r="AY1286" s="112">
        <v>0.5913117</v>
      </c>
      <c r="AZ1286" s="112">
        <v>18.4643</v>
      </c>
    </row>
    <row r="1287" hidden="1">
      <c r="A1287">
        <f t="shared" si="2"/>
        <v>0</v>
      </c>
      <c r="B1287" t="str">
        <f t="shared" si="3"/>
        <v/>
      </c>
      <c r="C1287" t="str">
        <f>if(and(D$4&gt;1,E1287=PROSES!$D$22),,D1287)</f>
        <v/>
      </c>
      <c r="D1287" s="1" t="str">
        <f>if(and(F$4&gt;1,F1287=PROSES!$B$10),,F1287)</f>
        <v/>
      </c>
      <c r="E1287" t="str">
        <f t="shared" si="4"/>
        <v/>
      </c>
      <c r="F1287" t="str">
        <f t="shared" si="5"/>
        <v/>
      </c>
      <c r="G1287" s="1" t="str">
        <f>if(Z1287=PROSES!$E$29,T1287,)</f>
        <v/>
      </c>
      <c r="H1287" t="str">
        <f>if(X1287=PROSES!$E$29,T1287,)</f>
        <v/>
      </c>
      <c r="I1287" t="str">
        <f t="shared" si="6"/>
        <v/>
      </c>
      <c r="J1287" t="str">
        <f>if(and($K$4&gt;1,R1287=PROSES!$C$2),,K1287)</f>
        <v/>
      </c>
      <c r="K1287" s="1" t="str">
        <f>if(and($L$4&gt;1,L1287=PROSES!$B$2),,L1287)</f>
        <v/>
      </c>
      <c r="L1287" t="str">
        <f t="shared" si="7"/>
        <v/>
      </c>
      <c r="M1287" t="str">
        <f>if(Z1287=PROSES!$B$3,T1287,)</f>
        <v/>
      </c>
      <c r="N1287" t="str">
        <f>if(X1287=PROSES!$B$3,T1287,)</f>
        <v/>
      </c>
      <c r="O1287" t="str">
        <f t="shared" si="8"/>
        <v/>
      </c>
      <c r="P1287" t="str">
        <f>if(Z1287=PROSES!$B$1,T1287,)</f>
        <v/>
      </c>
      <c r="Q1287" t="str">
        <f>if(X1287=PROSES!$B$1,T1287,)</f>
        <v/>
      </c>
      <c r="R1287" t="str">
        <f t="shared" si="9"/>
        <v>SUMADRA4PAMEUNGPEUK4</v>
      </c>
      <c r="S1287" s="3"/>
      <c r="T1287" s="68" t="s">
        <v>2032</v>
      </c>
      <c r="U1287" s="68" t="s">
        <v>115</v>
      </c>
      <c r="V1287" s="68" t="s">
        <v>115</v>
      </c>
      <c r="W1287" s="68" t="s">
        <v>122</v>
      </c>
      <c r="X1287" s="68" t="s">
        <v>1327</v>
      </c>
      <c r="Y1287" s="112" t="s">
        <v>369</v>
      </c>
      <c r="Z1287" s="68" t="s">
        <v>2033</v>
      </c>
      <c r="AA1287" s="112" t="s">
        <v>2034</v>
      </c>
      <c r="AB1287" s="6"/>
      <c r="AC1287" s="6"/>
      <c r="AD1287" s="112">
        <v>0.0</v>
      </c>
      <c r="AE1287" s="112">
        <v>1.0</v>
      </c>
      <c r="AF1287" s="6"/>
      <c r="AG1287" s="112">
        <v>30.85</v>
      </c>
      <c r="AH1287" s="112">
        <v>1.0</v>
      </c>
      <c r="AI1287" s="68" t="s">
        <v>64</v>
      </c>
      <c r="AJ1287" s="112">
        <v>0.0</v>
      </c>
      <c r="AK1287" s="6"/>
      <c r="AL1287" s="6"/>
      <c r="AM1287" s="112">
        <v>0.0</v>
      </c>
      <c r="AN1287" s="112">
        <v>0.0</v>
      </c>
      <c r="AO1287" s="112">
        <v>100.0</v>
      </c>
      <c r="AP1287" s="112">
        <v>1.0</v>
      </c>
      <c r="AQ1287" s="112">
        <v>0.44</v>
      </c>
      <c r="AR1287" s="112">
        <v>13.69798</v>
      </c>
      <c r="AS1287" s="112">
        <v>60.66966</v>
      </c>
      <c r="AT1287" s="112">
        <v>6.709875</v>
      </c>
      <c r="AU1287" s="112">
        <v>11.94204</v>
      </c>
      <c r="AV1287" s="112">
        <v>11.33738</v>
      </c>
      <c r="AW1287" s="112">
        <v>35.8261</v>
      </c>
      <c r="AX1287" s="112">
        <v>0.0</v>
      </c>
      <c r="AY1287" s="112">
        <v>0.5920149</v>
      </c>
      <c r="AZ1287" s="112">
        <v>18.36523</v>
      </c>
    </row>
    <row r="1288" hidden="1">
      <c r="A1288">
        <f t="shared" si="2"/>
        <v>0</v>
      </c>
      <c r="B1288" t="str">
        <f t="shared" si="3"/>
        <v/>
      </c>
      <c r="C1288" t="str">
        <f>if(and(D$4&gt;1,E1288=PROSES!$D$22),,D1288)</f>
        <v/>
      </c>
      <c r="D1288" s="1" t="str">
        <f>if(and(F$4&gt;1,F1288=PROSES!$B$10),,F1288)</f>
        <v/>
      </c>
      <c r="E1288" t="str">
        <f t="shared" si="4"/>
        <v/>
      </c>
      <c r="F1288" t="str">
        <f t="shared" si="5"/>
        <v/>
      </c>
      <c r="G1288" s="1" t="str">
        <f>if(Z1288=PROSES!$E$29,T1288,)</f>
        <v/>
      </c>
      <c r="H1288" t="str">
        <f>if(X1288=PROSES!$E$29,T1288,)</f>
        <v/>
      </c>
      <c r="I1288" t="str">
        <f t="shared" si="6"/>
        <v/>
      </c>
      <c r="J1288" t="str">
        <f>if(and($K$4&gt;1,R1288=PROSES!$C$2),,K1288)</f>
        <v/>
      </c>
      <c r="K1288" s="1" t="str">
        <f>if(and($L$4&gt;1,L1288=PROSES!$B$2),,L1288)</f>
        <v/>
      </c>
      <c r="L1288" t="str">
        <f t="shared" si="7"/>
        <v/>
      </c>
      <c r="M1288" t="str">
        <f>if(Z1288=PROSES!$B$3,T1288,)</f>
        <v/>
      </c>
      <c r="N1288" t="str">
        <f>if(X1288=PROSES!$B$3,T1288,)</f>
        <v/>
      </c>
      <c r="O1288" t="str">
        <f t="shared" si="8"/>
        <v/>
      </c>
      <c r="P1288" t="str">
        <f>if(Z1288=PROSES!$B$1,T1288,)</f>
        <v/>
      </c>
      <c r="Q1288" t="str">
        <f>if(X1288=PROSES!$B$1,T1288,)</f>
        <v/>
      </c>
      <c r="R1288" t="str">
        <f t="shared" si="9"/>
        <v>SUMADRA4PAMEUNGPEUK4</v>
      </c>
      <c r="S1288" s="3"/>
      <c r="T1288" s="68" t="s">
        <v>2035</v>
      </c>
      <c r="U1288" s="68" t="s">
        <v>115</v>
      </c>
      <c r="V1288" s="68" t="s">
        <v>115</v>
      </c>
      <c r="W1288" s="68" t="s">
        <v>122</v>
      </c>
      <c r="X1288" s="68" t="s">
        <v>1327</v>
      </c>
      <c r="Y1288" s="112" t="s">
        <v>369</v>
      </c>
      <c r="Z1288" s="68" t="s">
        <v>2033</v>
      </c>
      <c r="AA1288" s="112" t="s">
        <v>2034</v>
      </c>
      <c r="AB1288" s="6"/>
      <c r="AC1288" s="6"/>
      <c r="AD1288" s="112">
        <v>0.0</v>
      </c>
      <c r="AE1288" s="112">
        <v>1.0</v>
      </c>
      <c r="AF1288" s="6"/>
      <c r="AG1288" s="112">
        <v>30.85</v>
      </c>
      <c r="AH1288" s="112">
        <v>1.0</v>
      </c>
      <c r="AI1288" s="68" t="s">
        <v>64</v>
      </c>
      <c r="AJ1288" s="112">
        <v>0.0</v>
      </c>
      <c r="AK1288" s="6"/>
      <c r="AL1288" s="6"/>
      <c r="AM1288" s="112">
        <v>0.0</v>
      </c>
      <c r="AN1288" s="112">
        <v>0.0</v>
      </c>
      <c r="AO1288" s="112">
        <v>100.0</v>
      </c>
      <c r="AP1288" s="112">
        <v>1.0</v>
      </c>
      <c r="AQ1288" s="112">
        <v>0.44</v>
      </c>
      <c r="AR1288" s="112">
        <v>13.69798</v>
      </c>
      <c r="AS1288" s="112">
        <v>60.66966</v>
      </c>
      <c r="AT1288" s="112">
        <v>6.709875</v>
      </c>
      <c r="AU1288" s="112">
        <v>11.94204</v>
      </c>
      <c r="AV1288" s="112">
        <v>11.33738</v>
      </c>
      <c r="AW1288" s="112">
        <v>35.8261</v>
      </c>
      <c r="AX1288" s="112">
        <v>0.0</v>
      </c>
      <c r="AY1288" s="112">
        <v>0.5920149</v>
      </c>
      <c r="AZ1288" s="112">
        <v>18.36523</v>
      </c>
    </row>
    <row r="1289" hidden="1">
      <c r="A1289">
        <f t="shared" si="2"/>
        <v>0</v>
      </c>
      <c r="B1289" t="str">
        <f t="shared" si="3"/>
        <v/>
      </c>
      <c r="C1289" t="str">
        <f>if(and(D$4&gt;1,E1289=PROSES!$D$22),,D1289)</f>
        <v/>
      </c>
      <c r="D1289" s="1" t="str">
        <f>if(and(F$4&gt;1,F1289=PROSES!$B$10),,F1289)</f>
        <v/>
      </c>
      <c r="E1289" t="str">
        <f t="shared" si="4"/>
        <v/>
      </c>
      <c r="F1289" t="str">
        <f t="shared" si="5"/>
        <v/>
      </c>
      <c r="G1289" s="1" t="str">
        <f>if(Z1289=PROSES!$E$29,T1289,)</f>
        <v/>
      </c>
      <c r="H1289" t="str">
        <f>if(X1289=PROSES!$E$29,T1289,)</f>
        <v/>
      </c>
      <c r="I1289" t="str">
        <f t="shared" si="6"/>
        <v/>
      </c>
      <c r="J1289" t="str">
        <f>if(and($K$4&gt;1,R1289=PROSES!$C$2),,K1289)</f>
        <v/>
      </c>
      <c r="K1289" s="1" t="str">
        <f>if(and($L$4&gt;1,L1289=PROSES!$B$2),,L1289)</f>
        <v/>
      </c>
      <c r="L1289" t="str">
        <f t="shared" si="7"/>
        <v/>
      </c>
      <c r="M1289" t="str">
        <f>if(Z1289=PROSES!$B$3,T1289,)</f>
        <v/>
      </c>
      <c r="N1289" t="str">
        <f>if(X1289=PROSES!$B$3,T1289,)</f>
        <v/>
      </c>
      <c r="O1289" t="str">
        <f t="shared" si="8"/>
        <v/>
      </c>
      <c r="P1289" t="str">
        <f>if(Z1289=PROSES!$B$1,T1289,)</f>
        <v/>
      </c>
      <c r="Q1289" t="str">
        <f>if(X1289=PROSES!$B$1,T1289,)</f>
        <v/>
      </c>
      <c r="R1289" t="str">
        <f t="shared" si="9"/>
        <v>SAMBIKEREP5</v>
      </c>
      <c r="S1289" s="3"/>
      <c r="T1289" s="68" t="s">
        <v>2036</v>
      </c>
      <c r="U1289" s="68" t="s">
        <v>82</v>
      </c>
      <c r="V1289" s="68" t="s">
        <v>82</v>
      </c>
      <c r="W1289" s="68" t="s">
        <v>134</v>
      </c>
      <c r="X1289" s="68" t="s">
        <v>960</v>
      </c>
      <c r="Y1289" s="112" t="s">
        <v>88</v>
      </c>
      <c r="Z1289" s="68"/>
      <c r="AA1289" s="112" t="s">
        <v>2037</v>
      </c>
      <c r="AB1289" s="6"/>
      <c r="AC1289" s="6"/>
      <c r="AD1289" s="112">
        <v>0.0</v>
      </c>
      <c r="AE1289" s="112">
        <v>1.0</v>
      </c>
      <c r="AF1289" s="6"/>
      <c r="AG1289" s="112">
        <v>0.235</v>
      </c>
      <c r="AH1289" s="112">
        <v>1.0</v>
      </c>
      <c r="AI1289" s="68" t="s">
        <v>64</v>
      </c>
      <c r="AJ1289" s="112">
        <v>0.0</v>
      </c>
      <c r="AK1289" s="6"/>
      <c r="AL1289" s="6"/>
      <c r="AM1289" s="112">
        <v>0.0</v>
      </c>
      <c r="AN1289" s="112">
        <v>0.0</v>
      </c>
      <c r="AO1289" s="112">
        <v>100.0</v>
      </c>
      <c r="AP1289" s="112">
        <v>1.0</v>
      </c>
      <c r="AQ1289" s="112">
        <v>1.2</v>
      </c>
      <c r="AR1289" s="112">
        <v>0.06660467</v>
      </c>
      <c r="AS1289" s="112">
        <v>78.06761</v>
      </c>
      <c r="AT1289" s="112">
        <v>0.013771</v>
      </c>
      <c r="AU1289" s="112">
        <v>0.0651655</v>
      </c>
      <c r="AV1289" s="112">
        <v>0.049021</v>
      </c>
      <c r="AW1289" s="112">
        <v>0.1954965</v>
      </c>
      <c r="AX1289" s="112">
        <v>0.0</v>
      </c>
      <c r="AY1289" s="112">
        <v>0.6756974</v>
      </c>
      <c r="AZ1289" s="112">
        <v>-3.202028</v>
      </c>
    </row>
    <row r="1290" hidden="1">
      <c r="A1290">
        <f t="shared" si="2"/>
        <v>0</v>
      </c>
      <c r="B1290" t="str">
        <f t="shared" si="3"/>
        <v/>
      </c>
      <c r="C1290" t="str">
        <f>if(and(D$4&gt;1,E1290=PROSES!$D$22),,D1290)</f>
        <v/>
      </c>
      <c r="D1290" s="1" t="str">
        <f>if(and(F$4&gt;1,F1290=PROSES!$B$10),,F1290)</f>
        <v/>
      </c>
      <c r="E1290" t="str">
        <f t="shared" si="4"/>
        <v/>
      </c>
      <c r="F1290" t="str">
        <f t="shared" si="5"/>
        <v/>
      </c>
      <c r="G1290" s="1" t="str">
        <f>if(Z1290=PROSES!$E$29,T1290,)</f>
        <v/>
      </c>
      <c r="H1290" t="str">
        <f>if(X1290=PROSES!$E$29,T1290,)</f>
        <v/>
      </c>
      <c r="I1290" t="str">
        <f t="shared" si="6"/>
        <v/>
      </c>
      <c r="J1290" t="str">
        <f>if(and($K$4&gt;1,R1290=PROSES!$C$2),,K1290)</f>
        <v/>
      </c>
      <c r="K1290" s="1" t="str">
        <f>if(and($L$4&gt;1,L1290=PROSES!$B$2),,L1290)</f>
        <v/>
      </c>
      <c r="L1290" t="str">
        <f t="shared" si="7"/>
        <v/>
      </c>
      <c r="M1290" t="str">
        <f>if(Z1290=PROSES!$B$3,T1290,)</f>
        <v/>
      </c>
      <c r="N1290" t="str">
        <f>if(X1290=PROSES!$B$3,T1290,)</f>
        <v/>
      </c>
      <c r="O1290" t="str">
        <f t="shared" si="8"/>
        <v/>
      </c>
      <c r="P1290" t="str">
        <f>if(Z1290=PROSES!$B$1,T1290,)</f>
        <v/>
      </c>
      <c r="Q1290" t="str">
        <f>if(X1290=PROSES!$B$1,T1290,)</f>
        <v/>
      </c>
      <c r="R1290" t="str">
        <f t="shared" si="9"/>
        <v>SAMBIKEREP5</v>
      </c>
      <c r="S1290" s="3"/>
      <c r="T1290" s="68" t="s">
        <v>2038</v>
      </c>
      <c r="U1290" s="68" t="s">
        <v>82</v>
      </c>
      <c r="V1290" s="68" t="s">
        <v>82</v>
      </c>
      <c r="W1290" s="68" t="s">
        <v>134</v>
      </c>
      <c r="X1290" s="68" t="s">
        <v>960</v>
      </c>
      <c r="Y1290" s="112" t="s">
        <v>85</v>
      </c>
      <c r="Z1290" s="68"/>
      <c r="AA1290" s="112" t="s">
        <v>2039</v>
      </c>
      <c r="AB1290" s="6"/>
      <c r="AC1290" s="6"/>
      <c r="AD1290" s="112">
        <v>0.0</v>
      </c>
      <c r="AE1290" s="112">
        <v>1.0</v>
      </c>
      <c r="AF1290" s="6"/>
      <c r="AG1290" s="112">
        <v>0.235</v>
      </c>
      <c r="AH1290" s="112">
        <v>1.0</v>
      </c>
      <c r="AI1290" s="68" t="s">
        <v>64</v>
      </c>
      <c r="AJ1290" s="112">
        <v>0.0</v>
      </c>
      <c r="AK1290" s="6"/>
      <c r="AL1290" s="6"/>
      <c r="AM1290" s="112">
        <v>0.0</v>
      </c>
      <c r="AN1290" s="112">
        <v>0.0</v>
      </c>
      <c r="AO1290" s="112">
        <v>100.0</v>
      </c>
      <c r="AP1290" s="112">
        <v>1.0</v>
      </c>
      <c r="AQ1290" s="112">
        <v>1.2</v>
      </c>
      <c r="AR1290" s="112">
        <v>0.06660467</v>
      </c>
      <c r="AS1290" s="112">
        <v>78.06761</v>
      </c>
      <c r="AT1290" s="112">
        <v>0.013771</v>
      </c>
      <c r="AU1290" s="112">
        <v>0.0651655</v>
      </c>
      <c r="AV1290" s="112">
        <v>0.049021</v>
      </c>
      <c r="AW1290" s="112">
        <v>0.1954965</v>
      </c>
      <c r="AX1290" s="112">
        <v>0.0</v>
      </c>
      <c r="AY1290" s="112">
        <v>0.6756974</v>
      </c>
      <c r="AZ1290" s="112">
        <v>-3.202028</v>
      </c>
    </row>
    <row r="1291" hidden="1">
      <c r="A1291">
        <f t="shared" si="2"/>
        <v>0</v>
      </c>
      <c r="B1291" t="str">
        <f t="shared" si="3"/>
        <v/>
      </c>
      <c r="C1291" t="str">
        <f>if(and(D$4&gt;1,E1291=PROSES!$D$22),,D1291)</f>
        <v/>
      </c>
      <c r="D1291" s="1" t="str">
        <f>if(and(F$4&gt;1,F1291=PROSES!$B$10),,F1291)</f>
        <v/>
      </c>
      <c r="E1291" t="str">
        <f t="shared" si="4"/>
        <v/>
      </c>
      <c r="F1291" t="str">
        <f t="shared" si="5"/>
        <v/>
      </c>
      <c r="G1291" s="1" t="str">
        <f>if(Z1291=PROSES!$E$29,T1291,)</f>
        <v/>
      </c>
      <c r="H1291" t="str">
        <f>if(X1291=PROSES!$E$29,T1291,)</f>
        <v/>
      </c>
      <c r="I1291" t="str">
        <f t="shared" si="6"/>
        <v/>
      </c>
      <c r="J1291" t="str">
        <f>if(and($K$4&gt;1,R1291=PROSES!$C$2),,K1291)</f>
        <v/>
      </c>
      <c r="K1291" s="1" t="str">
        <f>if(and($L$4&gt;1,L1291=PROSES!$B$2),,L1291)</f>
        <v/>
      </c>
      <c r="L1291" t="str">
        <f t="shared" si="7"/>
        <v/>
      </c>
      <c r="M1291" t="str">
        <f>if(Z1291=PROSES!$B$3,T1291,)</f>
        <v/>
      </c>
      <c r="N1291" t="str">
        <f>if(X1291=PROSES!$B$3,T1291,)</f>
        <v/>
      </c>
      <c r="O1291" t="str">
        <f t="shared" si="8"/>
        <v/>
      </c>
      <c r="P1291" t="str">
        <f>if(Z1291=PROSES!$B$1,T1291,)</f>
        <v/>
      </c>
      <c r="Q1291" t="str">
        <f>if(X1291=PROSES!$B$1,T1291,)</f>
        <v/>
      </c>
      <c r="R1291" t="str">
        <f t="shared" si="9"/>
        <v>WARU5</v>
      </c>
      <c r="S1291" s="3"/>
      <c r="T1291" s="68" t="s">
        <v>2040</v>
      </c>
      <c r="U1291" s="68" t="s">
        <v>82</v>
      </c>
      <c r="V1291" s="68" t="s">
        <v>82</v>
      </c>
      <c r="W1291" s="68" t="s">
        <v>83</v>
      </c>
      <c r="X1291" s="68"/>
      <c r="Y1291" s="112" t="s">
        <v>2037</v>
      </c>
      <c r="Z1291" s="68" t="s">
        <v>767</v>
      </c>
      <c r="AA1291" s="112" t="s">
        <v>85</v>
      </c>
      <c r="AB1291" s="6"/>
      <c r="AC1291" s="6"/>
      <c r="AD1291" s="112">
        <v>0.0</v>
      </c>
      <c r="AE1291" s="112">
        <v>1.0</v>
      </c>
      <c r="AF1291" s="6"/>
      <c r="AG1291" s="112">
        <v>12.552</v>
      </c>
      <c r="AH1291" s="112">
        <v>1.0</v>
      </c>
      <c r="AI1291" s="68" t="s">
        <v>64</v>
      </c>
      <c r="AJ1291" s="112">
        <v>0.0</v>
      </c>
      <c r="AK1291" s="6"/>
      <c r="AL1291" s="6"/>
      <c r="AM1291" s="112">
        <v>0.0</v>
      </c>
      <c r="AN1291" s="112">
        <v>0.0</v>
      </c>
      <c r="AO1291" s="112">
        <v>100.0</v>
      </c>
      <c r="AP1291" s="112">
        <v>1.0</v>
      </c>
      <c r="AQ1291" s="112">
        <v>1.48</v>
      </c>
      <c r="AR1291" s="112">
        <v>2.473541</v>
      </c>
      <c r="AS1291" s="112">
        <v>75.63232</v>
      </c>
      <c r="AT1291" s="112">
        <v>0.6137928</v>
      </c>
      <c r="AU1291" s="112">
        <v>2.396177</v>
      </c>
      <c r="AV1291" s="112">
        <v>2.106225</v>
      </c>
      <c r="AW1291" s="112">
        <v>7.712576</v>
      </c>
      <c r="AX1291" s="112">
        <v>0.0</v>
      </c>
      <c r="AY1291" s="112">
        <v>0.7441298</v>
      </c>
      <c r="AZ1291" s="112">
        <v>-1.31295</v>
      </c>
    </row>
    <row r="1292" hidden="1">
      <c r="A1292">
        <f t="shared" si="2"/>
        <v>0</v>
      </c>
      <c r="B1292" t="str">
        <f t="shared" si="3"/>
        <v/>
      </c>
      <c r="C1292" t="str">
        <f>if(and(D$4&gt;1,E1292=PROSES!$D$22),,D1292)</f>
        <v/>
      </c>
      <c r="D1292" s="1" t="str">
        <f>if(and(F$4&gt;1,F1292=PROSES!$B$10),,F1292)</f>
        <v/>
      </c>
      <c r="E1292" t="str">
        <f t="shared" si="4"/>
        <v/>
      </c>
      <c r="F1292" t="str">
        <f t="shared" si="5"/>
        <v/>
      </c>
      <c r="G1292" s="1" t="str">
        <f>if(Z1292=PROSES!$E$29,T1292,)</f>
        <v/>
      </c>
      <c r="H1292" t="str">
        <f>if(X1292=PROSES!$E$29,T1292,)</f>
        <v/>
      </c>
      <c r="I1292" t="str">
        <f t="shared" si="6"/>
        <v/>
      </c>
      <c r="J1292" t="str">
        <f>if(and($K$4&gt;1,R1292=PROSES!$C$2),,K1292)</f>
        <v/>
      </c>
      <c r="K1292" s="1" t="str">
        <f>if(and($L$4&gt;1,L1292=PROSES!$B$2),,L1292)</f>
        <v/>
      </c>
      <c r="L1292" t="str">
        <f t="shared" si="7"/>
        <v/>
      </c>
      <c r="M1292" t="str">
        <f>if(Z1292=PROSES!$B$3,T1292,)</f>
        <v/>
      </c>
      <c r="N1292" t="str">
        <f>if(X1292=PROSES!$B$3,T1292,)</f>
        <v/>
      </c>
      <c r="O1292" t="str">
        <f t="shared" si="8"/>
        <v/>
      </c>
      <c r="P1292" t="str">
        <f>if(Z1292=PROSES!$B$1,T1292,)</f>
        <v/>
      </c>
      <c r="Q1292" t="str">
        <f>if(X1292=PROSES!$B$1,T1292,)</f>
        <v/>
      </c>
      <c r="R1292" t="str">
        <f t="shared" si="9"/>
        <v>WARU5</v>
      </c>
      <c r="S1292" s="3"/>
      <c r="T1292" s="68" t="s">
        <v>2041</v>
      </c>
      <c r="U1292" s="68" t="s">
        <v>82</v>
      </c>
      <c r="V1292" s="68" t="s">
        <v>82</v>
      </c>
      <c r="W1292" s="68" t="s">
        <v>83</v>
      </c>
      <c r="X1292" s="68"/>
      <c r="Y1292" s="112" t="s">
        <v>2039</v>
      </c>
      <c r="Z1292" s="68" t="s">
        <v>767</v>
      </c>
      <c r="AA1292" s="112" t="s">
        <v>85</v>
      </c>
      <c r="AB1292" s="6"/>
      <c r="AC1292" s="6"/>
      <c r="AD1292" s="112">
        <v>0.0</v>
      </c>
      <c r="AE1292" s="112">
        <v>1.0</v>
      </c>
      <c r="AF1292" s="6"/>
      <c r="AG1292" s="112">
        <v>12.552</v>
      </c>
      <c r="AH1292" s="112">
        <v>1.0</v>
      </c>
      <c r="AI1292" s="68" t="s">
        <v>64</v>
      </c>
      <c r="AJ1292" s="112">
        <v>0.0</v>
      </c>
      <c r="AK1292" s="6"/>
      <c r="AL1292" s="6"/>
      <c r="AM1292" s="112">
        <v>0.0</v>
      </c>
      <c r="AN1292" s="112">
        <v>0.0</v>
      </c>
      <c r="AO1292" s="112">
        <v>100.0</v>
      </c>
      <c r="AP1292" s="112">
        <v>1.0</v>
      </c>
      <c r="AQ1292" s="112">
        <v>1.48</v>
      </c>
      <c r="AR1292" s="112">
        <v>2.473541</v>
      </c>
      <c r="AS1292" s="112">
        <v>75.63232</v>
      </c>
      <c r="AT1292" s="112">
        <v>0.6137928</v>
      </c>
      <c r="AU1292" s="112">
        <v>2.396177</v>
      </c>
      <c r="AV1292" s="112">
        <v>2.106225</v>
      </c>
      <c r="AW1292" s="112">
        <v>7.712576</v>
      </c>
      <c r="AX1292" s="112">
        <v>0.0</v>
      </c>
      <c r="AY1292" s="112">
        <v>0.7441298</v>
      </c>
      <c r="AZ1292" s="112">
        <v>-1.31295</v>
      </c>
    </row>
    <row r="1293" hidden="1">
      <c r="A1293">
        <f t="shared" si="2"/>
        <v>0</v>
      </c>
      <c r="B1293" t="str">
        <f t="shared" si="3"/>
        <v/>
      </c>
      <c r="C1293" t="str">
        <f>if(and(D$4&gt;1,E1293=PROSES!$D$22),,D1293)</f>
        <v/>
      </c>
      <c r="D1293" s="1" t="str">
        <f>if(and(F$4&gt;1,F1293=PROSES!$B$10),,F1293)</f>
        <v/>
      </c>
      <c r="E1293" t="str">
        <f t="shared" si="4"/>
        <v/>
      </c>
      <c r="F1293" t="str">
        <f t="shared" si="5"/>
        <v/>
      </c>
      <c r="G1293" s="1" t="str">
        <f>if(Z1293=PROSES!$E$29,T1293,)</f>
        <v/>
      </c>
      <c r="H1293" t="str">
        <f>if(X1293=PROSES!$E$29,T1293,)</f>
        <v/>
      </c>
      <c r="I1293" t="str">
        <f t="shared" si="6"/>
        <v/>
      </c>
      <c r="J1293" t="str">
        <f>if(and($K$4&gt;1,R1293=PROSES!$C$2),,K1293)</f>
        <v/>
      </c>
      <c r="K1293" s="1" t="str">
        <f>if(and($L$4&gt;1,L1293=PROSES!$B$2),,L1293)</f>
        <v/>
      </c>
      <c r="L1293" t="str">
        <f t="shared" si="7"/>
        <v/>
      </c>
      <c r="M1293" t="str">
        <f>if(Z1293=PROSES!$B$3,T1293,)</f>
        <v/>
      </c>
      <c r="N1293" t="str">
        <f>if(X1293=PROSES!$B$3,T1293,)</f>
        <v/>
      </c>
      <c r="O1293" t="str">
        <f t="shared" si="8"/>
        <v/>
      </c>
      <c r="P1293" t="str">
        <f>if(Z1293=PROSES!$B$1,T1293,)</f>
        <v/>
      </c>
      <c r="Q1293" t="str">
        <f>if(X1293=PROSES!$B$1,T1293,)</f>
        <v/>
      </c>
      <c r="R1293" t="str">
        <f t="shared" si="9"/>
        <v>SUMMARECONALAM SUTRA</v>
      </c>
      <c r="S1293" s="3"/>
      <c r="T1293" s="68" t="s">
        <v>4008</v>
      </c>
      <c r="U1293" s="68" t="s">
        <v>58</v>
      </c>
      <c r="V1293" s="68" t="s">
        <v>58</v>
      </c>
      <c r="W1293" s="68" t="s">
        <v>4009</v>
      </c>
      <c r="X1293" s="68" t="s">
        <v>2044</v>
      </c>
      <c r="Y1293" s="112" t="s">
        <v>66</v>
      </c>
      <c r="Z1293" s="68" t="s">
        <v>641</v>
      </c>
      <c r="AA1293" s="113">
        <v>44201.0</v>
      </c>
      <c r="AB1293" s="6"/>
      <c r="AC1293" s="6"/>
      <c r="AD1293" s="112">
        <v>0.0</v>
      </c>
      <c r="AE1293" s="112">
        <v>1.0</v>
      </c>
      <c r="AF1293" s="6"/>
      <c r="AG1293" s="112">
        <v>6.8</v>
      </c>
      <c r="AH1293" s="112">
        <v>1.0</v>
      </c>
      <c r="AI1293" s="68" t="s">
        <v>64</v>
      </c>
      <c r="AJ1293" s="112">
        <v>0.0</v>
      </c>
      <c r="AK1293" s="6"/>
      <c r="AL1293" s="6"/>
      <c r="AM1293" s="112">
        <v>0.0</v>
      </c>
      <c r="AN1293" s="112">
        <v>0.0</v>
      </c>
      <c r="AO1293" s="112">
        <v>100.0</v>
      </c>
      <c r="AP1293" s="112">
        <v>1.0</v>
      </c>
      <c r="AQ1293" s="112">
        <v>1.886</v>
      </c>
      <c r="AR1293" s="112">
        <v>0.6126419</v>
      </c>
      <c r="AS1293" s="112">
        <v>81.06043</v>
      </c>
      <c r="AT1293" s="112">
        <v>0.0952</v>
      </c>
      <c r="AU1293" s="112">
        <v>0.6052001</v>
      </c>
      <c r="AV1293" s="112">
        <v>1.1152</v>
      </c>
      <c r="AW1293" s="112">
        <v>1.8088</v>
      </c>
      <c r="AX1293" s="112">
        <v>0.0</v>
      </c>
      <c r="AY1293" s="112">
        <v>0.8583989</v>
      </c>
      <c r="AZ1293" s="112">
        <v>-31.3403</v>
      </c>
    </row>
    <row r="1294" hidden="1">
      <c r="A1294">
        <f t="shared" si="2"/>
        <v>0</v>
      </c>
      <c r="B1294" t="str">
        <f t="shared" si="3"/>
        <v/>
      </c>
      <c r="C1294" t="str">
        <f>if(and(D$4&gt;1,E1294=PROSES!$D$22),,D1294)</f>
        <v/>
      </c>
      <c r="D1294" s="1" t="str">
        <f>if(and(F$4&gt;1,F1294=PROSES!$B$10),,F1294)</f>
        <v/>
      </c>
      <c r="E1294" t="str">
        <f t="shared" si="4"/>
        <v/>
      </c>
      <c r="F1294" t="str">
        <f t="shared" si="5"/>
        <v/>
      </c>
      <c r="G1294" s="1" t="str">
        <f>if(Z1294=PROSES!$E$29,T1294,)</f>
        <v/>
      </c>
      <c r="H1294" t="str">
        <f>if(X1294=PROSES!$E$29,T1294,)</f>
        <v/>
      </c>
      <c r="I1294" t="str">
        <f t="shared" si="6"/>
        <v/>
      </c>
      <c r="J1294" t="str">
        <f>if(and($K$4&gt;1,R1294=PROSES!$C$2),,K1294)</f>
        <v/>
      </c>
      <c r="K1294" s="1" t="str">
        <f>if(and($L$4&gt;1,L1294=PROSES!$B$2),,L1294)</f>
        <v/>
      </c>
      <c r="L1294" t="str">
        <f t="shared" si="7"/>
        <v/>
      </c>
      <c r="M1294" t="str">
        <f>if(Z1294=PROSES!$B$3,T1294,)</f>
        <v/>
      </c>
      <c r="N1294" t="str">
        <f>if(X1294=PROSES!$B$3,T1294,)</f>
        <v/>
      </c>
      <c r="O1294" t="str">
        <f t="shared" si="8"/>
        <v/>
      </c>
      <c r="P1294" t="str">
        <f>if(Z1294=PROSES!$B$1,T1294,)</f>
        <v/>
      </c>
      <c r="Q1294" t="str">
        <f>if(X1294=PROSES!$B$1,T1294,)</f>
        <v/>
      </c>
      <c r="R1294" t="str">
        <f t="shared" si="9"/>
        <v>SUMMARECONALAM SUTRA</v>
      </c>
      <c r="S1294" s="3"/>
      <c r="T1294" s="68" t="s">
        <v>4010</v>
      </c>
      <c r="U1294" s="68" t="s">
        <v>58</v>
      </c>
      <c r="V1294" s="68" t="s">
        <v>58</v>
      </c>
      <c r="W1294" s="68" t="s">
        <v>4009</v>
      </c>
      <c r="X1294" s="68" t="s">
        <v>2044</v>
      </c>
      <c r="Y1294" s="112" t="s">
        <v>66</v>
      </c>
      <c r="Z1294" s="68" t="s">
        <v>641</v>
      </c>
      <c r="AA1294" s="117">
        <v>44232.0</v>
      </c>
      <c r="AB1294" s="6"/>
      <c r="AC1294" s="6"/>
      <c r="AD1294" s="112">
        <v>0.0</v>
      </c>
      <c r="AE1294" s="112">
        <v>1.0</v>
      </c>
      <c r="AF1294" s="6"/>
      <c r="AG1294" s="112">
        <v>6.8</v>
      </c>
      <c r="AH1294" s="112">
        <v>1.0</v>
      </c>
      <c r="AI1294" s="68" t="s">
        <v>64</v>
      </c>
      <c r="AJ1294" s="112">
        <v>0.0</v>
      </c>
      <c r="AK1294" s="6"/>
      <c r="AL1294" s="6"/>
      <c r="AM1294" s="112">
        <v>0.0</v>
      </c>
      <c r="AN1294" s="112">
        <v>0.0</v>
      </c>
      <c r="AO1294" s="112">
        <v>100.0</v>
      </c>
      <c r="AP1294" s="112">
        <v>1.0</v>
      </c>
      <c r="AQ1294" s="112">
        <v>1.886</v>
      </c>
      <c r="AR1294" s="112">
        <v>0.6126419</v>
      </c>
      <c r="AS1294" s="112">
        <v>81.06043</v>
      </c>
      <c r="AT1294" s="112">
        <v>0.0952</v>
      </c>
      <c r="AU1294" s="112">
        <v>0.6052001</v>
      </c>
      <c r="AV1294" s="112">
        <v>1.1152</v>
      </c>
      <c r="AW1294" s="112">
        <v>1.8088</v>
      </c>
      <c r="AX1294" s="112">
        <v>0.0</v>
      </c>
      <c r="AY1294" s="112">
        <v>0.8583989</v>
      </c>
      <c r="AZ1294" s="112">
        <v>-31.3403</v>
      </c>
    </row>
    <row r="1295" hidden="1">
      <c r="A1295">
        <f t="shared" si="2"/>
        <v>0</v>
      </c>
      <c r="B1295" t="str">
        <f t="shared" si="3"/>
        <v/>
      </c>
      <c r="C1295" t="str">
        <f>if(and(D$4&gt;1,E1295=PROSES!$D$22),,D1295)</f>
        <v/>
      </c>
      <c r="D1295" s="1" t="str">
        <f>if(and(F$4&gt;1,F1295=PROSES!$B$10),,F1295)</f>
        <v/>
      </c>
      <c r="E1295" t="str">
        <f t="shared" si="4"/>
        <v/>
      </c>
      <c r="F1295" t="str">
        <f t="shared" si="5"/>
        <v/>
      </c>
      <c r="G1295" s="1" t="str">
        <f>if(Z1295=PROSES!$E$29,T1295,)</f>
        <v/>
      </c>
      <c r="H1295" t="str">
        <f>if(X1295=PROSES!$E$29,T1295,)</f>
        <v/>
      </c>
      <c r="I1295" t="str">
        <f t="shared" si="6"/>
        <v/>
      </c>
      <c r="J1295" t="str">
        <f>if(and($K$4&gt;1,R1295=PROSES!$C$2),,K1295)</f>
        <v/>
      </c>
      <c r="K1295" s="1" t="str">
        <f>if(and($L$4&gt;1,L1295=PROSES!$B$2),,L1295)</f>
        <v/>
      </c>
      <c r="L1295" t="str">
        <f t="shared" si="7"/>
        <v/>
      </c>
      <c r="M1295" t="str">
        <f>if(Z1295=PROSES!$B$3,T1295,)</f>
        <v/>
      </c>
      <c r="N1295" t="str">
        <f>if(X1295=PROSES!$B$3,T1295,)</f>
        <v/>
      </c>
      <c r="O1295" t="str">
        <f t="shared" si="8"/>
        <v/>
      </c>
      <c r="P1295" t="str">
        <f>if(Z1295=PROSES!$B$1,T1295,)</f>
        <v/>
      </c>
      <c r="Q1295" t="str">
        <f>if(X1295=PROSES!$B$1,T1295,)</f>
        <v/>
      </c>
      <c r="R1295" t="str">
        <f t="shared" si="9"/>
        <v>CURUGSUMMARECON</v>
      </c>
      <c r="S1295" s="3"/>
      <c r="T1295" s="68" t="s">
        <v>4011</v>
      </c>
      <c r="U1295" s="68" t="s">
        <v>58</v>
      </c>
      <c r="V1295" s="68" t="s">
        <v>58</v>
      </c>
      <c r="W1295" s="114" t="s">
        <v>4012</v>
      </c>
      <c r="X1295" s="68" t="s">
        <v>729</v>
      </c>
      <c r="Y1295" s="117">
        <v>44232.0</v>
      </c>
      <c r="Z1295" s="68" t="s">
        <v>2044</v>
      </c>
      <c r="AA1295" s="114" t="s">
        <v>66</v>
      </c>
      <c r="AB1295" s="6"/>
      <c r="AC1295" s="6"/>
      <c r="AD1295" s="112">
        <v>0.0</v>
      </c>
      <c r="AE1295" s="112">
        <v>1.0</v>
      </c>
      <c r="AF1295" s="6"/>
      <c r="AG1295" s="112">
        <v>4.7</v>
      </c>
      <c r="AH1295" s="112">
        <v>1.0</v>
      </c>
      <c r="AI1295" s="68" t="s">
        <v>64</v>
      </c>
      <c r="AJ1295" s="112">
        <v>0.0</v>
      </c>
      <c r="AK1295" s="6"/>
      <c r="AL1295" s="6"/>
      <c r="AM1295" s="112">
        <v>0.0</v>
      </c>
      <c r="AN1295" s="112">
        <v>0.0</v>
      </c>
      <c r="AO1295" s="112">
        <v>100.0</v>
      </c>
      <c r="AP1295" s="112">
        <v>1.0</v>
      </c>
      <c r="AQ1295" s="112">
        <v>1.782</v>
      </c>
      <c r="AR1295" s="112">
        <v>0.4216049</v>
      </c>
      <c r="AS1295" s="112">
        <v>80.73131</v>
      </c>
      <c r="AT1295" s="112">
        <v>0.0679056</v>
      </c>
      <c r="AU1295" s="112">
        <v>0.4161004</v>
      </c>
      <c r="AV1295" s="112">
        <v>0.2934586</v>
      </c>
      <c r="AW1295" s="112">
        <v>0.2058083</v>
      </c>
      <c r="AX1295" s="112">
        <v>0.0</v>
      </c>
      <c r="AY1295" s="112">
        <v>0.2438127</v>
      </c>
      <c r="AZ1295" s="112">
        <v>-123.7259</v>
      </c>
    </row>
    <row r="1296" hidden="1">
      <c r="A1296">
        <f t="shared" si="2"/>
        <v>0</v>
      </c>
      <c r="B1296" t="str">
        <f t="shared" si="3"/>
        <v/>
      </c>
      <c r="C1296" t="str">
        <f>if(and(D$4&gt;1,E1296=PROSES!$D$22),,D1296)</f>
        <v/>
      </c>
      <c r="D1296" s="1" t="str">
        <f>if(and(F$4&gt;1,F1296=PROSES!$B$10),,F1296)</f>
        <v/>
      </c>
      <c r="E1296" t="str">
        <f t="shared" si="4"/>
        <v/>
      </c>
      <c r="F1296" t="str">
        <f t="shared" si="5"/>
        <v/>
      </c>
      <c r="G1296" s="1" t="str">
        <f>if(Z1296=PROSES!$E$29,T1296,)</f>
        <v/>
      </c>
      <c r="H1296" t="str">
        <f>if(X1296=PROSES!$E$29,T1296,)</f>
        <v/>
      </c>
      <c r="I1296" t="str">
        <f t="shared" si="6"/>
        <v/>
      </c>
      <c r="J1296" t="str">
        <f>if(and($K$4&gt;1,R1296=PROSES!$C$2),,K1296)</f>
        <v/>
      </c>
      <c r="K1296" s="1" t="str">
        <f>if(and($L$4&gt;1,L1296=PROSES!$B$2),,L1296)</f>
        <v/>
      </c>
      <c r="L1296" t="str">
        <f t="shared" si="7"/>
        <v/>
      </c>
      <c r="M1296" t="str">
        <f>if(Z1296=PROSES!$B$3,T1296,)</f>
        <v/>
      </c>
      <c r="N1296" t="str">
        <f>if(X1296=PROSES!$B$3,T1296,)</f>
        <v/>
      </c>
      <c r="O1296" t="str">
        <f t="shared" si="8"/>
        <v/>
      </c>
      <c r="P1296" t="str">
        <f>if(Z1296=PROSES!$B$1,T1296,)</f>
        <v/>
      </c>
      <c r="Q1296" t="str">
        <f>if(X1296=PROSES!$B$1,T1296,)</f>
        <v/>
      </c>
      <c r="R1296" t="str">
        <f t="shared" si="9"/>
        <v>SANTOSA4SUMADRA4</v>
      </c>
      <c r="S1296" s="3"/>
      <c r="T1296" s="68" t="s">
        <v>2045</v>
      </c>
      <c r="U1296" s="68" t="s">
        <v>115</v>
      </c>
      <c r="V1296" s="68" t="s">
        <v>115</v>
      </c>
      <c r="W1296" s="114" t="s">
        <v>122</v>
      </c>
      <c r="X1296" s="68" t="s">
        <v>1329</v>
      </c>
      <c r="Y1296" s="68" t="s">
        <v>369</v>
      </c>
      <c r="Z1296" s="68" t="s">
        <v>1327</v>
      </c>
      <c r="AA1296" s="112" t="s">
        <v>369</v>
      </c>
      <c r="AB1296" s="6"/>
      <c r="AC1296" s="6"/>
      <c r="AD1296" s="112">
        <v>0.0</v>
      </c>
      <c r="AE1296" s="112">
        <v>1.0</v>
      </c>
      <c r="AF1296" s="6"/>
      <c r="AG1296" s="112">
        <v>20.78</v>
      </c>
      <c r="AH1296" s="112">
        <v>1.0</v>
      </c>
      <c r="AI1296" s="68" t="s">
        <v>64</v>
      </c>
      <c r="AJ1296" s="112">
        <v>0.0</v>
      </c>
      <c r="AK1296" s="6"/>
      <c r="AL1296" s="6"/>
      <c r="AM1296" s="112">
        <v>0.0</v>
      </c>
      <c r="AN1296" s="112">
        <v>0.0</v>
      </c>
      <c r="AO1296" s="112">
        <v>100.0</v>
      </c>
      <c r="AP1296" s="112">
        <v>1.0</v>
      </c>
      <c r="AQ1296" s="112">
        <v>0.44</v>
      </c>
      <c r="AR1296" s="112">
        <v>9.22671</v>
      </c>
      <c r="AS1296" s="112">
        <v>60.66966</v>
      </c>
      <c r="AT1296" s="112">
        <v>4.51965</v>
      </c>
      <c r="AU1296" s="112">
        <v>8.043939</v>
      </c>
      <c r="AV1296" s="112">
        <v>7.636651</v>
      </c>
      <c r="AW1296" s="112">
        <v>24.13181</v>
      </c>
      <c r="AX1296" s="112">
        <v>0.0</v>
      </c>
      <c r="AY1296" s="112">
        <v>0.5920149</v>
      </c>
      <c r="AZ1296" s="112">
        <v>18.36523</v>
      </c>
    </row>
    <row r="1297" hidden="1">
      <c r="A1297">
        <f t="shared" si="2"/>
        <v>0</v>
      </c>
      <c r="B1297" t="str">
        <f t="shared" si="3"/>
        <v/>
      </c>
      <c r="C1297" t="str">
        <f>if(and(D$4&gt;1,E1297=PROSES!$D$22),,D1297)</f>
        <v/>
      </c>
      <c r="D1297" s="1" t="str">
        <f>if(and(F$4&gt;1,F1297=PROSES!$B$10),,F1297)</f>
        <v/>
      </c>
      <c r="E1297" t="str">
        <f t="shared" si="4"/>
        <v/>
      </c>
      <c r="F1297" t="str">
        <f t="shared" si="5"/>
        <v/>
      </c>
      <c r="G1297" s="1" t="str">
        <f>if(Z1297=PROSES!$E$29,T1297,)</f>
        <v/>
      </c>
      <c r="H1297" t="str">
        <f>if(X1297=PROSES!$E$29,T1297,)</f>
        <v/>
      </c>
      <c r="I1297" t="str">
        <f t="shared" si="6"/>
        <v/>
      </c>
      <c r="J1297" t="str">
        <f>if(and($K$4&gt;1,R1297=PROSES!$C$2),,K1297)</f>
        <v/>
      </c>
      <c r="K1297" s="1" t="str">
        <f>if(and($L$4&gt;1,L1297=PROSES!$B$2),,L1297)</f>
        <v/>
      </c>
      <c r="L1297" t="str">
        <f t="shared" si="7"/>
        <v/>
      </c>
      <c r="M1297" t="str">
        <f>if(Z1297=PROSES!$B$3,T1297,)</f>
        <v/>
      </c>
      <c r="N1297" t="str">
        <f>if(X1297=PROSES!$B$3,T1297,)</f>
        <v/>
      </c>
      <c r="O1297" t="str">
        <f t="shared" si="8"/>
        <v/>
      </c>
      <c r="P1297" t="str">
        <f>if(Z1297=PROSES!$B$1,T1297,)</f>
        <v/>
      </c>
      <c r="Q1297" t="str">
        <f>if(X1297=PROSES!$B$1,T1297,)</f>
        <v/>
      </c>
      <c r="R1297" t="str">
        <f t="shared" si="9"/>
        <v>SENAYANDANAYASA</v>
      </c>
      <c r="S1297" s="3"/>
      <c r="T1297" s="68" t="s">
        <v>4013</v>
      </c>
      <c r="U1297" s="68" t="s">
        <v>58</v>
      </c>
      <c r="V1297" s="68" t="s">
        <v>58</v>
      </c>
      <c r="W1297" s="68" t="s">
        <v>3798</v>
      </c>
      <c r="X1297" s="68" t="s">
        <v>1783</v>
      </c>
      <c r="Y1297" s="68" t="s">
        <v>66</v>
      </c>
      <c r="Z1297" s="68" t="s">
        <v>813</v>
      </c>
      <c r="AA1297" s="68" t="s">
        <v>935</v>
      </c>
      <c r="AB1297" s="6"/>
      <c r="AC1297" s="6"/>
      <c r="AD1297" s="112">
        <v>0.0</v>
      </c>
      <c r="AE1297" s="112">
        <v>1.0</v>
      </c>
      <c r="AF1297" s="6"/>
      <c r="AG1297" s="112">
        <v>3.3</v>
      </c>
      <c r="AH1297" s="112">
        <v>1.0</v>
      </c>
      <c r="AI1297" s="68" t="s">
        <v>64</v>
      </c>
      <c r="AJ1297" s="112">
        <v>0.0</v>
      </c>
      <c r="AK1297" s="6"/>
      <c r="AL1297" s="6"/>
      <c r="AM1297" s="112">
        <v>0.0</v>
      </c>
      <c r="AN1297" s="112">
        <v>0.0</v>
      </c>
      <c r="AO1297" s="112">
        <v>100.0</v>
      </c>
      <c r="AP1297" s="112">
        <v>1.0</v>
      </c>
      <c r="AQ1297" s="112">
        <v>780.0</v>
      </c>
      <c r="AR1297" s="112">
        <v>0.536694</v>
      </c>
      <c r="AS1297" s="112">
        <v>81.8699</v>
      </c>
      <c r="AT1297" s="112">
        <v>0.0759</v>
      </c>
      <c r="AU1297" s="112">
        <v>0.5313</v>
      </c>
      <c r="AV1297" s="112">
        <v>0.5544</v>
      </c>
      <c r="AW1297" s="112">
        <v>1.8249</v>
      </c>
      <c r="AX1297" s="112">
        <v>0.0</v>
      </c>
      <c r="AY1297" s="112">
        <v>0.8566406</v>
      </c>
      <c r="AZ1297" s="112">
        <v>-12.16923</v>
      </c>
    </row>
    <row r="1298" hidden="1">
      <c r="A1298">
        <f t="shared" si="2"/>
        <v>0</v>
      </c>
      <c r="B1298" t="str">
        <f t="shared" si="3"/>
        <v/>
      </c>
      <c r="C1298" t="str">
        <f>if(and(D$4&gt;1,E1298=PROSES!$D$22),,D1298)</f>
        <v/>
      </c>
      <c r="D1298" s="1" t="str">
        <f>if(and(F$4&gt;1,F1298=PROSES!$B$10),,F1298)</f>
        <v/>
      </c>
      <c r="E1298" t="str">
        <f t="shared" si="4"/>
        <v/>
      </c>
      <c r="F1298" t="str">
        <f t="shared" si="5"/>
        <v/>
      </c>
      <c r="G1298" s="1" t="str">
        <f>if(Z1298=PROSES!$E$29,T1298,)</f>
        <v/>
      </c>
      <c r="H1298" t="str">
        <f>if(X1298=PROSES!$E$29,T1298,)</f>
        <v/>
      </c>
      <c r="I1298" t="str">
        <f t="shared" si="6"/>
        <v/>
      </c>
      <c r="J1298" t="str">
        <f>if(and($K$4&gt;1,R1298=PROSES!$C$2),,K1298)</f>
        <v/>
      </c>
      <c r="K1298" s="1" t="str">
        <f>if(and($L$4&gt;1,L1298=PROSES!$B$2),,L1298)</f>
        <v/>
      </c>
      <c r="L1298" t="str">
        <f t="shared" si="7"/>
        <v/>
      </c>
      <c r="M1298" t="str">
        <f>if(Z1298=PROSES!$B$3,T1298,)</f>
        <v/>
      </c>
      <c r="N1298" t="str">
        <f>if(X1298=PROSES!$B$3,T1298,)</f>
        <v/>
      </c>
      <c r="O1298" t="str">
        <f t="shared" si="8"/>
        <v/>
      </c>
      <c r="P1298" t="str">
        <f>if(Z1298=PROSES!$B$1,T1298,)</f>
        <v/>
      </c>
      <c r="Q1298" t="str">
        <f>if(X1298=PROSES!$B$1,T1298,)</f>
        <v/>
      </c>
      <c r="R1298" t="str">
        <f t="shared" si="9"/>
        <v/>
      </c>
      <c r="S1298" s="3"/>
      <c r="T1298" s="68" t="s">
        <v>4014</v>
      </c>
      <c r="U1298" s="68" t="s">
        <v>58</v>
      </c>
      <c r="V1298" s="68" t="s">
        <v>58</v>
      </c>
      <c r="W1298" s="68" t="s">
        <v>3798</v>
      </c>
      <c r="X1298" s="68"/>
      <c r="Y1298" s="68"/>
      <c r="Z1298" s="68"/>
      <c r="AA1298" s="68"/>
      <c r="AB1298" s="6"/>
      <c r="AC1298" s="6"/>
      <c r="AD1298" s="112">
        <v>0.0</v>
      </c>
      <c r="AE1298" s="112">
        <v>1.0</v>
      </c>
      <c r="AF1298" s="6"/>
      <c r="AG1298" s="112">
        <v>3.3</v>
      </c>
      <c r="AH1298" s="112">
        <v>1.0</v>
      </c>
      <c r="AI1298" s="68" t="s">
        <v>64</v>
      </c>
      <c r="AJ1298" s="112">
        <v>0.0</v>
      </c>
      <c r="AK1298" s="6"/>
      <c r="AL1298" s="6"/>
      <c r="AM1298" s="112">
        <v>0.0</v>
      </c>
      <c r="AN1298" s="112">
        <v>0.0</v>
      </c>
      <c r="AO1298" s="112">
        <v>100.0</v>
      </c>
      <c r="AP1298" s="112">
        <v>1.0</v>
      </c>
      <c r="AQ1298" s="112">
        <v>780.0</v>
      </c>
      <c r="AR1298" s="112">
        <v>0.536694</v>
      </c>
      <c r="AS1298" s="112">
        <v>81.8699</v>
      </c>
      <c r="AT1298" s="112">
        <v>0.0759</v>
      </c>
      <c r="AU1298" s="112">
        <v>0.5313</v>
      </c>
      <c r="AV1298" s="112">
        <v>0.5544</v>
      </c>
      <c r="AW1298" s="112">
        <v>1.8249</v>
      </c>
      <c r="AX1298" s="112">
        <v>0.0</v>
      </c>
      <c r="AY1298" s="112">
        <v>0.8566406</v>
      </c>
      <c r="AZ1298" s="112">
        <v>-12.16923</v>
      </c>
    </row>
    <row r="1299" hidden="1">
      <c r="A1299">
        <f t="shared" si="2"/>
        <v>0</v>
      </c>
      <c r="B1299" t="str">
        <f t="shared" si="3"/>
        <v/>
      </c>
      <c r="C1299" t="str">
        <f>if(and(D$4&gt;1,E1299=PROSES!$D$22),,D1299)</f>
        <v/>
      </c>
      <c r="D1299" s="1" t="str">
        <f>if(and(F$4&gt;1,F1299=PROSES!$B$10),,F1299)</f>
        <v/>
      </c>
      <c r="E1299" t="str">
        <f t="shared" si="4"/>
        <v/>
      </c>
      <c r="F1299" t="str">
        <f t="shared" si="5"/>
        <v/>
      </c>
      <c r="G1299" s="1" t="str">
        <f>if(Z1299=PROSES!$E$29,T1299,)</f>
        <v/>
      </c>
      <c r="H1299" t="str">
        <f>if(X1299=PROSES!$E$29,T1299,)</f>
        <v/>
      </c>
      <c r="I1299" t="str">
        <f t="shared" si="6"/>
        <v/>
      </c>
      <c r="J1299" t="str">
        <f>if(and($K$4&gt;1,R1299=PROSES!$C$2),,K1299)</f>
        <v/>
      </c>
      <c r="K1299" s="1" t="str">
        <f>if(and($L$4&gt;1,L1299=PROSES!$B$2),,L1299)</f>
        <v/>
      </c>
      <c r="L1299" t="str">
        <f t="shared" si="7"/>
        <v/>
      </c>
      <c r="M1299" t="str">
        <f>if(Z1299=PROSES!$B$3,T1299,)</f>
        <v/>
      </c>
      <c r="N1299" t="str">
        <f>if(X1299=PROSES!$B$3,T1299,)</f>
        <v/>
      </c>
      <c r="O1299" t="str">
        <f t="shared" si="8"/>
        <v/>
      </c>
      <c r="P1299" t="str">
        <f>if(Z1299=PROSES!$B$1,T1299,)</f>
        <v/>
      </c>
      <c r="Q1299" t="str">
        <f>if(X1299=PROSES!$B$1,T1299,)</f>
        <v/>
      </c>
      <c r="R1299" t="str">
        <f t="shared" si="9"/>
        <v>SENAYANNEW SENAYAN</v>
      </c>
      <c r="S1299" s="3"/>
      <c r="T1299" s="68" t="s">
        <v>2048</v>
      </c>
      <c r="U1299" s="68" t="s">
        <v>58</v>
      </c>
      <c r="V1299" s="68" t="s">
        <v>58</v>
      </c>
      <c r="W1299" s="68" t="s">
        <v>1781</v>
      </c>
      <c r="X1299" s="68" t="s">
        <v>1783</v>
      </c>
      <c r="Y1299" s="68" t="s">
        <v>61</v>
      </c>
      <c r="Z1299" s="68" t="s">
        <v>1507</v>
      </c>
      <c r="AA1299" s="115">
        <v>44201.0</v>
      </c>
      <c r="AB1299" s="6"/>
      <c r="AC1299" s="6"/>
      <c r="AD1299" s="112">
        <v>0.0</v>
      </c>
      <c r="AE1299" s="112">
        <v>1.0</v>
      </c>
      <c r="AF1299" s="6"/>
      <c r="AG1299" s="112">
        <v>5.0</v>
      </c>
      <c r="AH1299" s="112">
        <v>1.0</v>
      </c>
      <c r="AI1299" s="68" t="s">
        <v>64</v>
      </c>
      <c r="AJ1299" s="112">
        <v>0.0</v>
      </c>
      <c r="AK1299" s="6"/>
      <c r="AL1299" s="6"/>
      <c r="AM1299" s="112">
        <v>0.0</v>
      </c>
      <c r="AN1299" s="112">
        <v>0.0</v>
      </c>
      <c r="AO1299" s="112">
        <v>100.0</v>
      </c>
      <c r="AP1299" s="112">
        <v>1.0</v>
      </c>
      <c r="AQ1299" s="112">
        <v>1.1</v>
      </c>
      <c r="AR1299" s="112">
        <v>0.8846926</v>
      </c>
      <c r="AS1299" s="112">
        <v>84.09608</v>
      </c>
      <c r="AT1299" s="112">
        <v>0.09100001</v>
      </c>
      <c r="AU1299" s="112">
        <v>0.88</v>
      </c>
      <c r="AV1299" s="112">
        <v>0.841</v>
      </c>
      <c r="AW1299" s="112">
        <v>2.64</v>
      </c>
      <c r="AX1299" s="112">
        <v>0.0</v>
      </c>
      <c r="AY1299" s="112">
        <v>0.72083</v>
      </c>
      <c r="AZ1299" s="112">
        <v>-17.1767</v>
      </c>
    </row>
    <row r="1300" hidden="1">
      <c r="A1300">
        <f t="shared" si="2"/>
        <v>0</v>
      </c>
      <c r="B1300" t="str">
        <f t="shared" si="3"/>
        <v/>
      </c>
      <c r="C1300" t="str">
        <f>if(and(D$4&gt;1,E1300=PROSES!$D$22),,D1300)</f>
        <v/>
      </c>
      <c r="D1300" s="1" t="str">
        <f>if(and(F$4&gt;1,F1300=PROSES!$B$10),,F1300)</f>
        <v/>
      </c>
      <c r="E1300" t="str">
        <f t="shared" si="4"/>
        <v/>
      </c>
      <c r="F1300" t="str">
        <f t="shared" si="5"/>
        <v/>
      </c>
      <c r="G1300" s="1" t="str">
        <f>if(Z1300=PROSES!$E$29,T1300,)</f>
        <v/>
      </c>
      <c r="H1300" t="str">
        <f>if(X1300=PROSES!$E$29,T1300,)</f>
        <v/>
      </c>
      <c r="I1300" t="str">
        <f t="shared" si="6"/>
        <v/>
      </c>
      <c r="J1300" t="str">
        <f>if(and($K$4&gt;1,R1300=PROSES!$C$2),,K1300)</f>
        <v/>
      </c>
      <c r="K1300" s="1" t="str">
        <f>if(and($L$4&gt;1,L1300=PROSES!$B$2),,L1300)</f>
        <v/>
      </c>
      <c r="L1300" t="str">
        <f t="shared" si="7"/>
        <v/>
      </c>
      <c r="M1300" t="str">
        <f>if(Z1300=PROSES!$B$3,T1300,)</f>
        <v/>
      </c>
      <c r="N1300" t="str">
        <f>if(X1300=PROSES!$B$3,T1300,)</f>
        <v/>
      </c>
      <c r="O1300" t="str">
        <f t="shared" si="8"/>
        <v/>
      </c>
      <c r="P1300" t="str">
        <f>if(Z1300=PROSES!$B$1,T1300,)</f>
        <v/>
      </c>
      <c r="Q1300" t="str">
        <f>if(X1300=PROSES!$B$1,T1300,)</f>
        <v/>
      </c>
      <c r="R1300" t="str">
        <f t="shared" si="9"/>
        <v>SOLOBARUPALUR</v>
      </c>
      <c r="S1300" s="3"/>
      <c r="T1300" s="68" t="s">
        <v>2049</v>
      </c>
      <c r="U1300" s="68" t="s">
        <v>176</v>
      </c>
      <c r="V1300" s="68" t="s">
        <v>176</v>
      </c>
      <c r="W1300" s="68" t="s">
        <v>807</v>
      </c>
      <c r="X1300" s="68" t="s">
        <v>2050</v>
      </c>
      <c r="Y1300" s="68">
        <v>2.0</v>
      </c>
      <c r="Z1300" s="68" t="s">
        <v>1376</v>
      </c>
      <c r="AA1300" s="68">
        <v>1.0</v>
      </c>
      <c r="AB1300" s="6"/>
      <c r="AC1300" s="6"/>
      <c r="AD1300" s="112">
        <v>0.0</v>
      </c>
      <c r="AE1300" s="112">
        <v>1.0</v>
      </c>
      <c r="AF1300" s="6"/>
      <c r="AG1300" s="112">
        <v>7.6</v>
      </c>
      <c r="AH1300" s="112">
        <v>1.0</v>
      </c>
      <c r="AI1300" s="68" t="s">
        <v>64</v>
      </c>
      <c r="AJ1300" s="112">
        <v>0.0</v>
      </c>
      <c r="AK1300" s="6"/>
      <c r="AL1300" s="6"/>
      <c r="AM1300" s="112">
        <v>0.0</v>
      </c>
      <c r="AN1300" s="112">
        <v>0.0</v>
      </c>
      <c r="AO1300" s="112">
        <v>100.0</v>
      </c>
      <c r="AP1300" s="112">
        <v>1.0</v>
      </c>
      <c r="AQ1300" s="112">
        <v>2.73</v>
      </c>
      <c r="AR1300" s="112">
        <v>2.160593</v>
      </c>
      <c r="AS1300" s="112">
        <v>82.725</v>
      </c>
      <c r="AT1300" s="112">
        <v>0.2736</v>
      </c>
      <c r="AU1300" s="112">
        <v>2.1432</v>
      </c>
      <c r="AV1300" s="112">
        <v>1.2084</v>
      </c>
      <c r="AW1300" s="112">
        <v>6.232</v>
      </c>
      <c r="AX1300" s="112">
        <v>0.0</v>
      </c>
      <c r="AY1300" s="112">
        <v>0.6470905</v>
      </c>
      <c r="AZ1300" s="112">
        <v>-5.602889</v>
      </c>
    </row>
    <row r="1301" hidden="1">
      <c r="A1301">
        <f t="shared" si="2"/>
        <v>0</v>
      </c>
      <c r="B1301" t="str">
        <f t="shared" si="3"/>
        <v/>
      </c>
      <c r="C1301" t="str">
        <f>if(and(D$4&gt;1,E1301=PROSES!$D$22),,D1301)</f>
        <v/>
      </c>
      <c r="D1301" s="1" t="str">
        <f>if(and(F$4&gt;1,F1301=PROSES!$B$10),,F1301)</f>
        <v/>
      </c>
      <c r="E1301" t="str">
        <f t="shared" si="4"/>
        <v/>
      </c>
      <c r="F1301" t="str">
        <f t="shared" si="5"/>
        <v/>
      </c>
      <c r="G1301" s="1" t="str">
        <f>if(Z1301=PROSES!$E$29,T1301,)</f>
        <v/>
      </c>
      <c r="H1301" t="str">
        <f>if(X1301=PROSES!$E$29,T1301,)</f>
        <v/>
      </c>
      <c r="I1301" t="str">
        <f t="shared" si="6"/>
        <v/>
      </c>
      <c r="J1301" t="str">
        <f>if(and($K$4&gt;1,R1301=PROSES!$C$2),,K1301)</f>
        <v/>
      </c>
      <c r="K1301" s="1" t="str">
        <f>if(and($L$4&gt;1,L1301=PROSES!$B$2),,L1301)</f>
        <v/>
      </c>
      <c r="L1301" t="str">
        <f t="shared" si="7"/>
        <v/>
      </c>
      <c r="M1301" t="str">
        <f>if(Z1301=PROSES!$B$3,T1301,)</f>
        <v/>
      </c>
      <c r="N1301" t="str">
        <f>if(X1301=PROSES!$B$3,T1301,)</f>
        <v/>
      </c>
      <c r="O1301" t="str">
        <f t="shared" si="8"/>
        <v/>
      </c>
      <c r="P1301" t="str">
        <f>if(Z1301=PROSES!$B$1,T1301,)</f>
        <v/>
      </c>
      <c r="Q1301" t="str">
        <f>if(X1301=PROSES!$B$1,T1301,)</f>
        <v/>
      </c>
      <c r="R1301" t="str">
        <f t="shared" si="9"/>
        <v>SOLOBARUPALUR</v>
      </c>
      <c r="S1301" s="3"/>
      <c r="T1301" s="68" t="s">
        <v>2051</v>
      </c>
      <c r="U1301" s="68" t="s">
        <v>176</v>
      </c>
      <c r="V1301" s="68" t="s">
        <v>176</v>
      </c>
      <c r="W1301" s="68" t="s">
        <v>807</v>
      </c>
      <c r="X1301" s="68" t="s">
        <v>2050</v>
      </c>
      <c r="Y1301" s="68">
        <v>1.0</v>
      </c>
      <c r="Z1301" s="68" t="s">
        <v>1376</v>
      </c>
      <c r="AA1301" s="68">
        <v>1.0</v>
      </c>
      <c r="AB1301" s="6"/>
      <c r="AC1301" s="6"/>
      <c r="AD1301" s="112">
        <v>0.0</v>
      </c>
      <c r="AE1301" s="112">
        <v>1.0</v>
      </c>
      <c r="AF1301" s="6"/>
      <c r="AG1301" s="112">
        <v>7.6</v>
      </c>
      <c r="AH1301" s="112">
        <v>1.0</v>
      </c>
      <c r="AI1301" s="68" t="s">
        <v>64</v>
      </c>
      <c r="AJ1301" s="112">
        <v>0.0</v>
      </c>
      <c r="AK1301" s="6"/>
      <c r="AL1301" s="6"/>
      <c r="AM1301" s="112">
        <v>0.0</v>
      </c>
      <c r="AN1301" s="112">
        <v>0.0</v>
      </c>
      <c r="AO1301" s="112">
        <v>100.0</v>
      </c>
      <c r="AP1301" s="112">
        <v>1.0</v>
      </c>
      <c r="AQ1301" s="112">
        <v>2.73</v>
      </c>
      <c r="AR1301" s="112">
        <v>2.160593</v>
      </c>
      <c r="AS1301" s="112">
        <v>82.725</v>
      </c>
      <c r="AT1301" s="112">
        <v>0.2736</v>
      </c>
      <c r="AU1301" s="112">
        <v>2.1432</v>
      </c>
      <c r="AV1301" s="112">
        <v>1.2084</v>
      </c>
      <c r="AW1301" s="112">
        <v>6.232</v>
      </c>
      <c r="AX1301" s="112">
        <v>0.0</v>
      </c>
      <c r="AY1301" s="112">
        <v>0.6470905</v>
      </c>
      <c r="AZ1301" s="112">
        <v>-5.602889</v>
      </c>
    </row>
    <row r="1302" hidden="1">
      <c r="A1302">
        <f t="shared" si="2"/>
        <v>0</v>
      </c>
      <c r="B1302" t="str">
        <f t="shared" si="3"/>
        <v/>
      </c>
      <c r="C1302" t="str">
        <f>if(and(D$4&gt;1,E1302=PROSES!$D$22),,D1302)</f>
        <v/>
      </c>
      <c r="D1302" s="1" t="str">
        <f>if(and(F$4&gt;1,F1302=PROSES!$B$10),,F1302)</f>
        <v/>
      </c>
      <c r="E1302" t="str">
        <f t="shared" si="4"/>
        <v/>
      </c>
      <c r="F1302" t="str">
        <f t="shared" si="5"/>
        <v/>
      </c>
      <c r="G1302" s="1" t="str">
        <f>if(Z1302=PROSES!$E$29,T1302,)</f>
        <v/>
      </c>
      <c r="H1302" t="str">
        <f>if(X1302=PROSES!$E$29,T1302,)</f>
        <v/>
      </c>
      <c r="I1302" t="str">
        <f t="shared" si="6"/>
        <v/>
      </c>
      <c r="J1302" t="str">
        <f>if(and($K$4&gt;1,R1302=PROSES!$C$2),,K1302)</f>
        <v/>
      </c>
      <c r="K1302" s="1" t="str">
        <f>if(and($L$4&gt;1,L1302=PROSES!$B$2),,L1302)</f>
        <v/>
      </c>
      <c r="L1302" t="str">
        <f t="shared" si="7"/>
        <v/>
      </c>
      <c r="M1302" t="str">
        <f>if(Z1302=PROSES!$B$3,T1302,)</f>
        <v/>
      </c>
      <c r="N1302" t="str">
        <f>if(X1302=PROSES!$B$3,T1302,)</f>
        <v/>
      </c>
      <c r="O1302" t="str">
        <f t="shared" si="8"/>
        <v/>
      </c>
      <c r="P1302" t="str">
        <f>if(Z1302=PROSES!$B$1,T1302,)</f>
        <v/>
      </c>
      <c r="Q1302" t="str">
        <f>if(X1302=PROSES!$B$1,T1302,)</f>
        <v/>
      </c>
      <c r="R1302" t="str">
        <f t="shared" si="9"/>
        <v>MILLENIUMSPINMILL</v>
      </c>
      <c r="S1302" s="3"/>
      <c r="T1302" s="68" t="s">
        <v>2052</v>
      </c>
      <c r="U1302" s="68" t="s">
        <v>58</v>
      </c>
      <c r="V1302" s="68" t="s">
        <v>58</v>
      </c>
      <c r="W1302" s="68" t="s">
        <v>153</v>
      </c>
      <c r="X1302" s="68" t="s">
        <v>580</v>
      </c>
      <c r="Y1302" s="115">
        <v>44232.0</v>
      </c>
      <c r="Z1302" s="68" t="s">
        <v>72</v>
      </c>
      <c r="AA1302" s="115">
        <v>44201.0</v>
      </c>
      <c r="AB1302" s="6"/>
      <c r="AC1302" s="6"/>
      <c r="AD1302" s="112">
        <v>0.0</v>
      </c>
      <c r="AE1302" s="112">
        <v>1.0</v>
      </c>
      <c r="AF1302" s="6"/>
      <c r="AG1302" s="112">
        <v>4.1</v>
      </c>
      <c r="AH1302" s="112">
        <v>1.0</v>
      </c>
      <c r="AI1302" s="68" t="s">
        <v>64</v>
      </c>
      <c r="AJ1302" s="112">
        <v>0.0</v>
      </c>
      <c r="AK1302" s="6"/>
      <c r="AL1302" s="6"/>
      <c r="AM1302" s="112">
        <v>0.0</v>
      </c>
      <c r="AN1302" s="112">
        <v>0.0</v>
      </c>
      <c r="AO1302" s="112">
        <v>100.0</v>
      </c>
      <c r="AP1302" s="112">
        <v>1.0</v>
      </c>
      <c r="AQ1302" s="112">
        <v>2.73</v>
      </c>
      <c r="AR1302" s="112">
        <v>1.154461</v>
      </c>
      <c r="AS1302" s="112">
        <v>82.244</v>
      </c>
      <c r="AT1302" s="112">
        <v>0.1558</v>
      </c>
      <c r="AU1302" s="112">
        <v>1.1439</v>
      </c>
      <c r="AV1302" s="112">
        <v>0.6888</v>
      </c>
      <c r="AW1302" s="112">
        <v>3.31895</v>
      </c>
      <c r="AX1302" s="112">
        <v>0.0</v>
      </c>
      <c r="AY1302" s="112">
        <v>0.6465942</v>
      </c>
      <c r="AZ1302" s="112">
        <v>-6.013103</v>
      </c>
    </row>
    <row r="1303" hidden="1">
      <c r="A1303">
        <f t="shared" si="2"/>
        <v>0</v>
      </c>
      <c r="B1303" t="str">
        <f t="shared" si="3"/>
        <v/>
      </c>
      <c r="C1303" t="str">
        <f>if(and(D$4&gt;1,E1303=PROSES!$D$22),,D1303)</f>
        <v/>
      </c>
      <c r="D1303" s="1" t="str">
        <f>if(and(F$4&gt;1,F1303=PROSES!$B$10),,F1303)</f>
        <v/>
      </c>
      <c r="E1303" t="str">
        <f t="shared" si="4"/>
        <v/>
      </c>
      <c r="F1303" t="str">
        <f t="shared" si="5"/>
        <v/>
      </c>
      <c r="G1303" s="1" t="str">
        <f>if(Z1303=PROSES!$E$29,T1303,)</f>
        <v/>
      </c>
      <c r="H1303" t="str">
        <f>if(X1303=PROSES!$E$29,T1303,)</f>
        <v/>
      </c>
      <c r="I1303" t="str">
        <f t="shared" si="6"/>
        <v/>
      </c>
      <c r="J1303" t="str">
        <f>if(and($K$4&gt;1,R1303=PROSES!$C$2),,K1303)</f>
        <v/>
      </c>
      <c r="K1303" s="1" t="str">
        <f>if(and($L$4&gt;1,L1303=PROSES!$B$2),,L1303)</f>
        <v/>
      </c>
      <c r="L1303" t="str">
        <f t="shared" si="7"/>
        <v/>
      </c>
      <c r="M1303" t="str">
        <f>if(Z1303=PROSES!$B$3,T1303,)</f>
        <v/>
      </c>
      <c r="N1303" t="str">
        <f>if(X1303=PROSES!$B$3,T1303,)</f>
        <v/>
      </c>
      <c r="O1303" t="str">
        <f t="shared" si="8"/>
        <v/>
      </c>
      <c r="P1303" t="str">
        <f>if(Z1303=PROSES!$B$1,T1303,)</f>
        <v/>
      </c>
      <c r="Q1303" t="str">
        <f>if(X1303=PROSES!$B$1,T1303,)</f>
        <v/>
      </c>
      <c r="R1303" t="str">
        <f t="shared" si="9"/>
        <v>MILLENIUMSPINMILL</v>
      </c>
      <c r="S1303" s="3"/>
      <c r="T1303" s="68" t="s">
        <v>2053</v>
      </c>
      <c r="U1303" s="68" t="s">
        <v>58</v>
      </c>
      <c r="V1303" s="68" t="s">
        <v>58</v>
      </c>
      <c r="W1303" s="68" t="s">
        <v>153</v>
      </c>
      <c r="X1303" s="68" t="s">
        <v>580</v>
      </c>
      <c r="Y1303" s="115">
        <v>44201.0</v>
      </c>
      <c r="Z1303" s="68" t="s">
        <v>72</v>
      </c>
      <c r="AA1303" s="115">
        <v>44232.0</v>
      </c>
      <c r="AB1303" s="6"/>
      <c r="AC1303" s="6"/>
      <c r="AD1303" s="112">
        <v>0.0</v>
      </c>
      <c r="AE1303" s="112">
        <v>1.0</v>
      </c>
      <c r="AF1303" s="6"/>
      <c r="AG1303" s="112">
        <v>4.1</v>
      </c>
      <c r="AH1303" s="112">
        <v>1.0</v>
      </c>
      <c r="AI1303" s="68" t="s">
        <v>880</v>
      </c>
      <c r="AJ1303" s="112">
        <v>0.0</v>
      </c>
      <c r="AK1303" s="6"/>
      <c r="AL1303" s="6"/>
      <c r="AM1303" s="112">
        <v>0.0</v>
      </c>
      <c r="AN1303" s="112">
        <v>0.0</v>
      </c>
      <c r="AO1303" s="112">
        <v>100.0</v>
      </c>
      <c r="AP1303" s="112">
        <v>1.0</v>
      </c>
      <c r="AQ1303" s="112">
        <v>2.73</v>
      </c>
      <c r="AR1303" s="112">
        <v>1.154461</v>
      </c>
      <c r="AS1303" s="112">
        <v>82.244</v>
      </c>
      <c r="AT1303" s="112">
        <v>0.1558</v>
      </c>
      <c r="AU1303" s="112">
        <v>1.1439</v>
      </c>
      <c r="AV1303" s="112">
        <v>0.6888</v>
      </c>
      <c r="AW1303" s="112">
        <v>3.31895</v>
      </c>
      <c r="AX1303" s="112">
        <v>0.0</v>
      </c>
      <c r="AY1303" s="112">
        <v>0.6465942</v>
      </c>
      <c r="AZ1303" s="112">
        <v>-6.013103</v>
      </c>
    </row>
    <row r="1304" hidden="1">
      <c r="A1304">
        <f t="shared" si="2"/>
        <v>0</v>
      </c>
      <c r="B1304" t="str">
        <f t="shared" si="3"/>
        <v/>
      </c>
      <c r="C1304" t="str">
        <f>if(and(D$4&gt;1,E1304=PROSES!$D$22),,D1304)</f>
        <v/>
      </c>
      <c r="D1304" s="1" t="str">
        <f>if(and(F$4&gt;1,F1304=PROSES!$B$10),,F1304)</f>
        <v/>
      </c>
      <c r="E1304" t="str">
        <f t="shared" si="4"/>
        <v/>
      </c>
      <c r="F1304" t="str">
        <f t="shared" si="5"/>
        <v/>
      </c>
      <c r="G1304" s="1" t="str">
        <f>if(Z1304=PROSES!$E$29,T1304,)</f>
        <v/>
      </c>
      <c r="H1304" t="str">
        <f>if(X1304=PROSES!$E$29,T1304,)</f>
        <v/>
      </c>
      <c r="I1304" t="str">
        <f t="shared" si="6"/>
        <v/>
      </c>
      <c r="J1304" t="str">
        <f>if(and($K$4&gt;1,R1304=PROSES!$C$2),,K1304)</f>
        <v/>
      </c>
      <c r="K1304" s="1" t="str">
        <f>if(and($L$4&gt;1,L1304=PROSES!$B$2),,L1304)</f>
        <v/>
      </c>
      <c r="L1304" t="str">
        <f t="shared" si="7"/>
        <v/>
      </c>
      <c r="M1304" t="str">
        <f>if(Z1304=PROSES!$B$3,T1304,)</f>
        <v/>
      </c>
      <c r="N1304" t="str">
        <f>if(X1304=PROSES!$B$3,T1304,)</f>
        <v/>
      </c>
      <c r="O1304" t="str">
        <f t="shared" si="8"/>
        <v/>
      </c>
      <c r="P1304" t="str">
        <f>if(Z1304=PROSES!$B$1,T1304,)</f>
        <v/>
      </c>
      <c r="Q1304" t="str">
        <f>if(X1304=PROSES!$B$1,T1304,)</f>
        <v/>
      </c>
      <c r="R1304" t="str">
        <f t="shared" si="9"/>
        <v>SEPATAN</v>
      </c>
      <c r="S1304" s="3"/>
      <c r="T1304" s="68" t="s">
        <v>2054</v>
      </c>
      <c r="U1304" s="68" t="s">
        <v>58</v>
      </c>
      <c r="V1304" s="68" t="s">
        <v>58</v>
      </c>
      <c r="W1304" s="68" t="s">
        <v>90</v>
      </c>
      <c r="X1304" s="68" t="s">
        <v>1770</v>
      </c>
      <c r="Y1304" s="113">
        <v>44201.0</v>
      </c>
      <c r="Z1304" s="68"/>
      <c r="AA1304" s="68" t="s">
        <v>330</v>
      </c>
      <c r="AB1304" s="6"/>
      <c r="AC1304" s="6"/>
      <c r="AD1304" s="112">
        <v>1.0</v>
      </c>
      <c r="AE1304" s="112">
        <v>1.0</v>
      </c>
      <c r="AF1304" s="6"/>
      <c r="AG1304" s="112">
        <v>6.219</v>
      </c>
      <c r="AH1304" s="112">
        <v>1.0</v>
      </c>
      <c r="AI1304" s="68" t="s">
        <v>64</v>
      </c>
      <c r="AJ1304" s="112">
        <v>0.0</v>
      </c>
      <c r="AK1304" s="6"/>
      <c r="AL1304" s="6"/>
      <c r="AM1304" s="112">
        <v>0.0</v>
      </c>
      <c r="AN1304" s="112">
        <v>0.0</v>
      </c>
      <c r="AO1304" s="112">
        <v>100.0</v>
      </c>
      <c r="AP1304" s="112">
        <v>1.0</v>
      </c>
      <c r="AQ1304" s="112">
        <v>1.62</v>
      </c>
      <c r="AR1304" s="112">
        <v>1.762186</v>
      </c>
      <c r="AS1304" s="112">
        <v>82.15014</v>
      </c>
      <c r="AT1304" s="112">
        <v>0.2406753</v>
      </c>
      <c r="AU1304" s="112">
        <v>1.745673</v>
      </c>
      <c r="AV1304" s="112">
        <v>1.173525</v>
      </c>
      <c r="AW1304" s="112">
        <v>5.23702</v>
      </c>
      <c r="AX1304" s="112">
        <v>0.0</v>
      </c>
      <c r="AY1304" s="112">
        <v>0.683587</v>
      </c>
      <c r="AZ1304" s="112">
        <v>-7.109503</v>
      </c>
    </row>
    <row r="1305" hidden="1">
      <c r="A1305">
        <f t="shared" si="2"/>
        <v>0</v>
      </c>
      <c r="B1305" t="str">
        <f t="shared" si="3"/>
        <v/>
      </c>
      <c r="C1305" t="str">
        <f>if(and(D$4&gt;1,E1305=PROSES!$D$22),,D1305)</f>
        <v/>
      </c>
      <c r="D1305" s="1" t="str">
        <f>if(and(F$4&gt;1,F1305=PROSES!$B$10),,F1305)</f>
        <v/>
      </c>
      <c r="E1305" t="str">
        <f t="shared" si="4"/>
        <v/>
      </c>
      <c r="F1305" t="str">
        <f t="shared" si="5"/>
        <v/>
      </c>
      <c r="G1305" s="1" t="str">
        <f>if(Z1305=PROSES!$E$29,T1305,)</f>
        <v/>
      </c>
      <c r="H1305" t="str">
        <f>if(X1305=PROSES!$E$29,T1305,)</f>
        <v/>
      </c>
      <c r="I1305" t="str">
        <f t="shared" si="6"/>
        <v/>
      </c>
      <c r="J1305" t="str">
        <f>if(and($K$4&gt;1,R1305=PROSES!$C$2),,K1305)</f>
        <v/>
      </c>
      <c r="K1305" s="1" t="str">
        <f>if(and($L$4&gt;1,L1305=PROSES!$B$2),,L1305)</f>
        <v/>
      </c>
      <c r="L1305" t="str">
        <f t="shared" si="7"/>
        <v/>
      </c>
      <c r="M1305" t="str">
        <f>if(Z1305=PROSES!$B$3,T1305,)</f>
        <v/>
      </c>
      <c r="N1305" t="str">
        <f>if(X1305=PROSES!$B$3,T1305,)</f>
        <v/>
      </c>
      <c r="O1305" t="str">
        <f t="shared" si="8"/>
        <v/>
      </c>
      <c r="P1305" t="str">
        <f>if(Z1305=PROSES!$B$1,T1305,)</f>
        <v/>
      </c>
      <c r="Q1305" t="str">
        <f>if(X1305=PROSES!$B$1,T1305,)</f>
        <v/>
      </c>
      <c r="R1305" t="str">
        <f t="shared" si="9"/>
        <v>SEPATAN</v>
      </c>
      <c r="S1305" s="3"/>
      <c r="T1305" s="68" t="s">
        <v>2055</v>
      </c>
      <c r="U1305" s="68" t="s">
        <v>58</v>
      </c>
      <c r="V1305" s="68" t="s">
        <v>58</v>
      </c>
      <c r="W1305" s="68" t="s">
        <v>90</v>
      </c>
      <c r="X1305" s="68" t="s">
        <v>1770</v>
      </c>
      <c r="Y1305" s="113">
        <v>44201.0</v>
      </c>
      <c r="Z1305" s="68"/>
      <c r="AA1305" s="68" t="s">
        <v>1305</v>
      </c>
      <c r="AB1305" s="6"/>
      <c r="AC1305" s="6"/>
      <c r="AD1305" s="112">
        <v>1.0</v>
      </c>
      <c r="AE1305" s="112">
        <v>1.0</v>
      </c>
      <c r="AF1305" s="6"/>
      <c r="AG1305" s="112">
        <v>6.219</v>
      </c>
      <c r="AH1305" s="112">
        <v>1.0</v>
      </c>
      <c r="AI1305" s="68" t="s">
        <v>64</v>
      </c>
      <c r="AJ1305" s="112">
        <v>0.0</v>
      </c>
      <c r="AK1305" s="6"/>
      <c r="AL1305" s="6"/>
      <c r="AM1305" s="112">
        <v>0.0</v>
      </c>
      <c r="AN1305" s="112">
        <v>0.0</v>
      </c>
      <c r="AO1305" s="112">
        <v>100.0</v>
      </c>
      <c r="AP1305" s="112">
        <v>1.0</v>
      </c>
      <c r="AQ1305" s="112">
        <v>1.62</v>
      </c>
      <c r="AR1305" s="112">
        <v>1.762186</v>
      </c>
      <c r="AS1305" s="112">
        <v>82.15014</v>
      </c>
      <c r="AT1305" s="112">
        <v>0.2406753</v>
      </c>
      <c r="AU1305" s="112">
        <v>1.745673</v>
      </c>
      <c r="AV1305" s="112">
        <v>1.173525</v>
      </c>
      <c r="AW1305" s="112">
        <v>5.23702</v>
      </c>
      <c r="AX1305" s="112">
        <v>0.0</v>
      </c>
      <c r="AY1305" s="112">
        <v>0.683587</v>
      </c>
      <c r="AZ1305" s="112">
        <v>-7.109503</v>
      </c>
    </row>
    <row r="1306" hidden="1">
      <c r="A1306">
        <f t="shared" si="2"/>
        <v>0</v>
      </c>
      <c r="B1306" t="str">
        <f t="shared" si="3"/>
        <v/>
      </c>
      <c r="C1306" t="str">
        <f>if(and(D$4&gt;1,E1306=PROSES!$D$22),,D1306)</f>
        <v/>
      </c>
      <c r="D1306" s="1" t="str">
        <f>if(and(F$4&gt;1,F1306=PROSES!$B$10),,F1306)</f>
        <v/>
      </c>
      <c r="E1306" t="str">
        <f t="shared" si="4"/>
        <v/>
      </c>
      <c r="F1306" t="str">
        <f t="shared" si="5"/>
        <v/>
      </c>
      <c r="G1306" s="1" t="str">
        <f>if(Z1306=PROSES!$E$29,T1306,)</f>
        <v/>
      </c>
      <c r="H1306" t="str">
        <f>if(X1306=PROSES!$E$29,T1306,)</f>
        <v/>
      </c>
      <c r="I1306" t="str">
        <f t="shared" si="6"/>
        <v/>
      </c>
      <c r="J1306" t="str">
        <f>if(and($K$4&gt;1,R1306=PROSES!$C$2),,K1306)</f>
        <v/>
      </c>
      <c r="K1306" s="1" t="str">
        <f>if(and($L$4&gt;1,L1306=PROSES!$B$2),,L1306)</f>
        <v/>
      </c>
      <c r="L1306" t="str">
        <f t="shared" si="7"/>
        <v/>
      </c>
      <c r="M1306" t="str">
        <f>if(Z1306=PROSES!$B$3,T1306,)</f>
        <v/>
      </c>
      <c r="N1306" t="str">
        <f>if(X1306=PROSES!$B$3,T1306,)</f>
        <v/>
      </c>
      <c r="O1306" t="str">
        <f t="shared" si="8"/>
        <v/>
      </c>
      <c r="P1306" t="str">
        <f>if(Z1306=PROSES!$B$1,T1306,)</f>
        <v/>
      </c>
      <c r="Q1306" t="str">
        <f>if(X1306=PROSES!$B$1,T1306,)</f>
        <v/>
      </c>
      <c r="R1306" t="str">
        <f t="shared" si="9"/>
        <v>GAJAH TUNGGAL</v>
      </c>
      <c r="S1306" s="3"/>
      <c r="T1306" s="68" t="s">
        <v>2056</v>
      </c>
      <c r="U1306" s="68" t="s">
        <v>58</v>
      </c>
      <c r="V1306" s="68" t="s">
        <v>58</v>
      </c>
      <c r="W1306" s="68" t="s">
        <v>1763</v>
      </c>
      <c r="X1306" s="68"/>
      <c r="Y1306" s="68" t="s">
        <v>330</v>
      </c>
      <c r="Z1306" s="68" t="s">
        <v>1764</v>
      </c>
      <c r="AA1306" s="112" t="s">
        <v>61</v>
      </c>
      <c r="AB1306" s="6"/>
      <c r="AC1306" s="6"/>
      <c r="AD1306" s="112">
        <v>1.0</v>
      </c>
      <c r="AE1306" s="112">
        <v>1.0</v>
      </c>
      <c r="AF1306" s="6"/>
      <c r="AG1306" s="112">
        <v>3.57</v>
      </c>
      <c r="AH1306" s="112">
        <v>1.0</v>
      </c>
      <c r="AI1306" s="68" t="s">
        <v>64</v>
      </c>
      <c r="AJ1306" s="112">
        <v>0.0</v>
      </c>
      <c r="AK1306" s="6"/>
      <c r="AL1306" s="6"/>
      <c r="AM1306" s="112">
        <v>0.0</v>
      </c>
      <c r="AN1306" s="112">
        <v>0.0</v>
      </c>
      <c r="AO1306" s="112">
        <v>100.0</v>
      </c>
      <c r="AP1306" s="112">
        <v>1.0</v>
      </c>
      <c r="AQ1306" s="112">
        <v>1.856</v>
      </c>
      <c r="AR1306" s="112">
        <v>0.7668991</v>
      </c>
      <c r="AS1306" s="112">
        <v>72.61097</v>
      </c>
      <c r="AT1306" s="112">
        <v>0.229194</v>
      </c>
      <c r="AU1306" s="112">
        <v>0.73185</v>
      </c>
      <c r="AV1306" s="112">
        <v>0.764694</v>
      </c>
      <c r="AW1306" s="112">
        <v>2.19555</v>
      </c>
      <c r="AX1306" s="112">
        <v>0.0</v>
      </c>
      <c r="AY1306" s="112">
        <v>0.677439</v>
      </c>
      <c r="AZ1306" s="112">
        <v>-2.706203</v>
      </c>
    </row>
    <row r="1307" hidden="1">
      <c r="A1307">
        <f t="shared" si="2"/>
        <v>0</v>
      </c>
      <c r="B1307" t="str">
        <f t="shared" si="3"/>
        <v/>
      </c>
      <c r="C1307" t="str">
        <f>if(and(D$4&gt;1,E1307=PROSES!$D$22),,D1307)</f>
        <v/>
      </c>
      <c r="D1307" s="1" t="str">
        <f>if(and(F$4&gt;1,F1307=PROSES!$B$10),,F1307)</f>
        <v/>
      </c>
      <c r="E1307" t="str">
        <f t="shared" si="4"/>
        <v/>
      </c>
      <c r="F1307" t="str">
        <f t="shared" si="5"/>
        <v/>
      </c>
      <c r="G1307" s="1" t="str">
        <f>if(Z1307=PROSES!$E$29,T1307,)</f>
        <v/>
      </c>
      <c r="H1307" t="str">
        <f>if(X1307=PROSES!$E$29,T1307,)</f>
        <v/>
      </c>
      <c r="I1307" t="str">
        <f t="shared" si="6"/>
        <v/>
      </c>
      <c r="J1307" t="str">
        <f>if(and($K$4&gt;1,R1307=PROSES!$C$2),,K1307)</f>
        <v/>
      </c>
      <c r="K1307" s="1" t="str">
        <f>if(and($L$4&gt;1,L1307=PROSES!$B$2),,L1307)</f>
        <v/>
      </c>
      <c r="L1307" t="str">
        <f t="shared" si="7"/>
        <v/>
      </c>
      <c r="M1307" t="str">
        <f>if(Z1307=PROSES!$B$3,T1307,)</f>
        <v/>
      </c>
      <c r="N1307" t="str">
        <f>if(X1307=PROSES!$B$3,T1307,)</f>
        <v/>
      </c>
      <c r="O1307" t="str">
        <f t="shared" si="8"/>
        <v/>
      </c>
      <c r="P1307" t="str">
        <f>if(Z1307=PROSES!$B$1,T1307,)</f>
        <v/>
      </c>
      <c r="Q1307" t="str">
        <f>if(X1307=PROSES!$B$1,T1307,)</f>
        <v/>
      </c>
      <c r="R1307" t="str">
        <f t="shared" si="9"/>
        <v>GAJAH TUNGGAL</v>
      </c>
      <c r="S1307" s="3"/>
      <c r="T1307" s="68" t="s">
        <v>2057</v>
      </c>
      <c r="U1307" s="68" t="s">
        <v>58</v>
      </c>
      <c r="V1307" s="68" t="s">
        <v>58</v>
      </c>
      <c r="W1307" s="114" t="s">
        <v>1763</v>
      </c>
      <c r="X1307" s="68"/>
      <c r="Y1307" s="68" t="s">
        <v>1305</v>
      </c>
      <c r="Z1307" s="68" t="s">
        <v>1764</v>
      </c>
      <c r="AA1307" s="112" t="s">
        <v>61</v>
      </c>
      <c r="AB1307" s="6"/>
      <c r="AC1307" s="6"/>
      <c r="AD1307" s="112">
        <v>1.0</v>
      </c>
      <c r="AE1307" s="112">
        <v>1.0</v>
      </c>
      <c r="AF1307" s="6"/>
      <c r="AG1307" s="112">
        <v>3.57</v>
      </c>
      <c r="AH1307" s="112">
        <v>1.0</v>
      </c>
      <c r="AI1307" s="68" t="s">
        <v>64</v>
      </c>
      <c r="AJ1307" s="112">
        <v>0.0</v>
      </c>
      <c r="AK1307" s="6"/>
      <c r="AL1307" s="6"/>
      <c r="AM1307" s="112">
        <v>0.0</v>
      </c>
      <c r="AN1307" s="112">
        <v>0.0</v>
      </c>
      <c r="AO1307" s="112">
        <v>100.0</v>
      </c>
      <c r="AP1307" s="112">
        <v>1.0</v>
      </c>
      <c r="AQ1307" s="112">
        <v>1.856</v>
      </c>
      <c r="AR1307" s="112">
        <v>0.7668991</v>
      </c>
      <c r="AS1307" s="112">
        <v>72.61097</v>
      </c>
      <c r="AT1307" s="112">
        <v>0.229194</v>
      </c>
      <c r="AU1307" s="112">
        <v>0.73185</v>
      </c>
      <c r="AV1307" s="112">
        <v>0.764694</v>
      </c>
      <c r="AW1307" s="112">
        <v>2.19555</v>
      </c>
      <c r="AX1307" s="112">
        <v>0.0</v>
      </c>
      <c r="AY1307" s="112">
        <v>0.677439</v>
      </c>
      <c r="AZ1307" s="112">
        <v>-2.706203</v>
      </c>
    </row>
    <row r="1308" hidden="1">
      <c r="A1308">
        <f t="shared" si="2"/>
        <v>0</v>
      </c>
      <c r="B1308" t="str">
        <f t="shared" si="3"/>
        <v/>
      </c>
      <c r="C1308" t="str">
        <f>if(and(D$4&gt;1,E1308=PROSES!$D$22),,D1308)</f>
        <v/>
      </c>
      <c r="D1308" s="1" t="str">
        <f>if(and(F$4&gt;1,F1308=PROSES!$B$10),,F1308)</f>
        <v/>
      </c>
      <c r="E1308" t="str">
        <f t="shared" si="4"/>
        <v/>
      </c>
      <c r="F1308" t="str">
        <f t="shared" si="5"/>
        <v/>
      </c>
      <c r="G1308" s="1" t="str">
        <f>if(Z1308=PROSES!$E$29,T1308,)</f>
        <v/>
      </c>
      <c r="H1308" t="str">
        <f>if(X1308=PROSES!$E$29,T1308,)</f>
        <v/>
      </c>
      <c r="I1308" t="str">
        <f t="shared" si="6"/>
        <v/>
      </c>
      <c r="J1308" t="str">
        <f>if(and($K$4&gt;1,R1308=PROSES!$C$2),,K1308)</f>
        <v/>
      </c>
      <c r="K1308" s="1" t="str">
        <f>if(and($L$4&gt;1,L1308=PROSES!$B$2),,L1308)</f>
        <v/>
      </c>
      <c r="L1308" t="str">
        <f t="shared" si="7"/>
        <v/>
      </c>
      <c r="M1308" t="str">
        <f>if(Z1308=PROSES!$B$3,T1308,)</f>
        <v/>
      </c>
      <c r="N1308" t="str">
        <f>if(X1308=PROSES!$B$3,T1308,)</f>
        <v/>
      </c>
      <c r="O1308" t="str">
        <f t="shared" si="8"/>
        <v/>
      </c>
      <c r="P1308" t="str">
        <f>if(Z1308=PROSES!$B$1,T1308,)</f>
        <v/>
      </c>
      <c r="Q1308" t="str">
        <f>if(X1308=PROSES!$B$1,T1308,)</f>
        <v/>
      </c>
      <c r="R1308" t="str">
        <f t="shared" si="9"/>
        <v>SEPATANNEW PASAR KEMIS</v>
      </c>
      <c r="S1308" s="3"/>
      <c r="T1308" s="68" t="s">
        <v>2058</v>
      </c>
      <c r="U1308" s="68" t="s">
        <v>58</v>
      </c>
      <c r="V1308" s="68" t="s">
        <v>58</v>
      </c>
      <c r="W1308" s="114" t="s">
        <v>90</v>
      </c>
      <c r="X1308" s="68" t="s">
        <v>1770</v>
      </c>
      <c r="Y1308" s="115">
        <v>44232.0</v>
      </c>
      <c r="Z1308" s="68" t="s">
        <v>1767</v>
      </c>
      <c r="AA1308" s="68" t="s">
        <v>61</v>
      </c>
      <c r="AB1308" s="6"/>
      <c r="AC1308" s="6"/>
      <c r="AD1308" s="112">
        <v>0.0</v>
      </c>
      <c r="AE1308" s="112">
        <v>1.0</v>
      </c>
      <c r="AF1308" s="6"/>
      <c r="AG1308" s="112">
        <v>3.5</v>
      </c>
      <c r="AH1308" s="112">
        <v>1.0</v>
      </c>
      <c r="AI1308" s="68" t="s">
        <v>64</v>
      </c>
      <c r="AJ1308" s="112">
        <v>0.0</v>
      </c>
      <c r="AK1308" s="6"/>
      <c r="AL1308" s="6"/>
      <c r="AM1308" s="112">
        <v>0.0</v>
      </c>
      <c r="AN1308" s="112">
        <v>0.0</v>
      </c>
      <c r="AO1308" s="112">
        <v>100.0</v>
      </c>
      <c r="AP1308" s="112">
        <v>1.0</v>
      </c>
      <c r="AQ1308" s="112">
        <v>1.62</v>
      </c>
      <c r="AR1308" s="112">
        <v>0.9917433</v>
      </c>
      <c r="AS1308" s="112">
        <v>82.15014</v>
      </c>
      <c r="AT1308" s="112">
        <v>0.13545</v>
      </c>
      <c r="AU1308" s="112">
        <v>0.98245</v>
      </c>
      <c r="AV1308" s="112">
        <v>0.66045</v>
      </c>
      <c r="AW1308" s="112">
        <v>2.94735</v>
      </c>
      <c r="AX1308" s="112">
        <v>0.0</v>
      </c>
      <c r="AY1308" s="112">
        <v>0.683587</v>
      </c>
      <c r="AZ1308" s="112">
        <v>-7.109503</v>
      </c>
    </row>
    <row r="1309" hidden="1">
      <c r="A1309">
        <f t="shared" si="2"/>
        <v>0</v>
      </c>
      <c r="B1309" t="str">
        <f t="shared" si="3"/>
        <v/>
      </c>
      <c r="C1309" t="str">
        <f>if(and(D$4&gt;1,E1309=PROSES!$D$22),,D1309)</f>
        <v/>
      </c>
      <c r="D1309" s="1" t="str">
        <f>if(and(F$4&gt;1,F1309=PROSES!$B$10),,F1309)</f>
        <v/>
      </c>
      <c r="E1309" t="str">
        <f t="shared" si="4"/>
        <v/>
      </c>
      <c r="F1309" t="str">
        <f t="shared" si="5"/>
        <v/>
      </c>
      <c r="G1309" s="1" t="str">
        <f>if(Z1309=PROSES!$E$29,T1309,)</f>
        <v/>
      </c>
      <c r="H1309" t="str">
        <f>if(X1309=PROSES!$E$29,T1309,)</f>
        <v/>
      </c>
      <c r="I1309" t="str">
        <f t="shared" si="6"/>
        <v/>
      </c>
      <c r="J1309" t="str">
        <f>if(and($K$4&gt;1,R1309=PROSES!$C$2),,K1309)</f>
        <v/>
      </c>
      <c r="K1309" s="1" t="str">
        <f>if(and($L$4&gt;1,L1309=PROSES!$B$2),,L1309)</f>
        <v/>
      </c>
      <c r="L1309" t="str">
        <f t="shared" si="7"/>
        <v/>
      </c>
      <c r="M1309" t="str">
        <f>if(Z1309=PROSES!$B$3,T1309,)</f>
        <v/>
      </c>
      <c r="N1309" t="str">
        <f>if(X1309=PROSES!$B$3,T1309,)</f>
        <v/>
      </c>
      <c r="O1309" t="str">
        <f t="shared" si="8"/>
        <v/>
      </c>
      <c r="P1309" t="str">
        <f>if(Z1309=PROSES!$B$1,T1309,)</f>
        <v/>
      </c>
      <c r="Q1309" t="str">
        <f>if(X1309=PROSES!$B$1,T1309,)</f>
        <v/>
      </c>
      <c r="R1309" t="str">
        <f t="shared" si="9"/>
        <v>SEPATANNEW PASAR KEMIS</v>
      </c>
      <c r="S1309" s="3"/>
      <c r="T1309" s="68" t="s">
        <v>2059</v>
      </c>
      <c r="U1309" s="68" t="s">
        <v>58</v>
      </c>
      <c r="V1309" s="68" t="s">
        <v>58</v>
      </c>
      <c r="W1309" s="68" t="s">
        <v>90</v>
      </c>
      <c r="X1309" s="68" t="s">
        <v>1770</v>
      </c>
      <c r="Y1309" s="115">
        <v>44232.0</v>
      </c>
      <c r="Z1309" s="68" t="s">
        <v>1767</v>
      </c>
      <c r="AA1309" s="68" t="s">
        <v>61</v>
      </c>
      <c r="AB1309" s="6"/>
      <c r="AC1309" s="6"/>
      <c r="AD1309" s="112">
        <v>0.0</v>
      </c>
      <c r="AE1309" s="112">
        <v>1.0</v>
      </c>
      <c r="AF1309" s="6"/>
      <c r="AG1309" s="112">
        <v>3.5</v>
      </c>
      <c r="AH1309" s="112">
        <v>1.0</v>
      </c>
      <c r="AI1309" s="68" t="s">
        <v>64</v>
      </c>
      <c r="AJ1309" s="112">
        <v>0.0</v>
      </c>
      <c r="AK1309" s="6"/>
      <c r="AL1309" s="6"/>
      <c r="AM1309" s="112">
        <v>0.0</v>
      </c>
      <c r="AN1309" s="112">
        <v>0.0</v>
      </c>
      <c r="AO1309" s="112">
        <v>100.0</v>
      </c>
      <c r="AP1309" s="112">
        <v>1.0</v>
      </c>
      <c r="AQ1309" s="112">
        <v>1.62</v>
      </c>
      <c r="AR1309" s="112">
        <v>0.9917433</v>
      </c>
      <c r="AS1309" s="112">
        <v>82.15014</v>
      </c>
      <c r="AT1309" s="112">
        <v>0.13545</v>
      </c>
      <c r="AU1309" s="112">
        <v>0.98245</v>
      </c>
      <c r="AV1309" s="112">
        <v>0.66045</v>
      </c>
      <c r="AW1309" s="112">
        <v>2.94735</v>
      </c>
      <c r="AX1309" s="112">
        <v>0.0</v>
      </c>
      <c r="AY1309" s="112">
        <v>0.683587</v>
      </c>
      <c r="AZ1309" s="112">
        <v>-7.109503</v>
      </c>
    </row>
    <row r="1310" hidden="1">
      <c r="A1310">
        <f t="shared" si="2"/>
        <v>0</v>
      </c>
      <c r="B1310" t="str">
        <f t="shared" si="3"/>
        <v/>
      </c>
      <c r="C1310" t="str">
        <f>if(and(D$4&gt;1,E1310=PROSES!$D$22),,D1310)</f>
        <v/>
      </c>
      <c r="D1310" s="1" t="str">
        <f>if(and(F$4&gt;1,F1310=PROSES!$B$10),,F1310)</f>
        <v/>
      </c>
      <c r="E1310" t="str">
        <f t="shared" si="4"/>
        <v/>
      </c>
      <c r="F1310" t="str">
        <f t="shared" si="5"/>
        <v/>
      </c>
      <c r="G1310" s="1" t="str">
        <f>if(Z1310=PROSES!$E$29,T1310,)</f>
        <v/>
      </c>
      <c r="H1310" t="str">
        <f>if(X1310=PROSES!$E$29,T1310,)</f>
        <v/>
      </c>
      <c r="I1310" t="str">
        <f t="shared" si="6"/>
        <v/>
      </c>
      <c r="J1310" t="str">
        <f>if(and($K$4&gt;1,R1310=PROSES!$C$2),,K1310)</f>
        <v/>
      </c>
      <c r="K1310" s="1" t="str">
        <f>if(and($L$4&gt;1,L1310=PROSES!$B$2),,L1310)</f>
        <v/>
      </c>
      <c r="L1310" t="str">
        <f t="shared" si="7"/>
        <v/>
      </c>
      <c r="M1310" t="str">
        <f>if(Z1310=PROSES!$B$3,T1310,)</f>
        <v/>
      </c>
      <c r="N1310" t="str">
        <f>if(X1310=PROSES!$B$3,T1310,)</f>
        <v/>
      </c>
      <c r="O1310" t="str">
        <f t="shared" si="8"/>
        <v/>
      </c>
      <c r="P1310" t="str">
        <f>if(Z1310=PROSES!$B$1,T1310,)</f>
        <v/>
      </c>
      <c r="Q1310" t="str">
        <f>if(X1310=PROSES!$B$1,T1310,)</f>
        <v/>
      </c>
      <c r="R1310" t="str">
        <f t="shared" si="9"/>
        <v>SEPATAN2SEPATAN</v>
      </c>
      <c r="S1310" s="3"/>
      <c r="T1310" s="68" t="s">
        <v>2060</v>
      </c>
      <c r="U1310" s="68" t="s">
        <v>58</v>
      </c>
      <c r="V1310" s="68" t="s">
        <v>58</v>
      </c>
      <c r="W1310" s="68" t="s">
        <v>1763</v>
      </c>
      <c r="X1310" s="68" t="s">
        <v>2061</v>
      </c>
      <c r="Y1310" s="115">
        <v>44201.0</v>
      </c>
      <c r="Z1310" s="68" t="s">
        <v>1770</v>
      </c>
      <c r="AA1310" s="115">
        <v>44232.0</v>
      </c>
      <c r="AB1310" s="6"/>
      <c r="AC1310" s="6"/>
      <c r="AD1310" s="112">
        <v>0.0</v>
      </c>
      <c r="AE1310" s="112">
        <v>1.0</v>
      </c>
      <c r="AF1310" s="6"/>
      <c r="AG1310" s="112">
        <v>2.5</v>
      </c>
      <c r="AH1310" s="112">
        <v>1.0</v>
      </c>
      <c r="AI1310" s="68" t="s">
        <v>64</v>
      </c>
      <c r="AJ1310" s="112">
        <v>0.0</v>
      </c>
      <c r="AK1310" s="6"/>
      <c r="AL1310" s="6"/>
      <c r="AM1310" s="112">
        <v>0.0</v>
      </c>
      <c r="AN1310" s="112">
        <v>0.0</v>
      </c>
      <c r="AO1310" s="112">
        <v>100.0</v>
      </c>
      <c r="AP1310" s="112">
        <v>1.0</v>
      </c>
      <c r="AQ1310" s="112">
        <v>1.856</v>
      </c>
      <c r="AR1310" s="112">
        <v>0.5370442</v>
      </c>
      <c r="AS1310" s="112">
        <v>72.61097</v>
      </c>
      <c r="AT1310" s="112">
        <v>0.1605</v>
      </c>
      <c r="AU1310" s="112">
        <v>0.5125</v>
      </c>
      <c r="AV1310" s="112">
        <v>0.5355</v>
      </c>
      <c r="AW1310" s="112">
        <v>1.5375</v>
      </c>
      <c r="AX1310" s="112">
        <v>0.0</v>
      </c>
      <c r="AY1310" s="112">
        <v>0.677439</v>
      </c>
      <c r="AZ1310" s="112">
        <v>-2.706203</v>
      </c>
    </row>
    <row r="1311" hidden="1">
      <c r="A1311">
        <f t="shared" si="2"/>
        <v>0</v>
      </c>
      <c r="B1311" t="str">
        <f t="shared" si="3"/>
        <v/>
      </c>
      <c r="C1311" t="str">
        <f>if(and(D$4&gt;1,E1311=PROSES!$D$22),,D1311)</f>
        <v/>
      </c>
      <c r="D1311" s="1" t="str">
        <f>if(and(F$4&gt;1,F1311=PROSES!$B$10),,F1311)</f>
        <v/>
      </c>
      <c r="E1311" t="str">
        <f t="shared" si="4"/>
        <v/>
      </c>
      <c r="F1311" t="str">
        <f t="shared" si="5"/>
        <v/>
      </c>
      <c r="G1311" s="1" t="str">
        <f>if(Z1311=PROSES!$E$29,T1311,)</f>
        <v/>
      </c>
      <c r="H1311" t="str">
        <f>if(X1311=PROSES!$E$29,T1311,)</f>
        <v/>
      </c>
      <c r="I1311" t="str">
        <f t="shared" si="6"/>
        <v/>
      </c>
      <c r="J1311" t="str">
        <f>if(and($K$4&gt;1,R1311=PROSES!$C$2),,K1311)</f>
        <v/>
      </c>
      <c r="K1311" s="1" t="str">
        <f>if(and($L$4&gt;1,L1311=PROSES!$B$2),,L1311)</f>
        <v/>
      </c>
      <c r="L1311" t="str">
        <f t="shared" si="7"/>
        <v/>
      </c>
      <c r="M1311" t="str">
        <f>if(Z1311=PROSES!$B$3,T1311,)</f>
        <v/>
      </c>
      <c r="N1311" t="str">
        <f>if(X1311=PROSES!$B$3,T1311,)</f>
        <v/>
      </c>
      <c r="O1311" t="str">
        <f t="shared" si="8"/>
        <v/>
      </c>
      <c r="P1311" t="str">
        <f>if(Z1311=PROSES!$B$1,T1311,)</f>
        <v/>
      </c>
      <c r="Q1311" t="str">
        <f>if(X1311=PROSES!$B$1,T1311,)</f>
        <v/>
      </c>
      <c r="R1311" t="str">
        <f t="shared" si="9"/>
        <v>SEPATAN2SEPATAN</v>
      </c>
      <c r="S1311" s="3"/>
      <c r="T1311" s="68" t="s">
        <v>2062</v>
      </c>
      <c r="U1311" s="68" t="s">
        <v>58</v>
      </c>
      <c r="V1311" s="68" t="s">
        <v>58</v>
      </c>
      <c r="W1311" s="68" t="s">
        <v>1763</v>
      </c>
      <c r="X1311" s="68" t="s">
        <v>2061</v>
      </c>
      <c r="Y1311" s="115">
        <v>44201.0</v>
      </c>
      <c r="Z1311" s="68" t="s">
        <v>1770</v>
      </c>
      <c r="AA1311" s="115">
        <v>44232.0</v>
      </c>
      <c r="AB1311" s="6"/>
      <c r="AC1311" s="6"/>
      <c r="AD1311" s="112">
        <v>0.0</v>
      </c>
      <c r="AE1311" s="112">
        <v>1.0</v>
      </c>
      <c r="AF1311" s="6"/>
      <c r="AG1311" s="112">
        <v>2.5</v>
      </c>
      <c r="AH1311" s="112">
        <v>1.0</v>
      </c>
      <c r="AI1311" s="68" t="s">
        <v>64</v>
      </c>
      <c r="AJ1311" s="112">
        <v>0.0</v>
      </c>
      <c r="AK1311" s="6"/>
      <c r="AL1311" s="6"/>
      <c r="AM1311" s="112">
        <v>0.0</v>
      </c>
      <c r="AN1311" s="112">
        <v>0.0</v>
      </c>
      <c r="AO1311" s="112">
        <v>100.0</v>
      </c>
      <c r="AP1311" s="112">
        <v>1.0</v>
      </c>
      <c r="AQ1311" s="112">
        <v>1.856</v>
      </c>
      <c r="AR1311" s="112">
        <v>0.5370442</v>
      </c>
      <c r="AS1311" s="112">
        <v>72.61097</v>
      </c>
      <c r="AT1311" s="112">
        <v>0.1605</v>
      </c>
      <c r="AU1311" s="112">
        <v>0.5125</v>
      </c>
      <c r="AV1311" s="112">
        <v>0.5355</v>
      </c>
      <c r="AW1311" s="112">
        <v>1.5375</v>
      </c>
      <c r="AX1311" s="112">
        <v>0.0</v>
      </c>
      <c r="AY1311" s="112">
        <v>0.677439</v>
      </c>
      <c r="AZ1311" s="112">
        <v>-2.706203</v>
      </c>
    </row>
    <row r="1312" hidden="1">
      <c r="A1312">
        <f t="shared" si="2"/>
        <v>0</v>
      </c>
      <c r="B1312" t="str">
        <f t="shared" si="3"/>
        <v/>
      </c>
      <c r="C1312" t="str">
        <f>if(and(D$4&gt;1,E1312=PROSES!$D$22),,D1312)</f>
        <v/>
      </c>
      <c r="D1312" s="1" t="str">
        <f>if(and(F$4&gt;1,F1312=PROSES!$B$10),,F1312)</f>
        <v/>
      </c>
      <c r="E1312" t="str">
        <f t="shared" si="4"/>
        <v/>
      </c>
      <c r="F1312" t="str">
        <f t="shared" si="5"/>
        <v/>
      </c>
      <c r="G1312" s="1" t="str">
        <f>if(Z1312=PROSES!$E$29,T1312,)</f>
        <v/>
      </c>
      <c r="H1312" t="str">
        <f>if(X1312=PROSES!$E$29,T1312,)</f>
        <v/>
      </c>
      <c r="I1312" t="str">
        <f t="shared" si="6"/>
        <v/>
      </c>
      <c r="J1312" t="str">
        <f>if(and($K$4&gt;1,R1312=PROSES!$C$2),,K1312)</f>
        <v/>
      </c>
      <c r="K1312" s="1" t="str">
        <f>if(and($L$4&gt;1,L1312=PROSES!$B$2),,L1312)</f>
        <v/>
      </c>
      <c r="L1312" t="str">
        <f t="shared" si="7"/>
        <v/>
      </c>
      <c r="M1312" t="str">
        <f>if(Z1312=PROSES!$B$3,T1312,)</f>
        <v/>
      </c>
      <c r="N1312" t="str">
        <f>if(X1312=PROSES!$B$3,T1312,)</f>
        <v/>
      </c>
      <c r="O1312" t="str">
        <f t="shared" si="8"/>
        <v/>
      </c>
      <c r="P1312" t="str">
        <f>if(Z1312=PROSES!$B$1,T1312,)</f>
        <v/>
      </c>
      <c r="Q1312" t="str">
        <f>if(X1312=PROSES!$B$1,T1312,)</f>
        <v/>
      </c>
      <c r="R1312" t="str">
        <f t="shared" si="9"/>
        <v>TELUK NAGASEPATAN</v>
      </c>
      <c r="S1312" s="3"/>
      <c r="T1312" s="68" t="s">
        <v>2063</v>
      </c>
      <c r="U1312" s="68" t="s">
        <v>58</v>
      </c>
      <c r="V1312" s="68" t="s">
        <v>58</v>
      </c>
      <c r="W1312" s="68" t="s">
        <v>90</v>
      </c>
      <c r="X1312" s="68" t="s">
        <v>2064</v>
      </c>
      <c r="Y1312" s="115">
        <v>44232.0</v>
      </c>
      <c r="Z1312" s="68" t="s">
        <v>1770</v>
      </c>
      <c r="AA1312" s="115">
        <v>44232.0</v>
      </c>
      <c r="AB1312" s="6"/>
      <c r="AC1312" s="6"/>
      <c r="AD1312" s="112">
        <v>0.0</v>
      </c>
      <c r="AE1312" s="112">
        <v>1.0</v>
      </c>
      <c r="AF1312" s="6"/>
      <c r="AG1312" s="112">
        <v>9.163</v>
      </c>
      <c r="AH1312" s="112">
        <v>1.0</v>
      </c>
      <c r="AI1312" s="68" t="s">
        <v>64</v>
      </c>
      <c r="AJ1312" s="112">
        <v>0.0</v>
      </c>
      <c r="AK1312" s="6"/>
      <c r="AL1312" s="6"/>
      <c r="AM1312" s="112">
        <v>0.0</v>
      </c>
      <c r="AN1312" s="112">
        <v>0.0</v>
      </c>
      <c r="AO1312" s="112">
        <v>100.0</v>
      </c>
      <c r="AP1312" s="112">
        <v>1.0</v>
      </c>
      <c r="AQ1312" s="112">
        <v>1.62</v>
      </c>
      <c r="AR1312" s="112">
        <v>2.596384</v>
      </c>
      <c r="AS1312" s="112">
        <v>82.15014</v>
      </c>
      <c r="AT1312" s="112">
        <v>0.3546081</v>
      </c>
      <c r="AU1312" s="112">
        <v>2.572054</v>
      </c>
      <c r="AV1312" s="112">
        <v>1.729058</v>
      </c>
      <c r="AW1312" s="112">
        <v>7.716163</v>
      </c>
      <c r="AX1312" s="112">
        <v>0.0</v>
      </c>
      <c r="AY1312" s="112">
        <v>0.683587</v>
      </c>
      <c r="AZ1312" s="112">
        <v>-7.109503</v>
      </c>
    </row>
    <row r="1313" hidden="1">
      <c r="A1313">
        <f t="shared" si="2"/>
        <v>0</v>
      </c>
      <c r="B1313" t="str">
        <f t="shared" si="3"/>
        <v/>
      </c>
      <c r="C1313" t="str">
        <f>if(and(D$4&gt;1,E1313=PROSES!$D$22),,D1313)</f>
        <v/>
      </c>
      <c r="D1313" s="1" t="str">
        <f>if(and(F$4&gt;1,F1313=PROSES!$B$10),,F1313)</f>
        <v/>
      </c>
      <c r="E1313" t="str">
        <f t="shared" si="4"/>
        <v/>
      </c>
      <c r="F1313" t="str">
        <f t="shared" si="5"/>
        <v/>
      </c>
      <c r="G1313" s="1" t="str">
        <f>if(Z1313=PROSES!$E$29,T1313,)</f>
        <v/>
      </c>
      <c r="H1313" t="str">
        <f>if(X1313=PROSES!$E$29,T1313,)</f>
        <v/>
      </c>
      <c r="I1313" t="str">
        <f t="shared" si="6"/>
        <v/>
      </c>
      <c r="J1313" t="str">
        <f>if(and($K$4&gt;1,R1313=PROSES!$C$2),,K1313)</f>
        <v/>
      </c>
      <c r="K1313" s="1" t="str">
        <f>if(and($L$4&gt;1,L1313=PROSES!$B$2),,L1313)</f>
        <v/>
      </c>
      <c r="L1313" t="str">
        <f t="shared" si="7"/>
        <v/>
      </c>
      <c r="M1313" t="str">
        <f>if(Z1313=PROSES!$B$3,T1313,)</f>
        <v/>
      </c>
      <c r="N1313" t="str">
        <f>if(X1313=PROSES!$B$3,T1313,)</f>
        <v/>
      </c>
      <c r="O1313" t="str">
        <f t="shared" si="8"/>
        <v/>
      </c>
      <c r="P1313" t="str">
        <f>if(Z1313=PROSES!$B$1,T1313,)</f>
        <v/>
      </c>
      <c r="Q1313" t="str">
        <f>if(X1313=PROSES!$B$1,T1313,)</f>
        <v/>
      </c>
      <c r="R1313" t="str">
        <f t="shared" si="9"/>
        <v>TELUK NAGASEPATAN</v>
      </c>
      <c r="S1313" s="3"/>
      <c r="T1313" s="68" t="s">
        <v>2065</v>
      </c>
      <c r="U1313" s="68" t="s">
        <v>58</v>
      </c>
      <c r="V1313" s="68" t="s">
        <v>58</v>
      </c>
      <c r="W1313" s="68" t="s">
        <v>90</v>
      </c>
      <c r="X1313" s="68" t="s">
        <v>2064</v>
      </c>
      <c r="Y1313" s="113">
        <v>44201.0</v>
      </c>
      <c r="Z1313" s="68" t="s">
        <v>1770</v>
      </c>
      <c r="AA1313" s="113">
        <v>44201.0</v>
      </c>
      <c r="AB1313" s="6"/>
      <c r="AC1313" s="6"/>
      <c r="AD1313" s="112">
        <v>0.0</v>
      </c>
      <c r="AE1313" s="112">
        <v>1.0</v>
      </c>
      <c r="AF1313" s="6"/>
      <c r="AG1313" s="112">
        <v>9.163</v>
      </c>
      <c r="AH1313" s="112">
        <v>1.0</v>
      </c>
      <c r="AI1313" s="68" t="s">
        <v>64</v>
      </c>
      <c r="AJ1313" s="112">
        <v>0.0</v>
      </c>
      <c r="AK1313" s="6"/>
      <c r="AL1313" s="6"/>
      <c r="AM1313" s="112">
        <v>0.0</v>
      </c>
      <c r="AN1313" s="112">
        <v>0.0</v>
      </c>
      <c r="AO1313" s="112">
        <v>100.0</v>
      </c>
      <c r="AP1313" s="112">
        <v>1.0</v>
      </c>
      <c r="AQ1313" s="112">
        <v>1.62</v>
      </c>
      <c r="AR1313" s="112">
        <v>2.596384</v>
      </c>
      <c r="AS1313" s="112">
        <v>82.15014</v>
      </c>
      <c r="AT1313" s="112">
        <v>0.3546081</v>
      </c>
      <c r="AU1313" s="112">
        <v>2.572054</v>
      </c>
      <c r="AV1313" s="112">
        <v>1.729058</v>
      </c>
      <c r="AW1313" s="112">
        <v>7.716163</v>
      </c>
      <c r="AX1313" s="112">
        <v>0.0</v>
      </c>
      <c r="AY1313" s="112">
        <v>0.683587</v>
      </c>
      <c r="AZ1313" s="112">
        <v>-7.109503</v>
      </c>
    </row>
    <row r="1314" hidden="1">
      <c r="A1314">
        <f t="shared" si="2"/>
        <v>0</v>
      </c>
      <c r="B1314" t="str">
        <f t="shared" si="3"/>
        <v/>
      </c>
      <c r="C1314" t="str">
        <f>if(and(D$4&gt;1,E1314=PROSES!$D$22),,D1314)</f>
        <v/>
      </c>
      <c r="D1314" s="1" t="str">
        <f>if(and(F$4&gt;1,F1314=PROSES!$B$10),,F1314)</f>
        <v/>
      </c>
      <c r="E1314" t="str">
        <f t="shared" si="4"/>
        <v/>
      </c>
      <c r="F1314" t="str">
        <f t="shared" si="5"/>
        <v/>
      </c>
      <c r="G1314" s="1" t="str">
        <f>if(Z1314=PROSES!$E$29,T1314,)</f>
        <v/>
      </c>
      <c r="H1314" t="str">
        <f>if(X1314=PROSES!$E$29,T1314,)</f>
        <v/>
      </c>
      <c r="I1314" t="str">
        <f t="shared" si="6"/>
        <v/>
      </c>
      <c r="J1314" t="str">
        <f>if(and($K$4&gt;1,R1314=PROSES!$C$2),,K1314)</f>
        <v/>
      </c>
      <c r="K1314" s="1" t="str">
        <f>if(and($L$4&gt;1,L1314=PROSES!$B$2),,L1314)</f>
        <v/>
      </c>
      <c r="L1314" t="str">
        <f t="shared" si="7"/>
        <v/>
      </c>
      <c r="M1314" t="str">
        <f>if(Z1314=PROSES!$B$3,T1314,)</f>
        <v/>
      </c>
      <c r="N1314" t="str">
        <f>if(X1314=PROSES!$B$3,T1314,)</f>
        <v/>
      </c>
      <c r="O1314" t="str">
        <f t="shared" si="8"/>
        <v/>
      </c>
      <c r="P1314" t="str">
        <f>if(Z1314=PROSES!$B$1,T1314,)</f>
        <v/>
      </c>
      <c r="Q1314" t="str">
        <f>if(X1314=PROSES!$B$1,T1314,)</f>
        <v/>
      </c>
      <c r="R1314" t="str">
        <f t="shared" si="9"/>
        <v>SUNYARAGI4ARJAWINANGUN4</v>
      </c>
      <c r="S1314" s="3"/>
      <c r="T1314" s="68" t="s">
        <v>2066</v>
      </c>
      <c r="U1314" s="68" t="s">
        <v>115</v>
      </c>
      <c r="V1314" s="68" t="s">
        <v>115</v>
      </c>
      <c r="W1314" s="68" t="s">
        <v>454</v>
      </c>
      <c r="X1314" s="68" t="s">
        <v>2067</v>
      </c>
      <c r="Y1314" s="112" t="s">
        <v>118</v>
      </c>
      <c r="Z1314" s="68" t="s">
        <v>119</v>
      </c>
      <c r="AA1314" s="112" t="s">
        <v>123</v>
      </c>
      <c r="AB1314" s="6"/>
      <c r="AC1314" s="6"/>
      <c r="AD1314" s="112">
        <v>0.0</v>
      </c>
      <c r="AE1314" s="112">
        <v>1.0</v>
      </c>
      <c r="AF1314" s="6"/>
      <c r="AG1314" s="112">
        <v>21.6</v>
      </c>
      <c r="AH1314" s="112">
        <v>1.0</v>
      </c>
      <c r="AI1314" s="68" t="s">
        <v>64</v>
      </c>
      <c r="AJ1314" s="112">
        <v>0.0</v>
      </c>
      <c r="AK1314" s="6"/>
      <c r="AL1314" s="6"/>
      <c r="AM1314" s="112">
        <v>0.0</v>
      </c>
      <c r="AN1314" s="112">
        <v>0.0</v>
      </c>
      <c r="AO1314" s="112">
        <v>100.0</v>
      </c>
      <c r="AP1314" s="112">
        <v>1.0</v>
      </c>
      <c r="AQ1314" s="112">
        <v>0.78</v>
      </c>
      <c r="AR1314" s="112">
        <v>9.063268</v>
      </c>
      <c r="AS1314" s="112">
        <v>70.94324</v>
      </c>
      <c r="AT1314" s="112">
        <v>2.9592</v>
      </c>
      <c r="AU1314" s="112">
        <v>8.566561</v>
      </c>
      <c r="AV1314" s="112">
        <v>6.1992</v>
      </c>
      <c r="AW1314" s="112">
        <v>25.69968</v>
      </c>
      <c r="AX1314" s="112">
        <v>0.0</v>
      </c>
      <c r="AY1314" s="112">
        <v>0.6412987</v>
      </c>
      <c r="AZ1314" s="112">
        <v>8.348166</v>
      </c>
    </row>
    <row r="1315" hidden="1">
      <c r="A1315">
        <f t="shared" si="2"/>
        <v>0</v>
      </c>
      <c r="B1315" t="str">
        <f t="shared" si="3"/>
        <v/>
      </c>
      <c r="C1315" t="str">
        <f>if(and(D$4&gt;1,E1315=PROSES!$D$22),,D1315)</f>
        <v/>
      </c>
      <c r="D1315" s="1" t="str">
        <f>if(and(F$4&gt;1,F1315=PROSES!$B$10),,F1315)</f>
        <v/>
      </c>
      <c r="E1315" t="str">
        <f t="shared" si="4"/>
        <v/>
      </c>
      <c r="F1315" t="str">
        <f t="shared" si="5"/>
        <v/>
      </c>
      <c r="G1315" s="1" t="str">
        <f>if(Z1315=PROSES!$E$29,T1315,)</f>
        <v/>
      </c>
      <c r="H1315" t="str">
        <f>if(X1315=PROSES!$E$29,T1315,)</f>
        <v/>
      </c>
      <c r="I1315" t="str">
        <f t="shared" si="6"/>
        <v/>
      </c>
      <c r="J1315" t="str">
        <f>if(and($K$4&gt;1,R1315=PROSES!$C$2),,K1315)</f>
        <v/>
      </c>
      <c r="K1315" s="1" t="str">
        <f>if(and($L$4&gt;1,L1315=PROSES!$B$2),,L1315)</f>
        <v/>
      </c>
      <c r="L1315" t="str">
        <f t="shared" si="7"/>
        <v/>
      </c>
      <c r="M1315" t="str">
        <f>if(Z1315=PROSES!$B$3,T1315,)</f>
        <v/>
      </c>
      <c r="N1315" t="str">
        <f>if(X1315=PROSES!$B$3,T1315,)</f>
        <v/>
      </c>
      <c r="O1315" t="str">
        <f t="shared" si="8"/>
        <v/>
      </c>
      <c r="P1315" t="str">
        <f>if(Z1315=PROSES!$B$1,T1315,)</f>
        <v/>
      </c>
      <c r="Q1315" t="str">
        <f>if(X1315=PROSES!$B$1,T1315,)</f>
        <v/>
      </c>
      <c r="R1315" t="str">
        <f t="shared" si="9"/>
        <v>SUNYARAGI4ARJAWINANGUN4</v>
      </c>
      <c r="S1315" s="3"/>
      <c r="T1315" s="68" t="s">
        <v>2068</v>
      </c>
      <c r="U1315" s="68" t="s">
        <v>115</v>
      </c>
      <c r="V1315" s="68" t="s">
        <v>115</v>
      </c>
      <c r="W1315" s="68" t="s">
        <v>454</v>
      </c>
      <c r="X1315" s="68" t="s">
        <v>2067</v>
      </c>
      <c r="Y1315" s="68" t="s">
        <v>118</v>
      </c>
      <c r="Z1315" s="68" t="s">
        <v>119</v>
      </c>
      <c r="AA1315" s="68" t="s">
        <v>123</v>
      </c>
      <c r="AB1315" s="6"/>
      <c r="AC1315" s="6"/>
      <c r="AD1315" s="112">
        <v>0.0</v>
      </c>
      <c r="AE1315" s="112">
        <v>1.0</v>
      </c>
      <c r="AF1315" s="6"/>
      <c r="AG1315" s="112">
        <v>21.6</v>
      </c>
      <c r="AH1315" s="112">
        <v>1.0</v>
      </c>
      <c r="AI1315" s="68" t="s">
        <v>64</v>
      </c>
      <c r="AJ1315" s="112">
        <v>0.0</v>
      </c>
      <c r="AK1315" s="6"/>
      <c r="AL1315" s="6"/>
      <c r="AM1315" s="112">
        <v>0.0</v>
      </c>
      <c r="AN1315" s="112">
        <v>0.0</v>
      </c>
      <c r="AO1315" s="112">
        <v>100.0</v>
      </c>
      <c r="AP1315" s="112">
        <v>1.0</v>
      </c>
      <c r="AQ1315" s="112">
        <v>0.78</v>
      </c>
      <c r="AR1315" s="112">
        <v>9.063268</v>
      </c>
      <c r="AS1315" s="112">
        <v>70.94324</v>
      </c>
      <c r="AT1315" s="112">
        <v>2.9592</v>
      </c>
      <c r="AU1315" s="112">
        <v>8.566561</v>
      </c>
      <c r="AV1315" s="112">
        <v>6.1992</v>
      </c>
      <c r="AW1315" s="112">
        <v>25.69968</v>
      </c>
      <c r="AX1315" s="112">
        <v>0.0</v>
      </c>
      <c r="AY1315" s="112">
        <v>0.6412987</v>
      </c>
      <c r="AZ1315" s="112">
        <v>8.348166</v>
      </c>
    </row>
    <row r="1316" hidden="1">
      <c r="A1316">
        <f t="shared" si="2"/>
        <v>0</v>
      </c>
      <c r="B1316" t="str">
        <f t="shared" si="3"/>
        <v/>
      </c>
      <c r="C1316" t="str">
        <f>if(and(D$4&gt;1,E1316=PROSES!$D$22),,D1316)</f>
        <v/>
      </c>
      <c r="D1316" s="1" t="str">
        <f>if(and(F$4&gt;1,F1316=PROSES!$B$10),,F1316)</f>
        <v/>
      </c>
      <c r="E1316" t="str">
        <f t="shared" si="4"/>
        <v/>
      </c>
      <c r="F1316" t="str">
        <f t="shared" si="5"/>
        <v/>
      </c>
      <c r="G1316" s="1" t="str">
        <f>if(Z1316=PROSES!$E$29,T1316,)</f>
        <v/>
      </c>
      <c r="H1316" t="str">
        <f>if(X1316=PROSES!$E$29,T1316,)</f>
        <v/>
      </c>
      <c r="I1316" t="str">
        <f t="shared" si="6"/>
        <v/>
      </c>
      <c r="J1316" t="str">
        <f>if(and($K$4&gt;1,R1316=PROSES!$C$2),,K1316)</f>
        <v/>
      </c>
      <c r="K1316" s="1" t="str">
        <f>if(and($L$4&gt;1,L1316=PROSES!$B$2),,L1316)</f>
        <v/>
      </c>
      <c r="L1316" t="str">
        <f t="shared" si="7"/>
        <v/>
      </c>
      <c r="M1316" t="str">
        <f>if(Z1316=PROSES!$B$3,T1316,)</f>
        <v/>
      </c>
      <c r="N1316" t="str">
        <f>if(X1316=PROSES!$B$3,T1316,)</f>
        <v/>
      </c>
      <c r="O1316" t="str">
        <f t="shared" si="8"/>
        <v/>
      </c>
      <c r="P1316" t="str">
        <f>if(Z1316=PROSES!$B$1,T1316,)</f>
        <v/>
      </c>
      <c r="Q1316" t="str">
        <f>if(X1316=PROSES!$B$1,T1316,)</f>
        <v/>
      </c>
      <c r="R1316" t="str">
        <f t="shared" si="9"/>
        <v>SUNYARAGI4BABAKAN4</v>
      </c>
      <c r="S1316" s="3"/>
      <c r="T1316" s="68" t="s">
        <v>2069</v>
      </c>
      <c r="U1316" s="68" t="s">
        <v>115</v>
      </c>
      <c r="V1316" s="68" t="s">
        <v>115</v>
      </c>
      <c r="W1316" s="68" t="s">
        <v>122</v>
      </c>
      <c r="X1316" s="68" t="s">
        <v>2067</v>
      </c>
      <c r="Y1316" s="68" t="s">
        <v>118</v>
      </c>
      <c r="Z1316" s="68" t="s">
        <v>2070</v>
      </c>
      <c r="AA1316" s="68" t="s">
        <v>369</v>
      </c>
      <c r="AB1316" s="6"/>
      <c r="AC1316" s="6"/>
      <c r="AD1316" s="112">
        <v>0.0</v>
      </c>
      <c r="AE1316" s="112">
        <v>1.0</v>
      </c>
      <c r="AF1316" s="6"/>
      <c r="AG1316" s="112">
        <v>28.0</v>
      </c>
      <c r="AH1316" s="112">
        <v>1.0</v>
      </c>
      <c r="AI1316" s="68" t="s">
        <v>64</v>
      </c>
      <c r="AJ1316" s="112">
        <v>0.0</v>
      </c>
      <c r="AK1316" s="6"/>
      <c r="AL1316" s="6"/>
      <c r="AM1316" s="112">
        <v>0.0</v>
      </c>
      <c r="AN1316" s="112">
        <v>0.0</v>
      </c>
      <c r="AO1316" s="112">
        <v>100.0</v>
      </c>
      <c r="AP1316" s="112">
        <v>1.0</v>
      </c>
      <c r="AQ1316" s="112">
        <v>0.44</v>
      </c>
      <c r="AR1316" s="112">
        <v>12.43253</v>
      </c>
      <c r="AS1316" s="112">
        <v>60.66966</v>
      </c>
      <c r="AT1316" s="112">
        <v>6.09</v>
      </c>
      <c r="AU1316" s="112">
        <v>10.8388</v>
      </c>
      <c r="AV1316" s="112">
        <v>10.29</v>
      </c>
      <c r="AW1316" s="112">
        <v>32.5164</v>
      </c>
      <c r="AX1316" s="112">
        <v>0.0</v>
      </c>
      <c r="AY1316" s="112">
        <v>0.5920149</v>
      </c>
      <c r="AZ1316" s="112">
        <v>18.36523</v>
      </c>
    </row>
    <row r="1317" hidden="1">
      <c r="A1317">
        <f t="shared" si="2"/>
        <v>0</v>
      </c>
      <c r="B1317" t="str">
        <f t="shared" si="3"/>
        <v/>
      </c>
      <c r="C1317" t="str">
        <f>if(and(D$4&gt;1,E1317=PROSES!$D$22),,D1317)</f>
        <v/>
      </c>
      <c r="D1317" s="1" t="str">
        <f>if(and(F$4&gt;1,F1317=PROSES!$B$10),,F1317)</f>
        <v/>
      </c>
      <c r="E1317" t="str">
        <f t="shared" si="4"/>
        <v/>
      </c>
      <c r="F1317" t="str">
        <f t="shared" si="5"/>
        <v/>
      </c>
      <c r="G1317" s="1" t="str">
        <f>if(Z1317=PROSES!$E$29,T1317,)</f>
        <v/>
      </c>
      <c r="H1317" t="str">
        <f>if(X1317=PROSES!$E$29,T1317,)</f>
        <v/>
      </c>
      <c r="I1317" t="str">
        <f t="shared" si="6"/>
        <v/>
      </c>
      <c r="J1317" t="str">
        <f>if(and($K$4&gt;1,R1317=PROSES!$C$2),,K1317)</f>
        <v/>
      </c>
      <c r="K1317" s="1" t="str">
        <f>if(and($L$4&gt;1,L1317=PROSES!$B$2),,L1317)</f>
        <v/>
      </c>
      <c r="L1317" t="str">
        <f t="shared" si="7"/>
        <v/>
      </c>
      <c r="M1317" t="str">
        <f>if(Z1317=PROSES!$B$3,T1317,)</f>
        <v/>
      </c>
      <c r="N1317" t="str">
        <f>if(X1317=PROSES!$B$3,T1317,)</f>
        <v/>
      </c>
      <c r="O1317" t="str">
        <f t="shared" si="8"/>
        <v/>
      </c>
      <c r="P1317" t="str">
        <f>if(Z1317=PROSES!$B$1,T1317,)</f>
        <v/>
      </c>
      <c r="Q1317" t="str">
        <f>if(X1317=PROSES!$B$1,T1317,)</f>
        <v/>
      </c>
      <c r="R1317" t="str">
        <f t="shared" si="9"/>
        <v>SUNYARAGI4BABAKAN4</v>
      </c>
      <c r="S1317" s="3"/>
      <c r="T1317" s="68" t="s">
        <v>2071</v>
      </c>
      <c r="U1317" s="68" t="s">
        <v>115</v>
      </c>
      <c r="V1317" s="68" t="s">
        <v>115</v>
      </c>
      <c r="W1317" s="68" t="s">
        <v>122</v>
      </c>
      <c r="X1317" s="68" t="s">
        <v>2067</v>
      </c>
      <c r="Y1317" s="68" t="s">
        <v>118</v>
      </c>
      <c r="Z1317" s="68" t="s">
        <v>2070</v>
      </c>
      <c r="AA1317" s="68" t="s">
        <v>369</v>
      </c>
      <c r="AB1317" s="6"/>
      <c r="AC1317" s="6"/>
      <c r="AD1317" s="112">
        <v>0.0</v>
      </c>
      <c r="AE1317" s="112">
        <v>1.0</v>
      </c>
      <c r="AF1317" s="6"/>
      <c r="AG1317" s="112">
        <v>28.0</v>
      </c>
      <c r="AH1317" s="112">
        <v>1.0</v>
      </c>
      <c r="AI1317" s="68" t="s">
        <v>64</v>
      </c>
      <c r="AJ1317" s="112">
        <v>0.0</v>
      </c>
      <c r="AK1317" s="6"/>
      <c r="AL1317" s="6"/>
      <c r="AM1317" s="112">
        <v>0.0</v>
      </c>
      <c r="AN1317" s="112">
        <v>0.0</v>
      </c>
      <c r="AO1317" s="112">
        <v>100.0</v>
      </c>
      <c r="AP1317" s="112">
        <v>1.0</v>
      </c>
      <c r="AQ1317" s="112">
        <v>0.44</v>
      </c>
      <c r="AR1317" s="112">
        <v>12.43253</v>
      </c>
      <c r="AS1317" s="112">
        <v>60.66966</v>
      </c>
      <c r="AT1317" s="112">
        <v>6.09</v>
      </c>
      <c r="AU1317" s="112">
        <v>10.8388</v>
      </c>
      <c r="AV1317" s="112">
        <v>10.29</v>
      </c>
      <c r="AW1317" s="112">
        <v>32.5164</v>
      </c>
      <c r="AX1317" s="112">
        <v>0.0</v>
      </c>
      <c r="AY1317" s="112">
        <v>0.5920149</v>
      </c>
      <c r="AZ1317" s="112">
        <v>18.36523</v>
      </c>
    </row>
    <row r="1318" hidden="1">
      <c r="A1318">
        <f t="shared" si="2"/>
        <v>0</v>
      </c>
      <c r="B1318" t="str">
        <f t="shared" si="3"/>
        <v/>
      </c>
      <c r="C1318" t="str">
        <f>if(and(D$4&gt;1,E1318=PROSES!$D$22),,D1318)</f>
        <v/>
      </c>
      <c r="D1318" s="1" t="str">
        <f>if(and(F$4&gt;1,F1318=PROSES!$B$10),,F1318)</f>
        <v/>
      </c>
      <c r="E1318" t="str">
        <f t="shared" si="4"/>
        <v/>
      </c>
      <c r="F1318" t="str">
        <f t="shared" si="5"/>
        <v/>
      </c>
      <c r="G1318" s="1" t="str">
        <f>if(Z1318=PROSES!$E$29,T1318,)</f>
        <v/>
      </c>
      <c r="H1318" t="str">
        <f>if(X1318=PROSES!$E$29,T1318,)</f>
        <v/>
      </c>
      <c r="I1318" t="str">
        <f t="shared" si="6"/>
        <v/>
      </c>
      <c r="J1318" t="str">
        <f>if(and($K$4&gt;1,R1318=PROSES!$C$2),,K1318)</f>
        <v/>
      </c>
      <c r="K1318" s="1" t="str">
        <f>if(and($L$4&gt;1,L1318=PROSES!$B$2),,L1318)</f>
        <v/>
      </c>
      <c r="L1318" t="str">
        <f t="shared" si="7"/>
        <v/>
      </c>
      <c r="M1318" t="str">
        <f>if(Z1318=PROSES!$B$3,T1318,)</f>
        <v/>
      </c>
      <c r="N1318" t="str">
        <f>if(X1318=PROSES!$B$3,T1318,)</f>
        <v/>
      </c>
      <c r="O1318" t="str">
        <f t="shared" si="8"/>
        <v/>
      </c>
      <c r="P1318" t="str">
        <f>if(Z1318=PROSES!$B$1,T1318,)</f>
        <v/>
      </c>
      <c r="Q1318" t="str">
        <f>if(X1318=PROSES!$B$1,T1318,)</f>
        <v/>
      </c>
      <c r="R1318" t="str">
        <f t="shared" si="9"/>
        <v>SUNYARAGI4CANGKRING4</v>
      </c>
      <c r="S1318" s="3"/>
      <c r="T1318" s="68" t="s">
        <v>2072</v>
      </c>
      <c r="U1318" s="68" t="s">
        <v>115</v>
      </c>
      <c r="V1318" s="68" t="s">
        <v>115</v>
      </c>
      <c r="W1318" s="68" t="s">
        <v>2073</v>
      </c>
      <c r="X1318" s="68" t="s">
        <v>2067</v>
      </c>
      <c r="Y1318" s="68" t="s">
        <v>118</v>
      </c>
      <c r="Z1318" s="68" t="s">
        <v>1067</v>
      </c>
      <c r="AA1318" s="68" t="s">
        <v>118</v>
      </c>
      <c r="AB1318" s="6"/>
      <c r="AC1318" s="6"/>
      <c r="AD1318" s="112">
        <v>0.0</v>
      </c>
      <c r="AE1318" s="112">
        <v>1.0</v>
      </c>
      <c r="AF1318" s="6"/>
      <c r="AG1318" s="112">
        <v>3.0</v>
      </c>
      <c r="AH1318" s="112">
        <v>1.0</v>
      </c>
      <c r="AI1318" s="68" t="s">
        <v>64</v>
      </c>
      <c r="AJ1318" s="112">
        <v>0.0</v>
      </c>
      <c r="AK1318" s="6"/>
      <c r="AL1318" s="6"/>
      <c r="AM1318" s="112">
        <v>0.0</v>
      </c>
      <c r="AN1318" s="112">
        <v>0.0</v>
      </c>
      <c r="AO1318" s="112">
        <v>100.0</v>
      </c>
      <c r="AP1318" s="112">
        <v>1.0</v>
      </c>
      <c r="AQ1318" s="112">
        <v>0.93</v>
      </c>
      <c r="AR1318" s="112">
        <v>1.267297</v>
      </c>
      <c r="AS1318" s="112">
        <v>71.07609</v>
      </c>
      <c r="AT1318" s="112">
        <v>0.411</v>
      </c>
      <c r="AU1318" s="112">
        <v>1.1988</v>
      </c>
      <c r="AV1318" s="112">
        <v>0.861</v>
      </c>
      <c r="AW1318" s="112">
        <v>3.5964</v>
      </c>
      <c r="AX1318" s="112">
        <v>0.0</v>
      </c>
      <c r="AY1318" s="112">
        <v>0.6416448</v>
      </c>
      <c r="AZ1318" s="112">
        <v>8.293866</v>
      </c>
    </row>
    <row r="1319" hidden="1">
      <c r="A1319">
        <f t="shared" si="2"/>
        <v>0</v>
      </c>
      <c r="B1319" t="str">
        <f t="shared" si="3"/>
        <v/>
      </c>
      <c r="C1319" t="str">
        <f>if(and(D$4&gt;1,E1319=PROSES!$D$22),,D1319)</f>
        <v/>
      </c>
      <c r="D1319" s="1" t="str">
        <f>if(and(F$4&gt;1,F1319=PROSES!$B$10),,F1319)</f>
        <v/>
      </c>
      <c r="E1319" t="str">
        <f t="shared" si="4"/>
        <v/>
      </c>
      <c r="F1319" t="str">
        <f t="shared" si="5"/>
        <v/>
      </c>
      <c r="G1319" s="1" t="str">
        <f>if(Z1319=PROSES!$E$29,T1319,)</f>
        <v/>
      </c>
      <c r="H1319" t="str">
        <f>if(X1319=PROSES!$E$29,T1319,)</f>
        <v/>
      </c>
      <c r="I1319" t="str">
        <f t="shared" si="6"/>
        <v/>
      </c>
      <c r="J1319" t="str">
        <f>if(and($K$4&gt;1,R1319=PROSES!$C$2),,K1319)</f>
        <v/>
      </c>
      <c r="K1319" s="1" t="str">
        <f>if(and($L$4&gt;1,L1319=PROSES!$B$2),,L1319)</f>
        <v/>
      </c>
      <c r="L1319" t="str">
        <f t="shared" si="7"/>
        <v/>
      </c>
      <c r="M1319" t="str">
        <f>if(Z1319=PROSES!$B$3,T1319,)</f>
        <v/>
      </c>
      <c r="N1319" t="str">
        <f>if(X1319=PROSES!$B$3,T1319,)</f>
        <v/>
      </c>
      <c r="O1319" t="str">
        <f t="shared" si="8"/>
        <v/>
      </c>
      <c r="P1319" t="str">
        <f>if(Z1319=PROSES!$B$1,T1319,)</f>
        <v/>
      </c>
      <c r="Q1319" t="str">
        <f>if(X1319=PROSES!$B$1,T1319,)</f>
        <v/>
      </c>
      <c r="R1319" t="str">
        <f t="shared" si="9"/>
        <v>SUNYARAGI4CANGKRING4</v>
      </c>
      <c r="S1319" s="3"/>
      <c r="T1319" s="68" t="s">
        <v>2074</v>
      </c>
      <c r="U1319" s="68" t="s">
        <v>115</v>
      </c>
      <c r="V1319" s="68" t="s">
        <v>115</v>
      </c>
      <c r="W1319" s="68" t="s">
        <v>2073</v>
      </c>
      <c r="X1319" s="68" t="s">
        <v>2067</v>
      </c>
      <c r="Y1319" s="68" t="s">
        <v>118</v>
      </c>
      <c r="Z1319" s="68" t="s">
        <v>1067</v>
      </c>
      <c r="AA1319" s="68" t="s">
        <v>123</v>
      </c>
      <c r="AB1319" s="6"/>
      <c r="AC1319" s="6"/>
      <c r="AD1319" s="112">
        <v>0.0</v>
      </c>
      <c r="AE1319" s="112">
        <v>1.0</v>
      </c>
      <c r="AF1319" s="6"/>
      <c r="AG1319" s="112">
        <v>3.0</v>
      </c>
      <c r="AH1319" s="112">
        <v>1.0</v>
      </c>
      <c r="AI1319" s="68" t="s">
        <v>64</v>
      </c>
      <c r="AJ1319" s="112">
        <v>0.0</v>
      </c>
      <c r="AK1319" s="6"/>
      <c r="AL1319" s="6"/>
      <c r="AM1319" s="112">
        <v>0.0</v>
      </c>
      <c r="AN1319" s="112">
        <v>0.0</v>
      </c>
      <c r="AO1319" s="112">
        <v>100.0</v>
      </c>
      <c r="AP1319" s="112">
        <v>1.0</v>
      </c>
      <c r="AQ1319" s="112">
        <v>0.93</v>
      </c>
      <c r="AR1319" s="112">
        <v>1.267297</v>
      </c>
      <c r="AS1319" s="112">
        <v>71.07609</v>
      </c>
      <c r="AT1319" s="112">
        <v>0.411</v>
      </c>
      <c r="AU1319" s="112">
        <v>1.1988</v>
      </c>
      <c r="AV1319" s="112">
        <v>0.861</v>
      </c>
      <c r="AW1319" s="112">
        <v>3.5964</v>
      </c>
      <c r="AX1319" s="112">
        <v>0.0</v>
      </c>
      <c r="AY1319" s="112">
        <v>0.6416448</v>
      </c>
      <c r="AZ1319" s="112">
        <v>8.293866</v>
      </c>
    </row>
    <row r="1320" hidden="1">
      <c r="A1320">
        <f t="shared" si="2"/>
        <v>0</v>
      </c>
      <c r="B1320" t="str">
        <f t="shared" si="3"/>
        <v/>
      </c>
      <c r="C1320" t="str">
        <f>if(and(D$4&gt;1,E1320=PROSES!$D$22),,D1320)</f>
        <v/>
      </c>
      <c r="D1320" s="1" t="str">
        <f>if(and(F$4&gt;1,F1320=PROSES!$B$10),,F1320)</f>
        <v/>
      </c>
      <c r="E1320" t="str">
        <f t="shared" si="4"/>
        <v/>
      </c>
      <c r="F1320" t="str">
        <f t="shared" si="5"/>
        <v/>
      </c>
      <c r="G1320" s="1" t="str">
        <f>if(Z1320=PROSES!$E$29,T1320,)</f>
        <v/>
      </c>
      <c r="H1320" t="str">
        <f>if(X1320=PROSES!$E$29,T1320,)</f>
        <v/>
      </c>
      <c r="I1320" t="str">
        <f t="shared" si="6"/>
        <v/>
      </c>
      <c r="J1320" t="str">
        <f>if(and($K$4&gt;1,R1320=PROSES!$C$2),,K1320)</f>
        <v/>
      </c>
      <c r="K1320" s="1" t="str">
        <f>if(and($L$4&gt;1,L1320=PROSES!$B$2),,L1320)</f>
        <v/>
      </c>
      <c r="L1320" t="str">
        <f t="shared" si="7"/>
        <v/>
      </c>
      <c r="M1320" t="str">
        <f>if(Z1320=PROSES!$B$3,T1320,)</f>
        <v/>
      </c>
      <c r="N1320" t="str">
        <f>if(X1320=PROSES!$B$3,T1320,)</f>
        <v/>
      </c>
      <c r="O1320" t="str">
        <f t="shared" si="8"/>
        <v/>
      </c>
      <c r="P1320" t="str">
        <f>if(Z1320=PROSES!$B$1,T1320,)</f>
        <v/>
      </c>
      <c r="Q1320" t="str">
        <f>if(X1320=PROSES!$B$1,T1320,)</f>
        <v/>
      </c>
      <c r="R1320" t="str">
        <f t="shared" si="9"/>
        <v>SUNYARAGI5KANCI</v>
      </c>
      <c r="S1320" s="3"/>
      <c r="T1320" s="68" t="s">
        <v>2075</v>
      </c>
      <c r="U1320" s="68" t="s">
        <v>115</v>
      </c>
      <c r="V1320" s="68" t="s">
        <v>115</v>
      </c>
      <c r="W1320" s="68" t="s">
        <v>59</v>
      </c>
      <c r="X1320" s="68" t="s">
        <v>1155</v>
      </c>
      <c r="Y1320" s="68" t="s">
        <v>88</v>
      </c>
      <c r="Z1320" s="68" t="s">
        <v>404</v>
      </c>
      <c r="AA1320" s="68" t="s">
        <v>2076</v>
      </c>
      <c r="AB1320" s="6"/>
      <c r="AC1320" s="6"/>
      <c r="AD1320" s="112">
        <v>0.0</v>
      </c>
      <c r="AE1320" s="112">
        <v>1.0</v>
      </c>
      <c r="AF1320" s="6"/>
      <c r="AG1320" s="112">
        <v>9.5</v>
      </c>
      <c r="AH1320" s="112">
        <v>1.0</v>
      </c>
      <c r="AI1320" s="68" t="s">
        <v>64</v>
      </c>
      <c r="AJ1320" s="112">
        <v>0.0</v>
      </c>
      <c r="AK1320" s="6"/>
      <c r="AL1320" s="6"/>
      <c r="AM1320" s="112">
        <v>0.0</v>
      </c>
      <c r="AN1320" s="112">
        <v>0.0</v>
      </c>
      <c r="AO1320" s="112">
        <v>100.0</v>
      </c>
      <c r="AP1320" s="112">
        <v>1.0</v>
      </c>
      <c r="AQ1320" s="112">
        <v>2.73</v>
      </c>
      <c r="AR1320" s="112">
        <v>2.524615</v>
      </c>
      <c r="AS1320" s="112">
        <v>76.21999</v>
      </c>
      <c r="AT1320" s="112">
        <v>0.60135</v>
      </c>
      <c r="AU1320" s="112">
        <v>2.45195</v>
      </c>
      <c r="AV1320" s="112">
        <v>2.02635</v>
      </c>
      <c r="AW1320" s="112">
        <v>7.35585</v>
      </c>
      <c r="AX1320" s="112">
        <v>0.0</v>
      </c>
      <c r="AY1320" s="112">
        <v>0.6742607</v>
      </c>
      <c r="AZ1320" s="112">
        <v>-2.423059</v>
      </c>
    </row>
    <row r="1321" hidden="1">
      <c r="A1321">
        <f t="shared" si="2"/>
        <v>0</v>
      </c>
      <c r="B1321" t="str">
        <f t="shared" si="3"/>
        <v/>
      </c>
      <c r="C1321" t="str">
        <f>if(and(D$4&gt;1,E1321=PROSES!$D$22),,D1321)</f>
        <v/>
      </c>
      <c r="D1321" s="1" t="str">
        <f>if(and(F$4&gt;1,F1321=PROSES!$B$10),,F1321)</f>
        <v/>
      </c>
      <c r="E1321" t="str">
        <f t="shared" si="4"/>
        <v/>
      </c>
      <c r="F1321" t="str">
        <f t="shared" si="5"/>
        <v/>
      </c>
      <c r="G1321" s="1" t="str">
        <f>if(Z1321=PROSES!$E$29,T1321,)</f>
        <v/>
      </c>
      <c r="H1321" t="str">
        <f>if(X1321=PROSES!$E$29,T1321,)</f>
        <v/>
      </c>
      <c r="I1321" t="str">
        <f t="shared" si="6"/>
        <v/>
      </c>
      <c r="J1321" t="str">
        <f>if(and($K$4&gt;1,R1321=PROSES!$C$2),,K1321)</f>
        <v/>
      </c>
      <c r="K1321" s="1" t="str">
        <f>if(and($L$4&gt;1,L1321=PROSES!$B$2),,L1321)</f>
        <v/>
      </c>
      <c r="L1321" t="str">
        <f t="shared" si="7"/>
        <v/>
      </c>
      <c r="M1321" t="str">
        <f>if(Z1321=PROSES!$B$3,T1321,)</f>
        <v/>
      </c>
      <c r="N1321" t="str">
        <f>if(X1321=PROSES!$B$3,T1321,)</f>
        <v/>
      </c>
      <c r="O1321" t="str">
        <f t="shared" si="8"/>
        <v/>
      </c>
      <c r="P1321" t="str">
        <f>if(Z1321=PROSES!$B$1,T1321,)</f>
        <v/>
      </c>
      <c r="Q1321" t="str">
        <f>if(X1321=PROSES!$B$1,T1321,)</f>
        <v/>
      </c>
      <c r="R1321" t="str">
        <f t="shared" si="9"/>
        <v>KANCISUNYARAGI5</v>
      </c>
      <c r="S1321" s="3"/>
      <c r="T1321" s="68" t="s">
        <v>2077</v>
      </c>
      <c r="U1321" s="68" t="s">
        <v>115</v>
      </c>
      <c r="V1321" s="68" t="s">
        <v>115</v>
      </c>
      <c r="W1321" s="68" t="s">
        <v>59</v>
      </c>
      <c r="X1321" s="68" t="s">
        <v>404</v>
      </c>
      <c r="Y1321" s="68" t="s">
        <v>2076</v>
      </c>
      <c r="Z1321" s="68" t="s">
        <v>1155</v>
      </c>
      <c r="AA1321" s="68" t="s">
        <v>88</v>
      </c>
      <c r="AB1321" s="6"/>
      <c r="AC1321" s="6"/>
      <c r="AD1321" s="112">
        <v>0.0</v>
      </c>
      <c r="AE1321" s="112">
        <v>1.0</v>
      </c>
      <c r="AF1321" s="6"/>
      <c r="AG1321" s="112">
        <v>9.5</v>
      </c>
      <c r="AH1321" s="112">
        <v>1.0</v>
      </c>
      <c r="AI1321" s="68" t="s">
        <v>64</v>
      </c>
      <c r="AJ1321" s="112">
        <v>0.0</v>
      </c>
      <c r="AK1321" s="6"/>
      <c r="AL1321" s="6"/>
      <c r="AM1321" s="112">
        <v>0.0</v>
      </c>
      <c r="AN1321" s="112">
        <v>0.0</v>
      </c>
      <c r="AO1321" s="112">
        <v>100.0</v>
      </c>
      <c r="AP1321" s="112">
        <v>1.0</v>
      </c>
      <c r="AQ1321" s="112">
        <v>2.73</v>
      </c>
      <c r="AR1321" s="112">
        <v>2.524615</v>
      </c>
      <c r="AS1321" s="112">
        <v>76.21999</v>
      </c>
      <c r="AT1321" s="112">
        <v>0.60135</v>
      </c>
      <c r="AU1321" s="112">
        <v>2.45195</v>
      </c>
      <c r="AV1321" s="112">
        <v>2.02635</v>
      </c>
      <c r="AW1321" s="112">
        <v>7.35585</v>
      </c>
      <c r="AX1321" s="112">
        <v>0.0</v>
      </c>
      <c r="AY1321" s="112">
        <v>0.6742607</v>
      </c>
      <c r="AZ1321" s="112">
        <v>-2.423059</v>
      </c>
    </row>
    <row r="1322" hidden="1">
      <c r="A1322">
        <f t="shared" si="2"/>
        <v>0</v>
      </c>
      <c r="B1322" t="str">
        <f t="shared" si="3"/>
        <v/>
      </c>
      <c r="C1322" t="str">
        <f>if(and(D$4&gt;1,E1322=PROSES!$D$22),,D1322)</f>
        <v/>
      </c>
      <c r="D1322" s="1" t="str">
        <f>if(and(F$4&gt;1,F1322=PROSES!$B$10),,F1322)</f>
        <v/>
      </c>
      <c r="E1322" t="str">
        <f t="shared" si="4"/>
        <v/>
      </c>
      <c r="F1322" t="str">
        <f t="shared" si="5"/>
        <v/>
      </c>
      <c r="G1322" s="1" t="str">
        <f>if(Z1322=PROSES!$E$29,T1322,)</f>
        <v/>
      </c>
      <c r="H1322" t="str">
        <f>if(X1322=PROSES!$E$29,T1322,)</f>
        <v/>
      </c>
      <c r="I1322" t="str">
        <f t="shared" si="6"/>
        <v/>
      </c>
      <c r="J1322" t="str">
        <f>if(and($K$4&gt;1,R1322=PROSES!$C$2),,K1322)</f>
        <v/>
      </c>
      <c r="K1322" s="1" t="str">
        <f>if(and($L$4&gt;1,L1322=PROSES!$B$2),,L1322)</f>
        <v/>
      </c>
      <c r="L1322" t="str">
        <f t="shared" si="7"/>
        <v/>
      </c>
      <c r="M1322" t="str">
        <f>if(Z1322=PROSES!$B$3,T1322,)</f>
        <v/>
      </c>
      <c r="N1322" t="str">
        <f>if(X1322=PROSES!$B$3,T1322,)</f>
        <v/>
      </c>
      <c r="O1322" t="str">
        <f t="shared" si="8"/>
        <v/>
      </c>
      <c r="P1322" t="str">
        <f>if(Z1322=PROSES!$B$1,T1322,)</f>
        <v/>
      </c>
      <c r="Q1322" t="str">
        <f>if(X1322=PROSES!$B$1,T1322,)</f>
        <v/>
      </c>
      <c r="R1322" t="str">
        <f t="shared" si="9"/>
        <v>SUNYARAGI4KUNINGAN4</v>
      </c>
      <c r="S1322" s="3"/>
      <c r="T1322" s="68" t="s">
        <v>2078</v>
      </c>
      <c r="U1322" s="68" t="s">
        <v>115</v>
      </c>
      <c r="V1322" s="68" t="s">
        <v>115</v>
      </c>
      <c r="W1322" s="68" t="s">
        <v>122</v>
      </c>
      <c r="X1322" s="68" t="s">
        <v>2067</v>
      </c>
      <c r="Y1322" s="68" t="s">
        <v>123</v>
      </c>
      <c r="Z1322" s="68" t="s">
        <v>2079</v>
      </c>
      <c r="AA1322" s="68" t="s">
        <v>2034</v>
      </c>
      <c r="AB1322" s="6"/>
      <c r="AC1322" s="6"/>
      <c r="AD1322" s="112">
        <v>0.0</v>
      </c>
      <c r="AE1322" s="112">
        <v>1.0</v>
      </c>
      <c r="AF1322" s="6"/>
      <c r="AG1322" s="112">
        <v>28.0</v>
      </c>
      <c r="AH1322" s="112">
        <v>1.0</v>
      </c>
      <c r="AI1322" s="68" t="s">
        <v>64</v>
      </c>
      <c r="AJ1322" s="112">
        <v>0.0</v>
      </c>
      <c r="AK1322" s="6"/>
      <c r="AL1322" s="6"/>
      <c r="AM1322" s="112">
        <v>0.0</v>
      </c>
      <c r="AN1322" s="112">
        <v>0.0</v>
      </c>
      <c r="AO1322" s="112">
        <v>100.0</v>
      </c>
      <c r="AP1322" s="112">
        <v>1.0</v>
      </c>
      <c r="AQ1322" s="112">
        <v>0.44</v>
      </c>
      <c r="AR1322" s="112">
        <v>12.43253</v>
      </c>
      <c r="AS1322" s="112">
        <v>60.66966</v>
      </c>
      <c r="AT1322" s="112">
        <v>6.09</v>
      </c>
      <c r="AU1322" s="112">
        <v>10.8388</v>
      </c>
      <c r="AV1322" s="112">
        <v>10.29</v>
      </c>
      <c r="AW1322" s="112">
        <v>32.5164</v>
      </c>
      <c r="AX1322" s="112">
        <v>0.0</v>
      </c>
      <c r="AY1322" s="112">
        <v>0.5920149</v>
      </c>
      <c r="AZ1322" s="112">
        <v>18.36523</v>
      </c>
    </row>
    <row r="1323" hidden="1">
      <c r="A1323">
        <f t="shared" si="2"/>
        <v>0</v>
      </c>
      <c r="B1323" t="str">
        <f t="shared" si="3"/>
        <v/>
      </c>
      <c r="C1323" t="str">
        <f>if(and(D$4&gt;1,E1323=PROSES!$D$22),,D1323)</f>
        <v/>
      </c>
      <c r="D1323" s="1" t="str">
        <f>if(and(F$4&gt;1,F1323=PROSES!$B$10),,F1323)</f>
        <v/>
      </c>
      <c r="E1323" t="str">
        <f t="shared" si="4"/>
        <v/>
      </c>
      <c r="F1323" t="str">
        <f t="shared" si="5"/>
        <v/>
      </c>
      <c r="G1323" s="1" t="str">
        <f>if(Z1323=PROSES!$E$29,T1323,)</f>
        <v/>
      </c>
      <c r="H1323" t="str">
        <f>if(X1323=PROSES!$E$29,T1323,)</f>
        <v/>
      </c>
      <c r="I1323" t="str">
        <f t="shared" si="6"/>
        <v/>
      </c>
      <c r="J1323" t="str">
        <f>if(and($K$4&gt;1,R1323=PROSES!$C$2),,K1323)</f>
        <v/>
      </c>
      <c r="K1323" s="1" t="str">
        <f>if(and($L$4&gt;1,L1323=PROSES!$B$2),,L1323)</f>
        <v/>
      </c>
      <c r="L1323" t="str">
        <f t="shared" si="7"/>
        <v/>
      </c>
      <c r="M1323" t="str">
        <f>if(Z1323=PROSES!$B$3,T1323,)</f>
        <v/>
      </c>
      <c r="N1323" t="str">
        <f>if(X1323=PROSES!$B$3,T1323,)</f>
        <v/>
      </c>
      <c r="O1323" t="str">
        <f t="shared" si="8"/>
        <v/>
      </c>
      <c r="P1323" t="str">
        <f>if(Z1323=PROSES!$B$1,T1323,)</f>
        <v/>
      </c>
      <c r="Q1323" t="str">
        <f>if(X1323=PROSES!$B$1,T1323,)</f>
        <v/>
      </c>
      <c r="R1323" t="str">
        <f t="shared" si="9"/>
        <v>KUNINGAN4SUNYARAGI4</v>
      </c>
      <c r="S1323" s="3"/>
      <c r="T1323" s="68" t="s">
        <v>2080</v>
      </c>
      <c r="U1323" s="68" t="s">
        <v>115</v>
      </c>
      <c r="V1323" s="68" t="s">
        <v>115</v>
      </c>
      <c r="W1323" s="68" t="s">
        <v>122</v>
      </c>
      <c r="X1323" s="68" t="s">
        <v>2079</v>
      </c>
      <c r="Y1323" s="68" t="s">
        <v>2034</v>
      </c>
      <c r="Z1323" s="68" t="s">
        <v>2067</v>
      </c>
      <c r="AA1323" s="68" t="s">
        <v>123</v>
      </c>
      <c r="AB1323" s="6"/>
      <c r="AC1323" s="6"/>
      <c r="AD1323" s="112">
        <v>0.0</v>
      </c>
      <c r="AE1323" s="112">
        <v>1.0</v>
      </c>
      <c r="AF1323" s="6"/>
      <c r="AG1323" s="112">
        <v>28.0</v>
      </c>
      <c r="AH1323" s="112">
        <v>1.0</v>
      </c>
      <c r="AI1323" s="68" t="s">
        <v>64</v>
      </c>
      <c r="AJ1323" s="112">
        <v>0.0</v>
      </c>
      <c r="AK1323" s="6"/>
      <c r="AL1323" s="6"/>
      <c r="AM1323" s="112">
        <v>0.0</v>
      </c>
      <c r="AN1323" s="112">
        <v>0.0</v>
      </c>
      <c r="AO1323" s="112">
        <v>100.0</v>
      </c>
      <c r="AP1323" s="112">
        <v>1.0</v>
      </c>
      <c r="AQ1323" s="112">
        <v>0.44</v>
      </c>
      <c r="AR1323" s="112">
        <v>12.43253</v>
      </c>
      <c r="AS1323" s="112">
        <v>60.66966</v>
      </c>
      <c r="AT1323" s="112">
        <v>6.09</v>
      </c>
      <c r="AU1323" s="112">
        <v>10.8388</v>
      </c>
      <c r="AV1323" s="112">
        <v>10.29</v>
      </c>
      <c r="AW1323" s="112">
        <v>32.5164</v>
      </c>
      <c r="AX1323" s="112">
        <v>0.0</v>
      </c>
      <c r="AY1323" s="112">
        <v>0.5920149</v>
      </c>
      <c r="AZ1323" s="112">
        <v>18.36523</v>
      </c>
    </row>
    <row r="1324" hidden="1">
      <c r="A1324">
        <f t="shared" si="2"/>
        <v>0</v>
      </c>
      <c r="B1324" t="str">
        <f t="shared" si="3"/>
        <v/>
      </c>
      <c r="C1324" t="str">
        <f>if(and(D$4&gt;1,E1324=PROSES!$D$22),,D1324)</f>
        <v/>
      </c>
      <c r="D1324" s="1" t="str">
        <f>if(and(F$4&gt;1,F1324=PROSES!$B$10),,F1324)</f>
        <v/>
      </c>
      <c r="E1324" t="str">
        <f t="shared" si="4"/>
        <v/>
      </c>
      <c r="F1324" t="str">
        <f t="shared" si="5"/>
        <v/>
      </c>
      <c r="G1324" s="1" t="str">
        <f>if(Z1324=PROSES!$E$29,T1324,)</f>
        <v/>
      </c>
      <c r="H1324" t="str">
        <f>if(X1324=PROSES!$E$29,T1324,)</f>
        <v/>
      </c>
      <c r="I1324" t="str">
        <f t="shared" si="6"/>
        <v/>
      </c>
      <c r="J1324" t="str">
        <f>if(and($K$4&gt;1,R1324=PROSES!$C$2),,K1324)</f>
        <v/>
      </c>
      <c r="K1324" s="1" t="str">
        <f>if(and($L$4&gt;1,L1324=PROSES!$B$2),,L1324)</f>
        <v/>
      </c>
      <c r="L1324" t="str">
        <f t="shared" si="7"/>
        <v/>
      </c>
      <c r="M1324" t="str">
        <f>if(Z1324=PROSES!$B$3,T1324,)</f>
        <v/>
      </c>
      <c r="N1324" t="str">
        <f>if(X1324=PROSES!$B$3,T1324,)</f>
        <v/>
      </c>
      <c r="O1324" t="str">
        <f t="shared" si="8"/>
        <v/>
      </c>
      <c r="P1324" t="str">
        <f>if(Z1324=PROSES!$B$1,T1324,)</f>
        <v/>
      </c>
      <c r="Q1324" t="str">
        <f>if(X1324=PROSES!$B$1,T1324,)</f>
        <v/>
      </c>
      <c r="R1324" t="str">
        <f t="shared" si="9"/>
        <v>KTTMNASERANG5</v>
      </c>
      <c r="S1324" s="3"/>
      <c r="T1324" s="68" t="s">
        <v>4015</v>
      </c>
      <c r="U1324" s="68" t="s">
        <v>58</v>
      </c>
      <c r="V1324" s="68" t="s">
        <v>58</v>
      </c>
      <c r="W1324" s="68" t="s">
        <v>3748</v>
      </c>
      <c r="X1324" s="68" t="s">
        <v>3749</v>
      </c>
      <c r="Y1324" s="68" t="s">
        <v>61</v>
      </c>
      <c r="Z1324" s="68" t="s">
        <v>670</v>
      </c>
      <c r="AA1324" s="68" t="s">
        <v>66</v>
      </c>
      <c r="AB1324" s="6"/>
      <c r="AC1324" s="6"/>
      <c r="AD1324" s="112">
        <v>0.0</v>
      </c>
      <c r="AE1324" s="112">
        <v>1.0</v>
      </c>
      <c r="AF1324" s="6"/>
      <c r="AG1324" s="112">
        <v>14.245</v>
      </c>
      <c r="AH1324" s="112">
        <v>1.0</v>
      </c>
      <c r="AI1324" s="68" t="s">
        <v>64</v>
      </c>
      <c r="AJ1324" s="112">
        <v>0.0</v>
      </c>
      <c r="AK1324" s="6"/>
      <c r="AL1324" s="6"/>
      <c r="AM1324" s="112">
        <v>0.0</v>
      </c>
      <c r="AN1324" s="112">
        <v>0.0</v>
      </c>
      <c r="AO1324" s="112">
        <v>100.0</v>
      </c>
      <c r="AP1324" s="112">
        <v>1.0</v>
      </c>
      <c r="AQ1324" s="112">
        <v>3.612</v>
      </c>
      <c r="AR1324" s="112">
        <v>3.480193</v>
      </c>
      <c r="AS1324" s="112">
        <v>83.41895</v>
      </c>
      <c r="AT1324" s="112">
        <v>0.39886</v>
      </c>
      <c r="AU1324" s="112">
        <v>3.457261</v>
      </c>
      <c r="AV1324" s="112">
        <v>2.53561</v>
      </c>
      <c r="AW1324" s="112">
        <v>10.37036</v>
      </c>
      <c r="AX1324" s="112">
        <v>0.0</v>
      </c>
      <c r="AY1324" s="112">
        <v>0.6930447</v>
      </c>
      <c r="AZ1324" s="112">
        <v>-10.59466</v>
      </c>
    </row>
    <row r="1325" hidden="1">
      <c r="A1325">
        <f t="shared" si="2"/>
        <v>0</v>
      </c>
      <c r="B1325" t="str">
        <f t="shared" si="3"/>
        <v/>
      </c>
      <c r="C1325" t="str">
        <f>if(and(D$4&gt;1,E1325=PROSES!$D$22),,D1325)</f>
        <v/>
      </c>
      <c r="D1325" s="1" t="str">
        <f>if(and(F$4&gt;1,F1325=PROSES!$B$10),,F1325)</f>
        <v/>
      </c>
      <c r="E1325" t="str">
        <f t="shared" si="4"/>
        <v/>
      </c>
      <c r="F1325" t="str">
        <f t="shared" si="5"/>
        <v/>
      </c>
      <c r="G1325" s="1" t="str">
        <f>if(Z1325=PROSES!$E$29,T1325,)</f>
        <v/>
      </c>
      <c r="H1325" t="str">
        <f>if(X1325=PROSES!$E$29,T1325,)</f>
        <v/>
      </c>
      <c r="I1325" t="str">
        <f t="shared" si="6"/>
        <v/>
      </c>
      <c r="J1325" t="str">
        <f>if(and($K$4&gt;1,R1325=PROSES!$C$2),,K1325)</f>
        <v/>
      </c>
      <c r="K1325" s="1" t="str">
        <f>if(and($L$4&gt;1,L1325=PROSES!$B$2),,L1325)</f>
        <v/>
      </c>
      <c r="L1325" t="str">
        <f t="shared" si="7"/>
        <v/>
      </c>
      <c r="M1325" t="str">
        <f>if(Z1325=PROSES!$B$3,T1325,)</f>
        <v/>
      </c>
      <c r="N1325" t="str">
        <f>if(X1325=PROSES!$B$3,T1325,)</f>
        <v/>
      </c>
      <c r="O1325" t="str">
        <f t="shared" si="8"/>
        <v/>
      </c>
      <c r="P1325" t="str">
        <f>if(Z1325=PROSES!$B$1,T1325,)</f>
        <v/>
      </c>
      <c r="Q1325" t="str">
        <f>if(X1325=PROSES!$B$1,T1325,)</f>
        <v/>
      </c>
      <c r="R1325" t="str">
        <f t="shared" si="9"/>
        <v>SERANGRANGKAS BITUNG</v>
      </c>
      <c r="S1325" s="3"/>
      <c r="T1325" s="68" t="s">
        <v>2083</v>
      </c>
      <c r="U1325" s="68" t="s">
        <v>58</v>
      </c>
      <c r="V1325" s="68" t="s">
        <v>58</v>
      </c>
      <c r="W1325" s="68" t="s">
        <v>454</v>
      </c>
      <c r="X1325" s="68" t="s">
        <v>2084</v>
      </c>
      <c r="Y1325" s="68" t="s">
        <v>249</v>
      </c>
      <c r="Z1325" s="68" t="s">
        <v>445</v>
      </c>
      <c r="AA1325" s="68" t="s">
        <v>249</v>
      </c>
      <c r="AB1325" s="6"/>
      <c r="AC1325" s="6"/>
      <c r="AD1325" s="112">
        <v>0.0</v>
      </c>
      <c r="AE1325" s="112">
        <v>1.0</v>
      </c>
      <c r="AF1325" s="6"/>
      <c r="AG1325" s="112">
        <v>39.5</v>
      </c>
      <c r="AH1325" s="112">
        <v>1.0</v>
      </c>
      <c r="AI1325" s="68" t="s">
        <v>64</v>
      </c>
      <c r="AJ1325" s="112">
        <v>0.0</v>
      </c>
      <c r="AK1325" s="6"/>
      <c r="AL1325" s="6"/>
      <c r="AM1325" s="112">
        <v>0.0</v>
      </c>
      <c r="AN1325" s="112">
        <v>0.0</v>
      </c>
      <c r="AO1325" s="112">
        <v>100.0</v>
      </c>
      <c r="AP1325" s="112">
        <v>1.0</v>
      </c>
      <c r="AQ1325" s="112">
        <v>0.78</v>
      </c>
      <c r="AR1325" s="112">
        <v>16.57403</v>
      </c>
      <c r="AS1325" s="112">
        <v>70.94324</v>
      </c>
      <c r="AT1325" s="112">
        <v>5.4115</v>
      </c>
      <c r="AU1325" s="112">
        <v>15.6657</v>
      </c>
      <c r="AV1325" s="112">
        <v>11.3365</v>
      </c>
      <c r="AW1325" s="112">
        <v>46.9971</v>
      </c>
      <c r="AX1325" s="112">
        <v>0.0</v>
      </c>
      <c r="AY1325" s="112">
        <v>0.6412987</v>
      </c>
      <c r="AZ1325" s="112">
        <v>8.348166</v>
      </c>
    </row>
    <row r="1326" hidden="1">
      <c r="A1326">
        <f t="shared" si="2"/>
        <v>0</v>
      </c>
      <c r="B1326" t="str">
        <f t="shared" si="3"/>
        <v/>
      </c>
      <c r="C1326" t="str">
        <f>if(and(D$4&gt;1,E1326=PROSES!$D$22),,D1326)</f>
        <v/>
      </c>
      <c r="D1326" s="1" t="str">
        <f>if(and(F$4&gt;1,F1326=PROSES!$B$10),,F1326)</f>
        <v/>
      </c>
      <c r="E1326" t="str">
        <f t="shared" si="4"/>
        <v/>
      </c>
      <c r="F1326" t="str">
        <f t="shared" si="5"/>
        <v/>
      </c>
      <c r="G1326" s="1" t="str">
        <f>if(Z1326=PROSES!$E$29,T1326,)</f>
        <v/>
      </c>
      <c r="H1326" t="str">
        <f>if(X1326=PROSES!$E$29,T1326,)</f>
        <v/>
      </c>
      <c r="I1326" t="str">
        <f t="shared" si="6"/>
        <v/>
      </c>
      <c r="J1326" t="str">
        <f>if(and($K$4&gt;1,R1326=PROSES!$C$2),,K1326)</f>
        <v/>
      </c>
      <c r="K1326" s="1" t="str">
        <f>if(and($L$4&gt;1,L1326=PROSES!$B$2),,L1326)</f>
        <v/>
      </c>
      <c r="L1326" t="str">
        <f t="shared" si="7"/>
        <v/>
      </c>
      <c r="M1326" t="str">
        <f>if(Z1326=PROSES!$B$3,T1326,)</f>
        <v/>
      </c>
      <c r="N1326" t="str">
        <f>if(X1326=PROSES!$B$3,T1326,)</f>
        <v/>
      </c>
      <c r="O1326" t="str">
        <f t="shared" si="8"/>
        <v/>
      </c>
      <c r="P1326" t="str">
        <f>if(Z1326=PROSES!$B$1,T1326,)</f>
        <v/>
      </c>
      <c r="Q1326" t="str">
        <f>if(X1326=PROSES!$B$1,T1326,)</f>
        <v/>
      </c>
      <c r="R1326" t="str">
        <f t="shared" si="9"/>
        <v>SERANGRANGKAS BITUNG</v>
      </c>
      <c r="S1326" s="3"/>
      <c r="T1326" s="68" t="s">
        <v>2085</v>
      </c>
      <c r="U1326" s="68" t="s">
        <v>58</v>
      </c>
      <c r="V1326" s="68" t="s">
        <v>58</v>
      </c>
      <c r="W1326" s="68" t="s">
        <v>454</v>
      </c>
      <c r="X1326" s="68" t="s">
        <v>2084</v>
      </c>
      <c r="Y1326" s="68" t="s">
        <v>252</v>
      </c>
      <c r="Z1326" s="68" t="s">
        <v>445</v>
      </c>
      <c r="AA1326" s="68" t="s">
        <v>252</v>
      </c>
      <c r="AB1326" s="6"/>
      <c r="AC1326" s="6"/>
      <c r="AD1326" s="112">
        <v>0.0</v>
      </c>
      <c r="AE1326" s="112">
        <v>1.0</v>
      </c>
      <c r="AF1326" s="6"/>
      <c r="AG1326" s="112">
        <v>39.616</v>
      </c>
      <c r="AH1326" s="112">
        <v>1.0</v>
      </c>
      <c r="AI1326" s="68" t="s">
        <v>64</v>
      </c>
      <c r="AJ1326" s="112">
        <v>0.0</v>
      </c>
      <c r="AK1326" s="6"/>
      <c r="AL1326" s="6"/>
      <c r="AM1326" s="112">
        <v>0.0</v>
      </c>
      <c r="AN1326" s="112">
        <v>0.0</v>
      </c>
      <c r="AO1326" s="112">
        <v>100.0</v>
      </c>
      <c r="AP1326" s="112">
        <v>1.0</v>
      </c>
      <c r="AQ1326" s="112">
        <v>0.78</v>
      </c>
      <c r="AR1326" s="112">
        <v>16.6227</v>
      </c>
      <c r="AS1326" s="112">
        <v>70.94324</v>
      </c>
      <c r="AT1326" s="112">
        <v>5.427392</v>
      </c>
      <c r="AU1326" s="112">
        <v>15.71171</v>
      </c>
      <c r="AV1326" s="112">
        <v>11.36979</v>
      </c>
      <c r="AW1326" s="112">
        <v>47.13512</v>
      </c>
      <c r="AX1326" s="112">
        <v>0.0</v>
      </c>
      <c r="AY1326" s="112">
        <v>0.6412987</v>
      </c>
      <c r="AZ1326" s="112">
        <v>8.348166</v>
      </c>
    </row>
    <row r="1327" hidden="1">
      <c r="A1327">
        <f t="shared" si="2"/>
        <v>0</v>
      </c>
      <c r="B1327" t="str">
        <f t="shared" si="3"/>
        <v/>
      </c>
      <c r="C1327" t="str">
        <f>if(and(D$4&gt;1,E1327=PROSES!$D$22),,D1327)</f>
        <v/>
      </c>
      <c r="D1327" s="1" t="str">
        <f>if(and(F$4&gt;1,F1327=PROSES!$B$10),,F1327)</f>
        <v/>
      </c>
      <c r="E1327" t="str">
        <f t="shared" si="4"/>
        <v/>
      </c>
      <c r="F1327" t="str">
        <f t="shared" si="5"/>
        <v/>
      </c>
      <c r="G1327" s="1" t="str">
        <f>if(Z1327=PROSES!$E$29,T1327,)</f>
        <v/>
      </c>
      <c r="H1327" t="str">
        <f>if(X1327=PROSES!$E$29,T1327,)</f>
        <v/>
      </c>
      <c r="I1327" t="str">
        <f t="shared" si="6"/>
        <v/>
      </c>
      <c r="J1327" t="str">
        <f>if(and($K$4&gt;1,R1327=PROSES!$C$2),,K1327)</f>
        <v/>
      </c>
      <c r="K1327" s="1" t="str">
        <f>if(and($L$4&gt;1,L1327=PROSES!$B$2),,L1327)</f>
        <v/>
      </c>
      <c r="L1327" t="str">
        <f t="shared" si="7"/>
        <v/>
      </c>
      <c r="M1327" t="str">
        <f>if(Z1327=PROSES!$B$3,T1327,)</f>
        <v/>
      </c>
      <c r="N1327" t="str">
        <f>if(X1327=PROSES!$B$3,T1327,)</f>
        <v/>
      </c>
      <c r="O1327" t="str">
        <f t="shared" si="8"/>
        <v/>
      </c>
      <c r="P1327" t="str">
        <f>if(Z1327=PROSES!$B$1,T1327,)</f>
        <v/>
      </c>
      <c r="Q1327" t="str">
        <f>if(X1327=PROSES!$B$1,T1327,)</f>
        <v/>
      </c>
      <c r="R1327" t="str">
        <f t="shared" si="9"/>
        <v>SURALAYA7NEW BALARAJA7</v>
      </c>
      <c r="S1327" s="3"/>
      <c r="T1327" s="68" t="s">
        <v>2086</v>
      </c>
      <c r="U1327" s="68" t="s">
        <v>75</v>
      </c>
      <c r="V1327" s="68" t="s">
        <v>75</v>
      </c>
      <c r="W1327" s="68" t="s">
        <v>3807</v>
      </c>
      <c r="X1327" s="68" t="s">
        <v>2001</v>
      </c>
      <c r="Y1327" s="68" t="s">
        <v>276</v>
      </c>
      <c r="Z1327" s="68" t="s">
        <v>323</v>
      </c>
      <c r="AA1327" s="68" t="s">
        <v>324</v>
      </c>
      <c r="AB1327" s="6"/>
      <c r="AC1327" s="6"/>
      <c r="AD1327" s="112">
        <v>0.0</v>
      </c>
      <c r="AE1327" s="112">
        <v>1.0</v>
      </c>
      <c r="AF1327" s="6"/>
      <c r="AG1327" s="112">
        <v>62.7</v>
      </c>
      <c r="AH1327" s="112">
        <v>1.0</v>
      </c>
      <c r="AI1327" s="68" t="s">
        <v>64</v>
      </c>
      <c r="AJ1327" s="112">
        <v>0.0</v>
      </c>
      <c r="AK1327" s="6"/>
      <c r="AL1327" s="6"/>
      <c r="AM1327" s="112">
        <v>0.0</v>
      </c>
      <c r="AN1327" s="112">
        <v>0.0</v>
      </c>
      <c r="AO1327" s="112">
        <v>100.0</v>
      </c>
      <c r="AP1327" s="112">
        <v>1.0</v>
      </c>
      <c r="AQ1327" s="112">
        <v>5.7</v>
      </c>
      <c r="AR1327" s="112">
        <v>18.05374</v>
      </c>
      <c r="AS1327" s="112">
        <v>74.67507</v>
      </c>
      <c r="AT1327" s="112">
        <v>4.77147</v>
      </c>
      <c r="AU1327" s="112">
        <v>17.41179</v>
      </c>
      <c r="AV1327" s="112">
        <v>14.1702</v>
      </c>
      <c r="AW1327" s="112">
        <v>52.2291</v>
      </c>
      <c r="AX1327" s="112">
        <v>0.0</v>
      </c>
      <c r="AY1327" s="112">
        <v>0.6658561</v>
      </c>
      <c r="AZ1327" s="112">
        <v>0.2183336</v>
      </c>
    </row>
    <row r="1328" hidden="1">
      <c r="A1328">
        <f t="shared" si="2"/>
        <v>0</v>
      </c>
      <c r="B1328" t="str">
        <f t="shared" si="3"/>
        <v/>
      </c>
      <c r="C1328" t="str">
        <f>if(and(D$4&gt;1,E1328=PROSES!$D$22),,D1328)</f>
        <v/>
      </c>
      <c r="D1328" s="1" t="str">
        <f>if(and(F$4&gt;1,F1328=PROSES!$B$10),,F1328)</f>
        <v/>
      </c>
      <c r="E1328" t="str">
        <f t="shared" si="4"/>
        <v/>
      </c>
      <c r="F1328" t="str">
        <f t="shared" si="5"/>
        <v/>
      </c>
      <c r="G1328" s="1" t="str">
        <f>if(Z1328=PROSES!$E$29,T1328,)</f>
        <v/>
      </c>
      <c r="H1328" t="str">
        <f>if(X1328=PROSES!$E$29,T1328,)</f>
        <v/>
      </c>
      <c r="I1328" t="str">
        <f t="shared" si="6"/>
        <v/>
      </c>
      <c r="J1328" t="str">
        <f>if(and($K$4&gt;1,R1328=PROSES!$C$2),,K1328)</f>
        <v/>
      </c>
      <c r="K1328" s="1" t="str">
        <f>if(and($L$4&gt;1,L1328=PROSES!$B$2),,L1328)</f>
        <v/>
      </c>
      <c r="L1328" t="str">
        <f t="shared" si="7"/>
        <v/>
      </c>
      <c r="M1328" t="str">
        <f>if(Z1328=PROSES!$B$3,T1328,)</f>
        <v/>
      </c>
      <c r="N1328" t="str">
        <f>if(X1328=PROSES!$B$3,T1328,)</f>
        <v/>
      </c>
      <c r="O1328" t="str">
        <f t="shared" si="8"/>
        <v/>
      </c>
      <c r="P1328" t="str">
        <f>if(Z1328=PROSES!$B$1,T1328,)</f>
        <v/>
      </c>
      <c r="Q1328" t="str">
        <f>if(X1328=PROSES!$B$1,T1328,)</f>
        <v/>
      </c>
      <c r="R1328" t="str">
        <f t="shared" si="9"/>
        <v>SURALAYA7NEW BALARAJA7</v>
      </c>
      <c r="S1328" s="3"/>
      <c r="T1328" s="68" t="s">
        <v>2087</v>
      </c>
      <c r="U1328" s="68" t="s">
        <v>75</v>
      </c>
      <c r="V1328" s="68" t="s">
        <v>75</v>
      </c>
      <c r="W1328" s="68" t="s">
        <v>233</v>
      </c>
      <c r="X1328" s="68" t="s">
        <v>2001</v>
      </c>
      <c r="Y1328" s="68" t="s">
        <v>276</v>
      </c>
      <c r="Z1328" s="68" t="s">
        <v>323</v>
      </c>
      <c r="AA1328" s="68" t="s">
        <v>324</v>
      </c>
      <c r="AB1328" s="6"/>
      <c r="AC1328" s="6"/>
      <c r="AD1328" s="112">
        <v>0.0</v>
      </c>
      <c r="AE1328" s="112">
        <v>1.0</v>
      </c>
      <c r="AF1328" s="6"/>
      <c r="AG1328" s="112">
        <v>62.7</v>
      </c>
      <c r="AH1328" s="112">
        <v>1.0</v>
      </c>
      <c r="AI1328" s="68" t="s">
        <v>64</v>
      </c>
      <c r="AJ1328" s="112">
        <v>0.0</v>
      </c>
      <c r="AK1328" s="6"/>
      <c r="AL1328" s="6"/>
      <c r="AM1328" s="112">
        <v>0.0</v>
      </c>
      <c r="AN1328" s="112">
        <v>0.0</v>
      </c>
      <c r="AO1328" s="112">
        <v>100.0</v>
      </c>
      <c r="AP1328" s="112">
        <v>1.0</v>
      </c>
      <c r="AQ1328" s="112">
        <v>1.98</v>
      </c>
      <c r="AR1328" s="112">
        <v>17.7454</v>
      </c>
      <c r="AS1328" s="112">
        <v>84.05775</v>
      </c>
      <c r="AT1328" s="112">
        <v>1.83711</v>
      </c>
      <c r="AU1328" s="112">
        <v>17.65005</v>
      </c>
      <c r="AV1328" s="112">
        <v>11.24211</v>
      </c>
      <c r="AW1328" s="112">
        <v>52.95015</v>
      </c>
      <c r="AX1328" s="112">
        <v>0.0</v>
      </c>
      <c r="AY1328" s="112">
        <v>0.6862155</v>
      </c>
      <c r="AZ1328" s="112">
        <v>-8.9765</v>
      </c>
    </row>
    <row r="1329" hidden="1">
      <c r="A1329">
        <f t="shared" si="2"/>
        <v>0</v>
      </c>
      <c r="B1329" t="str">
        <f t="shared" si="3"/>
        <v/>
      </c>
      <c r="C1329" t="str">
        <f>if(and(D$4&gt;1,E1329=PROSES!$D$22),,D1329)</f>
        <v/>
      </c>
      <c r="D1329" s="1" t="str">
        <f>if(and(F$4&gt;1,F1329=PROSES!$B$10),,F1329)</f>
        <v/>
      </c>
      <c r="E1329" t="str">
        <f t="shared" si="4"/>
        <v/>
      </c>
      <c r="F1329" t="str">
        <f t="shared" si="5"/>
        <v/>
      </c>
      <c r="G1329" s="1" t="str">
        <f>if(Z1329=PROSES!$E$29,T1329,)</f>
        <v/>
      </c>
      <c r="H1329" t="str">
        <f>if(X1329=PROSES!$E$29,T1329,)</f>
        <v/>
      </c>
      <c r="I1329" t="str">
        <f t="shared" si="6"/>
        <v/>
      </c>
      <c r="J1329" t="str">
        <f>if(and($K$4&gt;1,R1329=PROSES!$C$2),,K1329)</f>
        <v/>
      </c>
      <c r="K1329" s="1" t="str">
        <f>if(and($L$4&gt;1,L1329=PROSES!$B$2),,L1329)</f>
        <v/>
      </c>
      <c r="L1329" t="str">
        <f t="shared" si="7"/>
        <v/>
      </c>
      <c r="M1329" t="str">
        <f>if(Z1329=PROSES!$B$3,T1329,)</f>
        <v/>
      </c>
      <c r="N1329" t="str">
        <f>if(X1329=PROSES!$B$3,T1329,)</f>
        <v/>
      </c>
      <c r="O1329" t="str">
        <f t="shared" si="8"/>
        <v/>
      </c>
      <c r="P1329" t="str">
        <f>if(Z1329=PROSES!$B$1,T1329,)</f>
        <v/>
      </c>
      <c r="Q1329" t="str">
        <f>if(X1329=PROSES!$B$1,T1329,)</f>
        <v/>
      </c>
      <c r="R1329" t="str">
        <f t="shared" si="9"/>
        <v/>
      </c>
      <c r="S1329" s="3"/>
      <c r="T1329" s="68" t="s">
        <v>2088</v>
      </c>
      <c r="U1329" s="68" t="s">
        <v>58</v>
      </c>
      <c r="V1329" s="68" t="s">
        <v>58</v>
      </c>
      <c r="W1329" s="68" t="s">
        <v>233</v>
      </c>
      <c r="X1329" s="68"/>
      <c r="Y1329" s="68"/>
      <c r="Z1329" s="68"/>
      <c r="AA1329" s="115"/>
      <c r="AB1329" s="6"/>
      <c r="AC1329" s="6"/>
      <c r="AD1329" s="112">
        <v>1.0</v>
      </c>
      <c r="AE1329" s="112">
        <v>1.0</v>
      </c>
      <c r="AF1329" s="6"/>
      <c r="AG1329" s="112">
        <v>68.6</v>
      </c>
      <c r="AH1329" s="112">
        <v>1.0</v>
      </c>
      <c r="AI1329" s="68" t="s">
        <v>64</v>
      </c>
      <c r="AJ1329" s="112">
        <v>0.0</v>
      </c>
      <c r="AK1329" s="6"/>
      <c r="AL1329" s="6"/>
      <c r="AM1329" s="112">
        <v>0.0</v>
      </c>
      <c r="AN1329" s="112">
        <v>0.0</v>
      </c>
      <c r="AO1329" s="112">
        <v>100.0</v>
      </c>
      <c r="AP1329" s="112">
        <v>1.0</v>
      </c>
      <c r="AQ1329" s="112">
        <v>1.98</v>
      </c>
      <c r="AR1329" s="112">
        <v>19.41522</v>
      </c>
      <c r="AS1329" s="112">
        <v>84.05775</v>
      </c>
      <c r="AT1329" s="112">
        <v>2.00998</v>
      </c>
      <c r="AU1329" s="112">
        <v>19.3109</v>
      </c>
      <c r="AV1329" s="112">
        <v>12.29998</v>
      </c>
      <c r="AW1329" s="112">
        <v>57.9327</v>
      </c>
      <c r="AX1329" s="112">
        <v>0.0</v>
      </c>
      <c r="AY1329" s="112">
        <v>0.6862155</v>
      </c>
      <c r="AZ1329" s="112">
        <v>-8.9765</v>
      </c>
    </row>
    <row r="1330" hidden="1">
      <c r="A1330">
        <f t="shared" si="2"/>
        <v>0</v>
      </c>
      <c r="B1330" t="str">
        <f t="shared" si="3"/>
        <v/>
      </c>
      <c r="C1330" t="str">
        <f>if(and(D$4&gt;1,E1330=PROSES!$D$22),,D1330)</f>
        <v/>
      </c>
      <c r="D1330" s="1" t="str">
        <f>if(and(F$4&gt;1,F1330=PROSES!$B$10),,F1330)</f>
        <v/>
      </c>
      <c r="E1330" t="str">
        <f t="shared" si="4"/>
        <v/>
      </c>
      <c r="F1330" t="str">
        <f t="shared" si="5"/>
        <v/>
      </c>
      <c r="G1330" s="1" t="str">
        <f>if(Z1330=PROSES!$E$29,T1330,)</f>
        <v/>
      </c>
      <c r="H1330" t="str">
        <f>if(X1330=PROSES!$E$29,T1330,)</f>
        <v/>
      </c>
      <c r="I1330" t="str">
        <f t="shared" si="6"/>
        <v/>
      </c>
      <c r="J1330" t="str">
        <f>if(and($K$4&gt;1,R1330=PROSES!$C$2),,K1330)</f>
        <v/>
      </c>
      <c r="K1330" s="1" t="str">
        <f>if(and($L$4&gt;1,L1330=PROSES!$B$2),,L1330)</f>
        <v/>
      </c>
      <c r="L1330" t="str">
        <f t="shared" si="7"/>
        <v/>
      </c>
      <c r="M1330" t="str">
        <f>if(Z1330=PROSES!$B$3,T1330,)</f>
        <v/>
      </c>
      <c r="N1330" t="str">
        <f>if(X1330=PROSES!$B$3,T1330,)</f>
        <v/>
      </c>
      <c r="O1330" t="str">
        <f t="shared" si="8"/>
        <v/>
      </c>
      <c r="P1330" t="str">
        <f>if(Z1330=PROSES!$B$1,T1330,)</f>
        <v/>
      </c>
      <c r="Q1330" t="str">
        <f>if(X1330=PROSES!$B$1,T1330,)</f>
        <v/>
      </c>
      <c r="R1330" t="str">
        <f t="shared" si="9"/>
        <v>SURALAYA5PENI</v>
      </c>
      <c r="S1330" s="3"/>
      <c r="T1330" s="68" t="s">
        <v>2089</v>
      </c>
      <c r="U1330" s="68" t="s">
        <v>58</v>
      </c>
      <c r="V1330" s="68" t="s">
        <v>58</v>
      </c>
      <c r="W1330" s="68" t="s">
        <v>4004</v>
      </c>
      <c r="X1330" s="68" t="s">
        <v>2004</v>
      </c>
      <c r="Y1330" s="68" t="s">
        <v>2005</v>
      </c>
      <c r="Z1330" s="68" t="s">
        <v>1605</v>
      </c>
      <c r="AA1330" s="68" t="s">
        <v>61</v>
      </c>
      <c r="AB1330" s="6"/>
      <c r="AC1330" s="6"/>
      <c r="AD1330" s="112">
        <v>0.0</v>
      </c>
      <c r="AE1330" s="112">
        <v>1.0</v>
      </c>
      <c r="AF1330" s="6"/>
      <c r="AG1330" s="112">
        <v>12.76</v>
      </c>
      <c r="AH1330" s="112">
        <v>1.0</v>
      </c>
      <c r="AI1330" s="68" t="s">
        <v>64</v>
      </c>
      <c r="AJ1330" s="112">
        <v>0.0</v>
      </c>
      <c r="AK1330" s="6"/>
      <c r="AL1330" s="6"/>
      <c r="AM1330" s="112">
        <v>0.0</v>
      </c>
      <c r="AN1330" s="112">
        <v>0.0</v>
      </c>
      <c r="AO1330" s="112">
        <v>100.0</v>
      </c>
      <c r="AP1330" s="112">
        <v>1.0</v>
      </c>
      <c r="AQ1330" s="112">
        <v>0.78</v>
      </c>
      <c r="AR1330" s="112">
        <v>5.289815</v>
      </c>
      <c r="AS1330" s="112">
        <v>79.127</v>
      </c>
      <c r="AT1330" s="112">
        <v>0.997832</v>
      </c>
      <c r="AU1330" s="112">
        <v>5.194851</v>
      </c>
      <c r="AV1330" s="112">
        <v>2.826085</v>
      </c>
      <c r="AW1330" s="112">
        <v>11.75955</v>
      </c>
      <c r="AX1330" s="112">
        <v>0.0</v>
      </c>
      <c r="AY1330" s="112">
        <v>0.4294119</v>
      </c>
      <c r="AZ1330" s="112">
        <v>-4.689388</v>
      </c>
    </row>
    <row r="1331" hidden="1">
      <c r="A1331">
        <f t="shared" si="2"/>
        <v>0</v>
      </c>
      <c r="B1331" t="str">
        <f t="shared" si="3"/>
        <v/>
      </c>
      <c r="C1331" t="str">
        <f>if(and(D$4&gt;1,E1331=PROSES!$D$22),,D1331)</f>
        <v/>
      </c>
      <c r="D1331" s="1" t="str">
        <f>if(and(F$4&gt;1,F1331=PROSES!$B$10),,F1331)</f>
        <v/>
      </c>
      <c r="E1331" t="str">
        <f t="shared" si="4"/>
        <v/>
      </c>
      <c r="F1331" t="str">
        <f t="shared" si="5"/>
        <v/>
      </c>
      <c r="G1331" s="1" t="str">
        <f>if(Z1331=PROSES!$E$29,T1331,)</f>
        <v/>
      </c>
      <c r="H1331" t="str">
        <f>if(X1331=PROSES!$E$29,T1331,)</f>
        <v/>
      </c>
      <c r="I1331" t="str">
        <f t="shared" si="6"/>
        <v/>
      </c>
      <c r="J1331" t="str">
        <f>if(and($K$4&gt;1,R1331=PROSES!$C$2),,K1331)</f>
        <v/>
      </c>
      <c r="K1331" s="1" t="str">
        <f>if(and($L$4&gt;1,L1331=PROSES!$B$2),,L1331)</f>
        <v/>
      </c>
      <c r="L1331" t="str">
        <f t="shared" si="7"/>
        <v/>
      </c>
      <c r="M1331" t="str">
        <f>if(Z1331=PROSES!$B$3,T1331,)</f>
        <v/>
      </c>
      <c r="N1331" t="str">
        <f>if(X1331=PROSES!$B$3,T1331,)</f>
        <v/>
      </c>
      <c r="O1331" t="str">
        <f t="shared" si="8"/>
        <v/>
      </c>
      <c r="P1331" t="str">
        <f>if(Z1331=PROSES!$B$1,T1331,)</f>
        <v/>
      </c>
      <c r="Q1331" t="str">
        <f>if(X1331=PROSES!$B$1,T1331,)</f>
        <v/>
      </c>
      <c r="R1331" t="str">
        <f t="shared" si="9"/>
        <v>SURALAYA5SALIRA</v>
      </c>
      <c r="S1331" s="3"/>
      <c r="T1331" s="68" t="s">
        <v>2090</v>
      </c>
      <c r="U1331" s="68" t="s">
        <v>58</v>
      </c>
      <c r="V1331" s="68" t="s">
        <v>58</v>
      </c>
      <c r="W1331" s="68" t="s">
        <v>282</v>
      </c>
      <c r="X1331" s="68" t="s">
        <v>2004</v>
      </c>
      <c r="Y1331" s="68" t="s">
        <v>872</v>
      </c>
      <c r="Z1331" s="68" t="s">
        <v>2020</v>
      </c>
      <c r="AA1331" s="68" t="s">
        <v>66</v>
      </c>
      <c r="AB1331" s="6"/>
      <c r="AC1331" s="6"/>
      <c r="AD1331" s="112">
        <v>0.0</v>
      </c>
      <c r="AE1331" s="112">
        <v>1.0</v>
      </c>
      <c r="AF1331" s="6"/>
      <c r="AG1331" s="112">
        <v>4.3</v>
      </c>
      <c r="AH1331" s="112">
        <v>1.0</v>
      </c>
      <c r="AI1331" s="68" t="s">
        <v>64</v>
      </c>
      <c r="AJ1331" s="112">
        <v>0.0</v>
      </c>
      <c r="AK1331" s="6"/>
      <c r="AL1331" s="6"/>
      <c r="AM1331" s="112">
        <v>0.0</v>
      </c>
      <c r="AN1331" s="112">
        <v>0.0</v>
      </c>
      <c r="AO1331" s="112">
        <v>100.0</v>
      </c>
      <c r="AP1331" s="112">
        <v>1.0</v>
      </c>
      <c r="AQ1331" s="112">
        <v>1.56</v>
      </c>
      <c r="AR1331" s="112">
        <v>1.222007</v>
      </c>
      <c r="AS1331" s="112">
        <v>81.68457</v>
      </c>
      <c r="AT1331" s="112">
        <v>0.17673</v>
      </c>
      <c r="AU1331" s="112">
        <v>1.20916</v>
      </c>
      <c r="AV1331" s="112">
        <v>0.82173</v>
      </c>
      <c r="AW1331" s="112">
        <v>3.62748</v>
      </c>
      <c r="AX1331" s="112">
        <v>0.0</v>
      </c>
      <c r="AY1331" s="112">
        <v>0.6827177</v>
      </c>
      <c r="AZ1331" s="112">
        <v>-6.618521</v>
      </c>
    </row>
    <row r="1332" hidden="1">
      <c r="A1332">
        <f t="shared" si="2"/>
        <v>0</v>
      </c>
      <c r="B1332" t="str">
        <f t="shared" si="3"/>
        <v/>
      </c>
      <c r="C1332" t="str">
        <f>if(and(D$4&gt;1,E1332=PROSES!$D$22),,D1332)</f>
        <v/>
      </c>
      <c r="D1332" s="1" t="str">
        <f>if(and(F$4&gt;1,F1332=PROSES!$B$10),,F1332)</f>
        <v/>
      </c>
      <c r="E1332" t="str">
        <f t="shared" si="4"/>
        <v/>
      </c>
      <c r="F1332" t="str">
        <f t="shared" si="5"/>
        <v/>
      </c>
      <c r="G1332" s="1" t="str">
        <f>if(Z1332=PROSES!$E$29,T1332,)</f>
        <v/>
      </c>
      <c r="H1332" t="str">
        <f>if(X1332=PROSES!$E$29,T1332,)</f>
        <v/>
      </c>
      <c r="I1332" t="str">
        <f t="shared" si="6"/>
        <v/>
      </c>
      <c r="J1332" t="str">
        <f>if(and($K$4&gt;1,R1332=PROSES!$C$2),,K1332)</f>
        <v/>
      </c>
      <c r="K1332" s="1" t="str">
        <f>if(and($L$4&gt;1,L1332=PROSES!$B$2),,L1332)</f>
        <v/>
      </c>
      <c r="L1332" t="str">
        <f t="shared" si="7"/>
        <v/>
      </c>
      <c r="M1332" t="str">
        <f>if(Z1332=PROSES!$B$3,T1332,)</f>
        <v/>
      </c>
      <c r="N1332" t="str">
        <f>if(X1332=PROSES!$B$3,T1332,)</f>
        <v/>
      </c>
      <c r="O1332" t="str">
        <f t="shared" si="8"/>
        <v/>
      </c>
      <c r="P1332" t="str">
        <f>if(Z1332=PROSES!$B$1,T1332,)</f>
        <v/>
      </c>
      <c r="Q1332" t="str">
        <f>if(X1332=PROSES!$B$1,T1332,)</f>
        <v/>
      </c>
      <c r="R1332" t="str">
        <f t="shared" si="9"/>
        <v>SUMMARECONCURUG</v>
      </c>
      <c r="S1332" s="3"/>
      <c r="T1332" s="68" t="s">
        <v>4016</v>
      </c>
      <c r="U1332" s="68" t="s">
        <v>58</v>
      </c>
      <c r="V1332" s="68" t="s">
        <v>58</v>
      </c>
      <c r="W1332" s="68" t="s">
        <v>4012</v>
      </c>
      <c r="X1332" s="68" t="s">
        <v>2044</v>
      </c>
      <c r="Y1332" s="68" t="s">
        <v>66</v>
      </c>
      <c r="Z1332" s="68" t="s">
        <v>729</v>
      </c>
      <c r="AA1332" s="115">
        <v>44232.0</v>
      </c>
      <c r="AB1332" s="6"/>
      <c r="AC1332" s="6"/>
      <c r="AD1332" s="112">
        <v>0.0</v>
      </c>
      <c r="AE1332" s="112">
        <v>1.0</v>
      </c>
      <c r="AF1332" s="6"/>
      <c r="AG1332" s="112">
        <v>4.7</v>
      </c>
      <c r="AH1332" s="112">
        <v>1.0</v>
      </c>
      <c r="AI1332" s="68" t="s">
        <v>64</v>
      </c>
      <c r="AJ1332" s="112">
        <v>0.0</v>
      </c>
      <c r="AK1332" s="6"/>
      <c r="AL1332" s="6"/>
      <c r="AM1332" s="112">
        <v>0.0</v>
      </c>
      <c r="AN1332" s="112">
        <v>0.0</v>
      </c>
      <c r="AO1332" s="112">
        <v>100.0</v>
      </c>
      <c r="AP1332" s="112">
        <v>1.0</v>
      </c>
      <c r="AQ1332" s="112">
        <v>1.782</v>
      </c>
      <c r="AR1332" s="112">
        <v>0.4216049</v>
      </c>
      <c r="AS1332" s="112">
        <v>80.73131</v>
      </c>
      <c r="AT1332" s="112">
        <v>0.0679056</v>
      </c>
      <c r="AU1332" s="112">
        <v>0.4161004</v>
      </c>
      <c r="AV1332" s="112">
        <v>0.2934586</v>
      </c>
      <c r="AW1332" s="112">
        <v>0.2058083</v>
      </c>
      <c r="AX1332" s="112">
        <v>0.0</v>
      </c>
      <c r="AY1332" s="112">
        <v>0.2438127</v>
      </c>
      <c r="AZ1332" s="112">
        <v>-123.7259</v>
      </c>
    </row>
    <row r="1333">
      <c r="A1333">
        <f t="shared" si="2"/>
        <v>0</v>
      </c>
      <c r="B1333" t="str">
        <f t="shared" si="3"/>
        <v/>
      </c>
      <c r="C1333" t="str">
        <f>if(and(D$4&gt;1,E1333=PROSES!$D$22),,D1333)</f>
        <v/>
      </c>
      <c r="D1333" s="1" t="str">
        <f>if(and(F$4&gt;1,F1333=PROSES!$B$10),,F1333)</f>
        <v/>
      </c>
      <c r="E1333" t="str">
        <f t="shared" si="4"/>
        <v/>
      </c>
      <c r="F1333" t="str">
        <f t="shared" si="5"/>
        <v/>
      </c>
      <c r="G1333" s="1" t="str">
        <f>if(Z1333=PROSES!$E$29,T1333,)</f>
        <v/>
      </c>
      <c r="H1333" t="str">
        <f>if(X1333=PROSES!$E$29,T1333,)</f>
        <v/>
      </c>
      <c r="I1333" t="str">
        <f t="shared" si="6"/>
        <v/>
      </c>
      <c r="J1333" t="str">
        <f>if(and($K$4&gt;1,R1333=PROSES!$C$2),,K1333)</f>
        <v/>
      </c>
      <c r="K1333" s="1" t="str">
        <f>if(and($L$4&gt;1,L1333=PROSES!$B$2),,L1333)</f>
        <v/>
      </c>
      <c r="L1333" t="str">
        <f t="shared" si="7"/>
        <v/>
      </c>
      <c r="M1333" t="str">
        <f>if(Z1333=PROSES!$B$3,T1333,)</f>
        <v/>
      </c>
      <c r="N1333" t="str">
        <f>if(X1333=PROSES!$B$3,T1333,)</f>
        <v/>
      </c>
      <c r="O1333" t="str">
        <f t="shared" si="8"/>
        <v/>
      </c>
      <c r="P1333" t="str">
        <f>if(Z1333=PROSES!$B$1,T1333,)</f>
        <v/>
      </c>
      <c r="Q1333" t="str">
        <f>if(X1333=PROSES!$B$1,T1333,)</f>
        <v/>
      </c>
      <c r="R1333" t="str">
        <f t="shared" si="9"/>
        <v>SRONDOLKRAPYAK</v>
      </c>
      <c r="S1333" s="3"/>
      <c r="T1333" s="68" t="s">
        <v>2092</v>
      </c>
      <c r="U1333" s="68" t="s">
        <v>176</v>
      </c>
      <c r="V1333" s="68" t="s">
        <v>176</v>
      </c>
      <c r="W1333" s="68" t="s">
        <v>171</v>
      </c>
      <c r="X1333" s="68" t="s">
        <v>1553</v>
      </c>
      <c r="Y1333" s="68">
        <v>1.0</v>
      </c>
      <c r="Z1333" s="68" t="s">
        <v>416</v>
      </c>
      <c r="AA1333" s="68">
        <v>2.0</v>
      </c>
      <c r="AB1333" s="6"/>
      <c r="AC1333" s="6"/>
      <c r="AD1333" s="112">
        <v>0.0</v>
      </c>
      <c r="AE1333" s="112">
        <v>1.0</v>
      </c>
      <c r="AF1333" s="6"/>
      <c r="AG1333" s="112">
        <v>13.144</v>
      </c>
      <c r="AH1333" s="112">
        <v>1.0</v>
      </c>
      <c r="AI1333" s="68" t="s">
        <v>64</v>
      </c>
      <c r="AJ1333" s="112">
        <v>0.0</v>
      </c>
      <c r="AK1333" s="6"/>
      <c r="AL1333" s="6"/>
      <c r="AM1333" s="112">
        <v>0.0</v>
      </c>
      <c r="AN1333" s="112">
        <v>0.0</v>
      </c>
      <c r="AO1333" s="112">
        <v>100.0</v>
      </c>
      <c r="AP1333" s="112">
        <v>1.0</v>
      </c>
      <c r="AQ1333" s="112">
        <v>0.58</v>
      </c>
      <c r="AR1333" s="112">
        <v>5.515166</v>
      </c>
      <c r="AS1333" s="112">
        <v>70.94324</v>
      </c>
      <c r="AT1333" s="112">
        <v>1.800728</v>
      </c>
      <c r="AU1333" s="112">
        <v>5.212911</v>
      </c>
      <c r="AV1333" s="112">
        <v>3.772328</v>
      </c>
      <c r="AW1333" s="112">
        <v>15.63873</v>
      </c>
      <c r="AX1333" s="112">
        <v>0.0</v>
      </c>
      <c r="AY1333" s="112">
        <v>0.6412987</v>
      </c>
      <c r="AZ1333" s="112">
        <v>8.348166</v>
      </c>
    </row>
    <row r="1334">
      <c r="A1334">
        <f t="shared" si="2"/>
        <v>0</v>
      </c>
      <c r="B1334" t="str">
        <f t="shared" si="3"/>
        <v/>
      </c>
      <c r="C1334" t="str">
        <f>if(and(D$4&gt;1,E1334=PROSES!$D$22),,D1334)</f>
        <v/>
      </c>
      <c r="D1334" s="1" t="str">
        <f>if(and(F$4&gt;1,F1334=PROSES!$B$10),,F1334)</f>
        <v/>
      </c>
      <c r="E1334" t="str">
        <f t="shared" si="4"/>
        <v/>
      </c>
      <c r="F1334" t="str">
        <f t="shared" si="5"/>
        <v/>
      </c>
      <c r="G1334" s="1" t="str">
        <f>if(Z1334=PROSES!$E$29,T1334,)</f>
        <v/>
      </c>
      <c r="H1334" t="str">
        <f>if(X1334=PROSES!$E$29,T1334,)</f>
        <v/>
      </c>
      <c r="I1334" t="str">
        <f t="shared" si="6"/>
        <v/>
      </c>
      <c r="J1334" t="str">
        <f>if(and($K$4&gt;1,R1334=PROSES!$C$2),,K1334)</f>
        <v/>
      </c>
      <c r="K1334" s="1" t="str">
        <f>if(and($L$4&gt;1,L1334=PROSES!$B$2),,L1334)</f>
        <v/>
      </c>
      <c r="L1334" t="str">
        <f t="shared" si="7"/>
        <v/>
      </c>
      <c r="M1334" t="str">
        <f>if(Z1334=PROSES!$B$3,T1334,)</f>
        <v/>
      </c>
      <c r="N1334" t="str">
        <f>if(X1334=PROSES!$B$3,T1334,)</f>
        <v/>
      </c>
      <c r="O1334" t="str">
        <f t="shared" si="8"/>
        <v/>
      </c>
      <c r="P1334" t="str">
        <f>if(Z1334=PROSES!$B$1,T1334,)</f>
        <v/>
      </c>
      <c r="Q1334" t="str">
        <f>if(X1334=PROSES!$B$1,T1334,)</f>
        <v/>
      </c>
      <c r="R1334" t="str">
        <f t="shared" si="9"/>
        <v>SRONDOLKRAPYAK</v>
      </c>
      <c r="S1334" s="3"/>
      <c r="T1334" s="68" t="s">
        <v>2093</v>
      </c>
      <c r="U1334" s="68" t="s">
        <v>176</v>
      </c>
      <c r="V1334" s="68" t="s">
        <v>176</v>
      </c>
      <c r="W1334" s="68" t="s">
        <v>171</v>
      </c>
      <c r="X1334" s="68" t="s">
        <v>1553</v>
      </c>
      <c r="Y1334" s="68">
        <v>2.0</v>
      </c>
      <c r="Z1334" s="68" t="s">
        <v>416</v>
      </c>
      <c r="AA1334" s="68">
        <v>2.0</v>
      </c>
      <c r="AB1334" s="6"/>
      <c r="AC1334" s="6"/>
      <c r="AD1334" s="112">
        <v>0.0</v>
      </c>
      <c r="AE1334" s="112">
        <v>1.0</v>
      </c>
      <c r="AF1334" s="6"/>
      <c r="AG1334" s="112">
        <v>13.144</v>
      </c>
      <c r="AH1334" s="112">
        <v>1.0</v>
      </c>
      <c r="AI1334" s="68" t="s">
        <v>64</v>
      </c>
      <c r="AJ1334" s="112">
        <v>0.0</v>
      </c>
      <c r="AK1334" s="6"/>
      <c r="AL1334" s="6"/>
      <c r="AM1334" s="112">
        <v>0.0</v>
      </c>
      <c r="AN1334" s="112">
        <v>0.0</v>
      </c>
      <c r="AO1334" s="112">
        <v>100.0</v>
      </c>
      <c r="AP1334" s="112">
        <v>1.0</v>
      </c>
      <c r="AQ1334" s="112">
        <v>0.58</v>
      </c>
      <c r="AR1334" s="112">
        <v>5.515166</v>
      </c>
      <c r="AS1334" s="112">
        <v>70.94324</v>
      </c>
      <c r="AT1334" s="112">
        <v>1.800728</v>
      </c>
      <c r="AU1334" s="112">
        <v>5.212911</v>
      </c>
      <c r="AV1334" s="112">
        <v>3.772328</v>
      </c>
      <c r="AW1334" s="112">
        <v>15.63873</v>
      </c>
      <c r="AX1334" s="112">
        <v>0.0</v>
      </c>
      <c r="AY1334" s="112">
        <v>0.6412987</v>
      </c>
      <c r="AZ1334" s="112">
        <v>8.348166</v>
      </c>
    </row>
    <row r="1335" hidden="1">
      <c r="A1335">
        <f t="shared" si="2"/>
        <v>0</v>
      </c>
      <c r="B1335" t="str">
        <f t="shared" si="3"/>
        <v/>
      </c>
      <c r="C1335" t="str">
        <f>if(and(D$4&gt;1,E1335=PROSES!$D$22),,D1335)</f>
        <v/>
      </c>
      <c r="D1335" s="1" t="str">
        <f>if(and(F$4&gt;1,F1335=PROSES!$B$10),,F1335)</f>
        <v/>
      </c>
      <c r="E1335" t="str">
        <f t="shared" si="4"/>
        <v/>
      </c>
      <c r="F1335" t="str">
        <f t="shared" si="5"/>
        <v/>
      </c>
      <c r="G1335" s="1" t="str">
        <f>if(Z1335=PROSES!$E$29,T1335,)</f>
        <v/>
      </c>
      <c r="H1335" t="str">
        <f>if(X1335=PROSES!$E$29,T1335,)</f>
        <v/>
      </c>
      <c r="I1335" t="str">
        <f t="shared" si="6"/>
        <v/>
      </c>
      <c r="J1335" t="str">
        <f>if(and($K$4&gt;1,R1335=PROSES!$C$2),,K1335)</f>
        <v/>
      </c>
      <c r="K1335" s="1" t="str">
        <f>if(and($L$4&gt;1,L1335=PROSES!$B$2),,L1335)</f>
        <v/>
      </c>
      <c r="L1335" t="str">
        <f t="shared" si="7"/>
        <v/>
      </c>
      <c r="M1335" t="str">
        <f>if(Z1335=PROSES!$B$3,T1335,)</f>
        <v/>
      </c>
      <c r="N1335" t="str">
        <f>if(X1335=PROSES!$B$3,T1335,)</f>
        <v/>
      </c>
      <c r="O1335" t="str">
        <f t="shared" si="8"/>
        <v/>
      </c>
      <c r="P1335" t="str">
        <f>if(Z1335=PROSES!$B$1,T1335,)</f>
        <v/>
      </c>
      <c r="Q1335" t="str">
        <f>if(X1335=PROSES!$B$1,T1335,)</f>
        <v/>
      </c>
      <c r="R1335" t="str">
        <f t="shared" si="9"/>
        <v>SUTAMI5WLINGI5</v>
      </c>
      <c r="S1335" s="3"/>
      <c r="T1335" s="68" t="s">
        <v>2094</v>
      </c>
      <c r="U1335" s="68" t="s">
        <v>82</v>
      </c>
      <c r="V1335" s="68" t="s">
        <v>82</v>
      </c>
      <c r="W1335" s="68" t="s">
        <v>2095</v>
      </c>
      <c r="X1335" s="68" t="s">
        <v>1125</v>
      </c>
      <c r="Y1335" s="68" t="s">
        <v>85</v>
      </c>
      <c r="Z1335" s="68" t="s">
        <v>2096</v>
      </c>
      <c r="AA1335" s="68" t="s">
        <v>85</v>
      </c>
      <c r="AB1335" s="6"/>
      <c r="AC1335" s="6"/>
      <c r="AD1335" s="112">
        <v>0.0</v>
      </c>
      <c r="AE1335" s="112">
        <v>1.0</v>
      </c>
      <c r="AF1335" s="6"/>
      <c r="AG1335" s="112">
        <v>23.6</v>
      </c>
      <c r="AH1335" s="112">
        <v>1.0</v>
      </c>
      <c r="AI1335" s="68" t="s">
        <v>64</v>
      </c>
      <c r="AJ1335" s="112">
        <v>0.0</v>
      </c>
      <c r="AK1335" s="6"/>
      <c r="AL1335" s="6"/>
      <c r="AM1335" s="112">
        <v>0.0</v>
      </c>
      <c r="AN1335" s="112">
        <v>0.0</v>
      </c>
      <c r="AO1335" s="112">
        <v>100.0</v>
      </c>
      <c r="AP1335" s="112">
        <v>1.0</v>
      </c>
      <c r="AQ1335" s="112">
        <v>0.435</v>
      </c>
      <c r="AR1335" s="112">
        <v>11.60025</v>
      </c>
      <c r="AS1335" s="112">
        <v>68.26786</v>
      </c>
      <c r="AT1335" s="112">
        <v>4.2952</v>
      </c>
      <c r="AU1335" s="112">
        <v>10.77576</v>
      </c>
      <c r="AV1335" s="112">
        <v>7.8352</v>
      </c>
      <c r="AW1335" s="112">
        <v>32.32728</v>
      </c>
      <c r="AX1335" s="112">
        <v>0.0</v>
      </c>
      <c r="AY1335" s="112">
        <v>0.627582</v>
      </c>
      <c r="AZ1335" s="112">
        <v>12.40417</v>
      </c>
    </row>
    <row r="1336" hidden="1">
      <c r="A1336">
        <f t="shared" si="2"/>
        <v>0</v>
      </c>
      <c r="B1336" t="str">
        <f t="shared" si="3"/>
        <v/>
      </c>
      <c r="C1336" t="str">
        <f>if(and(D$4&gt;1,E1336=PROSES!$D$22),,D1336)</f>
        <v/>
      </c>
      <c r="D1336" s="1" t="str">
        <f>if(and(F$4&gt;1,F1336=PROSES!$B$10),,F1336)</f>
        <v/>
      </c>
      <c r="E1336" t="str">
        <f t="shared" si="4"/>
        <v/>
      </c>
      <c r="F1336" t="str">
        <f t="shared" si="5"/>
        <v/>
      </c>
      <c r="G1336" s="1" t="str">
        <f>if(Z1336=PROSES!$E$29,T1336,)</f>
        <v/>
      </c>
      <c r="H1336" t="str">
        <f>if(X1336=PROSES!$E$29,T1336,)</f>
        <v/>
      </c>
      <c r="I1336" t="str">
        <f t="shared" si="6"/>
        <v/>
      </c>
      <c r="J1336" t="str">
        <f>if(and($K$4&gt;1,R1336=PROSES!$C$2),,K1336)</f>
        <v/>
      </c>
      <c r="K1336" s="1" t="str">
        <f>if(and($L$4&gt;1,L1336=PROSES!$B$2),,L1336)</f>
        <v/>
      </c>
      <c r="L1336" t="str">
        <f t="shared" si="7"/>
        <v/>
      </c>
      <c r="M1336" t="str">
        <f>if(Z1336=PROSES!$B$3,T1336,)</f>
        <v/>
      </c>
      <c r="N1336" t="str">
        <f>if(X1336=PROSES!$B$3,T1336,)</f>
        <v/>
      </c>
      <c r="O1336" t="str">
        <f t="shared" si="8"/>
        <v/>
      </c>
      <c r="P1336" t="str">
        <f>if(Z1336=PROSES!$B$1,T1336,)</f>
        <v/>
      </c>
      <c r="Q1336" t="str">
        <f>if(X1336=PROSES!$B$1,T1336,)</f>
        <v/>
      </c>
      <c r="R1336" t="str">
        <f t="shared" si="9"/>
        <v>SINAR TAMBANG ARTHA LESTARIKTT START</v>
      </c>
      <c r="S1336" s="3"/>
      <c r="T1336" s="68" t="s">
        <v>2097</v>
      </c>
      <c r="U1336" s="68" t="s">
        <v>176</v>
      </c>
      <c r="V1336" s="68" t="s">
        <v>176</v>
      </c>
      <c r="W1336" s="68" t="s">
        <v>572</v>
      </c>
      <c r="X1336" s="68" t="s">
        <v>1432</v>
      </c>
      <c r="Y1336" s="68">
        <v>2.0</v>
      </c>
      <c r="Z1336" s="68" t="s">
        <v>2098</v>
      </c>
      <c r="AA1336" s="68" t="s">
        <v>85</v>
      </c>
      <c r="AB1336" s="6"/>
      <c r="AC1336" s="6"/>
      <c r="AD1336" s="112">
        <v>0.0</v>
      </c>
      <c r="AE1336" s="112">
        <v>1.0</v>
      </c>
      <c r="AF1336" s="6"/>
      <c r="AG1336" s="112">
        <v>0.5</v>
      </c>
      <c r="AH1336" s="112">
        <v>1.0</v>
      </c>
      <c r="AI1336" s="68" t="s">
        <v>64</v>
      </c>
      <c r="AJ1336" s="112">
        <v>0.0</v>
      </c>
      <c r="AK1336" s="6"/>
      <c r="AL1336" s="6"/>
      <c r="AM1336" s="112">
        <v>0.0</v>
      </c>
      <c r="AN1336" s="112">
        <v>0.0</v>
      </c>
      <c r="AO1336" s="112">
        <v>100.0</v>
      </c>
      <c r="AP1336" s="112">
        <v>1.0</v>
      </c>
      <c r="AQ1336" s="112">
        <v>1.5</v>
      </c>
      <c r="AR1336" s="112">
        <v>0.137441</v>
      </c>
      <c r="AS1336" s="112">
        <v>81.69598</v>
      </c>
      <c r="AT1336" s="112">
        <v>0.01985</v>
      </c>
      <c r="AU1336" s="112">
        <v>0.136</v>
      </c>
      <c r="AV1336" s="112">
        <v>0.09485</v>
      </c>
      <c r="AW1336" s="112">
        <v>0.408</v>
      </c>
      <c r="AX1336" s="112">
        <v>0.0</v>
      </c>
      <c r="AY1336" s="112">
        <v>0.6842953</v>
      </c>
      <c r="AZ1336" s="112">
        <v>-7.111392</v>
      </c>
    </row>
    <row r="1337" hidden="1">
      <c r="A1337">
        <f t="shared" si="2"/>
        <v>0</v>
      </c>
      <c r="B1337" t="str">
        <f t="shared" si="3"/>
        <v/>
      </c>
      <c r="C1337" t="str">
        <f>if(and(D$4&gt;1,E1337=PROSES!$D$22),,D1337)</f>
        <v/>
      </c>
      <c r="D1337" s="1" t="str">
        <f>if(and(F$4&gt;1,F1337=PROSES!$B$10),,F1337)</f>
        <v/>
      </c>
      <c r="E1337" t="str">
        <f t="shared" si="4"/>
        <v/>
      </c>
      <c r="F1337" t="str">
        <f t="shared" si="5"/>
        <v/>
      </c>
      <c r="G1337" s="1" t="str">
        <f>if(Z1337=PROSES!$E$29,T1337,)</f>
        <v/>
      </c>
      <c r="H1337" t="str">
        <f>if(X1337=PROSES!$E$29,T1337,)</f>
        <v/>
      </c>
      <c r="I1337" t="str">
        <f t="shared" si="6"/>
        <v/>
      </c>
      <c r="J1337" t="str">
        <f>if(and($K$4&gt;1,R1337=PROSES!$C$2),,K1337)</f>
        <v/>
      </c>
      <c r="K1337" s="1" t="str">
        <f>if(and($L$4&gt;1,L1337=PROSES!$B$2),,L1337)</f>
        <v/>
      </c>
      <c r="L1337" t="str">
        <f t="shared" si="7"/>
        <v/>
      </c>
      <c r="M1337" t="str">
        <f>if(Z1337=PROSES!$B$3,T1337,)</f>
        <v/>
      </c>
      <c r="N1337" t="str">
        <f>if(X1337=PROSES!$B$3,T1337,)</f>
        <v/>
      </c>
      <c r="O1337" t="str">
        <f t="shared" si="8"/>
        <v/>
      </c>
      <c r="P1337" t="str">
        <f>if(Z1337=PROSES!$B$1,T1337,)</f>
        <v/>
      </c>
      <c r="Q1337" t="str">
        <f>if(X1337=PROSES!$B$1,T1337,)</f>
        <v/>
      </c>
      <c r="R1337" t="str">
        <f t="shared" si="9"/>
        <v>SITUBONDO5BONDOWOSO5</v>
      </c>
      <c r="S1337" s="3"/>
      <c r="T1337" s="68" t="s">
        <v>2099</v>
      </c>
      <c r="U1337" s="68" t="s">
        <v>82</v>
      </c>
      <c r="V1337" s="68" t="s">
        <v>82</v>
      </c>
      <c r="W1337" s="68" t="s">
        <v>315</v>
      </c>
      <c r="X1337" s="68" t="s">
        <v>1658</v>
      </c>
      <c r="Y1337" s="68" t="s">
        <v>85</v>
      </c>
      <c r="Z1337" s="68" t="s">
        <v>342</v>
      </c>
      <c r="AA1337" s="68" t="s">
        <v>85</v>
      </c>
      <c r="AB1337" s="6"/>
      <c r="AC1337" s="6"/>
      <c r="AD1337" s="112">
        <v>0.0</v>
      </c>
      <c r="AE1337" s="112">
        <v>1.0</v>
      </c>
      <c r="AF1337" s="6"/>
      <c r="AG1337" s="112">
        <v>35.535</v>
      </c>
      <c r="AH1337" s="112">
        <v>1.0</v>
      </c>
      <c r="AI1337" s="68" t="s">
        <v>64</v>
      </c>
      <c r="AJ1337" s="112">
        <v>0.0</v>
      </c>
      <c r="AK1337" s="6"/>
      <c r="AL1337" s="6"/>
      <c r="AM1337" s="112">
        <v>0.0</v>
      </c>
      <c r="AN1337" s="112">
        <v>0.0</v>
      </c>
      <c r="AO1337" s="112">
        <v>100.0</v>
      </c>
      <c r="AP1337" s="112">
        <v>1.0</v>
      </c>
      <c r="AQ1337" s="112">
        <v>0.74</v>
      </c>
      <c r="AR1337" s="112">
        <v>14.0748</v>
      </c>
      <c r="AS1337" s="112">
        <v>77.04442</v>
      </c>
      <c r="AT1337" s="112">
        <v>3.155508</v>
      </c>
      <c r="AU1337" s="112">
        <v>13.71651</v>
      </c>
      <c r="AV1337" s="112">
        <v>8.492865</v>
      </c>
      <c r="AW1337" s="112">
        <v>41.14953</v>
      </c>
      <c r="AX1337" s="112">
        <v>0.0</v>
      </c>
      <c r="AY1337" s="112">
        <v>0.6618785</v>
      </c>
      <c r="AZ1337" s="112">
        <v>1.945686</v>
      </c>
    </row>
    <row r="1338" hidden="1">
      <c r="A1338">
        <f t="shared" si="2"/>
        <v>0</v>
      </c>
      <c r="B1338" t="str">
        <f t="shared" si="3"/>
        <v/>
      </c>
      <c r="C1338" t="str">
        <f>if(and(D$4&gt;1,E1338=PROSES!$D$22),,D1338)</f>
        <v/>
      </c>
      <c r="D1338" s="1" t="str">
        <f>if(and(F$4&gt;1,F1338=PROSES!$B$10),,F1338)</f>
        <v/>
      </c>
      <c r="E1338" t="str">
        <f t="shared" si="4"/>
        <v/>
      </c>
      <c r="F1338" t="str">
        <f t="shared" si="5"/>
        <v/>
      </c>
      <c r="G1338" s="1" t="str">
        <f>if(Z1338=PROSES!$E$29,T1338,)</f>
        <v/>
      </c>
      <c r="H1338" t="str">
        <f>if(X1338=PROSES!$E$29,T1338,)</f>
        <v/>
      </c>
      <c r="I1338" t="str">
        <f t="shared" si="6"/>
        <v/>
      </c>
      <c r="J1338" t="str">
        <f>if(and($K$4&gt;1,R1338=PROSES!$C$2),,K1338)</f>
        <v/>
      </c>
      <c r="K1338" s="1" t="str">
        <f>if(and($L$4&gt;1,L1338=PROSES!$B$2),,L1338)</f>
        <v/>
      </c>
      <c r="L1338" t="str">
        <f t="shared" si="7"/>
        <v/>
      </c>
      <c r="M1338" t="str">
        <f>if(Z1338=PROSES!$B$3,T1338,)</f>
        <v/>
      </c>
      <c r="N1338" t="str">
        <f>if(X1338=PROSES!$B$3,T1338,)</f>
        <v/>
      </c>
      <c r="O1338" t="str">
        <f t="shared" si="8"/>
        <v/>
      </c>
      <c r="P1338" t="str">
        <f>if(Z1338=PROSES!$B$1,T1338,)</f>
        <v/>
      </c>
      <c r="Q1338" t="str">
        <f>if(X1338=PROSES!$B$1,T1338,)</f>
        <v/>
      </c>
      <c r="R1338" t="str">
        <f t="shared" si="9"/>
        <v>SITUBONDO5BONDOWOSO5</v>
      </c>
      <c r="S1338" s="3"/>
      <c r="T1338" s="68" t="s">
        <v>2100</v>
      </c>
      <c r="U1338" s="68" t="s">
        <v>82</v>
      </c>
      <c r="V1338" s="68" t="s">
        <v>82</v>
      </c>
      <c r="W1338" s="68" t="s">
        <v>315</v>
      </c>
      <c r="X1338" s="68" t="s">
        <v>1658</v>
      </c>
      <c r="Y1338" s="68" t="s">
        <v>88</v>
      </c>
      <c r="Z1338" s="68" t="s">
        <v>342</v>
      </c>
      <c r="AA1338" s="68" t="s">
        <v>88</v>
      </c>
      <c r="AB1338" s="6"/>
      <c r="AC1338" s="6"/>
      <c r="AD1338" s="112">
        <v>0.0</v>
      </c>
      <c r="AE1338" s="112">
        <v>1.0</v>
      </c>
      <c r="AF1338" s="6"/>
      <c r="AG1338" s="112">
        <v>35.535</v>
      </c>
      <c r="AH1338" s="112">
        <v>1.0</v>
      </c>
      <c r="AI1338" s="68" t="s">
        <v>64</v>
      </c>
      <c r="AJ1338" s="112">
        <v>0.0</v>
      </c>
      <c r="AK1338" s="6"/>
      <c r="AL1338" s="6"/>
      <c r="AM1338" s="112">
        <v>0.0</v>
      </c>
      <c r="AN1338" s="112">
        <v>0.0</v>
      </c>
      <c r="AO1338" s="112">
        <v>100.0</v>
      </c>
      <c r="AP1338" s="112">
        <v>1.0</v>
      </c>
      <c r="AQ1338" s="112">
        <v>0.74</v>
      </c>
      <c r="AR1338" s="112">
        <v>14.0748</v>
      </c>
      <c r="AS1338" s="112">
        <v>77.04442</v>
      </c>
      <c r="AT1338" s="112">
        <v>3.155508</v>
      </c>
      <c r="AU1338" s="112">
        <v>13.71651</v>
      </c>
      <c r="AV1338" s="112">
        <v>8.492865</v>
      </c>
      <c r="AW1338" s="112">
        <v>41.14953</v>
      </c>
      <c r="AX1338" s="112">
        <v>0.0</v>
      </c>
      <c r="AY1338" s="112">
        <v>0.6618785</v>
      </c>
      <c r="AZ1338" s="112">
        <v>1.945686</v>
      </c>
    </row>
    <row r="1339" hidden="1">
      <c r="A1339">
        <f t="shared" si="2"/>
        <v>0</v>
      </c>
      <c r="B1339" t="str">
        <f t="shared" si="3"/>
        <v/>
      </c>
      <c r="C1339" t="str">
        <f>if(and(D$4&gt;1,E1339=PROSES!$D$22),,D1339)</f>
        <v/>
      </c>
      <c r="D1339" s="1" t="str">
        <f>if(and(F$4&gt;1,F1339=PROSES!$B$10),,F1339)</f>
        <v/>
      </c>
      <c r="E1339" t="str">
        <f t="shared" si="4"/>
        <v/>
      </c>
      <c r="F1339" t="str">
        <f t="shared" si="5"/>
        <v/>
      </c>
      <c r="G1339" s="1" t="str">
        <f>if(Z1339=PROSES!$E$29,T1339,)</f>
        <v/>
      </c>
      <c r="H1339" t="str">
        <f>if(X1339=PROSES!$E$29,T1339,)</f>
        <v/>
      </c>
      <c r="I1339" t="str">
        <f t="shared" si="6"/>
        <v/>
      </c>
      <c r="J1339" t="str">
        <f>if(and($K$4&gt;1,R1339=PROSES!$C$2),,K1339)</f>
        <v/>
      </c>
      <c r="K1339" s="1" t="str">
        <f>if(and($L$4&gt;1,L1339=PROSES!$B$2),,L1339)</f>
        <v/>
      </c>
      <c r="L1339" t="str">
        <f t="shared" si="7"/>
        <v/>
      </c>
      <c r="M1339" t="str">
        <f>if(Z1339=PROSES!$B$3,T1339,)</f>
        <v/>
      </c>
      <c r="N1339" t="str">
        <f>if(X1339=PROSES!$B$3,T1339,)</f>
        <v/>
      </c>
      <c r="O1339" t="str">
        <f t="shared" si="8"/>
        <v/>
      </c>
      <c r="P1339" t="str">
        <f>if(Z1339=PROSES!$B$1,T1339,)</f>
        <v/>
      </c>
      <c r="Q1339" t="str">
        <f>if(X1339=PROSES!$B$1,T1339,)</f>
        <v/>
      </c>
      <c r="R1339" t="str">
        <f t="shared" si="9"/>
        <v>SITUBONDO5BANYUWANGI5</v>
      </c>
      <c r="S1339" s="3"/>
      <c r="T1339" s="68" t="s">
        <v>2101</v>
      </c>
      <c r="U1339" s="68" t="s">
        <v>82</v>
      </c>
      <c r="V1339" s="68" t="s">
        <v>82</v>
      </c>
      <c r="W1339" s="68" t="s">
        <v>83</v>
      </c>
      <c r="X1339" s="68" t="s">
        <v>1658</v>
      </c>
      <c r="Y1339" s="68" t="s">
        <v>85</v>
      </c>
      <c r="Z1339" s="68" t="s">
        <v>396</v>
      </c>
      <c r="AA1339" s="68" t="s">
        <v>85</v>
      </c>
      <c r="AB1339" s="6"/>
      <c r="AC1339" s="6"/>
      <c r="AD1339" s="112">
        <v>0.0</v>
      </c>
      <c r="AE1339" s="112">
        <v>1.0</v>
      </c>
      <c r="AF1339" s="6"/>
      <c r="AG1339" s="112">
        <v>88.963</v>
      </c>
      <c r="AH1339" s="112">
        <v>1.0</v>
      </c>
      <c r="AI1339" s="68" t="s">
        <v>64</v>
      </c>
      <c r="AJ1339" s="112">
        <v>0.0</v>
      </c>
      <c r="AK1339" s="6"/>
      <c r="AL1339" s="6"/>
      <c r="AM1339" s="112">
        <v>0.0</v>
      </c>
      <c r="AN1339" s="112">
        <v>0.0</v>
      </c>
      <c r="AO1339" s="112">
        <v>100.0</v>
      </c>
      <c r="AP1339" s="112">
        <v>1.0</v>
      </c>
      <c r="AQ1339" s="112">
        <v>1.48</v>
      </c>
      <c r="AR1339" s="112">
        <v>17.53136</v>
      </c>
      <c r="AS1339" s="112">
        <v>75.63232</v>
      </c>
      <c r="AT1339" s="112">
        <v>4.350291</v>
      </c>
      <c r="AU1339" s="112">
        <v>16.98304</v>
      </c>
      <c r="AV1339" s="112">
        <v>14.92799</v>
      </c>
      <c r="AW1339" s="112">
        <v>54.66331</v>
      </c>
      <c r="AX1339" s="112">
        <v>0.0</v>
      </c>
      <c r="AY1339" s="112">
        <v>0.7441298</v>
      </c>
      <c r="AZ1339" s="112">
        <v>-1.31295</v>
      </c>
    </row>
    <row r="1340" hidden="1">
      <c r="A1340">
        <f t="shared" si="2"/>
        <v>0</v>
      </c>
      <c r="B1340" t="str">
        <f t="shared" si="3"/>
        <v/>
      </c>
      <c r="C1340" t="str">
        <f>if(and(D$4&gt;1,E1340=PROSES!$D$22),,D1340)</f>
        <v/>
      </c>
      <c r="D1340" s="1" t="str">
        <f>if(and(F$4&gt;1,F1340=PROSES!$B$10),,F1340)</f>
        <v/>
      </c>
      <c r="E1340" t="str">
        <f t="shared" si="4"/>
        <v/>
      </c>
      <c r="F1340" t="str">
        <f t="shared" si="5"/>
        <v/>
      </c>
      <c r="G1340" s="1" t="str">
        <f>if(Z1340=PROSES!$E$29,T1340,)</f>
        <v/>
      </c>
      <c r="H1340" t="str">
        <f>if(X1340=PROSES!$E$29,T1340,)</f>
        <v/>
      </c>
      <c r="I1340" t="str">
        <f t="shared" si="6"/>
        <v/>
      </c>
      <c r="J1340" t="str">
        <f>if(and($K$4&gt;1,R1340=PROSES!$C$2),,K1340)</f>
        <v/>
      </c>
      <c r="K1340" s="1" t="str">
        <f>if(and($L$4&gt;1,L1340=PROSES!$B$2),,L1340)</f>
        <v/>
      </c>
      <c r="L1340" t="str">
        <f t="shared" si="7"/>
        <v/>
      </c>
      <c r="M1340" t="str">
        <f>if(Z1340=PROSES!$B$3,T1340,)</f>
        <v/>
      </c>
      <c r="N1340" t="str">
        <f>if(X1340=PROSES!$B$3,T1340,)</f>
        <v/>
      </c>
      <c r="O1340" t="str">
        <f t="shared" si="8"/>
        <v/>
      </c>
      <c r="P1340" t="str">
        <f>if(Z1340=PROSES!$B$1,T1340,)</f>
        <v/>
      </c>
      <c r="Q1340" t="str">
        <f>if(X1340=PROSES!$B$1,T1340,)</f>
        <v/>
      </c>
      <c r="R1340" s="1"/>
      <c r="S1340" s="3"/>
      <c r="T1340" s="1" t="s">
        <v>2102</v>
      </c>
      <c r="U1340" s="1" t="s">
        <v>82</v>
      </c>
      <c r="V1340" s="1" t="s">
        <v>82</v>
      </c>
      <c r="W1340" s="1" t="s">
        <v>83</v>
      </c>
      <c r="X1340" s="1" t="s">
        <v>1658</v>
      </c>
      <c r="Y1340" s="1" t="s">
        <v>88</v>
      </c>
      <c r="Z1340" s="1" t="s">
        <v>396</v>
      </c>
      <c r="AA1340" s="1" t="s">
        <v>88</v>
      </c>
      <c r="AD1340" s="1">
        <v>0.0</v>
      </c>
      <c r="AE1340" s="1">
        <v>1.0</v>
      </c>
      <c r="AG1340" s="1">
        <v>88.963</v>
      </c>
      <c r="AH1340" s="1">
        <v>1.0</v>
      </c>
      <c r="AI1340" s="1" t="s">
        <v>64</v>
      </c>
      <c r="AJ1340" s="1">
        <v>0.0</v>
      </c>
      <c r="AM1340" s="1">
        <v>0.0</v>
      </c>
      <c r="AN1340" s="1">
        <v>0.0</v>
      </c>
      <c r="AO1340" s="1">
        <v>100.0</v>
      </c>
      <c r="AP1340" s="1">
        <v>1.0</v>
      </c>
      <c r="AQ1340" s="1">
        <v>1.48</v>
      </c>
      <c r="AR1340" s="1">
        <v>17.53136</v>
      </c>
      <c r="AS1340" s="1">
        <v>75.63232</v>
      </c>
      <c r="AT1340" s="1">
        <v>4.350291</v>
      </c>
      <c r="AU1340" s="1">
        <v>16.98304</v>
      </c>
      <c r="AV1340" s="1">
        <v>14.92799</v>
      </c>
      <c r="AW1340" s="1">
        <v>54.66331</v>
      </c>
      <c r="AX1340" s="1">
        <v>0.0</v>
      </c>
      <c r="AY1340" s="1">
        <v>0.7441298</v>
      </c>
      <c r="AZ1340" s="1">
        <v>-1.31295</v>
      </c>
    </row>
    <row r="1341" hidden="1">
      <c r="A1341">
        <f t="shared" si="2"/>
        <v>0</v>
      </c>
      <c r="B1341" t="str">
        <f t="shared" si="3"/>
        <v/>
      </c>
      <c r="C1341" t="str">
        <f>if(and(D$4&gt;1,E1341=PROSES!$D$22),,D1341)</f>
        <v/>
      </c>
      <c r="D1341" s="1" t="str">
        <f>if(and(F$4&gt;1,F1341=PROSES!$B$10),,F1341)</f>
        <v/>
      </c>
      <c r="E1341" t="str">
        <f t="shared" si="4"/>
        <v/>
      </c>
      <c r="F1341" t="str">
        <f t="shared" si="5"/>
        <v/>
      </c>
      <c r="G1341" s="1" t="str">
        <f>if(Z1341=PROSES!$E$29,T1341,)</f>
        <v/>
      </c>
      <c r="H1341" t="str">
        <f>if(X1341=PROSES!$E$29,T1341,)</f>
        <v/>
      </c>
      <c r="I1341" t="str">
        <f t="shared" si="6"/>
        <v/>
      </c>
      <c r="J1341" t="str">
        <f>if(and($K$4&gt;1,R1341=PROSES!$C$2),,K1341)</f>
        <v/>
      </c>
      <c r="K1341" s="1" t="str">
        <f>if(and($L$4&gt;1,L1341=PROSES!$B$2),,L1341)</f>
        <v/>
      </c>
      <c r="L1341" t="str">
        <f t="shared" si="7"/>
        <v/>
      </c>
      <c r="M1341" t="str">
        <f>if(Z1341=PROSES!$B$3,T1341,)</f>
        <v/>
      </c>
      <c r="N1341" t="str">
        <f>if(X1341=PROSES!$B$3,T1341,)</f>
        <v/>
      </c>
      <c r="O1341" t="str">
        <f t="shared" si="8"/>
        <v/>
      </c>
      <c r="P1341" t="str">
        <f>if(Z1341=PROSES!$B$1,T1341,)</f>
        <v/>
      </c>
      <c r="Q1341" t="str">
        <f>if(X1341=PROSES!$B$1,T1341,)</f>
        <v/>
      </c>
      <c r="R1341" t="str">
        <f t="shared" ref="R1341:R1445" si="16">X1341&amp;Z1341</f>
        <v>SUKATANI GOBEL5MULTISTRADA</v>
      </c>
      <c r="S1341" s="3"/>
      <c r="T1341" s="68" t="s">
        <v>2103</v>
      </c>
      <c r="U1341" s="68" t="s">
        <v>58</v>
      </c>
      <c r="V1341" s="68" t="s">
        <v>58</v>
      </c>
      <c r="W1341" s="68" t="s">
        <v>1781</v>
      </c>
      <c r="X1341" s="68" t="s">
        <v>306</v>
      </c>
      <c r="Y1341" s="68" t="s">
        <v>85</v>
      </c>
      <c r="Z1341" s="68" t="s">
        <v>2104</v>
      </c>
      <c r="AA1341" s="68" t="s">
        <v>63</v>
      </c>
      <c r="AB1341" s="6"/>
      <c r="AC1341" s="6"/>
      <c r="AD1341" s="112">
        <v>0.0</v>
      </c>
      <c r="AE1341" s="112">
        <v>1.0</v>
      </c>
      <c r="AF1341" s="6"/>
      <c r="AG1341" s="112">
        <v>0.11</v>
      </c>
      <c r="AH1341" s="112">
        <v>1.0</v>
      </c>
      <c r="AI1341" s="68" t="s">
        <v>64</v>
      </c>
      <c r="AJ1341" s="112">
        <v>0.0</v>
      </c>
      <c r="AK1341" s="6"/>
      <c r="AL1341" s="6"/>
      <c r="AM1341" s="112">
        <v>0.0</v>
      </c>
      <c r="AN1341" s="112">
        <v>0.0</v>
      </c>
      <c r="AO1341" s="112">
        <v>100.0</v>
      </c>
      <c r="AP1341" s="112">
        <v>1.0</v>
      </c>
      <c r="AQ1341" s="112">
        <v>1.1</v>
      </c>
      <c r="AR1341" s="112">
        <v>0.01946324</v>
      </c>
      <c r="AS1341" s="112">
        <v>84.09608</v>
      </c>
      <c r="AT1341" s="112">
        <v>0.002002</v>
      </c>
      <c r="AU1341" s="112">
        <v>0.01936</v>
      </c>
      <c r="AV1341" s="112">
        <v>0.018502</v>
      </c>
      <c r="AW1341" s="112">
        <v>0.05808</v>
      </c>
      <c r="AX1341" s="112">
        <v>0.0</v>
      </c>
      <c r="AY1341" s="112">
        <v>0.72083</v>
      </c>
      <c r="AZ1341" s="112">
        <v>-17.1767</v>
      </c>
    </row>
    <row r="1342" hidden="1">
      <c r="A1342">
        <f t="shared" si="2"/>
        <v>0</v>
      </c>
      <c r="B1342" t="str">
        <f t="shared" si="3"/>
        <v/>
      </c>
      <c r="C1342" t="str">
        <f>if(and(D$4&gt;1,E1342=PROSES!$D$22),,D1342)</f>
        <v/>
      </c>
      <c r="D1342" s="1" t="str">
        <f>if(and(F$4&gt;1,F1342=PROSES!$B$10),,F1342)</f>
        <v/>
      </c>
      <c r="E1342" t="str">
        <f t="shared" si="4"/>
        <v/>
      </c>
      <c r="F1342" t="str">
        <f t="shared" si="5"/>
        <v/>
      </c>
      <c r="G1342" s="1" t="str">
        <f>if(Z1342=PROSES!$E$29,T1342,)</f>
        <v/>
      </c>
      <c r="H1342" t="str">
        <f>if(X1342=PROSES!$E$29,T1342,)</f>
        <v/>
      </c>
      <c r="I1342" t="str">
        <f t="shared" si="6"/>
        <v/>
      </c>
      <c r="J1342" t="str">
        <f>if(and($K$4&gt;1,R1342=PROSES!$C$2),,K1342)</f>
        <v/>
      </c>
      <c r="K1342" s="1" t="str">
        <f>if(and($L$4&gt;1,L1342=PROSES!$B$2),,L1342)</f>
        <v/>
      </c>
      <c r="L1342" t="str">
        <f t="shared" si="7"/>
        <v/>
      </c>
      <c r="M1342" t="str">
        <f>if(Z1342=PROSES!$B$3,T1342,)</f>
        <v/>
      </c>
      <c r="N1342" t="str">
        <f>if(X1342=PROSES!$B$3,T1342,)</f>
        <v/>
      </c>
      <c r="O1342" t="str">
        <f t="shared" si="8"/>
        <v/>
      </c>
      <c r="P1342" t="str">
        <f>if(Z1342=PROSES!$B$1,T1342,)</f>
        <v/>
      </c>
      <c r="Q1342" t="str">
        <f>if(X1342=PROSES!$B$1,T1342,)</f>
        <v/>
      </c>
      <c r="R1342" t="str">
        <f t="shared" si="16"/>
        <v>SUMMARECON5BEKASI</v>
      </c>
      <c r="S1342" s="3"/>
      <c r="T1342" s="68" t="s">
        <v>2105</v>
      </c>
      <c r="U1342" s="68" t="s">
        <v>75</v>
      </c>
      <c r="V1342" s="68" t="s">
        <v>75</v>
      </c>
      <c r="W1342" s="68" t="s">
        <v>633</v>
      </c>
      <c r="X1342" s="68" t="s">
        <v>2106</v>
      </c>
      <c r="Y1342" s="68" t="s">
        <v>61</v>
      </c>
      <c r="Z1342" s="68" t="s">
        <v>283</v>
      </c>
      <c r="AA1342" s="112" t="s">
        <v>300</v>
      </c>
      <c r="AB1342" s="6"/>
      <c r="AC1342" s="6"/>
      <c r="AD1342" s="112">
        <v>0.0</v>
      </c>
      <c r="AE1342" s="112">
        <v>1.0</v>
      </c>
      <c r="AF1342" s="6"/>
      <c r="AG1342" s="112">
        <v>5.8</v>
      </c>
      <c r="AH1342" s="112">
        <v>1.0</v>
      </c>
      <c r="AI1342" s="68" t="s">
        <v>64</v>
      </c>
      <c r="AJ1342" s="112">
        <v>0.0</v>
      </c>
      <c r="AK1342" s="6"/>
      <c r="AL1342" s="6"/>
      <c r="AM1342" s="112">
        <v>0.0</v>
      </c>
      <c r="AN1342" s="112">
        <v>0.0</v>
      </c>
      <c r="AO1342" s="112">
        <v>100.0</v>
      </c>
      <c r="AP1342" s="112">
        <v>1.0</v>
      </c>
      <c r="AQ1342" s="112">
        <v>1.043</v>
      </c>
      <c r="AR1342" s="112">
        <v>0.5848805</v>
      </c>
      <c r="AS1342" s="112">
        <v>82.59309</v>
      </c>
      <c r="AT1342" s="112">
        <v>0.0754</v>
      </c>
      <c r="AU1342" s="112">
        <v>0.58</v>
      </c>
      <c r="AV1342" s="112">
        <v>0.9454001</v>
      </c>
      <c r="AW1342" s="112">
        <v>1.74</v>
      </c>
      <c r="AX1342" s="112">
        <v>0.0</v>
      </c>
      <c r="AY1342" s="112">
        <v>0.8263797</v>
      </c>
      <c r="AZ1342" s="112">
        <v>-29.46298</v>
      </c>
    </row>
    <row r="1343" hidden="1">
      <c r="A1343">
        <f t="shared" si="2"/>
        <v>0</v>
      </c>
      <c r="B1343" t="str">
        <f t="shared" si="3"/>
        <v/>
      </c>
      <c r="C1343" t="str">
        <f>if(and(D$4&gt;1,E1343=PROSES!$D$22),,D1343)</f>
        <v/>
      </c>
      <c r="D1343" s="1" t="str">
        <f>if(and(F$4&gt;1,F1343=PROSES!$B$10),,F1343)</f>
        <v/>
      </c>
      <c r="E1343" t="str">
        <f t="shared" si="4"/>
        <v/>
      </c>
      <c r="F1343" t="str">
        <f t="shared" si="5"/>
        <v/>
      </c>
      <c r="G1343" s="1" t="str">
        <f>if(Z1343=PROSES!$E$29,T1343,)</f>
        <v/>
      </c>
      <c r="H1343" t="str">
        <f>if(X1343=PROSES!$E$29,T1343,)</f>
        <v/>
      </c>
      <c r="I1343" t="str">
        <f t="shared" si="6"/>
        <v/>
      </c>
      <c r="J1343" t="str">
        <f>if(and($K$4&gt;1,R1343=PROSES!$C$2),,K1343)</f>
        <v/>
      </c>
      <c r="K1343" s="1" t="str">
        <f>if(and($L$4&gt;1,L1343=PROSES!$B$2),,L1343)</f>
        <v/>
      </c>
      <c r="L1343" t="str">
        <f t="shared" si="7"/>
        <v/>
      </c>
      <c r="M1343" t="str">
        <f>if(Z1343=PROSES!$B$3,T1343,)</f>
        <v/>
      </c>
      <c r="N1343" t="str">
        <f>if(X1343=PROSES!$B$3,T1343,)</f>
        <v/>
      </c>
      <c r="O1343" t="str">
        <f t="shared" si="8"/>
        <v/>
      </c>
      <c r="P1343" t="str">
        <f>if(Z1343=PROSES!$B$1,T1343,)</f>
        <v/>
      </c>
      <c r="Q1343" t="str">
        <f>if(X1343=PROSES!$B$1,T1343,)</f>
        <v/>
      </c>
      <c r="R1343" t="str">
        <f t="shared" si="16"/>
        <v>SUMMARECON5BEKASI</v>
      </c>
      <c r="S1343" s="3"/>
      <c r="T1343" s="68" t="s">
        <v>2107</v>
      </c>
      <c r="U1343" s="68" t="s">
        <v>75</v>
      </c>
      <c r="V1343" s="68" t="s">
        <v>75</v>
      </c>
      <c r="W1343" s="68" t="s">
        <v>633</v>
      </c>
      <c r="X1343" s="68" t="s">
        <v>2106</v>
      </c>
      <c r="Y1343" s="112" t="s">
        <v>66</v>
      </c>
      <c r="Z1343" s="68" t="s">
        <v>283</v>
      </c>
      <c r="AA1343" s="68" t="s">
        <v>305</v>
      </c>
      <c r="AB1343" s="6"/>
      <c r="AC1343" s="6"/>
      <c r="AD1343" s="112">
        <v>0.0</v>
      </c>
      <c r="AE1343" s="112">
        <v>1.0</v>
      </c>
      <c r="AF1343" s="6"/>
      <c r="AG1343" s="112">
        <v>5.8</v>
      </c>
      <c r="AH1343" s="112">
        <v>1.0</v>
      </c>
      <c r="AI1343" s="68" t="s">
        <v>64</v>
      </c>
      <c r="AJ1343" s="112">
        <v>0.0</v>
      </c>
      <c r="AK1343" s="6"/>
      <c r="AL1343" s="6"/>
      <c r="AM1343" s="112">
        <v>0.0</v>
      </c>
      <c r="AN1343" s="112">
        <v>0.0</v>
      </c>
      <c r="AO1343" s="112">
        <v>100.0</v>
      </c>
      <c r="AP1343" s="112">
        <v>1.0</v>
      </c>
      <c r="AQ1343" s="112">
        <v>1.043</v>
      </c>
      <c r="AR1343" s="112">
        <v>0.5848805</v>
      </c>
      <c r="AS1343" s="112">
        <v>82.59309</v>
      </c>
      <c r="AT1343" s="112">
        <v>0.0754</v>
      </c>
      <c r="AU1343" s="112">
        <v>0.58</v>
      </c>
      <c r="AV1343" s="112">
        <v>0.9454001</v>
      </c>
      <c r="AW1343" s="112">
        <v>1.74</v>
      </c>
      <c r="AX1343" s="112">
        <v>0.0</v>
      </c>
      <c r="AY1343" s="112">
        <v>0.8263797</v>
      </c>
      <c r="AZ1343" s="112">
        <v>-29.46298</v>
      </c>
    </row>
    <row r="1344" hidden="1">
      <c r="A1344">
        <f t="shared" si="2"/>
        <v>0</v>
      </c>
      <c r="B1344" t="str">
        <f t="shared" si="3"/>
        <v/>
      </c>
      <c r="C1344" t="str">
        <f>if(and(D$4&gt;1,E1344=PROSES!$D$22),,D1344)</f>
        <v/>
      </c>
      <c r="D1344" s="1" t="str">
        <f>if(and(F$4&gt;1,F1344=PROSES!$B$10),,F1344)</f>
        <v/>
      </c>
      <c r="E1344" t="str">
        <f t="shared" si="4"/>
        <v/>
      </c>
      <c r="F1344" t="str">
        <f t="shared" si="5"/>
        <v/>
      </c>
      <c r="G1344" s="1" t="str">
        <f>if(Z1344=PROSES!$E$29,T1344,)</f>
        <v/>
      </c>
      <c r="H1344" t="str">
        <f>if(X1344=PROSES!$E$29,T1344,)</f>
        <v/>
      </c>
      <c r="I1344" t="str">
        <f t="shared" si="6"/>
        <v/>
      </c>
      <c r="J1344" t="str">
        <f>if(and($K$4&gt;1,R1344=PROSES!$C$2),,K1344)</f>
        <v/>
      </c>
      <c r="K1344" s="1" t="str">
        <f>if(and($L$4&gt;1,L1344=PROSES!$B$2),,L1344)</f>
        <v/>
      </c>
      <c r="L1344" t="str">
        <f t="shared" si="7"/>
        <v/>
      </c>
      <c r="M1344" t="str">
        <f>if(Z1344=PROSES!$B$3,T1344,)</f>
        <v/>
      </c>
      <c r="N1344" t="str">
        <f>if(X1344=PROSES!$B$3,T1344,)</f>
        <v/>
      </c>
      <c r="O1344" t="str">
        <f t="shared" si="8"/>
        <v/>
      </c>
      <c r="P1344" t="str">
        <f>if(Z1344=PROSES!$B$1,T1344,)</f>
        <v/>
      </c>
      <c r="Q1344" t="str">
        <f>if(X1344=PROSES!$B$1,T1344,)</f>
        <v/>
      </c>
      <c r="R1344" t="str">
        <f t="shared" si="16"/>
        <v/>
      </c>
      <c r="S1344" s="3"/>
      <c r="T1344" s="68" t="s">
        <v>2108</v>
      </c>
      <c r="U1344" s="68" t="s">
        <v>82</v>
      </c>
      <c r="V1344" s="68" t="s">
        <v>82</v>
      </c>
      <c r="W1344" s="68" t="s">
        <v>514</v>
      </c>
      <c r="X1344" s="68"/>
      <c r="Y1344" s="68" t="s">
        <v>897</v>
      </c>
      <c r="Z1344" s="68"/>
      <c r="AA1344" s="68" t="s">
        <v>1204</v>
      </c>
      <c r="AB1344" s="6"/>
      <c r="AC1344" s="6"/>
      <c r="AD1344" s="112">
        <v>0.0</v>
      </c>
      <c r="AE1344" s="112">
        <v>1.0</v>
      </c>
      <c r="AF1344" s="6"/>
      <c r="AG1344" s="112">
        <v>8.375</v>
      </c>
      <c r="AH1344" s="112">
        <v>1.0</v>
      </c>
      <c r="AI1344" s="68" t="s">
        <v>64</v>
      </c>
      <c r="AJ1344" s="112">
        <v>0.0</v>
      </c>
      <c r="AK1344" s="6"/>
      <c r="AL1344" s="6"/>
      <c r="AM1344" s="112">
        <v>0.0</v>
      </c>
      <c r="AN1344" s="112">
        <v>0.0</v>
      </c>
      <c r="AO1344" s="112">
        <v>100.0</v>
      </c>
      <c r="AP1344" s="112">
        <v>1.0</v>
      </c>
      <c r="AQ1344" s="112">
        <v>0.8</v>
      </c>
      <c r="AR1344" s="112">
        <v>0.979875</v>
      </c>
      <c r="AS1344" s="112">
        <v>67.38013</v>
      </c>
      <c r="AT1344" s="112">
        <v>0.376875</v>
      </c>
      <c r="AU1344" s="112">
        <v>0.9045</v>
      </c>
      <c r="AV1344" s="112">
        <v>1.633125</v>
      </c>
      <c r="AW1344" s="112">
        <v>2.7135</v>
      </c>
      <c r="AX1344" s="112">
        <v>0.0</v>
      </c>
      <c r="AY1344" s="112">
        <v>0.7492173</v>
      </c>
      <c r="AZ1344" s="112">
        <v>-12.15796</v>
      </c>
    </row>
    <row r="1345" hidden="1">
      <c r="A1345">
        <f t="shared" si="2"/>
        <v>0</v>
      </c>
      <c r="B1345" t="str">
        <f t="shared" si="3"/>
        <v/>
      </c>
      <c r="C1345" t="str">
        <f>if(and(D$4&gt;1,E1345=PROSES!$D$22),,D1345)</f>
        <v/>
      </c>
      <c r="D1345" s="1" t="str">
        <f>if(and(F$4&gt;1,F1345=PROSES!$B$10),,F1345)</f>
        <v/>
      </c>
      <c r="E1345" t="str">
        <f t="shared" si="4"/>
        <v/>
      </c>
      <c r="F1345" t="str">
        <f t="shared" si="5"/>
        <v/>
      </c>
      <c r="G1345" s="1" t="str">
        <f>if(Z1345=PROSES!$E$29,T1345,)</f>
        <v/>
      </c>
      <c r="H1345" t="str">
        <f>if(X1345=PROSES!$E$29,T1345,)</f>
        <v/>
      </c>
      <c r="I1345" t="str">
        <f t="shared" si="6"/>
        <v/>
      </c>
      <c r="J1345" t="str">
        <f>if(and($K$4&gt;1,R1345=PROSES!$C$2),,K1345)</f>
        <v/>
      </c>
      <c r="K1345" s="1" t="str">
        <f>if(and($L$4&gt;1,L1345=PROSES!$B$2),,L1345)</f>
        <v/>
      </c>
      <c r="L1345" t="str">
        <f t="shared" si="7"/>
        <v/>
      </c>
      <c r="M1345" t="str">
        <f>if(Z1345=PROSES!$B$3,T1345,)</f>
        <v/>
      </c>
      <c r="N1345" t="str">
        <f>if(X1345=PROSES!$B$3,T1345,)</f>
        <v/>
      </c>
      <c r="O1345" t="str">
        <f t="shared" si="8"/>
        <v/>
      </c>
      <c r="P1345" t="str">
        <f>if(Z1345=PROSES!$B$1,T1345,)</f>
        <v/>
      </c>
      <c r="Q1345" t="str">
        <f>if(X1345=PROSES!$B$1,T1345,)</f>
        <v/>
      </c>
      <c r="R1345" t="str">
        <f t="shared" si="16"/>
        <v/>
      </c>
      <c r="S1345" s="3"/>
      <c r="T1345" s="68" t="s">
        <v>2109</v>
      </c>
      <c r="U1345" s="68" t="s">
        <v>82</v>
      </c>
      <c r="V1345" s="68" t="s">
        <v>82</v>
      </c>
      <c r="W1345" s="68" t="s">
        <v>514</v>
      </c>
      <c r="X1345" s="68"/>
      <c r="Y1345" s="68" t="s">
        <v>309</v>
      </c>
      <c r="Z1345" s="68"/>
      <c r="AA1345" s="68" t="s">
        <v>2110</v>
      </c>
      <c r="AB1345" s="6"/>
      <c r="AC1345" s="6"/>
      <c r="AD1345" s="112">
        <v>0.0</v>
      </c>
      <c r="AE1345" s="112">
        <v>1.0</v>
      </c>
      <c r="AF1345" s="6"/>
      <c r="AG1345" s="112">
        <v>8.375</v>
      </c>
      <c r="AH1345" s="112">
        <v>1.0</v>
      </c>
      <c r="AI1345" s="68" t="s">
        <v>64</v>
      </c>
      <c r="AJ1345" s="112">
        <v>0.0</v>
      </c>
      <c r="AK1345" s="6"/>
      <c r="AL1345" s="6"/>
      <c r="AM1345" s="112">
        <v>0.0</v>
      </c>
      <c r="AN1345" s="112">
        <v>0.0</v>
      </c>
      <c r="AO1345" s="112">
        <v>100.0</v>
      </c>
      <c r="AP1345" s="112">
        <v>1.0</v>
      </c>
      <c r="AQ1345" s="112">
        <v>0.8</v>
      </c>
      <c r="AR1345" s="112">
        <v>0.979875</v>
      </c>
      <c r="AS1345" s="112">
        <v>67.38013</v>
      </c>
      <c r="AT1345" s="112">
        <v>0.376875</v>
      </c>
      <c r="AU1345" s="112">
        <v>0.9045</v>
      </c>
      <c r="AV1345" s="112">
        <v>1.633125</v>
      </c>
      <c r="AW1345" s="112">
        <v>2.7135</v>
      </c>
      <c r="AX1345" s="112">
        <v>0.0</v>
      </c>
      <c r="AY1345" s="112">
        <v>0.7492173</v>
      </c>
      <c r="AZ1345" s="112">
        <v>-12.15796</v>
      </c>
    </row>
    <row r="1346" hidden="1">
      <c r="A1346">
        <f t="shared" si="2"/>
        <v>0</v>
      </c>
      <c r="B1346" t="str">
        <f t="shared" si="3"/>
        <v/>
      </c>
      <c r="C1346" t="str">
        <f>if(and(D$4&gt;1,E1346=PROSES!$D$22),,D1346)</f>
        <v/>
      </c>
      <c r="D1346" s="1" t="str">
        <f>if(and(F$4&gt;1,F1346=PROSES!$B$10),,F1346)</f>
        <v/>
      </c>
      <c r="E1346" t="str">
        <f t="shared" si="4"/>
        <v/>
      </c>
      <c r="F1346" t="str">
        <f t="shared" si="5"/>
        <v/>
      </c>
      <c r="G1346" s="1" t="str">
        <f>if(Z1346=PROSES!$E$29,T1346,)</f>
        <v/>
      </c>
      <c r="H1346" t="str">
        <f>if(X1346=PROSES!$E$29,T1346,)</f>
        <v/>
      </c>
      <c r="I1346" t="str">
        <f t="shared" si="6"/>
        <v/>
      </c>
      <c r="J1346" t="str">
        <f>if(and($K$4&gt;1,R1346=PROSES!$C$2),,K1346)</f>
        <v/>
      </c>
      <c r="K1346" s="1" t="str">
        <f>if(and($L$4&gt;1,L1346=PROSES!$B$2),,L1346)</f>
        <v/>
      </c>
      <c r="L1346" t="str">
        <f t="shared" si="7"/>
        <v/>
      </c>
      <c r="M1346" t="str">
        <f>if(Z1346=PROSES!$B$3,T1346,)</f>
        <v/>
      </c>
      <c r="N1346" t="str">
        <f>if(X1346=PROSES!$B$3,T1346,)</f>
        <v/>
      </c>
      <c r="O1346" t="str">
        <f t="shared" si="8"/>
        <v/>
      </c>
      <c r="P1346" t="str">
        <f>if(Z1346=PROSES!$B$1,T1346,)</f>
        <v/>
      </c>
      <c r="Q1346" t="str">
        <f>if(X1346=PROSES!$B$1,T1346,)</f>
        <v/>
      </c>
      <c r="R1346" t="str">
        <f t="shared" si="16"/>
        <v>NEW PASAR KEMIS</v>
      </c>
      <c r="S1346" s="3"/>
      <c r="T1346" s="68" t="s">
        <v>4017</v>
      </c>
      <c r="U1346" s="68" t="s">
        <v>58</v>
      </c>
      <c r="V1346" s="68" t="s">
        <v>58</v>
      </c>
      <c r="W1346" s="68" t="s">
        <v>4018</v>
      </c>
      <c r="X1346" s="68" t="s">
        <v>1767</v>
      </c>
      <c r="Y1346" s="68" t="s">
        <v>61</v>
      </c>
      <c r="Z1346" s="68"/>
      <c r="AA1346" s="68" t="s">
        <v>3992</v>
      </c>
      <c r="AB1346" s="6"/>
      <c r="AC1346" s="6"/>
      <c r="AD1346" s="112">
        <v>0.0</v>
      </c>
      <c r="AE1346" s="112">
        <v>1.0</v>
      </c>
      <c r="AF1346" s="6"/>
      <c r="AG1346" s="112">
        <v>4.02</v>
      </c>
      <c r="AH1346" s="112">
        <v>1.0</v>
      </c>
      <c r="AI1346" s="68" t="s">
        <v>64</v>
      </c>
      <c r="AJ1346" s="112">
        <v>0.0</v>
      </c>
      <c r="AK1346" s="6"/>
      <c r="AL1346" s="6"/>
      <c r="AM1346" s="112">
        <v>0.0</v>
      </c>
      <c r="AN1346" s="112">
        <v>0.0</v>
      </c>
      <c r="AO1346" s="112">
        <v>100.0</v>
      </c>
      <c r="AP1346" s="112">
        <v>1.0</v>
      </c>
      <c r="AQ1346" s="112">
        <v>1.62</v>
      </c>
      <c r="AR1346" s="112">
        <v>1.078417</v>
      </c>
      <c r="AS1346" s="112">
        <v>84.43817</v>
      </c>
      <c r="AT1346" s="112">
        <v>0.10452</v>
      </c>
      <c r="AU1346" s="112">
        <v>1.07334</v>
      </c>
      <c r="AV1346" s="112">
        <v>0.75576</v>
      </c>
      <c r="AW1346" s="112">
        <v>3.03108</v>
      </c>
      <c r="AX1346" s="112">
        <v>0.0</v>
      </c>
      <c r="AY1346" s="112">
        <v>0.6377298</v>
      </c>
      <c r="AZ1346" s="112">
        <v>-12.83782</v>
      </c>
    </row>
    <row r="1347" hidden="1">
      <c r="A1347">
        <f t="shared" si="2"/>
        <v>0</v>
      </c>
      <c r="B1347" t="str">
        <f t="shared" si="3"/>
        <v/>
      </c>
      <c r="C1347" t="str">
        <f>if(and(D$4&gt;1,E1347=PROSES!$D$22),,D1347)</f>
        <v/>
      </c>
      <c r="D1347" s="1" t="str">
        <f>if(and(F$4&gt;1,F1347=PROSES!$B$10),,F1347)</f>
        <v/>
      </c>
      <c r="E1347" t="str">
        <f t="shared" si="4"/>
        <v/>
      </c>
      <c r="F1347" t="str">
        <f t="shared" si="5"/>
        <v/>
      </c>
      <c r="G1347" s="1" t="str">
        <f>if(Z1347=PROSES!$E$29,T1347,)</f>
        <v/>
      </c>
      <c r="H1347" t="str">
        <f>if(X1347=PROSES!$E$29,T1347,)</f>
        <v/>
      </c>
      <c r="I1347" t="str">
        <f t="shared" si="6"/>
        <v/>
      </c>
      <c r="J1347" t="str">
        <f>if(and($K$4&gt;1,R1347=PROSES!$C$2),,K1347)</f>
        <v/>
      </c>
      <c r="K1347" s="1" t="str">
        <f>if(and($L$4&gt;1,L1347=PROSES!$B$2),,L1347)</f>
        <v/>
      </c>
      <c r="L1347" t="str">
        <f t="shared" si="7"/>
        <v/>
      </c>
      <c r="M1347" t="str">
        <f>if(Z1347=PROSES!$B$3,T1347,)</f>
        <v/>
      </c>
      <c r="N1347" t="str">
        <f>if(X1347=PROSES!$B$3,T1347,)</f>
        <v/>
      </c>
      <c r="O1347" t="str">
        <f t="shared" si="8"/>
        <v/>
      </c>
      <c r="P1347" t="str">
        <f>if(Z1347=PROSES!$B$1,T1347,)</f>
        <v/>
      </c>
      <c r="Q1347" t="str">
        <f>if(X1347=PROSES!$B$1,T1347,)</f>
        <v/>
      </c>
      <c r="R1347" t="str">
        <f t="shared" si="16"/>
        <v>PASAR KEMIS</v>
      </c>
      <c r="S1347" s="3"/>
      <c r="T1347" s="68" t="s">
        <v>4019</v>
      </c>
      <c r="U1347" s="68" t="s">
        <v>58</v>
      </c>
      <c r="V1347" s="68" t="s">
        <v>58</v>
      </c>
      <c r="W1347" s="68" t="s">
        <v>4018</v>
      </c>
      <c r="X1347" s="68"/>
      <c r="Y1347" s="68" t="s">
        <v>853</v>
      </c>
      <c r="Z1347" s="68" t="s">
        <v>647</v>
      </c>
      <c r="AA1347" s="115">
        <v>44201.0</v>
      </c>
      <c r="AB1347" s="6"/>
      <c r="AC1347" s="6"/>
      <c r="AD1347" s="112">
        <v>0.0</v>
      </c>
      <c r="AE1347" s="112">
        <v>1.0</v>
      </c>
      <c r="AF1347" s="6"/>
      <c r="AG1347" s="112">
        <v>5.09</v>
      </c>
      <c r="AH1347" s="112">
        <v>1.0</v>
      </c>
      <c r="AI1347" s="68" t="s">
        <v>64</v>
      </c>
      <c r="AJ1347" s="112">
        <v>0.0</v>
      </c>
      <c r="AK1347" s="6"/>
      <c r="AL1347" s="6"/>
      <c r="AM1347" s="112">
        <v>0.0</v>
      </c>
      <c r="AN1347" s="112">
        <v>0.0</v>
      </c>
      <c r="AO1347" s="112">
        <v>100.0</v>
      </c>
      <c r="AP1347" s="112">
        <v>1.0</v>
      </c>
      <c r="AQ1347" s="112">
        <v>1.62</v>
      </c>
      <c r="AR1347" s="112">
        <v>1.365458</v>
      </c>
      <c r="AS1347" s="112">
        <v>84.43817</v>
      </c>
      <c r="AT1347" s="112">
        <v>0.13234</v>
      </c>
      <c r="AU1347" s="112">
        <v>1.35903</v>
      </c>
      <c r="AV1347" s="112">
        <v>0.95692</v>
      </c>
      <c r="AW1347" s="112">
        <v>3.83786</v>
      </c>
      <c r="AX1347" s="112">
        <v>0.0</v>
      </c>
      <c r="AY1347" s="112">
        <v>0.6377298</v>
      </c>
      <c r="AZ1347" s="112">
        <v>-12.83782</v>
      </c>
    </row>
    <row r="1348" hidden="1">
      <c r="A1348">
        <f t="shared" si="2"/>
        <v>0</v>
      </c>
      <c r="B1348" t="str">
        <f t="shared" si="3"/>
        <v/>
      </c>
      <c r="C1348" t="str">
        <f>if(and(D$4&gt;1,E1348=PROSES!$D$22),,D1348)</f>
        <v/>
      </c>
      <c r="D1348" s="1" t="str">
        <f>if(and(F$4&gt;1,F1348=PROSES!$B$10),,F1348)</f>
        <v/>
      </c>
      <c r="E1348" t="str">
        <f t="shared" si="4"/>
        <v/>
      </c>
      <c r="F1348" t="str">
        <f t="shared" si="5"/>
        <v/>
      </c>
      <c r="G1348" s="1" t="str">
        <f>if(Z1348=PROSES!$E$29,T1348,)</f>
        <v/>
      </c>
      <c r="H1348" t="str">
        <f>if(X1348=PROSES!$E$29,T1348,)</f>
        <v/>
      </c>
      <c r="I1348" t="str">
        <f t="shared" si="6"/>
        <v/>
      </c>
      <c r="J1348" t="str">
        <f>if(and($K$4&gt;1,R1348=PROSES!$C$2),,K1348)</f>
        <v/>
      </c>
      <c r="K1348" s="1" t="str">
        <f>if(and($L$4&gt;1,L1348=PROSES!$B$2),,L1348)</f>
        <v/>
      </c>
      <c r="L1348" t="str">
        <f t="shared" si="7"/>
        <v/>
      </c>
      <c r="M1348" t="str">
        <f>if(Z1348=PROSES!$B$3,T1348,)</f>
        <v/>
      </c>
      <c r="N1348" t="str">
        <f>if(X1348=PROSES!$B$3,T1348,)</f>
        <v/>
      </c>
      <c r="O1348" t="str">
        <f t="shared" si="8"/>
        <v/>
      </c>
      <c r="P1348" t="str">
        <f>if(Z1348=PROSES!$B$1,T1348,)</f>
        <v/>
      </c>
      <c r="Q1348" t="str">
        <f>if(X1348=PROSES!$B$1,T1348,)</f>
        <v/>
      </c>
      <c r="R1348" t="str">
        <f t="shared" si="16"/>
        <v>GISGAMBIR</v>
      </c>
      <c r="S1348" s="3"/>
      <c r="T1348" s="68" t="s">
        <v>4020</v>
      </c>
      <c r="U1348" s="68" t="s">
        <v>58</v>
      </c>
      <c r="V1348" s="68" t="s">
        <v>58</v>
      </c>
      <c r="W1348" s="68" t="s">
        <v>99</v>
      </c>
      <c r="X1348" s="68"/>
      <c r="Y1348" s="68" t="s">
        <v>4021</v>
      </c>
      <c r="Z1348" s="68" t="s">
        <v>850</v>
      </c>
      <c r="AA1348" s="68" t="s">
        <v>61</v>
      </c>
      <c r="AB1348" s="6"/>
      <c r="AC1348" s="6"/>
      <c r="AD1348" s="112">
        <v>0.0</v>
      </c>
      <c r="AE1348" s="112">
        <v>1.0</v>
      </c>
      <c r="AF1348" s="6"/>
      <c r="AG1348" s="112">
        <v>3.0</v>
      </c>
      <c r="AH1348" s="112">
        <v>1.0</v>
      </c>
      <c r="AI1348" s="68" t="s">
        <v>64</v>
      </c>
      <c r="AJ1348" s="112">
        <v>0.0</v>
      </c>
      <c r="AK1348" s="6"/>
      <c r="AL1348" s="6"/>
      <c r="AM1348" s="112">
        <v>0.0</v>
      </c>
      <c r="AN1348" s="112">
        <v>0.0</v>
      </c>
      <c r="AO1348" s="112">
        <v>100.0</v>
      </c>
      <c r="AP1348" s="112">
        <v>1.0</v>
      </c>
      <c r="AQ1348" s="112">
        <v>1.2</v>
      </c>
      <c r="AR1348" s="112">
        <v>0.6470027</v>
      </c>
      <c r="AS1348" s="112">
        <v>71.48104</v>
      </c>
      <c r="AT1348" s="112">
        <v>0.2055</v>
      </c>
      <c r="AU1348" s="112">
        <v>0.6135</v>
      </c>
      <c r="AV1348" s="112">
        <v>0.6555</v>
      </c>
      <c r="AW1348" s="112">
        <v>1.8405</v>
      </c>
      <c r="AX1348" s="112">
        <v>0.0</v>
      </c>
      <c r="AY1348" s="112">
        <v>0.673318</v>
      </c>
      <c r="AZ1348" s="112">
        <v>-1.621461</v>
      </c>
    </row>
    <row r="1349" hidden="1">
      <c r="A1349">
        <f t="shared" si="2"/>
        <v>0</v>
      </c>
      <c r="B1349" t="str">
        <f t="shared" si="3"/>
        <v/>
      </c>
      <c r="C1349" t="str">
        <f>if(and(D$4&gt;1,E1349=PROSES!$D$22),,D1349)</f>
        <v/>
      </c>
      <c r="D1349" s="1" t="str">
        <f>if(and(F$4&gt;1,F1349=PROSES!$B$10),,F1349)</f>
        <v/>
      </c>
      <c r="E1349" t="str">
        <f t="shared" si="4"/>
        <v/>
      </c>
      <c r="F1349" t="str">
        <f t="shared" si="5"/>
        <v/>
      </c>
      <c r="G1349" s="1" t="str">
        <f>if(Z1349=PROSES!$E$29,T1349,)</f>
        <v/>
      </c>
      <c r="H1349" t="str">
        <f>if(X1349=PROSES!$E$29,T1349,)</f>
        <v/>
      </c>
      <c r="I1349" t="str">
        <f t="shared" si="6"/>
        <v/>
      </c>
      <c r="J1349" t="str">
        <f>if(and($K$4&gt;1,R1349=PROSES!$C$2),,K1349)</f>
        <v/>
      </c>
      <c r="K1349" s="1" t="str">
        <f>if(and($L$4&gt;1,L1349=PROSES!$B$2),,L1349)</f>
        <v/>
      </c>
      <c r="L1349" t="str">
        <f t="shared" si="7"/>
        <v/>
      </c>
      <c r="M1349" t="str">
        <f>if(Z1349=PROSES!$B$3,T1349,)</f>
        <v/>
      </c>
      <c r="N1349" t="str">
        <f>if(X1349=PROSES!$B$3,T1349,)</f>
        <v/>
      </c>
      <c r="O1349" t="str">
        <f t="shared" si="8"/>
        <v/>
      </c>
      <c r="P1349" t="str">
        <f>if(Z1349=PROSES!$B$1,T1349,)</f>
        <v/>
      </c>
      <c r="Q1349" t="str">
        <f>if(X1349=PROSES!$B$1,T1349,)</f>
        <v/>
      </c>
      <c r="R1349" t="str">
        <f t="shared" si="16"/>
        <v>GISGAMBIR</v>
      </c>
      <c r="S1349" s="3"/>
      <c r="T1349" s="68" t="s">
        <v>4022</v>
      </c>
      <c r="U1349" s="68" t="s">
        <v>58</v>
      </c>
      <c r="V1349" s="68" t="s">
        <v>58</v>
      </c>
      <c r="W1349" s="68" t="s">
        <v>99</v>
      </c>
      <c r="X1349" s="68"/>
      <c r="Y1349" s="68" t="s">
        <v>4023</v>
      </c>
      <c r="Z1349" s="68" t="s">
        <v>850</v>
      </c>
      <c r="AA1349" s="68" t="s">
        <v>66</v>
      </c>
      <c r="AB1349" s="6"/>
      <c r="AC1349" s="6"/>
      <c r="AD1349" s="112">
        <v>0.0</v>
      </c>
      <c r="AE1349" s="112">
        <v>1.0</v>
      </c>
      <c r="AF1349" s="6"/>
      <c r="AG1349" s="112">
        <v>3.0</v>
      </c>
      <c r="AH1349" s="112">
        <v>1.0</v>
      </c>
      <c r="AI1349" s="68" t="s">
        <v>64</v>
      </c>
      <c r="AJ1349" s="112">
        <v>0.0</v>
      </c>
      <c r="AK1349" s="6"/>
      <c r="AL1349" s="6"/>
      <c r="AM1349" s="112">
        <v>0.0</v>
      </c>
      <c r="AN1349" s="112">
        <v>0.0</v>
      </c>
      <c r="AO1349" s="112">
        <v>100.0</v>
      </c>
      <c r="AP1349" s="112">
        <v>1.0</v>
      </c>
      <c r="AQ1349" s="112">
        <v>1.2</v>
      </c>
      <c r="AR1349" s="112">
        <v>0.6470027</v>
      </c>
      <c r="AS1349" s="112">
        <v>71.48104</v>
      </c>
      <c r="AT1349" s="112">
        <v>0.2055</v>
      </c>
      <c r="AU1349" s="112">
        <v>0.6135</v>
      </c>
      <c r="AV1349" s="112">
        <v>0.6555</v>
      </c>
      <c r="AW1349" s="112">
        <v>1.8405</v>
      </c>
      <c r="AX1349" s="112">
        <v>0.0</v>
      </c>
      <c r="AY1349" s="112">
        <v>0.673318</v>
      </c>
      <c r="AZ1349" s="112">
        <v>-1.621461</v>
      </c>
    </row>
    <row r="1350" hidden="1">
      <c r="A1350">
        <f t="shared" si="2"/>
        <v>0</v>
      </c>
      <c r="B1350" t="str">
        <f t="shared" si="3"/>
        <v/>
      </c>
      <c r="C1350" t="str">
        <f>if(and(D$4&gt;1,E1350=PROSES!$D$22),,D1350)</f>
        <v/>
      </c>
      <c r="D1350" s="1" t="str">
        <f>if(and(F$4&gt;1,F1350=PROSES!$B$10),,F1350)</f>
        <v/>
      </c>
      <c r="E1350" t="str">
        <f t="shared" si="4"/>
        <v/>
      </c>
      <c r="F1350" t="str">
        <f t="shared" si="5"/>
        <v/>
      </c>
      <c r="G1350" s="1" t="str">
        <f>if(Z1350=PROSES!$E$29,T1350,)</f>
        <v/>
      </c>
      <c r="H1350" t="str">
        <f>if(X1350=PROSES!$E$29,T1350,)</f>
        <v/>
      </c>
      <c r="I1350" t="str">
        <f t="shared" si="6"/>
        <v/>
      </c>
      <c r="J1350" t="str">
        <f>if(and($K$4&gt;1,R1350=PROSES!$C$2),,K1350)</f>
        <v/>
      </c>
      <c r="K1350" s="1" t="str">
        <f>if(and($L$4&gt;1,L1350=PROSES!$B$2),,L1350)</f>
        <v/>
      </c>
      <c r="L1350" t="str">
        <f t="shared" si="7"/>
        <v/>
      </c>
      <c r="M1350" t="str">
        <f>if(Z1350=PROSES!$B$3,T1350,)</f>
        <v/>
      </c>
      <c r="N1350" t="str">
        <f>if(X1350=PROSES!$B$3,T1350,)</f>
        <v/>
      </c>
      <c r="O1350" t="str">
        <f t="shared" si="8"/>
        <v/>
      </c>
      <c r="P1350" t="str">
        <f>if(Z1350=PROSES!$B$1,T1350,)</f>
        <v/>
      </c>
      <c r="Q1350" t="str">
        <f>if(X1350=PROSES!$B$1,T1350,)</f>
        <v/>
      </c>
      <c r="R1350" t="str">
        <f t="shared" si="16"/>
        <v>PULOMAS</v>
      </c>
      <c r="S1350" s="3"/>
      <c r="T1350" s="68" t="s">
        <v>4024</v>
      </c>
      <c r="U1350" s="68" t="s">
        <v>58</v>
      </c>
      <c r="V1350" s="68" t="s">
        <v>58</v>
      </c>
      <c r="W1350" s="68" t="s">
        <v>99</v>
      </c>
      <c r="X1350" s="68"/>
      <c r="Y1350" s="68" t="s">
        <v>4025</v>
      </c>
      <c r="Z1350" s="68" t="s">
        <v>574</v>
      </c>
      <c r="AA1350" s="68" t="s">
        <v>61</v>
      </c>
      <c r="AB1350" s="6"/>
      <c r="AC1350" s="6"/>
      <c r="AD1350" s="112">
        <v>0.0</v>
      </c>
      <c r="AE1350" s="112">
        <v>1.0</v>
      </c>
      <c r="AF1350" s="6"/>
      <c r="AG1350" s="112">
        <v>3.78</v>
      </c>
      <c r="AH1350" s="112">
        <v>1.0</v>
      </c>
      <c r="AI1350" s="68" t="s">
        <v>64</v>
      </c>
      <c r="AJ1350" s="112">
        <v>0.0</v>
      </c>
      <c r="AK1350" s="6"/>
      <c r="AL1350" s="6"/>
      <c r="AM1350" s="112">
        <v>0.0</v>
      </c>
      <c r="AN1350" s="112">
        <v>0.0</v>
      </c>
      <c r="AO1350" s="112">
        <v>100.0</v>
      </c>
      <c r="AP1350" s="112">
        <v>1.0</v>
      </c>
      <c r="AQ1350" s="112">
        <v>1.2</v>
      </c>
      <c r="AR1350" s="112">
        <v>0.8152234</v>
      </c>
      <c r="AS1350" s="112">
        <v>71.48104</v>
      </c>
      <c r="AT1350" s="112">
        <v>0.25893</v>
      </c>
      <c r="AU1350" s="112">
        <v>0.77301</v>
      </c>
      <c r="AV1350" s="112">
        <v>0.82593</v>
      </c>
      <c r="AW1350" s="112">
        <v>2.31903</v>
      </c>
      <c r="AX1350" s="112">
        <v>0.0</v>
      </c>
      <c r="AY1350" s="112">
        <v>0.673318</v>
      </c>
      <c r="AZ1350" s="112">
        <v>-1.621461</v>
      </c>
    </row>
    <row r="1351" hidden="1">
      <c r="A1351">
        <f t="shared" si="2"/>
        <v>0</v>
      </c>
      <c r="B1351" t="str">
        <f t="shared" si="3"/>
        <v/>
      </c>
      <c r="C1351" t="str">
        <f>if(and(D$4&gt;1,E1351=PROSES!$D$22),,D1351)</f>
        <v/>
      </c>
      <c r="D1351" s="1" t="str">
        <f>if(and(F$4&gt;1,F1351=PROSES!$B$10),,F1351)</f>
        <v/>
      </c>
      <c r="E1351" t="str">
        <f t="shared" si="4"/>
        <v/>
      </c>
      <c r="F1351" t="str">
        <f t="shared" si="5"/>
        <v/>
      </c>
      <c r="G1351" s="1" t="str">
        <f>if(Z1351=PROSES!$E$29,T1351,)</f>
        <v/>
      </c>
      <c r="H1351" t="str">
        <f>if(X1351=PROSES!$E$29,T1351,)</f>
        <v/>
      </c>
      <c r="I1351" t="str">
        <f t="shared" si="6"/>
        <v/>
      </c>
      <c r="J1351" t="str">
        <f>if(and($K$4&gt;1,R1351=PROSES!$C$2),,K1351)</f>
        <v/>
      </c>
      <c r="K1351" s="1" t="str">
        <f>if(and($L$4&gt;1,L1351=PROSES!$B$2),,L1351)</f>
        <v/>
      </c>
      <c r="L1351" t="str">
        <f t="shared" si="7"/>
        <v/>
      </c>
      <c r="M1351" t="str">
        <f>if(Z1351=PROSES!$B$3,T1351,)</f>
        <v/>
      </c>
      <c r="N1351" t="str">
        <f>if(X1351=PROSES!$B$3,T1351,)</f>
        <v/>
      </c>
      <c r="O1351" t="str">
        <f t="shared" si="8"/>
        <v/>
      </c>
      <c r="P1351" t="str">
        <f>if(Z1351=PROSES!$B$1,T1351,)</f>
        <v/>
      </c>
      <c r="Q1351" t="str">
        <f>if(X1351=PROSES!$B$1,T1351,)</f>
        <v/>
      </c>
      <c r="R1351" t="str">
        <f t="shared" si="16"/>
        <v>TANAH TINGGI</v>
      </c>
      <c r="S1351" s="3"/>
      <c r="T1351" s="68" t="s">
        <v>4026</v>
      </c>
      <c r="U1351" s="68" t="s">
        <v>58</v>
      </c>
      <c r="V1351" s="68" t="s">
        <v>58</v>
      </c>
      <c r="W1351" s="68" t="s">
        <v>99</v>
      </c>
      <c r="X1351" s="68"/>
      <c r="Y1351" s="68" t="s">
        <v>4027</v>
      </c>
      <c r="Z1351" s="68" t="s">
        <v>1669</v>
      </c>
      <c r="AA1351" s="68" t="s">
        <v>61</v>
      </c>
      <c r="AB1351" s="6"/>
      <c r="AC1351" s="6"/>
      <c r="AD1351" s="112">
        <v>0.0</v>
      </c>
      <c r="AE1351" s="112">
        <v>1.0</v>
      </c>
      <c r="AF1351" s="6"/>
      <c r="AG1351" s="112">
        <v>3.66</v>
      </c>
      <c r="AH1351" s="112">
        <v>1.0</v>
      </c>
      <c r="AI1351" s="68" t="s">
        <v>64</v>
      </c>
      <c r="AJ1351" s="112">
        <v>0.0</v>
      </c>
      <c r="AK1351" s="6"/>
      <c r="AL1351" s="6"/>
      <c r="AM1351" s="112">
        <v>0.0</v>
      </c>
      <c r="AN1351" s="112">
        <v>0.0</v>
      </c>
      <c r="AO1351" s="112">
        <v>100.0</v>
      </c>
      <c r="AP1351" s="112">
        <v>1.0</v>
      </c>
      <c r="AQ1351" s="112">
        <v>1.2</v>
      </c>
      <c r="AR1351" s="112">
        <v>0.7893434</v>
      </c>
      <c r="AS1351" s="112">
        <v>71.48104</v>
      </c>
      <c r="AT1351" s="112">
        <v>0.25071</v>
      </c>
      <c r="AU1351" s="112">
        <v>0.74847</v>
      </c>
      <c r="AV1351" s="112">
        <v>0.79971</v>
      </c>
      <c r="AW1351" s="112">
        <v>2.24541</v>
      </c>
      <c r="AX1351" s="112">
        <v>0.0</v>
      </c>
      <c r="AY1351" s="112">
        <v>0.673318</v>
      </c>
      <c r="AZ1351" s="112">
        <v>-1.621461</v>
      </c>
    </row>
    <row r="1352" hidden="1">
      <c r="A1352">
        <f t="shared" si="2"/>
        <v>0</v>
      </c>
      <c r="B1352" t="str">
        <f t="shared" si="3"/>
        <v/>
      </c>
      <c r="C1352" t="str">
        <f>if(and(D$4&gt;1,E1352=PROSES!$D$22),,D1352)</f>
        <v/>
      </c>
      <c r="D1352" s="1" t="str">
        <f>if(and(F$4&gt;1,F1352=PROSES!$B$10),,F1352)</f>
        <v/>
      </c>
      <c r="E1352" t="str">
        <f t="shared" si="4"/>
        <v/>
      </c>
      <c r="F1352" t="str">
        <f t="shared" si="5"/>
        <v/>
      </c>
      <c r="G1352" s="1" t="str">
        <f>if(Z1352=PROSES!$E$29,T1352,)</f>
        <v/>
      </c>
      <c r="H1352" t="str">
        <f>if(X1352=PROSES!$E$29,T1352,)</f>
        <v/>
      </c>
      <c r="I1352" t="str">
        <f t="shared" si="6"/>
        <v/>
      </c>
      <c r="J1352" t="str">
        <f>if(and($K$4&gt;1,R1352=PROSES!$C$2),,K1352)</f>
        <v/>
      </c>
      <c r="K1352" s="1" t="str">
        <f>if(and($L$4&gt;1,L1352=PROSES!$B$2),,L1352)</f>
        <v/>
      </c>
      <c r="L1352" t="str">
        <f t="shared" si="7"/>
        <v/>
      </c>
      <c r="M1352" t="str">
        <f>if(Z1352=PROSES!$B$3,T1352,)</f>
        <v/>
      </c>
      <c r="N1352" t="str">
        <f>if(X1352=PROSES!$B$3,T1352,)</f>
        <v/>
      </c>
      <c r="O1352" t="str">
        <f t="shared" si="8"/>
        <v/>
      </c>
      <c r="P1352" t="str">
        <f>if(Z1352=PROSES!$B$1,T1352,)</f>
        <v/>
      </c>
      <c r="Q1352" t="str">
        <f>if(X1352=PROSES!$B$1,T1352,)</f>
        <v/>
      </c>
      <c r="R1352" t="str">
        <f t="shared" si="16"/>
        <v/>
      </c>
      <c r="S1352" s="3"/>
      <c r="T1352" s="68" t="s">
        <v>4028</v>
      </c>
      <c r="U1352" s="68" t="s">
        <v>58</v>
      </c>
      <c r="V1352" s="68" t="s">
        <v>58</v>
      </c>
      <c r="W1352" s="68" t="s">
        <v>852</v>
      </c>
      <c r="X1352" s="68"/>
      <c r="Y1352" s="68" t="s">
        <v>3997</v>
      </c>
      <c r="Z1352" s="68"/>
      <c r="AA1352" s="68" t="s">
        <v>4021</v>
      </c>
      <c r="AB1352" s="6"/>
      <c r="AC1352" s="6"/>
      <c r="AD1352" s="112">
        <v>0.0</v>
      </c>
      <c r="AE1352" s="112">
        <v>1.0</v>
      </c>
      <c r="AF1352" s="6"/>
      <c r="AG1352" s="112">
        <v>0.0866</v>
      </c>
      <c r="AH1352" s="112">
        <v>1.0</v>
      </c>
      <c r="AI1352" s="68" t="s">
        <v>64</v>
      </c>
      <c r="AJ1352" s="112">
        <v>0.0</v>
      </c>
      <c r="AK1352" s="6"/>
      <c r="AL1352" s="6"/>
      <c r="AM1352" s="112">
        <v>0.0</v>
      </c>
      <c r="AN1352" s="112">
        <v>0.0</v>
      </c>
      <c r="AO1352" s="112">
        <v>100.0</v>
      </c>
      <c r="AP1352" s="112">
        <v>1.0</v>
      </c>
      <c r="AQ1352" s="112">
        <v>1.99</v>
      </c>
      <c r="AR1352" s="112">
        <v>0.02080374</v>
      </c>
      <c r="AS1352" s="112">
        <v>81.3572</v>
      </c>
      <c r="AT1352" s="112">
        <v>0.00312626</v>
      </c>
      <c r="AU1352" s="112">
        <v>0.0205675</v>
      </c>
      <c r="AV1352" s="112">
        <v>0.0161076</v>
      </c>
      <c r="AW1352" s="112">
        <v>0.0616592</v>
      </c>
      <c r="AX1352" s="112">
        <v>0.0</v>
      </c>
      <c r="AY1352" s="112">
        <v>0.6904756</v>
      </c>
      <c r="AZ1352" s="112">
        <v>-8.889122</v>
      </c>
    </row>
    <row r="1353" hidden="1">
      <c r="A1353">
        <f t="shared" si="2"/>
        <v>0</v>
      </c>
      <c r="B1353" t="str">
        <f t="shared" si="3"/>
        <v/>
      </c>
      <c r="C1353" t="str">
        <f>if(and(D$4&gt;1,E1353=PROSES!$D$22),,D1353)</f>
        <v/>
      </c>
      <c r="D1353" s="1" t="str">
        <f>if(and(F$4&gt;1,F1353=PROSES!$B$10),,F1353)</f>
        <v/>
      </c>
      <c r="E1353" t="str">
        <f t="shared" si="4"/>
        <v/>
      </c>
      <c r="F1353" t="str">
        <f t="shared" si="5"/>
        <v/>
      </c>
      <c r="G1353" s="1" t="str">
        <f>if(Z1353=PROSES!$E$29,T1353,)</f>
        <v/>
      </c>
      <c r="H1353" t="str">
        <f>if(X1353=PROSES!$E$29,T1353,)</f>
        <v/>
      </c>
      <c r="I1353" t="str">
        <f t="shared" si="6"/>
        <v/>
      </c>
      <c r="J1353" t="str">
        <f>if(and($K$4&gt;1,R1353=PROSES!$C$2),,K1353)</f>
        <v/>
      </c>
      <c r="K1353" s="1" t="str">
        <f>if(and($L$4&gt;1,L1353=PROSES!$B$2),,L1353)</f>
        <v/>
      </c>
      <c r="L1353" t="str">
        <f t="shared" si="7"/>
        <v/>
      </c>
      <c r="M1353" t="str">
        <f>if(Z1353=PROSES!$B$3,T1353,)</f>
        <v/>
      </c>
      <c r="N1353" t="str">
        <f>if(X1353=PROSES!$B$3,T1353,)</f>
        <v/>
      </c>
      <c r="O1353" t="str">
        <f t="shared" si="8"/>
        <v/>
      </c>
      <c r="P1353" t="str">
        <f>if(Z1353=PROSES!$B$1,T1353,)</f>
        <v/>
      </c>
      <c r="Q1353" t="str">
        <f>if(X1353=PROSES!$B$1,T1353,)</f>
        <v/>
      </c>
      <c r="R1353" t="str">
        <f t="shared" si="16"/>
        <v/>
      </c>
      <c r="S1353" s="3"/>
      <c r="T1353" s="68" t="s">
        <v>4029</v>
      </c>
      <c r="U1353" s="68" t="s">
        <v>58</v>
      </c>
      <c r="V1353" s="68" t="s">
        <v>58</v>
      </c>
      <c r="W1353" s="68" t="s">
        <v>852</v>
      </c>
      <c r="X1353" s="68"/>
      <c r="Y1353" s="68" t="s">
        <v>4023</v>
      </c>
      <c r="Z1353" s="68"/>
      <c r="AA1353" s="68" t="s">
        <v>3999</v>
      </c>
      <c r="AB1353" s="6"/>
      <c r="AC1353" s="6"/>
      <c r="AD1353" s="112">
        <v>0.0</v>
      </c>
      <c r="AE1353" s="112">
        <v>1.0</v>
      </c>
      <c r="AF1353" s="6"/>
      <c r="AG1353" s="112">
        <v>0.0866</v>
      </c>
      <c r="AH1353" s="112">
        <v>1.0</v>
      </c>
      <c r="AI1353" s="68" t="s">
        <v>64</v>
      </c>
      <c r="AJ1353" s="112">
        <v>0.0</v>
      </c>
      <c r="AK1353" s="6"/>
      <c r="AL1353" s="6"/>
      <c r="AM1353" s="112">
        <v>0.0</v>
      </c>
      <c r="AN1353" s="112">
        <v>0.0</v>
      </c>
      <c r="AO1353" s="112">
        <v>100.0</v>
      </c>
      <c r="AP1353" s="112">
        <v>1.0</v>
      </c>
      <c r="AQ1353" s="112">
        <v>1.99</v>
      </c>
      <c r="AR1353" s="112">
        <v>0.02080374</v>
      </c>
      <c r="AS1353" s="112">
        <v>81.3572</v>
      </c>
      <c r="AT1353" s="112">
        <v>0.00312626</v>
      </c>
      <c r="AU1353" s="112">
        <v>0.0205675</v>
      </c>
      <c r="AV1353" s="112">
        <v>0.0161076</v>
      </c>
      <c r="AW1353" s="112">
        <v>0.0616592</v>
      </c>
      <c r="AX1353" s="112">
        <v>0.0</v>
      </c>
      <c r="AY1353" s="112">
        <v>0.6904756</v>
      </c>
      <c r="AZ1353" s="112">
        <v>-8.889122</v>
      </c>
    </row>
    <row r="1354" hidden="1">
      <c r="A1354">
        <f t="shared" si="2"/>
        <v>0</v>
      </c>
      <c r="B1354" t="str">
        <f t="shared" si="3"/>
        <v/>
      </c>
      <c r="C1354" t="str">
        <f>if(and(D$4&gt;1,E1354=PROSES!$D$22),,D1354)</f>
        <v/>
      </c>
      <c r="D1354" s="1" t="str">
        <f>if(and(F$4&gt;1,F1354=PROSES!$B$10),,F1354)</f>
        <v/>
      </c>
      <c r="E1354" t="str">
        <f t="shared" si="4"/>
        <v/>
      </c>
      <c r="F1354" t="str">
        <f t="shared" si="5"/>
        <v/>
      </c>
      <c r="G1354" s="1" t="str">
        <f>if(Z1354=PROSES!$E$29,T1354,)</f>
        <v/>
      </c>
      <c r="H1354" t="str">
        <f>if(X1354=PROSES!$E$29,T1354,)</f>
        <v/>
      </c>
      <c r="I1354" t="str">
        <f t="shared" si="6"/>
        <v/>
      </c>
      <c r="J1354" t="str">
        <f>if(and($K$4&gt;1,R1354=PROSES!$C$2),,K1354)</f>
        <v/>
      </c>
      <c r="K1354" s="1" t="str">
        <f>if(and($L$4&gt;1,L1354=PROSES!$B$2),,L1354)</f>
        <v/>
      </c>
      <c r="L1354" t="str">
        <f t="shared" si="7"/>
        <v/>
      </c>
      <c r="M1354" t="str">
        <f>if(Z1354=PROSES!$B$3,T1354,)</f>
        <v/>
      </c>
      <c r="N1354" t="str">
        <f>if(X1354=PROSES!$B$3,T1354,)</f>
        <v/>
      </c>
      <c r="O1354" t="str">
        <f t="shared" si="8"/>
        <v/>
      </c>
      <c r="P1354" t="str">
        <f>if(Z1354=PROSES!$B$1,T1354,)</f>
        <v/>
      </c>
      <c r="Q1354" t="str">
        <f>if(X1354=PROSES!$B$1,T1354,)</f>
        <v/>
      </c>
      <c r="R1354" t="str">
        <f t="shared" si="16"/>
        <v/>
      </c>
      <c r="S1354" s="3"/>
      <c r="T1354" s="68" t="s">
        <v>4030</v>
      </c>
      <c r="U1354" s="68" t="s">
        <v>58</v>
      </c>
      <c r="V1354" s="68" t="s">
        <v>58</v>
      </c>
      <c r="W1354" s="114" t="s">
        <v>852</v>
      </c>
      <c r="X1354" s="68"/>
      <c r="Y1354" s="68" t="s">
        <v>4001</v>
      </c>
      <c r="Z1354" s="68"/>
      <c r="AA1354" s="68" t="s">
        <v>4025</v>
      </c>
      <c r="AB1354" s="6"/>
      <c r="AC1354" s="6"/>
      <c r="AD1354" s="112">
        <v>0.0</v>
      </c>
      <c r="AE1354" s="112">
        <v>1.0</v>
      </c>
      <c r="AF1354" s="6"/>
      <c r="AG1354" s="112">
        <v>0.0913</v>
      </c>
      <c r="AH1354" s="112">
        <v>1.0</v>
      </c>
      <c r="AI1354" s="68" t="s">
        <v>64</v>
      </c>
      <c r="AJ1354" s="112">
        <v>0.0</v>
      </c>
      <c r="AK1354" s="6"/>
      <c r="AL1354" s="6"/>
      <c r="AM1354" s="112">
        <v>0.0</v>
      </c>
      <c r="AN1354" s="112">
        <v>0.0</v>
      </c>
      <c r="AO1354" s="112">
        <v>100.0</v>
      </c>
      <c r="AP1354" s="112">
        <v>1.0</v>
      </c>
      <c r="AQ1354" s="112">
        <v>1.99</v>
      </c>
      <c r="AR1354" s="112">
        <v>0.02193281</v>
      </c>
      <c r="AS1354" s="112">
        <v>81.3572</v>
      </c>
      <c r="AT1354" s="112">
        <v>0.00329593</v>
      </c>
      <c r="AU1354" s="112">
        <v>0.02168375</v>
      </c>
      <c r="AV1354" s="112">
        <v>0.0169818</v>
      </c>
      <c r="AW1354" s="112">
        <v>0.0650056</v>
      </c>
      <c r="AX1354" s="112">
        <v>0.0</v>
      </c>
      <c r="AY1354" s="112">
        <v>0.6904756</v>
      </c>
      <c r="AZ1354" s="112">
        <v>-8.889122</v>
      </c>
    </row>
    <row r="1355" hidden="1">
      <c r="A1355">
        <f t="shared" si="2"/>
        <v>0</v>
      </c>
      <c r="B1355" t="str">
        <f t="shared" si="3"/>
        <v/>
      </c>
      <c r="C1355" t="str">
        <f>if(and(D$4&gt;1,E1355=PROSES!$D$22),,D1355)</f>
        <v/>
      </c>
      <c r="D1355" s="1" t="str">
        <f>if(and(F$4&gt;1,F1355=PROSES!$B$10),,F1355)</f>
        <v/>
      </c>
      <c r="E1355" t="str">
        <f t="shared" si="4"/>
        <v/>
      </c>
      <c r="F1355" t="str">
        <f t="shared" si="5"/>
        <v/>
      </c>
      <c r="G1355" s="1" t="str">
        <f>if(Z1355=PROSES!$E$29,T1355,)</f>
        <v/>
      </c>
      <c r="H1355" t="str">
        <f>if(X1355=PROSES!$E$29,T1355,)</f>
        <v/>
      </c>
      <c r="I1355" t="str">
        <f t="shared" si="6"/>
        <v/>
      </c>
      <c r="J1355" t="str">
        <f>if(and($K$4&gt;1,R1355=PROSES!$C$2),,K1355)</f>
        <v/>
      </c>
      <c r="K1355" s="1" t="str">
        <f>if(and($L$4&gt;1,L1355=PROSES!$B$2),,L1355)</f>
        <v/>
      </c>
      <c r="L1355" t="str">
        <f t="shared" si="7"/>
        <v/>
      </c>
      <c r="M1355" t="str">
        <f>if(Z1355=PROSES!$B$3,T1355,)</f>
        <v/>
      </c>
      <c r="N1355" t="str">
        <f>if(X1355=PROSES!$B$3,T1355,)</f>
        <v/>
      </c>
      <c r="O1355" t="str">
        <f t="shared" si="8"/>
        <v/>
      </c>
      <c r="P1355" t="str">
        <f>if(Z1355=PROSES!$B$1,T1355,)</f>
        <v/>
      </c>
      <c r="Q1355" t="str">
        <f>if(X1355=PROSES!$B$1,T1355,)</f>
        <v/>
      </c>
      <c r="R1355" t="str">
        <f t="shared" si="16"/>
        <v/>
      </c>
      <c r="S1355" s="3"/>
      <c r="T1355" s="68" t="s">
        <v>4031</v>
      </c>
      <c r="U1355" s="68" t="s">
        <v>58</v>
      </c>
      <c r="V1355" s="68" t="s">
        <v>58</v>
      </c>
      <c r="W1355" s="114" t="s">
        <v>852</v>
      </c>
      <c r="X1355" s="68"/>
      <c r="Y1355" s="68" t="s">
        <v>4003</v>
      </c>
      <c r="Z1355" s="68"/>
      <c r="AA1355" s="68" t="s">
        <v>4027</v>
      </c>
      <c r="AB1355" s="6"/>
      <c r="AC1355" s="6"/>
      <c r="AD1355" s="112">
        <v>0.0</v>
      </c>
      <c r="AE1355" s="112">
        <v>1.0</v>
      </c>
      <c r="AF1355" s="6"/>
      <c r="AG1355" s="112">
        <v>0.0913</v>
      </c>
      <c r="AH1355" s="112">
        <v>1.0</v>
      </c>
      <c r="AI1355" s="68" t="s">
        <v>64</v>
      </c>
      <c r="AJ1355" s="112">
        <v>0.0</v>
      </c>
      <c r="AK1355" s="6"/>
      <c r="AL1355" s="6"/>
      <c r="AM1355" s="112">
        <v>0.0</v>
      </c>
      <c r="AN1355" s="112">
        <v>0.0</v>
      </c>
      <c r="AO1355" s="112">
        <v>100.0</v>
      </c>
      <c r="AP1355" s="112">
        <v>1.0</v>
      </c>
      <c r="AQ1355" s="112">
        <v>1.99</v>
      </c>
      <c r="AR1355" s="112">
        <v>0.02193281</v>
      </c>
      <c r="AS1355" s="112">
        <v>81.3572</v>
      </c>
      <c r="AT1355" s="112">
        <v>0.00329593</v>
      </c>
      <c r="AU1355" s="112">
        <v>0.02168375</v>
      </c>
      <c r="AV1355" s="112">
        <v>0.0169818</v>
      </c>
      <c r="AW1355" s="112">
        <v>0.0650056</v>
      </c>
      <c r="AX1355" s="112">
        <v>0.0</v>
      </c>
      <c r="AY1355" s="112">
        <v>0.6904756</v>
      </c>
      <c r="AZ1355" s="112">
        <v>-8.889122</v>
      </c>
    </row>
    <row r="1356" hidden="1">
      <c r="A1356">
        <f t="shared" si="2"/>
        <v>0</v>
      </c>
      <c r="B1356" t="str">
        <f t="shared" si="3"/>
        <v/>
      </c>
      <c r="C1356" t="str">
        <f>if(and(D$4&gt;1,E1356=PROSES!$D$22),,D1356)</f>
        <v/>
      </c>
      <c r="D1356" s="1" t="str">
        <f>if(and(F$4&gt;1,F1356=PROSES!$B$10),,F1356)</f>
        <v/>
      </c>
      <c r="E1356" t="str">
        <f t="shared" si="4"/>
        <v/>
      </c>
      <c r="F1356" t="str">
        <f t="shared" si="5"/>
        <v/>
      </c>
      <c r="G1356" s="1" t="str">
        <f>if(Z1356=PROSES!$E$29,T1356,)</f>
        <v/>
      </c>
      <c r="H1356" t="str">
        <f>if(X1356=PROSES!$E$29,T1356,)</f>
        <v/>
      </c>
      <c r="I1356" t="str">
        <f t="shared" si="6"/>
        <v/>
      </c>
      <c r="J1356" t="str">
        <f>if(and($K$4&gt;1,R1356=PROSES!$C$2),,K1356)</f>
        <v/>
      </c>
      <c r="K1356" s="1" t="str">
        <f>if(and($L$4&gt;1,L1356=PROSES!$B$2),,L1356)</f>
        <v/>
      </c>
      <c r="L1356" t="str">
        <f t="shared" si="7"/>
        <v/>
      </c>
      <c r="M1356" t="str">
        <f>if(Z1356=PROSES!$B$3,T1356,)</f>
        <v/>
      </c>
      <c r="N1356" t="str">
        <f>if(X1356=PROSES!$B$3,T1356,)</f>
        <v/>
      </c>
      <c r="O1356" t="str">
        <f t="shared" si="8"/>
        <v/>
      </c>
      <c r="P1356" t="str">
        <f>if(Z1356=PROSES!$B$1,T1356,)</f>
        <v/>
      </c>
      <c r="Q1356" t="str">
        <f>if(X1356=PROSES!$B$1,T1356,)</f>
        <v/>
      </c>
      <c r="R1356" t="str">
        <f t="shared" si="16"/>
        <v>SAWAHAN5KUPANG5</v>
      </c>
      <c r="S1356" s="3"/>
      <c r="T1356" s="68" t="s">
        <v>2111</v>
      </c>
      <c r="U1356" s="68" t="s">
        <v>82</v>
      </c>
      <c r="V1356" s="68" t="s">
        <v>82</v>
      </c>
      <c r="W1356" s="68" t="s">
        <v>205</v>
      </c>
      <c r="X1356" s="68" t="s">
        <v>1908</v>
      </c>
      <c r="Y1356" s="68" t="s">
        <v>85</v>
      </c>
      <c r="Z1356" s="68" t="s">
        <v>2112</v>
      </c>
      <c r="AA1356" s="68" t="s">
        <v>85</v>
      </c>
      <c r="AB1356" s="6"/>
      <c r="AC1356" s="6"/>
      <c r="AD1356" s="112">
        <v>0.0</v>
      </c>
      <c r="AE1356" s="112">
        <v>1.0</v>
      </c>
      <c r="AF1356" s="6"/>
      <c r="AG1356" s="112">
        <v>4.05</v>
      </c>
      <c r="AH1356" s="112">
        <v>1.0</v>
      </c>
      <c r="AI1356" s="68" t="s">
        <v>64</v>
      </c>
      <c r="AJ1356" s="112">
        <v>0.0</v>
      </c>
      <c r="AK1356" s="6"/>
      <c r="AL1356" s="6"/>
      <c r="AM1356" s="112">
        <v>0.0</v>
      </c>
      <c r="AN1356" s="112">
        <v>0.0</v>
      </c>
      <c r="AO1356" s="112">
        <v>100.0</v>
      </c>
      <c r="AP1356" s="112">
        <v>1.0</v>
      </c>
      <c r="AQ1356" s="112">
        <v>0.92</v>
      </c>
      <c r="AR1356" s="112">
        <v>0.4648958</v>
      </c>
      <c r="AS1356" s="112">
        <v>72.87525</v>
      </c>
      <c r="AT1356" s="112">
        <v>0.13689</v>
      </c>
      <c r="AU1356" s="112">
        <v>0.444285</v>
      </c>
      <c r="AV1356" s="112">
        <v>0.74439</v>
      </c>
      <c r="AW1356" s="112">
        <v>1.332855</v>
      </c>
      <c r="AX1356" s="112">
        <v>0.0</v>
      </c>
      <c r="AY1356" s="112">
        <v>0.771778</v>
      </c>
      <c r="AZ1356" s="112">
        <v>-17.23499</v>
      </c>
    </row>
    <row r="1357" hidden="1">
      <c r="A1357">
        <f t="shared" si="2"/>
        <v>0</v>
      </c>
      <c r="B1357" t="str">
        <f t="shared" si="3"/>
        <v/>
      </c>
      <c r="C1357" t="str">
        <f>if(and(D$4&gt;1,E1357=PROSES!$D$22),,D1357)</f>
        <v/>
      </c>
      <c r="D1357" s="1" t="str">
        <f>if(and(F$4&gt;1,F1357=PROSES!$B$10),,F1357)</f>
        <v/>
      </c>
      <c r="E1357" t="str">
        <f t="shared" si="4"/>
        <v/>
      </c>
      <c r="F1357" t="str">
        <f t="shared" si="5"/>
        <v/>
      </c>
      <c r="G1357" s="1" t="str">
        <f>if(Z1357=PROSES!$E$29,T1357,)</f>
        <v/>
      </c>
      <c r="H1357" t="str">
        <f>if(X1357=PROSES!$E$29,T1357,)</f>
        <v/>
      </c>
      <c r="I1357" t="str">
        <f t="shared" si="6"/>
        <v/>
      </c>
      <c r="J1357" t="str">
        <f>if(and($K$4&gt;1,R1357=PROSES!$C$2),,K1357)</f>
        <v/>
      </c>
      <c r="K1357" s="1" t="str">
        <f>if(and($L$4&gt;1,L1357=PROSES!$B$2),,L1357)</f>
        <v/>
      </c>
      <c r="L1357" t="str">
        <f t="shared" si="7"/>
        <v/>
      </c>
      <c r="M1357" t="str">
        <f>if(Z1357=PROSES!$B$3,T1357,)</f>
        <v/>
      </c>
      <c r="N1357" t="str">
        <f>if(X1357=PROSES!$B$3,T1357,)</f>
        <v/>
      </c>
      <c r="O1357" t="str">
        <f t="shared" si="8"/>
        <v/>
      </c>
      <c r="P1357" t="str">
        <f>if(Z1357=PROSES!$B$1,T1357,)</f>
        <v/>
      </c>
      <c r="Q1357" t="str">
        <f>if(X1357=PROSES!$B$1,T1357,)</f>
        <v/>
      </c>
      <c r="R1357" t="str">
        <f t="shared" si="16"/>
        <v>SAWAHAN5KUPANG5</v>
      </c>
      <c r="S1357" s="3"/>
      <c r="T1357" s="68" t="s">
        <v>2113</v>
      </c>
      <c r="U1357" s="68" t="s">
        <v>82</v>
      </c>
      <c r="V1357" s="68" t="s">
        <v>82</v>
      </c>
      <c r="W1357" s="68" t="s">
        <v>205</v>
      </c>
      <c r="X1357" s="68" t="s">
        <v>1908</v>
      </c>
      <c r="Y1357" s="68" t="s">
        <v>88</v>
      </c>
      <c r="Z1357" s="68" t="s">
        <v>2112</v>
      </c>
      <c r="AA1357" s="68" t="s">
        <v>88</v>
      </c>
      <c r="AB1357" s="6"/>
      <c r="AC1357" s="6"/>
      <c r="AD1357" s="112">
        <v>0.0</v>
      </c>
      <c r="AE1357" s="112">
        <v>1.0</v>
      </c>
      <c r="AF1357" s="6"/>
      <c r="AG1357" s="112">
        <v>4.05</v>
      </c>
      <c r="AH1357" s="112">
        <v>1.0</v>
      </c>
      <c r="AI1357" s="68" t="s">
        <v>64</v>
      </c>
      <c r="AJ1357" s="112">
        <v>0.0</v>
      </c>
      <c r="AK1357" s="6"/>
      <c r="AL1357" s="6"/>
      <c r="AM1357" s="112">
        <v>0.0</v>
      </c>
      <c r="AN1357" s="112">
        <v>0.0</v>
      </c>
      <c r="AO1357" s="112">
        <v>100.0</v>
      </c>
      <c r="AP1357" s="112">
        <v>1.0</v>
      </c>
      <c r="AQ1357" s="112">
        <v>0.92</v>
      </c>
      <c r="AR1357" s="112">
        <v>0.4648958</v>
      </c>
      <c r="AS1357" s="112">
        <v>72.87525</v>
      </c>
      <c r="AT1357" s="112">
        <v>0.13689</v>
      </c>
      <c r="AU1357" s="112">
        <v>0.444285</v>
      </c>
      <c r="AV1357" s="112">
        <v>0.74439</v>
      </c>
      <c r="AW1357" s="112">
        <v>1.332855</v>
      </c>
      <c r="AX1357" s="112">
        <v>0.0</v>
      </c>
      <c r="AY1357" s="112">
        <v>0.771778</v>
      </c>
      <c r="AZ1357" s="112">
        <v>-17.23499</v>
      </c>
    </row>
    <row r="1358" hidden="1">
      <c r="A1358">
        <f t="shared" si="2"/>
        <v>0</v>
      </c>
      <c r="B1358" t="str">
        <f t="shared" si="3"/>
        <v/>
      </c>
      <c r="C1358" t="str">
        <f>if(and(D$4&gt;1,E1358=PROSES!$D$22),,D1358)</f>
        <v/>
      </c>
      <c r="D1358" s="1" t="str">
        <f>if(and(F$4&gt;1,F1358=PROSES!$B$10),,F1358)</f>
        <v/>
      </c>
      <c r="E1358" t="str">
        <f t="shared" si="4"/>
        <v/>
      </c>
      <c r="F1358" t="str">
        <f t="shared" si="5"/>
        <v/>
      </c>
      <c r="G1358" s="1" t="str">
        <f>if(Z1358=PROSES!$E$29,T1358,)</f>
        <v/>
      </c>
      <c r="H1358" t="str">
        <f>if(X1358=PROSES!$E$29,T1358,)</f>
        <v/>
      </c>
      <c r="I1358" t="str">
        <f t="shared" si="6"/>
        <v/>
      </c>
      <c r="J1358" t="str">
        <f>if(and($K$4&gt;1,R1358=PROSES!$C$2),,K1358)</f>
        <v/>
      </c>
      <c r="K1358" s="1" t="str">
        <f>if(and($L$4&gt;1,L1358=PROSES!$B$2),,L1358)</f>
        <v/>
      </c>
      <c r="L1358" t="str">
        <f t="shared" si="7"/>
        <v/>
      </c>
      <c r="M1358" t="str">
        <f>if(Z1358=PROSES!$B$3,T1358,)</f>
        <v/>
      </c>
      <c r="N1358" t="str">
        <f>if(X1358=PROSES!$B$3,T1358,)</f>
        <v/>
      </c>
      <c r="O1358" t="str">
        <f t="shared" si="8"/>
        <v/>
      </c>
      <c r="P1358" t="str">
        <f>if(Z1358=PROSES!$B$1,T1358,)</f>
        <v/>
      </c>
      <c r="Q1358" t="str">
        <f>if(X1358=PROSES!$B$1,T1358,)</f>
        <v/>
      </c>
      <c r="R1358" t="str">
        <f t="shared" si="16"/>
        <v>KREMBANGAN5SAWAHAN5</v>
      </c>
      <c r="S1358" s="3"/>
      <c r="T1358" s="68" t="s">
        <v>2114</v>
      </c>
      <c r="U1358" s="68" t="s">
        <v>82</v>
      </c>
      <c r="V1358" s="68" t="s">
        <v>82</v>
      </c>
      <c r="W1358" s="68" t="s">
        <v>315</v>
      </c>
      <c r="X1358" s="68" t="s">
        <v>2115</v>
      </c>
      <c r="Y1358" s="68" t="s">
        <v>85</v>
      </c>
      <c r="Z1358" s="68" t="s">
        <v>1908</v>
      </c>
      <c r="AA1358" s="68" t="s">
        <v>85</v>
      </c>
      <c r="AB1358" s="6"/>
      <c r="AC1358" s="6"/>
      <c r="AD1358" s="112">
        <v>0.0</v>
      </c>
      <c r="AE1358" s="112">
        <v>1.0</v>
      </c>
      <c r="AF1358" s="6"/>
      <c r="AG1358" s="112">
        <v>5.0</v>
      </c>
      <c r="AH1358" s="112">
        <v>1.0</v>
      </c>
      <c r="AI1358" s="68" t="s">
        <v>64</v>
      </c>
      <c r="AJ1358" s="112">
        <v>0.0</v>
      </c>
      <c r="AK1358" s="6"/>
      <c r="AL1358" s="6"/>
      <c r="AM1358" s="112">
        <v>0.0</v>
      </c>
      <c r="AN1358" s="112">
        <v>0.0</v>
      </c>
      <c r="AO1358" s="112">
        <v>100.0</v>
      </c>
      <c r="AP1358" s="112">
        <v>1.0</v>
      </c>
      <c r="AQ1358" s="112">
        <v>0.74</v>
      </c>
      <c r="AR1358" s="112">
        <v>1.980413</v>
      </c>
      <c r="AS1358" s="112">
        <v>77.04442</v>
      </c>
      <c r="AT1358" s="112">
        <v>0.444</v>
      </c>
      <c r="AU1358" s="112">
        <v>1.93</v>
      </c>
      <c r="AV1358" s="112">
        <v>1.195</v>
      </c>
      <c r="AW1358" s="112">
        <v>5.79</v>
      </c>
      <c r="AX1358" s="112">
        <v>0.0</v>
      </c>
      <c r="AY1358" s="112">
        <v>0.6618785</v>
      </c>
      <c r="AZ1358" s="112">
        <v>1.945686</v>
      </c>
    </row>
    <row r="1359" hidden="1">
      <c r="A1359">
        <f t="shared" si="2"/>
        <v>0</v>
      </c>
      <c r="B1359" t="str">
        <f t="shared" si="3"/>
        <v/>
      </c>
      <c r="C1359" t="str">
        <f>if(and(D$4&gt;1,E1359=PROSES!$D$22),,D1359)</f>
        <v/>
      </c>
      <c r="D1359" s="1" t="str">
        <f>if(and(F$4&gt;1,F1359=PROSES!$B$10),,F1359)</f>
        <v/>
      </c>
      <c r="E1359" t="str">
        <f t="shared" si="4"/>
        <v/>
      </c>
      <c r="F1359" t="str">
        <f t="shared" si="5"/>
        <v/>
      </c>
      <c r="G1359" s="1" t="str">
        <f>if(Z1359=PROSES!$E$29,T1359,)</f>
        <v/>
      </c>
      <c r="H1359" t="str">
        <f>if(X1359=PROSES!$E$29,T1359,)</f>
        <v/>
      </c>
      <c r="I1359" t="str">
        <f t="shared" si="6"/>
        <v/>
      </c>
      <c r="J1359" t="str">
        <f>if(and($K$4&gt;1,R1359=PROSES!$C$2),,K1359)</f>
        <v/>
      </c>
      <c r="K1359" s="1" t="str">
        <f>if(and($L$4&gt;1,L1359=PROSES!$B$2),,L1359)</f>
        <v/>
      </c>
      <c r="L1359" t="str">
        <f t="shared" si="7"/>
        <v/>
      </c>
      <c r="M1359" t="str">
        <f>if(Z1359=PROSES!$B$3,T1359,)</f>
        <v/>
      </c>
      <c r="N1359" t="str">
        <f>if(X1359=PROSES!$B$3,T1359,)</f>
        <v/>
      </c>
      <c r="O1359" t="str">
        <f t="shared" si="8"/>
        <v/>
      </c>
      <c r="P1359" t="str">
        <f>if(Z1359=PROSES!$B$1,T1359,)</f>
        <v/>
      </c>
      <c r="Q1359" t="str">
        <f>if(X1359=PROSES!$B$1,T1359,)</f>
        <v/>
      </c>
      <c r="R1359" t="str">
        <f t="shared" si="16"/>
        <v>KREMBANGAN5SAWAHAN5</v>
      </c>
      <c r="S1359" s="3"/>
      <c r="T1359" s="68" t="s">
        <v>2116</v>
      </c>
      <c r="U1359" s="68" t="s">
        <v>82</v>
      </c>
      <c r="V1359" s="68" t="s">
        <v>82</v>
      </c>
      <c r="W1359" s="68" t="s">
        <v>315</v>
      </c>
      <c r="X1359" s="68" t="s">
        <v>2115</v>
      </c>
      <c r="Y1359" s="68" t="s">
        <v>88</v>
      </c>
      <c r="Z1359" s="68" t="s">
        <v>1908</v>
      </c>
      <c r="AA1359" s="68" t="s">
        <v>88</v>
      </c>
      <c r="AB1359" s="6"/>
      <c r="AC1359" s="6"/>
      <c r="AD1359" s="112">
        <v>0.0</v>
      </c>
      <c r="AE1359" s="112">
        <v>1.0</v>
      </c>
      <c r="AF1359" s="6"/>
      <c r="AG1359" s="112">
        <v>5.0</v>
      </c>
      <c r="AH1359" s="112">
        <v>1.0</v>
      </c>
      <c r="AI1359" s="68" t="s">
        <v>64</v>
      </c>
      <c r="AJ1359" s="112">
        <v>0.0</v>
      </c>
      <c r="AK1359" s="6"/>
      <c r="AL1359" s="6"/>
      <c r="AM1359" s="112">
        <v>0.0</v>
      </c>
      <c r="AN1359" s="112">
        <v>0.0</v>
      </c>
      <c r="AO1359" s="112">
        <v>100.0</v>
      </c>
      <c r="AP1359" s="112">
        <v>1.0</v>
      </c>
      <c r="AQ1359" s="112">
        <v>0.74</v>
      </c>
      <c r="AR1359" s="112">
        <v>1.980413</v>
      </c>
      <c r="AS1359" s="112">
        <v>77.04442</v>
      </c>
      <c r="AT1359" s="112">
        <v>0.444</v>
      </c>
      <c r="AU1359" s="112">
        <v>1.93</v>
      </c>
      <c r="AV1359" s="112">
        <v>1.195</v>
      </c>
      <c r="AW1359" s="112">
        <v>5.79</v>
      </c>
      <c r="AX1359" s="112">
        <v>0.0</v>
      </c>
      <c r="AY1359" s="112">
        <v>0.6618785</v>
      </c>
      <c r="AZ1359" s="112">
        <v>1.945686</v>
      </c>
    </row>
    <row r="1360" hidden="1">
      <c r="A1360">
        <f t="shared" si="2"/>
        <v>0</v>
      </c>
      <c r="B1360" t="str">
        <f t="shared" si="3"/>
        <v/>
      </c>
      <c r="C1360" t="str">
        <f>if(and(D$4&gt;1,E1360=PROSES!$D$22),,D1360)</f>
        <v/>
      </c>
      <c r="D1360" s="1" t="str">
        <f>if(and(F$4&gt;1,F1360=PROSES!$B$10),,F1360)</f>
        <v/>
      </c>
      <c r="E1360" t="str">
        <f t="shared" si="4"/>
        <v/>
      </c>
      <c r="F1360" t="str">
        <f t="shared" si="5"/>
        <v/>
      </c>
      <c r="G1360" s="1" t="str">
        <f>if(Z1360=PROSES!$E$29,T1360,)</f>
        <v/>
      </c>
      <c r="H1360" t="str">
        <f>if(X1360=PROSES!$E$29,T1360,)</f>
        <v/>
      </c>
      <c r="I1360" t="str">
        <f t="shared" si="6"/>
        <v/>
      </c>
      <c r="J1360" t="str">
        <f>if(and($K$4&gt;1,R1360=PROSES!$C$2),,K1360)</f>
        <v/>
      </c>
      <c r="K1360" s="1" t="str">
        <f>if(and($L$4&gt;1,L1360=PROSES!$B$2),,L1360)</f>
        <v/>
      </c>
      <c r="L1360" t="str">
        <f t="shared" si="7"/>
        <v/>
      </c>
      <c r="M1360" t="str">
        <f>if(Z1360=PROSES!$B$3,T1360,)</f>
        <v/>
      </c>
      <c r="N1360" t="str">
        <f>if(X1360=PROSES!$B$3,T1360,)</f>
        <v/>
      </c>
      <c r="O1360" t="str">
        <f t="shared" si="8"/>
        <v/>
      </c>
      <c r="P1360" t="str">
        <f>if(Z1360=PROSES!$B$1,T1360,)</f>
        <v/>
      </c>
      <c r="Q1360" t="str">
        <f>if(X1360=PROSES!$B$1,T1360,)</f>
        <v/>
      </c>
      <c r="R1360" t="str">
        <f t="shared" si="16"/>
        <v>SAWAHAN5UNDAAN5</v>
      </c>
      <c r="S1360" s="3"/>
      <c r="T1360" s="118" t="s">
        <v>2117</v>
      </c>
      <c r="U1360" s="118" t="s">
        <v>82</v>
      </c>
      <c r="V1360" s="118" t="s">
        <v>82</v>
      </c>
      <c r="W1360" s="118" t="s">
        <v>205</v>
      </c>
      <c r="X1360" s="118" t="s">
        <v>1908</v>
      </c>
      <c r="Y1360" s="118" t="s">
        <v>85</v>
      </c>
      <c r="Z1360" s="118" t="s">
        <v>2118</v>
      </c>
      <c r="AA1360" s="118" t="s">
        <v>85</v>
      </c>
      <c r="AB1360" s="119"/>
      <c r="AC1360" s="119"/>
      <c r="AD1360" s="120">
        <v>0.0</v>
      </c>
      <c r="AE1360" s="120">
        <v>1.0</v>
      </c>
      <c r="AF1360" s="119"/>
      <c r="AG1360" s="120">
        <v>3.77</v>
      </c>
      <c r="AH1360" s="120">
        <v>1.0</v>
      </c>
      <c r="AI1360" s="118" t="s">
        <v>64</v>
      </c>
      <c r="AJ1360" s="120">
        <v>0.0</v>
      </c>
      <c r="AK1360" s="119"/>
      <c r="AL1360" s="119"/>
      <c r="AM1360" s="120">
        <v>0.0</v>
      </c>
      <c r="AN1360" s="120">
        <v>0.0</v>
      </c>
      <c r="AO1360" s="120">
        <v>100.0</v>
      </c>
      <c r="AP1360" s="120">
        <v>1.0</v>
      </c>
      <c r="AQ1360" s="120">
        <v>0.92</v>
      </c>
      <c r="AR1360" s="120">
        <v>0.4327548</v>
      </c>
      <c r="AS1360" s="120">
        <v>72.87525</v>
      </c>
      <c r="AT1360" s="120">
        <v>0.127426</v>
      </c>
      <c r="AU1360" s="120">
        <v>0.413569</v>
      </c>
      <c r="AV1360" s="120">
        <v>0.692926</v>
      </c>
      <c r="AW1360" s="120">
        <v>1.240707</v>
      </c>
      <c r="AX1360" s="120">
        <v>0.0</v>
      </c>
      <c r="AY1360" s="120">
        <v>0.771778</v>
      </c>
      <c r="AZ1360" s="120">
        <v>-17.23499</v>
      </c>
      <c r="BA1360" s="119"/>
    </row>
    <row r="1361" hidden="1">
      <c r="A1361">
        <f t="shared" si="2"/>
        <v>0</v>
      </c>
      <c r="B1361" t="str">
        <f t="shared" si="3"/>
        <v/>
      </c>
      <c r="C1361" t="str">
        <f>if(and(D$4&gt;1,E1361=PROSES!$D$22),,D1361)</f>
        <v/>
      </c>
      <c r="D1361" s="1" t="str">
        <f>if(and(F$4&gt;1,F1361=PROSES!$B$10),,F1361)</f>
        <v/>
      </c>
      <c r="E1361" t="str">
        <f t="shared" si="4"/>
        <v/>
      </c>
      <c r="F1361" t="str">
        <f t="shared" si="5"/>
        <v/>
      </c>
      <c r="G1361" s="1" t="str">
        <f>if(Z1361=PROSES!$E$29,T1361,)</f>
        <v/>
      </c>
      <c r="H1361" t="str">
        <f>if(X1361=PROSES!$E$29,T1361,)</f>
        <v/>
      </c>
      <c r="I1361" t="str">
        <f t="shared" si="6"/>
        <v/>
      </c>
      <c r="J1361" t="str">
        <f>if(and($K$4&gt;1,R1361=PROSES!$C$2),,K1361)</f>
        <v/>
      </c>
      <c r="K1361" s="1" t="str">
        <f>if(and($L$4&gt;1,L1361=PROSES!$B$2),,L1361)</f>
        <v/>
      </c>
      <c r="L1361" t="str">
        <f t="shared" si="7"/>
        <v/>
      </c>
      <c r="M1361" t="str">
        <f>if(Z1361=PROSES!$B$3,T1361,)</f>
        <v/>
      </c>
      <c r="N1361" t="str">
        <f>if(X1361=PROSES!$B$3,T1361,)</f>
        <v/>
      </c>
      <c r="O1361" t="str">
        <f t="shared" si="8"/>
        <v/>
      </c>
      <c r="P1361" t="str">
        <f>if(Z1361=PROSES!$B$1,T1361,)</f>
        <v/>
      </c>
      <c r="Q1361" t="str">
        <f>if(X1361=PROSES!$B$1,T1361,)</f>
        <v/>
      </c>
      <c r="R1361" t="str">
        <f t="shared" si="16"/>
        <v>SAWAHAN5UNDAAN5</v>
      </c>
      <c r="S1361" s="3"/>
      <c r="T1361" s="68" t="s">
        <v>2119</v>
      </c>
      <c r="U1361" s="68" t="s">
        <v>82</v>
      </c>
      <c r="V1361" s="68" t="s">
        <v>82</v>
      </c>
      <c r="W1361" s="68" t="s">
        <v>205</v>
      </c>
      <c r="X1361" s="68" t="s">
        <v>1908</v>
      </c>
      <c r="Y1361" s="68" t="s">
        <v>88</v>
      </c>
      <c r="Z1361" s="68" t="s">
        <v>2118</v>
      </c>
      <c r="AA1361" s="68" t="s">
        <v>88</v>
      </c>
      <c r="AB1361" s="6"/>
      <c r="AC1361" s="6"/>
      <c r="AD1361" s="112">
        <v>0.0</v>
      </c>
      <c r="AE1361" s="112">
        <v>1.0</v>
      </c>
      <c r="AF1361" s="6"/>
      <c r="AG1361" s="112">
        <v>3.77</v>
      </c>
      <c r="AH1361" s="112">
        <v>1.0</v>
      </c>
      <c r="AI1361" s="68" t="s">
        <v>64</v>
      </c>
      <c r="AJ1361" s="112">
        <v>0.0</v>
      </c>
      <c r="AK1361" s="6"/>
      <c r="AL1361" s="6"/>
      <c r="AM1361" s="112">
        <v>0.0</v>
      </c>
      <c r="AN1361" s="112">
        <v>0.0</v>
      </c>
      <c r="AO1361" s="112">
        <v>100.0</v>
      </c>
      <c r="AP1361" s="112">
        <v>1.0</v>
      </c>
      <c r="AQ1361" s="112">
        <v>0.92</v>
      </c>
      <c r="AR1361" s="112">
        <v>0.4327548</v>
      </c>
      <c r="AS1361" s="112">
        <v>72.87525</v>
      </c>
      <c r="AT1361" s="112">
        <v>0.127426</v>
      </c>
      <c r="AU1361" s="112">
        <v>0.413569</v>
      </c>
      <c r="AV1361" s="112">
        <v>0.692926</v>
      </c>
      <c r="AW1361" s="112">
        <v>1.240707</v>
      </c>
      <c r="AX1361" s="112">
        <v>0.0</v>
      </c>
      <c r="AY1361" s="112">
        <v>0.771778</v>
      </c>
      <c r="AZ1361" s="112">
        <v>-17.23499</v>
      </c>
    </row>
    <row r="1362" hidden="1">
      <c r="A1362">
        <f t="shared" si="2"/>
        <v>0</v>
      </c>
      <c r="B1362" t="str">
        <f t="shared" si="3"/>
        <v/>
      </c>
      <c r="C1362" t="str">
        <f>if(and(D$4&gt;1,E1362=PROSES!$D$22),,D1362)</f>
        <v/>
      </c>
      <c r="D1362" s="1" t="str">
        <f>if(and(F$4&gt;1,F1362=PROSES!$B$10),,F1362)</f>
        <v/>
      </c>
      <c r="E1362" t="str">
        <f t="shared" si="4"/>
        <v/>
      </c>
      <c r="F1362" t="str">
        <f t="shared" si="5"/>
        <v/>
      </c>
      <c r="G1362" s="1" t="str">
        <f>if(Z1362=PROSES!$E$29,T1362,)</f>
        <v/>
      </c>
      <c r="H1362" t="str">
        <f>if(X1362=PROSES!$E$29,T1362,)</f>
        <v/>
      </c>
      <c r="I1362" t="str">
        <f t="shared" si="6"/>
        <v/>
      </c>
      <c r="J1362" t="str">
        <f>if(and($K$4&gt;1,R1362=PROSES!$C$2),,K1362)</f>
        <v/>
      </c>
      <c r="K1362" s="1" t="str">
        <f>if(and($L$4&gt;1,L1362=PROSES!$B$2),,L1362)</f>
        <v/>
      </c>
      <c r="L1362" t="str">
        <f t="shared" si="7"/>
        <v/>
      </c>
      <c r="M1362" t="str">
        <f>if(Z1362=PROSES!$B$3,T1362,)</f>
        <v/>
      </c>
      <c r="N1362" t="str">
        <f>if(X1362=PROSES!$B$3,T1362,)</f>
        <v/>
      </c>
      <c r="O1362" t="str">
        <f t="shared" si="8"/>
        <v/>
      </c>
      <c r="P1362" t="str">
        <f>if(Z1362=PROSES!$B$1,T1362,)</f>
        <v/>
      </c>
      <c r="Q1362" t="str">
        <f>if(X1362=PROSES!$B$1,T1362,)</f>
        <v/>
      </c>
      <c r="R1362" t="str">
        <f t="shared" si="16"/>
        <v>SURYA ZAGZAG5</v>
      </c>
      <c r="S1362" s="3"/>
      <c r="T1362" s="68" t="s">
        <v>4032</v>
      </c>
      <c r="U1362" s="68" t="s">
        <v>82</v>
      </c>
      <c r="V1362" s="68" t="s">
        <v>82</v>
      </c>
      <c r="W1362" s="68" t="s">
        <v>3726</v>
      </c>
      <c r="X1362" s="68"/>
      <c r="Y1362" s="68" t="s">
        <v>1301</v>
      </c>
      <c r="Z1362" s="68" t="s">
        <v>383</v>
      </c>
      <c r="AA1362" s="68" t="s">
        <v>85</v>
      </c>
      <c r="AB1362" s="6"/>
      <c r="AC1362" s="6"/>
      <c r="AD1362" s="112">
        <v>0.0</v>
      </c>
      <c r="AE1362" s="112">
        <v>1.0</v>
      </c>
      <c r="AF1362" s="6"/>
      <c r="AG1362" s="112">
        <v>24.32863</v>
      </c>
      <c r="AH1362" s="112">
        <v>1.0</v>
      </c>
      <c r="AI1362" s="68" t="s">
        <v>64</v>
      </c>
      <c r="AJ1362" s="112">
        <v>0.0</v>
      </c>
      <c r="AK1362" s="6"/>
      <c r="AL1362" s="6"/>
      <c r="AM1362" s="112">
        <v>0.0</v>
      </c>
      <c r="AN1362" s="112">
        <v>0.0</v>
      </c>
      <c r="AO1362" s="112">
        <v>100.0</v>
      </c>
      <c r="AP1362" s="112">
        <v>1.0</v>
      </c>
      <c r="AQ1362" s="112">
        <v>1.19</v>
      </c>
      <c r="AR1362" s="112">
        <v>9.09967</v>
      </c>
      <c r="AS1362" s="112">
        <v>74.88998</v>
      </c>
      <c r="AT1362" s="112">
        <v>2.372041</v>
      </c>
      <c r="AU1362" s="112">
        <v>8.785069</v>
      </c>
      <c r="AV1362" s="112">
        <v>6.0335</v>
      </c>
      <c r="AW1362" s="112">
        <v>26.34791</v>
      </c>
      <c r="AX1362" s="112">
        <v>0.0</v>
      </c>
      <c r="AY1362" s="112">
        <v>0.6571829</v>
      </c>
      <c r="AZ1362" s="112">
        <v>3.333806</v>
      </c>
    </row>
    <row r="1363" hidden="1">
      <c r="A1363">
        <f t="shared" si="2"/>
        <v>0</v>
      </c>
      <c r="B1363" t="str">
        <f t="shared" si="3"/>
        <v/>
      </c>
      <c r="C1363" t="str">
        <f>if(and(D$4&gt;1,E1363=PROSES!$D$22),,D1363)</f>
        <v/>
      </c>
      <c r="D1363" s="1" t="str">
        <f>if(and(F$4&gt;1,F1363=PROSES!$B$10),,F1363)</f>
        <v/>
      </c>
      <c r="E1363" t="str">
        <f t="shared" si="4"/>
        <v/>
      </c>
      <c r="F1363" t="str">
        <f t="shared" si="5"/>
        <v/>
      </c>
      <c r="G1363" s="1" t="str">
        <f>if(Z1363=PROSES!$E$29,T1363,)</f>
        <v/>
      </c>
      <c r="H1363" t="str">
        <f>if(X1363=PROSES!$E$29,T1363,)</f>
        <v/>
      </c>
      <c r="I1363" t="str">
        <f t="shared" si="6"/>
        <v/>
      </c>
      <c r="J1363" t="str">
        <f>if(and($K$4&gt;1,R1363=PROSES!$C$2),,K1363)</f>
        <v/>
      </c>
      <c r="K1363" s="1" t="str">
        <f>if(and($L$4&gt;1,L1363=PROSES!$B$2),,L1363)</f>
        <v/>
      </c>
      <c r="L1363" t="str">
        <f t="shared" si="7"/>
        <v/>
      </c>
      <c r="M1363" t="str">
        <f>if(Z1363=PROSES!$B$3,T1363,)</f>
        <v/>
      </c>
      <c r="N1363" t="str">
        <f>if(X1363=PROSES!$B$3,T1363,)</f>
        <v/>
      </c>
      <c r="O1363" t="str">
        <f t="shared" si="8"/>
        <v/>
      </c>
      <c r="P1363" t="str">
        <f>if(Z1363=PROSES!$B$1,T1363,)</f>
        <v/>
      </c>
      <c r="Q1363" t="str">
        <f>if(X1363=PROSES!$B$1,T1363,)</f>
        <v/>
      </c>
      <c r="R1363" t="str">
        <f t="shared" si="16"/>
        <v>SURYA ZAGZAG5MANISREJO5</v>
      </c>
      <c r="S1363" s="3"/>
      <c r="T1363" s="68" t="s">
        <v>2120</v>
      </c>
      <c r="U1363" s="68" t="s">
        <v>82</v>
      </c>
      <c r="V1363" s="68" t="s">
        <v>82</v>
      </c>
      <c r="W1363" s="114" t="s">
        <v>376</v>
      </c>
      <c r="X1363" s="68" t="s">
        <v>383</v>
      </c>
      <c r="Y1363" s="68" t="s">
        <v>85</v>
      </c>
      <c r="Z1363" s="68" t="s">
        <v>377</v>
      </c>
      <c r="AA1363" s="68" t="s">
        <v>85</v>
      </c>
      <c r="AB1363" s="6"/>
      <c r="AC1363" s="6"/>
      <c r="AD1363" s="112">
        <v>0.0</v>
      </c>
      <c r="AE1363" s="112">
        <v>1.0</v>
      </c>
      <c r="AF1363" s="6"/>
      <c r="AG1363" s="112">
        <v>61.38</v>
      </c>
      <c r="AH1363" s="112">
        <v>1.0</v>
      </c>
      <c r="AI1363" s="68" t="s">
        <v>64</v>
      </c>
      <c r="AJ1363" s="112">
        <v>0.0</v>
      </c>
      <c r="AK1363" s="6"/>
      <c r="AL1363" s="6"/>
      <c r="AM1363" s="112">
        <v>0.0</v>
      </c>
      <c r="AN1363" s="112">
        <v>0.0</v>
      </c>
      <c r="AO1363" s="112">
        <v>100.0</v>
      </c>
      <c r="AP1363" s="112">
        <v>1.0</v>
      </c>
      <c r="AQ1363" s="112">
        <v>1.164</v>
      </c>
      <c r="AR1363" s="112">
        <v>22.95804</v>
      </c>
      <c r="AS1363" s="112">
        <v>74.88998</v>
      </c>
      <c r="AT1363" s="112">
        <v>5.98455</v>
      </c>
      <c r="AU1363" s="112">
        <v>22.16432</v>
      </c>
      <c r="AV1363" s="112">
        <v>15.19339</v>
      </c>
      <c r="AW1363" s="112">
        <v>66.49296</v>
      </c>
      <c r="AX1363" s="112">
        <v>0.0</v>
      </c>
      <c r="AY1363" s="112">
        <v>0.6573594</v>
      </c>
      <c r="AZ1363" s="112">
        <v>3.374302</v>
      </c>
    </row>
    <row r="1364" hidden="1">
      <c r="A1364">
        <f t="shared" si="2"/>
        <v>0</v>
      </c>
      <c r="B1364" t="str">
        <f t="shared" si="3"/>
        <v/>
      </c>
      <c r="C1364" t="str">
        <f>if(and(D$4&gt;1,E1364=PROSES!$D$22),,D1364)</f>
        <v/>
      </c>
      <c r="D1364" s="1" t="str">
        <f>if(and(F$4&gt;1,F1364=PROSES!$B$10),,F1364)</f>
        <v/>
      </c>
      <c r="E1364" t="str">
        <f t="shared" si="4"/>
        <v/>
      </c>
      <c r="F1364" t="str">
        <f t="shared" si="5"/>
        <v/>
      </c>
      <c r="G1364" s="1" t="str">
        <f>if(Z1364=PROSES!$E$29,T1364,)</f>
        <v/>
      </c>
      <c r="H1364" t="str">
        <f>if(X1364=PROSES!$E$29,T1364,)</f>
        <v/>
      </c>
      <c r="I1364" t="str">
        <f t="shared" si="6"/>
        <v/>
      </c>
      <c r="J1364" t="str">
        <f>if(and($K$4&gt;1,R1364=PROSES!$C$2),,K1364)</f>
        <v/>
      </c>
      <c r="K1364" s="1" t="str">
        <f>if(and($L$4&gt;1,L1364=PROSES!$B$2),,L1364)</f>
        <v/>
      </c>
      <c r="L1364" t="str">
        <f t="shared" si="7"/>
        <v/>
      </c>
      <c r="M1364" t="str">
        <f>if(Z1364=PROSES!$B$3,T1364,)</f>
        <v/>
      </c>
      <c r="N1364" t="str">
        <f>if(X1364=PROSES!$B$3,T1364,)</f>
        <v/>
      </c>
      <c r="O1364" t="str">
        <f t="shared" si="8"/>
        <v/>
      </c>
      <c r="P1364" t="str">
        <f>if(Z1364=PROSES!$B$1,T1364,)</f>
        <v/>
      </c>
      <c r="Q1364" t="str">
        <f>if(X1364=PROSES!$B$1,T1364,)</f>
        <v/>
      </c>
      <c r="R1364" t="str">
        <f t="shared" si="16"/>
        <v>SURYA ZAGZAG5SURYA PAMENANG5</v>
      </c>
      <c r="S1364" s="3"/>
      <c r="T1364" s="68" t="s">
        <v>2121</v>
      </c>
      <c r="U1364" s="68" t="s">
        <v>82</v>
      </c>
      <c r="V1364" s="68" t="s">
        <v>82</v>
      </c>
      <c r="W1364" s="68" t="s">
        <v>2122</v>
      </c>
      <c r="X1364" s="68" t="s">
        <v>383</v>
      </c>
      <c r="Y1364" s="68" t="s">
        <v>85</v>
      </c>
      <c r="Z1364" s="68" t="s">
        <v>2123</v>
      </c>
      <c r="AA1364" s="68" t="s">
        <v>85</v>
      </c>
      <c r="AB1364" s="6"/>
      <c r="AC1364" s="6"/>
      <c r="AD1364" s="112">
        <v>0.0</v>
      </c>
      <c r="AE1364" s="112">
        <v>1.0</v>
      </c>
      <c r="AF1364" s="6"/>
      <c r="AG1364" s="112">
        <v>0.14</v>
      </c>
      <c r="AH1364" s="112">
        <v>1.0</v>
      </c>
      <c r="AI1364" s="68" t="s">
        <v>64</v>
      </c>
      <c r="AJ1364" s="112">
        <v>0.0</v>
      </c>
      <c r="AK1364" s="6"/>
      <c r="AL1364" s="6"/>
      <c r="AM1364" s="112">
        <v>0.0</v>
      </c>
      <c r="AN1364" s="112">
        <v>0.0</v>
      </c>
      <c r="AO1364" s="112">
        <v>100.0</v>
      </c>
      <c r="AP1364" s="112">
        <v>1.0</v>
      </c>
      <c r="AQ1364" s="112">
        <v>0.24</v>
      </c>
      <c r="AR1364" s="112">
        <v>0.03287586</v>
      </c>
      <c r="AS1364" s="112">
        <v>54.0085</v>
      </c>
      <c r="AT1364" s="112">
        <v>0.01932</v>
      </c>
      <c r="AU1364" s="112">
        <v>0.0266</v>
      </c>
      <c r="AV1364" s="112">
        <v>0.04032</v>
      </c>
      <c r="AW1364" s="112">
        <v>0.0798</v>
      </c>
      <c r="AX1364" s="112">
        <v>0.0</v>
      </c>
      <c r="AY1364" s="112">
        <v>0.5799062</v>
      </c>
      <c r="AZ1364" s="112">
        <v>14.45052</v>
      </c>
    </row>
    <row r="1365" hidden="1">
      <c r="A1365">
        <f t="shared" si="2"/>
        <v>0</v>
      </c>
      <c r="B1365" t="str">
        <f t="shared" si="3"/>
        <v/>
      </c>
      <c r="C1365" t="str">
        <f>if(and(D$4&gt;1,E1365=PROSES!$D$22),,D1365)</f>
        <v/>
      </c>
      <c r="D1365" s="1" t="str">
        <f>if(and(F$4&gt;1,F1365=PROSES!$B$10),,F1365)</f>
        <v/>
      </c>
      <c r="E1365" t="str">
        <f t="shared" si="4"/>
        <v/>
      </c>
      <c r="F1365" t="str">
        <f t="shared" si="5"/>
        <v/>
      </c>
      <c r="G1365" s="1" t="str">
        <f>if(Z1365=PROSES!$E$29,T1365,)</f>
        <v/>
      </c>
      <c r="H1365" t="str">
        <f>if(X1365=PROSES!$E$29,T1365,)</f>
        <v/>
      </c>
      <c r="I1365" t="str">
        <f t="shared" si="6"/>
        <v/>
      </c>
      <c r="J1365" t="str">
        <f>if(and($K$4&gt;1,R1365=PROSES!$C$2),,K1365)</f>
        <v/>
      </c>
      <c r="K1365" s="1" t="str">
        <f>if(and($L$4&gt;1,L1365=PROSES!$B$2),,L1365)</f>
        <v/>
      </c>
      <c r="L1365" t="str">
        <f t="shared" si="7"/>
        <v/>
      </c>
      <c r="M1365" t="str">
        <f>if(Z1365=PROSES!$B$3,T1365,)</f>
        <v/>
      </c>
      <c r="N1365" t="str">
        <f>if(X1365=PROSES!$B$3,T1365,)</f>
        <v/>
      </c>
      <c r="O1365" t="str">
        <f t="shared" si="8"/>
        <v/>
      </c>
      <c r="P1365" t="str">
        <f>if(Z1365=PROSES!$B$1,T1365,)</f>
        <v/>
      </c>
      <c r="Q1365" t="str">
        <f>if(X1365=PROSES!$B$1,T1365,)</f>
        <v/>
      </c>
      <c r="R1365" t="str">
        <f t="shared" si="16"/>
        <v>GIS BOGOR BARU/TAJUR IICIANJUR5</v>
      </c>
      <c r="S1365" s="3"/>
      <c r="T1365" s="68" t="s">
        <v>2124</v>
      </c>
      <c r="U1365" s="68" t="s">
        <v>58</v>
      </c>
      <c r="V1365" s="68" t="s">
        <v>58</v>
      </c>
      <c r="W1365" s="114" t="s">
        <v>210</v>
      </c>
      <c r="X1365" s="68" t="s">
        <v>265</v>
      </c>
      <c r="Y1365" s="68" t="s">
        <v>88</v>
      </c>
      <c r="Z1365" s="68" t="s">
        <v>258</v>
      </c>
      <c r="AA1365" s="68" t="s">
        <v>88</v>
      </c>
      <c r="AB1365" s="6"/>
      <c r="AC1365" s="6"/>
      <c r="AD1365" s="112">
        <v>0.0</v>
      </c>
      <c r="AE1365" s="112">
        <v>1.0</v>
      </c>
      <c r="AF1365" s="6"/>
      <c r="AG1365" s="112">
        <v>40.555</v>
      </c>
      <c r="AH1365" s="112">
        <v>1.0</v>
      </c>
      <c r="AI1365" s="68" t="s">
        <v>64</v>
      </c>
      <c r="AJ1365" s="112">
        <v>0.0</v>
      </c>
      <c r="AK1365" s="6"/>
      <c r="AL1365" s="6"/>
      <c r="AM1365" s="112">
        <v>0.0</v>
      </c>
      <c r="AN1365" s="112">
        <v>0.0</v>
      </c>
      <c r="AO1365" s="112">
        <v>100.0</v>
      </c>
      <c r="AP1365" s="112">
        <v>1.0</v>
      </c>
      <c r="AQ1365" s="112">
        <v>0.6</v>
      </c>
      <c r="AR1365" s="112">
        <v>16.91566</v>
      </c>
      <c r="AS1365" s="112">
        <v>73.681</v>
      </c>
      <c r="AT1365" s="112">
        <v>4.753046</v>
      </c>
      <c r="AU1365" s="112">
        <v>16.23417</v>
      </c>
      <c r="AV1365" s="112">
        <v>10.8363</v>
      </c>
      <c r="AW1365" s="112">
        <v>48.7025</v>
      </c>
      <c r="AX1365" s="112">
        <v>0.0</v>
      </c>
      <c r="AY1365" s="112">
        <v>0.650941</v>
      </c>
      <c r="AZ1365" s="112">
        <v>5.70712</v>
      </c>
    </row>
    <row r="1366" hidden="1">
      <c r="A1366">
        <f t="shared" si="2"/>
        <v>0</v>
      </c>
      <c r="B1366" t="str">
        <f t="shared" si="3"/>
        <v/>
      </c>
      <c r="C1366" t="str">
        <f>if(and(D$4&gt;1,E1366=PROSES!$D$22),,D1366)</f>
        <v/>
      </c>
      <c r="D1366" s="1" t="str">
        <f>if(and(F$4&gt;1,F1366=PROSES!$B$10),,F1366)</f>
        <v/>
      </c>
      <c r="E1366" t="str">
        <f t="shared" si="4"/>
        <v/>
      </c>
      <c r="F1366" t="str">
        <f t="shared" si="5"/>
        <v/>
      </c>
      <c r="G1366" s="1" t="str">
        <f>if(Z1366=PROSES!$E$29,T1366,)</f>
        <v/>
      </c>
      <c r="H1366" t="str">
        <f>if(X1366=PROSES!$E$29,T1366,)</f>
        <v/>
      </c>
      <c r="I1366" t="str">
        <f t="shared" si="6"/>
        <v/>
      </c>
      <c r="J1366" t="str">
        <f>if(and($K$4&gt;1,R1366=PROSES!$C$2),,K1366)</f>
        <v/>
      </c>
      <c r="K1366" s="1" t="str">
        <f>if(and($L$4&gt;1,L1366=PROSES!$B$2),,L1366)</f>
        <v/>
      </c>
      <c r="L1366" t="str">
        <f t="shared" si="7"/>
        <v/>
      </c>
      <c r="M1366" t="str">
        <f>if(Z1366=PROSES!$B$3,T1366,)</f>
        <v/>
      </c>
      <c r="N1366" t="str">
        <f>if(X1366=PROSES!$B$3,T1366,)</f>
        <v/>
      </c>
      <c r="O1366" t="str">
        <f t="shared" si="8"/>
        <v/>
      </c>
      <c r="P1366" t="str">
        <f>if(Z1366=PROSES!$B$1,T1366,)</f>
        <v/>
      </c>
      <c r="Q1366" t="str">
        <f>if(X1366=PROSES!$B$1,T1366,)</f>
        <v/>
      </c>
      <c r="R1366" t="str">
        <f t="shared" si="16"/>
        <v>DURENTIGATAMANRASUNA</v>
      </c>
      <c r="S1366" s="3"/>
      <c r="T1366" s="68" t="s">
        <v>2125</v>
      </c>
      <c r="U1366" s="68" t="s">
        <v>58</v>
      </c>
      <c r="V1366" s="68" t="s">
        <v>58</v>
      </c>
      <c r="W1366" s="68" t="s">
        <v>1779</v>
      </c>
      <c r="X1366" s="68" t="s">
        <v>746</v>
      </c>
      <c r="Y1366" s="68" t="s">
        <v>66</v>
      </c>
      <c r="Z1366" s="68" t="s">
        <v>2126</v>
      </c>
      <c r="AA1366" s="68" t="s">
        <v>935</v>
      </c>
      <c r="AB1366" s="6"/>
      <c r="AC1366" s="6"/>
      <c r="AD1366" s="112">
        <v>0.0</v>
      </c>
      <c r="AE1366" s="112">
        <v>1.0</v>
      </c>
      <c r="AF1366" s="6"/>
      <c r="AG1366" s="112">
        <v>15.0</v>
      </c>
      <c r="AH1366" s="112">
        <v>1.0</v>
      </c>
      <c r="AI1366" s="68" t="s">
        <v>64</v>
      </c>
      <c r="AJ1366" s="112">
        <v>0.0</v>
      </c>
      <c r="AK1366" s="6"/>
      <c r="AL1366" s="6"/>
      <c r="AM1366" s="112">
        <v>0.0</v>
      </c>
      <c r="AN1366" s="112">
        <v>0.0</v>
      </c>
      <c r="AO1366" s="112">
        <v>100.0</v>
      </c>
      <c r="AP1366" s="112">
        <v>1.0</v>
      </c>
      <c r="AQ1366" s="112">
        <v>0.8</v>
      </c>
      <c r="AR1366" s="112">
        <v>3.313608</v>
      </c>
      <c r="AS1366" s="112">
        <v>84.80557</v>
      </c>
      <c r="AT1366" s="112">
        <v>0.3</v>
      </c>
      <c r="AU1366" s="112">
        <v>3.3</v>
      </c>
      <c r="AV1366" s="112">
        <v>0.735</v>
      </c>
      <c r="AW1366" s="112">
        <v>1.65</v>
      </c>
      <c r="AX1366" s="112">
        <v>0.0</v>
      </c>
      <c r="AY1366" s="112">
        <v>0.1716535</v>
      </c>
      <c r="AZ1366" s="112">
        <v>-160.0364</v>
      </c>
    </row>
    <row r="1367" hidden="1">
      <c r="A1367">
        <f t="shared" si="2"/>
        <v>0</v>
      </c>
      <c r="B1367" t="str">
        <f t="shared" si="3"/>
        <v/>
      </c>
      <c r="C1367" t="str">
        <f>if(and(D$4&gt;1,E1367=PROSES!$D$22),,D1367)</f>
        <v/>
      </c>
      <c r="D1367" s="1" t="str">
        <f>if(and(F$4&gt;1,F1367=PROSES!$B$10),,F1367)</f>
        <v/>
      </c>
      <c r="E1367" t="str">
        <f t="shared" si="4"/>
        <v/>
      </c>
      <c r="F1367" t="str">
        <f t="shared" si="5"/>
        <v/>
      </c>
      <c r="G1367" s="1" t="str">
        <f>if(Z1367=PROSES!$E$29,T1367,)</f>
        <v/>
      </c>
      <c r="H1367" t="str">
        <f>if(X1367=PROSES!$E$29,T1367,)</f>
        <v/>
      </c>
      <c r="I1367" t="str">
        <f t="shared" si="6"/>
        <v/>
      </c>
      <c r="J1367" t="str">
        <f>if(and($K$4&gt;1,R1367=PROSES!$C$2),,K1367)</f>
        <v/>
      </c>
      <c r="K1367" s="1" t="str">
        <f>if(and($L$4&gt;1,L1367=PROSES!$B$2),,L1367)</f>
        <v/>
      </c>
      <c r="L1367" t="str">
        <f t="shared" si="7"/>
        <v/>
      </c>
      <c r="M1367" t="str">
        <f>if(Z1367=PROSES!$B$3,T1367,)</f>
        <v/>
      </c>
      <c r="N1367" t="str">
        <f>if(X1367=PROSES!$B$3,T1367,)</f>
        <v/>
      </c>
      <c r="O1367" t="str">
        <f t="shared" si="8"/>
        <v/>
      </c>
      <c r="P1367" t="str">
        <f>if(Z1367=PROSES!$B$1,T1367,)</f>
        <v/>
      </c>
      <c r="Q1367" t="str">
        <f>if(X1367=PROSES!$B$1,T1367,)</f>
        <v/>
      </c>
      <c r="R1367" t="str">
        <f t="shared" si="16"/>
        <v>DURENTIGATAMANRASUNA</v>
      </c>
      <c r="S1367" s="3"/>
      <c r="T1367" s="68" t="s">
        <v>2127</v>
      </c>
      <c r="U1367" s="68" t="s">
        <v>58</v>
      </c>
      <c r="V1367" s="68" t="s">
        <v>58</v>
      </c>
      <c r="W1367" s="68" t="s">
        <v>1779</v>
      </c>
      <c r="X1367" s="68" t="s">
        <v>746</v>
      </c>
      <c r="Y1367" s="68" t="s">
        <v>61</v>
      </c>
      <c r="Z1367" s="68" t="s">
        <v>2126</v>
      </c>
      <c r="AA1367" s="68" t="s">
        <v>63</v>
      </c>
      <c r="AB1367" s="6"/>
      <c r="AC1367" s="6"/>
      <c r="AD1367" s="112">
        <v>0.0</v>
      </c>
      <c r="AE1367" s="112">
        <v>1.0</v>
      </c>
      <c r="AF1367" s="6"/>
      <c r="AG1367" s="112">
        <v>15.0</v>
      </c>
      <c r="AH1367" s="112">
        <v>1.0</v>
      </c>
      <c r="AI1367" s="68" t="s">
        <v>64</v>
      </c>
      <c r="AJ1367" s="112">
        <v>0.0</v>
      </c>
      <c r="AK1367" s="6"/>
      <c r="AL1367" s="6"/>
      <c r="AM1367" s="112">
        <v>0.0</v>
      </c>
      <c r="AN1367" s="112">
        <v>0.0</v>
      </c>
      <c r="AO1367" s="112">
        <v>100.0</v>
      </c>
      <c r="AP1367" s="112">
        <v>1.0</v>
      </c>
      <c r="AQ1367" s="112">
        <v>0.8</v>
      </c>
      <c r="AR1367" s="112">
        <v>3.313608</v>
      </c>
      <c r="AS1367" s="112">
        <v>84.80557</v>
      </c>
      <c r="AT1367" s="112">
        <v>0.3</v>
      </c>
      <c r="AU1367" s="112">
        <v>3.3</v>
      </c>
      <c r="AV1367" s="112">
        <v>0.735</v>
      </c>
      <c r="AW1367" s="112">
        <v>1.65</v>
      </c>
      <c r="AX1367" s="112">
        <v>0.0</v>
      </c>
      <c r="AY1367" s="112">
        <v>0.1716535</v>
      </c>
      <c r="AZ1367" s="112">
        <v>-160.0364</v>
      </c>
    </row>
    <row r="1368" hidden="1">
      <c r="A1368">
        <f t="shared" si="2"/>
        <v>0</v>
      </c>
      <c r="B1368" t="str">
        <f t="shared" si="3"/>
        <v/>
      </c>
      <c r="C1368" t="str">
        <f>if(and(D$4&gt;1,E1368=PROSES!$D$22),,D1368)</f>
        <v/>
      </c>
      <c r="D1368" s="1" t="str">
        <f>if(and(F$4&gt;1,F1368=PROSES!$B$10),,F1368)</f>
        <v/>
      </c>
      <c r="E1368" t="str">
        <f t="shared" si="4"/>
        <v/>
      </c>
      <c r="F1368" t="str">
        <f t="shared" si="5"/>
        <v/>
      </c>
      <c r="G1368" s="1" t="str">
        <f>if(Z1368=PROSES!$E$29,T1368,)</f>
        <v/>
      </c>
      <c r="H1368" t="str">
        <f>if(X1368=PROSES!$E$29,T1368,)</f>
        <v/>
      </c>
      <c r="I1368" t="str">
        <f t="shared" si="6"/>
        <v/>
      </c>
      <c r="J1368" t="str">
        <f>if(and($K$4&gt;1,R1368=PROSES!$C$2),,K1368)</f>
        <v/>
      </c>
      <c r="K1368" s="1" t="str">
        <f>if(and($L$4&gt;1,L1368=PROSES!$B$2),,L1368)</f>
        <v/>
      </c>
      <c r="L1368" t="str">
        <f t="shared" si="7"/>
        <v/>
      </c>
      <c r="M1368" t="str">
        <f>if(Z1368=PROSES!$B$3,T1368,)</f>
        <v/>
      </c>
      <c r="N1368" t="str">
        <f>if(X1368=PROSES!$B$3,T1368,)</f>
        <v/>
      </c>
      <c r="O1368" t="str">
        <f t="shared" si="8"/>
        <v/>
      </c>
      <c r="P1368" t="str">
        <f>if(Z1368=PROSES!$B$1,T1368,)</f>
        <v/>
      </c>
      <c r="Q1368" t="str">
        <f>if(X1368=PROSES!$B$1,T1368,)</f>
        <v/>
      </c>
      <c r="R1368" t="str">
        <f t="shared" si="16"/>
        <v>TAMBAK LOROK</v>
      </c>
      <c r="S1368" s="3"/>
      <c r="T1368" s="68" t="s">
        <v>2128</v>
      </c>
      <c r="U1368" s="68" t="s">
        <v>176</v>
      </c>
      <c r="V1368" s="68" t="s">
        <v>176</v>
      </c>
      <c r="W1368" s="68" t="s">
        <v>685</v>
      </c>
      <c r="X1368" s="68"/>
      <c r="Y1368" s="68" t="s">
        <v>612</v>
      </c>
      <c r="Z1368" s="68" t="s">
        <v>2129</v>
      </c>
      <c r="AA1368" s="68">
        <v>2.0</v>
      </c>
      <c r="AB1368" s="6"/>
      <c r="AC1368" s="6"/>
      <c r="AD1368" s="112">
        <v>0.0</v>
      </c>
      <c r="AE1368" s="112">
        <v>1.0</v>
      </c>
      <c r="AF1368" s="6"/>
      <c r="AG1368" s="112">
        <v>23.138</v>
      </c>
      <c r="AH1368" s="112">
        <v>1.0</v>
      </c>
      <c r="AI1368" s="68" t="s">
        <v>64</v>
      </c>
      <c r="AJ1368" s="112">
        <v>0.0</v>
      </c>
      <c r="AK1368" s="6"/>
      <c r="AL1368" s="6"/>
      <c r="AM1368" s="112">
        <v>0.0</v>
      </c>
      <c r="AN1368" s="112">
        <v>0.0</v>
      </c>
      <c r="AO1368" s="112">
        <v>100.0</v>
      </c>
      <c r="AP1368" s="112">
        <v>1.0</v>
      </c>
      <c r="AQ1368" s="112">
        <v>1.2</v>
      </c>
      <c r="AR1368" s="112">
        <v>6.556273</v>
      </c>
      <c r="AS1368" s="112">
        <v>82.15014</v>
      </c>
      <c r="AT1368" s="112">
        <v>0.8954406</v>
      </c>
      <c r="AU1368" s="112">
        <v>6.494837</v>
      </c>
      <c r="AV1368" s="112">
        <v>4.366141</v>
      </c>
      <c r="AW1368" s="112">
        <v>19.48451</v>
      </c>
      <c r="AX1368" s="112">
        <v>0.0</v>
      </c>
      <c r="AY1368" s="112">
        <v>0.683587</v>
      </c>
      <c r="AZ1368" s="112">
        <v>-7.109503</v>
      </c>
    </row>
    <row r="1369" hidden="1">
      <c r="A1369">
        <f t="shared" si="2"/>
        <v>0</v>
      </c>
      <c r="B1369" t="str">
        <f t="shared" si="3"/>
        <v/>
      </c>
      <c r="C1369" t="str">
        <f>if(and(D$4&gt;1,E1369=PROSES!$D$22),,D1369)</f>
        <v/>
      </c>
      <c r="D1369" s="1" t="str">
        <f>if(and(F$4&gt;1,F1369=PROSES!$B$10),,F1369)</f>
        <v/>
      </c>
      <c r="E1369" t="str">
        <f t="shared" si="4"/>
        <v/>
      </c>
      <c r="F1369" t="str">
        <f t="shared" si="5"/>
        <v/>
      </c>
      <c r="G1369" s="1" t="str">
        <f>if(Z1369=PROSES!$E$29,T1369,)</f>
        <v/>
      </c>
      <c r="H1369" t="str">
        <f>if(X1369=PROSES!$E$29,T1369,)</f>
        <v/>
      </c>
      <c r="I1369" t="str">
        <f t="shared" si="6"/>
        <v/>
      </c>
      <c r="J1369" t="str">
        <f>if(and($K$4&gt;1,R1369=PROSES!$C$2),,K1369)</f>
        <v/>
      </c>
      <c r="K1369" s="1" t="str">
        <f>if(and($L$4&gt;1,L1369=PROSES!$B$2),,L1369)</f>
        <v/>
      </c>
      <c r="L1369" t="str">
        <f t="shared" si="7"/>
        <v/>
      </c>
      <c r="M1369" t="str">
        <f>if(Z1369=PROSES!$B$3,T1369,)</f>
        <v/>
      </c>
      <c r="N1369" t="str">
        <f>if(X1369=PROSES!$B$3,T1369,)</f>
        <v/>
      </c>
      <c r="O1369" t="str">
        <f t="shared" si="8"/>
        <v/>
      </c>
      <c r="P1369" t="str">
        <f>if(Z1369=PROSES!$B$1,T1369,)</f>
        <v/>
      </c>
      <c r="Q1369" t="str">
        <f>if(X1369=PROSES!$B$1,T1369,)</f>
        <v/>
      </c>
      <c r="R1369" t="str">
        <f t="shared" si="16"/>
        <v>TAMBAK LOROK</v>
      </c>
      <c r="S1369" s="3"/>
      <c r="T1369" s="68" t="s">
        <v>2130</v>
      </c>
      <c r="U1369" s="68" t="s">
        <v>176</v>
      </c>
      <c r="V1369" s="68" t="s">
        <v>176</v>
      </c>
      <c r="W1369" s="68" t="s">
        <v>685</v>
      </c>
      <c r="X1369" s="68" t="s">
        <v>2129</v>
      </c>
      <c r="Y1369" s="68">
        <v>2.0</v>
      </c>
      <c r="Z1369" s="68"/>
      <c r="AA1369" s="68" t="s">
        <v>718</v>
      </c>
      <c r="AB1369" s="6"/>
      <c r="AC1369" s="6"/>
      <c r="AD1369" s="112">
        <v>0.0</v>
      </c>
      <c r="AE1369" s="112">
        <v>1.0</v>
      </c>
      <c r="AF1369" s="6"/>
      <c r="AG1369" s="112">
        <v>23.138</v>
      </c>
      <c r="AH1369" s="112">
        <v>1.0</v>
      </c>
      <c r="AI1369" s="68" t="s">
        <v>64</v>
      </c>
      <c r="AJ1369" s="112">
        <v>0.0</v>
      </c>
      <c r="AK1369" s="6"/>
      <c r="AL1369" s="6"/>
      <c r="AM1369" s="112">
        <v>0.0</v>
      </c>
      <c r="AN1369" s="112">
        <v>0.0</v>
      </c>
      <c r="AO1369" s="112">
        <v>100.0</v>
      </c>
      <c r="AP1369" s="112">
        <v>1.0</v>
      </c>
      <c r="AQ1369" s="112">
        <v>1.2</v>
      </c>
      <c r="AR1369" s="112">
        <v>6.556273</v>
      </c>
      <c r="AS1369" s="112">
        <v>82.15014</v>
      </c>
      <c r="AT1369" s="112">
        <v>0.8954406</v>
      </c>
      <c r="AU1369" s="112">
        <v>6.494837</v>
      </c>
      <c r="AV1369" s="112">
        <v>4.366141</v>
      </c>
      <c r="AW1369" s="112">
        <v>19.48451</v>
      </c>
      <c r="AX1369" s="112">
        <v>0.0</v>
      </c>
      <c r="AY1369" s="112">
        <v>0.683587</v>
      </c>
      <c r="AZ1369" s="112">
        <v>-7.109503</v>
      </c>
    </row>
    <row r="1370">
      <c r="A1370">
        <f t="shared" si="2"/>
        <v>0</v>
      </c>
      <c r="B1370" t="str">
        <f t="shared" si="3"/>
        <v/>
      </c>
      <c r="C1370" t="str">
        <f>if(and(D$4&gt;1,E1370=PROSES!$D$22),,D1370)</f>
        <v/>
      </c>
      <c r="D1370" s="1" t="str">
        <f>if(and(F$4&gt;1,F1370=PROSES!$B$10),,F1370)</f>
        <v/>
      </c>
      <c r="E1370" t="str">
        <f t="shared" si="4"/>
        <v/>
      </c>
      <c r="F1370" t="str">
        <f t="shared" si="5"/>
        <v/>
      </c>
      <c r="G1370" s="1" t="str">
        <f>if(Z1370=PROSES!$E$29,T1370,)</f>
        <v/>
      </c>
      <c r="H1370" t="str">
        <f>if(X1370=PROSES!$E$29,T1370,)</f>
        <v/>
      </c>
      <c r="I1370" t="str">
        <f t="shared" si="6"/>
        <v/>
      </c>
      <c r="J1370" t="str">
        <f>if(and($K$4&gt;1,R1370=PROSES!$C$2),,K1370)</f>
        <v/>
      </c>
      <c r="K1370" s="1" t="str">
        <f>if(and($L$4&gt;1,L1370=PROSES!$B$2),,L1370)</f>
        <v/>
      </c>
      <c r="L1370" t="str">
        <f t="shared" si="7"/>
        <v/>
      </c>
      <c r="M1370" t="str">
        <f>if(Z1370=PROSES!$B$3,T1370,)</f>
        <v/>
      </c>
      <c r="N1370" t="str">
        <f>if(X1370=PROSES!$B$3,T1370,)</f>
        <v/>
      </c>
      <c r="O1370" t="str">
        <f t="shared" si="8"/>
        <v/>
      </c>
      <c r="P1370" t="str">
        <f>if(Z1370=PROSES!$B$1,T1370,)</f>
        <v/>
      </c>
      <c r="Q1370" t="str">
        <f>if(X1370=PROSES!$B$1,T1370,)</f>
        <v/>
      </c>
      <c r="R1370" t="str">
        <f t="shared" si="16"/>
        <v>TAMBAK LOROKSAYUNG</v>
      </c>
      <c r="S1370" s="3"/>
      <c r="T1370" s="68" t="s">
        <v>2131</v>
      </c>
      <c r="U1370" s="68" t="s">
        <v>176</v>
      </c>
      <c r="V1370" s="68" t="s">
        <v>176</v>
      </c>
      <c r="W1370" s="68" t="s">
        <v>816</v>
      </c>
      <c r="X1370" s="68" t="s">
        <v>2129</v>
      </c>
      <c r="Y1370" s="68">
        <v>1.0</v>
      </c>
      <c r="Z1370" s="68" t="s">
        <v>1892</v>
      </c>
      <c r="AA1370" s="68">
        <v>2.0</v>
      </c>
      <c r="AB1370" s="6"/>
      <c r="AC1370" s="6"/>
      <c r="AD1370" s="112">
        <v>0.0</v>
      </c>
      <c r="AE1370" s="112">
        <v>1.0</v>
      </c>
      <c r="AF1370" s="6"/>
      <c r="AG1370" s="112">
        <v>12.008</v>
      </c>
      <c r="AH1370" s="112">
        <v>0.69</v>
      </c>
      <c r="AI1370" s="68" t="s">
        <v>64</v>
      </c>
      <c r="AJ1370" s="112">
        <v>0.0</v>
      </c>
      <c r="AK1370" s="6"/>
      <c r="AL1370" s="6"/>
      <c r="AM1370" s="112">
        <v>0.0</v>
      </c>
      <c r="AN1370" s="112">
        <v>0.0</v>
      </c>
      <c r="AO1370" s="112">
        <v>100.0</v>
      </c>
      <c r="AP1370" s="112">
        <v>1.0</v>
      </c>
      <c r="AQ1370" s="112">
        <v>0.8004</v>
      </c>
      <c r="AR1370" s="112">
        <v>2.589736</v>
      </c>
      <c r="AS1370" s="112">
        <v>71.48104</v>
      </c>
      <c r="AT1370" s="112">
        <v>0.822548</v>
      </c>
      <c r="AU1370" s="112">
        <v>2.455636</v>
      </c>
      <c r="AV1370" s="112">
        <v>2.623748</v>
      </c>
      <c r="AW1370" s="112">
        <v>7.366908</v>
      </c>
      <c r="AX1370" s="112">
        <v>0.0</v>
      </c>
      <c r="AY1370" s="112">
        <v>0.673318</v>
      </c>
      <c r="AZ1370" s="112">
        <v>-1.621461</v>
      </c>
    </row>
    <row r="1371">
      <c r="A1371">
        <f t="shared" si="2"/>
        <v>0</v>
      </c>
      <c r="B1371" t="str">
        <f t="shared" si="3"/>
        <v/>
      </c>
      <c r="C1371" t="str">
        <f>if(and(D$4&gt;1,E1371=PROSES!$D$22),,D1371)</f>
        <v/>
      </c>
      <c r="D1371" s="1" t="str">
        <f>if(and(F$4&gt;1,F1371=PROSES!$B$10),,F1371)</f>
        <v/>
      </c>
      <c r="E1371" t="str">
        <f t="shared" si="4"/>
        <v/>
      </c>
      <c r="F1371" t="str">
        <f t="shared" si="5"/>
        <v/>
      </c>
      <c r="G1371" s="1" t="str">
        <f>if(Z1371=PROSES!$E$29,T1371,)</f>
        <v/>
      </c>
      <c r="H1371" t="str">
        <f>if(X1371=PROSES!$E$29,T1371,)</f>
        <v/>
      </c>
      <c r="I1371" t="str">
        <f t="shared" si="6"/>
        <v/>
      </c>
      <c r="J1371" t="str">
        <f>if(and($K$4&gt;1,R1371=PROSES!$C$2),,K1371)</f>
        <v/>
      </c>
      <c r="K1371" s="1" t="str">
        <f>if(and($L$4&gt;1,L1371=PROSES!$B$2),,L1371)</f>
        <v/>
      </c>
      <c r="L1371" t="str">
        <f t="shared" si="7"/>
        <v/>
      </c>
      <c r="M1371" t="str">
        <f>if(Z1371=PROSES!$B$3,T1371,)</f>
        <v/>
      </c>
      <c r="N1371" t="str">
        <f>if(X1371=PROSES!$B$3,T1371,)</f>
        <v/>
      </c>
      <c r="O1371" t="str">
        <f t="shared" si="8"/>
        <v/>
      </c>
      <c r="P1371" t="str">
        <f>if(Z1371=PROSES!$B$1,T1371,)</f>
        <v/>
      </c>
      <c r="Q1371" t="str">
        <f>if(X1371=PROSES!$B$1,T1371,)</f>
        <v/>
      </c>
      <c r="R1371" t="str">
        <f t="shared" si="16"/>
        <v>TAMBAK LOROKSAYUNG</v>
      </c>
      <c r="S1371" s="3"/>
      <c r="T1371" s="68" t="s">
        <v>2132</v>
      </c>
      <c r="U1371" s="68" t="s">
        <v>176</v>
      </c>
      <c r="V1371" s="68" t="s">
        <v>176</v>
      </c>
      <c r="W1371" s="68" t="s">
        <v>816</v>
      </c>
      <c r="X1371" s="68" t="s">
        <v>2129</v>
      </c>
      <c r="Y1371" s="68">
        <v>2.0</v>
      </c>
      <c r="Z1371" s="68" t="s">
        <v>1892</v>
      </c>
      <c r="AA1371" s="68">
        <v>1.0</v>
      </c>
      <c r="AB1371" s="6"/>
      <c r="AC1371" s="6"/>
      <c r="AD1371" s="112">
        <v>0.0</v>
      </c>
      <c r="AE1371" s="112">
        <v>1.0</v>
      </c>
      <c r="AF1371" s="6"/>
      <c r="AG1371" s="112">
        <v>12.008</v>
      </c>
      <c r="AH1371" s="112">
        <v>0.69</v>
      </c>
      <c r="AI1371" s="68" t="s">
        <v>64</v>
      </c>
      <c r="AJ1371" s="112">
        <v>0.0</v>
      </c>
      <c r="AK1371" s="6"/>
      <c r="AL1371" s="6"/>
      <c r="AM1371" s="112">
        <v>0.0</v>
      </c>
      <c r="AN1371" s="112">
        <v>0.0</v>
      </c>
      <c r="AO1371" s="112">
        <v>100.0</v>
      </c>
      <c r="AP1371" s="112">
        <v>1.0</v>
      </c>
      <c r="AQ1371" s="112">
        <v>0.8004</v>
      </c>
      <c r="AR1371" s="112">
        <v>2.589736</v>
      </c>
      <c r="AS1371" s="112">
        <v>71.48104</v>
      </c>
      <c r="AT1371" s="112">
        <v>0.822548</v>
      </c>
      <c r="AU1371" s="112">
        <v>2.455636</v>
      </c>
      <c r="AV1371" s="112">
        <v>2.623748</v>
      </c>
      <c r="AW1371" s="112">
        <v>7.366908</v>
      </c>
      <c r="AX1371" s="112">
        <v>0.0</v>
      </c>
      <c r="AY1371" s="112">
        <v>0.673318</v>
      </c>
      <c r="AZ1371" s="112">
        <v>-1.621461</v>
      </c>
    </row>
    <row r="1372">
      <c r="A1372">
        <f t="shared" si="2"/>
        <v>0</v>
      </c>
      <c r="B1372" t="str">
        <f t="shared" si="3"/>
        <v/>
      </c>
      <c r="C1372" t="str">
        <f>if(and(D$4&gt;1,E1372=PROSES!$D$22),,D1372)</f>
        <v/>
      </c>
      <c r="D1372" s="1" t="str">
        <f>if(and(F$4&gt;1,F1372=PROSES!$B$10),,F1372)</f>
        <v/>
      </c>
      <c r="E1372" t="str">
        <f t="shared" si="4"/>
        <v/>
      </c>
      <c r="F1372" t="str">
        <f t="shared" si="5"/>
        <v/>
      </c>
      <c r="G1372" s="1" t="str">
        <f>if(Z1372=PROSES!$E$29,T1372,)</f>
        <v/>
      </c>
      <c r="H1372" t="str">
        <f>if(X1372=PROSES!$E$29,T1372,)</f>
        <v/>
      </c>
      <c r="I1372" t="str">
        <f t="shared" si="6"/>
        <v/>
      </c>
      <c r="J1372" t="str">
        <f>if(and($K$4&gt;1,R1372=PROSES!$C$2),,K1372)</f>
        <v/>
      </c>
      <c r="K1372" s="1" t="str">
        <f>if(and($L$4&gt;1,L1372=PROSES!$B$2),,L1372)</f>
        <v/>
      </c>
      <c r="L1372" t="str">
        <f t="shared" si="7"/>
        <v/>
      </c>
      <c r="M1372" t="str">
        <f>if(Z1372=PROSES!$B$3,T1372,)</f>
        <v/>
      </c>
      <c r="N1372" t="str">
        <f>if(X1372=PROSES!$B$3,T1372,)</f>
        <v/>
      </c>
      <c r="O1372" t="str">
        <f t="shared" si="8"/>
        <v/>
      </c>
      <c r="P1372" t="str">
        <f>if(Z1372=PROSES!$B$1,T1372,)</f>
        <v/>
      </c>
      <c r="Q1372" t="str">
        <f>if(X1372=PROSES!$B$1,T1372,)</f>
        <v/>
      </c>
      <c r="R1372" t="str">
        <f t="shared" si="16"/>
        <v>TAMBAKLOROKGU 1KALISARI</v>
      </c>
      <c r="S1372" s="3"/>
      <c r="T1372" s="68" t="s">
        <v>2133</v>
      </c>
      <c r="U1372" s="68" t="s">
        <v>176</v>
      </c>
      <c r="V1372" s="68" t="s">
        <v>176</v>
      </c>
      <c r="W1372" s="68" t="s">
        <v>816</v>
      </c>
      <c r="X1372" s="68" t="s">
        <v>2134</v>
      </c>
      <c r="Y1372" s="68">
        <v>2.0</v>
      </c>
      <c r="Z1372" s="68" t="s">
        <v>1087</v>
      </c>
      <c r="AA1372" s="68">
        <v>2.0</v>
      </c>
      <c r="AB1372" s="6"/>
      <c r="AC1372" s="6"/>
      <c r="AD1372" s="112">
        <v>0.0</v>
      </c>
      <c r="AE1372" s="112">
        <v>1.0</v>
      </c>
      <c r="AF1372" s="6"/>
      <c r="AG1372" s="112">
        <v>7.401</v>
      </c>
      <c r="AH1372" s="112">
        <v>1.0</v>
      </c>
      <c r="AI1372" s="68" t="s">
        <v>64</v>
      </c>
      <c r="AJ1372" s="112">
        <v>0.0</v>
      </c>
      <c r="AK1372" s="6"/>
      <c r="AL1372" s="6"/>
      <c r="AM1372" s="112">
        <v>0.0</v>
      </c>
      <c r="AN1372" s="112">
        <v>0.0</v>
      </c>
      <c r="AO1372" s="112">
        <v>100.0</v>
      </c>
      <c r="AP1372" s="112">
        <v>1.0</v>
      </c>
      <c r="AQ1372" s="112">
        <v>1.16</v>
      </c>
      <c r="AR1372" s="112">
        <v>1.596156</v>
      </c>
      <c r="AS1372" s="112">
        <v>71.48104</v>
      </c>
      <c r="AT1372" s="112">
        <v>0.5069685</v>
      </c>
      <c r="AU1372" s="112">
        <v>1.513505</v>
      </c>
      <c r="AV1372" s="112">
        <v>1.617118</v>
      </c>
      <c r="AW1372" s="112">
        <v>4.540514</v>
      </c>
      <c r="AX1372" s="112">
        <v>0.0</v>
      </c>
      <c r="AY1372" s="112">
        <v>0.673318</v>
      </c>
      <c r="AZ1372" s="112">
        <v>-1.621461</v>
      </c>
    </row>
    <row r="1373">
      <c r="A1373">
        <f t="shared" si="2"/>
        <v>0</v>
      </c>
      <c r="B1373" t="str">
        <f t="shared" si="3"/>
        <v/>
      </c>
      <c r="C1373" t="str">
        <f>if(and(D$4&gt;1,E1373=PROSES!$D$22),,D1373)</f>
        <v/>
      </c>
      <c r="D1373" s="1" t="str">
        <f>if(and(F$4&gt;1,F1373=PROSES!$B$10),,F1373)</f>
        <v/>
      </c>
      <c r="E1373" t="str">
        <f t="shared" si="4"/>
        <v/>
      </c>
      <c r="F1373" t="str">
        <f t="shared" si="5"/>
        <v/>
      </c>
      <c r="G1373" s="1" t="str">
        <f>if(Z1373=PROSES!$E$29,T1373,)</f>
        <v/>
      </c>
      <c r="H1373" t="str">
        <f>if(X1373=PROSES!$E$29,T1373,)</f>
        <v/>
      </c>
      <c r="I1373" t="str">
        <f t="shared" si="6"/>
        <v/>
      </c>
      <c r="J1373" t="str">
        <f>if(and($K$4&gt;1,R1373=PROSES!$C$2),,K1373)</f>
        <v/>
      </c>
      <c r="K1373" s="1" t="str">
        <f>if(and($L$4&gt;1,L1373=PROSES!$B$2),,L1373)</f>
        <v/>
      </c>
      <c r="L1373" t="str">
        <f t="shared" si="7"/>
        <v/>
      </c>
      <c r="M1373" t="str">
        <f>if(Z1373=PROSES!$B$3,T1373,)</f>
        <v/>
      </c>
      <c r="N1373" t="str">
        <f>if(X1373=PROSES!$B$3,T1373,)</f>
        <v/>
      </c>
      <c r="O1373" t="str">
        <f t="shared" si="8"/>
        <v/>
      </c>
      <c r="P1373" t="str">
        <f>if(Z1373=PROSES!$B$1,T1373,)</f>
        <v/>
      </c>
      <c r="Q1373" t="str">
        <f>if(X1373=PROSES!$B$1,T1373,)</f>
        <v/>
      </c>
      <c r="R1373" t="str">
        <f t="shared" si="16"/>
        <v>TAMBAKLOROKGU 1KRAPYAK</v>
      </c>
      <c r="S1373" s="3"/>
      <c r="T1373" s="68" t="s">
        <v>2135</v>
      </c>
      <c r="U1373" s="68" t="s">
        <v>176</v>
      </c>
      <c r="V1373" s="68" t="s">
        <v>176</v>
      </c>
      <c r="W1373" s="68" t="s">
        <v>816</v>
      </c>
      <c r="X1373" s="68" t="s">
        <v>2134</v>
      </c>
      <c r="Y1373" s="68">
        <v>2.0</v>
      </c>
      <c r="Z1373" s="68" t="s">
        <v>416</v>
      </c>
      <c r="AA1373" s="68">
        <v>2.0</v>
      </c>
      <c r="AB1373" s="6"/>
      <c r="AC1373" s="6"/>
      <c r="AD1373" s="112">
        <v>0.0</v>
      </c>
      <c r="AE1373" s="112">
        <v>1.0</v>
      </c>
      <c r="AF1373" s="6"/>
      <c r="AG1373" s="112">
        <v>15.559</v>
      </c>
      <c r="AH1373" s="112">
        <v>1.0</v>
      </c>
      <c r="AI1373" s="68" t="s">
        <v>64</v>
      </c>
      <c r="AJ1373" s="112">
        <v>0.0</v>
      </c>
      <c r="AK1373" s="6"/>
      <c r="AL1373" s="6"/>
      <c r="AM1373" s="112">
        <v>0.0</v>
      </c>
      <c r="AN1373" s="112">
        <v>0.0</v>
      </c>
      <c r="AO1373" s="112">
        <v>100.0</v>
      </c>
      <c r="AP1373" s="112">
        <v>1.0</v>
      </c>
      <c r="AQ1373" s="112">
        <v>1.16</v>
      </c>
      <c r="AR1373" s="112">
        <v>3.355572</v>
      </c>
      <c r="AS1373" s="112">
        <v>71.48104</v>
      </c>
      <c r="AT1373" s="112">
        <v>1.065791</v>
      </c>
      <c r="AU1373" s="112">
        <v>3.181816</v>
      </c>
      <c r="AV1373" s="112">
        <v>3.399642</v>
      </c>
      <c r="AW1373" s="112">
        <v>9.545446</v>
      </c>
      <c r="AX1373" s="112">
        <v>0.0</v>
      </c>
      <c r="AY1373" s="112">
        <v>0.673318</v>
      </c>
      <c r="AZ1373" s="112">
        <v>-1.621461</v>
      </c>
    </row>
    <row r="1374" hidden="1">
      <c r="A1374">
        <f t="shared" si="2"/>
        <v>0</v>
      </c>
      <c r="B1374" t="str">
        <f t="shared" si="3"/>
        <v/>
      </c>
      <c r="C1374" t="str">
        <f>if(and(D$4&gt;1,E1374=PROSES!$D$22),,D1374)</f>
        <v/>
      </c>
      <c r="D1374" s="1" t="str">
        <f>if(and(F$4&gt;1,F1374=PROSES!$B$10),,F1374)</f>
        <v/>
      </c>
      <c r="E1374" t="str">
        <f t="shared" si="4"/>
        <v/>
      </c>
      <c r="F1374" t="str">
        <f t="shared" si="5"/>
        <v/>
      </c>
      <c r="G1374" s="1" t="str">
        <f>if(Z1374=PROSES!$E$29,T1374,)</f>
        <v/>
      </c>
      <c r="H1374" t="str">
        <f>if(X1374=PROSES!$E$29,T1374,)</f>
        <v/>
      </c>
      <c r="I1374" t="str">
        <f t="shared" si="6"/>
        <v/>
      </c>
      <c r="J1374" t="str">
        <f>if(and($K$4&gt;1,R1374=PROSES!$C$2),,K1374)</f>
        <v/>
      </c>
      <c r="K1374" s="1" t="str">
        <f>if(and($L$4&gt;1,L1374=PROSES!$B$2),,L1374)</f>
        <v/>
      </c>
      <c r="L1374" t="str">
        <f t="shared" si="7"/>
        <v/>
      </c>
      <c r="M1374" t="str">
        <f>if(Z1374=PROSES!$B$3,T1374,)</f>
        <v/>
      </c>
      <c r="N1374" t="str">
        <f>if(X1374=PROSES!$B$3,T1374,)</f>
        <v/>
      </c>
      <c r="O1374" t="str">
        <f t="shared" si="8"/>
        <v/>
      </c>
      <c r="P1374" t="str">
        <f>if(Z1374=PROSES!$B$1,T1374,)</f>
        <v/>
      </c>
      <c r="Q1374" t="str">
        <f>if(X1374=PROSES!$B$1,T1374,)</f>
        <v/>
      </c>
      <c r="R1374" t="str">
        <f t="shared" si="16"/>
        <v>TAMBAKLOROKGU 1PANDEANLAMPER</v>
      </c>
      <c r="S1374" s="3"/>
      <c r="T1374" s="68" t="s">
        <v>2136</v>
      </c>
      <c r="U1374" s="68" t="s">
        <v>176</v>
      </c>
      <c r="V1374" s="68" t="s">
        <v>176</v>
      </c>
      <c r="W1374" s="68" t="s">
        <v>685</v>
      </c>
      <c r="X1374" s="68" t="s">
        <v>2134</v>
      </c>
      <c r="Y1374" s="68">
        <v>1.0</v>
      </c>
      <c r="Z1374" s="68" t="s">
        <v>1550</v>
      </c>
      <c r="AA1374" s="68">
        <v>1.0</v>
      </c>
      <c r="AB1374" s="6"/>
      <c r="AC1374" s="6"/>
      <c r="AD1374" s="112">
        <v>0.0</v>
      </c>
      <c r="AE1374" s="112">
        <v>1.0</v>
      </c>
      <c r="AF1374" s="6"/>
      <c r="AG1374" s="112">
        <v>6.142</v>
      </c>
      <c r="AH1374" s="112">
        <v>1.0</v>
      </c>
      <c r="AI1374" s="68" t="s">
        <v>64</v>
      </c>
      <c r="AJ1374" s="112">
        <v>0.0</v>
      </c>
      <c r="AK1374" s="6"/>
      <c r="AL1374" s="6"/>
      <c r="AM1374" s="112">
        <v>0.0</v>
      </c>
      <c r="AN1374" s="112">
        <v>0.0</v>
      </c>
      <c r="AO1374" s="112">
        <v>100.0</v>
      </c>
      <c r="AP1374" s="112">
        <v>1.0</v>
      </c>
      <c r="AQ1374" s="112">
        <v>1.2</v>
      </c>
      <c r="AR1374" s="112">
        <v>1.740368</v>
      </c>
      <c r="AS1374" s="112">
        <v>82.15014</v>
      </c>
      <c r="AT1374" s="112">
        <v>0.2376954</v>
      </c>
      <c r="AU1374" s="112">
        <v>1.724059</v>
      </c>
      <c r="AV1374" s="112">
        <v>1.158996</v>
      </c>
      <c r="AW1374" s="112">
        <v>5.172179</v>
      </c>
      <c r="AX1374" s="112">
        <v>0.0</v>
      </c>
      <c r="AY1374" s="112">
        <v>0.683587</v>
      </c>
      <c r="AZ1374" s="112">
        <v>-7.109503</v>
      </c>
    </row>
    <row r="1375" hidden="1">
      <c r="A1375">
        <f t="shared" si="2"/>
        <v>0</v>
      </c>
      <c r="B1375" t="str">
        <f t="shared" si="3"/>
        <v/>
      </c>
      <c r="C1375" t="str">
        <f>if(and(D$4&gt;1,E1375=PROSES!$D$22),,D1375)</f>
        <v/>
      </c>
      <c r="D1375" s="1" t="str">
        <f>if(and(F$4&gt;1,F1375=PROSES!$B$10),,F1375)</f>
        <v/>
      </c>
      <c r="E1375" t="str">
        <f t="shared" si="4"/>
        <v/>
      </c>
      <c r="F1375" t="str">
        <f t="shared" si="5"/>
        <v/>
      </c>
      <c r="G1375" s="1" t="str">
        <f>if(Z1375=PROSES!$E$29,T1375,)</f>
        <v/>
      </c>
      <c r="H1375" t="str">
        <f>if(X1375=PROSES!$E$29,T1375,)</f>
        <v/>
      </c>
      <c r="I1375" t="str">
        <f t="shared" si="6"/>
        <v/>
      </c>
      <c r="J1375" t="str">
        <f>if(and($K$4&gt;1,R1375=PROSES!$C$2),,K1375)</f>
        <v/>
      </c>
      <c r="K1375" s="1" t="str">
        <f>if(and($L$4&gt;1,L1375=PROSES!$B$2),,L1375)</f>
        <v/>
      </c>
      <c r="L1375" t="str">
        <f t="shared" si="7"/>
        <v/>
      </c>
      <c r="M1375" t="str">
        <f>if(Z1375=PROSES!$B$3,T1375,)</f>
        <v/>
      </c>
      <c r="N1375" t="str">
        <f>if(X1375=PROSES!$B$3,T1375,)</f>
        <v/>
      </c>
      <c r="O1375" t="str">
        <f t="shared" si="8"/>
        <v/>
      </c>
      <c r="P1375" t="str">
        <f>if(Z1375=PROSES!$B$1,T1375,)</f>
        <v/>
      </c>
      <c r="Q1375" t="str">
        <f>if(X1375=PROSES!$B$1,T1375,)</f>
        <v/>
      </c>
      <c r="R1375" t="str">
        <f t="shared" si="16"/>
        <v>TAMBAKLOROKGU 1PANDEANLAMPER</v>
      </c>
      <c r="S1375" s="3"/>
      <c r="T1375" s="68" t="s">
        <v>2137</v>
      </c>
      <c r="U1375" s="68" t="s">
        <v>176</v>
      </c>
      <c r="V1375" s="68" t="s">
        <v>176</v>
      </c>
      <c r="W1375" s="68" t="s">
        <v>685</v>
      </c>
      <c r="X1375" s="68" t="s">
        <v>2134</v>
      </c>
      <c r="Y1375" s="68">
        <v>2.0</v>
      </c>
      <c r="Z1375" s="68" t="s">
        <v>1550</v>
      </c>
      <c r="AA1375" s="68">
        <v>1.0</v>
      </c>
      <c r="AB1375" s="6"/>
      <c r="AC1375" s="6"/>
      <c r="AD1375" s="112">
        <v>0.0</v>
      </c>
      <c r="AE1375" s="112">
        <v>1.0</v>
      </c>
      <c r="AF1375" s="6"/>
      <c r="AG1375" s="112">
        <v>6.142</v>
      </c>
      <c r="AH1375" s="112">
        <v>1.0</v>
      </c>
      <c r="AI1375" s="68" t="s">
        <v>64</v>
      </c>
      <c r="AJ1375" s="112">
        <v>0.0</v>
      </c>
      <c r="AK1375" s="6"/>
      <c r="AL1375" s="6"/>
      <c r="AM1375" s="112">
        <v>0.0</v>
      </c>
      <c r="AN1375" s="112">
        <v>0.0</v>
      </c>
      <c r="AO1375" s="112">
        <v>100.0</v>
      </c>
      <c r="AP1375" s="112">
        <v>1.0</v>
      </c>
      <c r="AQ1375" s="112">
        <v>1.2</v>
      </c>
      <c r="AR1375" s="112">
        <v>1.740368</v>
      </c>
      <c r="AS1375" s="112">
        <v>82.15014</v>
      </c>
      <c r="AT1375" s="112">
        <v>0.2376954</v>
      </c>
      <c r="AU1375" s="112">
        <v>1.724059</v>
      </c>
      <c r="AV1375" s="112">
        <v>1.158996</v>
      </c>
      <c r="AW1375" s="112">
        <v>5.172179</v>
      </c>
      <c r="AX1375" s="112">
        <v>0.0</v>
      </c>
      <c r="AY1375" s="112">
        <v>0.683587</v>
      </c>
      <c r="AZ1375" s="112">
        <v>-7.109503</v>
      </c>
    </row>
    <row r="1376" hidden="1">
      <c r="A1376">
        <f t="shared" si="2"/>
        <v>0</v>
      </c>
      <c r="B1376" t="str">
        <f t="shared" si="3"/>
        <v/>
      </c>
      <c r="C1376" t="str">
        <f>if(and(D$4&gt;1,E1376=PROSES!$D$22),,D1376)</f>
        <v/>
      </c>
      <c r="D1376" s="1" t="str">
        <f>if(and(F$4&gt;1,F1376=PROSES!$B$10),,F1376)</f>
        <v/>
      </c>
      <c r="E1376" t="str">
        <f t="shared" si="4"/>
        <v/>
      </c>
      <c r="F1376" t="str">
        <f t="shared" si="5"/>
        <v/>
      </c>
      <c r="G1376" s="1" t="str">
        <f>if(Z1376=PROSES!$E$29,T1376,)</f>
        <v/>
      </c>
      <c r="H1376" t="str">
        <f>if(X1376=PROSES!$E$29,T1376,)</f>
        <v/>
      </c>
      <c r="I1376" t="str">
        <f t="shared" si="6"/>
        <v/>
      </c>
      <c r="J1376" t="str">
        <f>if(and($K$4&gt;1,R1376=PROSES!$C$2),,K1376)</f>
        <v/>
      </c>
      <c r="K1376" s="1" t="str">
        <f>if(and($L$4&gt;1,L1376=PROSES!$B$2),,L1376)</f>
        <v/>
      </c>
      <c r="L1376" t="str">
        <f t="shared" si="7"/>
        <v/>
      </c>
      <c r="M1376" t="str">
        <f>if(Z1376=PROSES!$B$3,T1376,)</f>
        <v/>
      </c>
      <c r="N1376" t="str">
        <f>if(X1376=PROSES!$B$3,T1376,)</f>
        <v/>
      </c>
      <c r="O1376" t="str">
        <f t="shared" si="8"/>
        <v/>
      </c>
      <c r="P1376" t="str">
        <f>if(Z1376=PROSES!$B$1,T1376,)</f>
        <v/>
      </c>
      <c r="Q1376" t="str">
        <f>if(X1376=PROSES!$B$1,T1376,)</f>
        <v/>
      </c>
      <c r="R1376" t="str">
        <f t="shared" si="16"/>
        <v>TAMBAKLOROKGU 2BAWEN</v>
      </c>
      <c r="S1376" s="3"/>
      <c r="T1376" s="68" t="s">
        <v>2138</v>
      </c>
      <c r="U1376" s="68" t="s">
        <v>176</v>
      </c>
      <c r="V1376" s="68" t="s">
        <v>176</v>
      </c>
      <c r="W1376" s="68" t="s">
        <v>2139</v>
      </c>
      <c r="X1376" s="68" t="s">
        <v>2140</v>
      </c>
      <c r="Y1376" s="68">
        <v>2.0</v>
      </c>
      <c r="Z1376" s="68" t="s">
        <v>194</v>
      </c>
      <c r="AA1376" s="68">
        <v>2.0</v>
      </c>
      <c r="AB1376" s="6"/>
      <c r="AC1376" s="6"/>
      <c r="AD1376" s="112">
        <v>0.0</v>
      </c>
      <c r="AE1376" s="112">
        <v>1.0</v>
      </c>
      <c r="AF1376" s="6"/>
      <c r="AG1376" s="112">
        <v>37.977</v>
      </c>
      <c r="AH1376" s="112">
        <v>1.0</v>
      </c>
      <c r="AI1376" s="68" t="s">
        <v>64</v>
      </c>
      <c r="AJ1376" s="112">
        <v>0.0</v>
      </c>
      <c r="AK1376" s="6"/>
      <c r="AL1376" s="6"/>
      <c r="AM1376" s="112">
        <v>0.0</v>
      </c>
      <c r="AN1376" s="112">
        <v>0.0</v>
      </c>
      <c r="AO1376" s="112">
        <v>100.0</v>
      </c>
      <c r="AP1376" s="112">
        <v>1.0</v>
      </c>
      <c r="AQ1376" s="112">
        <v>2.73</v>
      </c>
      <c r="AR1376" s="112">
        <v>8.729508</v>
      </c>
      <c r="AS1376" s="112">
        <v>85.0335</v>
      </c>
      <c r="AT1376" s="112">
        <v>0.7557423</v>
      </c>
      <c r="AU1376" s="112">
        <v>8.696733</v>
      </c>
      <c r="AV1376" s="112">
        <v>6.452292</v>
      </c>
      <c r="AW1376" s="112">
        <v>26.0902</v>
      </c>
      <c r="AX1376" s="112">
        <v>0.0</v>
      </c>
      <c r="AY1376" s="112">
        <v>0.6988767</v>
      </c>
      <c r="AZ1376" s="112">
        <v>-13.16769</v>
      </c>
    </row>
    <row r="1377" hidden="1">
      <c r="A1377">
        <f t="shared" si="2"/>
        <v>0</v>
      </c>
      <c r="B1377" t="str">
        <f t="shared" si="3"/>
        <v/>
      </c>
      <c r="C1377" t="str">
        <f>if(and(D$4&gt;1,E1377=PROSES!$D$22),,D1377)</f>
        <v/>
      </c>
      <c r="D1377" s="1" t="str">
        <f>if(and(F$4&gt;1,F1377=PROSES!$B$10),,F1377)</f>
        <v/>
      </c>
      <c r="E1377" t="str">
        <f t="shared" si="4"/>
        <v/>
      </c>
      <c r="F1377" t="str">
        <f t="shared" si="5"/>
        <v/>
      </c>
      <c r="G1377" s="1" t="str">
        <f>if(Z1377=PROSES!$E$29,T1377,)</f>
        <v/>
      </c>
      <c r="H1377" t="str">
        <f>if(X1377=PROSES!$E$29,T1377,)</f>
        <v/>
      </c>
      <c r="I1377" t="str">
        <f t="shared" si="6"/>
        <v/>
      </c>
      <c r="J1377" t="str">
        <f>if(and($K$4&gt;1,R1377=PROSES!$C$2),,K1377)</f>
        <v/>
      </c>
      <c r="K1377" s="1" t="str">
        <f>if(and($L$4&gt;1,L1377=PROSES!$B$2),,L1377)</f>
        <v/>
      </c>
      <c r="L1377" t="str">
        <f t="shared" si="7"/>
        <v/>
      </c>
      <c r="M1377" t="str">
        <f>if(Z1377=PROSES!$B$3,T1377,)</f>
        <v/>
      </c>
      <c r="N1377" t="str">
        <f>if(X1377=PROSES!$B$3,T1377,)</f>
        <v/>
      </c>
      <c r="O1377" t="str">
        <f t="shared" si="8"/>
        <v/>
      </c>
      <c r="P1377" t="str">
        <f>if(Z1377=PROSES!$B$1,T1377,)</f>
        <v/>
      </c>
      <c r="Q1377" t="str">
        <f>if(X1377=PROSES!$B$1,T1377,)</f>
        <v/>
      </c>
      <c r="R1377" t="str">
        <f t="shared" si="16"/>
        <v>TAMBAKLOROKGU 2</v>
      </c>
      <c r="S1377" s="3"/>
      <c r="T1377" s="68" t="s">
        <v>2141</v>
      </c>
      <c r="U1377" s="68" t="s">
        <v>176</v>
      </c>
      <c r="V1377" s="68" t="s">
        <v>176</v>
      </c>
      <c r="W1377" s="68" t="s">
        <v>2139</v>
      </c>
      <c r="X1377" s="68" t="s">
        <v>2140</v>
      </c>
      <c r="Y1377" s="68">
        <v>2.0</v>
      </c>
      <c r="Z1377" s="68"/>
      <c r="AA1377" s="68" t="s">
        <v>2142</v>
      </c>
      <c r="AB1377" s="6"/>
      <c r="AC1377" s="6"/>
      <c r="AD1377" s="112">
        <v>0.0</v>
      </c>
      <c r="AE1377" s="112">
        <v>1.0</v>
      </c>
      <c r="AF1377" s="6"/>
      <c r="AG1377" s="112">
        <v>35.52</v>
      </c>
      <c r="AH1377" s="112">
        <v>1.0</v>
      </c>
      <c r="AI1377" s="68" t="s">
        <v>64</v>
      </c>
      <c r="AJ1377" s="112">
        <v>0.0</v>
      </c>
      <c r="AK1377" s="6"/>
      <c r="AL1377" s="6"/>
      <c r="AM1377" s="112">
        <v>0.0</v>
      </c>
      <c r="AN1377" s="112">
        <v>0.0</v>
      </c>
      <c r="AO1377" s="112">
        <v>100.0</v>
      </c>
      <c r="AP1377" s="112">
        <v>1.0</v>
      </c>
      <c r="AQ1377" s="112">
        <v>2.73</v>
      </c>
      <c r="AR1377" s="112">
        <v>8.164735</v>
      </c>
      <c r="AS1377" s="112">
        <v>85.0335</v>
      </c>
      <c r="AT1377" s="112">
        <v>0.706848</v>
      </c>
      <c r="AU1377" s="112">
        <v>8.13408</v>
      </c>
      <c r="AV1377" s="112">
        <v>6.034848</v>
      </c>
      <c r="AW1377" s="112">
        <v>24.40224</v>
      </c>
      <c r="AX1377" s="112">
        <v>0.0</v>
      </c>
      <c r="AY1377" s="112">
        <v>0.6988767</v>
      </c>
      <c r="AZ1377" s="112">
        <v>-13.16769</v>
      </c>
    </row>
    <row r="1378" hidden="1">
      <c r="A1378">
        <f t="shared" si="2"/>
        <v>0</v>
      </c>
      <c r="B1378" t="str">
        <f t="shared" si="3"/>
        <v/>
      </c>
      <c r="C1378" t="str">
        <f>if(and(D$4&gt;1,E1378=PROSES!$D$22),,D1378)</f>
        <v/>
      </c>
      <c r="D1378" s="1" t="str">
        <f>if(and(F$4&gt;1,F1378=PROSES!$B$10),,F1378)</f>
        <v/>
      </c>
      <c r="E1378" t="str">
        <f t="shared" si="4"/>
        <v/>
      </c>
      <c r="F1378" t="str">
        <f t="shared" si="5"/>
        <v/>
      </c>
      <c r="G1378" s="1" t="str">
        <f>if(Z1378=PROSES!$E$29,T1378,)</f>
        <v/>
      </c>
      <c r="H1378" t="str">
        <f>if(X1378=PROSES!$E$29,T1378,)</f>
        <v/>
      </c>
      <c r="I1378" t="str">
        <f t="shared" si="6"/>
        <v/>
      </c>
      <c r="J1378" t="str">
        <f>if(and($K$4&gt;1,R1378=PROSES!$C$2),,K1378)</f>
        <v/>
      </c>
      <c r="K1378" s="1" t="str">
        <f>if(and($L$4&gt;1,L1378=PROSES!$B$2),,L1378)</f>
        <v/>
      </c>
      <c r="L1378" t="str">
        <f t="shared" si="7"/>
        <v/>
      </c>
      <c r="M1378" t="str">
        <f>if(Z1378=PROSES!$B$3,T1378,)</f>
        <v/>
      </c>
      <c r="N1378" t="str">
        <f>if(X1378=PROSES!$B$3,T1378,)</f>
        <v/>
      </c>
      <c r="O1378" t="str">
        <f t="shared" si="8"/>
        <v/>
      </c>
      <c r="P1378" t="str">
        <f>if(Z1378=PROSES!$B$1,T1378,)</f>
        <v/>
      </c>
      <c r="Q1378" t="str">
        <f>if(X1378=PROSES!$B$1,T1378,)</f>
        <v/>
      </c>
      <c r="R1378" t="str">
        <f t="shared" si="16"/>
        <v/>
      </c>
      <c r="S1378" s="3"/>
      <c r="T1378" s="68" t="s">
        <v>2143</v>
      </c>
      <c r="U1378" s="68" t="s">
        <v>176</v>
      </c>
      <c r="V1378" s="68" t="s">
        <v>176</v>
      </c>
      <c r="W1378" s="114" t="s">
        <v>90</v>
      </c>
      <c r="X1378" s="68"/>
      <c r="Y1378" s="68" t="s">
        <v>2142</v>
      </c>
      <c r="Z1378" s="68"/>
      <c r="AA1378" s="68" t="s">
        <v>2144</v>
      </c>
      <c r="AB1378" s="6"/>
      <c r="AC1378" s="6"/>
      <c r="AD1378" s="112">
        <v>0.0</v>
      </c>
      <c r="AE1378" s="112">
        <v>1.0</v>
      </c>
      <c r="AF1378" s="6"/>
      <c r="AG1378" s="112">
        <v>1.5</v>
      </c>
      <c r="AH1378" s="112">
        <v>1.0</v>
      </c>
      <c r="AI1378" s="68" t="s">
        <v>64</v>
      </c>
      <c r="AJ1378" s="112">
        <v>0.0</v>
      </c>
      <c r="AK1378" s="6"/>
      <c r="AL1378" s="6"/>
      <c r="AM1378" s="112">
        <v>0.0</v>
      </c>
      <c r="AN1378" s="112">
        <v>0.0</v>
      </c>
      <c r="AO1378" s="112">
        <v>100.0</v>
      </c>
      <c r="AP1378" s="112">
        <v>1.0</v>
      </c>
      <c r="AQ1378" s="112">
        <v>1.62</v>
      </c>
      <c r="AR1378" s="112">
        <v>0.4250328</v>
      </c>
      <c r="AS1378" s="112">
        <v>82.15014</v>
      </c>
      <c r="AT1378" s="112">
        <v>0.05805</v>
      </c>
      <c r="AU1378" s="112">
        <v>0.42105</v>
      </c>
      <c r="AV1378" s="112">
        <v>0.28305</v>
      </c>
      <c r="AW1378" s="112">
        <v>1.26315</v>
      </c>
      <c r="AX1378" s="112">
        <v>0.0</v>
      </c>
      <c r="AY1378" s="112">
        <v>0.683587</v>
      </c>
      <c r="AZ1378" s="112">
        <v>-7.109503</v>
      </c>
    </row>
    <row r="1379" hidden="1">
      <c r="A1379">
        <f t="shared" si="2"/>
        <v>0</v>
      </c>
      <c r="B1379" t="str">
        <f t="shared" si="3"/>
        <v/>
      </c>
      <c r="C1379" t="str">
        <f>if(and(D$4&gt;1,E1379=PROSES!$D$22),,D1379)</f>
        <v/>
      </c>
      <c r="D1379" s="1" t="str">
        <f>if(and(F$4&gt;1,F1379=PROSES!$B$10),,F1379)</f>
        <v/>
      </c>
      <c r="E1379" t="str">
        <f t="shared" si="4"/>
        <v/>
      </c>
      <c r="F1379" t="str">
        <f t="shared" si="5"/>
        <v/>
      </c>
      <c r="G1379" s="1" t="str">
        <f>if(Z1379=PROSES!$E$29,T1379,)</f>
        <v/>
      </c>
      <c r="H1379" t="str">
        <f>if(X1379=PROSES!$E$29,T1379,)</f>
        <v/>
      </c>
      <c r="I1379" t="str">
        <f t="shared" si="6"/>
        <v/>
      </c>
      <c r="J1379" t="str">
        <f>if(and($K$4&gt;1,R1379=PROSES!$C$2),,K1379)</f>
        <v/>
      </c>
      <c r="K1379" s="1" t="str">
        <f>if(and($L$4&gt;1,L1379=PROSES!$B$2),,L1379)</f>
        <v/>
      </c>
      <c r="L1379" t="str">
        <f t="shared" si="7"/>
        <v/>
      </c>
      <c r="M1379" t="str">
        <f>if(Z1379=PROSES!$B$3,T1379,)</f>
        <v/>
      </c>
      <c r="N1379" t="str">
        <f>if(X1379=PROSES!$B$3,T1379,)</f>
        <v/>
      </c>
      <c r="O1379" t="str">
        <f t="shared" si="8"/>
        <v/>
      </c>
      <c r="P1379" t="str">
        <f>if(Z1379=PROSES!$B$1,T1379,)</f>
        <v/>
      </c>
      <c r="Q1379" t="str">
        <f>if(X1379=PROSES!$B$1,T1379,)</f>
        <v/>
      </c>
      <c r="R1379" t="str">
        <f t="shared" si="16"/>
        <v>BAWEN</v>
      </c>
      <c r="S1379" s="3"/>
      <c r="T1379" s="68" t="s">
        <v>2145</v>
      </c>
      <c r="U1379" s="68" t="s">
        <v>176</v>
      </c>
      <c r="V1379" s="68" t="s">
        <v>176</v>
      </c>
      <c r="W1379" s="68" t="s">
        <v>2139</v>
      </c>
      <c r="X1379" s="68"/>
      <c r="Y1379" s="68" t="s">
        <v>2144</v>
      </c>
      <c r="Z1379" s="68" t="s">
        <v>194</v>
      </c>
      <c r="AA1379" s="68">
        <v>2.0</v>
      </c>
      <c r="AB1379" s="6"/>
      <c r="AC1379" s="6"/>
      <c r="AD1379" s="112">
        <v>0.0</v>
      </c>
      <c r="AE1379" s="112">
        <v>1.0</v>
      </c>
      <c r="AF1379" s="6"/>
      <c r="AG1379" s="112">
        <v>1.12</v>
      </c>
      <c r="AH1379" s="112">
        <v>1.0</v>
      </c>
      <c r="AI1379" s="68" t="s">
        <v>64</v>
      </c>
      <c r="AJ1379" s="112">
        <v>0.0</v>
      </c>
      <c r="AK1379" s="6"/>
      <c r="AL1379" s="6"/>
      <c r="AM1379" s="112">
        <v>0.0</v>
      </c>
      <c r="AN1379" s="112">
        <v>0.0</v>
      </c>
      <c r="AO1379" s="112">
        <v>100.0</v>
      </c>
      <c r="AP1379" s="112">
        <v>1.0</v>
      </c>
      <c r="AQ1379" s="112">
        <v>2.73</v>
      </c>
      <c r="AR1379" s="112">
        <v>0.2574466</v>
      </c>
      <c r="AS1379" s="112">
        <v>85.0335</v>
      </c>
      <c r="AT1379" s="112">
        <v>0.022288</v>
      </c>
      <c r="AU1379" s="112">
        <v>0.25648</v>
      </c>
      <c r="AV1379" s="112">
        <v>0.190288</v>
      </c>
      <c r="AW1379" s="112">
        <v>0.76944</v>
      </c>
      <c r="AX1379" s="112">
        <v>0.0</v>
      </c>
      <c r="AY1379" s="112">
        <v>0.6988767</v>
      </c>
      <c r="AZ1379" s="112">
        <v>-13.16769</v>
      </c>
    </row>
    <row r="1380" hidden="1">
      <c r="A1380">
        <f t="shared" si="2"/>
        <v>0</v>
      </c>
      <c r="B1380" t="str">
        <f t="shared" si="3"/>
        <v/>
      </c>
      <c r="C1380" t="str">
        <f>if(and(D$4&gt;1,E1380=PROSES!$D$22),,D1380)</f>
        <v/>
      </c>
      <c r="D1380" s="1" t="str">
        <f>if(and(F$4&gt;1,F1380=PROSES!$B$10),,F1380)</f>
        <v/>
      </c>
      <c r="E1380" t="str">
        <f t="shared" si="4"/>
        <v/>
      </c>
      <c r="F1380" t="str">
        <f t="shared" si="5"/>
        <v/>
      </c>
      <c r="G1380" s="1" t="str">
        <f>if(Z1380=PROSES!$E$29,T1380,)</f>
        <v/>
      </c>
      <c r="H1380" t="str">
        <f>if(X1380=PROSES!$E$29,T1380,)</f>
        <v/>
      </c>
      <c r="I1380" t="str">
        <f t="shared" si="6"/>
        <v/>
      </c>
      <c r="J1380" t="str">
        <f>if(and($K$4&gt;1,R1380=PROSES!$C$2),,K1380)</f>
        <v/>
      </c>
      <c r="K1380" s="1" t="str">
        <f>if(and($L$4&gt;1,L1380=PROSES!$B$2),,L1380)</f>
        <v/>
      </c>
      <c r="L1380" t="str">
        <f t="shared" si="7"/>
        <v/>
      </c>
      <c r="M1380" t="str">
        <f>if(Z1380=PROSES!$B$3,T1380,)</f>
        <v/>
      </c>
      <c r="N1380" t="str">
        <f>if(X1380=PROSES!$B$3,T1380,)</f>
        <v/>
      </c>
      <c r="O1380" t="str">
        <f t="shared" si="8"/>
        <v/>
      </c>
      <c r="P1380" t="str">
        <f>if(Z1380=PROSES!$B$1,T1380,)</f>
        <v/>
      </c>
      <c r="Q1380" t="str">
        <f>if(X1380=PROSES!$B$1,T1380,)</f>
        <v/>
      </c>
      <c r="R1380" t="str">
        <f t="shared" si="16"/>
        <v>TANDES5UJUNG5</v>
      </c>
      <c r="S1380" s="3"/>
      <c r="T1380" s="68" t="s">
        <v>2146</v>
      </c>
      <c r="U1380" s="68" t="s">
        <v>82</v>
      </c>
      <c r="V1380" s="68" t="s">
        <v>82</v>
      </c>
      <c r="W1380" s="68" t="s">
        <v>765</v>
      </c>
      <c r="X1380" s="68" t="s">
        <v>952</v>
      </c>
      <c r="Y1380" s="68" t="s">
        <v>85</v>
      </c>
      <c r="Z1380" s="68" t="s">
        <v>1141</v>
      </c>
      <c r="AA1380" s="68" t="s">
        <v>85</v>
      </c>
      <c r="AB1380" s="6"/>
      <c r="AC1380" s="6"/>
      <c r="AD1380" s="112">
        <v>0.0</v>
      </c>
      <c r="AE1380" s="112">
        <v>1.0</v>
      </c>
      <c r="AF1380" s="6"/>
      <c r="AG1380" s="112">
        <v>11.7</v>
      </c>
      <c r="AH1380" s="112">
        <v>1.0</v>
      </c>
      <c r="AI1380" s="68" t="s">
        <v>64</v>
      </c>
      <c r="AJ1380" s="112">
        <v>0.0</v>
      </c>
      <c r="AK1380" s="6"/>
      <c r="AL1380" s="6"/>
      <c r="AM1380" s="112">
        <v>0.0</v>
      </c>
      <c r="AN1380" s="112">
        <v>0.0</v>
      </c>
      <c r="AO1380" s="112">
        <v>100.0</v>
      </c>
      <c r="AP1380" s="112">
        <v>1.0</v>
      </c>
      <c r="AQ1380" s="112">
        <v>0.74</v>
      </c>
      <c r="AR1380" s="112">
        <v>4.611286</v>
      </c>
      <c r="AS1380" s="112">
        <v>75.63232</v>
      </c>
      <c r="AT1380" s="112">
        <v>1.14426</v>
      </c>
      <c r="AU1380" s="112">
        <v>4.46706</v>
      </c>
      <c r="AV1380" s="112">
        <v>3.92652</v>
      </c>
      <c r="AW1380" s="112">
        <v>14.37813</v>
      </c>
      <c r="AX1380" s="112">
        <v>0.0</v>
      </c>
      <c r="AY1380" s="112">
        <v>0.7441298</v>
      </c>
      <c r="AZ1380" s="112">
        <v>-1.31295</v>
      </c>
    </row>
    <row r="1381" hidden="1">
      <c r="A1381">
        <f t="shared" si="2"/>
        <v>0</v>
      </c>
      <c r="B1381" t="str">
        <f t="shared" si="3"/>
        <v/>
      </c>
      <c r="C1381" t="str">
        <f>if(and(D$4&gt;1,E1381=PROSES!$D$22),,D1381)</f>
        <v/>
      </c>
      <c r="D1381" s="1" t="str">
        <f>if(and(F$4&gt;1,F1381=PROSES!$B$10),,F1381)</f>
        <v/>
      </c>
      <c r="E1381" t="str">
        <f t="shared" si="4"/>
        <v/>
      </c>
      <c r="F1381" t="str">
        <f t="shared" si="5"/>
        <v/>
      </c>
      <c r="G1381" s="1" t="str">
        <f>if(Z1381=PROSES!$E$29,T1381,)</f>
        <v/>
      </c>
      <c r="H1381" t="str">
        <f>if(X1381=PROSES!$E$29,T1381,)</f>
        <v/>
      </c>
      <c r="I1381" t="str">
        <f t="shared" si="6"/>
        <v/>
      </c>
      <c r="J1381" t="str">
        <f>if(and($K$4&gt;1,R1381=PROSES!$C$2),,K1381)</f>
        <v/>
      </c>
      <c r="K1381" s="1" t="str">
        <f>if(and($L$4&gt;1,L1381=PROSES!$B$2),,L1381)</f>
        <v/>
      </c>
      <c r="L1381" t="str">
        <f t="shared" si="7"/>
        <v/>
      </c>
      <c r="M1381" t="str">
        <f>if(Z1381=PROSES!$B$3,T1381,)</f>
        <v/>
      </c>
      <c r="N1381" t="str">
        <f>if(X1381=PROSES!$B$3,T1381,)</f>
        <v/>
      </c>
      <c r="O1381" t="str">
        <f t="shared" si="8"/>
        <v/>
      </c>
      <c r="P1381" t="str">
        <f>if(Z1381=PROSES!$B$1,T1381,)</f>
        <v/>
      </c>
      <c r="Q1381" t="str">
        <f>if(X1381=PROSES!$B$1,T1381,)</f>
        <v/>
      </c>
      <c r="R1381" t="str">
        <f t="shared" si="16"/>
        <v>BALARAJATANGERANG BARU II</v>
      </c>
      <c r="S1381" s="3"/>
      <c r="T1381" s="68" t="s">
        <v>4033</v>
      </c>
      <c r="U1381" s="68" t="s">
        <v>58</v>
      </c>
      <c r="V1381" s="68" t="s">
        <v>58</v>
      </c>
      <c r="W1381" s="68" t="s">
        <v>807</v>
      </c>
      <c r="X1381" s="68" t="s">
        <v>162</v>
      </c>
      <c r="Y1381" s="112" t="s">
        <v>61</v>
      </c>
      <c r="Z1381" s="68" t="s">
        <v>4034</v>
      </c>
      <c r="AA1381" s="68" t="s">
        <v>66</v>
      </c>
      <c r="AB1381" s="6"/>
      <c r="AC1381" s="6"/>
      <c r="AD1381" s="112">
        <v>0.0</v>
      </c>
      <c r="AE1381" s="112">
        <v>1.0</v>
      </c>
      <c r="AF1381" s="6"/>
      <c r="AG1381" s="112">
        <v>7.69</v>
      </c>
      <c r="AH1381" s="112">
        <v>1.0</v>
      </c>
      <c r="AI1381" s="68" t="s">
        <v>64</v>
      </c>
      <c r="AJ1381" s="112">
        <v>0.0</v>
      </c>
      <c r="AK1381" s="6"/>
      <c r="AL1381" s="6"/>
      <c r="AM1381" s="112">
        <v>0.0</v>
      </c>
      <c r="AN1381" s="112">
        <v>0.0</v>
      </c>
      <c r="AO1381" s="112">
        <v>100.0</v>
      </c>
      <c r="AP1381" s="112">
        <v>1.0</v>
      </c>
      <c r="AQ1381" s="112">
        <v>2.73</v>
      </c>
      <c r="AR1381" s="112">
        <v>2.186179</v>
      </c>
      <c r="AS1381" s="112">
        <v>82.725</v>
      </c>
      <c r="AT1381" s="112">
        <v>0.27684</v>
      </c>
      <c r="AU1381" s="112">
        <v>2.16858</v>
      </c>
      <c r="AV1381" s="112">
        <v>1.22271</v>
      </c>
      <c r="AW1381" s="112">
        <v>6.3058</v>
      </c>
      <c r="AX1381" s="112">
        <v>0.0</v>
      </c>
      <c r="AY1381" s="112">
        <v>0.6470905</v>
      </c>
      <c r="AZ1381" s="112">
        <v>-5.602889</v>
      </c>
    </row>
    <row r="1382" hidden="1">
      <c r="A1382">
        <f t="shared" si="2"/>
        <v>0</v>
      </c>
      <c r="B1382" t="str">
        <f t="shared" si="3"/>
        <v/>
      </c>
      <c r="C1382" t="str">
        <f>if(and(D$4&gt;1,E1382=PROSES!$D$22),,D1382)</f>
        <v/>
      </c>
      <c r="D1382" s="1" t="str">
        <f>if(and(F$4&gt;1,F1382=PROSES!$B$10),,F1382)</f>
        <v/>
      </c>
      <c r="E1382" t="str">
        <f t="shared" si="4"/>
        <v/>
      </c>
      <c r="F1382" t="str">
        <f t="shared" si="5"/>
        <v/>
      </c>
      <c r="G1382" s="1" t="str">
        <f>if(Z1382=PROSES!$E$29,T1382,)</f>
        <v/>
      </c>
      <c r="H1382" t="str">
        <f>if(X1382=PROSES!$E$29,T1382,)</f>
        <v/>
      </c>
      <c r="I1382" t="str">
        <f t="shared" si="6"/>
        <v/>
      </c>
      <c r="J1382" t="str">
        <f>if(and($K$4&gt;1,R1382=PROSES!$C$2),,K1382)</f>
        <v/>
      </c>
      <c r="K1382" s="1" t="str">
        <f>if(and($L$4&gt;1,L1382=PROSES!$B$2),,L1382)</f>
        <v/>
      </c>
      <c r="L1382" t="str">
        <f t="shared" si="7"/>
        <v/>
      </c>
      <c r="M1382" t="str">
        <f>if(Z1382=PROSES!$B$3,T1382,)</f>
        <v/>
      </c>
      <c r="N1382" t="str">
        <f>if(X1382=PROSES!$B$3,T1382,)</f>
        <v/>
      </c>
      <c r="O1382" t="str">
        <f t="shared" si="8"/>
        <v/>
      </c>
      <c r="P1382" t="str">
        <f>if(Z1382=PROSES!$B$1,T1382,)</f>
        <v/>
      </c>
      <c r="Q1382" t="str">
        <f>if(X1382=PROSES!$B$1,T1382,)</f>
        <v/>
      </c>
      <c r="R1382" t="str">
        <f t="shared" si="16"/>
        <v>TANGERANG BARU IIBALARAJA</v>
      </c>
      <c r="S1382" s="3"/>
      <c r="T1382" s="68" t="s">
        <v>4035</v>
      </c>
      <c r="U1382" s="68" t="s">
        <v>58</v>
      </c>
      <c r="V1382" s="68" t="s">
        <v>58</v>
      </c>
      <c r="W1382" s="114" t="s">
        <v>807</v>
      </c>
      <c r="X1382" s="68" t="s">
        <v>4034</v>
      </c>
      <c r="Y1382" s="68" t="s">
        <v>66</v>
      </c>
      <c r="Z1382" s="68" t="s">
        <v>162</v>
      </c>
      <c r="AA1382" s="112" t="s">
        <v>61</v>
      </c>
      <c r="AB1382" s="6"/>
      <c r="AC1382" s="6"/>
      <c r="AD1382" s="112">
        <v>0.0</v>
      </c>
      <c r="AE1382" s="112">
        <v>1.0</v>
      </c>
      <c r="AF1382" s="6"/>
      <c r="AG1382" s="112">
        <v>7.69</v>
      </c>
      <c r="AH1382" s="112">
        <v>1.0</v>
      </c>
      <c r="AI1382" s="68" t="s">
        <v>64</v>
      </c>
      <c r="AJ1382" s="112">
        <v>0.0</v>
      </c>
      <c r="AK1382" s="6"/>
      <c r="AL1382" s="6"/>
      <c r="AM1382" s="112">
        <v>0.0</v>
      </c>
      <c r="AN1382" s="112">
        <v>0.0</v>
      </c>
      <c r="AO1382" s="112">
        <v>100.0</v>
      </c>
      <c r="AP1382" s="112">
        <v>1.0</v>
      </c>
      <c r="AQ1382" s="112">
        <v>2.73</v>
      </c>
      <c r="AR1382" s="112">
        <v>2.186179</v>
      </c>
      <c r="AS1382" s="112">
        <v>82.725</v>
      </c>
      <c r="AT1382" s="112">
        <v>0.27684</v>
      </c>
      <c r="AU1382" s="112">
        <v>2.16858</v>
      </c>
      <c r="AV1382" s="112">
        <v>1.22271</v>
      </c>
      <c r="AW1382" s="112">
        <v>6.3058</v>
      </c>
      <c r="AX1382" s="112">
        <v>0.0</v>
      </c>
      <c r="AY1382" s="112">
        <v>0.6470905</v>
      </c>
      <c r="AZ1382" s="112">
        <v>-5.602889</v>
      </c>
    </row>
    <row r="1383" hidden="1">
      <c r="A1383">
        <f t="shared" si="2"/>
        <v>0</v>
      </c>
      <c r="B1383" t="str">
        <f t="shared" si="3"/>
        <v/>
      </c>
      <c r="C1383" t="str">
        <f>if(and(D$4&gt;1,E1383=PROSES!$D$22),,D1383)</f>
        <v/>
      </c>
      <c r="D1383" s="1" t="str">
        <f>if(and(F$4&gt;1,F1383=PROSES!$B$10),,F1383)</f>
        <v/>
      </c>
      <c r="E1383" t="str">
        <f t="shared" si="4"/>
        <v/>
      </c>
      <c r="F1383" t="str">
        <f t="shared" si="5"/>
        <v/>
      </c>
      <c r="G1383" s="1" t="str">
        <f>if(Z1383=PROSES!$E$29,T1383,)</f>
        <v/>
      </c>
      <c r="H1383" t="str">
        <f>if(X1383=PROSES!$E$29,T1383,)</f>
        <v/>
      </c>
      <c r="I1383" t="str">
        <f t="shared" si="6"/>
        <v/>
      </c>
      <c r="J1383" t="str">
        <f>if(and($K$4&gt;1,R1383=PROSES!$C$2),,K1383)</f>
        <v/>
      </c>
      <c r="K1383" s="1" t="str">
        <f>if(and($L$4&gt;1,L1383=PROSES!$B$2),,L1383)</f>
        <v/>
      </c>
      <c r="L1383" t="str">
        <f t="shared" si="7"/>
        <v/>
      </c>
      <c r="M1383" t="str">
        <f>if(Z1383=PROSES!$B$3,T1383,)</f>
        <v/>
      </c>
      <c r="N1383" t="str">
        <f>if(X1383=PROSES!$B$3,T1383,)</f>
        <v/>
      </c>
      <c r="O1383" t="str">
        <f t="shared" si="8"/>
        <v/>
      </c>
      <c r="P1383" t="str">
        <f>if(Z1383=PROSES!$B$1,T1383,)</f>
        <v/>
      </c>
      <c r="Q1383" t="str">
        <f>if(X1383=PROSES!$B$1,T1383,)</f>
        <v/>
      </c>
      <c r="R1383" t="str">
        <f t="shared" si="16"/>
        <v>TANGERANG BARU IISUVARNA SUTERA</v>
      </c>
      <c r="S1383" s="3"/>
      <c r="T1383" s="68" t="s">
        <v>4036</v>
      </c>
      <c r="U1383" s="68" t="s">
        <v>58</v>
      </c>
      <c r="V1383" s="68" t="s">
        <v>58</v>
      </c>
      <c r="W1383" s="114" t="s">
        <v>807</v>
      </c>
      <c r="X1383" s="68" t="s">
        <v>4034</v>
      </c>
      <c r="Y1383" s="68" t="s">
        <v>61</v>
      </c>
      <c r="Z1383" s="68" t="s">
        <v>163</v>
      </c>
      <c r="AA1383" s="113">
        <v>44201.0</v>
      </c>
      <c r="AB1383" s="6"/>
      <c r="AC1383" s="6"/>
      <c r="AD1383" s="112">
        <v>0.0</v>
      </c>
      <c r="AE1383" s="112">
        <v>1.0</v>
      </c>
      <c r="AF1383" s="6"/>
      <c r="AG1383" s="112">
        <v>4.56</v>
      </c>
      <c r="AH1383" s="112">
        <v>1.0</v>
      </c>
      <c r="AI1383" s="68" t="s">
        <v>64</v>
      </c>
      <c r="AJ1383" s="112">
        <v>0.0</v>
      </c>
      <c r="AK1383" s="6"/>
      <c r="AL1383" s="6"/>
      <c r="AM1383" s="112">
        <v>0.0</v>
      </c>
      <c r="AN1383" s="112">
        <v>0.0</v>
      </c>
      <c r="AO1383" s="112">
        <v>100.0</v>
      </c>
      <c r="AP1383" s="112">
        <v>1.0</v>
      </c>
      <c r="AQ1383" s="112">
        <v>2.73</v>
      </c>
      <c r="AR1383" s="112">
        <v>1.296356</v>
      </c>
      <c r="AS1383" s="112">
        <v>82.725</v>
      </c>
      <c r="AT1383" s="112">
        <v>0.16416</v>
      </c>
      <c r="AU1383" s="112">
        <v>1.28592</v>
      </c>
      <c r="AV1383" s="112">
        <v>0.72504</v>
      </c>
      <c r="AW1383" s="112">
        <v>3.7392</v>
      </c>
      <c r="AX1383" s="112">
        <v>0.0</v>
      </c>
      <c r="AY1383" s="112">
        <v>0.6470905</v>
      </c>
      <c r="AZ1383" s="112">
        <v>-5.602889</v>
      </c>
    </row>
    <row r="1384" hidden="1">
      <c r="A1384">
        <f t="shared" si="2"/>
        <v>0</v>
      </c>
      <c r="B1384" t="str">
        <f t="shared" si="3"/>
        <v/>
      </c>
      <c r="C1384" t="str">
        <f>if(and(D$4&gt;1,E1384=PROSES!$D$22),,D1384)</f>
        <v/>
      </c>
      <c r="D1384" s="1" t="str">
        <f>if(and(F$4&gt;1,F1384=PROSES!$B$10),,F1384)</f>
        <v/>
      </c>
      <c r="E1384" t="str">
        <f t="shared" si="4"/>
        <v/>
      </c>
      <c r="F1384" t="str">
        <f t="shared" si="5"/>
        <v/>
      </c>
      <c r="G1384" s="1" t="str">
        <f>if(Z1384=PROSES!$E$29,T1384,)</f>
        <v/>
      </c>
      <c r="H1384" t="str">
        <f>if(X1384=PROSES!$E$29,T1384,)</f>
        <v/>
      </c>
      <c r="I1384" t="str">
        <f t="shared" si="6"/>
        <v/>
      </c>
      <c r="J1384" t="str">
        <f>if(and($K$4&gt;1,R1384=PROSES!$C$2),,K1384)</f>
        <v/>
      </c>
      <c r="K1384" s="1" t="str">
        <f>if(and($L$4&gt;1,L1384=PROSES!$B$2),,L1384)</f>
        <v/>
      </c>
      <c r="L1384" t="str">
        <f t="shared" si="7"/>
        <v/>
      </c>
      <c r="M1384" t="str">
        <f>if(Z1384=PROSES!$B$3,T1384,)</f>
        <v/>
      </c>
      <c r="N1384" t="str">
        <f>if(X1384=PROSES!$B$3,T1384,)</f>
        <v/>
      </c>
      <c r="O1384" t="str">
        <f t="shared" si="8"/>
        <v/>
      </c>
      <c r="P1384" t="str">
        <f>if(Z1384=PROSES!$B$1,T1384,)</f>
        <v/>
      </c>
      <c r="Q1384" t="str">
        <f>if(X1384=PROSES!$B$1,T1384,)</f>
        <v/>
      </c>
      <c r="R1384" t="str">
        <f t="shared" si="16"/>
        <v>TANGERANG BARU IISUVARNA SUTERA</v>
      </c>
      <c r="S1384" s="3"/>
      <c r="T1384" s="68" t="s">
        <v>4037</v>
      </c>
      <c r="U1384" s="68" t="s">
        <v>58</v>
      </c>
      <c r="V1384" s="68" t="s">
        <v>58</v>
      </c>
      <c r="W1384" s="114" t="s">
        <v>807</v>
      </c>
      <c r="X1384" s="68" t="s">
        <v>4034</v>
      </c>
      <c r="Y1384" s="68" t="s">
        <v>61</v>
      </c>
      <c r="Z1384" s="68" t="s">
        <v>163</v>
      </c>
      <c r="AA1384" s="113">
        <v>44232.0</v>
      </c>
      <c r="AB1384" s="6"/>
      <c r="AC1384" s="6"/>
      <c r="AD1384" s="112">
        <v>0.0</v>
      </c>
      <c r="AE1384" s="112">
        <v>1.0</v>
      </c>
      <c r="AF1384" s="6"/>
      <c r="AG1384" s="112">
        <v>4.56</v>
      </c>
      <c r="AH1384" s="112">
        <v>1.0</v>
      </c>
      <c r="AI1384" s="68" t="s">
        <v>64</v>
      </c>
      <c r="AJ1384" s="112">
        <v>0.0</v>
      </c>
      <c r="AK1384" s="6"/>
      <c r="AL1384" s="6"/>
      <c r="AM1384" s="112">
        <v>0.0</v>
      </c>
      <c r="AN1384" s="112">
        <v>0.0</v>
      </c>
      <c r="AO1384" s="112">
        <v>100.0</v>
      </c>
      <c r="AP1384" s="112">
        <v>1.0</v>
      </c>
      <c r="AQ1384" s="112">
        <v>2.73</v>
      </c>
      <c r="AR1384" s="112">
        <v>1.296356</v>
      </c>
      <c r="AS1384" s="112">
        <v>82.725</v>
      </c>
      <c r="AT1384" s="112">
        <v>0.16416</v>
      </c>
      <c r="AU1384" s="112">
        <v>1.28592</v>
      </c>
      <c r="AV1384" s="112">
        <v>0.72504</v>
      </c>
      <c r="AW1384" s="112">
        <v>3.7392</v>
      </c>
      <c r="AX1384" s="112">
        <v>0.0</v>
      </c>
      <c r="AY1384" s="112">
        <v>0.6470905</v>
      </c>
      <c r="AZ1384" s="112">
        <v>-5.602889</v>
      </c>
    </row>
    <row r="1385" hidden="1">
      <c r="A1385">
        <f t="shared" si="2"/>
        <v>0</v>
      </c>
      <c r="B1385" t="str">
        <f t="shared" si="3"/>
        <v/>
      </c>
      <c r="C1385" t="str">
        <f>if(and(D$4&gt;1,E1385=PROSES!$D$22),,D1385)</f>
        <v/>
      </c>
      <c r="D1385" s="1" t="str">
        <f>if(and(F$4&gt;1,F1385=PROSES!$B$10),,F1385)</f>
        <v/>
      </c>
      <c r="E1385" t="str">
        <f t="shared" si="4"/>
        <v/>
      </c>
      <c r="F1385" t="str">
        <f t="shared" si="5"/>
        <v/>
      </c>
      <c r="G1385" s="1" t="str">
        <f>if(Z1385=PROSES!$E$29,T1385,)</f>
        <v/>
      </c>
      <c r="H1385" t="str">
        <f>if(X1385=PROSES!$E$29,T1385,)</f>
        <v/>
      </c>
      <c r="I1385" t="str">
        <f t="shared" si="6"/>
        <v/>
      </c>
      <c r="J1385" t="str">
        <f>if(and($K$4&gt;1,R1385=PROSES!$C$2),,K1385)</f>
        <v/>
      </c>
      <c r="K1385" s="1" t="str">
        <f>if(and($L$4&gt;1,L1385=PROSES!$B$2),,L1385)</f>
        <v/>
      </c>
      <c r="L1385" t="str">
        <f t="shared" si="7"/>
        <v/>
      </c>
      <c r="M1385" t="str">
        <f>if(Z1385=PROSES!$B$3,T1385,)</f>
        <v/>
      </c>
      <c r="N1385" t="str">
        <f>if(X1385=PROSES!$B$3,T1385,)</f>
        <v/>
      </c>
      <c r="O1385" t="str">
        <f t="shared" si="8"/>
        <v/>
      </c>
      <c r="P1385" t="str">
        <f>if(Z1385=PROSES!$B$1,T1385,)</f>
        <v/>
      </c>
      <c r="Q1385" t="str">
        <f>if(X1385=PROSES!$B$1,T1385,)</f>
        <v/>
      </c>
      <c r="R1385" t="str">
        <f t="shared" si="16"/>
        <v>TARIK4BANGUN4</v>
      </c>
      <c r="S1385" s="3"/>
      <c r="T1385" s="68" t="s">
        <v>2147</v>
      </c>
      <c r="U1385" s="68" t="s">
        <v>82</v>
      </c>
      <c r="V1385" s="68" t="s">
        <v>82</v>
      </c>
      <c r="W1385" s="68" t="s">
        <v>122</v>
      </c>
      <c r="X1385" s="68" t="s">
        <v>832</v>
      </c>
      <c r="Y1385" s="68" t="s">
        <v>118</v>
      </c>
      <c r="Z1385" s="68" t="s">
        <v>2148</v>
      </c>
      <c r="AA1385" s="68" t="s">
        <v>123</v>
      </c>
      <c r="AB1385" s="6"/>
      <c r="AC1385" s="6"/>
      <c r="AD1385" s="112">
        <v>0.0</v>
      </c>
      <c r="AE1385" s="112">
        <v>1.0</v>
      </c>
      <c r="AF1385" s="6"/>
      <c r="AG1385" s="112">
        <v>9.2185</v>
      </c>
      <c r="AH1385" s="112">
        <v>0.97</v>
      </c>
      <c r="AI1385" s="68" t="s">
        <v>64</v>
      </c>
      <c r="AJ1385" s="112">
        <v>0.0</v>
      </c>
      <c r="AK1385" s="6"/>
      <c r="AL1385" s="6"/>
      <c r="AM1385" s="112">
        <v>0.0</v>
      </c>
      <c r="AN1385" s="112">
        <v>0.0</v>
      </c>
      <c r="AO1385" s="112">
        <v>100.0</v>
      </c>
      <c r="AP1385" s="112">
        <v>1.0</v>
      </c>
      <c r="AQ1385" s="112">
        <v>0.4268</v>
      </c>
      <c r="AR1385" s="112">
        <v>4.093187</v>
      </c>
      <c r="AS1385" s="112">
        <v>60.66966</v>
      </c>
      <c r="AT1385" s="112">
        <v>2.005024</v>
      </c>
      <c r="AU1385" s="112">
        <v>3.568481</v>
      </c>
      <c r="AV1385" s="112">
        <v>3.387799</v>
      </c>
      <c r="AW1385" s="112">
        <v>10.70544</v>
      </c>
      <c r="AX1385" s="112">
        <v>0.0</v>
      </c>
      <c r="AY1385" s="112">
        <v>0.5920149</v>
      </c>
      <c r="AZ1385" s="112">
        <v>18.36523</v>
      </c>
    </row>
    <row r="1386" hidden="1">
      <c r="A1386">
        <f t="shared" si="2"/>
        <v>0</v>
      </c>
      <c r="B1386" t="str">
        <f t="shared" si="3"/>
        <v/>
      </c>
      <c r="C1386" t="str">
        <f>if(and(D$4&gt;1,E1386=PROSES!$D$22),,D1386)</f>
        <v/>
      </c>
      <c r="D1386" s="1" t="str">
        <f>if(and(F$4&gt;1,F1386=PROSES!$B$10),,F1386)</f>
        <v/>
      </c>
      <c r="E1386" t="str">
        <f t="shared" si="4"/>
        <v/>
      </c>
      <c r="F1386" t="str">
        <f t="shared" si="5"/>
        <v/>
      </c>
      <c r="G1386" s="1" t="str">
        <f>if(Z1386=PROSES!$E$29,T1386,)</f>
        <v/>
      </c>
      <c r="H1386" t="str">
        <f>if(X1386=PROSES!$E$29,T1386,)</f>
        <v/>
      </c>
      <c r="I1386" t="str">
        <f t="shared" si="6"/>
        <v/>
      </c>
      <c r="J1386" t="str">
        <f>if(and($K$4&gt;1,R1386=PROSES!$C$2),,K1386)</f>
        <v/>
      </c>
      <c r="K1386" s="1" t="str">
        <f>if(and($L$4&gt;1,L1386=PROSES!$B$2),,L1386)</f>
        <v/>
      </c>
      <c r="L1386" t="str">
        <f t="shared" si="7"/>
        <v/>
      </c>
      <c r="M1386" t="str">
        <f>if(Z1386=PROSES!$B$3,T1386,)</f>
        <v/>
      </c>
      <c r="N1386" t="str">
        <f>if(X1386=PROSES!$B$3,T1386,)</f>
        <v/>
      </c>
      <c r="O1386" t="str">
        <f t="shared" si="8"/>
        <v/>
      </c>
      <c r="P1386" t="str">
        <f>if(Z1386=PROSES!$B$1,T1386,)</f>
        <v/>
      </c>
      <c r="Q1386" t="str">
        <f>if(X1386=PROSES!$B$1,T1386,)</f>
        <v/>
      </c>
      <c r="R1386" t="str">
        <f t="shared" si="16"/>
        <v>TARIK4BANGUN4</v>
      </c>
      <c r="S1386" s="3"/>
      <c r="T1386" s="68" t="s">
        <v>2149</v>
      </c>
      <c r="U1386" s="68" t="s">
        <v>82</v>
      </c>
      <c r="V1386" s="68" t="s">
        <v>82</v>
      </c>
      <c r="W1386" s="68" t="s">
        <v>122</v>
      </c>
      <c r="X1386" s="68" t="s">
        <v>832</v>
      </c>
      <c r="Y1386" s="68" t="s">
        <v>118</v>
      </c>
      <c r="Z1386" s="68" t="s">
        <v>2148</v>
      </c>
      <c r="AA1386" s="68" t="s">
        <v>123</v>
      </c>
      <c r="AB1386" s="6"/>
      <c r="AC1386" s="6"/>
      <c r="AD1386" s="112">
        <v>0.0</v>
      </c>
      <c r="AE1386" s="112">
        <v>1.0</v>
      </c>
      <c r="AF1386" s="6"/>
      <c r="AG1386" s="112">
        <v>9.2185</v>
      </c>
      <c r="AH1386" s="112">
        <v>0.97</v>
      </c>
      <c r="AI1386" s="68" t="s">
        <v>64</v>
      </c>
      <c r="AJ1386" s="112">
        <v>0.0</v>
      </c>
      <c r="AK1386" s="6"/>
      <c r="AL1386" s="6"/>
      <c r="AM1386" s="112">
        <v>0.0</v>
      </c>
      <c r="AN1386" s="112">
        <v>0.0</v>
      </c>
      <c r="AO1386" s="112">
        <v>100.0</v>
      </c>
      <c r="AP1386" s="112">
        <v>1.0</v>
      </c>
      <c r="AQ1386" s="112">
        <v>0.4268</v>
      </c>
      <c r="AR1386" s="112">
        <v>4.093187</v>
      </c>
      <c r="AS1386" s="112">
        <v>60.66966</v>
      </c>
      <c r="AT1386" s="112">
        <v>2.005024</v>
      </c>
      <c r="AU1386" s="112">
        <v>3.568481</v>
      </c>
      <c r="AV1386" s="112">
        <v>3.387799</v>
      </c>
      <c r="AW1386" s="112">
        <v>10.70544</v>
      </c>
      <c r="AX1386" s="112">
        <v>0.0</v>
      </c>
      <c r="AY1386" s="112">
        <v>0.5920149</v>
      </c>
      <c r="AZ1386" s="112">
        <v>18.36523</v>
      </c>
    </row>
    <row r="1387">
      <c r="A1387">
        <f t="shared" si="2"/>
        <v>0</v>
      </c>
      <c r="B1387" t="str">
        <f t="shared" si="3"/>
        <v/>
      </c>
      <c r="C1387" t="str">
        <f>if(and(D$4&gt;1,E1387=PROSES!$D$22),,D1387)</f>
        <v/>
      </c>
      <c r="D1387" s="1" t="str">
        <f>if(and(F$4&gt;1,F1387=PROSES!$B$10),,F1387)</f>
        <v/>
      </c>
      <c r="E1387" t="str">
        <f t="shared" si="4"/>
        <v/>
      </c>
      <c r="F1387" t="str">
        <f t="shared" si="5"/>
        <v/>
      </c>
      <c r="G1387" s="1" t="str">
        <f>if(Z1387=PROSES!$E$29,T1387,)</f>
        <v/>
      </c>
      <c r="H1387" t="str">
        <f>if(X1387=PROSES!$E$29,T1387,)</f>
        <v/>
      </c>
      <c r="I1387" t="str">
        <f t="shared" si="6"/>
        <v/>
      </c>
      <c r="J1387" t="str">
        <f>if(and($K$4&gt;1,R1387=PROSES!$C$2),,K1387)</f>
        <v/>
      </c>
      <c r="K1387" s="1" t="str">
        <f>if(and($L$4&gt;1,L1387=PROSES!$B$2),,L1387)</f>
        <v/>
      </c>
      <c r="L1387" t="str">
        <f t="shared" si="7"/>
        <v/>
      </c>
      <c r="M1387" t="str">
        <f>if(Z1387=PROSES!$B$3,T1387,)</f>
        <v/>
      </c>
      <c r="N1387" t="str">
        <f>if(X1387=PROSES!$B$3,T1387,)</f>
        <v/>
      </c>
      <c r="O1387" t="str">
        <f t="shared" si="8"/>
        <v/>
      </c>
      <c r="P1387" t="str">
        <f>if(Z1387=PROSES!$B$1,T1387,)</f>
        <v/>
      </c>
      <c r="Q1387" t="str">
        <f>if(X1387=PROSES!$B$1,T1387,)</f>
        <v/>
      </c>
      <c r="R1387" t="str">
        <f t="shared" si="16"/>
        <v>CIAMIS5TASIKMALAYA5</v>
      </c>
      <c r="S1387" s="3"/>
      <c r="T1387" s="68" t="s">
        <v>2150</v>
      </c>
      <c r="U1387" s="68" t="s">
        <v>115</v>
      </c>
      <c r="V1387" s="68" t="s">
        <v>115</v>
      </c>
      <c r="W1387" s="68" t="s">
        <v>171</v>
      </c>
      <c r="X1387" s="68" t="s">
        <v>458</v>
      </c>
      <c r="Y1387" s="112" t="s">
        <v>85</v>
      </c>
      <c r="Z1387" s="68" t="s">
        <v>847</v>
      </c>
      <c r="AA1387" s="112" t="s">
        <v>85</v>
      </c>
      <c r="AB1387" s="6"/>
      <c r="AC1387" s="6"/>
      <c r="AD1387" s="112">
        <v>0.0</v>
      </c>
      <c r="AE1387" s="112">
        <v>1.0</v>
      </c>
      <c r="AF1387" s="6"/>
      <c r="AG1387" s="112">
        <v>18.0</v>
      </c>
      <c r="AH1387" s="112">
        <v>1.0</v>
      </c>
      <c r="AI1387" s="68" t="s">
        <v>64</v>
      </c>
      <c r="AJ1387" s="112">
        <v>0.0</v>
      </c>
      <c r="AK1387" s="6"/>
      <c r="AL1387" s="6"/>
      <c r="AM1387" s="112">
        <v>0.0</v>
      </c>
      <c r="AN1387" s="112">
        <v>0.0</v>
      </c>
      <c r="AO1387" s="112">
        <v>100.0</v>
      </c>
      <c r="AP1387" s="112">
        <v>1.0</v>
      </c>
      <c r="AQ1387" s="112">
        <v>0.58</v>
      </c>
      <c r="AR1387" s="112">
        <v>7.552723</v>
      </c>
      <c r="AS1387" s="112">
        <v>70.94324</v>
      </c>
      <c r="AT1387" s="112">
        <v>2.466</v>
      </c>
      <c r="AU1387" s="112">
        <v>7.1388</v>
      </c>
      <c r="AV1387" s="112">
        <v>5.166</v>
      </c>
      <c r="AW1387" s="112">
        <v>21.4164</v>
      </c>
      <c r="AX1387" s="112">
        <v>0.0</v>
      </c>
      <c r="AY1387" s="112">
        <v>0.6412987</v>
      </c>
      <c r="AZ1387" s="112">
        <v>8.348166</v>
      </c>
    </row>
    <row r="1388">
      <c r="A1388">
        <f t="shared" si="2"/>
        <v>0</v>
      </c>
      <c r="B1388" t="str">
        <f t="shared" si="3"/>
        <v/>
      </c>
      <c r="C1388" t="str">
        <f>if(and(D$4&gt;1,E1388=PROSES!$D$22),,D1388)</f>
        <v/>
      </c>
      <c r="D1388" s="1" t="str">
        <f>if(and(F$4&gt;1,F1388=PROSES!$B$10),,F1388)</f>
        <v/>
      </c>
      <c r="E1388" t="str">
        <f t="shared" si="4"/>
        <v/>
      </c>
      <c r="F1388" t="str">
        <f t="shared" si="5"/>
        <v/>
      </c>
      <c r="G1388" s="1" t="str">
        <f>if(Z1388=PROSES!$E$29,T1388,)</f>
        <v/>
      </c>
      <c r="H1388" t="str">
        <f>if(X1388=PROSES!$E$29,T1388,)</f>
        <v/>
      </c>
      <c r="I1388" t="str">
        <f t="shared" si="6"/>
        <v/>
      </c>
      <c r="J1388" t="str">
        <f>if(and($K$4&gt;1,R1388=PROSES!$C$2),,K1388)</f>
        <v/>
      </c>
      <c r="K1388" s="1" t="str">
        <f>if(and($L$4&gt;1,L1388=PROSES!$B$2),,L1388)</f>
        <v/>
      </c>
      <c r="L1388" t="str">
        <f t="shared" si="7"/>
        <v/>
      </c>
      <c r="M1388" t="str">
        <f>if(Z1388=PROSES!$B$3,T1388,)</f>
        <v/>
      </c>
      <c r="N1388" t="str">
        <f>if(X1388=PROSES!$B$3,T1388,)</f>
        <v/>
      </c>
      <c r="O1388" t="str">
        <f t="shared" si="8"/>
        <v/>
      </c>
      <c r="P1388" t="str">
        <f>if(Z1388=PROSES!$B$1,T1388,)</f>
        <v/>
      </c>
      <c r="Q1388" t="str">
        <f>if(X1388=PROSES!$B$1,T1388,)</f>
        <v/>
      </c>
      <c r="R1388" t="str">
        <f t="shared" si="16"/>
        <v>CIAMIS5TASIKMALAYA5</v>
      </c>
      <c r="S1388" s="3"/>
      <c r="T1388" s="68" t="s">
        <v>2151</v>
      </c>
      <c r="U1388" s="68" t="s">
        <v>115</v>
      </c>
      <c r="V1388" s="68" t="s">
        <v>115</v>
      </c>
      <c r="W1388" s="68" t="s">
        <v>171</v>
      </c>
      <c r="X1388" s="68" t="s">
        <v>458</v>
      </c>
      <c r="Y1388" s="112" t="s">
        <v>88</v>
      </c>
      <c r="Z1388" s="68" t="s">
        <v>847</v>
      </c>
      <c r="AA1388" s="112" t="s">
        <v>88</v>
      </c>
      <c r="AB1388" s="6"/>
      <c r="AC1388" s="6"/>
      <c r="AD1388" s="112">
        <v>0.0</v>
      </c>
      <c r="AE1388" s="112">
        <v>1.0</v>
      </c>
      <c r="AF1388" s="6"/>
      <c r="AG1388" s="112">
        <v>18.0</v>
      </c>
      <c r="AH1388" s="112">
        <v>1.0</v>
      </c>
      <c r="AI1388" s="68" t="s">
        <v>64</v>
      </c>
      <c r="AJ1388" s="112">
        <v>0.0</v>
      </c>
      <c r="AK1388" s="6"/>
      <c r="AL1388" s="6"/>
      <c r="AM1388" s="112">
        <v>0.0</v>
      </c>
      <c r="AN1388" s="112">
        <v>0.0</v>
      </c>
      <c r="AO1388" s="112">
        <v>100.0</v>
      </c>
      <c r="AP1388" s="112">
        <v>1.0</v>
      </c>
      <c r="AQ1388" s="112">
        <v>0.58</v>
      </c>
      <c r="AR1388" s="112">
        <v>7.552723</v>
      </c>
      <c r="AS1388" s="112">
        <v>70.94324</v>
      </c>
      <c r="AT1388" s="112">
        <v>2.466</v>
      </c>
      <c r="AU1388" s="112">
        <v>7.1388</v>
      </c>
      <c r="AV1388" s="112">
        <v>5.166</v>
      </c>
      <c r="AW1388" s="112">
        <v>21.4164</v>
      </c>
      <c r="AX1388" s="112">
        <v>0.0</v>
      </c>
      <c r="AY1388" s="112">
        <v>0.6412987</v>
      </c>
      <c r="AZ1388" s="112">
        <v>8.348166</v>
      </c>
    </row>
    <row r="1389" hidden="1">
      <c r="A1389">
        <f t="shared" si="2"/>
        <v>0</v>
      </c>
      <c r="B1389" t="str">
        <f t="shared" si="3"/>
        <v/>
      </c>
      <c r="C1389" t="str">
        <f>if(and(D$4&gt;1,E1389=PROSES!$D$22),,D1389)</f>
        <v/>
      </c>
      <c r="D1389" s="1" t="str">
        <f>if(and(F$4&gt;1,F1389=PROSES!$B$10),,F1389)</f>
        <v/>
      </c>
      <c r="E1389" t="str">
        <f t="shared" si="4"/>
        <v/>
      </c>
      <c r="F1389" t="str">
        <f t="shared" si="5"/>
        <v/>
      </c>
      <c r="G1389" s="1" t="str">
        <f>if(Z1389=PROSES!$E$29,T1389,)</f>
        <v/>
      </c>
      <c r="H1389" t="str">
        <f>if(X1389=PROSES!$E$29,T1389,)</f>
        <v/>
      </c>
      <c r="I1389" t="str">
        <f t="shared" si="6"/>
        <v/>
      </c>
      <c r="J1389" t="str">
        <f>if(and($K$4&gt;1,R1389=PROSES!$C$2),,K1389)</f>
        <v/>
      </c>
      <c r="K1389" s="1" t="str">
        <f>if(and($L$4&gt;1,L1389=PROSES!$B$2),,L1389)</f>
        <v/>
      </c>
      <c r="L1389" t="str">
        <f t="shared" si="7"/>
        <v/>
      </c>
      <c r="M1389" t="str">
        <f>if(Z1389=PROSES!$B$3,T1389,)</f>
        <v/>
      </c>
      <c r="N1389" t="str">
        <f>if(X1389=PROSES!$B$3,T1389,)</f>
        <v/>
      </c>
      <c r="O1389" t="str">
        <f t="shared" si="8"/>
        <v/>
      </c>
      <c r="P1389" t="str">
        <f>if(Z1389=PROSES!$B$1,T1389,)</f>
        <v/>
      </c>
      <c r="Q1389" t="str">
        <f>if(X1389=PROSES!$B$1,T1389,)</f>
        <v/>
      </c>
      <c r="R1389" t="str">
        <f t="shared" si="16"/>
        <v>MALANGBONG4TASIKMALAYA4</v>
      </c>
      <c r="S1389" s="3"/>
      <c r="T1389" s="68" t="s">
        <v>2152</v>
      </c>
      <c r="U1389" s="68" t="s">
        <v>115</v>
      </c>
      <c r="V1389" s="68" t="s">
        <v>115</v>
      </c>
      <c r="W1389" s="68" t="s">
        <v>122</v>
      </c>
      <c r="X1389" s="68" t="s">
        <v>1735</v>
      </c>
      <c r="Y1389" s="112" t="s">
        <v>123</v>
      </c>
      <c r="Z1389" s="68" t="s">
        <v>2153</v>
      </c>
      <c r="AA1389" s="112" t="s">
        <v>123</v>
      </c>
      <c r="AB1389" s="6"/>
      <c r="AC1389" s="6"/>
      <c r="AD1389" s="112">
        <v>0.0</v>
      </c>
      <c r="AE1389" s="112">
        <v>1.0</v>
      </c>
      <c r="AF1389" s="6"/>
      <c r="AG1389" s="112">
        <v>36.0</v>
      </c>
      <c r="AH1389" s="112">
        <v>1.0</v>
      </c>
      <c r="AI1389" s="68" t="s">
        <v>64</v>
      </c>
      <c r="AJ1389" s="112">
        <v>0.0</v>
      </c>
      <c r="AK1389" s="6"/>
      <c r="AL1389" s="6"/>
      <c r="AM1389" s="112">
        <v>0.0</v>
      </c>
      <c r="AN1389" s="112">
        <v>0.0</v>
      </c>
      <c r="AO1389" s="112">
        <v>100.0</v>
      </c>
      <c r="AP1389" s="112">
        <v>1.0</v>
      </c>
      <c r="AQ1389" s="112">
        <v>0.44</v>
      </c>
      <c r="AR1389" s="112">
        <v>15.98468</v>
      </c>
      <c r="AS1389" s="112">
        <v>60.66966</v>
      </c>
      <c r="AT1389" s="112">
        <v>7.83</v>
      </c>
      <c r="AU1389" s="112">
        <v>13.9356</v>
      </c>
      <c r="AV1389" s="112">
        <v>13.23</v>
      </c>
      <c r="AW1389" s="112">
        <v>41.8068</v>
      </c>
      <c r="AX1389" s="112">
        <v>0.0</v>
      </c>
      <c r="AY1389" s="112">
        <v>0.5920149</v>
      </c>
      <c r="AZ1389" s="112">
        <v>18.36523</v>
      </c>
    </row>
    <row r="1390" hidden="1">
      <c r="A1390">
        <f t="shared" si="2"/>
        <v>0</v>
      </c>
      <c r="B1390" t="str">
        <f t="shared" si="3"/>
        <v/>
      </c>
      <c r="C1390" t="str">
        <f>if(and(D$4&gt;1,E1390=PROSES!$D$22),,D1390)</f>
        <v/>
      </c>
      <c r="D1390" s="1" t="str">
        <f>if(and(F$4&gt;1,F1390=PROSES!$B$10),,F1390)</f>
        <v/>
      </c>
      <c r="E1390" t="str">
        <f t="shared" si="4"/>
        <v/>
      </c>
      <c r="F1390" t="str">
        <f t="shared" si="5"/>
        <v/>
      </c>
      <c r="G1390" s="1" t="str">
        <f>if(Z1390=PROSES!$E$29,T1390,)</f>
        <v/>
      </c>
      <c r="H1390" t="str">
        <f>if(X1390=PROSES!$E$29,T1390,)</f>
        <v/>
      </c>
      <c r="I1390" t="str">
        <f t="shared" si="6"/>
        <v/>
      </c>
      <c r="J1390" t="str">
        <f>if(and($K$4&gt;1,R1390=PROSES!$C$2),,K1390)</f>
        <v/>
      </c>
      <c r="K1390" s="1" t="str">
        <f>if(and($L$4&gt;1,L1390=PROSES!$B$2),,L1390)</f>
        <v/>
      </c>
      <c r="L1390" t="str">
        <f t="shared" si="7"/>
        <v/>
      </c>
      <c r="M1390" t="str">
        <f>if(Z1390=PROSES!$B$3,T1390,)</f>
        <v/>
      </c>
      <c r="N1390" t="str">
        <f>if(X1390=PROSES!$B$3,T1390,)</f>
        <v/>
      </c>
      <c r="O1390" t="str">
        <f t="shared" si="8"/>
        <v/>
      </c>
      <c r="P1390" t="str">
        <f>if(Z1390=PROSES!$B$1,T1390,)</f>
        <v/>
      </c>
      <c r="Q1390" t="str">
        <f>if(X1390=PROSES!$B$1,T1390,)</f>
        <v/>
      </c>
      <c r="R1390" t="str">
        <f t="shared" si="16"/>
        <v>MALANGBONG4TASIKMALAYA4</v>
      </c>
      <c r="S1390" s="3"/>
      <c r="T1390" s="68" t="s">
        <v>2154</v>
      </c>
      <c r="U1390" s="68" t="s">
        <v>115</v>
      </c>
      <c r="V1390" s="68" t="s">
        <v>115</v>
      </c>
      <c r="W1390" s="68" t="s">
        <v>122</v>
      </c>
      <c r="X1390" s="68" t="s">
        <v>1735</v>
      </c>
      <c r="Y1390" s="112" t="s">
        <v>118</v>
      </c>
      <c r="Z1390" s="68" t="s">
        <v>2153</v>
      </c>
      <c r="AA1390" s="112" t="s">
        <v>118</v>
      </c>
      <c r="AB1390" s="6"/>
      <c r="AC1390" s="6"/>
      <c r="AD1390" s="112">
        <v>0.0</v>
      </c>
      <c r="AE1390" s="112">
        <v>1.0</v>
      </c>
      <c r="AF1390" s="6"/>
      <c r="AG1390" s="112">
        <v>36.0</v>
      </c>
      <c r="AH1390" s="112">
        <v>1.0</v>
      </c>
      <c r="AI1390" s="68" t="s">
        <v>64</v>
      </c>
      <c r="AJ1390" s="112">
        <v>0.0</v>
      </c>
      <c r="AK1390" s="6"/>
      <c r="AL1390" s="6"/>
      <c r="AM1390" s="112">
        <v>0.0</v>
      </c>
      <c r="AN1390" s="112">
        <v>0.0</v>
      </c>
      <c r="AO1390" s="112">
        <v>100.0</v>
      </c>
      <c r="AP1390" s="112">
        <v>1.0</v>
      </c>
      <c r="AQ1390" s="112">
        <v>0.44</v>
      </c>
      <c r="AR1390" s="112">
        <v>15.98468</v>
      </c>
      <c r="AS1390" s="112">
        <v>60.66966</v>
      </c>
      <c r="AT1390" s="112">
        <v>7.83</v>
      </c>
      <c r="AU1390" s="112">
        <v>13.9356</v>
      </c>
      <c r="AV1390" s="112">
        <v>13.23</v>
      </c>
      <c r="AW1390" s="112">
        <v>41.8068</v>
      </c>
      <c r="AX1390" s="112">
        <v>0.0</v>
      </c>
      <c r="AY1390" s="112">
        <v>0.5920149</v>
      </c>
      <c r="AZ1390" s="112">
        <v>18.36523</v>
      </c>
    </row>
    <row r="1391" hidden="1">
      <c r="A1391">
        <f t="shared" si="2"/>
        <v>0</v>
      </c>
      <c r="B1391" t="str">
        <f t="shared" si="3"/>
        <v/>
      </c>
      <c r="C1391" t="str">
        <f>if(and(D$4&gt;1,E1391=PROSES!$D$22),,D1391)</f>
        <v/>
      </c>
      <c r="D1391" s="1" t="str">
        <f>if(and(F$4&gt;1,F1391=PROSES!$B$10),,F1391)</f>
        <v/>
      </c>
      <c r="E1391" t="str">
        <f t="shared" si="4"/>
        <v/>
      </c>
      <c r="F1391" t="str">
        <f t="shared" si="5"/>
        <v/>
      </c>
      <c r="G1391" s="1" t="str">
        <f>if(Z1391=PROSES!$E$29,T1391,)</f>
        <v/>
      </c>
      <c r="H1391" t="str">
        <f>if(X1391=PROSES!$E$29,T1391,)</f>
        <v/>
      </c>
      <c r="I1391" t="str">
        <f t="shared" si="6"/>
        <v/>
      </c>
      <c r="J1391" t="str">
        <f>if(and($K$4&gt;1,R1391=PROSES!$C$2),,K1391)</f>
        <v/>
      </c>
      <c r="K1391" s="1" t="str">
        <f>if(and($L$4&gt;1,L1391=PROSES!$B$2),,L1391)</f>
        <v/>
      </c>
      <c r="L1391" t="str">
        <f t="shared" si="7"/>
        <v/>
      </c>
      <c r="M1391" t="str">
        <f>if(Z1391=PROSES!$B$3,T1391,)</f>
        <v/>
      </c>
      <c r="N1391" t="str">
        <f>if(X1391=PROSES!$B$3,T1391,)</f>
        <v/>
      </c>
      <c r="O1391" t="str">
        <f t="shared" si="8"/>
        <v/>
      </c>
      <c r="P1391" t="str">
        <f>if(Z1391=PROSES!$B$1,T1391,)</f>
        <v/>
      </c>
      <c r="Q1391" t="str">
        <f>if(X1391=PROSES!$B$1,T1391,)</f>
        <v/>
      </c>
      <c r="R1391" t="str">
        <f t="shared" si="16"/>
        <v>TANJUNG AWAR - AWARTUBAN5</v>
      </c>
      <c r="S1391" s="3"/>
      <c r="T1391" s="68" t="s">
        <v>2155</v>
      </c>
      <c r="U1391" s="68" t="s">
        <v>82</v>
      </c>
      <c r="V1391" s="68" t="s">
        <v>82</v>
      </c>
      <c r="W1391" s="68" t="s">
        <v>153</v>
      </c>
      <c r="X1391" s="68" t="s">
        <v>154</v>
      </c>
      <c r="Y1391" s="112">
        <v>2.0</v>
      </c>
      <c r="Z1391" s="68" t="s">
        <v>2156</v>
      </c>
      <c r="AA1391" s="112" t="s">
        <v>85</v>
      </c>
      <c r="AB1391" s="6"/>
      <c r="AC1391" s="6"/>
      <c r="AD1391" s="112">
        <v>0.0</v>
      </c>
      <c r="AE1391" s="112">
        <v>1.0</v>
      </c>
      <c r="AF1391" s="6"/>
      <c r="AG1391" s="112">
        <v>10.731</v>
      </c>
      <c r="AH1391" s="112">
        <v>1.0</v>
      </c>
      <c r="AI1391" s="68" t="s">
        <v>64</v>
      </c>
      <c r="AJ1391" s="112">
        <v>0.0</v>
      </c>
      <c r="AK1391" s="6"/>
      <c r="AL1391" s="6"/>
      <c r="AM1391" s="112">
        <v>0.0</v>
      </c>
      <c r="AN1391" s="112">
        <v>0.0</v>
      </c>
      <c r="AO1391" s="112">
        <v>100.0</v>
      </c>
      <c r="AP1391" s="112">
        <v>1.0</v>
      </c>
      <c r="AQ1391" s="112">
        <v>2.73</v>
      </c>
      <c r="AR1391" s="112">
        <v>3.021591</v>
      </c>
      <c r="AS1391" s="112">
        <v>82.244</v>
      </c>
      <c r="AT1391" s="112">
        <v>0.407778</v>
      </c>
      <c r="AU1391" s="112">
        <v>2.993949</v>
      </c>
      <c r="AV1391" s="112">
        <v>1.802808</v>
      </c>
      <c r="AW1391" s="112">
        <v>8.686745</v>
      </c>
      <c r="AX1391" s="112">
        <v>0.0</v>
      </c>
      <c r="AY1391" s="112">
        <v>0.6465942</v>
      </c>
      <c r="AZ1391" s="112">
        <v>-6.013103</v>
      </c>
    </row>
    <row r="1392" hidden="1">
      <c r="A1392">
        <f t="shared" si="2"/>
        <v>0</v>
      </c>
      <c r="B1392" t="str">
        <f t="shared" si="3"/>
        <v/>
      </c>
      <c r="C1392" t="str">
        <f>if(and(D$4&gt;1,E1392=PROSES!$D$22),,D1392)</f>
        <v/>
      </c>
      <c r="D1392" s="1" t="str">
        <f>if(and(F$4&gt;1,F1392=PROSES!$B$10),,F1392)</f>
        <v/>
      </c>
      <c r="E1392" t="str">
        <f t="shared" si="4"/>
        <v/>
      </c>
      <c r="F1392" t="str">
        <f t="shared" si="5"/>
        <v/>
      </c>
      <c r="G1392" s="1" t="str">
        <f>if(Z1392=PROSES!$E$29,T1392,)</f>
        <v/>
      </c>
      <c r="H1392" t="str">
        <f>if(X1392=PROSES!$E$29,T1392,)</f>
        <v/>
      </c>
      <c r="I1392" t="str">
        <f t="shared" si="6"/>
        <v/>
      </c>
      <c r="J1392" t="str">
        <f>if(and($K$4&gt;1,R1392=PROSES!$C$2),,K1392)</f>
        <v/>
      </c>
      <c r="K1392" s="1" t="str">
        <f>if(and($L$4&gt;1,L1392=PROSES!$B$2),,L1392)</f>
        <v/>
      </c>
      <c r="L1392" t="str">
        <f t="shared" si="7"/>
        <v/>
      </c>
      <c r="M1392" t="str">
        <f>if(Z1392=PROSES!$B$3,T1392,)</f>
        <v/>
      </c>
      <c r="N1392" t="str">
        <f>if(X1392=PROSES!$B$3,T1392,)</f>
        <v/>
      </c>
      <c r="O1392" t="str">
        <f t="shared" si="8"/>
        <v/>
      </c>
      <c r="P1392" t="str">
        <f>if(Z1392=PROSES!$B$1,T1392,)</f>
        <v/>
      </c>
      <c r="Q1392" t="str">
        <f>if(X1392=PROSES!$B$1,T1392,)</f>
        <v/>
      </c>
      <c r="R1392" t="str">
        <f t="shared" si="16"/>
        <v>TANJUNG AWAR - AWARTUBAN5</v>
      </c>
      <c r="S1392" s="3"/>
      <c r="T1392" s="68" t="s">
        <v>2157</v>
      </c>
      <c r="U1392" s="68" t="s">
        <v>82</v>
      </c>
      <c r="V1392" s="68" t="s">
        <v>82</v>
      </c>
      <c r="W1392" s="68" t="s">
        <v>153</v>
      </c>
      <c r="X1392" s="68" t="s">
        <v>154</v>
      </c>
      <c r="Y1392" s="112">
        <v>1.0</v>
      </c>
      <c r="Z1392" s="68" t="s">
        <v>2156</v>
      </c>
      <c r="AA1392" s="112" t="s">
        <v>88</v>
      </c>
      <c r="AB1392" s="6"/>
      <c r="AC1392" s="6"/>
      <c r="AD1392" s="112">
        <v>0.0</v>
      </c>
      <c r="AE1392" s="112">
        <v>1.0</v>
      </c>
      <c r="AF1392" s="6"/>
      <c r="AG1392" s="112">
        <v>10.731</v>
      </c>
      <c r="AH1392" s="112">
        <v>1.0</v>
      </c>
      <c r="AI1392" s="68" t="s">
        <v>64</v>
      </c>
      <c r="AJ1392" s="112">
        <v>0.0</v>
      </c>
      <c r="AK1392" s="6"/>
      <c r="AL1392" s="6"/>
      <c r="AM1392" s="112">
        <v>0.0</v>
      </c>
      <c r="AN1392" s="112">
        <v>0.0</v>
      </c>
      <c r="AO1392" s="112">
        <v>100.0</v>
      </c>
      <c r="AP1392" s="112">
        <v>1.0</v>
      </c>
      <c r="AQ1392" s="112">
        <v>2.73</v>
      </c>
      <c r="AR1392" s="112">
        <v>3.021591</v>
      </c>
      <c r="AS1392" s="112">
        <v>82.244</v>
      </c>
      <c r="AT1392" s="112">
        <v>0.407778</v>
      </c>
      <c r="AU1392" s="112">
        <v>2.993949</v>
      </c>
      <c r="AV1392" s="112">
        <v>1.802808</v>
      </c>
      <c r="AW1392" s="112">
        <v>8.686745</v>
      </c>
      <c r="AX1392" s="112">
        <v>0.0</v>
      </c>
      <c r="AY1392" s="112">
        <v>0.6465942</v>
      </c>
      <c r="AZ1392" s="112">
        <v>-6.013103</v>
      </c>
    </row>
    <row r="1393" hidden="1">
      <c r="A1393">
        <f t="shared" si="2"/>
        <v>0</v>
      </c>
      <c r="B1393" t="str">
        <f t="shared" si="3"/>
        <v/>
      </c>
      <c r="C1393" t="str">
        <f>if(and(D$4&gt;1,E1393=PROSES!$D$22),,D1393)</f>
        <v/>
      </c>
      <c r="D1393" s="1" t="str">
        <f>if(and(F$4&gt;1,F1393=PROSES!$B$10),,F1393)</f>
        <v/>
      </c>
      <c r="E1393" t="str">
        <f t="shared" si="4"/>
        <v/>
      </c>
      <c r="F1393" t="str">
        <f t="shared" si="5"/>
        <v/>
      </c>
      <c r="G1393" s="1" t="str">
        <f>if(Z1393=PROSES!$E$29,T1393,)</f>
        <v/>
      </c>
      <c r="H1393" t="str">
        <f>if(X1393=PROSES!$E$29,T1393,)</f>
        <v/>
      </c>
      <c r="I1393" t="str">
        <f t="shared" si="6"/>
        <v/>
      </c>
      <c r="J1393" t="str">
        <f>if(and($K$4&gt;1,R1393=PROSES!$C$2),,K1393)</f>
        <v/>
      </c>
      <c r="K1393" s="1" t="str">
        <f>if(and($L$4&gt;1,L1393=PROSES!$B$2),,L1393)</f>
        <v/>
      </c>
      <c r="L1393" t="str">
        <f t="shared" si="7"/>
        <v/>
      </c>
      <c r="M1393" t="str">
        <f>if(Z1393=PROSES!$B$3,T1393,)</f>
        <v/>
      </c>
      <c r="N1393" t="str">
        <f>if(X1393=PROSES!$B$3,T1393,)</f>
        <v/>
      </c>
      <c r="O1393" t="str">
        <f t="shared" si="8"/>
        <v/>
      </c>
      <c r="P1393" t="str">
        <f>if(Z1393=PROSES!$B$1,T1393,)</f>
        <v/>
      </c>
      <c r="Q1393" t="str">
        <f>if(X1393=PROSES!$B$1,T1393,)</f>
        <v/>
      </c>
      <c r="R1393" t="str">
        <f t="shared" si="16"/>
        <v>PLTU TELUK NAGA 5TANGERANG BARU II</v>
      </c>
      <c r="S1393" s="3"/>
      <c r="T1393" s="68" t="s">
        <v>4038</v>
      </c>
      <c r="U1393" s="68" t="s">
        <v>58</v>
      </c>
      <c r="V1393" s="68" t="s">
        <v>58</v>
      </c>
      <c r="W1393" s="68" t="s">
        <v>153</v>
      </c>
      <c r="X1393" s="68" t="s">
        <v>2199</v>
      </c>
      <c r="Y1393" s="68" t="s">
        <v>66</v>
      </c>
      <c r="Z1393" s="68" t="s">
        <v>4034</v>
      </c>
      <c r="AA1393" s="68" t="s">
        <v>61</v>
      </c>
      <c r="AB1393" s="6"/>
      <c r="AC1393" s="6"/>
      <c r="AD1393" s="112">
        <v>0.0</v>
      </c>
      <c r="AE1393" s="112">
        <v>1.0</v>
      </c>
      <c r="AF1393" s="6"/>
      <c r="AG1393" s="112">
        <v>12.64</v>
      </c>
      <c r="AH1393" s="112">
        <v>1.0</v>
      </c>
      <c r="AI1393" s="68" t="s">
        <v>880</v>
      </c>
      <c r="AJ1393" s="112">
        <v>0.0</v>
      </c>
      <c r="AK1393" s="6"/>
      <c r="AL1393" s="6"/>
      <c r="AM1393" s="112">
        <v>0.0</v>
      </c>
      <c r="AN1393" s="112">
        <v>0.0</v>
      </c>
      <c r="AO1393" s="112">
        <v>100.0</v>
      </c>
      <c r="AP1393" s="112">
        <v>1.0</v>
      </c>
      <c r="AQ1393" s="112">
        <v>2.73</v>
      </c>
      <c r="AR1393" s="112">
        <v>3.55912</v>
      </c>
      <c r="AS1393" s="112">
        <v>82.244</v>
      </c>
      <c r="AT1393" s="112">
        <v>0.48032</v>
      </c>
      <c r="AU1393" s="112">
        <v>3.52656</v>
      </c>
      <c r="AV1393" s="112">
        <v>2.12352</v>
      </c>
      <c r="AW1393" s="112">
        <v>10.23208</v>
      </c>
      <c r="AX1393" s="112">
        <v>0.0</v>
      </c>
      <c r="AY1393" s="112">
        <v>0.6465942</v>
      </c>
      <c r="AZ1393" s="112">
        <v>-6.013103</v>
      </c>
    </row>
    <row r="1394" hidden="1">
      <c r="A1394">
        <f t="shared" si="2"/>
        <v>0</v>
      </c>
      <c r="B1394" t="str">
        <f t="shared" si="3"/>
        <v/>
      </c>
      <c r="C1394" t="str">
        <f>if(and(D$4&gt;1,E1394=PROSES!$D$22),,D1394)</f>
        <v/>
      </c>
      <c r="D1394" s="1" t="str">
        <f>if(and(F$4&gt;1,F1394=PROSES!$B$10),,F1394)</f>
        <v/>
      </c>
      <c r="E1394" t="str">
        <f t="shared" si="4"/>
        <v/>
      </c>
      <c r="F1394" t="str">
        <f t="shared" si="5"/>
        <v/>
      </c>
      <c r="G1394" s="1" t="str">
        <f>if(Z1394=PROSES!$E$29,T1394,)</f>
        <v/>
      </c>
      <c r="H1394" t="str">
        <f>if(X1394=PROSES!$E$29,T1394,)</f>
        <v/>
      </c>
      <c r="I1394" t="str">
        <f t="shared" si="6"/>
        <v/>
      </c>
      <c r="J1394" t="str">
        <f>if(and($K$4&gt;1,R1394=PROSES!$C$2),,K1394)</f>
        <v/>
      </c>
      <c r="K1394" s="1" t="str">
        <f>if(and($L$4&gt;1,L1394=PROSES!$B$2),,L1394)</f>
        <v/>
      </c>
      <c r="L1394" t="str">
        <f t="shared" si="7"/>
        <v/>
      </c>
      <c r="M1394" t="str">
        <f>if(Z1394=PROSES!$B$3,T1394,)</f>
        <v/>
      </c>
      <c r="N1394" t="str">
        <f>if(X1394=PROSES!$B$3,T1394,)</f>
        <v/>
      </c>
      <c r="O1394" t="str">
        <f t="shared" si="8"/>
        <v/>
      </c>
      <c r="P1394" t="str">
        <f>if(Z1394=PROSES!$B$1,T1394,)</f>
        <v/>
      </c>
      <c r="Q1394" t="str">
        <f>if(X1394=PROSES!$B$1,T1394,)</f>
        <v/>
      </c>
      <c r="R1394" t="str">
        <f t="shared" si="16"/>
        <v>PLTU TELUK NAGA 5TANGERANG BARU II</v>
      </c>
      <c r="S1394" s="3"/>
      <c r="T1394" s="68" t="s">
        <v>4039</v>
      </c>
      <c r="U1394" s="68" t="s">
        <v>58</v>
      </c>
      <c r="V1394" s="68" t="s">
        <v>58</v>
      </c>
      <c r="W1394" s="68" t="s">
        <v>153</v>
      </c>
      <c r="X1394" s="68" t="s">
        <v>2199</v>
      </c>
      <c r="Y1394" s="68" t="s">
        <v>66</v>
      </c>
      <c r="Z1394" s="68" t="s">
        <v>4034</v>
      </c>
      <c r="AA1394" s="68" t="s">
        <v>66</v>
      </c>
      <c r="AB1394" s="6"/>
      <c r="AC1394" s="6"/>
      <c r="AD1394" s="112">
        <v>0.0</v>
      </c>
      <c r="AE1394" s="112">
        <v>1.0</v>
      </c>
      <c r="AF1394" s="6"/>
      <c r="AG1394" s="112">
        <v>12.58</v>
      </c>
      <c r="AH1394" s="112">
        <v>1.0</v>
      </c>
      <c r="AI1394" s="68" t="s">
        <v>880</v>
      </c>
      <c r="AJ1394" s="112">
        <v>0.0</v>
      </c>
      <c r="AK1394" s="6"/>
      <c r="AL1394" s="6"/>
      <c r="AM1394" s="112">
        <v>0.0</v>
      </c>
      <c r="AN1394" s="112">
        <v>0.0</v>
      </c>
      <c r="AO1394" s="112">
        <v>100.0</v>
      </c>
      <c r="AP1394" s="112">
        <v>1.0</v>
      </c>
      <c r="AQ1394" s="112">
        <v>2.73</v>
      </c>
      <c r="AR1394" s="112">
        <v>3.542225</v>
      </c>
      <c r="AS1394" s="112">
        <v>82.244</v>
      </c>
      <c r="AT1394" s="112">
        <v>0.47804</v>
      </c>
      <c r="AU1394" s="112">
        <v>3.50982</v>
      </c>
      <c r="AV1394" s="112">
        <v>2.11344</v>
      </c>
      <c r="AW1394" s="112">
        <v>10.18351</v>
      </c>
      <c r="AX1394" s="112">
        <v>0.0</v>
      </c>
      <c r="AY1394" s="112">
        <v>0.6465942</v>
      </c>
      <c r="AZ1394" s="112">
        <v>-6.013103</v>
      </c>
    </row>
    <row r="1395">
      <c r="A1395">
        <f t="shared" si="2"/>
        <v>0</v>
      </c>
      <c r="B1395" t="str">
        <f t="shared" si="3"/>
        <v/>
      </c>
      <c r="C1395" t="str">
        <f>if(and(D$4&gt;1,E1395=PROSES!$D$22),,D1395)</f>
        <v/>
      </c>
      <c r="D1395" s="1" t="str">
        <f>if(and(F$4&gt;1,F1395=PROSES!$B$10),,F1395)</f>
        <v/>
      </c>
      <c r="E1395" t="str">
        <f t="shared" si="4"/>
        <v/>
      </c>
      <c r="F1395" t="str">
        <f t="shared" si="5"/>
        <v/>
      </c>
      <c r="G1395" s="1" t="str">
        <f>if(Z1395=PROSES!$E$29,T1395,)</f>
        <v/>
      </c>
      <c r="H1395" t="str">
        <f>if(X1395=PROSES!$E$29,T1395,)</f>
        <v/>
      </c>
      <c r="I1395" t="str">
        <f t="shared" si="6"/>
        <v/>
      </c>
      <c r="J1395" t="str">
        <f>if(and($K$4&gt;1,R1395=PROSES!$C$2),,K1395)</f>
        <v/>
      </c>
      <c r="K1395" s="1" t="str">
        <f>if(and($L$4&gt;1,L1395=PROSES!$B$2),,L1395)</f>
        <v/>
      </c>
      <c r="L1395" t="str">
        <f t="shared" si="7"/>
        <v/>
      </c>
      <c r="M1395" t="str">
        <f>if(Z1395=PROSES!$B$3,T1395,)</f>
        <v/>
      </c>
      <c r="N1395" t="str">
        <f>if(X1395=PROSES!$B$3,T1395,)</f>
        <v/>
      </c>
      <c r="O1395" t="str">
        <f t="shared" si="8"/>
        <v/>
      </c>
      <c r="P1395" t="str">
        <f>if(Z1395=PROSES!$B$1,T1395,)</f>
        <v/>
      </c>
      <c r="Q1395" t="str">
        <f>if(X1395=PROSES!$B$1,T1395,)</f>
        <v/>
      </c>
      <c r="R1395" t="str">
        <f t="shared" si="16"/>
        <v>TEMANGGUNGSECANG DOUBLE</v>
      </c>
      <c r="S1395" s="3"/>
      <c r="T1395" s="68" t="s">
        <v>4040</v>
      </c>
      <c r="U1395" s="68" t="s">
        <v>176</v>
      </c>
      <c r="V1395" s="68" t="s">
        <v>176</v>
      </c>
      <c r="W1395" s="68" t="s">
        <v>171</v>
      </c>
      <c r="X1395" s="68" t="s">
        <v>2159</v>
      </c>
      <c r="Y1395" s="68" t="s">
        <v>61</v>
      </c>
      <c r="Z1395" s="68" t="s">
        <v>199</v>
      </c>
      <c r="AA1395" s="68">
        <v>1.0</v>
      </c>
      <c r="AB1395" s="6"/>
      <c r="AC1395" s="6"/>
      <c r="AD1395" s="112">
        <v>0.0</v>
      </c>
      <c r="AE1395" s="112">
        <v>1.0</v>
      </c>
      <c r="AF1395" s="6"/>
      <c r="AG1395" s="112">
        <v>21.78</v>
      </c>
      <c r="AH1395" s="112">
        <v>1.0</v>
      </c>
      <c r="AI1395" s="68" t="s">
        <v>64</v>
      </c>
      <c r="AJ1395" s="112">
        <v>0.0</v>
      </c>
      <c r="AK1395" s="6"/>
      <c r="AL1395" s="6"/>
      <c r="AM1395" s="112">
        <v>0.0</v>
      </c>
      <c r="AN1395" s="112">
        <v>0.0</v>
      </c>
      <c r="AO1395" s="112">
        <v>100.0</v>
      </c>
      <c r="AP1395" s="112">
        <v>1.0</v>
      </c>
      <c r="AQ1395" s="112">
        <v>0.58</v>
      </c>
      <c r="AR1395" s="112">
        <v>9.138795</v>
      </c>
      <c r="AS1395" s="112">
        <v>70.94324</v>
      </c>
      <c r="AT1395" s="112">
        <v>2.98386</v>
      </c>
      <c r="AU1395" s="112">
        <v>8.637948</v>
      </c>
      <c r="AV1395" s="112">
        <v>6.25086</v>
      </c>
      <c r="AW1395" s="112">
        <v>25.91385</v>
      </c>
      <c r="AX1395" s="112">
        <v>0.0</v>
      </c>
      <c r="AY1395" s="112">
        <v>0.6412987</v>
      </c>
      <c r="AZ1395" s="112">
        <v>8.348166</v>
      </c>
    </row>
    <row r="1396">
      <c r="A1396">
        <f t="shared" si="2"/>
        <v>0</v>
      </c>
      <c r="B1396" t="str">
        <f t="shared" si="3"/>
        <v/>
      </c>
      <c r="C1396" t="str">
        <f>if(and(D$4&gt;1,E1396=PROSES!$D$22),,D1396)</f>
        <v/>
      </c>
      <c r="D1396" s="1" t="str">
        <f>if(and(F$4&gt;1,F1396=PROSES!$B$10),,F1396)</f>
        <v/>
      </c>
      <c r="E1396" t="str">
        <f t="shared" si="4"/>
        <v/>
      </c>
      <c r="F1396" t="str">
        <f t="shared" si="5"/>
        <v/>
      </c>
      <c r="G1396" s="1" t="str">
        <f>if(Z1396=PROSES!$E$29,T1396,)</f>
        <v/>
      </c>
      <c r="H1396" t="str">
        <f>if(X1396=PROSES!$E$29,T1396,)</f>
        <v/>
      </c>
      <c r="I1396" t="str">
        <f t="shared" si="6"/>
        <v/>
      </c>
      <c r="J1396" t="str">
        <f>if(and($K$4&gt;1,R1396=PROSES!$C$2),,K1396)</f>
        <v/>
      </c>
      <c r="K1396" s="1" t="str">
        <f>if(and($L$4&gt;1,L1396=PROSES!$B$2),,L1396)</f>
        <v/>
      </c>
      <c r="L1396" t="str">
        <f t="shared" si="7"/>
        <v/>
      </c>
      <c r="M1396" t="str">
        <f>if(Z1396=PROSES!$B$3,T1396,)</f>
        <v/>
      </c>
      <c r="N1396" t="str">
        <f>if(X1396=PROSES!$B$3,T1396,)</f>
        <v/>
      </c>
      <c r="O1396" t="str">
        <f t="shared" si="8"/>
        <v/>
      </c>
      <c r="P1396" t="str">
        <f>if(Z1396=PROSES!$B$1,T1396,)</f>
        <v/>
      </c>
      <c r="Q1396" t="str">
        <f>if(X1396=PROSES!$B$1,T1396,)</f>
        <v/>
      </c>
      <c r="R1396" t="str">
        <f t="shared" si="16"/>
        <v>TEMANGGUNGSECANG DOUBLE</v>
      </c>
      <c r="S1396" s="3"/>
      <c r="T1396" s="68" t="s">
        <v>4041</v>
      </c>
      <c r="U1396" s="68" t="s">
        <v>176</v>
      </c>
      <c r="V1396" s="68" t="s">
        <v>176</v>
      </c>
      <c r="W1396" s="68" t="s">
        <v>171</v>
      </c>
      <c r="X1396" s="68" t="s">
        <v>2159</v>
      </c>
      <c r="Y1396" s="68" t="s">
        <v>66</v>
      </c>
      <c r="Z1396" s="68" t="s">
        <v>199</v>
      </c>
      <c r="AA1396" s="112">
        <v>2.0</v>
      </c>
      <c r="AB1396" s="6"/>
      <c r="AC1396" s="6"/>
      <c r="AD1396" s="112">
        <v>0.0</v>
      </c>
      <c r="AE1396" s="112">
        <v>1.0</v>
      </c>
      <c r="AF1396" s="6"/>
      <c r="AG1396" s="112">
        <v>21.78</v>
      </c>
      <c r="AH1396" s="112">
        <v>1.0</v>
      </c>
      <c r="AI1396" s="68" t="s">
        <v>64</v>
      </c>
      <c r="AJ1396" s="112">
        <v>0.0</v>
      </c>
      <c r="AK1396" s="6"/>
      <c r="AL1396" s="6"/>
      <c r="AM1396" s="112">
        <v>0.0</v>
      </c>
      <c r="AN1396" s="112">
        <v>0.0</v>
      </c>
      <c r="AO1396" s="112">
        <v>100.0</v>
      </c>
      <c r="AP1396" s="112">
        <v>1.0</v>
      </c>
      <c r="AQ1396" s="112">
        <v>0.58</v>
      </c>
      <c r="AR1396" s="112">
        <v>9.138795</v>
      </c>
      <c r="AS1396" s="112">
        <v>70.94324</v>
      </c>
      <c r="AT1396" s="112">
        <v>2.98386</v>
      </c>
      <c r="AU1396" s="112">
        <v>8.637948</v>
      </c>
      <c r="AV1396" s="112">
        <v>6.25086</v>
      </c>
      <c r="AW1396" s="112">
        <v>25.91385</v>
      </c>
      <c r="AX1396" s="112">
        <v>0.0</v>
      </c>
      <c r="AY1396" s="112">
        <v>0.6412987</v>
      </c>
      <c r="AZ1396" s="112">
        <v>8.348166</v>
      </c>
    </row>
    <row r="1397">
      <c r="A1397">
        <f t="shared" si="2"/>
        <v>0</v>
      </c>
      <c r="B1397" t="str">
        <f t="shared" si="3"/>
        <v/>
      </c>
      <c r="C1397" t="str">
        <f>if(and(D$4&gt;1,E1397=PROSES!$D$22),,D1397)</f>
        <v/>
      </c>
      <c r="D1397" s="1" t="str">
        <f>if(and(F$4&gt;1,F1397=PROSES!$B$10),,F1397)</f>
        <v/>
      </c>
      <c r="E1397" t="str">
        <f t="shared" si="4"/>
        <v/>
      </c>
      <c r="F1397" t="str">
        <f t="shared" si="5"/>
        <v/>
      </c>
      <c r="G1397" s="1" t="str">
        <f>if(Z1397=PROSES!$E$29,T1397,)</f>
        <v/>
      </c>
      <c r="H1397" t="str">
        <f>if(X1397=PROSES!$E$29,T1397,)</f>
        <v/>
      </c>
      <c r="I1397" t="str">
        <f t="shared" si="6"/>
        <v/>
      </c>
      <c r="J1397" t="str">
        <f>if(and($K$4&gt;1,R1397=PROSES!$C$2),,K1397)</f>
        <v/>
      </c>
      <c r="K1397" s="1" t="str">
        <f>if(and($L$4&gt;1,L1397=PROSES!$B$2),,L1397)</f>
        <v/>
      </c>
      <c r="L1397" t="str">
        <f t="shared" si="7"/>
        <v/>
      </c>
      <c r="M1397" t="str">
        <f>if(Z1397=PROSES!$B$3,T1397,)</f>
        <v/>
      </c>
      <c r="N1397" t="str">
        <f>if(X1397=PROSES!$B$3,T1397,)</f>
        <v/>
      </c>
      <c r="O1397" t="str">
        <f t="shared" si="8"/>
        <v/>
      </c>
      <c r="P1397" t="str">
        <f>if(Z1397=PROSES!$B$1,T1397,)</f>
        <v/>
      </c>
      <c r="Q1397" t="str">
        <f>if(X1397=PROSES!$B$1,T1397,)</f>
        <v/>
      </c>
      <c r="R1397" t="str">
        <f t="shared" si="16"/>
        <v>KESUGIHAN5</v>
      </c>
      <c r="S1397" s="3"/>
      <c r="T1397" s="68" t="s">
        <v>2160</v>
      </c>
      <c r="U1397" s="68" t="s">
        <v>176</v>
      </c>
      <c r="V1397" s="68" t="s">
        <v>176</v>
      </c>
      <c r="W1397" s="68" t="s">
        <v>816</v>
      </c>
      <c r="X1397" s="68"/>
      <c r="Y1397" s="68" t="s">
        <v>936</v>
      </c>
      <c r="Z1397" s="68" t="s">
        <v>1188</v>
      </c>
      <c r="AA1397" s="112">
        <v>2.0</v>
      </c>
      <c r="AB1397" s="6"/>
      <c r="AC1397" s="6"/>
      <c r="AD1397" s="112">
        <v>0.0</v>
      </c>
      <c r="AE1397" s="112">
        <v>1.0</v>
      </c>
      <c r="AF1397" s="6"/>
      <c r="AG1397" s="112">
        <v>3.78</v>
      </c>
      <c r="AH1397" s="112">
        <v>1.0</v>
      </c>
      <c r="AI1397" s="68" t="s">
        <v>64</v>
      </c>
      <c r="AJ1397" s="112">
        <v>0.0</v>
      </c>
      <c r="AK1397" s="6"/>
      <c r="AL1397" s="6"/>
      <c r="AM1397" s="112">
        <v>0.0</v>
      </c>
      <c r="AN1397" s="112">
        <v>0.0</v>
      </c>
      <c r="AO1397" s="112">
        <v>100.0</v>
      </c>
      <c r="AP1397" s="112">
        <v>1.0</v>
      </c>
      <c r="AQ1397" s="112">
        <v>1.16</v>
      </c>
      <c r="AR1397" s="112">
        <v>0.8152234</v>
      </c>
      <c r="AS1397" s="112">
        <v>71.48104</v>
      </c>
      <c r="AT1397" s="112">
        <v>0.25893</v>
      </c>
      <c r="AU1397" s="112">
        <v>0.77301</v>
      </c>
      <c r="AV1397" s="112">
        <v>0.82593</v>
      </c>
      <c r="AW1397" s="112">
        <v>2.31903</v>
      </c>
      <c r="AX1397" s="112">
        <v>0.0</v>
      </c>
      <c r="AY1397" s="112">
        <v>0.673318</v>
      </c>
      <c r="AZ1397" s="112">
        <v>-1.621461</v>
      </c>
    </row>
    <row r="1398" hidden="1">
      <c r="A1398">
        <f t="shared" si="2"/>
        <v>0</v>
      </c>
      <c r="B1398" t="str">
        <f t="shared" si="3"/>
        <v/>
      </c>
      <c r="C1398" t="str">
        <f>if(and(D$4&gt;1,E1398=PROSES!$D$22),,D1398)</f>
        <v/>
      </c>
      <c r="D1398" s="1" t="str">
        <f>if(and(F$4&gt;1,F1398=PROSES!$B$10),,F1398)</f>
        <v/>
      </c>
      <c r="E1398" t="str">
        <f t="shared" si="4"/>
        <v/>
      </c>
      <c r="F1398" t="str">
        <f t="shared" si="5"/>
        <v/>
      </c>
      <c r="G1398" s="1" t="str">
        <f>if(Z1398=PROSES!$E$29,T1398,)</f>
        <v/>
      </c>
      <c r="H1398" t="str">
        <f>if(X1398=PROSES!$E$29,T1398,)</f>
        <v/>
      </c>
      <c r="I1398" t="str">
        <f t="shared" si="6"/>
        <v/>
      </c>
      <c r="J1398" t="str">
        <f>if(and($K$4&gt;1,R1398=PROSES!$C$2),,K1398)</f>
        <v/>
      </c>
      <c r="K1398" s="1" t="str">
        <f>if(and($L$4&gt;1,L1398=PROSES!$B$2),,L1398)</f>
        <v/>
      </c>
      <c r="L1398" t="str">
        <f t="shared" si="7"/>
        <v/>
      </c>
      <c r="M1398" t="str">
        <f>if(Z1398=PROSES!$B$3,T1398,)</f>
        <v/>
      </c>
      <c r="N1398" t="str">
        <f>if(X1398=PROSES!$B$3,T1398,)</f>
        <v/>
      </c>
      <c r="O1398" t="str">
        <f t="shared" si="8"/>
        <v/>
      </c>
      <c r="P1398" t="str">
        <f>if(Z1398=PROSES!$B$1,T1398,)</f>
        <v/>
      </c>
      <c r="Q1398" t="str">
        <f>if(X1398=PROSES!$B$1,T1398,)</f>
        <v/>
      </c>
      <c r="R1398" t="str">
        <f t="shared" si="16"/>
        <v>PEMECUTANKELOD5</v>
      </c>
      <c r="S1398" s="3"/>
      <c r="T1398" s="68" t="s">
        <v>2161</v>
      </c>
      <c r="U1398" s="68" t="s">
        <v>140</v>
      </c>
      <c r="V1398" s="68" t="s">
        <v>140</v>
      </c>
      <c r="W1398" s="68" t="s">
        <v>399</v>
      </c>
      <c r="X1398" s="68"/>
      <c r="Y1398" s="68" t="s">
        <v>340</v>
      </c>
      <c r="Z1398" s="68" t="s">
        <v>1661</v>
      </c>
      <c r="AA1398" s="68" t="s">
        <v>85</v>
      </c>
      <c r="AB1398" s="6"/>
      <c r="AC1398" s="6"/>
      <c r="AD1398" s="112">
        <v>0.0</v>
      </c>
      <c r="AE1398" s="112">
        <v>1.0</v>
      </c>
      <c r="AF1398" s="6"/>
      <c r="AG1398" s="112">
        <v>19.9</v>
      </c>
      <c r="AH1398" s="112">
        <v>1.0</v>
      </c>
      <c r="AI1398" s="68" t="s">
        <v>64</v>
      </c>
      <c r="AJ1398" s="112">
        <v>0.0</v>
      </c>
      <c r="AK1398" s="6"/>
      <c r="AL1398" s="6"/>
      <c r="AM1398" s="112">
        <v>0.0</v>
      </c>
      <c r="AN1398" s="112">
        <v>0.0</v>
      </c>
      <c r="AO1398" s="112">
        <v>100.0</v>
      </c>
      <c r="AP1398" s="112">
        <v>1.0</v>
      </c>
      <c r="AQ1398" s="112">
        <v>0.973</v>
      </c>
      <c r="AR1398" s="112">
        <v>8.116703</v>
      </c>
      <c r="AS1398" s="112">
        <v>71.90399</v>
      </c>
      <c r="AT1398" s="112">
        <v>2.521131</v>
      </c>
      <c r="AU1398" s="112">
        <v>7.71523</v>
      </c>
      <c r="AV1398" s="112">
        <v>6.169</v>
      </c>
      <c r="AW1398" s="112">
        <v>14.27427</v>
      </c>
      <c r="AX1398" s="112">
        <v>0.0</v>
      </c>
      <c r="AY1398" s="112">
        <v>0.3082202</v>
      </c>
      <c r="AZ1398" s="112">
        <v>-10.98501</v>
      </c>
    </row>
    <row r="1399" hidden="1">
      <c r="A1399">
        <f t="shared" si="2"/>
        <v>0</v>
      </c>
      <c r="B1399" t="str">
        <f t="shared" si="3"/>
        <v/>
      </c>
      <c r="C1399" t="str">
        <f>if(and(D$4&gt;1,E1399=PROSES!$D$22),,D1399)</f>
        <v/>
      </c>
      <c r="D1399" s="1" t="str">
        <f>if(and(F$4&gt;1,F1399=PROSES!$B$10),,F1399)</f>
        <v/>
      </c>
      <c r="E1399" t="str">
        <f t="shared" si="4"/>
        <v/>
      </c>
      <c r="F1399" t="str">
        <f t="shared" si="5"/>
        <v/>
      </c>
      <c r="G1399" s="1" t="str">
        <f>if(Z1399=PROSES!$E$29,T1399,)</f>
        <v/>
      </c>
      <c r="H1399" t="str">
        <f>if(X1399=PROSES!$E$29,T1399,)</f>
        <v/>
      </c>
      <c r="I1399" t="str">
        <f t="shared" si="6"/>
        <v/>
      </c>
      <c r="J1399" t="str">
        <f>if(and($K$4&gt;1,R1399=PROSES!$C$2),,K1399)</f>
        <v/>
      </c>
      <c r="K1399" s="1" t="str">
        <f>if(and($L$4&gt;1,L1399=PROSES!$B$2),,L1399)</f>
        <v/>
      </c>
      <c r="L1399" t="str">
        <f t="shared" si="7"/>
        <v/>
      </c>
      <c r="M1399" t="str">
        <f>if(Z1399=PROSES!$B$3,T1399,)</f>
        <v/>
      </c>
      <c r="N1399" t="str">
        <f>if(X1399=PROSES!$B$3,T1399,)</f>
        <v/>
      </c>
      <c r="O1399" t="str">
        <f t="shared" si="8"/>
        <v/>
      </c>
      <c r="P1399" t="str">
        <f>if(Z1399=PROSES!$B$1,T1399,)</f>
        <v/>
      </c>
      <c r="Q1399" t="str">
        <f>if(X1399=PROSES!$B$1,T1399,)</f>
        <v/>
      </c>
      <c r="R1399" t="str">
        <f t="shared" si="16"/>
        <v>PONOROGO4TRENGGALEK4</v>
      </c>
      <c r="S1399" s="3"/>
      <c r="T1399" s="68" t="s">
        <v>2162</v>
      </c>
      <c r="U1399" s="68" t="s">
        <v>82</v>
      </c>
      <c r="V1399" s="68" t="s">
        <v>82</v>
      </c>
      <c r="W1399" s="68" t="s">
        <v>122</v>
      </c>
      <c r="X1399" s="68" t="s">
        <v>804</v>
      </c>
      <c r="Y1399" s="68" t="s">
        <v>118</v>
      </c>
      <c r="Z1399" s="68" t="s">
        <v>2163</v>
      </c>
      <c r="AA1399" s="68" t="s">
        <v>118</v>
      </c>
      <c r="AB1399" s="6"/>
      <c r="AC1399" s="6"/>
      <c r="AD1399" s="112">
        <v>0.0</v>
      </c>
      <c r="AE1399" s="112">
        <v>1.0</v>
      </c>
      <c r="AF1399" s="6"/>
      <c r="AG1399" s="112">
        <v>38.8</v>
      </c>
      <c r="AH1399" s="112">
        <v>0.97</v>
      </c>
      <c r="AI1399" s="68" t="s">
        <v>64</v>
      </c>
      <c r="AJ1399" s="112">
        <v>0.0</v>
      </c>
      <c r="AK1399" s="6"/>
      <c r="AL1399" s="6"/>
      <c r="AM1399" s="112">
        <v>0.0</v>
      </c>
      <c r="AN1399" s="112">
        <v>0.0</v>
      </c>
      <c r="AO1399" s="112">
        <v>100.0</v>
      </c>
      <c r="AP1399" s="112">
        <v>1.0</v>
      </c>
      <c r="AQ1399" s="112">
        <v>0.4268</v>
      </c>
      <c r="AR1399" s="112">
        <v>17.22793</v>
      </c>
      <c r="AS1399" s="112">
        <v>60.66966</v>
      </c>
      <c r="AT1399" s="112">
        <v>8.439</v>
      </c>
      <c r="AU1399" s="112">
        <v>15.01948</v>
      </c>
      <c r="AV1399" s="112">
        <v>14.259</v>
      </c>
      <c r="AW1399" s="112">
        <v>45.05844</v>
      </c>
      <c r="AX1399" s="112">
        <v>0.0</v>
      </c>
      <c r="AY1399" s="112">
        <v>0.5920149</v>
      </c>
      <c r="AZ1399" s="112">
        <v>18.36523</v>
      </c>
    </row>
    <row r="1400" hidden="1">
      <c r="A1400">
        <f t="shared" si="2"/>
        <v>0</v>
      </c>
      <c r="B1400" t="str">
        <f t="shared" si="3"/>
        <v/>
      </c>
      <c r="C1400" t="str">
        <f>if(and(D$4&gt;1,E1400=PROSES!$D$22),,D1400)</f>
        <v/>
      </c>
      <c r="D1400" s="1" t="str">
        <f>if(and(F$4&gt;1,F1400=PROSES!$B$10),,F1400)</f>
        <v/>
      </c>
      <c r="E1400" t="str">
        <f t="shared" si="4"/>
        <v/>
      </c>
      <c r="F1400" t="str">
        <f t="shared" si="5"/>
        <v/>
      </c>
      <c r="G1400" s="1" t="str">
        <f>if(Z1400=PROSES!$E$29,T1400,)</f>
        <v/>
      </c>
      <c r="H1400" t="str">
        <f>if(X1400=PROSES!$E$29,T1400,)</f>
        <v/>
      </c>
      <c r="I1400" t="str">
        <f t="shared" si="6"/>
        <v/>
      </c>
      <c r="J1400" t="str">
        <f>if(and($K$4&gt;1,R1400=PROSES!$C$2),,K1400)</f>
        <v/>
      </c>
      <c r="K1400" s="1" t="str">
        <f>if(and($L$4&gt;1,L1400=PROSES!$B$2),,L1400)</f>
        <v/>
      </c>
      <c r="L1400" t="str">
        <f t="shared" si="7"/>
        <v/>
      </c>
      <c r="M1400" t="str">
        <f>if(Z1400=PROSES!$B$3,T1400,)</f>
        <v/>
      </c>
      <c r="N1400" t="str">
        <f>if(X1400=PROSES!$B$3,T1400,)</f>
        <v/>
      </c>
      <c r="O1400" t="str">
        <f t="shared" si="8"/>
        <v/>
      </c>
      <c r="P1400" t="str">
        <f>if(Z1400=PROSES!$B$1,T1400,)</f>
        <v/>
      </c>
      <c r="Q1400" t="str">
        <f>if(X1400=PROSES!$B$1,T1400,)</f>
        <v/>
      </c>
      <c r="R1400" t="str">
        <f t="shared" si="16"/>
        <v>PONOROGO4TRENGGALEK4</v>
      </c>
      <c r="S1400" s="3"/>
      <c r="T1400" s="68" t="s">
        <v>2164</v>
      </c>
      <c r="U1400" s="68" t="s">
        <v>82</v>
      </c>
      <c r="V1400" s="68" t="s">
        <v>82</v>
      </c>
      <c r="W1400" s="68" t="s">
        <v>122</v>
      </c>
      <c r="X1400" s="68" t="s">
        <v>804</v>
      </c>
      <c r="Y1400" s="68" t="s">
        <v>118</v>
      </c>
      <c r="Z1400" s="68" t="s">
        <v>2163</v>
      </c>
      <c r="AA1400" s="68" t="s">
        <v>118</v>
      </c>
      <c r="AB1400" s="6"/>
      <c r="AC1400" s="6"/>
      <c r="AD1400" s="112">
        <v>0.0</v>
      </c>
      <c r="AE1400" s="112">
        <v>1.0</v>
      </c>
      <c r="AF1400" s="6"/>
      <c r="AG1400" s="112">
        <v>38.8</v>
      </c>
      <c r="AH1400" s="112">
        <v>0.97</v>
      </c>
      <c r="AI1400" s="68" t="s">
        <v>64</v>
      </c>
      <c r="AJ1400" s="112">
        <v>0.0</v>
      </c>
      <c r="AK1400" s="6"/>
      <c r="AL1400" s="6"/>
      <c r="AM1400" s="112">
        <v>0.0</v>
      </c>
      <c r="AN1400" s="112">
        <v>0.0</v>
      </c>
      <c r="AO1400" s="112">
        <v>100.0</v>
      </c>
      <c r="AP1400" s="112">
        <v>1.0</v>
      </c>
      <c r="AQ1400" s="112">
        <v>0.4268</v>
      </c>
      <c r="AR1400" s="112">
        <v>17.22793</v>
      </c>
      <c r="AS1400" s="112">
        <v>60.66966</v>
      </c>
      <c r="AT1400" s="112">
        <v>8.439</v>
      </c>
      <c r="AU1400" s="112">
        <v>15.01948</v>
      </c>
      <c r="AV1400" s="112">
        <v>14.259</v>
      </c>
      <c r="AW1400" s="112">
        <v>45.05844</v>
      </c>
      <c r="AX1400" s="112">
        <v>0.0</v>
      </c>
      <c r="AY1400" s="112">
        <v>0.5920149</v>
      </c>
      <c r="AZ1400" s="112">
        <v>18.36523</v>
      </c>
    </row>
    <row r="1401" hidden="1">
      <c r="A1401">
        <f t="shared" si="2"/>
        <v>0</v>
      </c>
      <c r="B1401" t="str">
        <f t="shared" si="3"/>
        <v/>
      </c>
      <c r="C1401" t="str">
        <f>if(and(D$4&gt;1,E1401=PROSES!$D$22),,D1401)</f>
        <v/>
      </c>
      <c r="D1401" s="1" t="str">
        <f>if(and(F$4&gt;1,F1401=PROSES!$B$10),,F1401)</f>
        <v/>
      </c>
      <c r="E1401" t="str">
        <f t="shared" si="4"/>
        <v/>
      </c>
      <c r="F1401" t="str">
        <f t="shared" si="5"/>
        <v/>
      </c>
      <c r="G1401" s="1" t="str">
        <f>if(Z1401=PROSES!$E$29,T1401,)</f>
        <v/>
      </c>
      <c r="H1401" t="str">
        <f>if(X1401=PROSES!$E$29,T1401,)</f>
        <v/>
      </c>
      <c r="I1401" t="str">
        <f t="shared" si="6"/>
        <v/>
      </c>
      <c r="J1401" t="str">
        <f>if(and($K$4&gt;1,R1401=PROSES!$C$2),,K1401)</f>
        <v/>
      </c>
      <c r="K1401" s="1" t="str">
        <f>if(and($L$4&gt;1,L1401=PROSES!$B$2),,L1401)</f>
        <v/>
      </c>
      <c r="L1401" t="str">
        <f t="shared" si="7"/>
        <v/>
      </c>
      <c r="M1401" t="str">
        <f>if(Z1401=PROSES!$B$3,T1401,)</f>
        <v/>
      </c>
      <c r="N1401" t="str">
        <f>if(X1401=PROSES!$B$3,T1401,)</f>
        <v/>
      </c>
      <c r="O1401" t="str">
        <f t="shared" si="8"/>
        <v/>
      </c>
      <c r="P1401" t="str">
        <f>if(Z1401=PROSES!$B$1,T1401,)</f>
        <v/>
      </c>
      <c r="Q1401" t="str">
        <f>if(X1401=PROSES!$B$1,T1401,)</f>
        <v/>
      </c>
      <c r="R1401" t="str">
        <f t="shared" si="16"/>
        <v>DELTA MAS5GITHK5(1)</v>
      </c>
      <c r="S1401" s="3"/>
      <c r="T1401" s="68" t="s">
        <v>2165</v>
      </c>
      <c r="U1401" s="68" t="s">
        <v>58</v>
      </c>
      <c r="V1401" s="68" t="s">
        <v>58</v>
      </c>
      <c r="W1401" s="68" t="s">
        <v>807</v>
      </c>
      <c r="X1401" s="68" t="s">
        <v>1195</v>
      </c>
      <c r="Y1401" s="68" t="s">
        <v>61</v>
      </c>
      <c r="Z1401" s="68" t="s">
        <v>2166</v>
      </c>
      <c r="AA1401" s="68" t="s">
        <v>66</v>
      </c>
      <c r="AB1401" s="6"/>
      <c r="AC1401" s="6"/>
      <c r="AD1401" s="112">
        <v>0.0</v>
      </c>
      <c r="AE1401" s="112">
        <v>1.0</v>
      </c>
      <c r="AF1401" s="6"/>
      <c r="AG1401" s="112">
        <v>8.78</v>
      </c>
      <c r="AH1401" s="112">
        <v>1.0</v>
      </c>
      <c r="AI1401" s="68" t="s">
        <v>64</v>
      </c>
      <c r="AJ1401" s="112">
        <v>0.0</v>
      </c>
      <c r="AK1401" s="6"/>
      <c r="AL1401" s="6"/>
      <c r="AM1401" s="112">
        <v>0.0</v>
      </c>
      <c r="AN1401" s="112">
        <v>0.0</v>
      </c>
      <c r="AO1401" s="112">
        <v>100.0</v>
      </c>
      <c r="AP1401" s="112">
        <v>1.0</v>
      </c>
      <c r="AQ1401" s="112">
        <v>2.73</v>
      </c>
      <c r="AR1401" s="112">
        <v>2.496054</v>
      </c>
      <c r="AS1401" s="112">
        <v>82.725</v>
      </c>
      <c r="AT1401" s="112">
        <v>0.31608</v>
      </c>
      <c r="AU1401" s="112">
        <v>2.47596</v>
      </c>
      <c r="AV1401" s="112">
        <v>1.39602</v>
      </c>
      <c r="AW1401" s="112">
        <v>7.1996</v>
      </c>
      <c r="AX1401" s="112">
        <v>0.0</v>
      </c>
      <c r="AY1401" s="112">
        <v>0.6470905</v>
      </c>
      <c r="AZ1401" s="112">
        <v>-5.602889</v>
      </c>
    </row>
    <row r="1402" hidden="1">
      <c r="A1402">
        <f t="shared" si="2"/>
        <v>0</v>
      </c>
      <c r="B1402" t="str">
        <f t="shared" si="3"/>
        <v/>
      </c>
      <c r="C1402" t="str">
        <f>if(and(D$4&gt;1,E1402=PROSES!$D$22),,D1402)</f>
        <v/>
      </c>
      <c r="D1402" s="1" t="str">
        <f>if(and(F$4&gt;1,F1402=PROSES!$B$10),,F1402)</f>
        <v/>
      </c>
      <c r="E1402" t="str">
        <f t="shared" si="4"/>
        <v/>
      </c>
      <c r="F1402" t="str">
        <f t="shared" si="5"/>
        <v/>
      </c>
      <c r="G1402" s="1" t="str">
        <f>if(Z1402=PROSES!$E$29,T1402,)</f>
        <v/>
      </c>
      <c r="H1402" t="str">
        <f>if(X1402=PROSES!$E$29,T1402,)</f>
        <v/>
      </c>
      <c r="I1402" t="str">
        <f t="shared" si="6"/>
        <v/>
      </c>
      <c r="J1402" t="str">
        <f>if(and($K$4&gt;1,R1402=PROSES!$C$2),,K1402)</f>
        <v/>
      </c>
      <c r="K1402" s="1" t="str">
        <f>if(and($L$4&gt;1,L1402=PROSES!$B$2),,L1402)</f>
        <v/>
      </c>
      <c r="L1402" t="str">
        <f t="shared" si="7"/>
        <v/>
      </c>
      <c r="M1402" t="str">
        <f>if(Z1402=PROSES!$B$3,T1402,)</f>
        <v/>
      </c>
      <c r="N1402" t="str">
        <f>if(X1402=PROSES!$B$3,T1402,)</f>
        <v/>
      </c>
      <c r="O1402" t="str">
        <f t="shared" si="8"/>
        <v/>
      </c>
      <c r="P1402" t="str">
        <f>if(Z1402=PROSES!$B$1,T1402,)</f>
        <v/>
      </c>
      <c r="Q1402" t="str">
        <f>if(X1402=PROSES!$B$1,T1402,)</f>
        <v/>
      </c>
      <c r="R1402" t="str">
        <f t="shared" si="16"/>
        <v>GITHK5(1)DELTA MAS5</v>
      </c>
      <c r="S1402" s="3"/>
      <c r="T1402" s="68" t="s">
        <v>2167</v>
      </c>
      <c r="U1402" s="68" t="s">
        <v>58</v>
      </c>
      <c r="V1402" s="68" t="s">
        <v>58</v>
      </c>
      <c r="W1402" s="68" t="s">
        <v>807</v>
      </c>
      <c r="X1402" s="68" t="s">
        <v>2166</v>
      </c>
      <c r="Y1402" s="68" t="s">
        <v>66</v>
      </c>
      <c r="Z1402" s="68" t="s">
        <v>1195</v>
      </c>
      <c r="AA1402" s="68" t="s">
        <v>61</v>
      </c>
      <c r="AB1402" s="6"/>
      <c r="AC1402" s="6"/>
      <c r="AD1402" s="112">
        <v>0.0</v>
      </c>
      <c r="AE1402" s="112">
        <v>1.0</v>
      </c>
      <c r="AF1402" s="6"/>
      <c r="AG1402" s="112">
        <v>8.78</v>
      </c>
      <c r="AH1402" s="112">
        <v>1.0</v>
      </c>
      <c r="AI1402" s="68" t="s">
        <v>64</v>
      </c>
      <c r="AJ1402" s="112">
        <v>0.0</v>
      </c>
      <c r="AK1402" s="6"/>
      <c r="AL1402" s="6"/>
      <c r="AM1402" s="112">
        <v>0.0</v>
      </c>
      <c r="AN1402" s="112">
        <v>0.0</v>
      </c>
      <c r="AO1402" s="112">
        <v>100.0</v>
      </c>
      <c r="AP1402" s="112">
        <v>1.0</v>
      </c>
      <c r="AQ1402" s="112">
        <v>2.73</v>
      </c>
      <c r="AR1402" s="112">
        <v>2.496054</v>
      </c>
      <c r="AS1402" s="112">
        <v>82.725</v>
      </c>
      <c r="AT1402" s="112">
        <v>0.31608</v>
      </c>
      <c r="AU1402" s="112">
        <v>2.47596</v>
      </c>
      <c r="AV1402" s="112">
        <v>1.39602</v>
      </c>
      <c r="AW1402" s="112">
        <v>7.1996</v>
      </c>
      <c r="AX1402" s="112">
        <v>0.0</v>
      </c>
      <c r="AY1402" s="112">
        <v>0.6470905</v>
      </c>
      <c r="AZ1402" s="112">
        <v>-5.602889</v>
      </c>
    </row>
    <row r="1403" hidden="1">
      <c r="A1403">
        <f t="shared" si="2"/>
        <v>0</v>
      </c>
      <c r="B1403" t="str">
        <f t="shared" si="3"/>
        <v/>
      </c>
      <c r="C1403" t="str">
        <f>if(and(D$4&gt;1,E1403=PROSES!$D$22),,D1403)</f>
        <v/>
      </c>
      <c r="D1403" s="1" t="str">
        <f>if(and(F$4&gt;1,F1403=PROSES!$B$10),,F1403)</f>
        <v/>
      </c>
      <c r="E1403" t="str">
        <f t="shared" si="4"/>
        <v/>
      </c>
      <c r="F1403" t="str">
        <f t="shared" si="5"/>
        <v/>
      </c>
      <c r="G1403" s="1" t="str">
        <f>if(Z1403=PROSES!$E$29,T1403,)</f>
        <v/>
      </c>
      <c r="H1403" t="str">
        <f>if(X1403=PROSES!$E$29,T1403,)</f>
        <v/>
      </c>
      <c r="I1403" t="str">
        <f t="shared" si="6"/>
        <v/>
      </c>
      <c r="J1403" t="str">
        <f>if(and($K$4&gt;1,R1403=PROSES!$C$2),,K1403)</f>
        <v/>
      </c>
      <c r="K1403" s="1" t="str">
        <f>if(and($L$4&gt;1,L1403=PROSES!$B$2),,L1403)</f>
        <v/>
      </c>
      <c r="L1403" t="str">
        <f t="shared" si="7"/>
        <v/>
      </c>
      <c r="M1403" t="str">
        <f>if(Z1403=PROSES!$B$3,T1403,)</f>
        <v/>
      </c>
      <c r="N1403" t="str">
        <f>if(X1403=PROSES!$B$3,T1403,)</f>
        <v/>
      </c>
      <c r="O1403" t="str">
        <f t="shared" si="8"/>
        <v/>
      </c>
      <c r="P1403" t="str">
        <f>if(Z1403=PROSES!$B$1,T1403,)</f>
        <v/>
      </c>
      <c r="Q1403" t="str">
        <f>if(X1403=PROSES!$B$1,T1403,)</f>
        <v/>
      </c>
      <c r="R1403" t="str">
        <f t="shared" si="16"/>
        <v>TANJUNG JATISAYUNG</v>
      </c>
      <c r="S1403" s="3"/>
      <c r="T1403" s="68" t="s">
        <v>2168</v>
      </c>
      <c r="U1403" s="68" t="s">
        <v>176</v>
      </c>
      <c r="V1403" s="68" t="s">
        <v>176</v>
      </c>
      <c r="W1403" s="68" t="s">
        <v>807</v>
      </c>
      <c r="X1403" s="68" t="s">
        <v>1044</v>
      </c>
      <c r="Y1403" s="68">
        <v>2.0</v>
      </c>
      <c r="Z1403" s="68" t="s">
        <v>1892</v>
      </c>
      <c r="AA1403" s="68">
        <v>2.0</v>
      </c>
      <c r="AB1403" s="6"/>
      <c r="AC1403" s="6"/>
      <c r="AD1403" s="112">
        <v>0.0</v>
      </c>
      <c r="AE1403" s="112">
        <v>1.0</v>
      </c>
      <c r="AF1403" s="6"/>
      <c r="AG1403" s="112">
        <v>68.516</v>
      </c>
      <c r="AH1403" s="112">
        <v>1.0</v>
      </c>
      <c r="AI1403" s="68" t="s">
        <v>64</v>
      </c>
      <c r="AJ1403" s="112">
        <v>0.0</v>
      </c>
      <c r="AK1403" s="6"/>
      <c r="AL1403" s="6"/>
      <c r="AM1403" s="112">
        <v>0.0</v>
      </c>
      <c r="AN1403" s="112">
        <v>0.0</v>
      </c>
      <c r="AO1403" s="112">
        <v>100.0</v>
      </c>
      <c r="AP1403" s="112">
        <v>1.0</v>
      </c>
      <c r="AQ1403" s="112">
        <v>2.73</v>
      </c>
      <c r="AR1403" s="112">
        <v>19.47832</v>
      </c>
      <c r="AS1403" s="112">
        <v>82.725</v>
      </c>
      <c r="AT1403" s="112">
        <v>2.466576</v>
      </c>
      <c r="AU1403" s="112">
        <v>19.32151</v>
      </c>
      <c r="AV1403" s="112">
        <v>10.89404</v>
      </c>
      <c r="AW1403" s="112">
        <v>56.18312</v>
      </c>
      <c r="AX1403" s="112">
        <v>0.0</v>
      </c>
      <c r="AY1403" s="112">
        <v>0.6470905</v>
      </c>
      <c r="AZ1403" s="112">
        <v>-5.602889</v>
      </c>
    </row>
    <row r="1404" hidden="1">
      <c r="A1404">
        <f t="shared" si="2"/>
        <v>0</v>
      </c>
      <c r="B1404" t="str">
        <f t="shared" si="3"/>
        <v/>
      </c>
      <c r="C1404" t="str">
        <f>if(and(D$4&gt;1,E1404=PROSES!$D$22),,D1404)</f>
        <v/>
      </c>
      <c r="D1404" s="1" t="str">
        <f>if(and(F$4&gt;1,F1404=PROSES!$B$10),,F1404)</f>
        <v/>
      </c>
      <c r="E1404" t="str">
        <f t="shared" si="4"/>
        <v/>
      </c>
      <c r="F1404" t="str">
        <f t="shared" si="5"/>
        <v/>
      </c>
      <c r="G1404" s="1" t="str">
        <f>if(Z1404=PROSES!$E$29,T1404,)</f>
        <v/>
      </c>
      <c r="H1404" t="str">
        <f>if(X1404=PROSES!$E$29,T1404,)</f>
        <v/>
      </c>
      <c r="I1404" t="str">
        <f t="shared" si="6"/>
        <v/>
      </c>
      <c r="J1404" t="str">
        <f>if(and($K$4&gt;1,R1404=PROSES!$C$2),,K1404)</f>
        <v/>
      </c>
      <c r="K1404" s="1" t="str">
        <f>if(and($L$4&gt;1,L1404=PROSES!$B$2),,L1404)</f>
        <v/>
      </c>
      <c r="L1404" t="str">
        <f t="shared" si="7"/>
        <v/>
      </c>
      <c r="M1404" t="str">
        <f>if(Z1404=PROSES!$B$3,T1404,)</f>
        <v/>
      </c>
      <c r="N1404" t="str">
        <f>if(X1404=PROSES!$B$3,T1404,)</f>
        <v/>
      </c>
      <c r="O1404" t="str">
        <f t="shared" si="8"/>
        <v/>
      </c>
      <c r="P1404" t="str">
        <f>if(Z1404=PROSES!$B$1,T1404,)</f>
        <v/>
      </c>
      <c r="Q1404" t="str">
        <f>if(X1404=PROSES!$B$1,T1404,)</f>
        <v/>
      </c>
      <c r="R1404" t="str">
        <f t="shared" si="16"/>
        <v>TANJUNG JATISAYUNG</v>
      </c>
      <c r="S1404" s="3"/>
      <c r="T1404" s="68" t="s">
        <v>2169</v>
      </c>
      <c r="U1404" s="68" t="s">
        <v>176</v>
      </c>
      <c r="V1404" s="68" t="s">
        <v>176</v>
      </c>
      <c r="W1404" s="68" t="s">
        <v>807</v>
      </c>
      <c r="X1404" s="68" t="s">
        <v>1044</v>
      </c>
      <c r="Y1404" s="68">
        <v>1.0</v>
      </c>
      <c r="Z1404" s="68" t="s">
        <v>1892</v>
      </c>
      <c r="AA1404" s="68">
        <v>1.0</v>
      </c>
      <c r="AB1404" s="6"/>
      <c r="AC1404" s="6"/>
      <c r="AD1404" s="112">
        <v>0.0</v>
      </c>
      <c r="AE1404" s="112">
        <v>1.0</v>
      </c>
      <c r="AF1404" s="6"/>
      <c r="AG1404" s="112">
        <v>68.516</v>
      </c>
      <c r="AH1404" s="112">
        <v>1.0</v>
      </c>
      <c r="AI1404" s="68" t="s">
        <v>64</v>
      </c>
      <c r="AJ1404" s="112">
        <v>0.0</v>
      </c>
      <c r="AK1404" s="6"/>
      <c r="AL1404" s="6"/>
      <c r="AM1404" s="112">
        <v>0.0</v>
      </c>
      <c r="AN1404" s="112">
        <v>0.0</v>
      </c>
      <c r="AO1404" s="112">
        <v>100.0</v>
      </c>
      <c r="AP1404" s="112">
        <v>1.0</v>
      </c>
      <c r="AQ1404" s="112">
        <v>2.73</v>
      </c>
      <c r="AR1404" s="112">
        <v>19.47832</v>
      </c>
      <c r="AS1404" s="112">
        <v>82.725</v>
      </c>
      <c r="AT1404" s="112">
        <v>2.466576</v>
      </c>
      <c r="AU1404" s="112">
        <v>19.32151</v>
      </c>
      <c r="AV1404" s="112">
        <v>10.89404</v>
      </c>
      <c r="AW1404" s="112">
        <v>56.18312</v>
      </c>
      <c r="AX1404" s="112">
        <v>0.0</v>
      </c>
      <c r="AY1404" s="112">
        <v>0.6470905</v>
      </c>
      <c r="AZ1404" s="112">
        <v>-5.602889</v>
      </c>
    </row>
    <row r="1405" hidden="1">
      <c r="A1405">
        <f t="shared" si="2"/>
        <v>0</v>
      </c>
      <c r="B1405" t="str">
        <f t="shared" si="3"/>
        <v/>
      </c>
      <c r="C1405" t="str">
        <f>if(and(D$4&gt;1,E1405=PROSES!$D$22),,D1405)</f>
        <v/>
      </c>
      <c r="D1405" s="1" t="str">
        <f>if(and(F$4&gt;1,F1405=PROSES!$B$10),,F1405)</f>
        <v/>
      </c>
      <c r="E1405" t="str">
        <f t="shared" si="4"/>
        <v/>
      </c>
      <c r="F1405" t="str">
        <f t="shared" si="5"/>
        <v/>
      </c>
      <c r="G1405" s="1" t="str">
        <f>if(Z1405=PROSES!$E$29,T1405,)</f>
        <v/>
      </c>
      <c r="H1405" t="str">
        <f>if(X1405=PROSES!$E$29,T1405,)</f>
        <v/>
      </c>
      <c r="I1405" t="str">
        <f t="shared" si="6"/>
        <v/>
      </c>
      <c r="J1405" t="str">
        <f>if(and($K$4&gt;1,R1405=PROSES!$C$2),,K1405)</f>
        <v/>
      </c>
      <c r="K1405" s="1" t="str">
        <f>if(and($L$4&gt;1,L1405=PROSES!$B$2),,L1405)</f>
        <v/>
      </c>
      <c r="L1405" t="str">
        <f t="shared" si="7"/>
        <v/>
      </c>
      <c r="M1405" t="str">
        <f>if(Z1405=PROSES!$B$3,T1405,)</f>
        <v/>
      </c>
      <c r="N1405" t="str">
        <f>if(X1405=PROSES!$B$3,T1405,)</f>
        <v/>
      </c>
      <c r="O1405" t="str">
        <f t="shared" si="8"/>
        <v/>
      </c>
      <c r="P1405" t="str">
        <f>if(Z1405=PROSES!$B$1,T1405,)</f>
        <v/>
      </c>
      <c r="Q1405" t="str">
        <f>if(X1405=PROSES!$B$1,T1405,)</f>
        <v/>
      </c>
      <c r="R1405" t="str">
        <f t="shared" si="16"/>
        <v>TANJUNG JATI B7TANJUNG JATI 5.6</v>
      </c>
      <c r="S1405" s="3"/>
      <c r="T1405" s="68" t="s">
        <v>2170</v>
      </c>
      <c r="U1405" s="68" t="s">
        <v>75</v>
      </c>
      <c r="V1405" s="68" t="s">
        <v>75</v>
      </c>
      <c r="W1405" s="68" t="s">
        <v>1584</v>
      </c>
      <c r="X1405" s="68" t="s">
        <v>2171</v>
      </c>
      <c r="Y1405" s="68" t="s">
        <v>78</v>
      </c>
      <c r="Z1405" s="68" t="s">
        <v>1585</v>
      </c>
      <c r="AA1405" s="68" t="s">
        <v>78</v>
      </c>
      <c r="AB1405" s="6"/>
      <c r="AC1405" s="6"/>
      <c r="AD1405" s="112">
        <v>0.0</v>
      </c>
      <c r="AE1405" s="112">
        <v>1.0</v>
      </c>
      <c r="AF1405" s="6"/>
      <c r="AG1405" s="112">
        <v>1.325</v>
      </c>
      <c r="AH1405" s="112">
        <v>1.0</v>
      </c>
      <c r="AI1405" s="68" t="s">
        <v>64</v>
      </c>
      <c r="AJ1405" s="112">
        <v>0.0</v>
      </c>
      <c r="AK1405" s="6"/>
      <c r="AL1405" s="6"/>
      <c r="AM1405" s="112">
        <v>0.0</v>
      </c>
      <c r="AN1405" s="112">
        <v>0.0</v>
      </c>
      <c r="AO1405" s="112">
        <v>100.0</v>
      </c>
      <c r="AP1405" s="112">
        <v>1.0</v>
      </c>
      <c r="AQ1405" s="112">
        <v>3.24</v>
      </c>
      <c r="AR1405" s="112">
        <v>0.3600874</v>
      </c>
      <c r="AS1405" s="112">
        <v>86.30794</v>
      </c>
      <c r="AT1405" s="112">
        <v>0.0231875</v>
      </c>
      <c r="AU1405" s="112">
        <v>0.35934</v>
      </c>
      <c r="AV1405" s="112">
        <v>0.2219375</v>
      </c>
      <c r="AW1405" s="112">
        <v>1.07802</v>
      </c>
      <c r="AX1405" s="112">
        <v>0.0</v>
      </c>
      <c r="AY1405" s="112">
        <v>0.6902545</v>
      </c>
      <c r="AZ1405" s="112">
        <v>-11.76665</v>
      </c>
    </row>
    <row r="1406" hidden="1">
      <c r="A1406">
        <f t="shared" si="2"/>
        <v>0</v>
      </c>
      <c r="B1406" t="str">
        <f t="shared" si="3"/>
        <v/>
      </c>
      <c r="C1406" t="str">
        <f>if(and(D$4&gt;1,E1406=PROSES!$D$22),,D1406)</f>
        <v/>
      </c>
      <c r="D1406" s="1" t="str">
        <f>if(and(F$4&gt;1,F1406=PROSES!$B$10),,F1406)</f>
        <v/>
      </c>
      <c r="E1406" t="str">
        <f t="shared" si="4"/>
        <v/>
      </c>
      <c r="F1406" t="str">
        <f t="shared" si="5"/>
        <v/>
      </c>
      <c r="G1406" s="1" t="str">
        <f>if(Z1406=PROSES!$E$29,T1406,)</f>
        <v/>
      </c>
      <c r="H1406" t="str">
        <f>if(X1406=PROSES!$E$29,T1406,)</f>
        <v/>
      </c>
      <c r="I1406" t="str">
        <f t="shared" si="6"/>
        <v/>
      </c>
      <c r="J1406" t="str">
        <f>if(and($K$4&gt;1,R1406=PROSES!$C$2),,K1406)</f>
        <v/>
      </c>
      <c r="K1406" s="1" t="str">
        <f>if(and($L$4&gt;1,L1406=PROSES!$B$2),,L1406)</f>
        <v/>
      </c>
      <c r="L1406" t="str">
        <f t="shared" si="7"/>
        <v/>
      </c>
      <c r="M1406" t="str">
        <f>if(Z1406=PROSES!$B$3,T1406,)</f>
        <v/>
      </c>
      <c r="N1406" t="str">
        <f>if(X1406=PROSES!$B$3,T1406,)</f>
        <v/>
      </c>
      <c r="O1406" t="str">
        <f t="shared" si="8"/>
        <v/>
      </c>
      <c r="P1406" t="str">
        <f>if(Z1406=PROSES!$B$1,T1406,)</f>
        <v/>
      </c>
      <c r="Q1406" t="str">
        <f>if(X1406=PROSES!$B$1,T1406,)</f>
        <v/>
      </c>
      <c r="R1406" t="str">
        <f t="shared" si="16"/>
        <v>TANJUNG JATI 5.6TANJUNG JATI B7</v>
      </c>
      <c r="S1406" s="3"/>
      <c r="T1406" s="68" t="s">
        <v>2172</v>
      </c>
      <c r="U1406" s="68" t="s">
        <v>75</v>
      </c>
      <c r="V1406" s="68" t="s">
        <v>75</v>
      </c>
      <c r="W1406" s="68" t="s">
        <v>1584</v>
      </c>
      <c r="X1406" s="68" t="s">
        <v>1585</v>
      </c>
      <c r="Y1406" s="68" t="s">
        <v>78</v>
      </c>
      <c r="Z1406" s="68" t="s">
        <v>2171</v>
      </c>
      <c r="AA1406" s="68" t="s">
        <v>78</v>
      </c>
      <c r="AB1406" s="6"/>
      <c r="AC1406" s="6"/>
      <c r="AD1406" s="112">
        <v>0.0</v>
      </c>
      <c r="AE1406" s="112">
        <v>1.0</v>
      </c>
      <c r="AF1406" s="6"/>
      <c r="AG1406" s="112">
        <v>1.325</v>
      </c>
      <c r="AH1406" s="112">
        <v>1.0</v>
      </c>
      <c r="AI1406" s="68" t="s">
        <v>64</v>
      </c>
      <c r="AJ1406" s="112">
        <v>0.0</v>
      </c>
      <c r="AK1406" s="6"/>
      <c r="AL1406" s="6"/>
      <c r="AM1406" s="112">
        <v>0.0</v>
      </c>
      <c r="AN1406" s="112">
        <v>0.0</v>
      </c>
      <c r="AO1406" s="112">
        <v>100.0</v>
      </c>
      <c r="AP1406" s="112">
        <v>1.0</v>
      </c>
      <c r="AQ1406" s="112">
        <v>3.24</v>
      </c>
      <c r="AR1406" s="112">
        <v>0.3600874</v>
      </c>
      <c r="AS1406" s="112">
        <v>86.30794</v>
      </c>
      <c r="AT1406" s="112">
        <v>0.0231875</v>
      </c>
      <c r="AU1406" s="112">
        <v>0.35934</v>
      </c>
      <c r="AV1406" s="112">
        <v>0.2219375</v>
      </c>
      <c r="AW1406" s="112">
        <v>1.07802</v>
      </c>
      <c r="AX1406" s="112">
        <v>0.0</v>
      </c>
      <c r="AY1406" s="112">
        <v>0.6902545</v>
      </c>
      <c r="AZ1406" s="112">
        <v>-11.76665</v>
      </c>
    </row>
    <row r="1407" hidden="1">
      <c r="A1407">
        <f t="shared" si="2"/>
        <v>0</v>
      </c>
      <c r="B1407" t="str">
        <f t="shared" si="3"/>
        <v/>
      </c>
      <c r="C1407" t="str">
        <f>if(and(D$4&gt;1,E1407=PROSES!$D$22),,D1407)</f>
        <v/>
      </c>
      <c r="D1407" s="1" t="str">
        <f>if(and(F$4&gt;1,F1407=PROSES!$B$10),,F1407)</f>
        <v/>
      </c>
      <c r="E1407" t="str">
        <f t="shared" si="4"/>
        <v/>
      </c>
      <c r="F1407" t="str">
        <f t="shared" si="5"/>
        <v/>
      </c>
      <c r="G1407" s="1" t="str">
        <f>if(Z1407=PROSES!$E$29,T1407,)</f>
        <v/>
      </c>
      <c r="H1407" t="str">
        <f>if(X1407=PROSES!$E$29,T1407,)</f>
        <v/>
      </c>
      <c r="I1407" t="str">
        <f t="shared" si="6"/>
        <v/>
      </c>
      <c r="J1407" t="str">
        <f>if(and($K$4&gt;1,R1407=PROSES!$C$2),,K1407)</f>
        <v/>
      </c>
      <c r="K1407" s="1" t="str">
        <f>if(and($L$4&gt;1,L1407=PROSES!$B$2),,L1407)</f>
        <v/>
      </c>
      <c r="L1407" t="str">
        <f t="shared" si="7"/>
        <v/>
      </c>
      <c r="M1407" t="str">
        <f>if(Z1407=PROSES!$B$3,T1407,)</f>
        <v/>
      </c>
      <c r="N1407" t="str">
        <f>if(X1407=PROSES!$B$3,T1407,)</f>
        <v/>
      </c>
      <c r="O1407" t="str">
        <f t="shared" si="8"/>
        <v/>
      </c>
      <c r="P1407" t="str">
        <f>if(Z1407=PROSES!$B$1,T1407,)</f>
        <v/>
      </c>
      <c r="Q1407" t="str">
        <f>if(X1407=PROSES!$B$1,T1407,)</f>
        <v/>
      </c>
      <c r="R1407" t="str">
        <f t="shared" si="16"/>
        <v>TULUNGAGUNG4BLITAR4</v>
      </c>
      <c r="S1407" s="3"/>
      <c r="T1407" s="68" t="s">
        <v>2173</v>
      </c>
      <c r="U1407" s="68" t="s">
        <v>82</v>
      </c>
      <c r="V1407" s="68" t="s">
        <v>82</v>
      </c>
      <c r="W1407" s="68" t="s">
        <v>122</v>
      </c>
      <c r="X1407" s="68" t="s">
        <v>385</v>
      </c>
      <c r="Y1407" s="68" t="s">
        <v>349</v>
      </c>
      <c r="Z1407" s="68" t="s">
        <v>2174</v>
      </c>
      <c r="AA1407" s="68" t="s">
        <v>123</v>
      </c>
      <c r="AB1407" s="6"/>
      <c r="AC1407" s="6"/>
      <c r="AD1407" s="112">
        <v>0.0</v>
      </c>
      <c r="AE1407" s="112">
        <v>1.0</v>
      </c>
      <c r="AF1407" s="6"/>
      <c r="AG1407" s="112">
        <v>31.2</v>
      </c>
      <c r="AH1407" s="112">
        <v>0.97</v>
      </c>
      <c r="AI1407" s="68" t="s">
        <v>64</v>
      </c>
      <c r="AJ1407" s="112">
        <v>0.0</v>
      </c>
      <c r="AK1407" s="6"/>
      <c r="AL1407" s="6"/>
      <c r="AM1407" s="112">
        <v>0.0</v>
      </c>
      <c r="AN1407" s="112">
        <v>0.0</v>
      </c>
      <c r="AO1407" s="112">
        <v>100.0</v>
      </c>
      <c r="AP1407" s="112">
        <v>1.0</v>
      </c>
      <c r="AQ1407" s="112">
        <v>0.4268</v>
      </c>
      <c r="AR1407" s="112">
        <v>13.85339</v>
      </c>
      <c r="AS1407" s="112">
        <v>60.66966</v>
      </c>
      <c r="AT1407" s="112">
        <v>6.786</v>
      </c>
      <c r="AU1407" s="112">
        <v>12.07752</v>
      </c>
      <c r="AV1407" s="112">
        <v>11.466</v>
      </c>
      <c r="AW1407" s="112">
        <v>36.23256</v>
      </c>
      <c r="AX1407" s="112">
        <v>0.0</v>
      </c>
      <c r="AY1407" s="112">
        <v>0.5920149</v>
      </c>
      <c r="AZ1407" s="112">
        <v>18.36523</v>
      </c>
    </row>
    <row r="1408" hidden="1">
      <c r="A1408">
        <f t="shared" si="2"/>
        <v>0</v>
      </c>
      <c r="B1408" t="str">
        <f t="shared" si="3"/>
        <v/>
      </c>
      <c r="C1408" t="str">
        <f>if(and(D$4&gt;1,E1408=PROSES!$D$22),,D1408)</f>
        <v/>
      </c>
      <c r="D1408" s="1" t="str">
        <f>if(and(F$4&gt;1,F1408=PROSES!$B$10),,F1408)</f>
        <v/>
      </c>
      <c r="E1408" t="str">
        <f t="shared" si="4"/>
        <v/>
      </c>
      <c r="F1408" t="str">
        <f t="shared" si="5"/>
        <v/>
      </c>
      <c r="G1408" s="1" t="str">
        <f>if(Z1408=PROSES!$E$29,T1408,)</f>
        <v/>
      </c>
      <c r="H1408" t="str">
        <f>if(X1408=PROSES!$E$29,T1408,)</f>
        <v/>
      </c>
      <c r="I1408" t="str">
        <f t="shared" si="6"/>
        <v/>
      </c>
      <c r="J1408" t="str">
        <f>if(and($K$4&gt;1,R1408=PROSES!$C$2),,K1408)</f>
        <v/>
      </c>
      <c r="K1408" s="1" t="str">
        <f>if(and($L$4&gt;1,L1408=PROSES!$B$2),,L1408)</f>
        <v/>
      </c>
      <c r="L1408" t="str">
        <f t="shared" si="7"/>
        <v/>
      </c>
      <c r="M1408" t="str">
        <f>if(Z1408=PROSES!$B$3,T1408,)</f>
        <v/>
      </c>
      <c r="N1408" t="str">
        <f>if(X1408=PROSES!$B$3,T1408,)</f>
        <v/>
      </c>
      <c r="O1408" t="str">
        <f t="shared" si="8"/>
        <v/>
      </c>
      <c r="P1408" t="str">
        <f>if(Z1408=PROSES!$B$1,T1408,)</f>
        <v/>
      </c>
      <c r="Q1408" t="str">
        <f>if(X1408=PROSES!$B$1,T1408,)</f>
        <v/>
      </c>
      <c r="R1408" t="str">
        <f t="shared" si="16"/>
        <v>TULUNGAGUNG4BLITAR4</v>
      </c>
      <c r="S1408" s="3"/>
      <c r="T1408" s="68" t="s">
        <v>2175</v>
      </c>
      <c r="U1408" s="68" t="s">
        <v>82</v>
      </c>
      <c r="V1408" s="68" t="s">
        <v>82</v>
      </c>
      <c r="W1408" s="68" t="s">
        <v>122</v>
      </c>
      <c r="X1408" s="68" t="s">
        <v>385</v>
      </c>
      <c r="Y1408" s="68" t="s">
        <v>349</v>
      </c>
      <c r="Z1408" s="68" t="s">
        <v>2174</v>
      </c>
      <c r="AA1408" s="68" t="s">
        <v>118</v>
      </c>
      <c r="AB1408" s="6"/>
      <c r="AC1408" s="6"/>
      <c r="AD1408" s="112">
        <v>0.0</v>
      </c>
      <c r="AE1408" s="112">
        <v>1.0</v>
      </c>
      <c r="AF1408" s="6"/>
      <c r="AG1408" s="112">
        <v>31.2</v>
      </c>
      <c r="AH1408" s="112">
        <v>0.97</v>
      </c>
      <c r="AI1408" s="68" t="s">
        <v>64</v>
      </c>
      <c r="AJ1408" s="112">
        <v>0.0</v>
      </c>
      <c r="AK1408" s="6"/>
      <c r="AL1408" s="6"/>
      <c r="AM1408" s="112">
        <v>0.0</v>
      </c>
      <c r="AN1408" s="112">
        <v>0.0</v>
      </c>
      <c r="AO1408" s="112">
        <v>100.0</v>
      </c>
      <c r="AP1408" s="112">
        <v>1.0</v>
      </c>
      <c r="AQ1408" s="112">
        <v>0.4268</v>
      </c>
      <c r="AR1408" s="112">
        <v>13.85339</v>
      </c>
      <c r="AS1408" s="112">
        <v>60.66966</v>
      </c>
      <c r="AT1408" s="112">
        <v>6.786</v>
      </c>
      <c r="AU1408" s="112">
        <v>12.07752</v>
      </c>
      <c r="AV1408" s="112">
        <v>11.466</v>
      </c>
      <c r="AW1408" s="112">
        <v>36.23256</v>
      </c>
      <c r="AX1408" s="112">
        <v>0.0</v>
      </c>
      <c r="AY1408" s="112">
        <v>0.5920149</v>
      </c>
      <c r="AZ1408" s="112">
        <v>18.36523</v>
      </c>
    </row>
    <row r="1409" hidden="1">
      <c r="A1409">
        <f t="shared" si="2"/>
        <v>0</v>
      </c>
      <c r="B1409" t="str">
        <f t="shared" si="3"/>
        <v/>
      </c>
      <c r="C1409" t="str">
        <f>if(and(D$4&gt;1,E1409=PROSES!$D$22),,D1409)</f>
        <v/>
      </c>
      <c r="D1409" s="1" t="str">
        <f>if(and(F$4&gt;1,F1409=PROSES!$B$10),,F1409)</f>
        <v/>
      </c>
      <c r="E1409" t="str">
        <f t="shared" si="4"/>
        <v/>
      </c>
      <c r="F1409" t="str">
        <f t="shared" si="5"/>
        <v/>
      </c>
      <c r="G1409" s="1" t="str">
        <f>if(Z1409=PROSES!$E$29,T1409,)</f>
        <v/>
      </c>
      <c r="H1409" t="str">
        <f>if(X1409=PROSES!$E$29,T1409,)</f>
        <v/>
      </c>
      <c r="I1409" t="str">
        <f t="shared" si="6"/>
        <v/>
      </c>
      <c r="J1409" t="str">
        <f>if(and($K$4&gt;1,R1409=PROSES!$C$2),,K1409)</f>
        <v/>
      </c>
      <c r="K1409" s="1" t="str">
        <f>if(and($L$4&gt;1,L1409=PROSES!$B$2),,L1409)</f>
        <v/>
      </c>
      <c r="L1409" t="str">
        <f t="shared" si="7"/>
        <v/>
      </c>
      <c r="M1409" t="str">
        <f>if(Z1409=PROSES!$B$3,T1409,)</f>
        <v/>
      </c>
      <c r="N1409" t="str">
        <f>if(X1409=PROSES!$B$3,T1409,)</f>
        <v/>
      </c>
      <c r="O1409" t="str">
        <f t="shared" si="8"/>
        <v/>
      </c>
      <c r="P1409" t="str">
        <f>if(Z1409=PROSES!$B$1,T1409,)</f>
        <v/>
      </c>
      <c r="Q1409" t="str">
        <f>if(X1409=PROSES!$B$1,T1409,)</f>
        <v/>
      </c>
      <c r="R1409" t="str">
        <f t="shared" si="16"/>
        <v>TULUNGAGUNG4TRENGGALEK4</v>
      </c>
      <c r="S1409" s="3"/>
      <c r="T1409" s="68" t="s">
        <v>2176</v>
      </c>
      <c r="U1409" s="68" t="s">
        <v>82</v>
      </c>
      <c r="V1409" s="68" t="s">
        <v>82</v>
      </c>
      <c r="W1409" s="68" t="s">
        <v>122</v>
      </c>
      <c r="X1409" s="68" t="s">
        <v>385</v>
      </c>
      <c r="Y1409" s="68" t="s">
        <v>118</v>
      </c>
      <c r="Z1409" s="68" t="s">
        <v>2163</v>
      </c>
      <c r="AA1409" s="68" t="s">
        <v>123</v>
      </c>
      <c r="AB1409" s="6"/>
      <c r="AC1409" s="6"/>
      <c r="AD1409" s="112">
        <v>0.0</v>
      </c>
      <c r="AE1409" s="112">
        <v>1.0</v>
      </c>
      <c r="AF1409" s="6"/>
      <c r="AG1409" s="112">
        <v>33.0</v>
      </c>
      <c r="AH1409" s="112">
        <v>0.97</v>
      </c>
      <c r="AI1409" s="68" t="s">
        <v>64</v>
      </c>
      <c r="AJ1409" s="112">
        <v>0.0</v>
      </c>
      <c r="AK1409" s="6"/>
      <c r="AL1409" s="6"/>
      <c r="AM1409" s="112">
        <v>0.0</v>
      </c>
      <c r="AN1409" s="112">
        <v>0.0</v>
      </c>
      <c r="AO1409" s="112">
        <v>100.0</v>
      </c>
      <c r="AP1409" s="112">
        <v>1.0</v>
      </c>
      <c r="AQ1409" s="112">
        <v>0.4268</v>
      </c>
      <c r="AR1409" s="112">
        <v>14.65262</v>
      </c>
      <c r="AS1409" s="112">
        <v>60.66966</v>
      </c>
      <c r="AT1409" s="112">
        <v>7.1775</v>
      </c>
      <c r="AU1409" s="112">
        <v>12.7743</v>
      </c>
      <c r="AV1409" s="112">
        <v>12.1275</v>
      </c>
      <c r="AW1409" s="112">
        <v>38.3229</v>
      </c>
      <c r="AX1409" s="112">
        <v>0.0</v>
      </c>
      <c r="AY1409" s="112">
        <v>0.5920149</v>
      </c>
      <c r="AZ1409" s="112">
        <v>18.36523</v>
      </c>
    </row>
    <row r="1410" hidden="1">
      <c r="A1410">
        <f t="shared" si="2"/>
        <v>0</v>
      </c>
      <c r="B1410" t="str">
        <f t="shared" si="3"/>
        <v/>
      </c>
      <c r="C1410" t="str">
        <f>if(and(D$4&gt;1,E1410=PROSES!$D$22),,D1410)</f>
        <v/>
      </c>
      <c r="D1410" s="1" t="str">
        <f>if(and(F$4&gt;1,F1410=PROSES!$B$10),,F1410)</f>
        <v/>
      </c>
      <c r="E1410" t="str">
        <f t="shared" si="4"/>
        <v/>
      </c>
      <c r="F1410" t="str">
        <f t="shared" si="5"/>
        <v/>
      </c>
      <c r="G1410" s="1" t="str">
        <f>if(Z1410=PROSES!$E$29,T1410,)</f>
        <v/>
      </c>
      <c r="H1410" t="str">
        <f>if(X1410=PROSES!$E$29,T1410,)</f>
        <v/>
      </c>
      <c r="I1410" t="str">
        <f t="shared" si="6"/>
        <v/>
      </c>
      <c r="J1410" t="str">
        <f>if(and($K$4&gt;1,R1410=PROSES!$C$2),,K1410)</f>
        <v/>
      </c>
      <c r="K1410" s="1" t="str">
        <f>if(and($L$4&gt;1,L1410=PROSES!$B$2),,L1410)</f>
        <v/>
      </c>
      <c r="L1410" t="str">
        <f t="shared" si="7"/>
        <v/>
      </c>
      <c r="M1410" t="str">
        <f>if(Z1410=PROSES!$B$3,T1410,)</f>
        <v/>
      </c>
      <c r="N1410" t="str">
        <f>if(X1410=PROSES!$B$3,T1410,)</f>
        <v/>
      </c>
      <c r="O1410" t="str">
        <f t="shared" si="8"/>
        <v/>
      </c>
      <c r="P1410" t="str">
        <f>if(Z1410=PROSES!$B$1,T1410,)</f>
        <v/>
      </c>
      <c r="Q1410" t="str">
        <f>if(X1410=PROSES!$B$1,T1410,)</f>
        <v/>
      </c>
      <c r="R1410" t="str">
        <f t="shared" si="16"/>
        <v>TULUNGAGUNG4PLTA TULUNGAGUNG4</v>
      </c>
      <c r="S1410" s="3"/>
      <c r="T1410" s="68" t="s">
        <v>2177</v>
      </c>
      <c r="U1410" s="68" t="s">
        <v>82</v>
      </c>
      <c r="V1410" s="68" t="s">
        <v>82</v>
      </c>
      <c r="W1410" s="68" t="s">
        <v>122</v>
      </c>
      <c r="X1410" s="68" t="s">
        <v>385</v>
      </c>
      <c r="Y1410" s="112" t="s">
        <v>118</v>
      </c>
      <c r="Z1410" s="68" t="s">
        <v>2178</v>
      </c>
      <c r="AA1410" s="112" t="s">
        <v>123</v>
      </c>
      <c r="AB1410" s="6"/>
      <c r="AC1410" s="6"/>
      <c r="AD1410" s="112">
        <v>0.0</v>
      </c>
      <c r="AE1410" s="112">
        <v>1.0</v>
      </c>
      <c r="AF1410" s="6"/>
      <c r="AG1410" s="112">
        <v>37.183</v>
      </c>
      <c r="AH1410" s="112">
        <v>0.97</v>
      </c>
      <c r="AI1410" s="68" t="s">
        <v>64</v>
      </c>
      <c r="AJ1410" s="112">
        <v>0.0</v>
      </c>
      <c r="AK1410" s="6"/>
      <c r="AL1410" s="6"/>
      <c r="AM1410" s="112">
        <v>0.0</v>
      </c>
      <c r="AN1410" s="112">
        <v>0.0</v>
      </c>
      <c r="AO1410" s="112">
        <v>100.0</v>
      </c>
      <c r="AP1410" s="112">
        <v>1.0</v>
      </c>
      <c r="AQ1410" s="112">
        <v>0.4268</v>
      </c>
      <c r="AR1410" s="112">
        <v>16.50995</v>
      </c>
      <c r="AS1410" s="112">
        <v>60.66966</v>
      </c>
      <c r="AT1410" s="112">
        <v>8.087302</v>
      </c>
      <c r="AU1410" s="112">
        <v>14.39354</v>
      </c>
      <c r="AV1410" s="112">
        <v>13.66475</v>
      </c>
      <c r="AW1410" s="112">
        <v>43.18061</v>
      </c>
      <c r="AX1410" s="112">
        <v>0.0</v>
      </c>
      <c r="AY1410" s="112">
        <v>0.5920149</v>
      </c>
      <c r="AZ1410" s="112">
        <v>18.36523</v>
      </c>
    </row>
    <row r="1411" hidden="1">
      <c r="A1411">
        <f t="shared" si="2"/>
        <v>0</v>
      </c>
      <c r="B1411" t="str">
        <f t="shared" si="3"/>
        <v/>
      </c>
      <c r="C1411" t="str">
        <f>if(and(D$4&gt;1,E1411=PROSES!$D$22),,D1411)</f>
        <v/>
      </c>
      <c r="D1411" s="1" t="str">
        <f>if(and(F$4&gt;1,F1411=PROSES!$B$10),,F1411)</f>
        <v/>
      </c>
      <c r="E1411" t="str">
        <f t="shared" si="4"/>
        <v/>
      </c>
      <c r="F1411" t="str">
        <f t="shared" si="5"/>
        <v/>
      </c>
      <c r="G1411" s="1" t="str">
        <f>if(Z1411=PROSES!$E$29,T1411,)</f>
        <v/>
      </c>
      <c r="H1411" t="str">
        <f>if(X1411=PROSES!$E$29,T1411,)</f>
        <v/>
      </c>
      <c r="I1411" t="str">
        <f t="shared" si="6"/>
        <v/>
      </c>
      <c r="J1411" t="str">
        <f>if(and($K$4&gt;1,R1411=PROSES!$C$2),,K1411)</f>
        <v/>
      </c>
      <c r="K1411" s="1" t="str">
        <f>if(and($L$4&gt;1,L1411=PROSES!$B$2),,L1411)</f>
        <v/>
      </c>
      <c r="L1411" t="str">
        <f t="shared" si="7"/>
        <v/>
      </c>
      <c r="M1411" t="str">
        <f>if(Z1411=PROSES!$B$3,T1411,)</f>
        <v/>
      </c>
      <c r="N1411" t="str">
        <f>if(X1411=PROSES!$B$3,T1411,)</f>
        <v/>
      </c>
      <c r="O1411" t="str">
        <f t="shared" si="8"/>
        <v/>
      </c>
      <c r="P1411" t="str">
        <f>if(Z1411=PROSES!$B$1,T1411,)</f>
        <v/>
      </c>
      <c r="Q1411" t="str">
        <f>if(X1411=PROSES!$B$1,T1411,)</f>
        <v/>
      </c>
      <c r="R1411" t="str">
        <f t="shared" si="16"/>
        <v>PLTA TULUNGAGUNG4TRENGGALEK4</v>
      </c>
      <c r="S1411" s="3"/>
      <c r="T1411" s="68" t="s">
        <v>2179</v>
      </c>
      <c r="U1411" s="68" t="s">
        <v>82</v>
      </c>
      <c r="V1411" s="68" t="s">
        <v>82</v>
      </c>
      <c r="W1411" s="68" t="s">
        <v>122</v>
      </c>
      <c r="X1411" s="68" t="s">
        <v>2178</v>
      </c>
      <c r="Y1411" s="112" t="s">
        <v>123</v>
      </c>
      <c r="Z1411" s="68" t="s">
        <v>2163</v>
      </c>
      <c r="AA1411" s="112" t="s">
        <v>123</v>
      </c>
      <c r="AB1411" s="6"/>
      <c r="AC1411" s="6"/>
      <c r="AD1411" s="112">
        <v>0.0</v>
      </c>
      <c r="AE1411" s="112">
        <v>1.0</v>
      </c>
      <c r="AF1411" s="6"/>
      <c r="AG1411" s="112">
        <v>27.58</v>
      </c>
      <c r="AH1411" s="112">
        <v>0.97</v>
      </c>
      <c r="AI1411" s="68" t="s">
        <v>64</v>
      </c>
      <c r="AJ1411" s="112">
        <v>0.0</v>
      </c>
      <c r="AK1411" s="6"/>
      <c r="AL1411" s="6"/>
      <c r="AM1411" s="112">
        <v>0.0</v>
      </c>
      <c r="AN1411" s="112">
        <v>0.0</v>
      </c>
      <c r="AO1411" s="112">
        <v>100.0</v>
      </c>
      <c r="AP1411" s="112">
        <v>1.0</v>
      </c>
      <c r="AQ1411" s="112">
        <v>0.4268</v>
      </c>
      <c r="AR1411" s="112">
        <v>12.24604</v>
      </c>
      <c r="AS1411" s="112">
        <v>60.66966</v>
      </c>
      <c r="AT1411" s="112">
        <v>5.99865</v>
      </c>
      <c r="AU1411" s="112">
        <v>10.67622</v>
      </c>
      <c r="AV1411" s="112">
        <v>10.13565</v>
      </c>
      <c r="AW1411" s="112">
        <v>32.02865</v>
      </c>
      <c r="AX1411" s="112">
        <v>0.0</v>
      </c>
      <c r="AY1411" s="112">
        <v>0.5920149</v>
      </c>
      <c r="AZ1411" s="112">
        <v>18.36523</v>
      </c>
    </row>
    <row r="1412" hidden="1">
      <c r="A1412">
        <f t="shared" si="2"/>
        <v>0</v>
      </c>
      <c r="B1412" t="str">
        <f t="shared" si="3"/>
        <v/>
      </c>
      <c r="C1412" t="str">
        <f>if(and(D$4&gt;1,E1412=PROSES!$D$22),,D1412)</f>
        <v/>
      </c>
      <c r="D1412" s="1" t="str">
        <f>if(and(F$4&gt;1,F1412=PROSES!$B$10),,F1412)</f>
        <v/>
      </c>
      <c r="E1412" t="str">
        <f t="shared" si="4"/>
        <v/>
      </c>
      <c r="F1412" t="str">
        <f t="shared" si="5"/>
        <v/>
      </c>
      <c r="G1412" s="1" t="str">
        <f>if(Z1412=PROSES!$E$29,T1412,)</f>
        <v/>
      </c>
      <c r="H1412" t="str">
        <f>if(X1412=PROSES!$E$29,T1412,)</f>
        <v/>
      </c>
      <c r="I1412" t="str">
        <f t="shared" si="6"/>
        <v/>
      </c>
      <c r="J1412" t="str">
        <f>if(and($K$4&gt;1,R1412=PROSES!$C$2),,K1412)</f>
        <v/>
      </c>
      <c r="K1412" s="1" t="str">
        <f>if(and($L$4&gt;1,L1412=PROSES!$B$2),,L1412)</f>
        <v/>
      </c>
      <c r="L1412" t="str">
        <f t="shared" si="7"/>
        <v/>
      </c>
      <c r="M1412" t="str">
        <f>if(Z1412=PROSES!$B$3,T1412,)</f>
        <v/>
      </c>
      <c r="N1412" t="str">
        <f>if(X1412=PROSES!$B$3,T1412,)</f>
        <v/>
      </c>
      <c r="O1412" t="str">
        <f t="shared" si="8"/>
        <v/>
      </c>
      <c r="P1412" t="str">
        <f>if(Z1412=PROSES!$B$1,T1412,)</f>
        <v/>
      </c>
      <c r="Q1412" t="str">
        <f>if(X1412=PROSES!$B$1,T1412,)</f>
        <v/>
      </c>
      <c r="R1412" t="str">
        <f t="shared" si="16"/>
        <v>CIBINONG7TAMBUN7</v>
      </c>
      <c r="S1412" s="3"/>
      <c r="T1412" s="68" t="s">
        <v>4042</v>
      </c>
      <c r="U1412" s="68" t="s">
        <v>58</v>
      </c>
      <c r="V1412" s="68" t="s">
        <v>58</v>
      </c>
      <c r="W1412" s="68" t="s">
        <v>233</v>
      </c>
      <c r="X1412" s="68" t="s">
        <v>277</v>
      </c>
      <c r="Y1412" s="112" t="s">
        <v>280</v>
      </c>
      <c r="Z1412" s="68" t="s">
        <v>2671</v>
      </c>
      <c r="AA1412" s="112" t="s">
        <v>236</v>
      </c>
      <c r="AB1412" s="6"/>
      <c r="AC1412" s="6"/>
      <c r="AD1412" s="112">
        <v>0.0</v>
      </c>
      <c r="AE1412" s="112">
        <v>1.0</v>
      </c>
      <c r="AF1412" s="6"/>
      <c r="AG1412" s="112">
        <v>20.0</v>
      </c>
      <c r="AH1412" s="112">
        <v>1.0</v>
      </c>
      <c r="AI1412" s="68" t="s">
        <v>64</v>
      </c>
      <c r="AJ1412" s="112">
        <v>0.0</v>
      </c>
      <c r="AK1412" s="6"/>
      <c r="AL1412" s="6"/>
      <c r="AM1412" s="112">
        <v>0.0</v>
      </c>
      <c r="AN1412" s="112">
        <v>0.0</v>
      </c>
      <c r="AO1412" s="112">
        <v>100.0</v>
      </c>
      <c r="AP1412" s="112">
        <v>1.0</v>
      </c>
      <c r="AQ1412" s="112">
        <v>1.98</v>
      </c>
      <c r="AR1412" s="112">
        <v>5.660415</v>
      </c>
      <c r="AS1412" s="112">
        <v>84.05775</v>
      </c>
      <c r="AT1412" s="112">
        <v>0.586</v>
      </c>
      <c r="AU1412" s="112">
        <v>5.63</v>
      </c>
      <c r="AV1412" s="112">
        <v>3.586</v>
      </c>
      <c r="AW1412" s="112">
        <v>16.89</v>
      </c>
      <c r="AX1412" s="112">
        <v>0.0</v>
      </c>
      <c r="AY1412" s="112">
        <v>0.6862155</v>
      </c>
      <c r="AZ1412" s="112">
        <v>-8.9765</v>
      </c>
    </row>
    <row r="1413" hidden="1">
      <c r="A1413">
        <f t="shared" si="2"/>
        <v>0</v>
      </c>
      <c r="B1413" t="str">
        <f t="shared" si="3"/>
        <v/>
      </c>
      <c r="C1413" t="str">
        <f>if(and(D$4&gt;1,E1413=PROSES!$D$22),,D1413)</f>
        <v/>
      </c>
      <c r="D1413" s="1" t="str">
        <f>if(and(F$4&gt;1,F1413=PROSES!$B$10),,F1413)</f>
        <v/>
      </c>
      <c r="E1413" t="str">
        <f t="shared" si="4"/>
        <v/>
      </c>
      <c r="F1413" t="str">
        <f t="shared" si="5"/>
        <v/>
      </c>
      <c r="G1413" s="1" t="str">
        <f>if(Z1413=PROSES!$E$29,T1413,)</f>
        <v/>
      </c>
      <c r="H1413" t="str">
        <f>if(X1413=PROSES!$E$29,T1413,)</f>
        <v/>
      </c>
      <c r="I1413" t="str">
        <f t="shared" si="6"/>
        <v/>
      </c>
      <c r="J1413" t="str">
        <f>if(and($K$4&gt;1,R1413=PROSES!$C$2),,K1413)</f>
        <v/>
      </c>
      <c r="K1413" s="1" t="str">
        <f>if(and($L$4&gt;1,L1413=PROSES!$B$2),,L1413)</f>
        <v/>
      </c>
      <c r="L1413" t="str">
        <f t="shared" si="7"/>
        <v/>
      </c>
      <c r="M1413" t="str">
        <f>if(Z1413=PROSES!$B$3,T1413,)</f>
        <v/>
      </c>
      <c r="N1413" t="str">
        <f>if(X1413=PROSES!$B$3,T1413,)</f>
        <v/>
      </c>
      <c r="O1413" t="str">
        <f t="shared" si="8"/>
        <v/>
      </c>
      <c r="P1413" t="str">
        <f>if(Z1413=PROSES!$B$1,T1413,)</f>
        <v/>
      </c>
      <c r="Q1413" t="str">
        <f>if(X1413=PROSES!$B$1,T1413,)</f>
        <v/>
      </c>
      <c r="R1413" t="str">
        <f t="shared" si="16"/>
        <v>GIS TAMBUN IITAMBUN5</v>
      </c>
      <c r="S1413" s="3"/>
      <c r="T1413" s="68" t="s">
        <v>4043</v>
      </c>
      <c r="U1413" s="68" t="s">
        <v>75</v>
      </c>
      <c r="V1413" s="68" t="s">
        <v>75</v>
      </c>
      <c r="W1413" s="68" t="s">
        <v>614</v>
      </c>
      <c r="X1413" s="68" t="s">
        <v>3828</v>
      </c>
      <c r="Y1413" s="112" t="s">
        <v>61</v>
      </c>
      <c r="Z1413" s="68" t="s">
        <v>1572</v>
      </c>
      <c r="AA1413" s="112" t="s">
        <v>61</v>
      </c>
      <c r="AB1413" s="6"/>
      <c r="AC1413" s="6"/>
      <c r="AD1413" s="112">
        <v>0.0</v>
      </c>
      <c r="AE1413" s="112">
        <v>1.0</v>
      </c>
      <c r="AF1413" s="6"/>
      <c r="AG1413" s="112">
        <v>4.32</v>
      </c>
      <c r="AH1413" s="112">
        <v>1.0</v>
      </c>
      <c r="AI1413" s="68" t="s">
        <v>64</v>
      </c>
      <c r="AJ1413" s="112">
        <v>0.0</v>
      </c>
      <c r="AK1413" s="6"/>
      <c r="AL1413" s="6"/>
      <c r="AM1413" s="112">
        <v>0.0</v>
      </c>
      <c r="AN1413" s="112">
        <v>0.0</v>
      </c>
      <c r="AO1413" s="112">
        <v>100.0</v>
      </c>
      <c r="AP1413" s="112">
        <v>1.0</v>
      </c>
      <c r="AQ1413" s="112">
        <v>3.746</v>
      </c>
      <c r="AR1413" s="112">
        <v>2.778095</v>
      </c>
      <c r="AS1413" s="112">
        <v>87.29314</v>
      </c>
      <c r="AT1413" s="112">
        <v>0.1311984</v>
      </c>
      <c r="AU1413" s="112">
        <v>2.774995</v>
      </c>
      <c r="AV1413" s="112">
        <v>0.7791985</v>
      </c>
      <c r="AW1413" s="112">
        <v>8.324986</v>
      </c>
      <c r="AX1413" s="112">
        <v>0.0</v>
      </c>
      <c r="AY1413" s="112">
        <v>0.6704465</v>
      </c>
      <c r="AZ1413" s="112">
        <v>-3.952669</v>
      </c>
    </row>
    <row r="1414" hidden="1">
      <c r="A1414">
        <f t="shared" si="2"/>
        <v>0</v>
      </c>
      <c r="B1414" t="str">
        <f t="shared" si="3"/>
        <v/>
      </c>
      <c r="C1414" t="str">
        <f>if(and(D$4&gt;1,E1414=PROSES!$D$22),,D1414)</f>
        <v/>
      </c>
      <c r="D1414" s="1" t="str">
        <f>if(and(F$4&gt;1,F1414=PROSES!$B$10),,F1414)</f>
        <v/>
      </c>
      <c r="E1414" t="str">
        <f t="shared" si="4"/>
        <v/>
      </c>
      <c r="F1414" t="str">
        <f t="shared" si="5"/>
        <v/>
      </c>
      <c r="G1414" s="1" t="str">
        <f>if(Z1414=PROSES!$E$29,T1414,)</f>
        <v/>
      </c>
      <c r="H1414" t="str">
        <f>if(X1414=PROSES!$E$29,T1414,)</f>
        <v/>
      </c>
      <c r="I1414" t="str">
        <f t="shared" si="6"/>
        <v/>
      </c>
      <c r="J1414" t="str">
        <f>if(and($K$4&gt;1,R1414=PROSES!$C$2),,K1414)</f>
        <v/>
      </c>
      <c r="K1414" s="1" t="str">
        <f>if(and($L$4&gt;1,L1414=PROSES!$B$2),,L1414)</f>
        <v/>
      </c>
      <c r="L1414" t="str">
        <f t="shared" si="7"/>
        <v/>
      </c>
      <c r="M1414" t="str">
        <f>if(Z1414=PROSES!$B$3,T1414,)</f>
        <v/>
      </c>
      <c r="N1414" t="str">
        <f>if(X1414=PROSES!$B$3,T1414,)</f>
        <v/>
      </c>
      <c r="O1414" t="str">
        <f t="shared" si="8"/>
        <v/>
      </c>
      <c r="P1414" t="str">
        <f>if(Z1414=PROSES!$B$1,T1414,)</f>
        <v/>
      </c>
      <c r="Q1414" t="str">
        <f>if(X1414=PROSES!$B$1,T1414,)</f>
        <v/>
      </c>
      <c r="R1414" t="str">
        <f t="shared" si="16"/>
        <v>GIS TAMBUN IITAMBUN5</v>
      </c>
      <c r="S1414" s="3"/>
      <c r="T1414" s="68" t="s">
        <v>4044</v>
      </c>
      <c r="U1414" s="68" t="s">
        <v>75</v>
      </c>
      <c r="V1414" s="68" t="s">
        <v>75</v>
      </c>
      <c r="W1414" s="68" t="s">
        <v>614</v>
      </c>
      <c r="X1414" s="68" t="s">
        <v>3828</v>
      </c>
      <c r="Y1414" s="68" t="s">
        <v>66</v>
      </c>
      <c r="Z1414" s="68" t="s">
        <v>1572</v>
      </c>
      <c r="AA1414" s="68" t="s">
        <v>66</v>
      </c>
      <c r="AB1414" s="6"/>
      <c r="AC1414" s="6"/>
      <c r="AD1414" s="112">
        <v>0.0</v>
      </c>
      <c r="AE1414" s="112">
        <v>1.0</v>
      </c>
      <c r="AF1414" s="6"/>
      <c r="AG1414" s="112">
        <v>4.269</v>
      </c>
      <c r="AH1414" s="112">
        <v>1.0</v>
      </c>
      <c r="AI1414" s="68" t="s">
        <v>64</v>
      </c>
      <c r="AJ1414" s="112">
        <v>0.0</v>
      </c>
      <c r="AK1414" s="6"/>
      <c r="AL1414" s="6"/>
      <c r="AM1414" s="112">
        <v>0.0</v>
      </c>
      <c r="AN1414" s="112">
        <v>0.0</v>
      </c>
      <c r="AO1414" s="112">
        <v>100.0</v>
      </c>
      <c r="AP1414" s="112">
        <v>1.0</v>
      </c>
      <c r="AQ1414" s="112">
        <v>3.746</v>
      </c>
      <c r="AR1414" s="112">
        <v>2.745298</v>
      </c>
      <c r="AS1414" s="112">
        <v>87.29314</v>
      </c>
      <c r="AT1414" s="112">
        <v>0.1296495</v>
      </c>
      <c r="AU1414" s="112">
        <v>2.742235</v>
      </c>
      <c r="AV1414" s="112">
        <v>0.7699996</v>
      </c>
      <c r="AW1414" s="112">
        <v>8.226705</v>
      </c>
      <c r="AX1414" s="112">
        <v>0.0</v>
      </c>
      <c r="AY1414" s="112">
        <v>0.6704465</v>
      </c>
      <c r="AZ1414" s="112">
        <v>-3.952669</v>
      </c>
    </row>
    <row r="1415" hidden="1">
      <c r="A1415">
        <f t="shared" si="2"/>
        <v>0</v>
      </c>
      <c r="B1415" t="str">
        <f t="shared" si="3"/>
        <v/>
      </c>
      <c r="C1415" t="str">
        <f>if(and(D$4&gt;1,E1415=PROSES!$D$22),,D1415)</f>
        <v/>
      </c>
      <c r="D1415" s="1" t="str">
        <f>if(and(F$4&gt;1,F1415=PROSES!$B$10),,F1415)</f>
        <v/>
      </c>
      <c r="E1415" t="str">
        <f t="shared" si="4"/>
        <v/>
      </c>
      <c r="F1415" t="str">
        <f t="shared" si="5"/>
        <v/>
      </c>
      <c r="G1415" s="1" t="str">
        <f>if(Z1415=PROSES!$E$29,T1415,)</f>
        <v/>
      </c>
      <c r="H1415" t="str">
        <f>if(X1415=PROSES!$E$29,T1415,)</f>
        <v/>
      </c>
      <c r="I1415" t="str">
        <f t="shared" si="6"/>
        <v/>
      </c>
      <c r="J1415" t="str">
        <f>if(and($K$4&gt;1,R1415=PROSES!$C$2),,K1415)</f>
        <v/>
      </c>
      <c r="K1415" s="1" t="str">
        <f>if(and($L$4&gt;1,L1415=PROSES!$B$2),,L1415)</f>
        <v/>
      </c>
      <c r="L1415" t="str">
        <f t="shared" si="7"/>
        <v/>
      </c>
      <c r="M1415" t="str">
        <f>if(Z1415=PROSES!$B$3,T1415,)</f>
        <v/>
      </c>
      <c r="N1415" t="str">
        <f>if(X1415=PROSES!$B$3,T1415,)</f>
        <v/>
      </c>
      <c r="O1415" t="str">
        <f t="shared" si="8"/>
        <v/>
      </c>
      <c r="P1415" t="str">
        <f>if(Z1415=PROSES!$B$1,T1415,)</f>
        <v/>
      </c>
      <c r="Q1415" t="str">
        <f>if(X1415=PROSES!$B$1,T1415,)</f>
        <v/>
      </c>
      <c r="R1415" t="str">
        <f t="shared" si="16"/>
        <v>GANDAMEKARTAMBUN5</v>
      </c>
      <c r="S1415" s="3"/>
      <c r="T1415" s="68" t="s">
        <v>2180</v>
      </c>
      <c r="U1415" s="68" t="s">
        <v>58</v>
      </c>
      <c r="V1415" s="68" t="s">
        <v>58</v>
      </c>
      <c r="W1415" s="68" t="s">
        <v>99</v>
      </c>
      <c r="X1415" s="68" t="s">
        <v>471</v>
      </c>
      <c r="Y1415" s="68" t="s">
        <v>61</v>
      </c>
      <c r="Z1415" s="68" t="s">
        <v>1572</v>
      </c>
      <c r="AA1415" s="68" t="s">
        <v>61</v>
      </c>
      <c r="AB1415" s="6"/>
      <c r="AC1415" s="6"/>
      <c r="AD1415" s="112">
        <v>0.0</v>
      </c>
      <c r="AE1415" s="112">
        <v>1.0</v>
      </c>
      <c r="AF1415" s="6"/>
      <c r="AG1415" s="112">
        <v>7.2</v>
      </c>
      <c r="AH1415" s="112">
        <v>1.0</v>
      </c>
      <c r="AI1415" s="68" t="s">
        <v>64</v>
      </c>
      <c r="AJ1415" s="112">
        <v>0.0</v>
      </c>
      <c r="AK1415" s="6"/>
      <c r="AL1415" s="6"/>
      <c r="AM1415" s="112">
        <v>0.0</v>
      </c>
      <c r="AN1415" s="112">
        <v>0.0</v>
      </c>
      <c r="AO1415" s="112">
        <v>100.0</v>
      </c>
      <c r="AP1415" s="112">
        <v>1.0</v>
      </c>
      <c r="AQ1415" s="112">
        <v>1.2</v>
      </c>
      <c r="AR1415" s="112">
        <v>1.552806</v>
      </c>
      <c r="AS1415" s="112">
        <v>71.48104</v>
      </c>
      <c r="AT1415" s="112">
        <v>0.4932</v>
      </c>
      <c r="AU1415" s="112">
        <v>1.4724</v>
      </c>
      <c r="AV1415" s="112">
        <v>1.5732</v>
      </c>
      <c r="AW1415" s="112">
        <v>4.4172</v>
      </c>
      <c r="AX1415" s="112">
        <v>0.0</v>
      </c>
      <c r="AY1415" s="112">
        <v>0.673318</v>
      </c>
      <c r="AZ1415" s="112">
        <v>-1.621461</v>
      </c>
    </row>
    <row r="1416" hidden="1">
      <c r="A1416">
        <f t="shared" si="2"/>
        <v>0</v>
      </c>
      <c r="B1416" t="str">
        <f t="shared" si="3"/>
        <v/>
      </c>
      <c r="C1416" t="str">
        <f>if(and(D$4&gt;1,E1416=PROSES!$D$22),,D1416)</f>
        <v/>
      </c>
      <c r="D1416" s="1" t="str">
        <f>if(and(F$4&gt;1,F1416=PROSES!$B$10),,F1416)</f>
        <v/>
      </c>
      <c r="E1416" t="str">
        <f t="shared" si="4"/>
        <v/>
      </c>
      <c r="F1416" t="str">
        <f t="shared" si="5"/>
        <v/>
      </c>
      <c r="G1416" s="1" t="str">
        <f>if(Z1416=PROSES!$E$29,T1416,)</f>
        <v/>
      </c>
      <c r="H1416" t="str">
        <f>if(X1416=PROSES!$E$29,T1416,)</f>
        <v/>
      </c>
      <c r="I1416" t="str">
        <f t="shared" si="6"/>
        <v/>
      </c>
      <c r="J1416" t="str">
        <f>if(and($K$4&gt;1,R1416=PROSES!$C$2),,K1416)</f>
        <v/>
      </c>
      <c r="K1416" s="1" t="str">
        <f>if(and($L$4&gt;1,L1416=PROSES!$B$2),,L1416)</f>
        <v/>
      </c>
      <c r="L1416" t="str">
        <f t="shared" si="7"/>
        <v/>
      </c>
      <c r="M1416" t="str">
        <f>if(Z1416=PROSES!$B$3,T1416,)</f>
        <v/>
      </c>
      <c r="N1416" t="str">
        <f>if(X1416=PROSES!$B$3,T1416,)</f>
        <v/>
      </c>
      <c r="O1416" t="str">
        <f t="shared" si="8"/>
        <v/>
      </c>
      <c r="P1416" t="str">
        <f>if(Z1416=PROSES!$B$1,T1416,)</f>
        <v/>
      </c>
      <c r="Q1416" t="str">
        <f>if(X1416=PROSES!$B$1,T1416,)</f>
        <v/>
      </c>
      <c r="R1416" t="str">
        <f t="shared" si="16"/>
        <v>GANDAMEKARTAMBUN5</v>
      </c>
      <c r="S1416" s="3"/>
      <c r="T1416" s="68" t="s">
        <v>2181</v>
      </c>
      <c r="U1416" s="68" t="s">
        <v>58</v>
      </c>
      <c r="V1416" s="68" t="s">
        <v>58</v>
      </c>
      <c r="W1416" s="68" t="s">
        <v>99</v>
      </c>
      <c r="X1416" s="68" t="s">
        <v>471</v>
      </c>
      <c r="Y1416" s="112" t="s">
        <v>66</v>
      </c>
      <c r="Z1416" s="68" t="s">
        <v>1572</v>
      </c>
      <c r="AA1416" s="112" t="s">
        <v>66</v>
      </c>
      <c r="AB1416" s="6"/>
      <c r="AC1416" s="6"/>
      <c r="AD1416" s="112">
        <v>0.0</v>
      </c>
      <c r="AE1416" s="112">
        <v>1.0</v>
      </c>
      <c r="AF1416" s="6"/>
      <c r="AG1416" s="112">
        <v>7.2</v>
      </c>
      <c r="AH1416" s="112">
        <v>1.0</v>
      </c>
      <c r="AI1416" s="68" t="s">
        <v>64</v>
      </c>
      <c r="AJ1416" s="112">
        <v>0.0</v>
      </c>
      <c r="AK1416" s="6"/>
      <c r="AL1416" s="6"/>
      <c r="AM1416" s="112">
        <v>0.0</v>
      </c>
      <c r="AN1416" s="112">
        <v>0.0</v>
      </c>
      <c r="AO1416" s="112">
        <v>100.0</v>
      </c>
      <c r="AP1416" s="112">
        <v>1.0</v>
      </c>
      <c r="AQ1416" s="112">
        <v>1.2</v>
      </c>
      <c r="AR1416" s="112">
        <v>1.552806</v>
      </c>
      <c r="AS1416" s="112">
        <v>71.48104</v>
      </c>
      <c r="AT1416" s="112">
        <v>0.4932</v>
      </c>
      <c r="AU1416" s="112">
        <v>1.4724</v>
      </c>
      <c r="AV1416" s="112">
        <v>1.5732</v>
      </c>
      <c r="AW1416" s="112">
        <v>4.4172</v>
      </c>
      <c r="AX1416" s="112">
        <v>0.0</v>
      </c>
      <c r="AY1416" s="112">
        <v>0.673318</v>
      </c>
      <c r="AZ1416" s="112">
        <v>-1.621461</v>
      </c>
    </row>
    <row r="1417" hidden="1">
      <c r="A1417">
        <f t="shared" si="2"/>
        <v>0</v>
      </c>
      <c r="B1417" t="str">
        <f t="shared" si="3"/>
        <v/>
      </c>
      <c r="C1417" t="str">
        <f>if(and(D$4&gt;1,E1417=PROSES!$D$22),,D1417)</f>
        <v/>
      </c>
      <c r="D1417" s="1" t="str">
        <f>if(and(F$4&gt;1,F1417=PROSES!$B$10),,F1417)</f>
        <v/>
      </c>
      <c r="E1417" t="str">
        <f t="shared" si="4"/>
        <v/>
      </c>
      <c r="F1417" t="str">
        <f t="shared" si="5"/>
        <v/>
      </c>
      <c r="G1417" s="1" t="str">
        <f>if(Z1417=PROSES!$E$29,T1417,)</f>
        <v/>
      </c>
      <c r="H1417" t="str">
        <f>if(X1417=PROSES!$E$29,T1417,)</f>
        <v/>
      </c>
      <c r="I1417" t="str">
        <f t="shared" si="6"/>
        <v/>
      </c>
      <c r="J1417" t="str">
        <f>if(and($K$4&gt;1,R1417=PROSES!$C$2),,K1417)</f>
        <v/>
      </c>
      <c r="K1417" s="1" t="str">
        <f>if(and($L$4&gt;1,L1417=PROSES!$B$2),,L1417)</f>
        <v/>
      </c>
      <c r="L1417" t="str">
        <f t="shared" si="7"/>
        <v/>
      </c>
      <c r="M1417" t="str">
        <f>if(Z1417=PROSES!$B$3,T1417,)</f>
        <v/>
      </c>
      <c r="N1417" t="str">
        <f>if(X1417=PROSES!$B$3,T1417,)</f>
        <v/>
      </c>
      <c r="O1417" t="str">
        <f t="shared" si="8"/>
        <v/>
      </c>
      <c r="P1417" t="str">
        <f>if(Z1417=PROSES!$B$1,T1417,)</f>
        <v/>
      </c>
      <c r="Q1417" t="str">
        <f>if(X1417=PROSES!$B$1,T1417,)</f>
        <v/>
      </c>
      <c r="R1417" t="str">
        <f t="shared" si="16"/>
        <v>TAMBUN4PONCOL</v>
      </c>
      <c r="S1417" s="3"/>
      <c r="T1417" s="68" t="s">
        <v>2182</v>
      </c>
      <c r="U1417" s="68" t="s">
        <v>58</v>
      </c>
      <c r="V1417" s="68" t="s">
        <v>58</v>
      </c>
      <c r="W1417" s="68" t="s">
        <v>749</v>
      </c>
      <c r="X1417" s="68" t="s">
        <v>2183</v>
      </c>
      <c r="Y1417" s="112" t="s">
        <v>249</v>
      </c>
      <c r="Z1417" s="68" t="s">
        <v>2184</v>
      </c>
      <c r="AA1417" s="112" t="s">
        <v>249</v>
      </c>
      <c r="AB1417" s="6"/>
      <c r="AC1417" s="6"/>
      <c r="AD1417" s="112">
        <v>0.0</v>
      </c>
      <c r="AE1417" s="112">
        <v>1.0</v>
      </c>
      <c r="AF1417" s="6"/>
      <c r="AG1417" s="112">
        <v>6.5</v>
      </c>
      <c r="AH1417" s="112">
        <v>1.0</v>
      </c>
      <c r="AI1417" s="68" t="s">
        <v>64</v>
      </c>
      <c r="AJ1417" s="112">
        <v>0.0</v>
      </c>
      <c r="AK1417" s="6"/>
      <c r="AL1417" s="6"/>
      <c r="AM1417" s="112">
        <v>0.0</v>
      </c>
      <c r="AN1417" s="112">
        <v>0.0</v>
      </c>
      <c r="AO1417" s="112">
        <v>100.0</v>
      </c>
      <c r="AP1417" s="112">
        <v>1.0</v>
      </c>
      <c r="AQ1417" s="112">
        <v>0.44</v>
      </c>
      <c r="AR1417" s="112">
        <v>2.994659</v>
      </c>
      <c r="AS1417" s="112">
        <v>62.32255</v>
      </c>
      <c r="AT1417" s="112">
        <v>1.391</v>
      </c>
      <c r="AU1417" s="112">
        <v>2.652</v>
      </c>
      <c r="AV1417" s="112">
        <v>2.366</v>
      </c>
      <c r="AW1417" s="112">
        <v>7.956</v>
      </c>
      <c r="AX1417" s="112">
        <v>0.0</v>
      </c>
      <c r="AY1417" s="112">
        <v>0.6002764</v>
      </c>
      <c r="AZ1417" s="112">
        <v>17.26142</v>
      </c>
    </row>
    <row r="1418" hidden="1">
      <c r="A1418">
        <f t="shared" si="2"/>
        <v>0</v>
      </c>
      <c r="B1418" t="str">
        <f t="shared" si="3"/>
        <v/>
      </c>
      <c r="C1418" t="str">
        <f>if(and(D$4&gt;1,E1418=PROSES!$D$22),,D1418)</f>
        <v/>
      </c>
      <c r="D1418" s="1" t="str">
        <f>if(and(F$4&gt;1,F1418=PROSES!$B$10),,F1418)</f>
        <v/>
      </c>
      <c r="E1418" t="str">
        <f t="shared" si="4"/>
        <v/>
      </c>
      <c r="F1418" t="str">
        <f t="shared" si="5"/>
        <v/>
      </c>
      <c r="G1418" s="1" t="str">
        <f>if(Z1418=PROSES!$E$29,T1418,)</f>
        <v/>
      </c>
      <c r="H1418" t="str">
        <f>if(X1418=PROSES!$E$29,T1418,)</f>
        <v/>
      </c>
      <c r="I1418" t="str">
        <f t="shared" si="6"/>
        <v/>
      </c>
      <c r="J1418" t="str">
        <f>if(and($K$4&gt;1,R1418=PROSES!$C$2),,K1418)</f>
        <v/>
      </c>
      <c r="K1418" s="1" t="str">
        <f>if(and($L$4&gt;1,L1418=PROSES!$B$2),,L1418)</f>
        <v/>
      </c>
      <c r="L1418" t="str">
        <f t="shared" si="7"/>
        <v/>
      </c>
      <c r="M1418" t="str">
        <f>if(Z1418=PROSES!$B$3,T1418,)</f>
        <v/>
      </c>
      <c r="N1418" t="str">
        <f>if(X1418=PROSES!$B$3,T1418,)</f>
        <v/>
      </c>
      <c r="O1418" t="str">
        <f t="shared" si="8"/>
        <v/>
      </c>
      <c r="P1418" t="str">
        <f>if(Z1418=PROSES!$B$1,T1418,)</f>
        <v/>
      </c>
      <c r="Q1418" t="str">
        <f>if(X1418=PROSES!$B$1,T1418,)</f>
        <v/>
      </c>
      <c r="R1418" t="str">
        <f t="shared" si="16"/>
        <v>TAMBUN4PONCOL</v>
      </c>
      <c r="S1418" s="3"/>
      <c r="T1418" s="68" t="s">
        <v>2185</v>
      </c>
      <c r="U1418" s="68" t="s">
        <v>58</v>
      </c>
      <c r="V1418" s="68" t="s">
        <v>58</v>
      </c>
      <c r="W1418" s="68" t="s">
        <v>749</v>
      </c>
      <c r="X1418" s="68" t="s">
        <v>2183</v>
      </c>
      <c r="Y1418" s="112" t="s">
        <v>252</v>
      </c>
      <c r="Z1418" s="68" t="s">
        <v>2184</v>
      </c>
      <c r="AA1418" s="112" t="s">
        <v>252</v>
      </c>
      <c r="AB1418" s="6"/>
      <c r="AC1418" s="6"/>
      <c r="AD1418" s="112">
        <v>0.0</v>
      </c>
      <c r="AE1418" s="112">
        <v>1.0</v>
      </c>
      <c r="AF1418" s="6"/>
      <c r="AG1418" s="112">
        <v>6.5</v>
      </c>
      <c r="AH1418" s="112">
        <v>1.0</v>
      </c>
      <c r="AI1418" s="68" t="s">
        <v>64</v>
      </c>
      <c r="AJ1418" s="112">
        <v>0.0</v>
      </c>
      <c r="AK1418" s="6"/>
      <c r="AL1418" s="6"/>
      <c r="AM1418" s="112">
        <v>0.0</v>
      </c>
      <c r="AN1418" s="112">
        <v>0.0</v>
      </c>
      <c r="AO1418" s="112">
        <v>100.0</v>
      </c>
      <c r="AP1418" s="112">
        <v>1.0</v>
      </c>
      <c r="AQ1418" s="112">
        <v>0.44</v>
      </c>
      <c r="AR1418" s="112">
        <v>2.994659</v>
      </c>
      <c r="AS1418" s="112">
        <v>62.32255</v>
      </c>
      <c r="AT1418" s="112">
        <v>1.391</v>
      </c>
      <c r="AU1418" s="112">
        <v>2.652</v>
      </c>
      <c r="AV1418" s="112">
        <v>2.366</v>
      </c>
      <c r="AW1418" s="112">
        <v>7.956</v>
      </c>
      <c r="AX1418" s="112">
        <v>0.0</v>
      </c>
      <c r="AY1418" s="112">
        <v>0.6002764</v>
      </c>
      <c r="AZ1418" s="112">
        <v>17.26142</v>
      </c>
    </row>
    <row r="1419" hidden="1">
      <c r="A1419">
        <f t="shared" si="2"/>
        <v>0</v>
      </c>
      <c r="B1419" t="str">
        <f t="shared" si="3"/>
        <v/>
      </c>
      <c r="C1419" t="str">
        <f>if(and(D$4&gt;1,E1419=PROSES!$D$22),,D1419)</f>
        <v/>
      </c>
      <c r="D1419" s="1" t="str">
        <f>if(and(F$4&gt;1,F1419=PROSES!$B$10),,F1419)</f>
        <v/>
      </c>
      <c r="E1419" t="str">
        <f t="shared" si="4"/>
        <v/>
      </c>
      <c r="F1419" t="str">
        <f t="shared" si="5"/>
        <v/>
      </c>
      <c r="G1419" s="1" t="str">
        <f>if(Z1419=PROSES!$E$29,T1419,)</f>
        <v/>
      </c>
      <c r="H1419" t="str">
        <f>if(X1419=PROSES!$E$29,T1419,)</f>
        <v/>
      </c>
      <c r="I1419" t="str">
        <f t="shared" si="6"/>
        <v/>
      </c>
      <c r="J1419" t="str">
        <f>if(and($K$4&gt;1,R1419=PROSES!$C$2),,K1419)</f>
        <v/>
      </c>
      <c r="K1419" s="1" t="str">
        <f>if(and($L$4&gt;1,L1419=PROSES!$B$2),,L1419)</f>
        <v/>
      </c>
      <c r="L1419" t="str">
        <f t="shared" si="7"/>
        <v/>
      </c>
      <c r="M1419" t="str">
        <f>if(Z1419=PROSES!$B$3,T1419,)</f>
        <v/>
      </c>
      <c r="N1419" t="str">
        <f>if(X1419=PROSES!$B$3,T1419,)</f>
        <v/>
      </c>
      <c r="O1419" t="str">
        <f t="shared" si="8"/>
        <v/>
      </c>
      <c r="P1419" t="str">
        <f>if(Z1419=PROSES!$B$1,T1419,)</f>
        <v/>
      </c>
      <c r="Q1419" t="str">
        <f>if(X1419=PROSES!$B$1,T1419,)</f>
        <v/>
      </c>
      <c r="R1419" t="str">
        <f t="shared" si="16"/>
        <v>TOYOGIRITAMBUN4</v>
      </c>
      <c r="S1419" s="3"/>
      <c r="T1419" s="68" t="s">
        <v>2186</v>
      </c>
      <c r="U1419" s="68" t="s">
        <v>58</v>
      </c>
      <c r="V1419" s="68" t="s">
        <v>58</v>
      </c>
      <c r="W1419" s="68" t="s">
        <v>749</v>
      </c>
      <c r="X1419" s="68" t="s">
        <v>2187</v>
      </c>
      <c r="Y1419" s="112" t="s">
        <v>249</v>
      </c>
      <c r="Z1419" s="68" t="s">
        <v>2183</v>
      </c>
      <c r="AA1419" s="112" t="s">
        <v>249</v>
      </c>
      <c r="AB1419" s="6"/>
      <c r="AC1419" s="6"/>
      <c r="AD1419" s="112">
        <v>0.0</v>
      </c>
      <c r="AE1419" s="112">
        <v>1.0</v>
      </c>
      <c r="AF1419" s="6"/>
      <c r="AG1419" s="112">
        <v>5.0</v>
      </c>
      <c r="AH1419" s="112">
        <v>1.0</v>
      </c>
      <c r="AI1419" s="68" t="s">
        <v>64</v>
      </c>
      <c r="AJ1419" s="112">
        <v>0.0</v>
      </c>
      <c r="AK1419" s="6"/>
      <c r="AL1419" s="6"/>
      <c r="AM1419" s="112">
        <v>0.0</v>
      </c>
      <c r="AN1419" s="112">
        <v>0.0</v>
      </c>
      <c r="AO1419" s="112">
        <v>100.0</v>
      </c>
      <c r="AP1419" s="112">
        <v>1.0</v>
      </c>
      <c r="AQ1419" s="112">
        <v>0.44</v>
      </c>
      <c r="AR1419" s="112">
        <v>2.303584</v>
      </c>
      <c r="AS1419" s="112">
        <v>62.32255</v>
      </c>
      <c r="AT1419" s="112">
        <v>1.07</v>
      </c>
      <c r="AU1419" s="112">
        <v>2.04</v>
      </c>
      <c r="AV1419" s="112">
        <v>1.82</v>
      </c>
      <c r="AW1419" s="112">
        <v>6.12</v>
      </c>
      <c r="AX1419" s="112">
        <v>0.0</v>
      </c>
      <c r="AY1419" s="112">
        <v>0.6002764</v>
      </c>
      <c r="AZ1419" s="112">
        <v>17.26142</v>
      </c>
    </row>
    <row r="1420" hidden="1">
      <c r="A1420">
        <f t="shared" si="2"/>
        <v>0</v>
      </c>
      <c r="B1420" t="str">
        <f t="shared" si="3"/>
        <v/>
      </c>
      <c r="C1420" t="str">
        <f>if(and(D$4&gt;1,E1420=PROSES!$D$22),,D1420)</f>
        <v/>
      </c>
      <c r="D1420" s="1" t="str">
        <f>if(and(F$4&gt;1,F1420=PROSES!$B$10),,F1420)</f>
        <v/>
      </c>
      <c r="E1420" t="str">
        <f t="shared" si="4"/>
        <v/>
      </c>
      <c r="F1420" t="str">
        <f t="shared" si="5"/>
        <v/>
      </c>
      <c r="G1420" s="1" t="str">
        <f>if(Z1420=PROSES!$E$29,T1420,)</f>
        <v/>
      </c>
      <c r="H1420" t="str">
        <f>if(X1420=PROSES!$E$29,T1420,)</f>
        <v/>
      </c>
      <c r="I1420" t="str">
        <f t="shared" si="6"/>
        <v/>
      </c>
      <c r="J1420" t="str">
        <f>if(and($K$4&gt;1,R1420=PROSES!$C$2),,K1420)</f>
        <v/>
      </c>
      <c r="K1420" s="1" t="str">
        <f>if(and($L$4&gt;1,L1420=PROSES!$B$2),,L1420)</f>
        <v/>
      </c>
      <c r="L1420" t="str">
        <f t="shared" si="7"/>
        <v/>
      </c>
      <c r="M1420" t="str">
        <f>if(Z1420=PROSES!$B$3,T1420,)</f>
        <v/>
      </c>
      <c r="N1420" t="str">
        <f>if(X1420=PROSES!$B$3,T1420,)</f>
        <v/>
      </c>
      <c r="O1420" t="str">
        <f t="shared" si="8"/>
        <v/>
      </c>
      <c r="P1420" t="str">
        <f>if(Z1420=PROSES!$B$1,T1420,)</f>
        <v/>
      </c>
      <c r="Q1420" t="str">
        <f>if(X1420=PROSES!$B$1,T1420,)</f>
        <v/>
      </c>
      <c r="R1420" t="str">
        <f t="shared" si="16"/>
        <v>TOYOGIRITAMBUN4</v>
      </c>
      <c r="S1420" s="3"/>
      <c r="T1420" s="68" t="s">
        <v>2188</v>
      </c>
      <c r="U1420" s="68" t="s">
        <v>58</v>
      </c>
      <c r="V1420" s="68" t="s">
        <v>58</v>
      </c>
      <c r="W1420" s="68" t="s">
        <v>749</v>
      </c>
      <c r="X1420" s="68" t="s">
        <v>2187</v>
      </c>
      <c r="Y1420" s="112" t="s">
        <v>249</v>
      </c>
      <c r="Z1420" s="68" t="s">
        <v>2183</v>
      </c>
      <c r="AA1420" s="112" t="s">
        <v>252</v>
      </c>
      <c r="AB1420" s="6"/>
      <c r="AC1420" s="6"/>
      <c r="AD1420" s="112">
        <v>0.0</v>
      </c>
      <c r="AE1420" s="112">
        <v>1.0</v>
      </c>
      <c r="AF1420" s="6"/>
      <c r="AG1420" s="112">
        <v>5.0</v>
      </c>
      <c r="AH1420" s="112">
        <v>1.0</v>
      </c>
      <c r="AI1420" s="68" t="s">
        <v>64</v>
      </c>
      <c r="AJ1420" s="112">
        <v>0.0</v>
      </c>
      <c r="AK1420" s="6"/>
      <c r="AL1420" s="6"/>
      <c r="AM1420" s="112">
        <v>0.0</v>
      </c>
      <c r="AN1420" s="112">
        <v>0.0</v>
      </c>
      <c r="AO1420" s="112">
        <v>100.0</v>
      </c>
      <c r="AP1420" s="112">
        <v>1.0</v>
      </c>
      <c r="AQ1420" s="112">
        <v>0.44</v>
      </c>
      <c r="AR1420" s="112">
        <v>2.303584</v>
      </c>
      <c r="AS1420" s="112">
        <v>62.32255</v>
      </c>
      <c r="AT1420" s="112">
        <v>1.07</v>
      </c>
      <c r="AU1420" s="112">
        <v>2.04</v>
      </c>
      <c r="AV1420" s="112">
        <v>1.82</v>
      </c>
      <c r="AW1420" s="112">
        <v>6.12</v>
      </c>
      <c r="AX1420" s="112">
        <v>0.0</v>
      </c>
      <c r="AY1420" s="112">
        <v>0.6002764</v>
      </c>
      <c r="AZ1420" s="112">
        <v>17.26142</v>
      </c>
    </row>
    <row r="1421" hidden="1">
      <c r="A1421">
        <f t="shared" si="2"/>
        <v>0</v>
      </c>
      <c r="B1421" t="str">
        <f t="shared" si="3"/>
        <v/>
      </c>
      <c r="C1421" t="str">
        <f>if(and(D$4&gt;1,E1421=PROSES!$D$22),,D1421)</f>
        <v/>
      </c>
      <c r="D1421" s="1" t="str">
        <f>if(and(F$4&gt;1,F1421=PROSES!$B$10),,F1421)</f>
        <v/>
      </c>
      <c r="E1421" t="str">
        <f t="shared" si="4"/>
        <v/>
      </c>
      <c r="F1421" t="str">
        <f t="shared" si="5"/>
        <v/>
      </c>
      <c r="G1421" s="1" t="str">
        <f>if(Z1421=PROSES!$E$29,T1421,)</f>
        <v/>
      </c>
      <c r="H1421" t="str">
        <f>if(X1421=PROSES!$E$29,T1421,)</f>
        <v/>
      </c>
      <c r="I1421" t="str">
        <f t="shared" si="6"/>
        <v/>
      </c>
      <c r="J1421" t="str">
        <f>if(and($K$4&gt;1,R1421=PROSES!$C$2),,K1421)</f>
        <v/>
      </c>
      <c r="K1421" s="1" t="str">
        <f>if(and($L$4&gt;1,L1421=PROSES!$B$2),,L1421)</f>
        <v/>
      </c>
      <c r="L1421" t="str">
        <f t="shared" si="7"/>
        <v/>
      </c>
      <c r="M1421" t="str">
        <f>if(Z1421=PROSES!$B$3,T1421,)</f>
        <v/>
      </c>
      <c r="N1421" t="str">
        <f>if(X1421=PROSES!$B$3,T1421,)</f>
        <v/>
      </c>
      <c r="O1421" t="str">
        <f t="shared" si="8"/>
        <v/>
      </c>
      <c r="P1421" t="str">
        <f>if(Z1421=PROSES!$B$1,T1421,)</f>
        <v/>
      </c>
      <c r="Q1421" t="str">
        <f>if(X1421=PROSES!$B$1,T1421,)</f>
        <v/>
      </c>
      <c r="R1421" t="str">
        <f t="shared" si="16"/>
        <v>MINIATURGIS GANDARIA5</v>
      </c>
      <c r="S1421" s="3"/>
      <c r="T1421" s="68" t="s">
        <v>2189</v>
      </c>
      <c r="U1421" s="68" t="s">
        <v>58</v>
      </c>
      <c r="V1421" s="68" t="s">
        <v>58</v>
      </c>
      <c r="W1421" s="68" t="s">
        <v>852</v>
      </c>
      <c r="X1421" s="68" t="s">
        <v>2190</v>
      </c>
      <c r="Y1421" s="112" t="s">
        <v>61</v>
      </c>
      <c r="Z1421" s="68" t="s">
        <v>879</v>
      </c>
      <c r="AA1421" s="112" t="s">
        <v>61</v>
      </c>
      <c r="AB1421" s="6"/>
      <c r="AC1421" s="6"/>
      <c r="AD1421" s="112">
        <v>0.0</v>
      </c>
      <c r="AE1421" s="112">
        <v>1.0</v>
      </c>
      <c r="AF1421" s="6"/>
      <c r="AG1421" s="112">
        <v>9.39</v>
      </c>
      <c r="AH1421" s="112">
        <v>1.0</v>
      </c>
      <c r="AI1421" s="68" t="s">
        <v>64</v>
      </c>
      <c r="AJ1421" s="112">
        <v>0.0</v>
      </c>
      <c r="AK1421" s="6"/>
      <c r="AL1421" s="6"/>
      <c r="AM1421" s="112">
        <v>0.0</v>
      </c>
      <c r="AN1421" s="112">
        <v>0.0</v>
      </c>
      <c r="AO1421" s="112">
        <v>100.0</v>
      </c>
      <c r="AP1421" s="112">
        <v>1.0</v>
      </c>
      <c r="AQ1421" s="112">
        <v>1.99</v>
      </c>
      <c r="AR1421" s="112">
        <v>2.25574</v>
      </c>
      <c r="AS1421" s="112">
        <v>81.3572</v>
      </c>
      <c r="AT1421" s="112">
        <v>0.338979</v>
      </c>
      <c r="AU1421" s="112">
        <v>2.230125</v>
      </c>
      <c r="AV1421" s="112">
        <v>1.74654</v>
      </c>
      <c r="AW1421" s="112">
        <v>6.68568</v>
      </c>
      <c r="AX1421" s="112">
        <v>0.0</v>
      </c>
      <c r="AY1421" s="112">
        <v>0.6904756</v>
      </c>
      <c r="AZ1421" s="112">
        <v>-8.889122</v>
      </c>
    </row>
    <row r="1422" hidden="1">
      <c r="A1422">
        <f t="shared" si="2"/>
        <v>0</v>
      </c>
      <c r="B1422" t="str">
        <f t="shared" si="3"/>
        <v/>
      </c>
      <c r="C1422" t="str">
        <f>if(and(D$4&gt;1,E1422=PROSES!$D$22),,D1422)</f>
        <v/>
      </c>
      <c r="D1422" s="1" t="str">
        <f>if(and(F$4&gt;1,F1422=PROSES!$B$10),,F1422)</f>
        <v/>
      </c>
      <c r="E1422" t="str">
        <f t="shared" si="4"/>
        <v/>
      </c>
      <c r="F1422" t="str">
        <f t="shared" si="5"/>
        <v/>
      </c>
      <c r="G1422" s="1" t="str">
        <f>if(Z1422=PROSES!$E$29,T1422,)</f>
        <v/>
      </c>
      <c r="H1422" t="str">
        <f>if(X1422=PROSES!$E$29,T1422,)</f>
        <v/>
      </c>
      <c r="I1422" t="str">
        <f t="shared" si="6"/>
        <v/>
      </c>
      <c r="J1422" t="str">
        <f>if(and($K$4&gt;1,R1422=PROSES!$C$2),,K1422)</f>
        <v/>
      </c>
      <c r="K1422" s="1" t="str">
        <f>if(and($L$4&gt;1,L1422=PROSES!$B$2),,L1422)</f>
        <v/>
      </c>
      <c r="L1422" t="str">
        <f t="shared" si="7"/>
        <v/>
      </c>
      <c r="M1422" t="str">
        <f>if(Z1422=PROSES!$B$3,T1422,)</f>
        <v/>
      </c>
      <c r="N1422" t="str">
        <f>if(X1422=PROSES!$B$3,T1422,)</f>
        <v/>
      </c>
      <c r="O1422" t="str">
        <f t="shared" si="8"/>
        <v/>
      </c>
      <c r="P1422" t="str">
        <f>if(Z1422=PROSES!$B$1,T1422,)</f>
        <v/>
      </c>
      <c r="Q1422" t="str">
        <f>if(X1422=PROSES!$B$1,T1422,)</f>
        <v/>
      </c>
      <c r="R1422" t="str">
        <f t="shared" si="16"/>
        <v>MINIATURGIS GANDARIA5</v>
      </c>
      <c r="S1422" s="3"/>
      <c r="T1422" s="68" t="s">
        <v>2191</v>
      </c>
      <c r="U1422" s="68" t="s">
        <v>58</v>
      </c>
      <c r="V1422" s="68" t="s">
        <v>58</v>
      </c>
      <c r="W1422" s="68" t="s">
        <v>852</v>
      </c>
      <c r="X1422" s="68" t="s">
        <v>2190</v>
      </c>
      <c r="Y1422" s="112" t="s">
        <v>66</v>
      </c>
      <c r="Z1422" s="68" t="s">
        <v>879</v>
      </c>
      <c r="AA1422" s="68" t="s">
        <v>66</v>
      </c>
      <c r="AB1422" s="6"/>
      <c r="AC1422" s="6"/>
      <c r="AD1422" s="112">
        <v>0.0</v>
      </c>
      <c r="AE1422" s="112">
        <v>1.0</v>
      </c>
      <c r="AF1422" s="6"/>
      <c r="AG1422" s="112">
        <v>9.39</v>
      </c>
      <c r="AH1422" s="112">
        <v>1.0</v>
      </c>
      <c r="AI1422" s="68" t="s">
        <v>64</v>
      </c>
      <c r="AJ1422" s="112">
        <v>0.0</v>
      </c>
      <c r="AK1422" s="6"/>
      <c r="AL1422" s="6"/>
      <c r="AM1422" s="112">
        <v>0.0</v>
      </c>
      <c r="AN1422" s="112">
        <v>0.0</v>
      </c>
      <c r="AO1422" s="112">
        <v>100.0</v>
      </c>
      <c r="AP1422" s="112">
        <v>1.0</v>
      </c>
      <c r="AQ1422" s="112">
        <v>1.99</v>
      </c>
      <c r="AR1422" s="112">
        <v>2.25574</v>
      </c>
      <c r="AS1422" s="112">
        <v>81.3572</v>
      </c>
      <c r="AT1422" s="112">
        <v>0.338979</v>
      </c>
      <c r="AU1422" s="112">
        <v>2.230125</v>
      </c>
      <c r="AV1422" s="112">
        <v>1.74654</v>
      </c>
      <c r="AW1422" s="112">
        <v>6.68568</v>
      </c>
      <c r="AX1422" s="112">
        <v>0.0</v>
      </c>
      <c r="AY1422" s="112">
        <v>0.6904756</v>
      </c>
      <c r="AZ1422" s="112">
        <v>-8.889122</v>
      </c>
    </row>
    <row r="1423" hidden="1">
      <c r="A1423">
        <f t="shared" si="2"/>
        <v>0</v>
      </c>
      <c r="B1423" t="str">
        <f t="shared" si="3"/>
        <v/>
      </c>
      <c r="C1423" t="str">
        <f>if(and(D$4&gt;1,E1423=PROSES!$D$22),,D1423)</f>
        <v/>
      </c>
      <c r="D1423" s="1" t="str">
        <f>if(and(F$4&gt;1,F1423=PROSES!$B$10),,F1423)</f>
        <v/>
      </c>
      <c r="E1423" t="str">
        <f t="shared" si="4"/>
        <v/>
      </c>
      <c r="F1423" t="str">
        <f t="shared" si="5"/>
        <v/>
      </c>
      <c r="G1423" s="1" t="str">
        <f>if(Z1423=PROSES!$E$29,T1423,)</f>
        <v/>
      </c>
      <c r="H1423" t="str">
        <f>if(X1423=PROSES!$E$29,T1423,)</f>
        <v/>
      </c>
      <c r="I1423" t="str">
        <f t="shared" si="6"/>
        <v/>
      </c>
      <c r="J1423" t="str">
        <f>if(and($K$4&gt;1,R1423=PROSES!$C$2),,K1423)</f>
        <v/>
      </c>
      <c r="K1423" s="1" t="str">
        <f>if(and($L$4&gt;1,L1423=PROSES!$B$2),,L1423)</f>
        <v/>
      </c>
      <c r="L1423" t="str">
        <f t="shared" si="7"/>
        <v/>
      </c>
      <c r="M1423" t="str">
        <f>if(Z1423=PROSES!$B$3,T1423,)</f>
        <v/>
      </c>
      <c r="N1423" t="str">
        <f>if(X1423=PROSES!$B$3,T1423,)</f>
        <v/>
      </c>
      <c r="O1423" t="str">
        <f t="shared" si="8"/>
        <v/>
      </c>
      <c r="P1423" t="str">
        <f>if(Z1423=PROSES!$B$1,T1423,)</f>
        <v/>
      </c>
      <c r="Q1423" t="str">
        <f>if(X1423=PROSES!$B$1,T1423,)</f>
        <v/>
      </c>
      <c r="R1423" t="str">
        <f t="shared" si="16"/>
        <v>JATIRANGON5MINIATUR</v>
      </c>
      <c r="S1423" s="3"/>
      <c r="T1423" s="68" t="s">
        <v>2192</v>
      </c>
      <c r="U1423" s="68" t="s">
        <v>58</v>
      </c>
      <c r="V1423" s="68" t="s">
        <v>58</v>
      </c>
      <c r="W1423" s="68" t="s">
        <v>282</v>
      </c>
      <c r="X1423" s="68" t="s">
        <v>554</v>
      </c>
      <c r="Y1423" s="112" t="s">
        <v>61</v>
      </c>
      <c r="Z1423" s="68" t="s">
        <v>2190</v>
      </c>
      <c r="AA1423" s="112" t="s">
        <v>66</v>
      </c>
      <c r="AB1423" s="6"/>
      <c r="AC1423" s="6"/>
      <c r="AD1423" s="112">
        <v>0.0</v>
      </c>
      <c r="AE1423" s="112">
        <v>1.0</v>
      </c>
      <c r="AF1423" s="6"/>
      <c r="AG1423" s="112">
        <v>10.2</v>
      </c>
      <c r="AH1423" s="112">
        <v>1.0</v>
      </c>
      <c r="AI1423" s="68" t="s">
        <v>64</v>
      </c>
      <c r="AJ1423" s="112">
        <v>0.0</v>
      </c>
      <c r="AK1423" s="6"/>
      <c r="AL1423" s="6"/>
      <c r="AM1423" s="112">
        <v>0.0</v>
      </c>
      <c r="AN1423" s="112">
        <v>0.0</v>
      </c>
      <c r="AO1423" s="112">
        <v>100.0</v>
      </c>
      <c r="AP1423" s="112">
        <v>1.0</v>
      </c>
      <c r="AQ1423" s="112">
        <v>1.56</v>
      </c>
      <c r="AR1423" s="112">
        <v>2.898714</v>
      </c>
      <c r="AS1423" s="112">
        <v>81.68457</v>
      </c>
      <c r="AT1423" s="112">
        <v>0.41922</v>
      </c>
      <c r="AU1423" s="112">
        <v>2.86824</v>
      </c>
      <c r="AV1423" s="112">
        <v>1.94922</v>
      </c>
      <c r="AW1423" s="112">
        <v>8.604719</v>
      </c>
      <c r="AX1423" s="112">
        <v>0.0</v>
      </c>
      <c r="AY1423" s="112">
        <v>0.6827177</v>
      </c>
      <c r="AZ1423" s="112">
        <v>-6.618521</v>
      </c>
    </row>
    <row r="1424" hidden="1">
      <c r="A1424">
        <f t="shared" si="2"/>
        <v>0</v>
      </c>
      <c r="B1424" t="str">
        <f t="shared" si="3"/>
        <v/>
      </c>
      <c r="C1424" t="str">
        <f>if(and(D$4&gt;1,E1424=PROSES!$D$22),,D1424)</f>
        <v/>
      </c>
      <c r="D1424" s="1" t="str">
        <f>if(and(F$4&gt;1,F1424=PROSES!$B$10),,F1424)</f>
        <v/>
      </c>
      <c r="E1424" t="str">
        <f t="shared" si="4"/>
        <v/>
      </c>
      <c r="F1424" t="str">
        <f t="shared" si="5"/>
        <v/>
      </c>
      <c r="G1424" s="1" t="str">
        <f>if(Z1424=PROSES!$E$29,T1424,)</f>
        <v/>
      </c>
      <c r="H1424" t="str">
        <f>if(X1424=PROSES!$E$29,T1424,)</f>
        <v/>
      </c>
      <c r="I1424" t="str">
        <f t="shared" si="6"/>
        <v/>
      </c>
      <c r="J1424" t="str">
        <f>if(and($K$4&gt;1,R1424=PROSES!$C$2),,K1424)</f>
        <v/>
      </c>
      <c r="K1424" s="1" t="str">
        <f>if(and($L$4&gt;1,L1424=PROSES!$B$2),,L1424)</f>
        <v/>
      </c>
      <c r="L1424" t="str">
        <f t="shared" si="7"/>
        <v/>
      </c>
      <c r="M1424" t="str">
        <f>if(Z1424=PROSES!$B$3,T1424,)</f>
        <v/>
      </c>
      <c r="N1424" t="str">
        <f>if(X1424=PROSES!$B$3,T1424,)</f>
        <v/>
      </c>
      <c r="O1424" t="str">
        <f t="shared" si="8"/>
        <v/>
      </c>
      <c r="P1424" t="str">
        <f>if(Z1424=PROSES!$B$1,T1424,)</f>
        <v/>
      </c>
      <c r="Q1424" t="str">
        <f>if(X1424=PROSES!$B$1,T1424,)</f>
        <v/>
      </c>
      <c r="R1424" t="str">
        <f t="shared" si="16"/>
        <v>PONDOK KELAPAMINIATUR</v>
      </c>
      <c r="S1424" s="3"/>
      <c r="T1424" s="68" t="s">
        <v>2193</v>
      </c>
      <c r="U1424" s="68" t="s">
        <v>58</v>
      </c>
      <c r="V1424" s="68" t="s">
        <v>58</v>
      </c>
      <c r="W1424" s="68" t="s">
        <v>282</v>
      </c>
      <c r="X1424" s="68" t="s">
        <v>301</v>
      </c>
      <c r="Y1424" s="112" t="s">
        <v>61</v>
      </c>
      <c r="Z1424" s="68" t="s">
        <v>2190</v>
      </c>
      <c r="AA1424" s="112" t="s">
        <v>61</v>
      </c>
      <c r="AB1424" s="6"/>
      <c r="AC1424" s="6"/>
      <c r="AD1424" s="112">
        <v>0.0</v>
      </c>
      <c r="AE1424" s="112">
        <v>1.0</v>
      </c>
      <c r="AF1424" s="6"/>
      <c r="AG1424" s="112">
        <v>6.6</v>
      </c>
      <c r="AH1424" s="112">
        <v>1.0</v>
      </c>
      <c r="AI1424" s="68" t="s">
        <v>880</v>
      </c>
      <c r="AJ1424" s="112">
        <v>0.0</v>
      </c>
      <c r="AK1424" s="6"/>
      <c r="AL1424" s="6"/>
      <c r="AM1424" s="112">
        <v>0.0</v>
      </c>
      <c r="AN1424" s="112">
        <v>0.0</v>
      </c>
      <c r="AO1424" s="112">
        <v>100.0</v>
      </c>
      <c r="AP1424" s="112">
        <v>1.0</v>
      </c>
      <c r="AQ1424" s="112">
        <v>1.56</v>
      </c>
      <c r="AR1424" s="112">
        <v>1.875639</v>
      </c>
      <c r="AS1424" s="112">
        <v>81.68457</v>
      </c>
      <c r="AT1424" s="112">
        <v>0.27126</v>
      </c>
      <c r="AU1424" s="112">
        <v>1.85592</v>
      </c>
      <c r="AV1424" s="112">
        <v>1.26126</v>
      </c>
      <c r="AW1424" s="112">
        <v>5.56776</v>
      </c>
      <c r="AX1424" s="112">
        <v>0.0</v>
      </c>
      <c r="AY1424" s="112">
        <v>0.6827177</v>
      </c>
      <c r="AZ1424" s="112">
        <v>-6.618521</v>
      </c>
    </row>
    <row r="1425" hidden="1">
      <c r="A1425">
        <f t="shared" si="2"/>
        <v>0</v>
      </c>
      <c r="B1425" t="str">
        <f t="shared" si="3"/>
        <v/>
      </c>
      <c r="C1425" t="str">
        <f>if(and(D$4&gt;1,E1425=PROSES!$D$22),,D1425)</f>
        <v/>
      </c>
      <c r="D1425" s="1" t="str">
        <f>if(and(F$4&gt;1,F1425=PROSES!$B$10),,F1425)</f>
        <v/>
      </c>
      <c r="E1425" t="str">
        <f t="shared" si="4"/>
        <v/>
      </c>
      <c r="F1425" t="str">
        <f t="shared" si="5"/>
        <v/>
      </c>
      <c r="G1425" s="1" t="str">
        <f>if(Z1425=PROSES!$E$29,T1425,)</f>
        <v/>
      </c>
      <c r="H1425" t="str">
        <f>if(X1425=PROSES!$E$29,T1425,)</f>
        <v/>
      </c>
      <c r="I1425" t="str">
        <f t="shared" si="6"/>
        <v/>
      </c>
      <c r="J1425" t="str">
        <f>if(and($K$4&gt;1,R1425=PROSES!$C$2),,K1425)</f>
        <v/>
      </c>
      <c r="K1425" s="1" t="str">
        <f>if(and($L$4&gt;1,L1425=PROSES!$B$2),,L1425)</f>
        <v/>
      </c>
      <c r="L1425" t="str">
        <f t="shared" si="7"/>
        <v/>
      </c>
      <c r="M1425" t="str">
        <f>if(Z1425=PROSES!$B$3,T1425,)</f>
        <v/>
      </c>
      <c r="N1425" t="str">
        <f>if(X1425=PROSES!$B$3,T1425,)</f>
        <v/>
      </c>
      <c r="O1425" t="str">
        <f t="shared" si="8"/>
        <v/>
      </c>
      <c r="P1425" t="str">
        <f>if(Z1425=PROSES!$B$1,T1425,)</f>
        <v/>
      </c>
      <c r="Q1425" t="str">
        <f>if(X1425=PROSES!$B$1,T1425,)</f>
        <v/>
      </c>
      <c r="R1425" t="str">
        <f t="shared" si="16"/>
        <v>TANDES5DARMO GRANDE5</v>
      </c>
      <c r="S1425" s="3"/>
      <c r="T1425" s="68" t="s">
        <v>2194</v>
      </c>
      <c r="U1425" s="68" t="s">
        <v>82</v>
      </c>
      <c r="V1425" s="68" t="s">
        <v>82</v>
      </c>
      <c r="W1425" s="68" t="s">
        <v>765</v>
      </c>
      <c r="X1425" s="68" t="s">
        <v>952</v>
      </c>
      <c r="Y1425" s="68" t="s">
        <v>85</v>
      </c>
      <c r="Z1425" s="68" t="s">
        <v>766</v>
      </c>
      <c r="AA1425" s="68" t="s">
        <v>85</v>
      </c>
      <c r="AB1425" s="6"/>
      <c r="AC1425" s="6"/>
      <c r="AD1425" s="112">
        <v>0.0</v>
      </c>
      <c r="AE1425" s="112">
        <v>1.0</v>
      </c>
      <c r="AF1425" s="6"/>
      <c r="AG1425" s="112">
        <v>4.532</v>
      </c>
      <c r="AH1425" s="112">
        <v>1.0</v>
      </c>
      <c r="AI1425" s="68" t="s">
        <v>64</v>
      </c>
      <c r="AJ1425" s="112">
        <v>0.0</v>
      </c>
      <c r="AK1425" s="6"/>
      <c r="AL1425" s="6"/>
      <c r="AM1425" s="112">
        <v>0.0</v>
      </c>
      <c r="AN1425" s="112">
        <v>0.0</v>
      </c>
      <c r="AO1425" s="112">
        <v>100.0</v>
      </c>
      <c r="AP1425" s="112">
        <v>1.0</v>
      </c>
      <c r="AQ1425" s="112">
        <v>0.74</v>
      </c>
      <c r="AR1425" s="112">
        <v>1.786183</v>
      </c>
      <c r="AS1425" s="112">
        <v>75.63232</v>
      </c>
      <c r="AT1425" s="112">
        <v>0.4432296</v>
      </c>
      <c r="AU1425" s="112">
        <v>1.730318</v>
      </c>
      <c r="AV1425" s="112">
        <v>1.520939</v>
      </c>
      <c r="AW1425" s="112">
        <v>5.569375</v>
      </c>
      <c r="AX1425" s="112">
        <v>0.0</v>
      </c>
      <c r="AY1425" s="112">
        <v>0.7441298</v>
      </c>
      <c r="AZ1425" s="112">
        <v>-1.31295</v>
      </c>
    </row>
    <row r="1426" hidden="1">
      <c r="A1426">
        <f t="shared" si="2"/>
        <v>0</v>
      </c>
      <c r="B1426" t="str">
        <f t="shared" si="3"/>
        <v/>
      </c>
      <c r="C1426" t="str">
        <f>if(and(D$4&gt;1,E1426=PROSES!$D$22),,D1426)</f>
        <v/>
      </c>
      <c r="D1426" s="1" t="str">
        <f>if(and(F$4&gt;1,F1426=PROSES!$B$10),,F1426)</f>
        <v/>
      </c>
      <c r="E1426" t="str">
        <f t="shared" si="4"/>
        <v/>
      </c>
      <c r="F1426" t="str">
        <f t="shared" si="5"/>
        <v/>
      </c>
      <c r="G1426" s="1" t="str">
        <f>if(Z1426=PROSES!$E$29,T1426,)</f>
        <v/>
      </c>
      <c r="H1426" t="str">
        <f>if(X1426=PROSES!$E$29,T1426,)</f>
        <v/>
      </c>
      <c r="I1426" t="str">
        <f t="shared" si="6"/>
        <v/>
      </c>
      <c r="J1426" t="str">
        <f>if(and($K$4&gt;1,R1426=PROSES!$C$2),,K1426)</f>
        <v/>
      </c>
      <c r="K1426" s="1" t="str">
        <f>if(and($L$4&gt;1,L1426=PROSES!$B$2),,L1426)</f>
        <v/>
      </c>
      <c r="L1426" t="str">
        <f t="shared" si="7"/>
        <v/>
      </c>
      <c r="M1426" t="str">
        <f>if(Z1426=PROSES!$B$3,T1426,)</f>
        <v/>
      </c>
      <c r="N1426" t="str">
        <f>if(X1426=PROSES!$B$3,T1426,)</f>
        <v/>
      </c>
      <c r="O1426" t="str">
        <f t="shared" si="8"/>
        <v/>
      </c>
      <c r="P1426" t="str">
        <f>if(Z1426=PROSES!$B$1,T1426,)</f>
        <v/>
      </c>
      <c r="Q1426" t="str">
        <f>if(X1426=PROSES!$B$1,T1426,)</f>
        <v/>
      </c>
      <c r="R1426" t="str">
        <f t="shared" si="16"/>
        <v>TANDES5DARMO GRANDE5</v>
      </c>
      <c r="S1426" s="3"/>
      <c r="T1426" s="68" t="s">
        <v>2195</v>
      </c>
      <c r="U1426" s="68" t="s">
        <v>82</v>
      </c>
      <c r="V1426" s="68" t="s">
        <v>82</v>
      </c>
      <c r="W1426" s="68" t="s">
        <v>765</v>
      </c>
      <c r="X1426" s="68" t="s">
        <v>952</v>
      </c>
      <c r="Y1426" s="68" t="s">
        <v>85</v>
      </c>
      <c r="Z1426" s="68" t="s">
        <v>766</v>
      </c>
      <c r="AA1426" s="68" t="s">
        <v>88</v>
      </c>
      <c r="AB1426" s="6"/>
      <c r="AC1426" s="6"/>
      <c r="AD1426" s="112">
        <v>0.0</v>
      </c>
      <c r="AE1426" s="112">
        <v>1.0</v>
      </c>
      <c r="AF1426" s="6"/>
      <c r="AG1426" s="112">
        <v>4.532</v>
      </c>
      <c r="AH1426" s="112">
        <v>1.0</v>
      </c>
      <c r="AI1426" s="68" t="s">
        <v>64</v>
      </c>
      <c r="AJ1426" s="112">
        <v>0.0</v>
      </c>
      <c r="AK1426" s="6"/>
      <c r="AL1426" s="6"/>
      <c r="AM1426" s="112">
        <v>0.0</v>
      </c>
      <c r="AN1426" s="112">
        <v>0.0</v>
      </c>
      <c r="AO1426" s="112">
        <v>100.0</v>
      </c>
      <c r="AP1426" s="112">
        <v>1.0</v>
      </c>
      <c r="AQ1426" s="112">
        <v>0.74</v>
      </c>
      <c r="AR1426" s="112">
        <v>1.786183</v>
      </c>
      <c r="AS1426" s="112">
        <v>75.63232</v>
      </c>
      <c r="AT1426" s="112">
        <v>0.4432296</v>
      </c>
      <c r="AU1426" s="112">
        <v>1.730318</v>
      </c>
      <c r="AV1426" s="112">
        <v>1.520939</v>
      </c>
      <c r="AW1426" s="112">
        <v>5.569375</v>
      </c>
      <c r="AX1426" s="112">
        <v>0.0</v>
      </c>
      <c r="AY1426" s="112">
        <v>0.7441298</v>
      </c>
      <c r="AZ1426" s="112">
        <v>-1.31295</v>
      </c>
    </row>
    <row r="1427" hidden="1">
      <c r="A1427">
        <f t="shared" si="2"/>
        <v>0</v>
      </c>
      <c r="B1427" t="str">
        <f t="shared" si="3"/>
        <v/>
      </c>
      <c r="C1427" t="str">
        <f>if(and(D$4&gt;1,E1427=PROSES!$D$22),,D1427)</f>
        <v/>
      </c>
      <c r="D1427" s="1" t="str">
        <f>if(and(F$4&gt;1,F1427=PROSES!$B$10),,F1427)</f>
        <v/>
      </c>
      <c r="E1427" t="str">
        <f t="shared" si="4"/>
        <v/>
      </c>
      <c r="F1427" t="str">
        <f t="shared" si="5"/>
        <v/>
      </c>
      <c r="G1427" s="1" t="str">
        <f>if(Z1427=PROSES!$E$29,T1427,)</f>
        <v/>
      </c>
      <c r="H1427" t="str">
        <f>if(X1427=PROSES!$E$29,T1427,)</f>
        <v/>
      </c>
      <c r="I1427" t="str">
        <f t="shared" si="6"/>
        <v/>
      </c>
      <c r="J1427" t="str">
        <f>if(and($K$4&gt;1,R1427=PROSES!$C$2),,K1427)</f>
        <v/>
      </c>
      <c r="K1427" s="1" t="str">
        <f>if(and($L$4&gt;1,L1427=PROSES!$B$2),,L1427)</f>
        <v/>
      </c>
      <c r="L1427" t="str">
        <f t="shared" si="7"/>
        <v/>
      </c>
      <c r="M1427" t="str">
        <f>if(Z1427=PROSES!$B$3,T1427,)</f>
        <v/>
      </c>
      <c r="N1427" t="str">
        <f>if(X1427=PROSES!$B$3,T1427,)</f>
        <v/>
      </c>
      <c r="O1427" t="str">
        <f t="shared" si="8"/>
        <v/>
      </c>
      <c r="P1427" t="str">
        <f>if(Z1427=PROSES!$B$1,T1427,)</f>
        <v/>
      </c>
      <c r="Q1427" t="str">
        <f>if(X1427=PROSES!$B$1,T1427,)</f>
        <v/>
      </c>
      <c r="R1427" t="str">
        <f t="shared" si="16"/>
        <v>TANDES5SAWAHAN5</v>
      </c>
      <c r="S1427" s="3"/>
      <c r="T1427" s="68" t="s">
        <v>2196</v>
      </c>
      <c r="U1427" s="68" t="s">
        <v>82</v>
      </c>
      <c r="V1427" s="68" t="s">
        <v>82</v>
      </c>
      <c r="W1427" s="114" t="s">
        <v>83</v>
      </c>
      <c r="X1427" s="68" t="s">
        <v>952</v>
      </c>
      <c r="Y1427" s="68" t="s">
        <v>85</v>
      </c>
      <c r="Z1427" s="68" t="s">
        <v>1908</v>
      </c>
      <c r="AA1427" s="68" t="s">
        <v>85</v>
      </c>
      <c r="AB1427" s="6"/>
      <c r="AC1427" s="6"/>
      <c r="AD1427" s="112">
        <v>0.0</v>
      </c>
      <c r="AE1427" s="112">
        <v>1.0</v>
      </c>
      <c r="AF1427" s="6"/>
      <c r="AG1427" s="112">
        <v>3.196</v>
      </c>
      <c r="AH1427" s="112">
        <v>1.0</v>
      </c>
      <c r="AI1427" s="68" t="s">
        <v>64</v>
      </c>
      <c r="AJ1427" s="112">
        <v>0.0</v>
      </c>
      <c r="AK1427" s="6"/>
      <c r="AL1427" s="6"/>
      <c r="AM1427" s="112">
        <v>0.0</v>
      </c>
      <c r="AN1427" s="112">
        <v>0.0</v>
      </c>
      <c r="AO1427" s="112">
        <v>100.0</v>
      </c>
      <c r="AP1427" s="112">
        <v>1.0</v>
      </c>
      <c r="AQ1427" s="112">
        <v>1.48</v>
      </c>
      <c r="AR1427" s="112">
        <v>0.6298149</v>
      </c>
      <c r="AS1427" s="112">
        <v>75.63232</v>
      </c>
      <c r="AT1427" s="112">
        <v>0.1562844</v>
      </c>
      <c r="AU1427" s="112">
        <v>0.6101164</v>
      </c>
      <c r="AV1427" s="112">
        <v>0.5362888</v>
      </c>
      <c r="AW1427" s="112">
        <v>1.963782</v>
      </c>
      <c r="AX1427" s="112">
        <v>0.0</v>
      </c>
      <c r="AY1427" s="112">
        <v>0.7441298</v>
      </c>
      <c r="AZ1427" s="112">
        <v>-1.31295</v>
      </c>
    </row>
    <row r="1428" hidden="1">
      <c r="A1428">
        <f t="shared" si="2"/>
        <v>0</v>
      </c>
      <c r="B1428" t="str">
        <f t="shared" si="3"/>
        <v/>
      </c>
      <c r="C1428" t="str">
        <f>if(and(D$4&gt;1,E1428=PROSES!$D$22),,D1428)</f>
        <v/>
      </c>
      <c r="D1428" s="1" t="str">
        <f>if(and(F$4&gt;1,F1428=PROSES!$B$10),,F1428)</f>
        <v/>
      </c>
      <c r="E1428" t="str">
        <f t="shared" si="4"/>
        <v/>
      </c>
      <c r="F1428" t="str">
        <f t="shared" si="5"/>
        <v/>
      </c>
      <c r="G1428" s="1" t="str">
        <f>if(Z1428=PROSES!$E$29,T1428,)</f>
        <v/>
      </c>
      <c r="H1428" t="str">
        <f>if(X1428=PROSES!$E$29,T1428,)</f>
        <v/>
      </c>
      <c r="I1428" t="str">
        <f t="shared" si="6"/>
        <v/>
      </c>
      <c r="J1428" t="str">
        <f>if(and($K$4&gt;1,R1428=PROSES!$C$2),,K1428)</f>
        <v/>
      </c>
      <c r="K1428" s="1" t="str">
        <f>if(and($L$4&gt;1,L1428=PROSES!$B$2),,L1428)</f>
        <v/>
      </c>
      <c r="L1428" t="str">
        <f t="shared" si="7"/>
        <v/>
      </c>
      <c r="M1428" t="str">
        <f>if(Z1428=PROSES!$B$3,T1428,)</f>
        <v/>
      </c>
      <c r="N1428" t="str">
        <f>if(X1428=PROSES!$B$3,T1428,)</f>
        <v/>
      </c>
      <c r="O1428" t="str">
        <f t="shared" si="8"/>
        <v/>
      </c>
      <c r="P1428" t="str">
        <f>if(Z1428=PROSES!$B$1,T1428,)</f>
        <v/>
      </c>
      <c r="Q1428" t="str">
        <f>if(X1428=PROSES!$B$1,T1428,)</f>
        <v/>
      </c>
      <c r="R1428" t="str">
        <f t="shared" si="16"/>
        <v>TANDES5SAWAHAN5</v>
      </c>
      <c r="S1428" s="3"/>
      <c r="T1428" s="68" t="s">
        <v>2197</v>
      </c>
      <c r="U1428" s="68" t="s">
        <v>82</v>
      </c>
      <c r="V1428" s="68" t="s">
        <v>82</v>
      </c>
      <c r="W1428" s="114" t="s">
        <v>134</v>
      </c>
      <c r="X1428" s="68" t="s">
        <v>952</v>
      </c>
      <c r="Y1428" s="68" t="s">
        <v>85</v>
      </c>
      <c r="Z1428" s="68" t="s">
        <v>1908</v>
      </c>
      <c r="AA1428" s="68" t="s">
        <v>88</v>
      </c>
      <c r="AB1428" s="6"/>
      <c r="AC1428" s="6"/>
      <c r="AD1428" s="112">
        <v>0.0</v>
      </c>
      <c r="AE1428" s="112">
        <v>1.0</v>
      </c>
      <c r="AF1428" s="6"/>
      <c r="AG1428" s="112">
        <v>3.196</v>
      </c>
      <c r="AH1428" s="112">
        <v>1.0</v>
      </c>
      <c r="AI1428" s="68" t="s">
        <v>64</v>
      </c>
      <c r="AJ1428" s="112">
        <v>0.0</v>
      </c>
      <c r="AK1428" s="6"/>
      <c r="AL1428" s="6"/>
      <c r="AM1428" s="112">
        <v>0.0</v>
      </c>
      <c r="AN1428" s="112">
        <v>0.0</v>
      </c>
      <c r="AO1428" s="112">
        <v>100.0</v>
      </c>
      <c r="AP1428" s="112">
        <v>1.0</v>
      </c>
      <c r="AQ1428" s="112">
        <v>1.2</v>
      </c>
      <c r="AR1428" s="112">
        <v>0.9058236</v>
      </c>
      <c r="AS1428" s="112">
        <v>78.06761</v>
      </c>
      <c r="AT1428" s="112">
        <v>0.1872856</v>
      </c>
      <c r="AU1428" s="112">
        <v>0.8862509</v>
      </c>
      <c r="AV1428" s="112">
        <v>0.6666856</v>
      </c>
      <c r="AW1428" s="112">
        <v>2.658752</v>
      </c>
      <c r="AX1428" s="112">
        <v>0.0</v>
      </c>
      <c r="AY1428" s="112">
        <v>0.6756974</v>
      </c>
      <c r="AZ1428" s="112">
        <v>-3.202028</v>
      </c>
    </row>
    <row r="1429" hidden="1">
      <c r="A1429">
        <f t="shared" si="2"/>
        <v>0</v>
      </c>
      <c r="B1429" t="str">
        <f t="shared" si="3"/>
        <v/>
      </c>
      <c r="C1429" t="str">
        <f>if(and(D$4&gt;1,E1429=PROSES!$D$22),,D1429)</f>
        <v/>
      </c>
      <c r="D1429" s="1" t="str">
        <f>if(and(F$4&gt;1,F1429=PROSES!$B$10),,F1429)</f>
        <v/>
      </c>
      <c r="E1429" t="str">
        <f t="shared" si="4"/>
        <v/>
      </c>
      <c r="F1429" t="str">
        <f t="shared" si="5"/>
        <v/>
      </c>
      <c r="G1429" s="1" t="str">
        <f>if(Z1429=PROSES!$E$29,T1429,)</f>
        <v/>
      </c>
      <c r="H1429" t="str">
        <f>if(X1429=PROSES!$E$29,T1429,)</f>
        <v/>
      </c>
      <c r="I1429" t="str">
        <f t="shared" si="6"/>
        <v/>
      </c>
      <c r="J1429" t="str">
        <f>if(and($K$4&gt;1,R1429=PROSES!$C$2),,K1429)</f>
        <v/>
      </c>
      <c r="K1429" s="1" t="str">
        <f>if(and($L$4&gt;1,L1429=PROSES!$B$2),,L1429)</f>
        <v/>
      </c>
      <c r="L1429" t="str">
        <f t="shared" si="7"/>
        <v/>
      </c>
      <c r="M1429" t="str">
        <f>if(Z1429=PROSES!$B$3,T1429,)</f>
        <v/>
      </c>
      <c r="N1429" t="str">
        <f>if(X1429=PROSES!$B$3,T1429,)</f>
        <v/>
      </c>
      <c r="O1429" t="str">
        <f t="shared" si="8"/>
        <v/>
      </c>
      <c r="P1429" t="str">
        <f>if(Z1429=PROSES!$B$1,T1429,)</f>
        <v/>
      </c>
      <c r="Q1429" t="str">
        <f>if(X1429=PROSES!$B$1,T1429,)</f>
        <v/>
      </c>
      <c r="R1429" t="str">
        <f t="shared" si="16"/>
        <v>TANGERANG BARUPLTU TELUK NAGA 5</v>
      </c>
      <c r="S1429" s="3"/>
      <c r="T1429" s="68" t="s">
        <v>2198</v>
      </c>
      <c r="U1429" s="68" t="s">
        <v>58</v>
      </c>
      <c r="V1429" s="68" t="s">
        <v>58</v>
      </c>
      <c r="W1429" s="114" t="s">
        <v>807</v>
      </c>
      <c r="X1429" s="116" t="s">
        <v>615</v>
      </c>
      <c r="Y1429" s="68" t="s">
        <v>66</v>
      </c>
      <c r="Z1429" s="68" t="s">
        <v>2199</v>
      </c>
      <c r="AA1429" s="68" t="s">
        <v>66</v>
      </c>
      <c r="AB1429" s="6"/>
      <c r="AC1429" s="6"/>
      <c r="AD1429" s="112">
        <v>0.0</v>
      </c>
      <c r="AE1429" s="112">
        <v>1.0</v>
      </c>
      <c r="AF1429" s="6"/>
      <c r="AG1429" s="112">
        <v>21.23</v>
      </c>
      <c r="AH1429" s="112">
        <v>1.0</v>
      </c>
      <c r="AI1429" s="68" t="s">
        <v>64</v>
      </c>
      <c r="AJ1429" s="112">
        <v>0.0</v>
      </c>
      <c r="AK1429" s="6"/>
      <c r="AL1429" s="6"/>
      <c r="AM1429" s="112">
        <v>0.0</v>
      </c>
      <c r="AN1429" s="112">
        <v>0.0</v>
      </c>
      <c r="AO1429" s="112">
        <v>100.0</v>
      </c>
      <c r="AP1429" s="112">
        <v>1.0</v>
      </c>
      <c r="AQ1429" s="112">
        <v>2.73</v>
      </c>
      <c r="AR1429" s="112">
        <v>6.035447</v>
      </c>
      <c r="AS1429" s="112">
        <v>82.725</v>
      </c>
      <c r="AT1429" s="112">
        <v>0.76428</v>
      </c>
      <c r="AU1429" s="112">
        <v>5.98686</v>
      </c>
      <c r="AV1429" s="112">
        <v>3.37557</v>
      </c>
      <c r="AW1429" s="112">
        <v>17.4086</v>
      </c>
      <c r="AX1429" s="112">
        <v>0.0</v>
      </c>
      <c r="AY1429" s="112">
        <v>0.6470905</v>
      </c>
      <c r="AZ1429" s="112">
        <v>-5.602889</v>
      </c>
    </row>
    <row r="1430" hidden="1">
      <c r="A1430">
        <f t="shared" si="2"/>
        <v>0</v>
      </c>
      <c r="B1430" t="str">
        <f t="shared" si="3"/>
        <v/>
      </c>
      <c r="C1430" t="str">
        <f>if(and(D$4&gt;1,E1430=PROSES!$D$22),,D1430)</f>
        <v/>
      </c>
      <c r="D1430" s="1" t="str">
        <f>if(and(F$4&gt;1,F1430=PROSES!$B$10),,F1430)</f>
        <v/>
      </c>
      <c r="E1430" t="str">
        <f t="shared" si="4"/>
        <v/>
      </c>
      <c r="F1430" t="str">
        <f t="shared" si="5"/>
        <v/>
      </c>
      <c r="G1430" s="1" t="str">
        <f>if(Z1430=PROSES!$E$29,T1430,)</f>
        <v/>
      </c>
      <c r="H1430" t="str">
        <f>if(X1430=PROSES!$E$29,T1430,)</f>
        <v/>
      </c>
      <c r="I1430" t="str">
        <f t="shared" si="6"/>
        <v/>
      </c>
      <c r="J1430" t="str">
        <f>if(and($K$4&gt;1,R1430=PROSES!$C$2),,K1430)</f>
        <v/>
      </c>
      <c r="K1430" s="1" t="str">
        <f>if(and($L$4&gt;1,L1430=PROSES!$B$2),,L1430)</f>
        <v/>
      </c>
      <c r="L1430" t="str">
        <f t="shared" si="7"/>
        <v/>
      </c>
      <c r="M1430" t="str">
        <f>if(Z1430=PROSES!$B$3,T1430,)</f>
        <v/>
      </c>
      <c r="N1430" t="str">
        <f>if(X1430=PROSES!$B$3,T1430,)</f>
        <v/>
      </c>
      <c r="O1430" t="str">
        <f t="shared" si="8"/>
        <v/>
      </c>
      <c r="P1430" t="str">
        <f>if(Z1430=PROSES!$B$1,T1430,)</f>
        <v/>
      </c>
      <c r="Q1430" t="str">
        <f>if(X1430=PROSES!$B$1,T1430,)</f>
        <v/>
      </c>
      <c r="R1430" t="str">
        <f t="shared" si="16"/>
        <v>PLTU TELUK NAGA 5TANGERANG BARU</v>
      </c>
      <c r="S1430" s="3"/>
      <c r="T1430" s="68" t="s">
        <v>2200</v>
      </c>
      <c r="U1430" s="68" t="s">
        <v>58</v>
      </c>
      <c r="V1430" s="68" t="s">
        <v>58</v>
      </c>
      <c r="W1430" s="114" t="s">
        <v>807</v>
      </c>
      <c r="X1430" s="68" t="s">
        <v>2199</v>
      </c>
      <c r="Y1430" s="68" t="s">
        <v>66</v>
      </c>
      <c r="Z1430" s="68" t="s">
        <v>615</v>
      </c>
      <c r="AA1430" s="68" t="s">
        <v>61</v>
      </c>
      <c r="AB1430" s="6"/>
      <c r="AC1430" s="6"/>
      <c r="AD1430" s="112">
        <v>0.0</v>
      </c>
      <c r="AE1430" s="112">
        <v>1.0</v>
      </c>
      <c r="AF1430" s="6"/>
      <c r="AG1430" s="112">
        <v>21.23</v>
      </c>
      <c r="AH1430" s="112">
        <v>1.0</v>
      </c>
      <c r="AI1430" s="68" t="s">
        <v>64</v>
      </c>
      <c r="AJ1430" s="112">
        <v>0.0</v>
      </c>
      <c r="AK1430" s="6"/>
      <c r="AL1430" s="6"/>
      <c r="AM1430" s="112">
        <v>0.0</v>
      </c>
      <c r="AN1430" s="112">
        <v>0.0</v>
      </c>
      <c r="AO1430" s="112">
        <v>100.0</v>
      </c>
      <c r="AP1430" s="112">
        <v>1.0</v>
      </c>
      <c r="AQ1430" s="112">
        <v>2.73</v>
      </c>
      <c r="AR1430" s="112">
        <v>6.035447</v>
      </c>
      <c r="AS1430" s="112">
        <v>82.725</v>
      </c>
      <c r="AT1430" s="112">
        <v>0.76428</v>
      </c>
      <c r="AU1430" s="112">
        <v>5.98686</v>
      </c>
      <c r="AV1430" s="112">
        <v>3.37557</v>
      </c>
      <c r="AW1430" s="112">
        <v>17.4086</v>
      </c>
      <c r="AX1430" s="112">
        <v>0.0</v>
      </c>
      <c r="AY1430" s="112">
        <v>0.6470905</v>
      </c>
      <c r="AZ1430" s="112">
        <v>-5.602889</v>
      </c>
    </row>
    <row r="1431" hidden="1">
      <c r="A1431">
        <f t="shared" si="2"/>
        <v>0</v>
      </c>
      <c r="B1431" t="str">
        <f t="shared" si="3"/>
        <v/>
      </c>
      <c r="C1431" t="str">
        <f>if(and(D$4&gt;1,E1431=PROSES!$D$22),,D1431)</f>
        <v/>
      </c>
      <c r="D1431" s="1" t="str">
        <f>if(and(F$4&gt;1,F1431=PROSES!$B$10),,F1431)</f>
        <v/>
      </c>
      <c r="E1431" t="str">
        <f t="shared" si="4"/>
        <v/>
      </c>
      <c r="F1431" t="str">
        <f t="shared" si="5"/>
        <v/>
      </c>
      <c r="G1431" s="1" t="str">
        <f>if(Z1431=PROSES!$E$29,T1431,)</f>
        <v/>
      </c>
      <c r="H1431" t="str">
        <f>if(X1431=PROSES!$E$29,T1431,)</f>
        <v/>
      </c>
      <c r="I1431" t="str">
        <f t="shared" si="6"/>
        <v/>
      </c>
      <c r="J1431" t="str">
        <f>if(and($K$4&gt;1,R1431=PROSES!$C$2),,K1431)</f>
        <v/>
      </c>
      <c r="K1431" s="1" t="str">
        <f>if(and($L$4&gt;1,L1431=PROSES!$B$2),,L1431)</f>
        <v/>
      </c>
      <c r="L1431" t="str">
        <f t="shared" si="7"/>
        <v/>
      </c>
      <c r="M1431" t="str">
        <f>if(Z1431=PROSES!$B$3,T1431,)</f>
        <v/>
      </c>
      <c r="N1431" t="str">
        <f>if(X1431=PROSES!$B$3,T1431,)</f>
        <v/>
      </c>
      <c r="O1431" t="str">
        <f t="shared" si="8"/>
        <v/>
      </c>
      <c r="P1431" t="str">
        <f>if(Z1431=PROSES!$B$1,T1431,)</f>
        <v/>
      </c>
      <c r="Q1431" t="str">
        <f>if(X1431=PROSES!$B$1,T1431,)</f>
        <v/>
      </c>
      <c r="R1431" t="str">
        <f t="shared" si="16"/>
        <v>PLTU TELUK NAGA 5TELUK NAGA BARU</v>
      </c>
      <c r="S1431" s="3"/>
      <c r="T1431" s="68" t="s">
        <v>4045</v>
      </c>
      <c r="U1431" s="68" t="s">
        <v>58</v>
      </c>
      <c r="V1431" s="68" t="s">
        <v>58</v>
      </c>
      <c r="W1431" s="114" t="s">
        <v>807</v>
      </c>
      <c r="X1431" s="68" t="s">
        <v>2199</v>
      </c>
      <c r="Y1431" s="68" t="s">
        <v>66</v>
      </c>
      <c r="Z1431" s="68" t="s">
        <v>4046</v>
      </c>
      <c r="AA1431" s="68" t="s">
        <v>66</v>
      </c>
      <c r="AB1431" s="6"/>
      <c r="AC1431" s="6"/>
      <c r="AD1431" s="112">
        <v>0.0</v>
      </c>
      <c r="AE1431" s="112">
        <v>1.0</v>
      </c>
      <c r="AF1431" s="6"/>
      <c r="AG1431" s="112">
        <v>25.588</v>
      </c>
      <c r="AH1431" s="112">
        <v>1.0</v>
      </c>
      <c r="AI1431" s="68" t="s">
        <v>64</v>
      </c>
      <c r="AJ1431" s="112">
        <v>0.0</v>
      </c>
      <c r="AK1431" s="6"/>
      <c r="AL1431" s="6"/>
      <c r="AM1431" s="112">
        <v>0.0</v>
      </c>
      <c r="AN1431" s="112">
        <v>0.0</v>
      </c>
      <c r="AO1431" s="112">
        <v>100.0</v>
      </c>
      <c r="AP1431" s="112">
        <v>1.0</v>
      </c>
      <c r="AQ1431" s="112">
        <v>2.73</v>
      </c>
      <c r="AR1431" s="112">
        <v>7.274376</v>
      </c>
      <c r="AS1431" s="112">
        <v>82.725</v>
      </c>
      <c r="AT1431" s="112">
        <v>0.9211679</v>
      </c>
      <c r="AU1431" s="112">
        <v>7.215816</v>
      </c>
      <c r="AV1431" s="112">
        <v>4.068492</v>
      </c>
      <c r="AW1431" s="112">
        <v>20.98216</v>
      </c>
      <c r="AX1431" s="112">
        <v>0.0</v>
      </c>
      <c r="AY1431" s="112">
        <v>0.6470905</v>
      </c>
      <c r="AZ1431" s="112">
        <v>-5.602889</v>
      </c>
    </row>
    <row r="1432" hidden="1">
      <c r="A1432">
        <f t="shared" si="2"/>
        <v>0</v>
      </c>
      <c r="B1432" t="str">
        <f t="shared" si="3"/>
        <v/>
      </c>
      <c r="C1432" t="str">
        <f>if(and(D$4&gt;1,E1432=PROSES!$D$22),,D1432)</f>
        <v/>
      </c>
      <c r="D1432" s="1" t="str">
        <f>if(and(F$4&gt;1,F1432=PROSES!$B$10),,F1432)</f>
        <v/>
      </c>
      <c r="E1432" t="str">
        <f t="shared" si="4"/>
        <v/>
      </c>
      <c r="F1432" t="str">
        <f t="shared" si="5"/>
        <v/>
      </c>
      <c r="G1432" s="1" t="str">
        <f>if(Z1432=PROSES!$E$29,T1432,)</f>
        <v/>
      </c>
      <c r="H1432" t="str">
        <f>if(X1432=PROSES!$E$29,T1432,)</f>
        <v/>
      </c>
      <c r="I1432" t="str">
        <f t="shared" si="6"/>
        <v/>
      </c>
      <c r="J1432" t="str">
        <f>if(and($K$4&gt;1,R1432=PROSES!$C$2),,K1432)</f>
        <v/>
      </c>
      <c r="K1432" s="1" t="str">
        <f>if(and($L$4&gt;1,L1432=PROSES!$B$2),,L1432)</f>
        <v/>
      </c>
      <c r="L1432" t="str">
        <f t="shared" si="7"/>
        <v/>
      </c>
      <c r="M1432" t="str">
        <f>if(Z1432=PROSES!$B$3,T1432,)</f>
        <v/>
      </c>
      <c r="N1432" t="str">
        <f>if(X1432=PROSES!$B$3,T1432,)</f>
        <v/>
      </c>
      <c r="O1432" t="str">
        <f t="shared" si="8"/>
        <v/>
      </c>
      <c r="P1432" t="str">
        <f>if(Z1432=PROSES!$B$1,T1432,)</f>
        <v/>
      </c>
      <c r="Q1432" t="str">
        <f>if(X1432=PROSES!$B$1,T1432,)</f>
        <v/>
      </c>
      <c r="R1432" t="str">
        <f t="shared" si="16"/>
        <v>PLTU TELUK NAGA 5TELUK NAGA BARU</v>
      </c>
      <c r="S1432" s="3"/>
      <c r="T1432" s="68" t="s">
        <v>4047</v>
      </c>
      <c r="U1432" s="68" t="s">
        <v>58</v>
      </c>
      <c r="V1432" s="68" t="s">
        <v>58</v>
      </c>
      <c r="W1432" s="114" t="s">
        <v>807</v>
      </c>
      <c r="X1432" s="68" t="s">
        <v>2199</v>
      </c>
      <c r="Y1432" s="68" t="s">
        <v>66</v>
      </c>
      <c r="Z1432" s="68" t="s">
        <v>4046</v>
      </c>
      <c r="AA1432" s="68" t="s">
        <v>61</v>
      </c>
      <c r="AB1432" s="6"/>
      <c r="AC1432" s="6"/>
      <c r="AD1432" s="112">
        <v>0.0</v>
      </c>
      <c r="AE1432" s="112">
        <v>1.0</v>
      </c>
      <c r="AF1432" s="6"/>
      <c r="AG1432" s="112">
        <v>25.588</v>
      </c>
      <c r="AH1432" s="112">
        <v>1.0</v>
      </c>
      <c r="AI1432" s="68" t="s">
        <v>64</v>
      </c>
      <c r="AJ1432" s="112">
        <v>0.0</v>
      </c>
      <c r="AK1432" s="6"/>
      <c r="AL1432" s="6"/>
      <c r="AM1432" s="112">
        <v>0.0</v>
      </c>
      <c r="AN1432" s="112">
        <v>0.0</v>
      </c>
      <c r="AO1432" s="112">
        <v>100.0</v>
      </c>
      <c r="AP1432" s="112">
        <v>1.0</v>
      </c>
      <c r="AQ1432" s="112">
        <v>2.73</v>
      </c>
      <c r="AR1432" s="112">
        <v>7.274376</v>
      </c>
      <c r="AS1432" s="112">
        <v>82.725</v>
      </c>
      <c r="AT1432" s="112">
        <v>0.9211679</v>
      </c>
      <c r="AU1432" s="112">
        <v>7.215816</v>
      </c>
      <c r="AV1432" s="112">
        <v>4.068492</v>
      </c>
      <c r="AW1432" s="112">
        <v>20.98216</v>
      </c>
      <c r="AX1432" s="112">
        <v>0.0</v>
      </c>
      <c r="AY1432" s="112">
        <v>0.6470905</v>
      </c>
      <c r="AZ1432" s="112">
        <v>-5.602889</v>
      </c>
    </row>
    <row r="1433" hidden="1">
      <c r="A1433">
        <f t="shared" si="2"/>
        <v>0</v>
      </c>
      <c r="B1433" t="str">
        <f t="shared" si="3"/>
        <v/>
      </c>
      <c r="C1433" t="str">
        <f>if(and(D$4&gt;1,E1433=PROSES!$D$22),,D1433)</f>
        <v/>
      </c>
      <c r="D1433" s="1" t="str">
        <f>if(and(F$4&gt;1,F1433=PROSES!$B$10),,F1433)</f>
        <v/>
      </c>
      <c r="E1433" t="str">
        <f t="shared" si="4"/>
        <v/>
      </c>
      <c r="F1433" t="str">
        <f t="shared" si="5"/>
        <v/>
      </c>
      <c r="G1433" s="1" t="str">
        <f>if(Z1433=PROSES!$E$29,T1433,)</f>
        <v/>
      </c>
      <c r="H1433" t="str">
        <f>if(X1433=PROSES!$E$29,T1433,)</f>
        <v/>
      </c>
      <c r="I1433" t="str">
        <f t="shared" si="6"/>
        <v/>
      </c>
      <c r="J1433" t="str">
        <f>if(and($K$4&gt;1,R1433=PROSES!$C$2),,K1433)</f>
        <v/>
      </c>
      <c r="K1433" s="1" t="str">
        <f>if(and($L$4&gt;1,L1433=PROSES!$B$2),,L1433)</f>
        <v/>
      </c>
      <c r="L1433" t="str">
        <f t="shared" si="7"/>
        <v/>
      </c>
      <c r="M1433" t="str">
        <f>if(Z1433=PROSES!$B$3,T1433,)</f>
        <v/>
      </c>
      <c r="N1433" t="str">
        <f>if(X1433=PROSES!$B$3,T1433,)</f>
        <v/>
      </c>
      <c r="O1433" t="str">
        <f t="shared" si="8"/>
        <v/>
      </c>
      <c r="P1433" t="str">
        <f>if(Z1433=PROSES!$B$1,T1433,)</f>
        <v/>
      </c>
      <c r="Q1433" t="str">
        <f>if(X1433=PROSES!$B$1,T1433,)</f>
        <v/>
      </c>
      <c r="R1433" t="str">
        <f t="shared" si="16"/>
        <v>TELUK NAGA BARUTELUK NAGA</v>
      </c>
      <c r="S1433" s="3"/>
      <c r="T1433" s="68" t="s">
        <v>4048</v>
      </c>
      <c r="U1433" s="68" t="s">
        <v>58</v>
      </c>
      <c r="V1433" s="68" t="s">
        <v>58</v>
      </c>
      <c r="W1433" s="114" t="s">
        <v>807</v>
      </c>
      <c r="X1433" s="68" t="s">
        <v>4046</v>
      </c>
      <c r="Y1433" s="68" t="s">
        <v>61</v>
      </c>
      <c r="Z1433" s="68" t="s">
        <v>2064</v>
      </c>
      <c r="AA1433" s="115">
        <v>44232.0</v>
      </c>
      <c r="AB1433" s="6"/>
      <c r="AC1433" s="6"/>
      <c r="AD1433" s="112">
        <v>0.0</v>
      </c>
      <c r="AE1433" s="112">
        <v>1.0</v>
      </c>
      <c r="AF1433" s="6"/>
      <c r="AG1433" s="112">
        <v>6.132</v>
      </c>
      <c r="AH1433" s="112">
        <v>1.0</v>
      </c>
      <c r="AI1433" s="68" t="s">
        <v>64</v>
      </c>
      <c r="AJ1433" s="112">
        <v>0.0</v>
      </c>
      <c r="AK1433" s="6"/>
      <c r="AL1433" s="6"/>
      <c r="AM1433" s="112">
        <v>0.0</v>
      </c>
      <c r="AN1433" s="112">
        <v>0.0</v>
      </c>
      <c r="AO1433" s="112">
        <v>100.0</v>
      </c>
      <c r="AP1433" s="112">
        <v>1.0</v>
      </c>
      <c r="AQ1433" s="112">
        <v>2.73</v>
      </c>
      <c r="AR1433" s="112">
        <v>1.743258</v>
      </c>
      <c r="AS1433" s="112">
        <v>82.725</v>
      </c>
      <c r="AT1433" s="112">
        <v>0.220752</v>
      </c>
      <c r="AU1433" s="112">
        <v>1.729224</v>
      </c>
      <c r="AV1433" s="112">
        <v>0.974988</v>
      </c>
      <c r="AW1433" s="112">
        <v>5.02824</v>
      </c>
      <c r="AX1433" s="112">
        <v>0.0</v>
      </c>
      <c r="AY1433" s="112">
        <v>0.6470905</v>
      </c>
      <c r="AZ1433" s="112">
        <v>-5.602889</v>
      </c>
    </row>
    <row r="1434" hidden="1">
      <c r="A1434">
        <f t="shared" si="2"/>
        <v>0</v>
      </c>
      <c r="B1434" t="str">
        <f t="shared" si="3"/>
        <v/>
      </c>
      <c r="C1434" t="str">
        <f>if(and(D$4&gt;1,E1434=PROSES!$D$22),,D1434)</f>
        <v/>
      </c>
      <c r="D1434" s="1" t="str">
        <f>if(and(F$4&gt;1,F1434=PROSES!$B$10),,F1434)</f>
        <v/>
      </c>
      <c r="E1434" t="str">
        <f t="shared" si="4"/>
        <v/>
      </c>
      <c r="F1434" t="str">
        <f t="shared" si="5"/>
        <v/>
      </c>
      <c r="G1434" s="1" t="str">
        <f>if(Z1434=PROSES!$E$29,T1434,)</f>
        <v/>
      </c>
      <c r="H1434" t="str">
        <f>if(X1434=PROSES!$E$29,T1434,)</f>
        <v/>
      </c>
      <c r="I1434" t="str">
        <f t="shared" si="6"/>
        <v/>
      </c>
      <c r="J1434" t="str">
        <f>if(and($K$4&gt;1,R1434=PROSES!$C$2),,K1434)</f>
        <v/>
      </c>
      <c r="K1434" s="1" t="str">
        <f>if(and($L$4&gt;1,L1434=PROSES!$B$2),,L1434)</f>
        <v/>
      </c>
      <c r="L1434" t="str">
        <f t="shared" si="7"/>
        <v/>
      </c>
      <c r="M1434" t="str">
        <f>if(Z1434=PROSES!$B$3,T1434,)</f>
        <v/>
      </c>
      <c r="N1434" t="str">
        <f>if(X1434=PROSES!$B$3,T1434,)</f>
        <v/>
      </c>
      <c r="O1434" t="str">
        <f t="shared" si="8"/>
        <v/>
      </c>
      <c r="P1434" t="str">
        <f>if(Z1434=PROSES!$B$1,T1434,)</f>
        <v/>
      </c>
      <c r="Q1434" t="str">
        <f>if(X1434=PROSES!$B$1,T1434,)</f>
        <v/>
      </c>
      <c r="R1434" t="str">
        <f t="shared" si="16"/>
        <v>TELUK NAGATELUK NAGA BARU</v>
      </c>
      <c r="S1434" s="3"/>
      <c r="T1434" s="68" t="s">
        <v>4049</v>
      </c>
      <c r="U1434" s="68" t="s">
        <v>58</v>
      </c>
      <c r="V1434" s="68" t="s">
        <v>58</v>
      </c>
      <c r="W1434" s="114" t="s">
        <v>807</v>
      </c>
      <c r="X1434" s="68" t="s">
        <v>2064</v>
      </c>
      <c r="Y1434" s="115">
        <v>44232.0</v>
      </c>
      <c r="Z1434" s="68" t="s">
        <v>4046</v>
      </c>
      <c r="AA1434" s="68" t="s">
        <v>66</v>
      </c>
      <c r="AB1434" s="6"/>
      <c r="AC1434" s="6"/>
      <c r="AD1434" s="112">
        <v>0.0</v>
      </c>
      <c r="AE1434" s="112">
        <v>1.0</v>
      </c>
      <c r="AF1434" s="6"/>
      <c r="AG1434" s="112">
        <v>6.132</v>
      </c>
      <c r="AH1434" s="112">
        <v>1.0</v>
      </c>
      <c r="AI1434" s="68" t="s">
        <v>64</v>
      </c>
      <c r="AJ1434" s="112">
        <v>0.0</v>
      </c>
      <c r="AK1434" s="6"/>
      <c r="AL1434" s="6"/>
      <c r="AM1434" s="112">
        <v>0.0</v>
      </c>
      <c r="AN1434" s="112">
        <v>0.0</v>
      </c>
      <c r="AO1434" s="112">
        <v>100.0</v>
      </c>
      <c r="AP1434" s="112">
        <v>1.0</v>
      </c>
      <c r="AQ1434" s="112">
        <v>2.73</v>
      </c>
      <c r="AR1434" s="112">
        <v>1.743258</v>
      </c>
      <c r="AS1434" s="112">
        <v>82.725</v>
      </c>
      <c r="AT1434" s="112">
        <v>0.220752</v>
      </c>
      <c r="AU1434" s="112">
        <v>1.729224</v>
      </c>
      <c r="AV1434" s="112">
        <v>0.974988</v>
      </c>
      <c r="AW1434" s="112">
        <v>5.02824</v>
      </c>
      <c r="AX1434" s="112">
        <v>0.0</v>
      </c>
      <c r="AY1434" s="112">
        <v>0.6470905</v>
      </c>
      <c r="AZ1434" s="112">
        <v>-5.602889</v>
      </c>
    </row>
    <row r="1435" hidden="1">
      <c r="A1435">
        <f t="shared" si="2"/>
        <v>0</v>
      </c>
      <c r="B1435" t="str">
        <f t="shared" si="3"/>
        <v/>
      </c>
      <c r="C1435" t="str">
        <f>if(and(D$4&gt;1,E1435=PROSES!$D$22),,D1435)</f>
        <v/>
      </c>
      <c r="D1435" s="1" t="str">
        <f>if(and(F$4&gt;1,F1435=PROSES!$B$10),,F1435)</f>
        <v/>
      </c>
      <c r="E1435" t="str">
        <f t="shared" si="4"/>
        <v/>
      </c>
      <c r="F1435" t="str">
        <f t="shared" si="5"/>
        <v/>
      </c>
      <c r="G1435" s="1" t="str">
        <f>if(Z1435=PROSES!$E$29,T1435,)</f>
        <v/>
      </c>
      <c r="H1435" t="str">
        <f>if(X1435=PROSES!$E$29,T1435,)</f>
        <v/>
      </c>
      <c r="I1435" t="str">
        <f t="shared" si="6"/>
        <v/>
      </c>
      <c r="J1435" t="str">
        <f>if(and($K$4&gt;1,R1435=PROSES!$C$2),,K1435)</f>
        <v/>
      </c>
      <c r="K1435" s="1" t="str">
        <f>if(and($L$4&gt;1,L1435=PROSES!$B$2),,L1435)</f>
        <v/>
      </c>
      <c r="L1435" t="str">
        <f t="shared" si="7"/>
        <v/>
      </c>
      <c r="M1435" t="str">
        <f>if(Z1435=PROSES!$B$3,T1435,)</f>
        <v/>
      </c>
      <c r="N1435" t="str">
        <f>if(X1435=PROSES!$B$3,T1435,)</f>
        <v/>
      </c>
      <c r="O1435" t="str">
        <f t="shared" si="8"/>
        <v/>
      </c>
      <c r="P1435" t="str">
        <f>if(Z1435=PROSES!$B$1,T1435,)</f>
        <v/>
      </c>
      <c r="Q1435" t="str">
        <f>if(X1435=PROSES!$B$1,T1435,)</f>
        <v/>
      </c>
      <c r="R1435" t="str">
        <f t="shared" si="16"/>
        <v>JEMBER5TANGGUL5</v>
      </c>
      <c r="S1435" s="3"/>
      <c r="T1435" s="68" t="s">
        <v>2203</v>
      </c>
      <c r="U1435" s="68" t="s">
        <v>82</v>
      </c>
      <c r="V1435" s="68" t="s">
        <v>82</v>
      </c>
      <c r="W1435" s="114" t="s">
        <v>315</v>
      </c>
      <c r="X1435" s="68" t="s">
        <v>343</v>
      </c>
      <c r="Y1435" s="68" t="s">
        <v>88</v>
      </c>
      <c r="Z1435" s="68" t="s">
        <v>1316</v>
      </c>
      <c r="AA1435" s="68" t="s">
        <v>85</v>
      </c>
      <c r="AB1435" s="6"/>
      <c r="AC1435" s="6"/>
      <c r="AD1435" s="112">
        <v>0.0</v>
      </c>
      <c r="AE1435" s="112">
        <v>1.0</v>
      </c>
      <c r="AF1435" s="6"/>
      <c r="AG1435" s="112">
        <v>30.401</v>
      </c>
      <c r="AH1435" s="112">
        <v>1.0</v>
      </c>
      <c r="AI1435" s="68" t="s">
        <v>64</v>
      </c>
      <c r="AJ1435" s="112">
        <v>0.0</v>
      </c>
      <c r="AK1435" s="6"/>
      <c r="AL1435" s="6"/>
      <c r="AM1435" s="112">
        <v>0.0</v>
      </c>
      <c r="AN1435" s="112">
        <v>0.0</v>
      </c>
      <c r="AO1435" s="112">
        <v>100.0</v>
      </c>
      <c r="AP1435" s="112">
        <v>1.0</v>
      </c>
      <c r="AQ1435" s="112">
        <v>0.74</v>
      </c>
      <c r="AR1435" s="112">
        <v>12.04131</v>
      </c>
      <c r="AS1435" s="112">
        <v>77.04442</v>
      </c>
      <c r="AT1435" s="112">
        <v>2.699609</v>
      </c>
      <c r="AU1435" s="112">
        <v>11.73479</v>
      </c>
      <c r="AV1435" s="112">
        <v>7.265839</v>
      </c>
      <c r="AW1435" s="112">
        <v>35.20436</v>
      </c>
      <c r="AX1435" s="112">
        <v>0.0</v>
      </c>
      <c r="AY1435" s="112">
        <v>0.6618785</v>
      </c>
      <c r="AZ1435" s="112">
        <v>1.945686</v>
      </c>
    </row>
    <row r="1436" hidden="1">
      <c r="A1436">
        <f t="shared" si="2"/>
        <v>0</v>
      </c>
      <c r="B1436" t="str">
        <f t="shared" si="3"/>
        <v/>
      </c>
      <c r="C1436" t="str">
        <f>if(and(D$4&gt;1,E1436=PROSES!$D$22),,D1436)</f>
        <v/>
      </c>
      <c r="D1436" s="1" t="str">
        <f>if(and(F$4&gt;1,F1436=PROSES!$B$10),,F1436)</f>
        <v/>
      </c>
      <c r="E1436" t="str">
        <f t="shared" si="4"/>
        <v/>
      </c>
      <c r="F1436" t="str">
        <f t="shared" si="5"/>
        <v/>
      </c>
      <c r="G1436" s="1" t="str">
        <f>if(Z1436=PROSES!$E$29,T1436,)</f>
        <v/>
      </c>
      <c r="H1436" t="str">
        <f>if(X1436=PROSES!$E$29,T1436,)</f>
        <v/>
      </c>
      <c r="I1436" t="str">
        <f t="shared" si="6"/>
        <v/>
      </c>
      <c r="J1436" t="str">
        <f>if(and($K$4&gt;1,R1436=PROSES!$C$2),,K1436)</f>
        <v/>
      </c>
      <c r="K1436" s="1" t="str">
        <f>if(and($L$4&gt;1,L1436=PROSES!$B$2),,L1436)</f>
        <v/>
      </c>
      <c r="L1436" t="str">
        <f t="shared" si="7"/>
        <v/>
      </c>
      <c r="M1436" t="str">
        <f>if(Z1436=PROSES!$B$3,T1436,)</f>
        <v/>
      </c>
      <c r="N1436" t="str">
        <f>if(X1436=PROSES!$B$3,T1436,)</f>
        <v/>
      </c>
      <c r="O1436" t="str">
        <f t="shared" si="8"/>
        <v/>
      </c>
      <c r="P1436" t="str">
        <f>if(Z1436=PROSES!$B$1,T1436,)</f>
        <v/>
      </c>
      <c r="Q1436" t="str">
        <f>if(X1436=PROSES!$B$1,T1436,)</f>
        <v/>
      </c>
      <c r="R1436" t="str">
        <f t="shared" si="16"/>
        <v>TASIKMALAYA BARU7</v>
      </c>
      <c r="S1436" s="3"/>
      <c r="T1436" s="68" t="s">
        <v>4050</v>
      </c>
      <c r="U1436" s="68" t="s">
        <v>75</v>
      </c>
      <c r="V1436" s="68" t="s">
        <v>75</v>
      </c>
      <c r="W1436" s="114" t="s">
        <v>562</v>
      </c>
      <c r="X1436" s="68" t="s">
        <v>784</v>
      </c>
      <c r="Y1436" s="68" t="s">
        <v>78</v>
      </c>
      <c r="Z1436" s="68"/>
      <c r="AA1436" s="68" t="s">
        <v>3775</v>
      </c>
      <c r="AB1436" s="6"/>
      <c r="AC1436" s="6"/>
      <c r="AD1436" s="112">
        <v>0.0</v>
      </c>
      <c r="AE1436" s="112">
        <v>1.0</v>
      </c>
      <c r="AF1436" s="6"/>
      <c r="AG1436" s="112">
        <v>88.517</v>
      </c>
      <c r="AH1436" s="112">
        <v>1.0</v>
      </c>
      <c r="AI1436" s="68" t="s">
        <v>64</v>
      </c>
      <c r="AJ1436" s="112">
        <v>0.0</v>
      </c>
      <c r="AK1436" s="6"/>
      <c r="AL1436" s="6"/>
      <c r="AM1436" s="112">
        <v>0.0</v>
      </c>
      <c r="AN1436" s="112">
        <v>0.0</v>
      </c>
      <c r="AO1436" s="112">
        <v>100.0</v>
      </c>
      <c r="AP1436" s="112">
        <v>1.0</v>
      </c>
      <c r="AQ1436" s="112">
        <v>2.4</v>
      </c>
      <c r="AR1436" s="112">
        <v>24.95468</v>
      </c>
      <c r="AS1436" s="112">
        <v>84.89205</v>
      </c>
      <c r="AT1436" s="112">
        <v>2.221777</v>
      </c>
      <c r="AU1436" s="112">
        <v>24.85557</v>
      </c>
      <c r="AV1436" s="112">
        <v>15.49933</v>
      </c>
      <c r="AW1436" s="112">
        <v>74.56672</v>
      </c>
      <c r="AX1436" s="112">
        <v>0.0</v>
      </c>
      <c r="AY1436" s="112">
        <v>0.6872964</v>
      </c>
      <c r="AZ1436" s="112">
        <v>-9.846326</v>
      </c>
    </row>
    <row r="1437" hidden="1">
      <c r="A1437">
        <f t="shared" si="2"/>
        <v>0</v>
      </c>
      <c r="B1437" t="str">
        <f t="shared" si="3"/>
        <v/>
      </c>
      <c r="C1437" t="str">
        <f>if(and(D$4&gt;1,E1437=PROSES!$D$22),,D1437)</f>
        <v/>
      </c>
      <c r="D1437" s="1" t="str">
        <f>if(and(F$4&gt;1,F1437=PROSES!$B$10),,F1437)</f>
        <v/>
      </c>
      <c r="E1437" t="str">
        <f t="shared" si="4"/>
        <v/>
      </c>
      <c r="F1437" t="str">
        <f t="shared" si="5"/>
        <v/>
      </c>
      <c r="G1437" s="1" t="str">
        <f>if(Z1437=PROSES!$E$29,T1437,)</f>
        <v/>
      </c>
      <c r="H1437" t="str">
        <f>if(X1437=PROSES!$E$29,T1437,)</f>
        <v/>
      </c>
      <c r="I1437" t="str">
        <f t="shared" si="6"/>
        <v/>
      </c>
      <c r="J1437" t="str">
        <f>if(and($K$4&gt;1,R1437=PROSES!$C$2),,K1437)</f>
        <v/>
      </c>
      <c r="K1437" s="1" t="str">
        <f>if(and($L$4&gt;1,L1437=PROSES!$B$2),,L1437)</f>
        <v/>
      </c>
      <c r="L1437" t="str">
        <f t="shared" si="7"/>
        <v/>
      </c>
      <c r="M1437" t="str">
        <f>if(Z1437=PROSES!$B$3,T1437,)</f>
        <v/>
      </c>
      <c r="N1437" t="str">
        <f>if(X1437=PROSES!$B$3,T1437,)</f>
        <v/>
      </c>
      <c r="O1437" t="str">
        <f t="shared" si="8"/>
        <v/>
      </c>
      <c r="P1437" t="str">
        <f>if(Z1437=PROSES!$B$1,T1437,)</f>
        <v/>
      </c>
      <c r="Q1437" t="str">
        <f>if(X1437=PROSES!$B$1,T1437,)</f>
        <v/>
      </c>
      <c r="R1437" t="str">
        <f t="shared" si="16"/>
        <v>TASIKMALAYA BARU5KARANGNUNGGAL5</v>
      </c>
      <c r="S1437" s="3"/>
      <c r="T1437" s="68" t="s">
        <v>2205</v>
      </c>
      <c r="U1437" s="68" t="s">
        <v>75</v>
      </c>
      <c r="V1437" s="68" t="s">
        <v>75</v>
      </c>
      <c r="W1437" s="114" t="s">
        <v>90</v>
      </c>
      <c r="X1437" s="68" t="s">
        <v>2206</v>
      </c>
      <c r="Y1437" s="68" t="s">
        <v>872</v>
      </c>
      <c r="Z1437" s="68" t="s">
        <v>2207</v>
      </c>
      <c r="AA1437" s="68" t="s">
        <v>872</v>
      </c>
      <c r="AB1437" s="6"/>
      <c r="AC1437" s="6"/>
      <c r="AD1437" s="112">
        <v>0.0</v>
      </c>
      <c r="AE1437" s="112">
        <v>1.0</v>
      </c>
      <c r="AF1437" s="6"/>
      <c r="AG1437" s="112">
        <v>15.0</v>
      </c>
      <c r="AH1437" s="112">
        <v>1.0</v>
      </c>
      <c r="AI1437" s="68" t="s">
        <v>64</v>
      </c>
      <c r="AJ1437" s="112">
        <v>0.0</v>
      </c>
      <c r="AK1437" s="6"/>
      <c r="AL1437" s="6"/>
      <c r="AM1437" s="112">
        <v>0.0</v>
      </c>
      <c r="AN1437" s="112">
        <v>0.0</v>
      </c>
      <c r="AO1437" s="112">
        <v>100.0</v>
      </c>
      <c r="AP1437" s="112">
        <v>1.0</v>
      </c>
      <c r="AQ1437" s="112">
        <v>1.62</v>
      </c>
      <c r="AR1437" s="112">
        <v>4.250328</v>
      </c>
      <c r="AS1437" s="112">
        <v>82.15014</v>
      </c>
      <c r="AT1437" s="112">
        <v>0.5805</v>
      </c>
      <c r="AU1437" s="112">
        <v>4.2105</v>
      </c>
      <c r="AV1437" s="112">
        <v>2.8305</v>
      </c>
      <c r="AW1437" s="112">
        <v>12.6315</v>
      </c>
      <c r="AX1437" s="112">
        <v>0.0</v>
      </c>
      <c r="AY1437" s="112">
        <v>0.683587</v>
      </c>
      <c r="AZ1437" s="112">
        <v>-7.109503</v>
      </c>
    </row>
    <row r="1438" hidden="1">
      <c r="A1438">
        <f t="shared" si="2"/>
        <v>0</v>
      </c>
      <c r="B1438" t="str">
        <f t="shared" si="3"/>
        <v/>
      </c>
      <c r="C1438" t="str">
        <f>if(and(D$4&gt;1,E1438=PROSES!$D$22),,D1438)</f>
        <v/>
      </c>
      <c r="D1438" s="1" t="str">
        <f>if(and(F$4&gt;1,F1438=PROSES!$B$10),,F1438)</f>
        <v/>
      </c>
      <c r="E1438" t="str">
        <f t="shared" si="4"/>
        <v/>
      </c>
      <c r="F1438" t="str">
        <f t="shared" si="5"/>
        <v/>
      </c>
      <c r="G1438" s="1" t="str">
        <f>if(Z1438=PROSES!$E$29,T1438,)</f>
        <v/>
      </c>
      <c r="H1438" t="str">
        <f>if(X1438=PROSES!$E$29,T1438,)</f>
        <v/>
      </c>
      <c r="I1438" t="str">
        <f t="shared" si="6"/>
        <v/>
      </c>
      <c r="J1438" t="str">
        <f>if(and($K$4&gt;1,R1438=PROSES!$C$2),,K1438)</f>
        <v/>
      </c>
      <c r="K1438" s="1" t="str">
        <f>if(and($L$4&gt;1,L1438=PROSES!$B$2),,L1438)</f>
        <v/>
      </c>
      <c r="L1438" t="str">
        <f t="shared" si="7"/>
        <v/>
      </c>
      <c r="M1438" t="str">
        <f>if(Z1438=PROSES!$B$3,T1438,)</f>
        <v/>
      </c>
      <c r="N1438" t="str">
        <f>if(X1438=PROSES!$B$3,T1438,)</f>
        <v/>
      </c>
      <c r="O1438" t="str">
        <f t="shared" si="8"/>
        <v/>
      </c>
      <c r="P1438" t="str">
        <f>if(Z1438=PROSES!$B$1,T1438,)</f>
        <v/>
      </c>
      <c r="Q1438" t="str">
        <f>if(X1438=PROSES!$B$1,T1438,)</f>
        <v/>
      </c>
      <c r="R1438" t="str">
        <f t="shared" si="16"/>
        <v>TASIKMALAYA BARU5KARANGNUNGGAL5</v>
      </c>
      <c r="S1438" s="3"/>
      <c r="T1438" s="68" t="s">
        <v>2208</v>
      </c>
      <c r="U1438" s="68" t="s">
        <v>75</v>
      </c>
      <c r="V1438" s="68" t="s">
        <v>75</v>
      </c>
      <c r="W1438" s="114" t="s">
        <v>90</v>
      </c>
      <c r="X1438" s="68" t="s">
        <v>2206</v>
      </c>
      <c r="Y1438" s="68" t="s">
        <v>872</v>
      </c>
      <c r="Z1438" s="68" t="s">
        <v>2207</v>
      </c>
      <c r="AA1438" s="68" t="s">
        <v>108</v>
      </c>
      <c r="AB1438" s="6"/>
      <c r="AC1438" s="6"/>
      <c r="AD1438" s="112">
        <v>0.0</v>
      </c>
      <c r="AE1438" s="112">
        <v>1.0</v>
      </c>
      <c r="AF1438" s="6"/>
      <c r="AG1438" s="112">
        <v>15.0</v>
      </c>
      <c r="AH1438" s="112">
        <v>1.0</v>
      </c>
      <c r="AI1438" s="68" t="s">
        <v>64</v>
      </c>
      <c r="AJ1438" s="112">
        <v>0.0</v>
      </c>
      <c r="AK1438" s="6"/>
      <c r="AL1438" s="6"/>
      <c r="AM1438" s="112">
        <v>0.0</v>
      </c>
      <c r="AN1438" s="112">
        <v>0.0</v>
      </c>
      <c r="AO1438" s="112">
        <v>100.0</v>
      </c>
      <c r="AP1438" s="112">
        <v>1.0</v>
      </c>
      <c r="AQ1438" s="112">
        <v>1.62</v>
      </c>
      <c r="AR1438" s="112">
        <v>4.250328</v>
      </c>
      <c r="AS1438" s="112">
        <v>82.15014</v>
      </c>
      <c r="AT1438" s="112">
        <v>0.5805</v>
      </c>
      <c r="AU1438" s="112">
        <v>4.2105</v>
      </c>
      <c r="AV1438" s="112">
        <v>2.8305</v>
      </c>
      <c r="AW1438" s="112">
        <v>12.6315</v>
      </c>
      <c r="AX1438" s="112">
        <v>0.0</v>
      </c>
      <c r="AY1438" s="112">
        <v>0.683587</v>
      </c>
      <c r="AZ1438" s="112">
        <v>-7.109503</v>
      </c>
    </row>
    <row r="1439" hidden="1">
      <c r="A1439">
        <f t="shared" si="2"/>
        <v>0</v>
      </c>
      <c r="B1439" t="str">
        <f t="shared" si="3"/>
        <v/>
      </c>
      <c r="C1439" t="str">
        <f>if(and(D$4&gt;1,E1439=PROSES!$D$22),,D1439)</f>
        <v/>
      </c>
      <c r="D1439" s="1" t="str">
        <f>if(and(F$4&gt;1,F1439=PROSES!$B$10),,F1439)</f>
        <v/>
      </c>
      <c r="E1439" t="str">
        <f t="shared" si="4"/>
        <v/>
      </c>
      <c r="F1439" t="str">
        <f t="shared" si="5"/>
        <v/>
      </c>
      <c r="G1439" s="1" t="str">
        <f>if(Z1439=PROSES!$E$29,T1439,)</f>
        <v/>
      </c>
      <c r="H1439" t="str">
        <f>if(X1439=PROSES!$E$29,T1439,)</f>
        <v/>
      </c>
      <c r="I1439" t="str">
        <f t="shared" si="6"/>
        <v/>
      </c>
      <c r="J1439" t="str">
        <f>if(and($K$4&gt;1,R1439=PROSES!$C$2),,K1439)</f>
        <v/>
      </c>
      <c r="K1439" s="1" t="str">
        <f>if(and($L$4&gt;1,L1439=PROSES!$B$2),,L1439)</f>
        <v/>
      </c>
      <c r="L1439" t="str">
        <f t="shared" si="7"/>
        <v/>
      </c>
      <c r="M1439" t="str">
        <f>if(Z1439=PROSES!$B$3,T1439,)</f>
        <v/>
      </c>
      <c r="N1439" t="str">
        <f>if(X1439=PROSES!$B$3,T1439,)</f>
        <v/>
      </c>
      <c r="O1439" t="str">
        <f t="shared" si="8"/>
        <v/>
      </c>
      <c r="P1439" t="str">
        <f>if(Z1439=PROSES!$B$1,T1439,)</f>
        <v/>
      </c>
      <c r="Q1439" t="str">
        <f>if(X1439=PROSES!$B$1,T1439,)</f>
        <v/>
      </c>
      <c r="R1439" t="str">
        <f t="shared" si="16"/>
        <v>TASIKMALAYA BARU5TASIKMALAYA5</v>
      </c>
      <c r="S1439" s="3"/>
      <c r="T1439" s="68" t="s">
        <v>2209</v>
      </c>
      <c r="U1439" s="68" t="s">
        <v>115</v>
      </c>
      <c r="V1439" s="68" t="s">
        <v>115</v>
      </c>
      <c r="W1439" s="68" t="s">
        <v>90</v>
      </c>
      <c r="X1439" s="68" t="s">
        <v>2206</v>
      </c>
      <c r="Y1439" s="68" t="s">
        <v>872</v>
      </c>
      <c r="Z1439" s="68" t="s">
        <v>847</v>
      </c>
      <c r="AA1439" s="68" t="s">
        <v>85</v>
      </c>
      <c r="AB1439" s="6"/>
      <c r="AC1439" s="6"/>
      <c r="AD1439" s="112">
        <v>0.0</v>
      </c>
      <c r="AE1439" s="112">
        <v>1.0</v>
      </c>
      <c r="AF1439" s="6"/>
      <c r="AG1439" s="112">
        <v>6.723</v>
      </c>
      <c r="AH1439" s="112">
        <v>1.0</v>
      </c>
      <c r="AI1439" s="68" t="s">
        <v>64</v>
      </c>
      <c r="AJ1439" s="112">
        <v>0.0</v>
      </c>
      <c r="AK1439" s="6"/>
      <c r="AL1439" s="6"/>
      <c r="AM1439" s="112">
        <v>0.0</v>
      </c>
      <c r="AN1439" s="112">
        <v>0.0</v>
      </c>
      <c r="AO1439" s="112">
        <v>100.0</v>
      </c>
      <c r="AP1439" s="112">
        <v>1.0</v>
      </c>
      <c r="AQ1439" s="112">
        <v>1.62</v>
      </c>
      <c r="AR1439" s="112">
        <v>1.904997</v>
      </c>
      <c r="AS1439" s="112">
        <v>82.15014</v>
      </c>
      <c r="AT1439" s="112">
        <v>0.2601801</v>
      </c>
      <c r="AU1439" s="112">
        <v>1.887146</v>
      </c>
      <c r="AV1439" s="112">
        <v>1.26863</v>
      </c>
      <c r="AW1439" s="112">
        <v>5.661438</v>
      </c>
      <c r="AX1439" s="112">
        <v>0.0</v>
      </c>
      <c r="AY1439" s="112">
        <v>0.683587</v>
      </c>
      <c r="AZ1439" s="112">
        <v>-7.109503</v>
      </c>
    </row>
    <row r="1440" hidden="1">
      <c r="A1440">
        <f t="shared" si="2"/>
        <v>0</v>
      </c>
      <c r="B1440" t="str">
        <f t="shared" si="3"/>
        <v/>
      </c>
      <c r="C1440" t="str">
        <f>if(and(D$4&gt;1,E1440=PROSES!$D$22),,D1440)</f>
        <v/>
      </c>
      <c r="D1440" s="1" t="str">
        <f>if(and(F$4&gt;1,F1440=PROSES!$B$10),,F1440)</f>
        <v/>
      </c>
      <c r="E1440" t="str">
        <f t="shared" si="4"/>
        <v/>
      </c>
      <c r="F1440" t="str">
        <f t="shared" si="5"/>
        <v/>
      </c>
      <c r="G1440" s="1" t="str">
        <f>if(Z1440=PROSES!$E$29,T1440,)</f>
        <v/>
      </c>
      <c r="H1440" t="str">
        <f>if(X1440=PROSES!$E$29,T1440,)</f>
        <v/>
      </c>
      <c r="I1440" t="str">
        <f t="shared" si="6"/>
        <v/>
      </c>
      <c r="J1440" t="str">
        <f>if(and($K$4&gt;1,R1440=PROSES!$C$2),,K1440)</f>
        <v/>
      </c>
      <c r="K1440" s="1" t="str">
        <f>if(and($L$4&gt;1,L1440=PROSES!$B$2),,L1440)</f>
        <v/>
      </c>
      <c r="L1440" t="str">
        <f t="shared" si="7"/>
        <v/>
      </c>
      <c r="M1440" t="str">
        <f>if(Z1440=PROSES!$B$3,T1440,)</f>
        <v/>
      </c>
      <c r="N1440" t="str">
        <f>if(X1440=PROSES!$B$3,T1440,)</f>
        <v/>
      </c>
      <c r="O1440" t="str">
        <f t="shared" si="8"/>
        <v/>
      </c>
      <c r="P1440" t="str">
        <f>if(Z1440=PROSES!$B$1,T1440,)</f>
        <v/>
      </c>
      <c r="Q1440" t="str">
        <f>if(X1440=PROSES!$B$1,T1440,)</f>
        <v/>
      </c>
      <c r="R1440" t="str">
        <f t="shared" si="16"/>
        <v>TASIKMALAYA BARU5TASIKMALAYA5</v>
      </c>
      <c r="S1440" s="3"/>
      <c r="T1440" s="68" t="s">
        <v>2210</v>
      </c>
      <c r="U1440" s="68" t="s">
        <v>115</v>
      </c>
      <c r="V1440" s="68" t="s">
        <v>115</v>
      </c>
      <c r="W1440" s="68" t="s">
        <v>90</v>
      </c>
      <c r="X1440" s="68" t="s">
        <v>2206</v>
      </c>
      <c r="Y1440" s="68" t="s">
        <v>108</v>
      </c>
      <c r="Z1440" s="68" t="s">
        <v>847</v>
      </c>
      <c r="AA1440" s="68" t="s">
        <v>88</v>
      </c>
      <c r="AB1440" s="6"/>
      <c r="AC1440" s="6"/>
      <c r="AD1440" s="112">
        <v>0.0</v>
      </c>
      <c r="AE1440" s="112">
        <v>1.0</v>
      </c>
      <c r="AF1440" s="6"/>
      <c r="AG1440" s="112">
        <v>6.723</v>
      </c>
      <c r="AH1440" s="112">
        <v>1.0</v>
      </c>
      <c r="AI1440" s="68" t="s">
        <v>64</v>
      </c>
      <c r="AJ1440" s="112">
        <v>0.0</v>
      </c>
      <c r="AK1440" s="6"/>
      <c r="AL1440" s="6"/>
      <c r="AM1440" s="112">
        <v>0.0</v>
      </c>
      <c r="AN1440" s="112">
        <v>0.0</v>
      </c>
      <c r="AO1440" s="112">
        <v>100.0</v>
      </c>
      <c r="AP1440" s="112">
        <v>1.0</v>
      </c>
      <c r="AQ1440" s="112">
        <v>1.62</v>
      </c>
      <c r="AR1440" s="112">
        <v>1.904997</v>
      </c>
      <c r="AS1440" s="112">
        <v>82.15014</v>
      </c>
      <c r="AT1440" s="112">
        <v>0.2601801</v>
      </c>
      <c r="AU1440" s="112">
        <v>1.887146</v>
      </c>
      <c r="AV1440" s="112">
        <v>1.26863</v>
      </c>
      <c r="AW1440" s="112">
        <v>5.661438</v>
      </c>
      <c r="AX1440" s="112">
        <v>0.0</v>
      </c>
      <c r="AY1440" s="112">
        <v>0.683587</v>
      </c>
      <c r="AZ1440" s="112">
        <v>-7.109503</v>
      </c>
    </row>
    <row r="1441" hidden="1">
      <c r="A1441">
        <f t="shared" si="2"/>
        <v>0</v>
      </c>
      <c r="B1441" t="str">
        <f t="shared" si="3"/>
        <v/>
      </c>
      <c r="C1441" t="str">
        <f>if(and(D$4&gt;1,E1441=PROSES!$D$22),,D1441)</f>
        <v/>
      </c>
      <c r="D1441" s="1" t="str">
        <f>if(and(F$4&gt;1,F1441=PROSES!$B$10),,F1441)</f>
        <v/>
      </c>
      <c r="E1441" t="str">
        <f t="shared" si="4"/>
        <v/>
      </c>
      <c r="F1441" t="str">
        <f t="shared" si="5"/>
        <v/>
      </c>
      <c r="G1441" s="1" t="str">
        <f>if(Z1441=PROSES!$E$29,T1441,)</f>
        <v/>
      </c>
      <c r="H1441" t="str">
        <f>if(X1441=PROSES!$E$29,T1441,)</f>
        <v/>
      </c>
      <c r="I1441" t="str">
        <f t="shared" si="6"/>
        <v/>
      </c>
      <c r="J1441" t="str">
        <f>if(and($K$4&gt;1,R1441=PROSES!$C$2),,K1441)</f>
        <v/>
      </c>
      <c r="K1441" s="1" t="str">
        <f>if(and($L$4&gt;1,L1441=PROSES!$B$2),,L1441)</f>
        <v/>
      </c>
      <c r="L1441" t="str">
        <f t="shared" si="7"/>
        <v/>
      </c>
      <c r="M1441" t="str">
        <f>if(Z1441=PROSES!$B$3,T1441,)</f>
        <v/>
      </c>
      <c r="N1441" t="str">
        <f>if(X1441=PROSES!$B$3,T1441,)</f>
        <v/>
      </c>
      <c r="O1441" t="str">
        <f t="shared" si="8"/>
        <v/>
      </c>
      <c r="P1441" t="str">
        <f>if(Z1441=PROSES!$B$1,T1441,)</f>
        <v/>
      </c>
      <c r="Q1441" t="str">
        <f>if(X1441=PROSES!$B$1,T1441,)</f>
        <v/>
      </c>
      <c r="R1441" t="str">
        <f t="shared" si="16"/>
        <v>TATAJABARTATAJABAR_KTT5</v>
      </c>
      <c r="S1441" s="3"/>
      <c r="T1441" s="68" t="s">
        <v>2211</v>
      </c>
      <c r="U1441" s="68" t="s">
        <v>115</v>
      </c>
      <c r="V1441" s="68" t="s">
        <v>115</v>
      </c>
      <c r="W1441" s="68" t="s">
        <v>90</v>
      </c>
      <c r="X1441" s="68" t="s">
        <v>1078</v>
      </c>
      <c r="Y1441" s="68" t="s">
        <v>88</v>
      </c>
      <c r="Z1441" s="68" t="s">
        <v>2212</v>
      </c>
      <c r="AA1441" s="68" t="s">
        <v>61</v>
      </c>
      <c r="AB1441" s="6"/>
      <c r="AC1441" s="6"/>
      <c r="AD1441" s="112">
        <v>0.0</v>
      </c>
      <c r="AE1441" s="112">
        <v>1.0</v>
      </c>
      <c r="AF1441" s="6"/>
      <c r="AG1441" s="112">
        <v>0.05</v>
      </c>
      <c r="AH1441" s="112">
        <v>1.0</v>
      </c>
      <c r="AI1441" s="68" t="s">
        <v>64</v>
      </c>
      <c r="AJ1441" s="112">
        <v>0.0</v>
      </c>
      <c r="AK1441" s="6"/>
      <c r="AL1441" s="6"/>
      <c r="AM1441" s="112">
        <v>0.0</v>
      </c>
      <c r="AN1441" s="112">
        <v>0.0</v>
      </c>
      <c r="AO1441" s="112">
        <v>100.0</v>
      </c>
      <c r="AP1441" s="112">
        <v>1.0</v>
      </c>
      <c r="AQ1441" s="112">
        <v>1.62</v>
      </c>
      <c r="AR1441" s="112">
        <v>0.01416776</v>
      </c>
      <c r="AS1441" s="112">
        <v>82.15014</v>
      </c>
      <c r="AT1441" s="112">
        <v>0.001935</v>
      </c>
      <c r="AU1441" s="112">
        <v>0.014035</v>
      </c>
      <c r="AV1441" s="112">
        <v>0.009435</v>
      </c>
      <c r="AW1441" s="112">
        <v>0.042105</v>
      </c>
      <c r="AX1441" s="112">
        <v>0.0</v>
      </c>
      <c r="AY1441" s="112">
        <v>0.683587</v>
      </c>
      <c r="AZ1441" s="112">
        <v>-7.109503</v>
      </c>
    </row>
    <row r="1442" hidden="1">
      <c r="A1442">
        <f t="shared" si="2"/>
        <v>0</v>
      </c>
      <c r="B1442" t="str">
        <f t="shared" si="3"/>
        <v/>
      </c>
      <c r="C1442" t="str">
        <f>if(and(D$4&gt;1,E1442=PROSES!$D$22),,D1442)</f>
        <v/>
      </c>
      <c r="D1442" s="1" t="str">
        <f>if(and(F$4&gt;1,F1442=PROSES!$B$10),,F1442)</f>
        <v/>
      </c>
      <c r="E1442" t="str">
        <f t="shared" si="4"/>
        <v/>
      </c>
      <c r="F1442" t="str">
        <f t="shared" si="5"/>
        <v/>
      </c>
      <c r="G1442" s="1" t="str">
        <f>if(Z1442=PROSES!$E$29,T1442,)</f>
        <v/>
      </c>
      <c r="H1442" t="str">
        <f>if(X1442=PROSES!$E$29,T1442,)</f>
        <v/>
      </c>
      <c r="I1442" t="str">
        <f t="shared" si="6"/>
        <v/>
      </c>
      <c r="J1442" t="str">
        <f>if(and($K$4&gt;1,R1442=PROSES!$C$2),,K1442)</f>
        <v/>
      </c>
      <c r="K1442" s="1" t="str">
        <f>if(and($L$4&gt;1,L1442=PROSES!$B$2),,L1442)</f>
        <v/>
      </c>
      <c r="L1442" t="str">
        <f t="shared" si="7"/>
        <v/>
      </c>
      <c r="M1442" t="str">
        <f>if(Z1442=PROSES!$B$3,T1442,)</f>
        <v/>
      </c>
      <c r="N1442" t="str">
        <f>if(X1442=PROSES!$B$3,T1442,)</f>
        <v/>
      </c>
      <c r="O1442" t="str">
        <f t="shared" si="8"/>
        <v/>
      </c>
      <c r="P1442" t="str">
        <f>if(Z1442=PROSES!$B$1,T1442,)</f>
        <v/>
      </c>
      <c r="Q1442" t="str">
        <f>if(X1442=PROSES!$B$1,T1442,)</f>
        <v/>
      </c>
      <c r="R1442" t="str">
        <f t="shared" si="16"/>
        <v>KEREK5TUBAN5</v>
      </c>
      <c r="S1442" s="3"/>
      <c r="T1442" s="68" t="s">
        <v>2213</v>
      </c>
      <c r="U1442" s="68" t="s">
        <v>82</v>
      </c>
      <c r="V1442" s="68" t="s">
        <v>82</v>
      </c>
      <c r="W1442" s="68" t="s">
        <v>399</v>
      </c>
      <c r="X1442" s="68" t="s">
        <v>1182</v>
      </c>
      <c r="Y1442" s="68" t="s">
        <v>85</v>
      </c>
      <c r="Z1442" s="68" t="s">
        <v>2156</v>
      </c>
      <c r="AA1442" s="68" t="s">
        <v>85</v>
      </c>
      <c r="AB1442" s="6"/>
      <c r="AC1442" s="6"/>
      <c r="AD1442" s="112">
        <v>0.0</v>
      </c>
      <c r="AE1442" s="112">
        <v>1.0</v>
      </c>
      <c r="AF1442" s="6"/>
      <c r="AG1442" s="112">
        <v>14.06</v>
      </c>
      <c r="AH1442" s="112">
        <v>1.0</v>
      </c>
      <c r="AI1442" s="68" t="s">
        <v>64</v>
      </c>
      <c r="AJ1442" s="112">
        <v>0.0</v>
      </c>
      <c r="AK1442" s="6"/>
      <c r="AL1442" s="6"/>
      <c r="AM1442" s="112">
        <v>0.0</v>
      </c>
      <c r="AN1442" s="112">
        <v>0.0</v>
      </c>
      <c r="AO1442" s="112">
        <v>100.0</v>
      </c>
      <c r="AP1442" s="112">
        <v>1.0</v>
      </c>
      <c r="AQ1442" s="112">
        <v>0.973</v>
      </c>
      <c r="AR1442" s="112">
        <v>5.734716</v>
      </c>
      <c r="AS1442" s="112">
        <v>71.90399</v>
      </c>
      <c r="AT1442" s="112">
        <v>1.781261</v>
      </c>
      <c r="AU1442" s="112">
        <v>5.451062</v>
      </c>
      <c r="AV1442" s="112">
        <v>4.3586</v>
      </c>
      <c r="AW1442" s="112">
        <v>10.08524</v>
      </c>
      <c r="AX1442" s="112">
        <v>0.0</v>
      </c>
      <c r="AY1442" s="112">
        <v>0.3082202</v>
      </c>
      <c r="AZ1442" s="112">
        <v>-10.98501</v>
      </c>
    </row>
    <row r="1443" hidden="1">
      <c r="A1443">
        <f t="shared" si="2"/>
        <v>0</v>
      </c>
      <c r="B1443" t="str">
        <f t="shared" si="3"/>
        <v/>
      </c>
      <c r="C1443" t="str">
        <f>if(and(D$4&gt;1,E1443=PROSES!$D$22),,D1443)</f>
        <v/>
      </c>
      <c r="D1443" s="1" t="str">
        <f>if(and(F$4&gt;1,F1443=PROSES!$B$10),,F1443)</f>
        <v/>
      </c>
      <c r="E1443" t="str">
        <f t="shared" si="4"/>
        <v/>
      </c>
      <c r="F1443" t="str">
        <f t="shared" si="5"/>
        <v/>
      </c>
      <c r="G1443" s="1" t="str">
        <f>if(Z1443=PROSES!$E$29,T1443,)</f>
        <v/>
      </c>
      <c r="H1443" t="str">
        <f>if(X1443=PROSES!$E$29,T1443,)</f>
        <v/>
      </c>
      <c r="I1443" t="str">
        <f t="shared" si="6"/>
        <v/>
      </c>
      <c r="J1443" t="str">
        <f>if(and($K$4&gt;1,R1443=PROSES!$C$2),,K1443)</f>
        <v/>
      </c>
      <c r="K1443" s="1" t="str">
        <f>if(and($L$4&gt;1,L1443=PROSES!$B$2),,L1443)</f>
        <v/>
      </c>
      <c r="L1443" t="str">
        <f t="shared" si="7"/>
        <v/>
      </c>
      <c r="M1443" t="str">
        <f>if(Z1443=PROSES!$B$3,T1443,)</f>
        <v/>
      </c>
      <c r="N1443" t="str">
        <f>if(X1443=PROSES!$B$3,T1443,)</f>
        <v/>
      </c>
      <c r="O1443" t="str">
        <f t="shared" si="8"/>
        <v/>
      </c>
      <c r="P1443" t="str">
        <f>if(Z1443=PROSES!$B$1,T1443,)</f>
        <v/>
      </c>
      <c r="Q1443" t="str">
        <f>if(X1443=PROSES!$B$1,T1443,)</f>
        <v/>
      </c>
      <c r="R1443" t="str">
        <f t="shared" si="16"/>
        <v>KEREK5TUBAN5</v>
      </c>
      <c r="S1443" s="3"/>
      <c r="T1443" s="68" t="s">
        <v>2214</v>
      </c>
      <c r="U1443" s="68" t="s">
        <v>82</v>
      </c>
      <c r="V1443" s="68" t="s">
        <v>82</v>
      </c>
      <c r="W1443" s="68" t="s">
        <v>399</v>
      </c>
      <c r="X1443" s="68" t="s">
        <v>1182</v>
      </c>
      <c r="Y1443" s="68" t="s">
        <v>88</v>
      </c>
      <c r="Z1443" s="68" t="s">
        <v>2156</v>
      </c>
      <c r="AA1443" s="68" t="s">
        <v>88</v>
      </c>
      <c r="AB1443" s="6"/>
      <c r="AC1443" s="6"/>
      <c r="AD1443" s="112">
        <v>0.0</v>
      </c>
      <c r="AE1443" s="112">
        <v>1.0</v>
      </c>
      <c r="AF1443" s="6"/>
      <c r="AG1443" s="112">
        <v>14.06</v>
      </c>
      <c r="AH1443" s="112">
        <v>1.0</v>
      </c>
      <c r="AI1443" s="68" t="s">
        <v>64</v>
      </c>
      <c r="AJ1443" s="112">
        <v>0.0</v>
      </c>
      <c r="AK1443" s="6"/>
      <c r="AL1443" s="6"/>
      <c r="AM1443" s="112">
        <v>0.0</v>
      </c>
      <c r="AN1443" s="112">
        <v>0.0</v>
      </c>
      <c r="AO1443" s="112">
        <v>100.0</v>
      </c>
      <c r="AP1443" s="112">
        <v>1.0</v>
      </c>
      <c r="AQ1443" s="112">
        <v>0.973</v>
      </c>
      <c r="AR1443" s="112">
        <v>5.734716</v>
      </c>
      <c r="AS1443" s="112">
        <v>71.90399</v>
      </c>
      <c r="AT1443" s="112">
        <v>1.781261</v>
      </c>
      <c r="AU1443" s="112">
        <v>5.451062</v>
      </c>
      <c r="AV1443" s="112">
        <v>4.3586</v>
      </c>
      <c r="AW1443" s="112">
        <v>10.08524</v>
      </c>
      <c r="AX1443" s="112">
        <v>0.0</v>
      </c>
      <c r="AY1443" s="112">
        <v>0.3082202</v>
      </c>
      <c r="AZ1443" s="112">
        <v>-10.98501</v>
      </c>
    </row>
    <row r="1444" hidden="1">
      <c r="A1444">
        <f t="shared" si="2"/>
        <v>0</v>
      </c>
      <c r="B1444" t="str">
        <f t="shared" si="3"/>
        <v/>
      </c>
      <c r="C1444" t="str">
        <f>if(and(D$4&gt;1,E1444=PROSES!$D$22),,D1444)</f>
        <v/>
      </c>
      <c r="D1444" s="1" t="str">
        <f>if(and(F$4&gt;1,F1444=PROSES!$B$10),,F1444)</f>
        <v/>
      </c>
      <c r="E1444" t="str">
        <f t="shared" si="4"/>
        <v/>
      </c>
      <c r="F1444" t="str">
        <f t="shared" si="5"/>
        <v/>
      </c>
      <c r="G1444" s="1" t="str">
        <f>if(Z1444=PROSES!$E$29,T1444,)</f>
        <v/>
      </c>
      <c r="H1444" t="str">
        <f>if(X1444=PROSES!$E$29,T1444,)</f>
        <v/>
      </c>
      <c r="I1444" t="str">
        <f t="shared" si="6"/>
        <v/>
      </c>
      <c r="J1444" t="str">
        <f>if(and($K$4&gt;1,R1444=PROSES!$C$2),,K1444)</f>
        <v/>
      </c>
      <c r="K1444" s="1" t="str">
        <f>if(and($L$4&gt;1,L1444=PROSES!$B$2),,L1444)</f>
        <v/>
      </c>
      <c r="L1444" t="str">
        <f t="shared" si="7"/>
        <v/>
      </c>
      <c r="M1444" t="str">
        <f>if(Z1444=PROSES!$B$3,T1444,)</f>
        <v/>
      </c>
      <c r="N1444" t="str">
        <f>if(X1444=PROSES!$B$3,T1444,)</f>
        <v/>
      </c>
      <c r="O1444" t="str">
        <f t="shared" si="8"/>
        <v/>
      </c>
      <c r="P1444" t="str">
        <f>if(Z1444=PROSES!$B$1,T1444,)</f>
        <v/>
      </c>
      <c r="Q1444" t="str">
        <f>if(X1444=PROSES!$B$1,T1444,)</f>
        <v/>
      </c>
      <c r="R1444" t="str">
        <f t="shared" si="16"/>
        <v>TUREN4GAMPINGAN4</v>
      </c>
      <c r="S1444" s="3"/>
      <c r="T1444" s="68" t="s">
        <v>2215</v>
      </c>
      <c r="U1444" s="68" t="s">
        <v>82</v>
      </c>
      <c r="V1444" s="68" t="s">
        <v>82</v>
      </c>
      <c r="W1444" s="68" t="s">
        <v>430</v>
      </c>
      <c r="X1444" s="68" t="s">
        <v>1128</v>
      </c>
      <c r="Y1444" s="68" t="s">
        <v>123</v>
      </c>
      <c r="Z1444" s="68" t="s">
        <v>1959</v>
      </c>
      <c r="AA1444" s="68" t="s">
        <v>123</v>
      </c>
      <c r="AB1444" s="6"/>
      <c r="AC1444" s="6"/>
      <c r="AD1444" s="112">
        <v>0.0</v>
      </c>
      <c r="AE1444" s="112">
        <v>1.0</v>
      </c>
      <c r="AF1444" s="6"/>
      <c r="AG1444" s="112">
        <v>26.98</v>
      </c>
      <c r="AH1444" s="112">
        <v>1.0</v>
      </c>
      <c r="AI1444" s="68" t="s">
        <v>64</v>
      </c>
      <c r="AJ1444" s="112">
        <v>0.0</v>
      </c>
      <c r="AK1444" s="6"/>
      <c r="AL1444" s="6"/>
      <c r="AM1444" s="112">
        <v>0.0</v>
      </c>
      <c r="AN1444" s="112">
        <v>0.0</v>
      </c>
      <c r="AO1444" s="112">
        <v>100.0</v>
      </c>
      <c r="AP1444" s="112">
        <v>1.0</v>
      </c>
      <c r="AQ1444" s="112">
        <v>0.78</v>
      </c>
      <c r="AR1444" s="112">
        <v>12.43014</v>
      </c>
      <c r="AS1444" s="112">
        <v>62.32255</v>
      </c>
      <c r="AT1444" s="112">
        <v>5.77372</v>
      </c>
      <c r="AU1444" s="112">
        <v>11.00784</v>
      </c>
      <c r="AV1444" s="112">
        <v>9.82072</v>
      </c>
      <c r="AW1444" s="112">
        <v>33.02352</v>
      </c>
      <c r="AX1444" s="112">
        <v>0.0</v>
      </c>
      <c r="AY1444" s="112">
        <v>0.6002764</v>
      </c>
      <c r="AZ1444" s="112">
        <v>17.26142</v>
      </c>
    </row>
    <row r="1445" hidden="1">
      <c r="A1445">
        <f t="shared" si="2"/>
        <v>0</v>
      </c>
      <c r="B1445" t="str">
        <f t="shared" si="3"/>
        <v/>
      </c>
      <c r="C1445" t="str">
        <f>if(and(D$4&gt;1,E1445=PROSES!$D$22),,D1445)</f>
        <v/>
      </c>
      <c r="D1445" s="1" t="str">
        <f>if(and(F$4&gt;1,F1445=PROSES!$B$10),,F1445)</f>
        <v/>
      </c>
      <c r="E1445" t="str">
        <f t="shared" si="4"/>
        <v/>
      </c>
      <c r="F1445" t="str">
        <f t="shared" si="5"/>
        <v/>
      </c>
      <c r="G1445" s="1" t="str">
        <f>if(Z1445=PROSES!$E$29,T1445,)</f>
        <v/>
      </c>
      <c r="H1445" t="str">
        <f>if(X1445=PROSES!$E$29,T1445,)</f>
        <v/>
      </c>
      <c r="I1445" t="str">
        <f t="shared" si="6"/>
        <v/>
      </c>
      <c r="J1445" t="str">
        <f>if(and($K$4&gt;1,R1445=PROSES!$C$2),,K1445)</f>
        <v/>
      </c>
      <c r="K1445" s="1" t="str">
        <f>if(and($L$4&gt;1,L1445=PROSES!$B$2),,L1445)</f>
        <v/>
      </c>
      <c r="L1445" t="str">
        <f t="shared" si="7"/>
        <v/>
      </c>
      <c r="M1445" t="str">
        <f>if(Z1445=PROSES!$B$3,T1445,)</f>
        <v/>
      </c>
      <c r="N1445" t="str">
        <f>if(X1445=PROSES!$B$3,T1445,)</f>
        <v/>
      </c>
      <c r="O1445" t="str">
        <f t="shared" si="8"/>
        <v/>
      </c>
      <c r="P1445" t="str">
        <f>if(Z1445=PROSES!$B$1,T1445,)</f>
        <v/>
      </c>
      <c r="Q1445" t="str">
        <f>if(X1445=PROSES!$B$1,T1445,)</f>
        <v/>
      </c>
      <c r="R1445" t="str">
        <f t="shared" si="16"/>
        <v/>
      </c>
      <c r="S1445" s="3"/>
      <c r="T1445" s="68" t="s">
        <v>2216</v>
      </c>
      <c r="U1445" s="68" t="s">
        <v>140</v>
      </c>
      <c r="V1445" s="68" t="s">
        <v>140</v>
      </c>
      <c r="W1445" s="68" t="s">
        <v>336</v>
      </c>
      <c r="X1445" s="68"/>
      <c r="Y1445" s="68" t="s">
        <v>1531</v>
      </c>
      <c r="Z1445" s="68"/>
      <c r="AA1445" s="68" t="s">
        <v>2217</v>
      </c>
      <c r="AB1445" s="6"/>
      <c r="AC1445" s="6"/>
      <c r="AD1445" s="112">
        <v>0.0</v>
      </c>
      <c r="AE1445" s="112">
        <v>1.0</v>
      </c>
      <c r="AF1445" s="6"/>
      <c r="AG1445" s="112">
        <v>1.2</v>
      </c>
      <c r="AH1445" s="112">
        <v>1.0</v>
      </c>
      <c r="AI1445" s="68" t="s">
        <v>64</v>
      </c>
      <c r="AJ1445" s="112">
        <v>0.0</v>
      </c>
      <c r="AK1445" s="6"/>
      <c r="AL1445" s="6"/>
      <c r="AM1445" s="112">
        <v>0.0</v>
      </c>
      <c r="AN1445" s="112">
        <v>0.0</v>
      </c>
      <c r="AO1445" s="112">
        <v>100.0</v>
      </c>
      <c r="AP1445" s="112">
        <v>1.0</v>
      </c>
      <c r="AQ1445" s="112">
        <v>1.15</v>
      </c>
      <c r="AR1445" s="112">
        <v>0.127662</v>
      </c>
      <c r="AS1445" s="112">
        <v>77.84506</v>
      </c>
      <c r="AT1445" s="112">
        <v>0.02688</v>
      </c>
      <c r="AU1445" s="112">
        <v>0.1248</v>
      </c>
      <c r="AV1445" s="112">
        <v>0.20688</v>
      </c>
      <c r="AW1445" s="112">
        <v>0.3744</v>
      </c>
      <c r="AX1445" s="112">
        <v>0.0</v>
      </c>
      <c r="AY1445" s="112">
        <v>0.8035125</v>
      </c>
      <c r="AZ1445" s="112">
        <v>-23.64246</v>
      </c>
    </row>
    <row r="1446" hidden="1">
      <c r="D1446" s="1"/>
      <c r="G1446" s="1"/>
      <c r="K1446" s="1"/>
      <c r="S1446" s="3"/>
      <c r="T1446" s="68" t="s">
        <v>2218</v>
      </c>
      <c r="U1446" s="68" t="s">
        <v>140</v>
      </c>
      <c r="V1446" s="68" t="s">
        <v>140</v>
      </c>
      <c r="W1446" s="68" t="s">
        <v>399</v>
      </c>
      <c r="X1446" s="68"/>
      <c r="Y1446" s="68" t="s">
        <v>2217</v>
      </c>
      <c r="Z1446" s="68" t="s">
        <v>1562</v>
      </c>
      <c r="AA1446" s="68" t="s">
        <v>66</v>
      </c>
      <c r="AB1446" s="6"/>
      <c r="AC1446" s="6"/>
      <c r="AD1446" s="112">
        <v>0.0</v>
      </c>
      <c r="AE1446" s="112">
        <v>1.0</v>
      </c>
      <c r="AF1446" s="6"/>
      <c r="AG1446" s="112">
        <v>7.2</v>
      </c>
      <c r="AH1446" s="112">
        <v>1.0</v>
      </c>
      <c r="AI1446" s="68" t="s">
        <v>64</v>
      </c>
      <c r="AJ1446" s="112">
        <v>0.0</v>
      </c>
      <c r="AK1446" s="6"/>
      <c r="AL1446" s="6"/>
      <c r="AM1446" s="112">
        <v>0.0</v>
      </c>
      <c r="AN1446" s="112">
        <v>0.0</v>
      </c>
      <c r="AO1446" s="112">
        <v>100.0</v>
      </c>
      <c r="AP1446" s="112">
        <v>1.0</v>
      </c>
      <c r="AQ1446" s="112">
        <v>0.973</v>
      </c>
      <c r="AR1446" s="112">
        <v>2.936697</v>
      </c>
      <c r="AS1446" s="112">
        <v>71.90399</v>
      </c>
      <c r="AT1446" s="112">
        <v>0.912168</v>
      </c>
      <c r="AU1446" s="112">
        <v>2.79144</v>
      </c>
      <c r="AV1446" s="112">
        <v>2.232</v>
      </c>
      <c r="AW1446" s="112">
        <v>5.16456</v>
      </c>
      <c r="AX1446" s="112">
        <v>0.0</v>
      </c>
      <c r="AY1446" s="112">
        <v>0.3082202</v>
      </c>
      <c r="AZ1446" s="112">
        <v>-10.98501</v>
      </c>
    </row>
    <row r="1447" hidden="1">
      <c r="D1447" s="1"/>
      <c r="G1447" s="1"/>
      <c r="K1447" s="1"/>
      <c r="S1447" s="3"/>
      <c r="T1447" s="68" t="s">
        <v>4051</v>
      </c>
      <c r="U1447" s="68" t="s">
        <v>58</v>
      </c>
      <c r="V1447" s="68" t="s">
        <v>58</v>
      </c>
      <c r="W1447" s="68" t="s">
        <v>1763</v>
      </c>
      <c r="X1447" s="68" t="s">
        <v>60</v>
      </c>
      <c r="Y1447" s="68" t="s">
        <v>61</v>
      </c>
      <c r="Z1447" s="68" t="s">
        <v>4052</v>
      </c>
      <c r="AA1447" s="68" t="s">
        <v>61</v>
      </c>
      <c r="AB1447" s="6"/>
      <c r="AC1447" s="6"/>
      <c r="AD1447" s="112">
        <v>0.0</v>
      </c>
      <c r="AE1447" s="112">
        <v>1.0</v>
      </c>
      <c r="AF1447" s="6"/>
      <c r="AG1447" s="112">
        <v>32.49</v>
      </c>
      <c r="AH1447" s="112">
        <v>1.0</v>
      </c>
      <c r="AI1447" s="68" t="s">
        <v>64</v>
      </c>
      <c r="AJ1447" s="112">
        <v>0.0</v>
      </c>
      <c r="AK1447" s="6"/>
      <c r="AL1447" s="6"/>
      <c r="AM1447" s="112">
        <v>0.0</v>
      </c>
      <c r="AN1447" s="112">
        <v>0.0</v>
      </c>
      <c r="AO1447" s="112">
        <v>100.0</v>
      </c>
      <c r="AP1447" s="112">
        <v>1.0</v>
      </c>
      <c r="AQ1447" s="112">
        <v>1.856</v>
      </c>
      <c r="AR1447" s="112">
        <v>6.979427</v>
      </c>
      <c r="AS1447" s="112">
        <v>72.61097</v>
      </c>
      <c r="AT1447" s="112">
        <v>2.085858</v>
      </c>
      <c r="AU1447" s="112">
        <v>6.66045</v>
      </c>
      <c r="AV1447" s="112">
        <v>6.959359</v>
      </c>
      <c r="AW1447" s="112">
        <v>19.98135</v>
      </c>
      <c r="AX1447" s="112">
        <v>0.0</v>
      </c>
      <c r="AY1447" s="112">
        <v>0.677439</v>
      </c>
      <c r="AZ1447" s="112">
        <v>-2.706203</v>
      </c>
    </row>
    <row r="1448" hidden="1">
      <c r="D1448" s="1"/>
      <c r="G1448" s="1"/>
      <c r="K1448" s="1"/>
      <c r="S1448" s="3"/>
      <c r="T1448" s="68" t="s">
        <v>4053</v>
      </c>
      <c r="U1448" s="68" t="s">
        <v>58</v>
      </c>
      <c r="V1448" s="68" t="s">
        <v>58</v>
      </c>
      <c r="W1448" s="68" t="s">
        <v>1763</v>
      </c>
      <c r="X1448" s="68" t="s">
        <v>60</v>
      </c>
      <c r="Y1448" s="68" t="s">
        <v>66</v>
      </c>
      <c r="Z1448" s="68" t="s">
        <v>4052</v>
      </c>
      <c r="AA1448" s="68" t="s">
        <v>66</v>
      </c>
      <c r="AB1448" s="6"/>
      <c r="AC1448" s="6"/>
      <c r="AD1448" s="112">
        <v>0.0</v>
      </c>
      <c r="AE1448" s="112">
        <v>1.0</v>
      </c>
      <c r="AF1448" s="6"/>
      <c r="AG1448" s="112">
        <v>32.49</v>
      </c>
      <c r="AH1448" s="112">
        <v>1.0</v>
      </c>
      <c r="AI1448" s="68" t="s">
        <v>64</v>
      </c>
      <c r="AJ1448" s="112">
        <v>0.0</v>
      </c>
      <c r="AK1448" s="6"/>
      <c r="AL1448" s="6"/>
      <c r="AM1448" s="112">
        <v>0.0</v>
      </c>
      <c r="AN1448" s="112">
        <v>0.0</v>
      </c>
      <c r="AO1448" s="112">
        <v>100.0</v>
      </c>
      <c r="AP1448" s="112">
        <v>1.0</v>
      </c>
      <c r="AQ1448" s="112">
        <v>1.856</v>
      </c>
      <c r="AR1448" s="112">
        <v>6.979427</v>
      </c>
      <c r="AS1448" s="112">
        <v>72.61097</v>
      </c>
      <c r="AT1448" s="112">
        <v>2.085858</v>
      </c>
      <c r="AU1448" s="112">
        <v>6.66045</v>
      </c>
      <c r="AV1448" s="112">
        <v>6.959359</v>
      </c>
      <c r="AW1448" s="112">
        <v>19.98135</v>
      </c>
      <c r="AX1448" s="112">
        <v>0.0</v>
      </c>
      <c r="AY1448" s="112">
        <v>0.677439</v>
      </c>
      <c r="AZ1448" s="112">
        <v>-2.706203</v>
      </c>
    </row>
    <row r="1449" hidden="1">
      <c r="D1449" s="1"/>
      <c r="G1449" s="1"/>
      <c r="K1449" s="1"/>
      <c r="S1449" s="3"/>
      <c r="T1449" s="68" t="s">
        <v>2219</v>
      </c>
      <c r="U1449" s="68" t="s">
        <v>115</v>
      </c>
      <c r="V1449" s="68" t="s">
        <v>115</v>
      </c>
      <c r="W1449" s="68" t="s">
        <v>2220</v>
      </c>
      <c r="X1449" s="68" t="s">
        <v>2221</v>
      </c>
      <c r="Y1449" s="68" t="s">
        <v>118</v>
      </c>
      <c r="Z1449" s="68" t="s">
        <v>510</v>
      </c>
      <c r="AA1449" s="68" t="s">
        <v>2222</v>
      </c>
      <c r="AB1449" s="6"/>
      <c r="AC1449" s="6"/>
      <c r="AD1449" s="112">
        <v>0.0</v>
      </c>
      <c r="AE1449" s="112">
        <v>1.0</v>
      </c>
      <c r="AF1449" s="6"/>
      <c r="AG1449" s="112">
        <v>8.9</v>
      </c>
      <c r="AH1449" s="112">
        <v>1.0</v>
      </c>
      <c r="AI1449" s="68" t="s">
        <v>64</v>
      </c>
      <c r="AJ1449" s="112">
        <v>0.0</v>
      </c>
      <c r="AK1449" s="6"/>
      <c r="AL1449" s="6"/>
      <c r="AM1449" s="112">
        <v>0.0</v>
      </c>
      <c r="AN1449" s="112">
        <v>0.0</v>
      </c>
      <c r="AO1449" s="112">
        <v>100.0</v>
      </c>
      <c r="AP1449" s="112">
        <v>1.0</v>
      </c>
      <c r="AQ1449" s="112">
        <v>0.38</v>
      </c>
      <c r="AR1449" s="112">
        <v>3.937674</v>
      </c>
      <c r="AS1449" s="112">
        <v>60.48</v>
      </c>
      <c r="AT1449" s="112">
        <v>1.9402</v>
      </c>
      <c r="AU1449" s="112">
        <v>3.4265</v>
      </c>
      <c r="AV1449" s="112">
        <v>3.2752</v>
      </c>
      <c r="AW1449" s="112">
        <v>10.2795</v>
      </c>
      <c r="AX1449" s="112">
        <v>0.0</v>
      </c>
      <c r="AY1449" s="112">
        <v>0.5910276</v>
      </c>
      <c r="AZ1449" s="112">
        <v>18.49655</v>
      </c>
    </row>
    <row r="1450" hidden="1">
      <c r="D1450" s="1"/>
      <c r="G1450" s="1"/>
      <c r="K1450" s="1"/>
      <c r="S1450" s="3"/>
      <c r="T1450" s="68" t="s">
        <v>2223</v>
      </c>
      <c r="U1450" s="68" t="s">
        <v>115</v>
      </c>
      <c r="V1450" s="68" t="s">
        <v>115</v>
      </c>
      <c r="W1450" s="68" t="s">
        <v>2220</v>
      </c>
      <c r="X1450" s="68" t="s">
        <v>2221</v>
      </c>
      <c r="Y1450" s="68" t="s">
        <v>118</v>
      </c>
      <c r="Z1450" s="68" t="s">
        <v>510</v>
      </c>
      <c r="AA1450" s="68" t="s">
        <v>2222</v>
      </c>
      <c r="AB1450" s="6"/>
      <c r="AC1450" s="6"/>
      <c r="AD1450" s="112">
        <v>0.0</v>
      </c>
      <c r="AE1450" s="112">
        <v>1.0</v>
      </c>
      <c r="AF1450" s="6"/>
      <c r="AG1450" s="112">
        <v>8.9</v>
      </c>
      <c r="AH1450" s="112">
        <v>1.0</v>
      </c>
      <c r="AI1450" s="68" t="s">
        <v>64</v>
      </c>
      <c r="AJ1450" s="112">
        <v>0.0</v>
      </c>
      <c r="AK1450" s="6"/>
      <c r="AL1450" s="6"/>
      <c r="AM1450" s="112">
        <v>0.0</v>
      </c>
      <c r="AN1450" s="112">
        <v>0.0</v>
      </c>
      <c r="AO1450" s="112">
        <v>100.0</v>
      </c>
      <c r="AP1450" s="112">
        <v>1.0</v>
      </c>
      <c r="AQ1450" s="112">
        <v>0.38</v>
      </c>
      <c r="AR1450" s="112">
        <v>3.937674</v>
      </c>
      <c r="AS1450" s="112">
        <v>60.48</v>
      </c>
      <c r="AT1450" s="112">
        <v>1.9402</v>
      </c>
      <c r="AU1450" s="112">
        <v>3.4265</v>
      </c>
      <c r="AV1450" s="112">
        <v>3.2752</v>
      </c>
      <c r="AW1450" s="112">
        <v>10.2795</v>
      </c>
      <c r="AX1450" s="112">
        <v>0.0</v>
      </c>
      <c r="AY1450" s="112">
        <v>0.5910276</v>
      </c>
      <c r="AZ1450" s="112">
        <v>18.49655</v>
      </c>
    </row>
    <row r="1451">
      <c r="D1451" s="1"/>
      <c r="G1451" s="1"/>
      <c r="K1451" s="1"/>
      <c r="S1451" s="3"/>
      <c r="T1451" s="68" t="s">
        <v>2224</v>
      </c>
      <c r="U1451" s="68" t="s">
        <v>115</v>
      </c>
      <c r="V1451" s="68" t="s">
        <v>115</v>
      </c>
      <c r="W1451" s="68" t="s">
        <v>171</v>
      </c>
      <c r="X1451" s="68" t="s">
        <v>242</v>
      </c>
      <c r="Y1451" s="68" t="s">
        <v>85</v>
      </c>
      <c r="Z1451" s="68" t="s">
        <v>789</v>
      </c>
      <c r="AA1451" s="68" t="s">
        <v>85</v>
      </c>
      <c r="AB1451" s="6"/>
      <c r="AC1451" s="6"/>
      <c r="AD1451" s="112">
        <v>0.0</v>
      </c>
      <c r="AE1451" s="112">
        <v>1.0</v>
      </c>
      <c r="AF1451" s="6"/>
      <c r="AG1451" s="112">
        <v>10.7</v>
      </c>
      <c r="AH1451" s="112">
        <v>1.0</v>
      </c>
      <c r="AI1451" s="68" t="s">
        <v>64</v>
      </c>
      <c r="AJ1451" s="112">
        <v>0.0</v>
      </c>
      <c r="AK1451" s="6"/>
      <c r="AL1451" s="6"/>
      <c r="AM1451" s="112">
        <v>0.0</v>
      </c>
      <c r="AN1451" s="112">
        <v>0.0</v>
      </c>
      <c r="AO1451" s="112">
        <v>100.0</v>
      </c>
      <c r="AP1451" s="112">
        <v>1.0</v>
      </c>
      <c r="AQ1451" s="112">
        <v>0.58</v>
      </c>
      <c r="AR1451" s="112">
        <v>4.489674</v>
      </c>
      <c r="AS1451" s="112">
        <v>70.94324</v>
      </c>
      <c r="AT1451" s="112">
        <v>1.4659</v>
      </c>
      <c r="AU1451" s="112">
        <v>4.24362</v>
      </c>
      <c r="AV1451" s="112">
        <v>3.0709</v>
      </c>
      <c r="AW1451" s="112">
        <v>12.73086</v>
      </c>
      <c r="AX1451" s="112">
        <v>0.0</v>
      </c>
      <c r="AY1451" s="112">
        <v>0.6412987</v>
      </c>
      <c r="AZ1451" s="112">
        <v>8.348166</v>
      </c>
    </row>
    <row r="1452">
      <c r="D1452" s="1"/>
      <c r="G1452" s="1"/>
      <c r="K1452" s="1"/>
      <c r="S1452" s="3"/>
      <c r="T1452" s="68" t="s">
        <v>2225</v>
      </c>
      <c r="U1452" s="68" t="s">
        <v>115</v>
      </c>
      <c r="V1452" s="68" t="s">
        <v>115</v>
      </c>
      <c r="W1452" s="68" t="s">
        <v>171</v>
      </c>
      <c r="X1452" s="68" t="s">
        <v>242</v>
      </c>
      <c r="Y1452" s="68" t="s">
        <v>88</v>
      </c>
      <c r="Z1452" s="68" t="s">
        <v>789</v>
      </c>
      <c r="AA1452" s="68" t="s">
        <v>88</v>
      </c>
      <c r="AB1452" s="6"/>
      <c r="AC1452" s="6"/>
      <c r="AD1452" s="112">
        <v>0.0</v>
      </c>
      <c r="AE1452" s="112">
        <v>1.0</v>
      </c>
      <c r="AF1452" s="6"/>
      <c r="AG1452" s="112">
        <v>10.7</v>
      </c>
      <c r="AH1452" s="112">
        <v>1.0</v>
      </c>
      <c r="AI1452" s="68" t="s">
        <v>64</v>
      </c>
      <c r="AJ1452" s="112">
        <v>0.0</v>
      </c>
      <c r="AK1452" s="6"/>
      <c r="AL1452" s="6"/>
      <c r="AM1452" s="112">
        <v>0.0</v>
      </c>
      <c r="AN1452" s="112">
        <v>0.0</v>
      </c>
      <c r="AO1452" s="112">
        <v>100.0</v>
      </c>
      <c r="AP1452" s="112">
        <v>1.0</v>
      </c>
      <c r="AQ1452" s="112">
        <v>0.58</v>
      </c>
      <c r="AR1452" s="112">
        <v>4.489674</v>
      </c>
      <c r="AS1452" s="112">
        <v>70.94324</v>
      </c>
      <c r="AT1452" s="112">
        <v>1.4659</v>
      </c>
      <c r="AU1452" s="112">
        <v>4.24362</v>
      </c>
      <c r="AV1452" s="112">
        <v>3.0709</v>
      </c>
      <c r="AW1452" s="112">
        <v>12.73086</v>
      </c>
      <c r="AX1452" s="112">
        <v>0.0</v>
      </c>
      <c r="AY1452" s="112">
        <v>0.6412987</v>
      </c>
      <c r="AZ1452" s="112">
        <v>8.348166</v>
      </c>
    </row>
    <row r="1453" hidden="1">
      <c r="D1453" s="1"/>
      <c r="G1453" s="1"/>
      <c r="K1453" s="1"/>
      <c r="S1453" s="3"/>
      <c r="T1453" s="68" t="s">
        <v>2226</v>
      </c>
      <c r="U1453" s="68" t="s">
        <v>115</v>
      </c>
      <c r="V1453" s="68" t="s">
        <v>115</v>
      </c>
      <c r="W1453" s="68" t="s">
        <v>210</v>
      </c>
      <c r="X1453" s="68" t="s">
        <v>242</v>
      </c>
      <c r="Y1453" s="68" t="s">
        <v>85</v>
      </c>
      <c r="Z1453" s="68"/>
      <c r="AA1453" s="68" t="s">
        <v>1639</v>
      </c>
      <c r="AB1453" s="6"/>
      <c r="AC1453" s="6"/>
      <c r="AD1453" s="112">
        <v>0.0</v>
      </c>
      <c r="AE1453" s="112">
        <v>1.0</v>
      </c>
      <c r="AF1453" s="6"/>
      <c r="AG1453" s="112">
        <v>6.41</v>
      </c>
      <c r="AH1453" s="112">
        <v>1.0</v>
      </c>
      <c r="AI1453" s="68" t="s">
        <v>64</v>
      </c>
      <c r="AJ1453" s="112">
        <v>0.0</v>
      </c>
      <c r="AK1453" s="6"/>
      <c r="AL1453" s="6"/>
      <c r="AM1453" s="112">
        <v>0.0</v>
      </c>
      <c r="AN1453" s="112">
        <v>0.0</v>
      </c>
      <c r="AO1453" s="112">
        <v>100.0</v>
      </c>
      <c r="AP1453" s="112">
        <v>1.0</v>
      </c>
      <c r="AQ1453" s="112">
        <v>0.6</v>
      </c>
      <c r="AR1453" s="112">
        <v>2.673638</v>
      </c>
      <c r="AS1453" s="112">
        <v>73.681</v>
      </c>
      <c r="AT1453" s="112">
        <v>0.751252</v>
      </c>
      <c r="AU1453" s="112">
        <v>2.565923</v>
      </c>
      <c r="AV1453" s="112">
        <v>1.712752</v>
      </c>
      <c r="AW1453" s="112">
        <v>7.697769</v>
      </c>
      <c r="AX1453" s="112">
        <v>0.0</v>
      </c>
      <c r="AY1453" s="112">
        <v>0.650941</v>
      </c>
      <c r="AZ1453" s="112">
        <v>5.70712</v>
      </c>
    </row>
    <row r="1454" hidden="1">
      <c r="D1454" s="1"/>
      <c r="G1454" s="1"/>
      <c r="K1454" s="1"/>
      <c r="S1454" s="3"/>
      <c r="T1454" s="68" t="s">
        <v>2227</v>
      </c>
      <c r="U1454" s="68" t="s">
        <v>115</v>
      </c>
      <c r="V1454" s="68" t="s">
        <v>115</v>
      </c>
      <c r="W1454" s="68" t="s">
        <v>1841</v>
      </c>
      <c r="X1454" s="68"/>
      <c r="Y1454" s="68" t="s">
        <v>1639</v>
      </c>
      <c r="Z1454" s="68" t="s">
        <v>1842</v>
      </c>
      <c r="AA1454" s="68" t="s">
        <v>88</v>
      </c>
      <c r="AB1454" s="6"/>
      <c r="AC1454" s="6"/>
      <c r="AD1454" s="112">
        <v>0.0</v>
      </c>
      <c r="AE1454" s="112">
        <v>1.0</v>
      </c>
      <c r="AF1454" s="6"/>
      <c r="AG1454" s="112">
        <v>10.09</v>
      </c>
      <c r="AH1454" s="112">
        <v>1.0</v>
      </c>
      <c r="AI1454" s="68" t="s">
        <v>64</v>
      </c>
      <c r="AJ1454" s="112">
        <v>0.0</v>
      </c>
      <c r="AK1454" s="6"/>
      <c r="AL1454" s="6"/>
      <c r="AM1454" s="112">
        <v>0.0</v>
      </c>
      <c r="AN1454" s="112">
        <v>0.0</v>
      </c>
      <c r="AO1454" s="112">
        <v>100.0</v>
      </c>
      <c r="AP1454" s="112">
        <v>1.0</v>
      </c>
      <c r="AQ1454" s="112">
        <v>1.6</v>
      </c>
      <c r="AR1454" s="112">
        <v>2.645216</v>
      </c>
      <c r="AS1454" s="112">
        <v>82.63644</v>
      </c>
      <c r="AT1454" s="112">
        <v>0.339024</v>
      </c>
      <c r="AU1454" s="112">
        <v>2.6234</v>
      </c>
      <c r="AV1454" s="112">
        <v>1.852524</v>
      </c>
      <c r="AW1454" s="112">
        <v>7.8702</v>
      </c>
      <c r="AX1454" s="112">
        <v>0.0</v>
      </c>
      <c r="AY1454" s="112">
        <v>0.6881269</v>
      </c>
      <c r="AZ1454" s="112">
        <v>-8.72725</v>
      </c>
    </row>
    <row r="1455" hidden="1">
      <c r="D1455" s="1"/>
      <c r="G1455" s="1"/>
      <c r="K1455" s="1"/>
      <c r="S1455" s="3"/>
      <c r="T1455" s="68" t="s">
        <v>2228</v>
      </c>
      <c r="U1455" s="68" t="s">
        <v>115</v>
      </c>
      <c r="V1455" s="68" t="s">
        <v>115</v>
      </c>
      <c r="W1455" s="68" t="s">
        <v>210</v>
      </c>
      <c r="X1455" s="68" t="s">
        <v>242</v>
      </c>
      <c r="Y1455" s="68" t="s">
        <v>88</v>
      </c>
      <c r="Z1455" s="68"/>
      <c r="AA1455" s="68" t="s">
        <v>1636</v>
      </c>
      <c r="AB1455" s="6"/>
      <c r="AC1455" s="6"/>
      <c r="AD1455" s="112">
        <v>0.0</v>
      </c>
      <c r="AE1455" s="112">
        <v>1.0</v>
      </c>
      <c r="AF1455" s="6"/>
      <c r="AG1455" s="112">
        <v>6.41</v>
      </c>
      <c r="AH1455" s="112">
        <v>1.0</v>
      </c>
      <c r="AI1455" s="68" t="s">
        <v>64</v>
      </c>
      <c r="AJ1455" s="112">
        <v>0.0</v>
      </c>
      <c r="AK1455" s="6"/>
      <c r="AL1455" s="6"/>
      <c r="AM1455" s="112">
        <v>0.0</v>
      </c>
      <c r="AN1455" s="112">
        <v>0.0</v>
      </c>
      <c r="AO1455" s="112">
        <v>100.0</v>
      </c>
      <c r="AP1455" s="112">
        <v>1.0</v>
      </c>
      <c r="AQ1455" s="112">
        <v>0.6</v>
      </c>
      <c r="AR1455" s="112">
        <v>2.673638</v>
      </c>
      <c r="AS1455" s="112">
        <v>73.681</v>
      </c>
      <c r="AT1455" s="112">
        <v>0.751252</v>
      </c>
      <c r="AU1455" s="112">
        <v>2.565923</v>
      </c>
      <c r="AV1455" s="112">
        <v>1.712752</v>
      </c>
      <c r="AW1455" s="112">
        <v>7.697769</v>
      </c>
      <c r="AX1455" s="112">
        <v>0.0</v>
      </c>
      <c r="AY1455" s="112">
        <v>0.650941</v>
      </c>
      <c r="AZ1455" s="112">
        <v>5.70712</v>
      </c>
    </row>
    <row r="1456" hidden="1">
      <c r="D1456" s="1"/>
      <c r="G1456" s="1"/>
      <c r="K1456" s="1"/>
      <c r="S1456" s="3"/>
      <c r="T1456" s="68" t="s">
        <v>2229</v>
      </c>
      <c r="U1456" s="68" t="s">
        <v>115</v>
      </c>
      <c r="V1456" s="68" t="s">
        <v>115</v>
      </c>
      <c r="W1456" s="68" t="s">
        <v>1841</v>
      </c>
      <c r="X1456" s="68"/>
      <c r="Y1456" s="68" t="s">
        <v>1636</v>
      </c>
      <c r="Z1456" s="68" t="s">
        <v>1842</v>
      </c>
      <c r="AA1456" s="68" t="s">
        <v>85</v>
      </c>
      <c r="AB1456" s="6"/>
      <c r="AC1456" s="6"/>
      <c r="AD1456" s="112">
        <v>0.0</v>
      </c>
      <c r="AE1456" s="112">
        <v>1.0</v>
      </c>
      <c r="AF1456" s="6"/>
      <c r="AG1456" s="112">
        <v>10.09</v>
      </c>
      <c r="AH1456" s="112">
        <v>1.0</v>
      </c>
      <c r="AI1456" s="68" t="s">
        <v>64</v>
      </c>
      <c r="AJ1456" s="112">
        <v>0.0</v>
      </c>
      <c r="AK1456" s="6"/>
      <c r="AL1456" s="6"/>
      <c r="AM1456" s="112">
        <v>0.0</v>
      </c>
      <c r="AN1456" s="112">
        <v>0.0</v>
      </c>
      <c r="AO1456" s="112">
        <v>100.0</v>
      </c>
      <c r="AP1456" s="112">
        <v>1.0</v>
      </c>
      <c r="AQ1456" s="112">
        <v>1.6</v>
      </c>
      <c r="AR1456" s="112">
        <v>2.645216</v>
      </c>
      <c r="AS1456" s="112">
        <v>82.63644</v>
      </c>
      <c r="AT1456" s="112">
        <v>0.339024</v>
      </c>
      <c r="AU1456" s="112">
        <v>2.6234</v>
      </c>
      <c r="AV1456" s="112">
        <v>1.852524</v>
      </c>
      <c r="AW1456" s="112">
        <v>7.8702</v>
      </c>
      <c r="AX1456" s="112">
        <v>0.0</v>
      </c>
      <c r="AY1456" s="112">
        <v>0.6881269</v>
      </c>
      <c r="AZ1456" s="112">
        <v>-8.72725</v>
      </c>
    </row>
    <row r="1457" hidden="1">
      <c r="D1457" s="1"/>
      <c r="G1457" s="1"/>
      <c r="K1457" s="1"/>
      <c r="S1457" s="3"/>
      <c r="T1457" s="68" t="s">
        <v>2230</v>
      </c>
      <c r="U1457" s="68" t="s">
        <v>115</v>
      </c>
      <c r="V1457" s="68" t="s">
        <v>115</v>
      </c>
      <c r="W1457" s="68" t="s">
        <v>215</v>
      </c>
      <c r="X1457" s="68" t="s">
        <v>2221</v>
      </c>
      <c r="Y1457" s="68" t="s">
        <v>123</v>
      </c>
      <c r="Z1457" s="68" t="s">
        <v>2030</v>
      </c>
      <c r="AA1457" s="68" t="s">
        <v>123</v>
      </c>
      <c r="AB1457" s="6"/>
      <c r="AC1457" s="6"/>
      <c r="AD1457" s="112">
        <v>0.0</v>
      </c>
      <c r="AE1457" s="112">
        <v>1.0</v>
      </c>
      <c r="AF1457" s="6"/>
      <c r="AG1457" s="112">
        <v>26.0</v>
      </c>
      <c r="AH1457" s="112">
        <v>1.0</v>
      </c>
      <c r="AI1457" s="68" t="s">
        <v>64</v>
      </c>
      <c r="AJ1457" s="112">
        <v>0.0</v>
      </c>
      <c r="AK1457" s="6"/>
      <c r="AL1457" s="6"/>
      <c r="AM1457" s="112">
        <v>0.0</v>
      </c>
      <c r="AN1457" s="112">
        <v>0.0</v>
      </c>
      <c r="AO1457" s="112">
        <v>100.0</v>
      </c>
      <c r="AP1457" s="112">
        <v>1.0</v>
      </c>
      <c r="AQ1457" s="112">
        <v>0.44</v>
      </c>
      <c r="AR1457" s="112">
        <v>11.52369</v>
      </c>
      <c r="AS1457" s="112">
        <v>60.53732</v>
      </c>
      <c r="AT1457" s="112">
        <v>5.668</v>
      </c>
      <c r="AU1457" s="112">
        <v>10.0334</v>
      </c>
      <c r="AV1457" s="112">
        <v>9.568</v>
      </c>
      <c r="AW1457" s="112">
        <v>30.1002</v>
      </c>
      <c r="AX1457" s="112">
        <v>0.0</v>
      </c>
      <c r="AY1457" s="112">
        <v>0.5913117</v>
      </c>
      <c r="AZ1457" s="112">
        <v>18.4643</v>
      </c>
    </row>
    <row r="1458" hidden="1">
      <c r="D1458" s="1"/>
      <c r="G1458" s="1"/>
      <c r="K1458" s="1"/>
      <c r="S1458" s="3"/>
      <c r="T1458" s="68" t="s">
        <v>2231</v>
      </c>
      <c r="U1458" s="68" t="s">
        <v>115</v>
      </c>
      <c r="V1458" s="68" t="s">
        <v>115</v>
      </c>
      <c r="W1458" s="68" t="s">
        <v>215</v>
      </c>
      <c r="X1458" s="68" t="s">
        <v>2030</v>
      </c>
      <c r="Y1458" s="68" t="s">
        <v>118</v>
      </c>
      <c r="Z1458" s="68" t="s">
        <v>2221</v>
      </c>
      <c r="AA1458" s="68" t="s">
        <v>123</v>
      </c>
      <c r="AB1458" s="6"/>
      <c r="AC1458" s="6"/>
      <c r="AD1458" s="112">
        <v>0.0</v>
      </c>
      <c r="AE1458" s="112">
        <v>1.0</v>
      </c>
      <c r="AF1458" s="6"/>
      <c r="AG1458" s="112">
        <v>26.0</v>
      </c>
      <c r="AH1458" s="112">
        <v>1.0</v>
      </c>
      <c r="AI1458" s="68" t="s">
        <v>64</v>
      </c>
      <c r="AJ1458" s="112">
        <v>0.0</v>
      </c>
      <c r="AK1458" s="6"/>
      <c r="AL1458" s="6"/>
      <c r="AM1458" s="112">
        <v>0.0</v>
      </c>
      <c r="AN1458" s="112">
        <v>0.0</v>
      </c>
      <c r="AO1458" s="112">
        <v>100.0</v>
      </c>
      <c r="AP1458" s="112">
        <v>1.0</v>
      </c>
      <c r="AQ1458" s="112">
        <v>0.44</v>
      </c>
      <c r="AR1458" s="112">
        <v>11.52369</v>
      </c>
      <c r="AS1458" s="112">
        <v>60.53732</v>
      </c>
      <c r="AT1458" s="112">
        <v>5.668</v>
      </c>
      <c r="AU1458" s="112">
        <v>10.0334</v>
      </c>
      <c r="AV1458" s="112">
        <v>9.568</v>
      </c>
      <c r="AW1458" s="112">
        <v>30.1002</v>
      </c>
      <c r="AX1458" s="112">
        <v>0.0</v>
      </c>
      <c r="AY1458" s="112">
        <v>0.5913117</v>
      </c>
      <c r="AZ1458" s="112">
        <v>18.4643</v>
      </c>
    </row>
    <row r="1459" hidden="1">
      <c r="D1459" s="1"/>
      <c r="G1459" s="1"/>
      <c r="K1459" s="1"/>
      <c r="S1459" s="3"/>
      <c r="T1459" s="68" t="s">
        <v>2232</v>
      </c>
      <c r="U1459" s="68" t="s">
        <v>58</v>
      </c>
      <c r="V1459" s="68" t="s">
        <v>58</v>
      </c>
      <c r="W1459" s="68" t="s">
        <v>353</v>
      </c>
      <c r="X1459" s="68" t="s">
        <v>542</v>
      </c>
      <c r="Y1459" s="68" t="s">
        <v>249</v>
      </c>
      <c r="Z1459" s="68" t="s">
        <v>691</v>
      </c>
      <c r="AA1459" s="68" t="s">
        <v>538</v>
      </c>
      <c r="AB1459" s="6"/>
      <c r="AC1459" s="6"/>
      <c r="AD1459" s="112">
        <v>0.0</v>
      </c>
      <c r="AE1459" s="112">
        <v>1.0</v>
      </c>
      <c r="AF1459" s="6"/>
      <c r="AG1459" s="112">
        <v>16.2</v>
      </c>
      <c r="AH1459" s="112">
        <v>1.0</v>
      </c>
      <c r="AI1459" s="68" t="s">
        <v>64</v>
      </c>
      <c r="AJ1459" s="112">
        <v>0.0</v>
      </c>
      <c r="AK1459" s="6"/>
      <c r="AL1459" s="6"/>
      <c r="AM1459" s="112">
        <v>0.0</v>
      </c>
      <c r="AN1459" s="112">
        <v>0.0</v>
      </c>
      <c r="AO1459" s="112">
        <v>100.0</v>
      </c>
      <c r="AP1459" s="112">
        <v>1.0</v>
      </c>
      <c r="AQ1459" s="112">
        <v>0.31</v>
      </c>
      <c r="AR1459" s="112">
        <v>8.518189</v>
      </c>
      <c r="AS1459" s="112">
        <v>42.67244</v>
      </c>
      <c r="AT1459" s="112">
        <v>6.26292</v>
      </c>
      <c r="AU1459" s="112">
        <v>5.773681</v>
      </c>
      <c r="AV1459" s="112">
        <v>8.692921</v>
      </c>
      <c r="AW1459" s="112">
        <v>17.32104</v>
      </c>
      <c r="AX1459" s="112">
        <v>0.0</v>
      </c>
      <c r="AY1459" s="112">
        <v>0.4617676</v>
      </c>
      <c r="AZ1459" s="112">
        <v>35.44377</v>
      </c>
    </row>
    <row r="1460" hidden="1">
      <c r="D1460" s="1"/>
      <c r="G1460" s="1"/>
      <c r="K1460" s="1"/>
      <c r="S1460" s="3"/>
      <c r="T1460" s="68" t="s">
        <v>2233</v>
      </c>
      <c r="U1460" s="68" t="s">
        <v>58</v>
      </c>
      <c r="V1460" s="68" t="s">
        <v>58</v>
      </c>
      <c r="W1460" s="68" t="s">
        <v>353</v>
      </c>
      <c r="X1460" s="68" t="s">
        <v>691</v>
      </c>
      <c r="Y1460" s="68" t="s">
        <v>538</v>
      </c>
      <c r="Z1460" s="68" t="s">
        <v>542</v>
      </c>
      <c r="AA1460" s="68" t="s">
        <v>252</v>
      </c>
      <c r="AB1460" s="6"/>
      <c r="AC1460" s="6"/>
      <c r="AD1460" s="112">
        <v>0.0</v>
      </c>
      <c r="AE1460" s="112">
        <v>1.0</v>
      </c>
      <c r="AF1460" s="6"/>
      <c r="AG1460" s="112">
        <v>16.2</v>
      </c>
      <c r="AH1460" s="112">
        <v>1.0</v>
      </c>
      <c r="AI1460" s="68" t="s">
        <v>64</v>
      </c>
      <c r="AJ1460" s="112">
        <v>0.0</v>
      </c>
      <c r="AK1460" s="6"/>
      <c r="AL1460" s="6"/>
      <c r="AM1460" s="112">
        <v>0.0</v>
      </c>
      <c r="AN1460" s="112">
        <v>0.0</v>
      </c>
      <c r="AO1460" s="112">
        <v>100.0</v>
      </c>
      <c r="AP1460" s="112">
        <v>1.0</v>
      </c>
      <c r="AQ1460" s="112">
        <v>0.31</v>
      </c>
      <c r="AR1460" s="112">
        <v>8.518189</v>
      </c>
      <c r="AS1460" s="112">
        <v>42.67244</v>
      </c>
      <c r="AT1460" s="112">
        <v>6.26292</v>
      </c>
      <c r="AU1460" s="112">
        <v>5.773681</v>
      </c>
      <c r="AV1460" s="112">
        <v>8.692921</v>
      </c>
      <c r="AW1460" s="112">
        <v>17.32104</v>
      </c>
      <c r="AX1460" s="112">
        <v>0.0</v>
      </c>
      <c r="AY1460" s="112">
        <v>0.4617676</v>
      </c>
      <c r="AZ1460" s="112">
        <v>35.44377</v>
      </c>
    </row>
    <row r="1461" hidden="1">
      <c r="D1461" s="1"/>
      <c r="G1461" s="1"/>
      <c r="K1461" s="1"/>
      <c r="S1461" s="3"/>
      <c r="T1461" s="68" t="s">
        <v>2234</v>
      </c>
      <c r="U1461" s="68" t="s">
        <v>58</v>
      </c>
      <c r="V1461" s="68" t="s">
        <v>58</v>
      </c>
      <c r="W1461" s="68" t="s">
        <v>122</v>
      </c>
      <c r="X1461" s="68" t="s">
        <v>2235</v>
      </c>
      <c r="Y1461" s="68" t="s">
        <v>249</v>
      </c>
      <c r="Z1461" s="68" t="s">
        <v>542</v>
      </c>
      <c r="AA1461" s="68" t="s">
        <v>252</v>
      </c>
      <c r="AB1461" s="6"/>
      <c r="AC1461" s="6"/>
      <c r="AD1461" s="112">
        <v>0.0</v>
      </c>
      <c r="AE1461" s="112">
        <v>1.0</v>
      </c>
      <c r="AF1461" s="6"/>
      <c r="AG1461" s="112">
        <v>25.4</v>
      </c>
      <c r="AH1461" s="112">
        <v>1.0</v>
      </c>
      <c r="AI1461" s="68" t="s">
        <v>64</v>
      </c>
      <c r="AJ1461" s="112">
        <v>0.0</v>
      </c>
      <c r="AK1461" s="6"/>
      <c r="AL1461" s="6"/>
      <c r="AM1461" s="112">
        <v>0.0</v>
      </c>
      <c r="AN1461" s="112">
        <v>0.0</v>
      </c>
      <c r="AO1461" s="112">
        <v>100.0</v>
      </c>
      <c r="AP1461" s="112">
        <v>1.0</v>
      </c>
      <c r="AQ1461" s="112">
        <v>0.44</v>
      </c>
      <c r="AR1461" s="112">
        <v>11.27808</v>
      </c>
      <c r="AS1461" s="112">
        <v>60.66966</v>
      </c>
      <c r="AT1461" s="112">
        <v>5.5245</v>
      </c>
      <c r="AU1461" s="112">
        <v>9.83234</v>
      </c>
      <c r="AV1461" s="112">
        <v>9.3345</v>
      </c>
      <c r="AW1461" s="112">
        <v>29.49702</v>
      </c>
      <c r="AX1461" s="112">
        <v>0.0</v>
      </c>
      <c r="AY1461" s="112">
        <v>0.5920149</v>
      </c>
      <c r="AZ1461" s="112">
        <v>18.36523</v>
      </c>
    </row>
    <row r="1462" hidden="1">
      <c r="D1462" s="1"/>
      <c r="G1462" s="1"/>
      <c r="K1462" s="1"/>
      <c r="S1462" s="3"/>
      <c r="T1462" s="68" t="s">
        <v>2236</v>
      </c>
      <c r="U1462" s="68" t="s">
        <v>82</v>
      </c>
      <c r="V1462" s="68" t="s">
        <v>82</v>
      </c>
      <c r="W1462" s="68" t="s">
        <v>103</v>
      </c>
      <c r="X1462" s="68" t="s">
        <v>2118</v>
      </c>
      <c r="Y1462" s="68" t="s">
        <v>212</v>
      </c>
      <c r="Z1462" s="68" t="s">
        <v>2237</v>
      </c>
      <c r="AA1462" s="68" t="s">
        <v>85</v>
      </c>
      <c r="AB1462" s="6"/>
      <c r="AC1462" s="6"/>
      <c r="AD1462" s="112">
        <v>1.0</v>
      </c>
      <c r="AE1462" s="112">
        <v>1.0</v>
      </c>
      <c r="AF1462" s="6"/>
      <c r="AG1462" s="112">
        <v>3.03</v>
      </c>
      <c r="AH1462" s="112">
        <v>1.0</v>
      </c>
      <c r="AI1462" s="68" t="s">
        <v>64</v>
      </c>
      <c r="AJ1462" s="112">
        <v>0.0</v>
      </c>
      <c r="AK1462" s="6"/>
      <c r="AL1462" s="6"/>
      <c r="AM1462" s="112">
        <v>0.0</v>
      </c>
      <c r="AN1462" s="112">
        <v>0.0</v>
      </c>
      <c r="AO1462" s="112">
        <v>100.0</v>
      </c>
      <c r="AP1462" s="112">
        <v>1.0</v>
      </c>
      <c r="AQ1462" s="112">
        <v>0.55</v>
      </c>
      <c r="AR1462" s="112">
        <v>0.479018</v>
      </c>
      <c r="AS1462" s="112">
        <v>56.61149</v>
      </c>
      <c r="AT1462" s="112">
        <v>0.26361</v>
      </c>
      <c r="AU1462" s="112">
        <v>0.39996</v>
      </c>
      <c r="AV1462" s="112">
        <v>0.71811</v>
      </c>
      <c r="AW1462" s="112">
        <v>1.19988</v>
      </c>
      <c r="AX1462" s="112">
        <v>0.0</v>
      </c>
      <c r="AY1462" s="112">
        <v>0.6402146</v>
      </c>
      <c r="AZ1462" s="112">
        <v>3.784061</v>
      </c>
    </row>
    <row r="1463" hidden="1">
      <c r="D1463" s="1"/>
      <c r="G1463" s="1"/>
      <c r="K1463" s="1"/>
      <c r="S1463" s="3"/>
      <c r="T1463" s="68" t="s">
        <v>2238</v>
      </c>
      <c r="U1463" s="68" t="s">
        <v>82</v>
      </c>
      <c r="V1463" s="68" t="s">
        <v>82</v>
      </c>
      <c r="W1463" s="68" t="s">
        <v>103</v>
      </c>
      <c r="X1463" s="68" t="s">
        <v>2118</v>
      </c>
      <c r="Y1463" s="68" t="s">
        <v>523</v>
      </c>
      <c r="Z1463" s="68" t="s">
        <v>2237</v>
      </c>
      <c r="AA1463" s="68" t="s">
        <v>88</v>
      </c>
      <c r="AB1463" s="6"/>
      <c r="AC1463" s="6"/>
      <c r="AD1463" s="112">
        <v>1.0</v>
      </c>
      <c r="AE1463" s="112">
        <v>1.0</v>
      </c>
      <c r="AF1463" s="6"/>
      <c r="AG1463" s="112">
        <v>3.03</v>
      </c>
      <c r="AH1463" s="112">
        <v>1.0</v>
      </c>
      <c r="AI1463" s="68" t="s">
        <v>64</v>
      </c>
      <c r="AJ1463" s="112">
        <v>0.0</v>
      </c>
      <c r="AK1463" s="6"/>
      <c r="AL1463" s="6"/>
      <c r="AM1463" s="112">
        <v>0.0</v>
      </c>
      <c r="AN1463" s="112">
        <v>0.0</v>
      </c>
      <c r="AO1463" s="112">
        <v>100.0</v>
      </c>
      <c r="AP1463" s="112">
        <v>1.0</v>
      </c>
      <c r="AQ1463" s="112">
        <v>0.55</v>
      </c>
      <c r="AR1463" s="112">
        <v>0.479018</v>
      </c>
      <c r="AS1463" s="112">
        <v>56.61149</v>
      </c>
      <c r="AT1463" s="112">
        <v>0.26361</v>
      </c>
      <c r="AU1463" s="112">
        <v>0.39996</v>
      </c>
      <c r="AV1463" s="112">
        <v>0.71811</v>
      </c>
      <c r="AW1463" s="112">
        <v>1.19988</v>
      </c>
      <c r="AX1463" s="112">
        <v>0.0</v>
      </c>
      <c r="AY1463" s="112">
        <v>0.6402146</v>
      </c>
      <c r="AZ1463" s="112">
        <v>3.784061</v>
      </c>
    </row>
    <row r="1464" hidden="1">
      <c r="D1464" s="1"/>
      <c r="G1464" s="1"/>
      <c r="K1464" s="1"/>
      <c r="S1464" s="3"/>
      <c r="T1464" s="68" t="s">
        <v>4054</v>
      </c>
      <c r="U1464" s="68" t="s">
        <v>58</v>
      </c>
      <c r="V1464" s="68" t="s">
        <v>58</v>
      </c>
      <c r="W1464" s="68" t="s">
        <v>3905</v>
      </c>
      <c r="X1464" s="68" t="s">
        <v>3906</v>
      </c>
      <c r="Y1464" s="68" t="s">
        <v>61</v>
      </c>
      <c r="Z1464" s="68"/>
      <c r="AA1464" s="68" t="s">
        <v>295</v>
      </c>
      <c r="AB1464" s="6"/>
      <c r="AC1464" s="6"/>
      <c r="AD1464" s="112">
        <v>0.0</v>
      </c>
      <c r="AE1464" s="112">
        <v>1.0</v>
      </c>
      <c r="AF1464" s="6"/>
      <c r="AG1464" s="112">
        <v>0.025</v>
      </c>
      <c r="AH1464" s="112">
        <v>1.0</v>
      </c>
      <c r="AI1464" s="68" t="s">
        <v>64</v>
      </c>
      <c r="AJ1464" s="112">
        <v>0.0</v>
      </c>
      <c r="AK1464" s="6"/>
      <c r="AL1464" s="6"/>
      <c r="AM1464" s="112">
        <v>0.0</v>
      </c>
      <c r="AN1464" s="112">
        <v>0.0</v>
      </c>
      <c r="AO1464" s="112">
        <v>100.0</v>
      </c>
      <c r="AP1464" s="112">
        <v>1.0</v>
      </c>
      <c r="AQ1464" s="112">
        <v>4.126</v>
      </c>
      <c r="AR1464" s="112">
        <v>0.00329052</v>
      </c>
      <c r="AS1464" s="112">
        <v>61.25405</v>
      </c>
      <c r="AT1464" s="112">
        <v>0.0015825</v>
      </c>
      <c r="AU1464" s="112">
        <v>0.002885</v>
      </c>
      <c r="AV1464" s="112">
        <v>0.005325</v>
      </c>
      <c r="AW1464" s="112">
        <v>0.00865</v>
      </c>
      <c r="AX1464" s="112">
        <v>0.0</v>
      </c>
      <c r="AY1464" s="112">
        <v>0.6962672</v>
      </c>
      <c r="AZ1464" s="112">
        <v>-4.24472</v>
      </c>
    </row>
    <row r="1465" hidden="1">
      <c r="D1465" s="1"/>
      <c r="G1465" s="1"/>
      <c r="K1465" s="1"/>
      <c r="S1465" s="3"/>
      <c r="T1465" s="68" t="s">
        <v>4055</v>
      </c>
      <c r="U1465" s="68" t="s">
        <v>58</v>
      </c>
      <c r="V1465" s="68" t="s">
        <v>58</v>
      </c>
      <c r="W1465" s="68" t="s">
        <v>4056</v>
      </c>
      <c r="X1465" s="68" t="s">
        <v>2815</v>
      </c>
      <c r="Y1465" s="68" t="s">
        <v>61</v>
      </c>
      <c r="Z1465" s="68" t="s">
        <v>879</v>
      </c>
      <c r="AA1465" s="68" t="s">
        <v>61</v>
      </c>
      <c r="AB1465" s="6"/>
      <c r="AC1465" s="6"/>
      <c r="AD1465" s="112">
        <v>0.0</v>
      </c>
      <c r="AE1465" s="112">
        <v>1.0</v>
      </c>
      <c r="AF1465" s="6"/>
      <c r="AG1465" s="112">
        <v>4.96</v>
      </c>
      <c r="AH1465" s="112">
        <v>1.0</v>
      </c>
      <c r="AI1465" s="68" t="s">
        <v>64</v>
      </c>
      <c r="AJ1465" s="112">
        <v>0.0</v>
      </c>
      <c r="AK1465" s="6"/>
      <c r="AL1465" s="6"/>
      <c r="AM1465" s="112">
        <v>0.0</v>
      </c>
      <c r="AN1465" s="112">
        <v>0.0</v>
      </c>
      <c r="AO1465" s="112">
        <v>100.0</v>
      </c>
      <c r="AP1465" s="112">
        <v>1.0</v>
      </c>
      <c r="AQ1465" s="112">
        <v>1.538</v>
      </c>
      <c r="AR1465" s="112">
        <v>3.893679</v>
      </c>
      <c r="AS1465" s="112">
        <v>80.83765</v>
      </c>
      <c r="AT1465" s="112">
        <v>0.62</v>
      </c>
      <c r="AU1465" s="112">
        <v>3.844</v>
      </c>
      <c r="AV1465" s="112">
        <v>3.36784</v>
      </c>
      <c r="AW1465" s="112">
        <v>1.75088</v>
      </c>
      <c r="AX1465" s="112">
        <v>0.0</v>
      </c>
      <c r="AY1465" s="112">
        <v>0.2957135</v>
      </c>
      <c r="AZ1465" s="112">
        <v>-118.1354</v>
      </c>
    </row>
    <row r="1466" hidden="1">
      <c r="D1466" s="1"/>
      <c r="G1466" s="1"/>
      <c r="K1466" s="1"/>
      <c r="S1466" s="3"/>
      <c r="T1466" s="68" t="s">
        <v>4057</v>
      </c>
      <c r="U1466" s="68" t="s">
        <v>58</v>
      </c>
      <c r="V1466" s="68" t="s">
        <v>58</v>
      </c>
      <c r="W1466" s="68" t="s">
        <v>4056</v>
      </c>
      <c r="X1466" s="68" t="s">
        <v>2815</v>
      </c>
      <c r="Y1466" s="68" t="s">
        <v>66</v>
      </c>
      <c r="Z1466" s="68" t="s">
        <v>879</v>
      </c>
      <c r="AA1466" s="68" t="s">
        <v>66</v>
      </c>
      <c r="AB1466" s="6"/>
      <c r="AC1466" s="6"/>
      <c r="AD1466" s="112">
        <v>0.0</v>
      </c>
      <c r="AE1466" s="112">
        <v>1.0</v>
      </c>
      <c r="AF1466" s="6"/>
      <c r="AG1466" s="112">
        <v>4.96</v>
      </c>
      <c r="AH1466" s="112">
        <v>1.0</v>
      </c>
      <c r="AI1466" s="68" t="s">
        <v>64</v>
      </c>
      <c r="AJ1466" s="112">
        <v>0.0</v>
      </c>
      <c r="AK1466" s="6"/>
      <c r="AL1466" s="6"/>
      <c r="AM1466" s="112">
        <v>0.0</v>
      </c>
      <c r="AN1466" s="112">
        <v>0.0</v>
      </c>
      <c r="AO1466" s="112">
        <v>100.0</v>
      </c>
      <c r="AP1466" s="112">
        <v>1.0</v>
      </c>
      <c r="AQ1466" s="112">
        <v>1.538</v>
      </c>
      <c r="AR1466" s="112">
        <v>3.893679</v>
      </c>
      <c r="AS1466" s="112">
        <v>80.83765</v>
      </c>
      <c r="AT1466" s="112">
        <v>0.62</v>
      </c>
      <c r="AU1466" s="112">
        <v>3.844</v>
      </c>
      <c r="AV1466" s="112">
        <v>3.36784</v>
      </c>
      <c r="AW1466" s="112">
        <v>1.75088</v>
      </c>
      <c r="AX1466" s="112">
        <v>0.0</v>
      </c>
      <c r="AY1466" s="112">
        <v>0.2957135</v>
      </c>
      <c r="AZ1466" s="112">
        <v>-118.1354</v>
      </c>
    </row>
    <row r="1467" hidden="1">
      <c r="D1467" s="1"/>
      <c r="G1467" s="1"/>
      <c r="K1467" s="1"/>
      <c r="S1467" s="3"/>
      <c r="T1467" s="68" t="s">
        <v>4058</v>
      </c>
      <c r="U1467" s="68" t="s">
        <v>58</v>
      </c>
      <c r="V1467" s="68" t="s">
        <v>58</v>
      </c>
      <c r="W1467" s="68" t="s">
        <v>3905</v>
      </c>
      <c r="X1467" s="68" t="s">
        <v>3906</v>
      </c>
      <c r="Y1467" s="68" t="s">
        <v>66</v>
      </c>
      <c r="Z1467" s="68"/>
      <c r="AA1467" s="68" t="s">
        <v>1631</v>
      </c>
      <c r="AB1467" s="6"/>
      <c r="AC1467" s="6"/>
      <c r="AD1467" s="112">
        <v>0.0</v>
      </c>
      <c r="AE1467" s="112">
        <v>1.0</v>
      </c>
      <c r="AF1467" s="6"/>
      <c r="AG1467" s="112">
        <v>0.025</v>
      </c>
      <c r="AH1467" s="112">
        <v>1.0</v>
      </c>
      <c r="AI1467" s="68" t="s">
        <v>64</v>
      </c>
      <c r="AJ1467" s="112">
        <v>0.0</v>
      </c>
      <c r="AK1467" s="6"/>
      <c r="AL1467" s="6"/>
      <c r="AM1467" s="112">
        <v>0.0</v>
      </c>
      <c r="AN1467" s="112">
        <v>0.0</v>
      </c>
      <c r="AO1467" s="112">
        <v>100.0</v>
      </c>
      <c r="AP1467" s="112">
        <v>1.0</v>
      </c>
      <c r="AQ1467" s="112">
        <v>4.126</v>
      </c>
      <c r="AR1467" s="112">
        <v>0.00329052</v>
      </c>
      <c r="AS1467" s="112">
        <v>61.25405</v>
      </c>
      <c r="AT1467" s="112">
        <v>0.0015825</v>
      </c>
      <c r="AU1467" s="112">
        <v>0.002885</v>
      </c>
      <c r="AV1467" s="112">
        <v>0.005325</v>
      </c>
      <c r="AW1467" s="112">
        <v>0.00865</v>
      </c>
      <c r="AX1467" s="112">
        <v>0.0</v>
      </c>
      <c r="AY1467" s="112">
        <v>0.6962672</v>
      </c>
      <c r="AZ1467" s="112">
        <v>-4.24472</v>
      </c>
    </row>
    <row r="1468" hidden="1">
      <c r="D1468" s="1"/>
      <c r="G1468" s="1"/>
      <c r="K1468" s="1"/>
      <c r="S1468" s="3"/>
      <c r="T1468" s="68" t="s">
        <v>2239</v>
      </c>
      <c r="U1468" s="68" t="s">
        <v>58</v>
      </c>
      <c r="V1468" s="68" t="s">
        <v>58</v>
      </c>
      <c r="W1468" s="68" t="s">
        <v>1135</v>
      </c>
      <c r="X1468" s="68" t="s">
        <v>1137</v>
      </c>
      <c r="Y1468" s="68" t="s">
        <v>88</v>
      </c>
      <c r="Z1468" s="68"/>
      <c r="AA1468" s="68" t="s">
        <v>1140</v>
      </c>
      <c r="AB1468" s="6"/>
      <c r="AC1468" s="6"/>
      <c r="AD1468" s="112">
        <v>0.0</v>
      </c>
      <c r="AE1468" s="112">
        <v>1.0</v>
      </c>
      <c r="AF1468" s="6"/>
      <c r="AG1468" s="112">
        <v>2.16</v>
      </c>
      <c r="AH1468" s="112">
        <v>1.0</v>
      </c>
      <c r="AI1468" s="68" t="s">
        <v>64</v>
      </c>
      <c r="AJ1468" s="112">
        <v>0.0</v>
      </c>
      <c r="AK1468" s="6"/>
      <c r="AL1468" s="6"/>
      <c r="AM1468" s="112">
        <v>0.0</v>
      </c>
      <c r="AN1468" s="112">
        <v>0.0</v>
      </c>
      <c r="AO1468" s="112">
        <v>100.0</v>
      </c>
      <c r="AP1468" s="112">
        <v>1.0</v>
      </c>
      <c r="AQ1468" s="112">
        <v>1.029</v>
      </c>
      <c r="AR1468" s="112">
        <v>0.2715124</v>
      </c>
      <c r="AS1468" s="112">
        <v>80.34584</v>
      </c>
      <c r="AT1468" s="112">
        <v>0.0455328</v>
      </c>
      <c r="AU1468" s="112">
        <v>0.2676672</v>
      </c>
      <c r="AV1468" s="112">
        <v>0.200556</v>
      </c>
      <c r="AW1468" s="112">
        <v>0.1508976</v>
      </c>
      <c r="AX1468" s="112">
        <v>0.0</v>
      </c>
      <c r="AY1468" s="112">
        <v>0.2382712</v>
      </c>
      <c r="AZ1468" s="112">
        <v>-117.3344</v>
      </c>
    </row>
    <row r="1469" hidden="1">
      <c r="D1469" s="1"/>
      <c r="G1469" s="1"/>
      <c r="K1469" s="1"/>
      <c r="S1469" s="3"/>
      <c r="T1469" s="68" t="s">
        <v>2240</v>
      </c>
      <c r="U1469" s="68" t="s">
        <v>82</v>
      </c>
      <c r="V1469" s="68" t="s">
        <v>82</v>
      </c>
      <c r="W1469" s="68" t="s">
        <v>1203</v>
      </c>
      <c r="X1469" s="68"/>
      <c r="Y1469" s="68" t="s">
        <v>2110</v>
      </c>
      <c r="Z1469" s="68" t="s">
        <v>1141</v>
      </c>
      <c r="AA1469" s="68" t="s">
        <v>88</v>
      </c>
      <c r="AB1469" s="6"/>
      <c r="AC1469" s="6"/>
      <c r="AD1469" s="112">
        <v>0.0</v>
      </c>
      <c r="AE1469" s="112">
        <v>1.0</v>
      </c>
      <c r="AF1469" s="6"/>
      <c r="AG1469" s="112">
        <v>4.451</v>
      </c>
      <c r="AH1469" s="112">
        <v>1.0</v>
      </c>
      <c r="AI1469" s="68" t="s">
        <v>64</v>
      </c>
      <c r="AJ1469" s="112">
        <v>0.0</v>
      </c>
      <c r="AK1469" s="6"/>
      <c r="AL1469" s="6"/>
      <c r="AM1469" s="112">
        <v>0.0</v>
      </c>
      <c r="AN1469" s="112">
        <v>0.0</v>
      </c>
      <c r="AO1469" s="112">
        <v>100.0</v>
      </c>
      <c r="AP1469" s="112">
        <v>1.0</v>
      </c>
      <c r="AQ1469" s="112">
        <v>0.74</v>
      </c>
      <c r="AR1469" s="112">
        <v>1.762964</v>
      </c>
      <c r="AS1469" s="112">
        <v>77.04442</v>
      </c>
      <c r="AT1469" s="112">
        <v>0.3952488</v>
      </c>
      <c r="AU1469" s="112">
        <v>1.718086</v>
      </c>
      <c r="AV1469" s="112">
        <v>1.063789</v>
      </c>
      <c r="AW1469" s="112">
        <v>5.154258</v>
      </c>
      <c r="AX1469" s="112">
        <v>0.0</v>
      </c>
      <c r="AY1469" s="112">
        <v>0.6618785</v>
      </c>
      <c r="AZ1469" s="112">
        <v>1.945686</v>
      </c>
    </row>
    <row r="1470" hidden="1">
      <c r="D1470" s="1"/>
      <c r="G1470" s="1"/>
      <c r="K1470" s="1"/>
      <c r="S1470" s="3"/>
      <c r="T1470" s="68" t="s">
        <v>2241</v>
      </c>
      <c r="U1470" s="68" t="s">
        <v>176</v>
      </c>
      <c r="V1470" s="68" t="s">
        <v>176</v>
      </c>
      <c r="W1470" s="68" t="s">
        <v>233</v>
      </c>
      <c r="X1470" s="68" t="s">
        <v>427</v>
      </c>
      <c r="Y1470" s="68" t="s">
        <v>78</v>
      </c>
      <c r="Z1470" s="68" t="s">
        <v>1362</v>
      </c>
      <c r="AA1470" s="68" t="s">
        <v>236</v>
      </c>
      <c r="AB1470" s="6"/>
      <c r="AC1470" s="6"/>
      <c r="AD1470" s="112">
        <v>0.0</v>
      </c>
      <c r="AE1470" s="112">
        <v>1.0</v>
      </c>
      <c r="AF1470" s="6"/>
      <c r="AG1470" s="112">
        <v>79.783</v>
      </c>
      <c r="AH1470" s="112">
        <v>1.0</v>
      </c>
      <c r="AI1470" s="68" t="s">
        <v>64</v>
      </c>
      <c r="AJ1470" s="112">
        <v>0.0</v>
      </c>
      <c r="AK1470" s="6"/>
      <c r="AL1470" s="6"/>
      <c r="AM1470" s="112">
        <v>0.0</v>
      </c>
      <c r="AN1470" s="112">
        <v>0.0</v>
      </c>
      <c r="AO1470" s="112">
        <v>100.0</v>
      </c>
      <c r="AP1470" s="112">
        <v>1.0</v>
      </c>
      <c r="AQ1470" s="112">
        <v>1.98</v>
      </c>
      <c r="AR1470" s="112">
        <v>22.58024</v>
      </c>
      <c r="AS1470" s="112">
        <v>84.05775</v>
      </c>
      <c r="AT1470" s="112">
        <v>2.337642</v>
      </c>
      <c r="AU1470" s="112">
        <v>22.45891</v>
      </c>
      <c r="AV1470" s="112">
        <v>14.30509</v>
      </c>
      <c r="AW1470" s="112">
        <v>67.37674</v>
      </c>
      <c r="AX1470" s="112">
        <v>0.0</v>
      </c>
      <c r="AY1470" s="112">
        <v>0.6862155</v>
      </c>
      <c r="AZ1470" s="112">
        <v>-8.9765</v>
      </c>
    </row>
    <row r="1471" hidden="1">
      <c r="D1471" s="1"/>
      <c r="G1471" s="1"/>
      <c r="K1471" s="1"/>
      <c r="S1471" s="3"/>
      <c r="T1471" s="68" t="s">
        <v>2242</v>
      </c>
      <c r="U1471" s="68" t="s">
        <v>176</v>
      </c>
      <c r="V1471" s="68" t="s">
        <v>176</v>
      </c>
      <c r="W1471" s="68" t="s">
        <v>233</v>
      </c>
      <c r="X1471" s="68" t="s">
        <v>427</v>
      </c>
      <c r="Y1471" s="68" t="s">
        <v>78</v>
      </c>
      <c r="Z1471" s="68" t="s">
        <v>1362</v>
      </c>
      <c r="AA1471" s="68" t="s">
        <v>236</v>
      </c>
      <c r="AB1471" s="6"/>
      <c r="AC1471" s="6"/>
      <c r="AD1471" s="112">
        <v>0.0</v>
      </c>
      <c r="AE1471" s="112">
        <v>1.0</v>
      </c>
      <c r="AF1471" s="6"/>
      <c r="AG1471" s="112">
        <v>79.783</v>
      </c>
      <c r="AH1471" s="112">
        <v>1.0</v>
      </c>
      <c r="AI1471" s="68" t="s">
        <v>64</v>
      </c>
      <c r="AJ1471" s="112">
        <v>0.0</v>
      </c>
      <c r="AK1471" s="6"/>
      <c r="AL1471" s="6"/>
      <c r="AM1471" s="112">
        <v>0.0</v>
      </c>
      <c r="AN1471" s="112">
        <v>0.0</v>
      </c>
      <c r="AO1471" s="112">
        <v>100.0</v>
      </c>
      <c r="AP1471" s="112">
        <v>1.0</v>
      </c>
      <c r="AQ1471" s="112">
        <v>1.98</v>
      </c>
      <c r="AR1471" s="112">
        <v>22.58024</v>
      </c>
      <c r="AS1471" s="112">
        <v>84.05775</v>
      </c>
      <c r="AT1471" s="112">
        <v>2.337642</v>
      </c>
      <c r="AU1471" s="112">
        <v>22.45891</v>
      </c>
      <c r="AV1471" s="112">
        <v>14.30509</v>
      </c>
      <c r="AW1471" s="112">
        <v>67.37674</v>
      </c>
      <c r="AX1471" s="112">
        <v>0.0</v>
      </c>
      <c r="AY1471" s="112">
        <v>0.6862155</v>
      </c>
      <c r="AZ1471" s="112">
        <v>-8.9765</v>
      </c>
    </row>
    <row r="1472" hidden="1">
      <c r="D1472" s="1"/>
      <c r="G1472" s="1"/>
      <c r="K1472" s="1"/>
      <c r="S1472" s="3"/>
      <c r="T1472" s="68" t="s">
        <v>2243</v>
      </c>
      <c r="U1472" s="68" t="s">
        <v>176</v>
      </c>
      <c r="V1472" s="68" t="s">
        <v>176</v>
      </c>
      <c r="W1472" s="68" t="s">
        <v>90</v>
      </c>
      <c r="X1472" s="68" t="s">
        <v>1470</v>
      </c>
      <c r="Y1472" s="68">
        <v>2.0</v>
      </c>
      <c r="Z1472" s="68"/>
      <c r="AA1472" s="68" t="s">
        <v>617</v>
      </c>
      <c r="AB1472" s="6"/>
      <c r="AC1472" s="6"/>
      <c r="AD1472" s="112">
        <v>0.0</v>
      </c>
      <c r="AE1472" s="112">
        <v>1.0</v>
      </c>
      <c r="AF1472" s="6"/>
      <c r="AG1472" s="112">
        <v>4.737</v>
      </c>
      <c r="AH1472" s="112">
        <v>1.0</v>
      </c>
      <c r="AI1472" s="68" t="s">
        <v>64</v>
      </c>
      <c r="AJ1472" s="112">
        <v>0.0</v>
      </c>
      <c r="AK1472" s="6"/>
      <c r="AL1472" s="6"/>
      <c r="AM1472" s="112">
        <v>0.0</v>
      </c>
      <c r="AN1472" s="112">
        <v>0.0</v>
      </c>
      <c r="AO1472" s="112">
        <v>100.0</v>
      </c>
      <c r="AP1472" s="112">
        <v>1.0</v>
      </c>
      <c r="AQ1472" s="112">
        <v>1.62</v>
      </c>
      <c r="AR1472" s="112">
        <v>1.342254</v>
      </c>
      <c r="AS1472" s="112">
        <v>82.15014</v>
      </c>
      <c r="AT1472" s="112">
        <v>0.1833219</v>
      </c>
      <c r="AU1472" s="112">
        <v>1.329676</v>
      </c>
      <c r="AV1472" s="112">
        <v>0.8938719</v>
      </c>
      <c r="AW1472" s="112">
        <v>3.989028</v>
      </c>
      <c r="AX1472" s="112">
        <v>0.0</v>
      </c>
      <c r="AY1472" s="112">
        <v>0.683587</v>
      </c>
      <c r="AZ1472" s="112">
        <v>-7.109503</v>
      </c>
    </row>
    <row r="1473" hidden="1">
      <c r="D1473" s="1"/>
      <c r="G1473" s="1"/>
      <c r="K1473" s="1"/>
      <c r="S1473" s="3"/>
      <c r="T1473" s="68" t="s">
        <v>2244</v>
      </c>
      <c r="U1473" s="68" t="s">
        <v>176</v>
      </c>
      <c r="V1473" s="68" t="s">
        <v>176</v>
      </c>
      <c r="W1473" s="68" t="s">
        <v>90</v>
      </c>
      <c r="X1473" s="68"/>
      <c r="Y1473" s="68" t="s">
        <v>1136</v>
      </c>
      <c r="Z1473" s="68" t="s">
        <v>1470</v>
      </c>
      <c r="AA1473" s="68">
        <v>2.0</v>
      </c>
      <c r="AB1473" s="6"/>
      <c r="AC1473" s="6"/>
      <c r="AD1473" s="112">
        <v>0.0</v>
      </c>
      <c r="AE1473" s="112">
        <v>1.0</v>
      </c>
      <c r="AF1473" s="6"/>
      <c r="AG1473" s="112">
        <v>4.737</v>
      </c>
      <c r="AH1473" s="112">
        <v>1.0</v>
      </c>
      <c r="AI1473" s="68" t="s">
        <v>64</v>
      </c>
      <c r="AJ1473" s="112">
        <v>0.0</v>
      </c>
      <c r="AK1473" s="6"/>
      <c r="AL1473" s="6"/>
      <c r="AM1473" s="112">
        <v>0.0</v>
      </c>
      <c r="AN1473" s="112">
        <v>0.0</v>
      </c>
      <c r="AO1473" s="112">
        <v>100.0</v>
      </c>
      <c r="AP1473" s="112">
        <v>1.0</v>
      </c>
      <c r="AQ1473" s="112">
        <v>1.62</v>
      </c>
      <c r="AR1473" s="112">
        <v>1.342254</v>
      </c>
      <c r="AS1473" s="112">
        <v>82.15014</v>
      </c>
      <c r="AT1473" s="112">
        <v>0.1833219</v>
      </c>
      <c r="AU1473" s="112">
        <v>1.329676</v>
      </c>
      <c r="AV1473" s="112">
        <v>0.8938719</v>
      </c>
      <c r="AW1473" s="112">
        <v>3.989028</v>
      </c>
      <c r="AX1473" s="112">
        <v>0.0</v>
      </c>
      <c r="AY1473" s="112">
        <v>0.683587</v>
      </c>
      <c r="AZ1473" s="112">
        <v>-7.109503</v>
      </c>
    </row>
    <row r="1474" hidden="1">
      <c r="D1474" s="1"/>
      <c r="G1474" s="1"/>
      <c r="K1474" s="1"/>
      <c r="S1474" s="3"/>
      <c r="T1474" s="68" t="s">
        <v>2245</v>
      </c>
      <c r="U1474" s="68" t="s">
        <v>176</v>
      </c>
      <c r="V1474" s="68" t="s">
        <v>176</v>
      </c>
      <c r="W1474" s="68" t="s">
        <v>90</v>
      </c>
      <c r="X1474" s="68"/>
      <c r="Y1474" s="68" t="s">
        <v>612</v>
      </c>
      <c r="Z1474" s="68" t="s">
        <v>1470</v>
      </c>
      <c r="AA1474" s="68">
        <v>2.0</v>
      </c>
      <c r="AB1474" s="6"/>
      <c r="AC1474" s="6"/>
      <c r="AD1474" s="112">
        <v>0.0</v>
      </c>
      <c r="AE1474" s="112">
        <v>1.0</v>
      </c>
      <c r="AF1474" s="6"/>
      <c r="AG1474" s="112">
        <v>5.90461</v>
      </c>
      <c r="AH1474" s="112">
        <v>1.0</v>
      </c>
      <c r="AI1474" s="68" t="s">
        <v>64</v>
      </c>
      <c r="AJ1474" s="112">
        <v>0.0</v>
      </c>
      <c r="AK1474" s="6"/>
      <c r="AL1474" s="6"/>
      <c r="AM1474" s="112">
        <v>0.0</v>
      </c>
      <c r="AN1474" s="112">
        <v>0.0</v>
      </c>
      <c r="AO1474" s="112">
        <v>100.0</v>
      </c>
      <c r="AP1474" s="112">
        <v>1.0</v>
      </c>
      <c r="AQ1474" s="112">
        <v>1.62</v>
      </c>
      <c r="AR1474" s="112">
        <v>1.673102</v>
      </c>
      <c r="AS1474" s="112">
        <v>82.15014</v>
      </c>
      <c r="AT1474" s="112">
        <v>0.2285084</v>
      </c>
      <c r="AU1474" s="112">
        <v>1.657424</v>
      </c>
      <c r="AV1474" s="112">
        <v>1.1142</v>
      </c>
      <c r="AW1474" s="112">
        <v>4.972272</v>
      </c>
      <c r="AX1474" s="112">
        <v>0.0</v>
      </c>
      <c r="AY1474" s="112">
        <v>0.683587</v>
      </c>
      <c r="AZ1474" s="112">
        <v>-7.109503</v>
      </c>
    </row>
    <row r="1475" hidden="1">
      <c r="D1475" s="1"/>
      <c r="G1475" s="1"/>
      <c r="K1475" s="1"/>
      <c r="S1475" s="3"/>
      <c r="T1475" s="68" t="s">
        <v>2246</v>
      </c>
      <c r="U1475" s="68" t="s">
        <v>176</v>
      </c>
      <c r="V1475" s="68" t="s">
        <v>176</v>
      </c>
      <c r="W1475" s="68" t="s">
        <v>90</v>
      </c>
      <c r="X1475" s="68"/>
      <c r="Y1475" s="68" t="s">
        <v>718</v>
      </c>
      <c r="Z1475" s="68" t="s">
        <v>1470</v>
      </c>
      <c r="AA1475" s="68">
        <v>2.0</v>
      </c>
      <c r="AB1475" s="6"/>
      <c r="AC1475" s="6"/>
      <c r="AD1475" s="112">
        <v>0.0</v>
      </c>
      <c r="AE1475" s="112">
        <v>1.0</v>
      </c>
      <c r="AF1475" s="6"/>
      <c r="AG1475" s="112">
        <v>5.90461</v>
      </c>
      <c r="AH1475" s="112">
        <v>1.0</v>
      </c>
      <c r="AI1475" s="68" t="s">
        <v>64</v>
      </c>
      <c r="AJ1475" s="112">
        <v>0.0</v>
      </c>
      <c r="AK1475" s="6"/>
      <c r="AL1475" s="6"/>
      <c r="AM1475" s="112">
        <v>0.0</v>
      </c>
      <c r="AN1475" s="112">
        <v>0.0</v>
      </c>
      <c r="AO1475" s="112">
        <v>100.0</v>
      </c>
      <c r="AP1475" s="112">
        <v>1.0</v>
      </c>
      <c r="AQ1475" s="112">
        <v>1.62</v>
      </c>
      <c r="AR1475" s="112">
        <v>1.673102</v>
      </c>
      <c r="AS1475" s="112">
        <v>82.15014</v>
      </c>
      <c r="AT1475" s="112">
        <v>0.2285084</v>
      </c>
      <c r="AU1475" s="112">
        <v>1.657424</v>
      </c>
      <c r="AV1475" s="112">
        <v>1.1142</v>
      </c>
      <c r="AW1475" s="112">
        <v>4.972272</v>
      </c>
      <c r="AX1475" s="112">
        <v>0.0</v>
      </c>
      <c r="AY1475" s="112">
        <v>0.683587</v>
      </c>
      <c r="AZ1475" s="112">
        <v>-7.109503</v>
      </c>
    </row>
    <row r="1476" hidden="1">
      <c r="D1476" s="1"/>
      <c r="G1476" s="1"/>
      <c r="K1476" s="1"/>
      <c r="S1476" s="3"/>
      <c r="T1476" s="68" t="s">
        <v>2247</v>
      </c>
      <c r="U1476" s="68" t="s">
        <v>75</v>
      </c>
      <c r="V1476" s="68" t="s">
        <v>75</v>
      </c>
      <c r="W1476" s="68" t="s">
        <v>1584</v>
      </c>
      <c r="X1476" s="68" t="s">
        <v>1585</v>
      </c>
      <c r="Y1476" s="68" t="s">
        <v>78</v>
      </c>
      <c r="Z1476" s="68"/>
      <c r="AA1476" s="68" t="s">
        <v>1831</v>
      </c>
      <c r="AB1476" s="6"/>
      <c r="AC1476" s="6"/>
      <c r="AD1476" s="112">
        <v>0.0</v>
      </c>
      <c r="AE1476" s="112">
        <v>1.0</v>
      </c>
      <c r="AF1476" s="6"/>
      <c r="AG1476" s="112">
        <v>143.731</v>
      </c>
      <c r="AH1476" s="112">
        <v>1.0</v>
      </c>
      <c r="AI1476" s="68" t="s">
        <v>64</v>
      </c>
      <c r="AJ1476" s="112">
        <v>0.0</v>
      </c>
      <c r="AK1476" s="6"/>
      <c r="AL1476" s="6"/>
      <c r="AM1476" s="112">
        <v>0.0</v>
      </c>
      <c r="AN1476" s="112">
        <v>0.0</v>
      </c>
      <c r="AO1476" s="112">
        <v>100.0</v>
      </c>
      <c r="AP1476" s="112">
        <v>1.0</v>
      </c>
      <c r="AQ1476" s="112">
        <v>3.24</v>
      </c>
      <c r="AR1476" s="112">
        <v>39.06092</v>
      </c>
      <c r="AS1476" s="112">
        <v>86.30794</v>
      </c>
      <c r="AT1476" s="112">
        <v>2.515293</v>
      </c>
      <c r="AU1476" s="112">
        <v>38.97985</v>
      </c>
      <c r="AV1476" s="112">
        <v>24.07494</v>
      </c>
      <c r="AW1476" s="112">
        <v>116.9395</v>
      </c>
      <c r="AX1476" s="112">
        <v>0.0</v>
      </c>
      <c r="AY1476" s="112">
        <v>0.6902545</v>
      </c>
      <c r="AZ1476" s="112">
        <v>-11.76665</v>
      </c>
    </row>
    <row r="1477" hidden="1">
      <c r="D1477" s="1"/>
      <c r="G1477" s="1"/>
      <c r="K1477" s="1"/>
      <c r="S1477" s="3"/>
      <c r="T1477" s="68" t="s">
        <v>2248</v>
      </c>
      <c r="U1477" s="68" t="s">
        <v>75</v>
      </c>
      <c r="V1477" s="68" t="s">
        <v>75</v>
      </c>
      <c r="W1477" s="68" t="s">
        <v>233</v>
      </c>
      <c r="X1477" s="68" t="s">
        <v>1362</v>
      </c>
      <c r="Y1477" s="68" t="s">
        <v>236</v>
      </c>
      <c r="Z1477" s="68"/>
      <c r="AA1477" s="68" t="s">
        <v>1831</v>
      </c>
      <c r="AB1477" s="6"/>
      <c r="AC1477" s="6"/>
      <c r="AD1477" s="112">
        <v>0.0</v>
      </c>
      <c r="AE1477" s="112">
        <v>1.0</v>
      </c>
      <c r="AF1477" s="6"/>
      <c r="AG1477" s="112">
        <v>4.824</v>
      </c>
      <c r="AH1477" s="112">
        <v>1.0</v>
      </c>
      <c r="AI1477" s="68" t="s">
        <v>64</v>
      </c>
      <c r="AJ1477" s="112">
        <v>0.0</v>
      </c>
      <c r="AK1477" s="6"/>
      <c r="AL1477" s="6"/>
      <c r="AM1477" s="112">
        <v>0.0</v>
      </c>
      <c r="AN1477" s="112">
        <v>0.0</v>
      </c>
      <c r="AO1477" s="112">
        <v>100.0</v>
      </c>
      <c r="AP1477" s="112">
        <v>1.0</v>
      </c>
      <c r="AQ1477" s="112">
        <v>1.98</v>
      </c>
      <c r="AR1477" s="112">
        <v>1.365292</v>
      </c>
      <c r="AS1477" s="112">
        <v>84.05775</v>
      </c>
      <c r="AT1477" s="112">
        <v>0.1413432</v>
      </c>
      <c r="AU1477" s="112">
        <v>1.357956</v>
      </c>
      <c r="AV1477" s="112">
        <v>0.8649431</v>
      </c>
      <c r="AW1477" s="112">
        <v>4.073868</v>
      </c>
      <c r="AX1477" s="112">
        <v>0.0</v>
      </c>
      <c r="AY1477" s="112">
        <v>0.6862155</v>
      </c>
      <c r="AZ1477" s="112">
        <v>-8.9765</v>
      </c>
    </row>
    <row r="1478" hidden="1">
      <c r="D1478" s="1"/>
      <c r="G1478" s="1"/>
      <c r="K1478" s="1"/>
      <c r="S1478" s="3"/>
      <c r="T1478" s="68" t="s">
        <v>2249</v>
      </c>
      <c r="U1478" s="68" t="s">
        <v>176</v>
      </c>
      <c r="V1478" s="68" t="s">
        <v>176</v>
      </c>
      <c r="W1478" s="68" t="s">
        <v>90</v>
      </c>
      <c r="X1478" s="68" t="s">
        <v>1470</v>
      </c>
      <c r="Y1478" s="68">
        <v>1.0</v>
      </c>
      <c r="Z1478" s="68" t="s">
        <v>194</v>
      </c>
      <c r="AA1478" s="68">
        <v>1.0</v>
      </c>
      <c r="AB1478" s="6"/>
      <c r="AC1478" s="6"/>
      <c r="AD1478" s="112">
        <v>0.0</v>
      </c>
      <c r="AE1478" s="112">
        <v>1.0</v>
      </c>
      <c r="AF1478" s="6"/>
      <c r="AG1478" s="112">
        <v>8.281</v>
      </c>
      <c r="AH1478" s="112">
        <v>1.0</v>
      </c>
      <c r="AI1478" s="68" t="s">
        <v>64</v>
      </c>
      <c r="AJ1478" s="112">
        <v>0.0</v>
      </c>
      <c r="AK1478" s="6"/>
      <c r="AL1478" s="6"/>
      <c r="AM1478" s="112">
        <v>0.0</v>
      </c>
      <c r="AN1478" s="112">
        <v>0.0</v>
      </c>
      <c r="AO1478" s="112">
        <v>100.0</v>
      </c>
      <c r="AP1478" s="112">
        <v>1.0</v>
      </c>
      <c r="AQ1478" s="112">
        <v>1.62</v>
      </c>
      <c r="AR1478" s="112">
        <v>2.346465</v>
      </c>
      <c r="AS1478" s="112">
        <v>82.15014</v>
      </c>
      <c r="AT1478" s="112">
        <v>0.3204747</v>
      </c>
      <c r="AU1478" s="112">
        <v>2.324477</v>
      </c>
      <c r="AV1478" s="112">
        <v>1.562625</v>
      </c>
      <c r="AW1478" s="112">
        <v>6.973431</v>
      </c>
      <c r="AX1478" s="112">
        <v>0.0</v>
      </c>
      <c r="AY1478" s="112">
        <v>0.683587</v>
      </c>
      <c r="AZ1478" s="112">
        <v>-7.109503</v>
      </c>
    </row>
    <row r="1479" hidden="1">
      <c r="D1479" s="1"/>
      <c r="G1479" s="1"/>
      <c r="K1479" s="1"/>
      <c r="S1479" s="3"/>
      <c r="T1479" s="68" t="s">
        <v>2250</v>
      </c>
      <c r="U1479" s="68" t="s">
        <v>176</v>
      </c>
      <c r="V1479" s="68" t="s">
        <v>176</v>
      </c>
      <c r="W1479" s="68" t="s">
        <v>90</v>
      </c>
      <c r="X1479" s="68" t="s">
        <v>1470</v>
      </c>
      <c r="Y1479" s="68">
        <v>1.0</v>
      </c>
      <c r="Z1479" s="68" t="s">
        <v>194</v>
      </c>
      <c r="AA1479" s="68">
        <v>1.0</v>
      </c>
      <c r="AB1479" s="6"/>
      <c r="AC1479" s="6"/>
      <c r="AD1479" s="112">
        <v>0.0</v>
      </c>
      <c r="AE1479" s="112">
        <v>1.0</v>
      </c>
      <c r="AF1479" s="6"/>
      <c r="AG1479" s="112">
        <v>8.281</v>
      </c>
      <c r="AH1479" s="112">
        <v>1.0</v>
      </c>
      <c r="AI1479" s="68" t="s">
        <v>64</v>
      </c>
      <c r="AJ1479" s="112">
        <v>0.0</v>
      </c>
      <c r="AK1479" s="6"/>
      <c r="AL1479" s="6"/>
      <c r="AM1479" s="112">
        <v>0.0</v>
      </c>
      <c r="AN1479" s="112">
        <v>0.0</v>
      </c>
      <c r="AO1479" s="112">
        <v>100.0</v>
      </c>
      <c r="AP1479" s="112">
        <v>1.0</v>
      </c>
      <c r="AQ1479" s="112">
        <v>1.62</v>
      </c>
      <c r="AR1479" s="112">
        <v>2.346465</v>
      </c>
      <c r="AS1479" s="112">
        <v>82.15014</v>
      </c>
      <c r="AT1479" s="112">
        <v>0.3204747</v>
      </c>
      <c r="AU1479" s="112">
        <v>2.324477</v>
      </c>
      <c r="AV1479" s="112">
        <v>1.562625</v>
      </c>
      <c r="AW1479" s="112">
        <v>6.973431</v>
      </c>
      <c r="AX1479" s="112">
        <v>0.0</v>
      </c>
      <c r="AY1479" s="112">
        <v>0.683587</v>
      </c>
      <c r="AZ1479" s="112">
        <v>-7.109503</v>
      </c>
    </row>
    <row r="1480" hidden="1">
      <c r="D1480" s="1"/>
      <c r="G1480" s="1"/>
      <c r="K1480" s="1"/>
      <c r="S1480" s="3"/>
      <c r="T1480" s="68" t="s">
        <v>2251</v>
      </c>
      <c r="U1480" s="68" t="s">
        <v>176</v>
      </c>
      <c r="V1480" s="68" t="s">
        <v>176</v>
      </c>
      <c r="W1480" s="68" t="s">
        <v>399</v>
      </c>
      <c r="X1480" s="68" t="s">
        <v>410</v>
      </c>
      <c r="Y1480" s="68">
        <v>2.0</v>
      </c>
      <c r="Z1480" s="68" t="s">
        <v>1470</v>
      </c>
      <c r="AA1480" s="68">
        <v>2.0</v>
      </c>
      <c r="AB1480" s="6"/>
      <c r="AC1480" s="6"/>
      <c r="AD1480" s="112">
        <v>0.0</v>
      </c>
      <c r="AE1480" s="112">
        <v>1.0</v>
      </c>
      <c r="AF1480" s="6"/>
      <c r="AG1480" s="112">
        <v>16.569</v>
      </c>
      <c r="AH1480" s="112">
        <v>0.74</v>
      </c>
      <c r="AI1480" s="68" t="s">
        <v>64</v>
      </c>
      <c r="AJ1480" s="112">
        <v>0.0</v>
      </c>
      <c r="AK1480" s="6"/>
      <c r="AL1480" s="6"/>
      <c r="AM1480" s="112">
        <v>0.0</v>
      </c>
      <c r="AN1480" s="112">
        <v>0.0</v>
      </c>
      <c r="AO1480" s="112">
        <v>100.0</v>
      </c>
      <c r="AP1480" s="112">
        <v>1.0</v>
      </c>
      <c r="AQ1480" s="112">
        <v>0.72002</v>
      </c>
      <c r="AR1480" s="112">
        <v>6.758073</v>
      </c>
      <c r="AS1480" s="112">
        <v>71.90399</v>
      </c>
      <c r="AT1480" s="112">
        <v>2.099127</v>
      </c>
      <c r="AU1480" s="112">
        <v>6.423801</v>
      </c>
      <c r="AV1480" s="112">
        <v>5.13639</v>
      </c>
      <c r="AW1480" s="112">
        <v>11.88494</v>
      </c>
      <c r="AX1480" s="112">
        <v>0.0</v>
      </c>
      <c r="AY1480" s="112">
        <v>0.3082202</v>
      </c>
      <c r="AZ1480" s="112">
        <v>-10.98501</v>
      </c>
    </row>
    <row r="1481" hidden="1">
      <c r="D1481" s="1"/>
      <c r="G1481" s="1"/>
      <c r="K1481" s="1"/>
      <c r="S1481" s="3"/>
      <c r="T1481" s="68" t="s">
        <v>2252</v>
      </c>
      <c r="U1481" s="68" t="s">
        <v>176</v>
      </c>
      <c r="V1481" s="68" t="s">
        <v>176</v>
      </c>
      <c r="W1481" s="68" t="s">
        <v>399</v>
      </c>
      <c r="X1481" s="68" t="s">
        <v>1470</v>
      </c>
      <c r="Y1481" s="68">
        <v>2.0</v>
      </c>
      <c r="Z1481" s="68" t="s">
        <v>410</v>
      </c>
      <c r="AA1481" s="68">
        <v>2.0</v>
      </c>
      <c r="AB1481" s="6"/>
      <c r="AC1481" s="6"/>
      <c r="AD1481" s="112">
        <v>0.0</v>
      </c>
      <c r="AE1481" s="112">
        <v>1.0</v>
      </c>
      <c r="AF1481" s="6"/>
      <c r="AG1481" s="112">
        <v>16.569</v>
      </c>
      <c r="AH1481" s="112">
        <v>0.74</v>
      </c>
      <c r="AI1481" s="68" t="s">
        <v>64</v>
      </c>
      <c r="AJ1481" s="112">
        <v>0.0</v>
      </c>
      <c r="AK1481" s="6"/>
      <c r="AL1481" s="6"/>
      <c r="AM1481" s="112">
        <v>0.0</v>
      </c>
      <c r="AN1481" s="112">
        <v>0.0</v>
      </c>
      <c r="AO1481" s="112">
        <v>100.0</v>
      </c>
      <c r="AP1481" s="112">
        <v>1.0</v>
      </c>
      <c r="AQ1481" s="112">
        <v>0.72002</v>
      </c>
      <c r="AR1481" s="112">
        <v>6.758073</v>
      </c>
      <c r="AS1481" s="112">
        <v>71.90399</v>
      </c>
      <c r="AT1481" s="112">
        <v>2.099127</v>
      </c>
      <c r="AU1481" s="112">
        <v>6.423801</v>
      </c>
      <c r="AV1481" s="112">
        <v>5.13639</v>
      </c>
      <c r="AW1481" s="112">
        <v>11.88494</v>
      </c>
      <c r="AX1481" s="112">
        <v>0.0</v>
      </c>
      <c r="AY1481" s="112">
        <v>0.3082202</v>
      </c>
      <c r="AZ1481" s="112">
        <v>-10.98501</v>
      </c>
    </row>
    <row r="1482">
      <c r="D1482" s="1"/>
      <c r="G1482" s="1"/>
      <c r="K1482" s="1"/>
      <c r="S1482" s="3"/>
      <c r="T1482" s="68" t="s">
        <v>2253</v>
      </c>
      <c r="U1482" s="68" t="s">
        <v>176</v>
      </c>
      <c r="V1482" s="68" t="s">
        <v>176</v>
      </c>
      <c r="W1482" s="68" t="s">
        <v>1147</v>
      </c>
      <c r="X1482" s="68" t="s">
        <v>1470</v>
      </c>
      <c r="Y1482" s="68">
        <v>1.0</v>
      </c>
      <c r="Z1482" s="68" t="s">
        <v>1090</v>
      </c>
      <c r="AA1482" s="68">
        <v>1.0</v>
      </c>
      <c r="AB1482" s="6"/>
      <c r="AC1482" s="6"/>
      <c r="AD1482" s="112">
        <v>0.0</v>
      </c>
      <c r="AE1482" s="112">
        <v>1.0</v>
      </c>
      <c r="AF1482" s="6"/>
      <c r="AG1482" s="112">
        <v>49.556</v>
      </c>
      <c r="AH1482" s="112">
        <v>1.0</v>
      </c>
      <c r="AI1482" s="68" t="s">
        <v>64</v>
      </c>
      <c r="AJ1482" s="112">
        <v>0.0</v>
      </c>
      <c r="AK1482" s="6"/>
      <c r="AL1482" s="6"/>
      <c r="AM1482" s="112">
        <v>0.0</v>
      </c>
      <c r="AN1482" s="112">
        <v>0.0</v>
      </c>
      <c r="AO1482" s="112">
        <v>100.0</v>
      </c>
      <c r="AP1482" s="112">
        <v>1.0</v>
      </c>
      <c r="AQ1482" s="112">
        <v>1.2</v>
      </c>
      <c r="AR1482" s="112">
        <v>13.06051</v>
      </c>
      <c r="AS1482" s="112">
        <v>82.67545</v>
      </c>
      <c r="AT1482" s="112">
        <v>1.665082</v>
      </c>
      <c r="AU1482" s="112">
        <v>12.95394</v>
      </c>
      <c r="AV1482" s="112">
        <v>9.118304</v>
      </c>
      <c r="AW1482" s="112">
        <v>38.8519</v>
      </c>
      <c r="AX1482" s="112">
        <v>0.0</v>
      </c>
      <c r="AY1482" s="112">
        <v>0.6878014</v>
      </c>
      <c r="AZ1482" s="112">
        <v>-8.730828</v>
      </c>
    </row>
    <row r="1483">
      <c r="D1483" s="1"/>
      <c r="G1483" s="1"/>
      <c r="K1483" s="1"/>
      <c r="S1483" s="3"/>
      <c r="T1483" s="68" t="s">
        <v>2254</v>
      </c>
      <c r="U1483" s="68" t="s">
        <v>176</v>
      </c>
      <c r="V1483" s="68" t="s">
        <v>176</v>
      </c>
      <c r="W1483" s="68" t="s">
        <v>1147</v>
      </c>
      <c r="X1483" s="68" t="s">
        <v>1470</v>
      </c>
      <c r="Y1483" s="68">
        <v>1.0</v>
      </c>
      <c r="Z1483" s="68" t="s">
        <v>1090</v>
      </c>
      <c r="AA1483" s="68">
        <v>2.0</v>
      </c>
      <c r="AB1483" s="6"/>
      <c r="AC1483" s="6"/>
      <c r="AD1483" s="112">
        <v>0.0</v>
      </c>
      <c r="AE1483" s="112">
        <v>1.0</v>
      </c>
      <c r="AF1483" s="6"/>
      <c r="AG1483" s="112">
        <v>49.556</v>
      </c>
      <c r="AH1483" s="112">
        <v>1.0</v>
      </c>
      <c r="AI1483" s="68" t="s">
        <v>64</v>
      </c>
      <c r="AJ1483" s="112">
        <v>0.0</v>
      </c>
      <c r="AK1483" s="6"/>
      <c r="AL1483" s="6"/>
      <c r="AM1483" s="112">
        <v>0.0</v>
      </c>
      <c r="AN1483" s="112">
        <v>0.0</v>
      </c>
      <c r="AO1483" s="112">
        <v>100.0</v>
      </c>
      <c r="AP1483" s="112">
        <v>1.0</v>
      </c>
      <c r="AQ1483" s="112">
        <v>1.2</v>
      </c>
      <c r="AR1483" s="112">
        <v>13.06051</v>
      </c>
      <c r="AS1483" s="112">
        <v>82.67545</v>
      </c>
      <c r="AT1483" s="112">
        <v>1.665082</v>
      </c>
      <c r="AU1483" s="112">
        <v>12.95394</v>
      </c>
      <c r="AV1483" s="112">
        <v>9.118304</v>
      </c>
      <c r="AW1483" s="112">
        <v>38.8519</v>
      </c>
      <c r="AX1483" s="112">
        <v>0.0</v>
      </c>
      <c r="AY1483" s="112">
        <v>0.6878014</v>
      </c>
      <c r="AZ1483" s="112">
        <v>-8.730828</v>
      </c>
    </row>
    <row r="1484" hidden="1">
      <c r="D1484" s="1"/>
      <c r="G1484" s="1"/>
      <c r="K1484" s="1"/>
      <c r="S1484" s="3"/>
      <c r="T1484" s="68" t="s">
        <v>2255</v>
      </c>
      <c r="U1484" s="68" t="s">
        <v>75</v>
      </c>
      <c r="V1484" s="68" t="s">
        <v>75</v>
      </c>
      <c r="W1484" s="68" t="s">
        <v>233</v>
      </c>
      <c r="X1484" s="68" t="s">
        <v>1500</v>
      </c>
      <c r="Y1484" s="68" t="s">
        <v>78</v>
      </c>
      <c r="Z1484" s="68" t="s">
        <v>1362</v>
      </c>
      <c r="AA1484" s="68" t="s">
        <v>236</v>
      </c>
      <c r="AB1484" s="6"/>
      <c r="AC1484" s="6"/>
      <c r="AD1484" s="112">
        <v>0.0</v>
      </c>
      <c r="AE1484" s="112">
        <v>1.0</v>
      </c>
      <c r="AF1484" s="6"/>
      <c r="AG1484" s="112">
        <v>200.338</v>
      </c>
      <c r="AH1484" s="112">
        <v>1.0</v>
      </c>
      <c r="AI1484" s="68" t="s">
        <v>64</v>
      </c>
      <c r="AJ1484" s="112">
        <v>0.0</v>
      </c>
      <c r="AK1484" s="6"/>
      <c r="AL1484" s="6"/>
      <c r="AM1484" s="112">
        <v>0.0</v>
      </c>
      <c r="AN1484" s="112">
        <v>0.0</v>
      </c>
      <c r="AO1484" s="112">
        <v>100.0</v>
      </c>
      <c r="AP1484" s="112">
        <v>1.0</v>
      </c>
      <c r="AQ1484" s="112">
        <v>1.98</v>
      </c>
      <c r="AR1484" s="112">
        <v>56.69981</v>
      </c>
      <c r="AS1484" s="112">
        <v>84.05775</v>
      </c>
      <c r="AT1484" s="112">
        <v>5.869904</v>
      </c>
      <c r="AU1484" s="112">
        <v>56.39515</v>
      </c>
      <c r="AV1484" s="112">
        <v>35.9206</v>
      </c>
      <c r="AW1484" s="112">
        <v>169.1854</v>
      </c>
      <c r="AX1484" s="112">
        <v>0.0</v>
      </c>
      <c r="AY1484" s="112">
        <v>0.6862155</v>
      </c>
      <c r="AZ1484" s="112">
        <v>-8.9765</v>
      </c>
    </row>
    <row r="1485" hidden="1">
      <c r="D1485" s="1"/>
      <c r="G1485" s="1"/>
      <c r="K1485" s="1"/>
      <c r="S1485" s="3"/>
      <c r="T1485" s="68" t="s">
        <v>2256</v>
      </c>
      <c r="U1485" s="68" t="s">
        <v>75</v>
      </c>
      <c r="V1485" s="68" t="s">
        <v>75</v>
      </c>
      <c r="W1485" s="68" t="s">
        <v>562</v>
      </c>
      <c r="X1485" s="68" t="s">
        <v>1362</v>
      </c>
      <c r="Y1485" s="68" t="s">
        <v>324</v>
      </c>
      <c r="Z1485" s="68" t="s">
        <v>2171</v>
      </c>
      <c r="AA1485" s="68" t="s">
        <v>78</v>
      </c>
      <c r="AB1485" s="6"/>
      <c r="AC1485" s="6"/>
      <c r="AD1485" s="112">
        <v>0.0</v>
      </c>
      <c r="AE1485" s="112">
        <v>1.0</v>
      </c>
      <c r="AF1485" s="6"/>
      <c r="AG1485" s="112">
        <v>134.8</v>
      </c>
      <c r="AH1485" s="112">
        <v>1.0</v>
      </c>
      <c r="AI1485" s="68" t="s">
        <v>64</v>
      </c>
      <c r="AJ1485" s="112">
        <v>0.0</v>
      </c>
      <c r="AK1485" s="6"/>
      <c r="AL1485" s="6"/>
      <c r="AM1485" s="112">
        <v>0.0</v>
      </c>
      <c r="AN1485" s="112">
        <v>0.0</v>
      </c>
      <c r="AO1485" s="112">
        <v>100.0</v>
      </c>
      <c r="AP1485" s="112">
        <v>1.0</v>
      </c>
      <c r="AQ1485" s="112">
        <v>2.4</v>
      </c>
      <c r="AR1485" s="112">
        <v>38.00276</v>
      </c>
      <c r="AS1485" s="112">
        <v>84.89205</v>
      </c>
      <c r="AT1485" s="112">
        <v>3.38348</v>
      </c>
      <c r="AU1485" s="112">
        <v>37.85184</v>
      </c>
      <c r="AV1485" s="112">
        <v>23.60348</v>
      </c>
      <c r="AW1485" s="112">
        <v>113.5555</v>
      </c>
      <c r="AX1485" s="112">
        <v>0.0</v>
      </c>
      <c r="AY1485" s="112">
        <v>0.6872964</v>
      </c>
      <c r="AZ1485" s="112">
        <v>-9.846326</v>
      </c>
    </row>
    <row r="1486" hidden="1">
      <c r="D1486" s="1"/>
      <c r="G1486" s="1"/>
      <c r="K1486" s="1"/>
      <c r="S1486" s="3"/>
      <c r="T1486" s="68" t="s">
        <v>2257</v>
      </c>
      <c r="U1486" s="68" t="s">
        <v>75</v>
      </c>
      <c r="V1486" s="68" t="s">
        <v>75</v>
      </c>
      <c r="W1486" s="68" t="s">
        <v>562</v>
      </c>
      <c r="X1486" s="68" t="s">
        <v>1362</v>
      </c>
      <c r="Y1486" s="68" t="s">
        <v>324</v>
      </c>
      <c r="Z1486" s="68" t="s">
        <v>2171</v>
      </c>
      <c r="AA1486" s="68" t="s">
        <v>78</v>
      </c>
      <c r="AB1486" s="6"/>
      <c r="AC1486" s="6"/>
      <c r="AD1486" s="112">
        <v>0.0</v>
      </c>
      <c r="AE1486" s="112">
        <v>1.0</v>
      </c>
      <c r="AF1486" s="6"/>
      <c r="AG1486" s="112">
        <v>134.8</v>
      </c>
      <c r="AH1486" s="112">
        <v>1.0</v>
      </c>
      <c r="AI1486" s="68" t="s">
        <v>64</v>
      </c>
      <c r="AJ1486" s="112">
        <v>0.0</v>
      </c>
      <c r="AK1486" s="6"/>
      <c r="AL1486" s="6"/>
      <c r="AM1486" s="112">
        <v>0.0</v>
      </c>
      <c r="AN1486" s="112">
        <v>0.0</v>
      </c>
      <c r="AO1486" s="112">
        <v>100.0</v>
      </c>
      <c r="AP1486" s="112">
        <v>1.0</v>
      </c>
      <c r="AQ1486" s="112">
        <v>2.4</v>
      </c>
      <c r="AR1486" s="112">
        <v>38.00276</v>
      </c>
      <c r="AS1486" s="112">
        <v>84.89205</v>
      </c>
      <c r="AT1486" s="112">
        <v>3.38348</v>
      </c>
      <c r="AU1486" s="112">
        <v>37.85184</v>
      </c>
      <c r="AV1486" s="112">
        <v>23.60348</v>
      </c>
      <c r="AW1486" s="112">
        <v>113.5555</v>
      </c>
      <c r="AX1486" s="112">
        <v>0.0</v>
      </c>
      <c r="AY1486" s="112">
        <v>0.6872964</v>
      </c>
      <c r="AZ1486" s="112">
        <v>-9.846326</v>
      </c>
    </row>
    <row r="1487">
      <c r="D1487" s="1"/>
      <c r="G1487" s="1"/>
      <c r="K1487" s="1"/>
      <c r="S1487" s="3"/>
      <c r="T1487" s="68" t="s">
        <v>2258</v>
      </c>
      <c r="U1487" s="68" t="s">
        <v>176</v>
      </c>
      <c r="V1487" s="68" t="s">
        <v>176</v>
      </c>
      <c r="W1487" s="68" t="s">
        <v>171</v>
      </c>
      <c r="X1487" s="68" t="s">
        <v>1173</v>
      </c>
      <c r="Y1487" s="68" t="s">
        <v>61</v>
      </c>
      <c r="Z1487" s="68" t="s">
        <v>2259</v>
      </c>
      <c r="AA1487" s="68">
        <v>1.0</v>
      </c>
      <c r="AB1487" s="6"/>
      <c r="AC1487" s="6"/>
      <c r="AD1487" s="112">
        <v>0.0</v>
      </c>
      <c r="AE1487" s="112">
        <v>1.0</v>
      </c>
      <c r="AF1487" s="6"/>
      <c r="AG1487" s="112">
        <v>27.977</v>
      </c>
      <c r="AH1487" s="112">
        <v>1.0</v>
      </c>
      <c r="AI1487" s="68" t="s">
        <v>64</v>
      </c>
      <c r="AJ1487" s="112">
        <v>0.0</v>
      </c>
      <c r="AK1487" s="6"/>
      <c r="AL1487" s="6"/>
      <c r="AM1487" s="112">
        <v>0.0</v>
      </c>
      <c r="AN1487" s="112">
        <v>0.0</v>
      </c>
      <c r="AO1487" s="112">
        <v>100.0</v>
      </c>
      <c r="AP1487" s="112">
        <v>1.0</v>
      </c>
      <c r="AQ1487" s="112">
        <v>0.58</v>
      </c>
      <c r="AR1487" s="112">
        <v>11.73903</v>
      </c>
      <c r="AS1487" s="112">
        <v>70.94324</v>
      </c>
      <c r="AT1487" s="112">
        <v>3.832849</v>
      </c>
      <c r="AU1487" s="112">
        <v>11.09568</v>
      </c>
      <c r="AV1487" s="112">
        <v>8.029399</v>
      </c>
      <c r="AW1487" s="112">
        <v>33.28703</v>
      </c>
      <c r="AX1487" s="112">
        <v>0.0</v>
      </c>
      <c r="AY1487" s="112">
        <v>0.6412987</v>
      </c>
      <c r="AZ1487" s="112">
        <v>8.348166</v>
      </c>
    </row>
    <row r="1488">
      <c r="D1488" s="1"/>
      <c r="G1488" s="1"/>
      <c r="K1488" s="1"/>
      <c r="S1488" s="3"/>
      <c r="T1488" s="68" t="s">
        <v>2260</v>
      </c>
      <c r="U1488" s="68" t="s">
        <v>176</v>
      </c>
      <c r="V1488" s="68" t="s">
        <v>176</v>
      </c>
      <c r="W1488" s="68" t="s">
        <v>171</v>
      </c>
      <c r="X1488" s="68" t="s">
        <v>1173</v>
      </c>
      <c r="Y1488" s="68" t="s">
        <v>66</v>
      </c>
      <c r="Z1488" s="68" t="s">
        <v>2259</v>
      </c>
      <c r="AA1488" s="68">
        <v>2.0</v>
      </c>
      <c r="AB1488" s="6"/>
      <c r="AC1488" s="6"/>
      <c r="AD1488" s="112">
        <v>0.0</v>
      </c>
      <c r="AE1488" s="112">
        <v>1.0</v>
      </c>
      <c r="AF1488" s="6"/>
      <c r="AG1488" s="112">
        <v>27.977</v>
      </c>
      <c r="AH1488" s="112">
        <v>1.0</v>
      </c>
      <c r="AI1488" s="68" t="s">
        <v>64</v>
      </c>
      <c r="AJ1488" s="112">
        <v>0.0</v>
      </c>
      <c r="AK1488" s="6"/>
      <c r="AL1488" s="6"/>
      <c r="AM1488" s="112">
        <v>0.0</v>
      </c>
      <c r="AN1488" s="112">
        <v>0.0</v>
      </c>
      <c r="AO1488" s="112">
        <v>100.0</v>
      </c>
      <c r="AP1488" s="112">
        <v>1.0</v>
      </c>
      <c r="AQ1488" s="112">
        <v>0.58</v>
      </c>
      <c r="AR1488" s="112">
        <v>11.73903</v>
      </c>
      <c r="AS1488" s="112">
        <v>70.94324</v>
      </c>
      <c r="AT1488" s="112">
        <v>3.832849</v>
      </c>
      <c r="AU1488" s="112">
        <v>11.09568</v>
      </c>
      <c r="AV1488" s="112">
        <v>8.029399</v>
      </c>
      <c r="AW1488" s="112">
        <v>33.28703</v>
      </c>
      <c r="AX1488" s="112">
        <v>0.0</v>
      </c>
      <c r="AY1488" s="112">
        <v>0.6412987</v>
      </c>
      <c r="AZ1488" s="112">
        <v>8.348166</v>
      </c>
    </row>
    <row r="1489" hidden="1">
      <c r="D1489" s="1"/>
      <c r="G1489" s="1"/>
      <c r="K1489" s="1"/>
      <c r="S1489" s="3"/>
      <c r="T1489" s="68" t="s">
        <v>2261</v>
      </c>
      <c r="U1489" s="68" t="s">
        <v>82</v>
      </c>
      <c r="V1489" s="68" t="s">
        <v>82</v>
      </c>
      <c r="W1489" s="68" t="s">
        <v>765</v>
      </c>
      <c r="X1489" s="68" t="s">
        <v>767</v>
      </c>
      <c r="Y1489" s="68" t="s">
        <v>85</v>
      </c>
      <c r="Z1489" s="68" t="s">
        <v>211</v>
      </c>
      <c r="AA1489" s="68" t="s">
        <v>85</v>
      </c>
      <c r="AB1489" s="6"/>
      <c r="AC1489" s="6"/>
      <c r="AD1489" s="112">
        <v>0.0</v>
      </c>
      <c r="AE1489" s="112">
        <v>1.0</v>
      </c>
      <c r="AF1489" s="6"/>
      <c r="AG1489" s="112">
        <v>9.412</v>
      </c>
      <c r="AH1489" s="112">
        <v>1.0</v>
      </c>
      <c r="AI1489" s="68" t="s">
        <v>64</v>
      </c>
      <c r="AJ1489" s="112">
        <v>0.0</v>
      </c>
      <c r="AK1489" s="6"/>
      <c r="AL1489" s="6"/>
      <c r="AM1489" s="112">
        <v>0.0</v>
      </c>
      <c r="AN1489" s="112">
        <v>0.0</v>
      </c>
      <c r="AO1489" s="112">
        <v>100.0</v>
      </c>
      <c r="AP1489" s="112">
        <v>1.0</v>
      </c>
      <c r="AQ1489" s="112">
        <v>0.74</v>
      </c>
      <c r="AR1489" s="112">
        <v>3.709523</v>
      </c>
      <c r="AS1489" s="112">
        <v>75.63232</v>
      </c>
      <c r="AT1489" s="112">
        <v>0.9204936</v>
      </c>
      <c r="AU1489" s="112">
        <v>3.593501</v>
      </c>
      <c r="AV1489" s="112">
        <v>3.158667</v>
      </c>
      <c r="AW1489" s="112">
        <v>11.56641</v>
      </c>
      <c r="AX1489" s="112">
        <v>0.0</v>
      </c>
      <c r="AY1489" s="112">
        <v>0.7441298</v>
      </c>
      <c r="AZ1489" s="112">
        <v>-1.31295</v>
      </c>
    </row>
    <row r="1490" hidden="1">
      <c r="D1490" s="1"/>
      <c r="G1490" s="1"/>
      <c r="K1490" s="1"/>
      <c r="S1490" s="3"/>
      <c r="T1490" s="68" t="s">
        <v>2262</v>
      </c>
      <c r="U1490" s="68" t="s">
        <v>82</v>
      </c>
      <c r="V1490" s="68" t="s">
        <v>82</v>
      </c>
      <c r="W1490" s="68" t="s">
        <v>545</v>
      </c>
      <c r="X1490" s="68" t="s">
        <v>2263</v>
      </c>
      <c r="Y1490" s="68" t="s">
        <v>118</v>
      </c>
      <c r="Z1490" s="68" t="s">
        <v>216</v>
      </c>
      <c r="AA1490" s="68" t="s">
        <v>118</v>
      </c>
      <c r="AB1490" s="6"/>
      <c r="AC1490" s="6"/>
      <c r="AD1490" s="112">
        <v>0.0</v>
      </c>
      <c r="AE1490" s="112">
        <v>1.0</v>
      </c>
      <c r="AF1490" s="6"/>
      <c r="AG1490" s="112">
        <v>8.746</v>
      </c>
      <c r="AH1490" s="112">
        <v>1.0</v>
      </c>
      <c r="AI1490" s="68" t="s">
        <v>64</v>
      </c>
      <c r="AJ1490" s="112">
        <v>0.0</v>
      </c>
      <c r="AK1490" s="6"/>
      <c r="AL1490" s="6"/>
      <c r="AM1490" s="112">
        <v>0.0</v>
      </c>
      <c r="AN1490" s="112">
        <v>0.0</v>
      </c>
      <c r="AO1490" s="112">
        <v>100.0</v>
      </c>
      <c r="AP1490" s="112">
        <v>1.0</v>
      </c>
      <c r="AQ1490" s="112">
        <v>0.74</v>
      </c>
      <c r="AR1490" s="112">
        <v>4.029429</v>
      </c>
      <c r="AS1490" s="112">
        <v>62.32255</v>
      </c>
      <c r="AT1490" s="112">
        <v>1.871644</v>
      </c>
      <c r="AU1490" s="112">
        <v>3.568368</v>
      </c>
      <c r="AV1490" s="112">
        <v>3.183544</v>
      </c>
      <c r="AW1490" s="112">
        <v>10.7051</v>
      </c>
      <c r="AX1490" s="112">
        <v>0.0</v>
      </c>
      <c r="AY1490" s="112">
        <v>0.6002764</v>
      </c>
      <c r="AZ1490" s="112">
        <v>17.26142</v>
      </c>
    </row>
    <row r="1491" hidden="1">
      <c r="D1491" s="1"/>
      <c r="G1491" s="1"/>
      <c r="K1491" s="1"/>
      <c r="S1491" s="3"/>
      <c r="T1491" s="68" t="s">
        <v>2264</v>
      </c>
      <c r="U1491" s="68" t="s">
        <v>82</v>
      </c>
      <c r="V1491" s="68" t="s">
        <v>82</v>
      </c>
      <c r="W1491" s="68" t="s">
        <v>210</v>
      </c>
      <c r="X1491" s="68" t="s">
        <v>767</v>
      </c>
      <c r="Y1491" s="68" t="s">
        <v>523</v>
      </c>
      <c r="Z1491" s="68" t="s">
        <v>213</v>
      </c>
      <c r="AA1491" s="68" t="s">
        <v>212</v>
      </c>
      <c r="AB1491" s="6"/>
      <c r="AC1491" s="6"/>
      <c r="AD1491" s="112">
        <v>1.0</v>
      </c>
      <c r="AE1491" s="112">
        <v>1.0</v>
      </c>
      <c r="AF1491" s="6"/>
      <c r="AG1491" s="112">
        <v>31.55</v>
      </c>
      <c r="AH1491" s="112">
        <v>1.0</v>
      </c>
      <c r="AI1491" s="68" t="s">
        <v>64</v>
      </c>
      <c r="AJ1491" s="112">
        <v>0.0</v>
      </c>
      <c r="AK1491" s="6"/>
      <c r="AL1491" s="6"/>
      <c r="AM1491" s="112">
        <v>0.0</v>
      </c>
      <c r="AN1491" s="112">
        <v>0.0</v>
      </c>
      <c r="AO1491" s="112">
        <v>100.0</v>
      </c>
      <c r="AP1491" s="112">
        <v>1.0</v>
      </c>
      <c r="AQ1491" s="112">
        <v>0.6</v>
      </c>
      <c r="AR1491" s="112">
        <v>13.15964</v>
      </c>
      <c r="AS1491" s="112">
        <v>73.681</v>
      </c>
      <c r="AT1491" s="112">
        <v>3.69766</v>
      </c>
      <c r="AU1491" s="112">
        <v>12.62946</v>
      </c>
      <c r="AV1491" s="112">
        <v>8.43016</v>
      </c>
      <c r="AW1491" s="112">
        <v>37.88839</v>
      </c>
      <c r="AX1491" s="112">
        <v>0.0</v>
      </c>
      <c r="AY1491" s="112">
        <v>0.650941</v>
      </c>
      <c r="AZ1491" s="112">
        <v>5.70712</v>
      </c>
    </row>
    <row r="1492" hidden="1">
      <c r="D1492" s="1"/>
      <c r="G1492" s="1"/>
      <c r="K1492" s="1"/>
      <c r="S1492" s="3"/>
      <c r="T1492" s="68" t="s">
        <v>2265</v>
      </c>
      <c r="U1492" s="68" t="s">
        <v>82</v>
      </c>
      <c r="V1492" s="68" t="s">
        <v>82</v>
      </c>
      <c r="W1492" s="68" t="s">
        <v>315</v>
      </c>
      <c r="X1492" s="68" t="s">
        <v>767</v>
      </c>
      <c r="Y1492" s="68" t="s">
        <v>85</v>
      </c>
      <c r="Z1492" s="68" t="s">
        <v>2266</v>
      </c>
      <c r="AA1492" s="68" t="s">
        <v>85</v>
      </c>
      <c r="AB1492" s="6"/>
      <c r="AC1492" s="6"/>
      <c r="AD1492" s="112">
        <v>0.0</v>
      </c>
      <c r="AE1492" s="112">
        <v>1.0</v>
      </c>
      <c r="AF1492" s="6"/>
      <c r="AG1492" s="112">
        <v>1.2</v>
      </c>
      <c r="AH1492" s="112">
        <v>1.0</v>
      </c>
      <c r="AI1492" s="68" t="s">
        <v>64</v>
      </c>
      <c r="AJ1492" s="112">
        <v>0.0</v>
      </c>
      <c r="AK1492" s="6"/>
      <c r="AL1492" s="6"/>
      <c r="AM1492" s="112">
        <v>0.0</v>
      </c>
      <c r="AN1492" s="112">
        <v>0.0</v>
      </c>
      <c r="AO1492" s="112">
        <v>100.0</v>
      </c>
      <c r="AP1492" s="112">
        <v>1.0</v>
      </c>
      <c r="AQ1492" s="112">
        <v>0.74</v>
      </c>
      <c r="AR1492" s="112">
        <v>0.4752992</v>
      </c>
      <c r="AS1492" s="112">
        <v>77.04442</v>
      </c>
      <c r="AT1492" s="112">
        <v>0.10656</v>
      </c>
      <c r="AU1492" s="112">
        <v>0.4632</v>
      </c>
      <c r="AV1492" s="112">
        <v>0.2868</v>
      </c>
      <c r="AW1492" s="112">
        <v>1.3896</v>
      </c>
      <c r="AX1492" s="112">
        <v>0.0</v>
      </c>
      <c r="AY1492" s="112">
        <v>0.6618785</v>
      </c>
      <c r="AZ1492" s="112">
        <v>1.945686</v>
      </c>
    </row>
    <row r="1493" hidden="1">
      <c r="D1493" s="1"/>
      <c r="G1493" s="1"/>
      <c r="K1493" s="1"/>
      <c r="S1493" s="3"/>
      <c r="T1493" s="68" t="s">
        <v>2267</v>
      </c>
      <c r="U1493" s="68" t="s">
        <v>82</v>
      </c>
      <c r="V1493" s="68" t="s">
        <v>82</v>
      </c>
      <c r="W1493" s="68" t="s">
        <v>315</v>
      </c>
      <c r="X1493" s="68" t="s">
        <v>767</v>
      </c>
      <c r="Y1493" s="68" t="s">
        <v>85</v>
      </c>
      <c r="Z1493" s="68" t="s">
        <v>2266</v>
      </c>
      <c r="AA1493" s="68" t="s">
        <v>85</v>
      </c>
      <c r="AB1493" s="6"/>
      <c r="AC1493" s="6"/>
      <c r="AD1493" s="112">
        <v>0.0</v>
      </c>
      <c r="AE1493" s="112">
        <v>1.0</v>
      </c>
      <c r="AF1493" s="6"/>
      <c r="AG1493" s="112">
        <v>1.2</v>
      </c>
      <c r="AH1493" s="112">
        <v>1.0</v>
      </c>
      <c r="AI1493" s="68" t="s">
        <v>64</v>
      </c>
      <c r="AJ1493" s="112">
        <v>0.0</v>
      </c>
      <c r="AK1493" s="6"/>
      <c r="AL1493" s="6"/>
      <c r="AM1493" s="112">
        <v>0.0</v>
      </c>
      <c r="AN1493" s="112">
        <v>0.0</v>
      </c>
      <c r="AO1493" s="112">
        <v>100.0</v>
      </c>
      <c r="AP1493" s="112">
        <v>1.0</v>
      </c>
      <c r="AQ1493" s="112">
        <v>0.74</v>
      </c>
      <c r="AR1493" s="112">
        <v>0.4752992</v>
      </c>
      <c r="AS1493" s="112">
        <v>77.04442</v>
      </c>
      <c r="AT1493" s="112">
        <v>0.10656</v>
      </c>
      <c r="AU1493" s="112">
        <v>0.4632</v>
      </c>
      <c r="AV1493" s="112">
        <v>0.2868</v>
      </c>
      <c r="AW1493" s="112">
        <v>1.3896</v>
      </c>
      <c r="AX1493" s="112">
        <v>0.0</v>
      </c>
      <c r="AY1493" s="112">
        <v>0.6618785</v>
      </c>
      <c r="AZ1493" s="112">
        <v>1.945686</v>
      </c>
    </row>
    <row r="1494" hidden="1">
      <c r="D1494" s="1"/>
      <c r="G1494" s="1"/>
      <c r="K1494" s="1"/>
      <c r="S1494" s="3"/>
      <c r="T1494" s="68" t="s">
        <v>2268</v>
      </c>
      <c r="U1494" s="68" t="s">
        <v>82</v>
      </c>
      <c r="V1494" s="68" t="s">
        <v>82</v>
      </c>
      <c r="W1494" s="68" t="s">
        <v>545</v>
      </c>
      <c r="X1494" s="68" t="s">
        <v>2263</v>
      </c>
      <c r="Y1494" s="68" t="s">
        <v>123</v>
      </c>
      <c r="Z1494" s="68" t="s">
        <v>1463</v>
      </c>
      <c r="AA1494" s="68" t="s">
        <v>123</v>
      </c>
      <c r="AB1494" s="6"/>
      <c r="AC1494" s="6"/>
      <c r="AD1494" s="112">
        <v>0.0</v>
      </c>
      <c r="AE1494" s="112">
        <v>1.0</v>
      </c>
      <c r="AF1494" s="6"/>
      <c r="AG1494" s="112">
        <v>4.594</v>
      </c>
      <c r="AH1494" s="112">
        <v>1.0</v>
      </c>
      <c r="AI1494" s="68" t="s">
        <v>64</v>
      </c>
      <c r="AJ1494" s="112">
        <v>0.0</v>
      </c>
      <c r="AK1494" s="6"/>
      <c r="AL1494" s="6"/>
      <c r="AM1494" s="112">
        <v>0.0</v>
      </c>
      <c r="AN1494" s="112">
        <v>0.0</v>
      </c>
      <c r="AO1494" s="112">
        <v>100.0</v>
      </c>
      <c r="AP1494" s="112">
        <v>1.0</v>
      </c>
      <c r="AQ1494" s="112">
        <v>0.74</v>
      </c>
      <c r="AR1494" s="112">
        <v>2.116533</v>
      </c>
      <c r="AS1494" s="112">
        <v>62.32255</v>
      </c>
      <c r="AT1494" s="112">
        <v>0.983116</v>
      </c>
      <c r="AU1494" s="112">
        <v>1.874352</v>
      </c>
      <c r="AV1494" s="112">
        <v>1.672216</v>
      </c>
      <c r="AW1494" s="112">
        <v>5.623056</v>
      </c>
      <c r="AX1494" s="112">
        <v>0.0</v>
      </c>
      <c r="AY1494" s="112">
        <v>0.6002764</v>
      </c>
      <c r="AZ1494" s="112">
        <v>17.26142</v>
      </c>
    </row>
    <row r="1495" hidden="1">
      <c r="D1495" s="1"/>
      <c r="G1495" s="1"/>
      <c r="K1495" s="1"/>
      <c r="S1495" s="3"/>
      <c r="T1495" s="68" t="s">
        <v>2269</v>
      </c>
      <c r="U1495" s="68" t="s">
        <v>82</v>
      </c>
      <c r="V1495" s="68" t="s">
        <v>82</v>
      </c>
      <c r="W1495" s="68" t="s">
        <v>103</v>
      </c>
      <c r="X1495" s="68" t="s">
        <v>767</v>
      </c>
      <c r="Y1495" s="68" t="s">
        <v>88</v>
      </c>
      <c r="Z1495" s="68" t="s">
        <v>2270</v>
      </c>
      <c r="AA1495" s="68" t="s">
        <v>85</v>
      </c>
      <c r="AB1495" s="6"/>
      <c r="AC1495" s="6"/>
      <c r="AD1495" s="112">
        <v>0.0</v>
      </c>
      <c r="AE1495" s="112">
        <v>1.0</v>
      </c>
      <c r="AF1495" s="6"/>
      <c r="AG1495" s="112">
        <v>1.3</v>
      </c>
      <c r="AH1495" s="112">
        <v>1.0</v>
      </c>
      <c r="AI1495" s="68" t="s">
        <v>64</v>
      </c>
      <c r="AJ1495" s="112">
        <v>0.0</v>
      </c>
      <c r="AK1495" s="6"/>
      <c r="AL1495" s="6"/>
      <c r="AM1495" s="112">
        <v>0.0</v>
      </c>
      <c r="AN1495" s="112">
        <v>0.0</v>
      </c>
      <c r="AO1495" s="112">
        <v>100.0</v>
      </c>
      <c r="AP1495" s="112">
        <v>1.0</v>
      </c>
      <c r="AQ1495" s="112">
        <v>0.55</v>
      </c>
      <c r="AR1495" s="112">
        <v>0.2055193</v>
      </c>
      <c r="AS1495" s="112">
        <v>56.61149</v>
      </c>
      <c r="AT1495" s="112">
        <v>0.1131</v>
      </c>
      <c r="AU1495" s="112">
        <v>0.1716</v>
      </c>
      <c r="AV1495" s="112">
        <v>0.3081</v>
      </c>
      <c r="AW1495" s="112">
        <v>0.5148</v>
      </c>
      <c r="AX1495" s="112">
        <v>0.0</v>
      </c>
      <c r="AY1495" s="112">
        <v>0.6402146</v>
      </c>
      <c r="AZ1495" s="112">
        <v>3.784061</v>
      </c>
    </row>
    <row r="1496" hidden="1">
      <c r="D1496" s="1"/>
      <c r="G1496" s="1"/>
      <c r="K1496" s="1"/>
      <c r="S1496" s="3"/>
      <c r="T1496" s="68" t="s">
        <v>2271</v>
      </c>
      <c r="U1496" s="68" t="s">
        <v>82</v>
      </c>
      <c r="V1496" s="68" t="s">
        <v>82</v>
      </c>
      <c r="W1496" s="68" t="s">
        <v>83</v>
      </c>
      <c r="X1496" s="68" t="s">
        <v>767</v>
      </c>
      <c r="Y1496" s="68" t="s">
        <v>85</v>
      </c>
      <c r="Z1496" s="68" t="s">
        <v>1213</v>
      </c>
      <c r="AA1496" s="68" t="s">
        <v>85</v>
      </c>
      <c r="AB1496" s="6"/>
      <c r="AC1496" s="6"/>
      <c r="AD1496" s="112">
        <v>0.0</v>
      </c>
      <c r="AE1496" s="112">
        <v>1.0</v>
      </c>
      <c r="AF1496" s="6"/>
      <c r="AG1496" s="112">
        <v>4.76</v>
      </c>
      <c r="AH1496" s="112">
        <v>1.0</v>
      </c>
      <c r="AI1496" s="68" t="s">
        <v>64</v>
      </c>
      <c r="AJ1496" s="112">
        <v>0.0</v>
      </c>
      <c r="AK1496" s="6"/>
      <c r="AL1496" s="6"/>
      <c r="AM1496" s="112">
        <v>0.0</v>
      </c>
      <c r="AN1496" s="112">
        <v>0.0</v>
      </c>
      <c r="AO1496" s="112">
        <v>100.0</v>
      </c>
      <c r="AP1496" s="112">
        <v>1.0</v>
      </c>
      <c r="AQ1496" s="112">
        <v>1.48</v>
      </c>
      <c r="AR1496" s="112">
        <v>0.9380223</v>
      </c>
      <c r="AS1496" s="112">
        <v>75.63232</v>
      </c>
      <c r="AT1496" s="112">
        <v>0.232764</v>
      </c>
      <c r="AU1496" s="112">
        <v>0.908684</v>
      </c>
      <c r="AV1496" s="112">
        <v>0.798728</v>
      </c>
      <c r="AW1496" s="112">
        <v>2.924782</v>
      </c>
      <c r="AX1496" s="112">
        <v>0.0</v>
      </c>
      <c r="AY1496" s="112">
        <v>0.7441298</v>
      </c>
      <c r="AZ1496" s="112">
        <v>-1.31295</v>
      </c>
    </row>
    <row r="1497" hidden="1">
      <c r="D1497" s="1"/>
      <c r="G1497" s="1"/>
      <c r="K1497" s="1"/>
      <c r="S1497" s="3"/>
      <c r="T1497" s="68" t="s">
        <v>2272</v>
      </c>
      <c r="U1497" s="68" t="s">
        <v>82</v>
      </c>
      <c r="V1497" s="68" t="s">
        <v>82</v>
      </c>
      <c r="W1497" s="68" t="s">
        <v>83</v>
      </c>
      <c r="X1497" s="68" t="s">
        <v>767</v>
      </c>
      <c r="Y1497" s="68" t="s">
        <v>85</v>
      </c>
      <c r="Z1497" s="68" t="s">
        <v>1213</v>
      </c>
      <c r="AA1497" s="68" t="s">
        <v>88</v>
      </c>
      <c r="AB1497" s="6"/>
      <c r="AC1497" s="6"/>
      <c r="AD1497" s="112">
        <v>0.0</v>
      </c>
      <c r="AE1497" s="112">
        <v>1.0</v>
      </c>
      <c r="AF1497" s="6"/>
      <c r="AG1497" s="112">
        <v>4.76</v>
      </c>
      <c r="AH1497" s="112">
        <v>1.0</v>
      </c>
      <c r="AI1497" s="68" t="s">
        <v>64</v>
      </c>
      <c r="AJ1497" s="112">
        <v>0.0</v>
      </c>
      <c r="AK1497" s="6"/>
      <c r="AL1497" s="6"/>
      <c r="AM1497" s="112">
        <v>0.0</v>
      </c>
      <c r="AN1497" s="112">
        <v>0.0</v>
      </c>
      <c r="AO1497" s="112">
        <v>100.0</v>
      </c>
      <c r="AP1497" s="112">
        <v>1.0</v>
      </c>
      <c r="AQ1497" s="112">
        <v>1.48</v>
      </c>
      <c r="AR1497" s="112">
        <v>0.9380223</v>
      </c>
      <c r="AS1497" s="112">
        <v>75.63232</v>
      </c>
      <c r="AT1497" s="112">
        <v>0.232764</v>
      </c>
      <c r="AU1497" s="112">
        <v>0.908684</v>
      </c>
      <c r="AV1497" s="112">
        <v>0.798728</v>
      </c>
      <c r="AW1497" s="112">
        <v>2.924782</v>
      </c>
      <c r="AX1497" s="112">
        <v>0.0</v>
      </c>
      <c r="AY1497" s="112">
        <v>0.7441298</v>
      </c>
      <c r="AZ1497" s="112">
        <v>-1.31295</v>
      </c>
    </row>
    <row r="1498" hidden="1">
      <c r="D1498" s="1"/>
      <c r="G1498" s="1"/>
      <c r="K1498" s="1"/>
      <c r="S1498" s="3"/>
      <c r="T1498" s="68" t="s">
        <v>2273</v>
      </c>
      <c r="U1498" s="68" t="s">
        <v>82</v>
      </c>
      <c r="V1498" s="68" t="s">
        <v>82</v>
      </c>
      <c r="W1498" s="68" t="s">
        <v>765</v>
      </c>
      <c r="X1498" s="68" t="s">
        <v>767</v>
      </c>
      <c r="Y1498" s="68" t="s">
        <v>88</v>
      </c>
      <c r="Z1498" s="68" t="s">
        <v>1919</v>
      </c>
      <c r="AA1498" s="68" t="s">
        <v>88</v>
      </c>
      <c r="AB1498" s="6"/>
      <c r="AC1498" s="6"/>
      <c r="AD1498" s="112">
        <v>0.0</v>
      </c>
      <c r="AE1498" s="112">
        <v>1.0</v>
      </c>
      <c r="AF1498" s="6"/>
      <c r="AG1498" s="112">
        <v>7.0</v>
      </c>
      <c r="AH1498" s="112">
        <v>1.0</v>
      </c>
      <c r="AI1498" s="68" t="s">
        <v>64</v>
      </c>
      <c r="AJ1498" s="112">
        <v>0.0</v>
      </c>
      <c r="AK1498" s="6"/>
      <c r="AL1498" s="6"/>
      <c r="AM1498" s="112">
        <v>0.0</v>
      </c>
      <c r="AN1498" s="112">
        <v>0.0</v>
      </c>
      <c r="AO1498" s="112">
        <v>100.0</v>
      </c>
      <c r="AP1498" s="112">
        <v>1.0</v>
      </c>
      <c r="AQ1498" s="112">
        <v>0.74</v>
      </c>
      <c r="AR1498" s="112">
        <v>2.758889</v>
      </c>
      <c r="AS1498" s="112">
        <v>75.63232</v>
      </c>
      <c r="AT1498" s="112">
        <v>0.6846</v>
      </c>
      <c r="AU1498" s="112">
        <v>2.6726</v>
      </c>
      <c r="AV1498" s="112">
        <v>2.3492</v>
      </c>
      <c r="AW1498" s="112">
        <v>8.6023</v>
      </c>
      <c r="AX1498" s="112">
        <v>0.0</v>
      </c>
      <c r="AY1498" s="112">
        <v>0.7441298</v>
      </c>
      <c r="AZ1498" s="112">
        <v>-1.31295</v>
      </c>
    </row>
    <row r="1499" hidden="1">
      <c r="D1499" s="1"/>
      <c r="G1499" s="1"/>
      <c r="K1499" s="1"/>
      <c r="S1499" s="3"/>
      <c r="T1499" s="68" t="s">
        <v>2274</v>
      </c>
      <c r="U1499" s="68" t="s">
        <v>82</v>
      </c>
      <c r="V1499" s="68" t="s">
        <v>82</v>
      </c>
      <c r="W1499" s="68" t="s">
        <v>83</v>
      </c>
      <c r="X1499" s="68" t="s">
        <v>767</v>
      </c>
      <c r="Y1499" s="68" t="s">
        <v>85</v>
      </c>
      <c r="Z1499" s="68" t="s">
        <v>1908</v>
      </c>
      <c r="AA1499" s="68" t="s">
        <v>88</v>
      </c>
      <c r="AB1499" s="6"/>
      <c r="AC1499" s="6"/>
      <c r="AD1499" s="112">
        <v>0.0</v>
      </c>
      <c r="AE1499" s="112">
        <v>1.0</v>
      </c>
      <c r="AF1499" s="6"/>
      <c r="AG1499" s="112">
        <v>10.73</v>
      </c>
      <c r="AH1499" s="112">
        <v>1.0</v>
      </c>
      <c r="AI1499" s="68" t="s">
        <v>64</v>
      </c>
      <c r="AJ1499" s="112">
        <v>0.0</v>
      </c>
      <c r="AK1499" s="6"/>
      <c r="AL1499" s="6"/>
      <c r="AM1499" s="112">
        <v>0.0</v>
      </c>
      <c r="AN1499" s="112">
        <v>0.0</v>
      </c>
      <c r="AO1499" s="112">
        <v>100.0</v>
      </c>
      <c r="AP1499" s="112">
        <v>1.0</v>
      </c>
      <c r="AQ1499" s="112">
        <v>1.48</v>
      </c>
      <c r="AR1499" s="112">
        <v>2.114491</v>
      </c>
      <c r="AS1499" s="112">
        <v>75.63232</v>
      </c>
      <c r="AT1499" s="112">
        <v>0.524697</v>
      </c>
      <c r="AU1499" s="112">
        <v>2.048357</v>
      </c>
      <c r="AV1499" s="112">
        <v>1.800494</v>
      </c>
      <c r="AW1499" s="112">
        <v>6.593048</v>
      </c>
      <c r="AX1499" s="112">
        <v>0.0</v>
      </c>
      <c r="AY1499" s="112">
        <v>0.7441298</v>
      </c>
      <c r="AZ1499" s="112">
        <v>-1.31295</v>
      </c>
    </row>
    <row r="1500" hidden="1">
      <c r="D1500" s="1"/>
      <c r="G1500" s="1"/>
      <c r="K1500" s="1"/>
      <c r="S1500" s="3"/>
      <c r="T1500" s="68" t="s">
        <v>2275</v>
      </c>
      <c r="U1500" s="68" t="s">
        <v>82</v>
      </c>
      <c r="V1500" s="68" t="s">
        <v>82</v>
      </c>
      <c r="W1500" s="68" t="s">
        <v>83</v>
      </c>
      <c r="X1500" s="68" t="s">
        <v>767</v>
      </c>
      <c r="Y1500" s="68" t="s">
        <v>88</v>
      </c>
      <c r="Z1500" s="68" t="s">
        <v>1908</v>
      </c>
      <c r="AA1500" s="68" t="s">
        <v>85</v>
      </c>
      <c r="AB1500" s="6"/>
      <c r="AC1500" s="6"/>
      <c r="AD1500" s="112">
        <v>0.0</v>
      </c>
      <c r="AE1500" s="112">
        <v>1.0</v>
      </c>
      <c r="AF1500" s="6"/>
      <c r="AG1500" s="112">
        <v>10.73</v>
      </c>
      <c r="AH1500" s="112">
        <v>1.0</v>
      </c>
      <c r="AI1500" s="68" t="s">
        <v>64</v>
      </c>
      <c r="AJ1500" s="112">
        <v>0.0</v>
      </c>
      <c r="AK1500" s="6"/>
      <c r="AL1500" s="6"/>
      <c r="AM1500" s="112">
        <v>0.0</v>
      </c>
      <c r="AN1500" s="112">
        <v>0.0</v>
      </c>
      <c r="AO1500" s="112">
        <v>100.0</v>
      </c>
      <c r="AP1500" s="112">
        <v>1.0</v>
      </c>
      <c r="AQ1500" s="112">
        <v>1.48</v>
      </c>
      <c r="AR1500" s="112">
        <v>2.114491</v>
      </c>
      <c r="AS1500" s="112">
        <v>75.63232</v>
      </c>
      <c r="AT1500" s="112">
        <v>0.524697</v>
      </c>
      <c r="AU1500" s="112">
        <v>2.048357</v>
      </c>
      <c r="AV1500" s="112">
        <v>1.800494</v>
      </c>
      <c r="AW1500" s="112">
        <v>6.593048</v>
      </c>
      <c r="AX1500" s="112">
        <v>0.0</v>
      </c>
      <c r="AY1500" s="112">
        <v>0.7441298</v>
      </c>
      <c r="AZ1500" s="112">
        <v>-1.31295</v>
      </c>
    </row>
    <row r="1501" hidden="1">
      <c r="D1501" s="1"/>
      <c r="G1501" s="1"/>
      <c r="K1501" s="1"/>
      <c r="S1501" s="3"/>
      <c r="T1501" s="68" t="s">
        <v>2276</v>
      </c>
      <c r="U1501" s="68" t="s">
        <v>176</v>
      </c>
      <c r="V1501" s="68" t="s">
        <v>176</v>
      </c>
      <c r="W1501" s="68" t="s">
        <v>103</v>
      </c>
      <c r="X1501" s="68" t="s">
        <v>2277</v>
      </c>
      <c r="Y1501" s="68">
        <v>1.0</v>
      </c>
      <c r="Z1501" s="68" t="s">
        <v>177</v>
      </c>
      <c r="AA1501" s="68">
        <v>1.0</v>
      </c>
      <c r="AB1501" s="6"/>
      <c r="AC1501" s="6"/>
      <c r="AD1501" s="112">
        <v>0.0</v>
      </c>
      <c r="AE1501" s="112">
        <v>1.0</v>
      </c>
      <c r="AF1501" s="6"/>
      <c r="AG1501" s="112">
        <v>6.4</v>
      </c>
      <c r="AH1501" s="112">
        <v>1.0</v>
      </c>
      <c r="AI1501" s="68" t="s">
        <v>64</v>
      </c>
      <c r="AJ1501" s="112">
        <v>0.0</v>
      </c>
      <c r="AK1501" s="6"/>
      <c r="AL1501" s="6"/>
      <c r="AM1501" s="112">
        <v>0.0</v>
      </c>
      <c r="AN1501" s="112">
        <v>0.0</v>
      </c>
      <c r="AO1501" s="112">
        <v>100.0</v>
      </c>
      <c r="AP1501" s="112">
        <v>1.0</v>
      </c>
      <c r="AQ1501" s="112">
        <v>0.55</v>
      </c>
      <c r="AR1501" s="112">
        <v>1.011787</v>
      </c>
      <c r="AS1501" s="112">
        <v>56.61149</v>
      </c>
      <c r="AT1501" s="112">
        <v>0.5568</v>
      </c>
      <c r="AU1501" s="112">
        <v>0.8448</v>
      </c>
      <c r="AV1501" s="112">
        <v>1.5168</v>
      </c>
      <c r="AW1501" s="112">
        <v>2.5344</v>
      </c>
      <c r="AX1501" s="112">
        <v>0.0</v>
      </c>
      <c r="AY1501" s="112">
        <v>0.6402146</v>
      </c>
      <c r="AZ1501" s="112">
        <v>3.784061</v>
      </c>
    </row>
    <row r="1502" hidden="1">
      <c r="D1502" s="1"/>
      <c r="G1502" s="1"/>
      <c r="K1502" s="1"/>
      <c r="S1502" s="3"/>
      <c r="T1502" s="68" t="s">
        <v>2278</v>
      </c>
      <c r="U1502" s="68" t="s">
        <v>176</v>
      </c>
      <c r="V1502" s="68" t="s">
        <v>176</v>
      </c>
      <c r="W1502" s="68" t="s">
        <v>103</v>
      </c>
      <c r="X1502" s="68" t="s">
        <v>2277</v>
      </c>
      <c r="Y1502" s="68">
        <v>2.0</v>
      </c>
      <c r="Z1502" s="68" t="s">
        <v>177</v>
      </c>
      <c r="AA1502" s="68">
        <v>1.0</v>
      </c>
      <c r="AB1502" s="6"/>
      <c r="AC1502" s="6"/>
      <c r="AD1502" s="112">
        <v>0.0</v>
      </c>
      <c r="AE1502" s="112">
        <v>1.0</v>
      </c>
      <c r="AF1502" s="6"/>
      <c r="AG1502" s="112">
        <v>6.4</v>
      </c>
      <c r="AH1502" s="112">
        <v>1.0</v>
      </c>
      <c r="AI1502" s="68" t="s">
        <v>64</v>
      </c>
      <c r="AJ1502" s="112">
        <v>0.0</v>
      </c>
      <c r="AK1502" s="6"/>
      <c r="AL1502" s="6"/>
      <c r="AM1502" s="112">
        <v>0.0</v>
      </c>
      <c r="AN1502" s="112">
        <v>0.0</v>
      </c>
      <c r="AO1502" s="112">
        <v>100.0</v>
      </c>
      <c r="AP1502" s="112">
        <v>1.0</v>
      </c>
      <c r="AQ1502" s="112">
        <v>0.55</v>
      </c>
      <c r="AR1502" s="112">
        <v>1.011787</v>
      </c>
      <c r="AS1502" s="112">
        <v>56.61149</v>
      </c>
      <c r="AT1502" s="112">
        <v>0.5568</v>
      </c>
      <c r="AU1502" s="112">
        <v>0.8448</v>
      </c>
      <c r="AV1502" s="112">
        <v>1.5168</v>
      </c>
      <c r="AW1502" s="112">
        <v>2.5344</v>
      </c>
      <c r="AX1502" s="112">
        <v>0.0</v>
      </c>
      <c r="AY1502" s="112">
        <v>0.6402146</v>
      </c>
      <c r="AZ1502" s="112">
        <v>3.784061</v>
      </c>
    </row>
    <row r="1503" hidden="1">
      <c r="D1503" s="1"/>
      <c r="G1503" s="1"/>
      <c r="K1503" s="1"/>
      <c r="S1503" s="3"/>
      <c r="T1503" s="68" t="s">
        <v>2281</v>
      </c>
      <c r="U1503" s="68" t="s">
        <v>82</v>
      </c>
      <c r="V1503" s="68" t="s">
        <v>82</v>
      </c>
      <c r="W1503" s="68" t="s">
        <v>122</v>
      </c>
      <c r="X1503" s="68" t="s">
        <v>2282</v>
      </c>
      <c r="Y1503" s="68" t="s">
        <v>123</v>
      </c>
      <c r="Z1503" s="68" t="s">
        <v>2174</v>
      </c>
      <c r="AA1503" s="68" t="s">
        <v>123</v>
      </c>
      <c r="AB1503" s="6"/>
      <c r="AC1503" s="6"/>
      <c r="AD1503" s="112">
        <v>0.0</v>
      </c>
      <c r="AE1503" s="112">
        <v>1.0</v>
      </c>
      <c r="AF1503" s="6"/>
      <c r="AG1503" s="112">
        <v>11.73</v>
      </c>
      <c r="AH1503" s="112">
        <v>0.9</v>
      </c>
      <c r="AI1503" s="68" t="s">
        <v>64</v>
      </c>
      <c r="AJ1503" s="112">
        <v>0.0</v>
      </c>
      <c r="AK1503" s="6"/>
      <c r="AL1503" s="6"/>
      <c r="AM1503" s="112">
        <v>0.0</v>
      </c>
      <c r="AN1503" s="112">
        <v>0.0</v>
      </c>
      <c r="AO1503" s="112">
        <v>100.0</v>
      </c>
      <c r="AP1503" s="112">
        <v>1.0</v>
      </c>
      <c r="AQ1503" s="112">
        <v>0.396</v>
      </c>
      <c r="AR1503" s="112">
        <v>5.20834</v>
      </c>
      <c r="AS1503" s="112">
        <v>60.66966</v>
      </c>
      <c r="AT1503" s="112">
        <v>2.551275</v>
      </c>
      <c r="AU1503" s="112">
        <v>4.540683</v>
      </c>
      <c r="AV1503" s="112">
        <v>4.310775</v>
      </c>
      <c r="AW1503" s="112">
        <v>13.62205</v>
      </c>
      <c r="AX1503" s="112">
        <v>0.0</v>
      </c>
      <c r="AY1503" s="112">
        <v>0.5920149</v>
      </c>
      <c r="AZ1503" s="112">
        <v>18.36523</v>
      </c>
    </row>
    <row r="1504" hidden="1">
      <c r="D1504" s="1"/>
      <c r="G1504" s="1"/>
      <c r="K1504" s="1"/>
      <c r="S1504" s="3"/>
      <c r="T1504" s="68" t="s">
        <v>2283</v>
      </c>
      <c r="U1504" s="68" t="s">
        <v>82</v>
      </c>
      <c r="V1504" s="68" t="s">
        <v>82</v>
      </c>
      <c r="W1504" s="68" t="s">
        <v>122</v>
      </c>
      <c r="X1504" s="68" t="s">
        <v>2282</v>
      </c>
      <c r="Y1504" s="68" t="s">
        <v>123</v>
      </c>
      <c r="Z1504" s="68" t="s">
        <v>2174</v>
      </c>
      <c r="AA1504" s="68" t="s">
        <v>118</v>
      </c>
      <c r="AB1504" s="6"/>
      <c r="AC1504" s="6"/>
      <c r="AD1504" s="112">
        <v>0.0</v>
      </c>
      <c r="AE1504" s="112">
        <v>1.0</v>
      </c>
      <c r="AF1504" s="6"/>
      <c r="AG1504" s="112">
        <v>11.73</v>
      </c>
      <c r="AH1504" s="112">
        <v>0.9</v>
      </c>
      <c r="AI1504" s="68" t="s">
        <v>64</v>
      </c>
      <c r="AJ1504" s="112">
        <v>0.0</v>
      </c>
      <c r="AK1504" s="6"/>
      <c r="AL1504" s="6"/>
      <c r="AM1504" s="112">
        <v>0.0</v>
      </c>
      <c r="AN1504" s="112">
        <v>0.0</v>
      </c>
      <c r="AO1504" s="112">
        <v>100.0</v>
      </c>
      <c r="AP1504" s="112">
        <v>1.0</v>
      </c>
      <c r="AQ1504" s="112">
        <v>0.396</v>
      </c>
      <c r="AR1504" s="112">
        <v>5.20834</v>
      </c>
      <c r="AS1504" s="112">
        <v>60.66966</v>
      </c>
      <c r="AT1504" s="112">
        <v>2.551275</v>
      </c>
      <c r="AU1504" s="112">
        <v>4.540683</v>
      </c>
      <c r="AV1504" s="112">
        <v>4.310775</v>
      </c>
      <c r="AW1504" s="112">
        <v>13.62205</v>
      </c>
      <c r="AX1504" s="112">
        <v>0.0</v>
      </c>
      <c r="AY1504" s="112">
        <v>0.5920149</v>
      </c>
      <c r="AZ1504" s="112">
        <v>18.36523</v>
      </c>
    </row>
    <row r="1505" hidden="1">
      <c r="D1505" s="1"/>
      <c r="G1505" s="1"/>
      <c r="K1505" s="1"/>
      <c r="S1505" s="3"/>
      <c r="T1505" s="68" t="s">
        <v>2284</v>
      </c>
      <c r="U1505" s="68" t="s">
        <v>176</v>
      </c>
      <c r="V1505" s="68" t="s">
        <v>176</v>
      </c>
      <c r="W1505" s="68" t="s">
        <v>807</v>
      </c>
      <c r="X1505" s="68" t="s">
        <v>2285</v>
      </c>
      <c r="Y1505" s="68">
        <v>1.0</v>
      </c>
      <c r="Z1505" s="68" t="s">
        <v>1834</v>
      </c>
      <c r="AA1505" s="68">
        <v>1.0</v>
      </c>
      <c r="AB1505" s="6"/>
      <c r="AC1505" s="6"/>
      <c r="AD1505" s="112">
        <v>0.0</v>
      </c>
      <c r="AE1505" s="112">
        <v>1.0</v>
      </c>
      <c r="AF1505" s="6"/>
      <c r="AG1505" s="112">
        <v>12.54</v>
      </c>
      <c r="AH1505" s="112">
        <v>1.0</v>
      </c>
      <c r="AI1505" s="68" t="s">
        <v>64</v>
      </c>
      <c r="AJ1505" s="112">
        <v>0.0</v>
      </c>
      <c r="AK1505" s="6"/>
      <c r="AL1505" s="6"/>
      <c r="AM1505" s="112">
        <v>0.0</v>
      </c>
      <c r="AN1505" s="112">
        <v>0.0</v>
      </c>
      <c r="AO1505" s="112">
        <v>100.0</v>
      </c>
      <c r="AP1505" s="112">
        <v>1.0</v>
      </c>
      <c r="AQ1505" s="112">
        <v>2.73</v>
      </c>
      <c r="AR1505" s="112">
        <v>3.564979</v>
      </c>
      <c r="AS1505" s="112">
        <v>82.725</v>
      </c>
      <c r="AT1505" s="112">
        <v>0.45144</v>
      </c>
      <c r="AU1505" s="112">
        <v>3.53628</v>
      </c>
      <c r="AV1505" s="112">
        <v>1.99386</v>
      </c>
      <c r="AW1505" s="112">
        <v>10.2828</v>
      </c>
      <c r="AX1505" s="112">
        <v>0.0</v>
      </c>
      <c r="AY1505" s="112">
        <v>0.6470905</v>
      </c>
      <c r="AZ1505" s="112">
        <v>-5.602889</v>
      </c>
    </row>
    <row r="1506" hidden="1">
      <c r="D1506" s="1"/>
      <c r="G1506" s="1"/>
      <c r="K1506" s="1"/>
      <c r="S1506" s="3"/>
      <c r="T1506" s="68" t="s">
        <v>2286</v>
      </c>
      <c r="U1506" s="68" t="s">
        <v>176</v>
      </c>
      <c r="V1506" s="68" t="s">
        <v>176</v>
      </c>
      <c r="W1506" s="68" t="s">
        <v>807</v>
      </c>
      <c r="X1506" s="68" t="s">
        <v>2285</v>
      </c>
      <c r="Y1506" s="68">
        <v>2.0</v>
      </c>
      <c r="Z1506" s="68" t="s">
        <v>1834</v>
      </c>
      <c r="AA1506" s="68">
        <v>2.0</v>
      </c>
      <c r="AB1506" s="6"/>
      <c r="AC1506" s="6"/>
      <c r="AD1506" s="112">
        <v>0.0</v>
      </c>
      <c r="AE1506" s="112">
        <v>1.0</v>
      </c>
      <c r="AF1506" s="6"/>
      <c r="AG1506" s="112">
        <v>12.54</v>
      </c>
      <c r="AH1506" s="112">
        <v>1.0</v>
      </c>
      <c r="AI1506" s="68" t="s">
        <v>64</v>
      </c>
      <c r="AJ1506" s="112">
        <v>0.0</v>
      </c>
      <c r="AK1506" s="6"/>
      <c r="AL1506" s="6"/>
      <c r="AM1506" s="112">
        <v>0.0</v>
      </c>
      <c r="AN1506" s="112">
        <v>0.0</v>
      </c>
      <c r="AO1506" s="112">
        <v>100.0</v>
      </c>
      <c r="AP1506" s="112">
        <v>1.0</v>
      </c>
      <c r="AQ1506" s="112">
        <v>2.73</v>
      </c>
      <c r="AR1506" s="112">
        <v>3.564979</v>
      </c>
      <c r="AS1506" s="112">
        <v>82.725</v>
      </c>
      <c r="AT1506" s="112">
        <v>0.45144</v>
      </c>
      <c r="AU1506" s="112">
        <v>3.53628</v>
      </c>
      <c r="AV1506" s="112">
        <v>1.99386</v>
      </c>
      <c r="AW1506" s="112">
        <v>10.2828</v>
      </c>
      <c r="AX1506" s="112">
        <v>0.0</v>
      </c>
      <c r="AY1506" s="112">
        <v>0.6470905</v>
      </c>
      <c r="AZ1506" s="112">
        <v>-5.602889</v>
      </c>
    </row>
    <row r="1507" hidden="1">
      <c r="D1507" s="1"/>
      <c r="G1507" s="1"/>
      <c r="K1507" s="1"/>
      <c r="S1507" s="3"/>
      <c r="T1507" s="68" t="s">
        <v>2287</v>
      </c>
      <c r="U1507" s="68" t="s">
        <v>176</v>
      </c>
      <c r="V1507" s="68" t="s">
        <v>176</v>
      </c>
      <c r="W1507" s="68" t="s">
        <v>807</v>
      </c>
      <c r="X1507" s="68" t="s">
        <v>2285</v>
      </c>
      <c r="Y1507" s="68">
        <v>1.0</v>
      </c>
      <c r="Z1507" s="68" t="s">
        <v>1697</v>
      </c>
      <c r="AA1507" s="68">
        <v>2.0</v>
      </c>
      <c r="AB1507" s="6"/>
      <c r="AC1507" s="6"/>
      <c r="AD1507" s="112">
        <v>0.0</v>
      </c>
      <c r="AE1507" s="112">
        <v>1.0</v>
      </c>
      <c r="AF1507" s="6"/>
      <c r="AG1507" s="112">
        <v>48.16</v>
      </c>
      <c r="AH1507" s="112">
        <v>0.7326</v>
      </c>
      <c r="AI1507" s="68" t="s">
        <v>64</v>
      </c>
      <c r="AJ1507" s="112">
        <v>0.0</v>
      </c>
      <c r="AK1507" s="6"/>
      <c r="AL1507" s="6"/>
      <c r="AM1507" s="112">
        <v>0.0</v>
      </c>
      <c r="AN1507" s="112">
        <v>0.0</v>
      </c>
      <c r="AO1507" s="112">
        <v>100.0</v>
      </c>
      <c r="AP1507" s="112">
        <v>1.0</v>
      </c>
      <c r="AQ1507" s="112">
        <v>1.999998</v>
      </c>
      <c r="AR1507" s="112">
        <v>13.69134</v>
      </c>
      <c r="AS1507" s="112">
        <v>82.725</v>
      </c>
      <c r="AT1507" s="112">
        <v>1.73376</v>
      </c>
      <c r="AU1507" s="112">
        <v>13.58112</v>
      </c>
      <c r="AV1507" s="112">
        <v>7.65744</v>
      </c>
      <c r="AW1507" s="112">
        <v>39.4912</v>
      </c>
      <c r="AX1507" s="112">
        <v>0.0</v>
      </c>
      <c r="AY1507" s="112">
        <v>0.6470905</v>
      </c>
      <c r="AZ1507" s="112">
        <v>-5.602889</v>
      </c>
    </row>
    <row r="1508" hidden="1">
      <c r="D1508" s="1"/>
      <c r="G1508" s="1"/>
      <c r="K1508" s="1"/>
      <c r="S1508" s="3"/>
      <c r="T1508" s="68" t="s">
        <v>2288</v>
      </c>
      <c r="U1508" s="68" t="s">
        <v>176</v>
      </c>
      <c r="V1508" s="68" t="s">
        <v>176</v>
      </c>
      <c r="W1508" s="68" t="s">
        <v>807</v>
      </c>
      <c r="X1508" s="68" t="s">
        <v>2285</v>
      </c>
      <c r="Y1508" s="68">
        <v>1.0</v>
      </c>
      <c r="Z1508" s="68" t="s">
        <v>1697</v>
      </c>
      <c r="AA1508" s="68">
        <v>2.0</v>
      </c>
      <c r="AB1508" s="6"/>
      <c r="AC1508" s="6"/>
      <c r="AD1508" s="112">
        <v>0.0</v>
      </c>
      <c r="AE1508" s="112">
        <v>1.0</v>
      </c>
      <c r="AF1508" s="6"/>
      <c r="AG1508" s="112">
        <v>48.16</v>
      </c>
      <c r="AH1508" s="112">
        <v>0.7326</v>
      </c>
      <c r="AI1508" s="68" t="s">
        <v>64</v>
      </c>
      <c r="AJ1508" s="112">
        <v>0.0</v>
      </c>
      <c r="AK1508" s="6"/>
      <c r="AL1508" s="6"/>
      <c r="AM1508" s="112">
        <v>0.0</v>
      </c>
      <c r="AN1508" s="112">
        <v>0.0</v>
      </c>
      <c r="AO1508" s="112">
        <v>100.0</v>
      </c>
      <c r="AP1508" s="112">
        <v>1.0</v>
      </c>
      <c r="AQ1508" s="112">
        <v>1.999998</v>
      </c>
      <c r="AR1508" s="112">
        <v>13.69134</v>
      </c>
      <c r="AS1508" s="112">
        <v>82.725</v>
      </c>
      <c r="AT1508" s="112">
        <v>1.73376</v>
      </c>
      <c r="AU1508" s="112">
        <v>13.58112</v>
      </c>
      <c r="AV1508" s="112">
        <v>7.65744</v>
      </c>
      <c r="AW1508" s="112">
        <v>39.4912</v>
      </c>
      <c r="AX1508" s="112">
        <v>0.0</v>
      </c>
      <c r="AY1508" s="112">
        <v>0.6470905</v>
      </c>
      <c r="AZ1508" s="112">
        <v>-5.602889</v>
      </c>
    </row>
    <row r="1509" hidden="1">
      <c r="D1509" s="1"/>
      <c r="G1509" s="1"/>
      <c r="K1509" s="1"/>
      <c r="S1509" s="3"/>
      <c r="T1509" s="68" t="s">
        <v>2289</v>
      </c>
      <c r="U1509" s="68" t="s">
        <v>176</v>
      </c>
      <c r="V1509" s="68" t="s">
        <v>176</v>
      </c>
      <c r="W1509" s="68" t="s">
        <v>807</v>
      </c>
      <c r="X1509" s="68" t="s">
        <v>1597</v>
      </c>
      <c r="Y1509" s="68">
        <v>1.0</v>
      </c>
      <c r="Z1509" s="68" t="s">
        <v>2050</v>
      </c>
      <c r="AA1509" s="68">
        <v>2.0</v>
      </c>
      <c r="AB1509" s="6"/>
      <c r="AC1509" s="6"/>
      <c r="AD1509" s="112">
        <v>0.0</v>
      </c>
      <c r="AE1509" s="112">
        <v>1.0</v>
      </c>
      <c r="AF1509" s="6"/>
      <c r="AG1509" s="112">
        <v>4.63</v>
      </c>
      <c r="AH1509" s="112">
        <v>1.0</v>
      </c>
      <c r="AI1509" s="68" t="s">
        <v>64</v>
      </c>
      <c r="AJ1509" s="112">
        <v>0.0</v>
      </c>
      <c r="AK1509" s="6"/>
      <c r="AL1509" s="6"/>
      <c r="AM1509" s="112">
        <v>0.0</v>
      </c>
      <c r="AN1509" s="112">
        <v>0.0</v>
      </c>
      <c r="AO1509" s="112">
        <v>100.0</v>
      </c>
      <c r="AP1509" s="112">
        <v>1.0</v>
      </c>
      <c r="AQ1509" s="112">
        <v>2.73</v>
      </c>
      <c r="AR1509" s="112">
        <v>1.316256</v>
      </c>
      <c r="AS1509" s="112">
        <v>82.725</v>
      </c>
      <c r="AT1509" s="112">
        <v>0.16668</v>
      </c>
      <c r="AU1509" s="112">
        <v>1.30566</v>
      </c>
      <c r="AV1509" s="112">
        <v>0.73617</v>
      </c>
      <c r="AW1509" s="112">
        <v>3.7966</v>
      </c>
      <c r="AX1509" s="112">
        <v>0.0</v>
      </c>
      <c r="AY1509" s="112">
        <v>0.6470905</v>
      </c>
      <c r="AZ1509" s="112">
        <v>-5.602889</v>
      </c>
    </row>
    <row r="1510" hidden="1">
      <c r="D1510" s="1"/>
      <c r="G1510" s="1"/>
      <c r="K1510" s="1"/>
      <c r="S1510" s="3"/>
      <c r="T1510" s="68" t="s">
        <v>2290</v>
      </c>
      <c r="U1510" s="68" t="s">
        <v>176</v>
      </c>
      <c r="V1510" s="68" t="s">
        <v>176</v>
      </c>
      <c r="W1510" s="68" t="s">
        <v>807</v>
      </c>
      <c r="X1510" s="68" t="s">
        <v>1597</v>
      </c>
      <c r="Y1510" s="68">
        <v>2.0</v>
      </c>
      <c r="Z1510" s="68" t="s">
        <v>2050</v>
      </c>
      <c r="AA1510" s="68">
        <v>2.0</v>
      </c>
      <c r="AB1510" s="6"/>
      <c r="AC1510" s="6"/>
      <c r="AD1510" s="112">
        <v>0.0</v>
      </c>
      <c r="AE1510" s="112">
        <v>1.0</v>
      </c>
      <c r="AF1510" s="6"/>
      <c r="AG1510" s="112">
        <v>4.63</v>
      </c>
      <c r="AH1510" s="112">
        <v>1.0</v>
      </c>
      <c r="AI1510" s="68" t="s">
        <v>64</v>
      </c>
      <c r="AJ1510" s="112">
        <v>0.0</v>
      </c>
      <c r="AK1510" s="6"/>
      <c r="AL1510" s="6"/>
      <c r="AM1510" s="112">
        <v>0.0</v>
      </c>
      <c r="AN1510" s="112">
        <v>0.0</v>
      </c>
      <c r="AO1510" s="112">
        <v>100.0</v>
      </c>
      <c r="AP1510" s="112">
        <v>1.0</v>
      </c>
      <c r="AQ1510" s="112">
        <v>2.73</v>
      </c>
      <c r="AR1510" s="112">
        <v>1.316256</v>
      </c>
      <c r="AS1510" s="112">
        <v>82.725</v>
      </c>
      <c r="AT1510" s="112">
        <v>0.16668</v>
      </c>
      <c r="AU1510" s="112">
        <v>1.30566</v>
      </c>
      <c r="AV1510" s="112">
        <v>0.73617</v>
      </c>
      <c r="AW1510" s="112">
        <v>3.7966</v>
      </c>
      <c r="AX1510" s="112">
        <v>0.0</v>
      </c>
      <c r="AY1510" s="112">
        <v>0.6470905</v>
      </c>
      <c r="AZ1510" s="112">
        <v>-5.602889</v>
      </c>
    </row>
    <row r="1511">
      <c r="D1511" s="1"/>
      <c r="G1511" s="1"/>
      <c r="K1511" s="1"/>
      <c r="S1511" s="3"/>
      <c r="T1511" s="68" t="s">
        <v>4059</v>
      </c>
      <c r="U1511" s="68" t="s">
        <v>176</v>
      </c>
      <c r="V1511" s="68" t="s">
        <v>176</v>
      </c>
      <c r="W1511" s="68" t="s">
        <v>171</v>
      </c>
      <c r="X1511" s="68" t="s">
        <v>796</v>
      </c>
      <c r="Y1511" s="68">
        <v>2.0</v>
      </c>
      <c r="Z1511" s="68" t="s">
        <v>2159</v>
      </c>
      <c r="AA1511" s="68" t="s">
        <v>61</v>
      </c>
      <c r="AB1511" s="6"/>
      <c r="AC1511" s="6"/>
      <c r="AD1511" s="112">
        <v>0.0</v>
      </c>
      <c r="AE1511" s="112">
        <v>1.0</v>
      </c>
      <c r="AF1511" s="6"/>
      <c r="AG1511" s="112">
        <v>31.065</v>
      </c>
      <c r="AH1511" s="112">
        <v>1.0</v>
      </c>
      <c r="AI1511" s="68" t="s">
        <v>64</v>
      </c>
      <c r="AJ1511" s="112">
        <v>0.0</v>
      </c>
      <c r="AK1511" s="6"/>
      <c r="AL1511" s="6"/>
      <c r="AM1511" s="112">
        <v>0.0</v>
      </c>
      <c r="AN1511" s="112">
        <v>0.0</v>
      </c>
      <c r="AO1511" s="112">
        <v>100.0</v>
      </c>
      <c r="AP1511" s="112">
        <v>1.0</v>
      </c>
      <c r="AQ1511" s="112">
        <v>0.58</v>
      </c>
      <c r="AR1511" s="112">
        <v>13.03474</v>
      </c>
      <c r="AS1511" s="112">
        <v>70.94324</v>
      </c>
      <c r="AT1511" s="112">
        <v>4.255905</v>
      </c>
      <c r="AU1511" s="112">
        <v>12.32038</v>
      </c>
      <c r="AV1511" s="112">
        <v>8.915655</v>
      </c>
      <c r="AW1511" s="112">
        <v>36.96114</v>
      </c>
      <c r="AX1511" s="112">
        <v>0.0</v>
      </c>
      <c r="AY1511" s="112">
        <v>0.6412987</v>
      </c>
      <c r="AZ1511" s="112">
        <v>8.348166</v>
      </c>
    </row>
    <row r="1512">
      <c r="D1512" s="1"/>
      <c r="G1512" s="1"/>
      <c r="K1512" s="1"/>
      <c r="S1512" s="3"/>
      <c r="T1512" s="68" t="s">
        <v>4060</v>
      </c>
      <c r="U1512" s="68" t="s">
        <v>176</v>
      </c>
      <c r="V1512" s="68" t="s">
        <v>176</v>
      </c>
      <c r="W1512" s="68" t="s">
        <v>171</v>
      </c>
      <c r="X1512" s="68" t="s">
        <v>796</v>
      </c>
      <c r="Y1512" s="68">
        <v>1.0</v>
      </c>
      <c r="Z1512" s="68" t="s">
        <v>2159</v>
      </c>
      <c r="AA1512" s="68" t="s">
        <v>66</v>
      </c>
      <c r="AB1512" s="6"/>
      <c r="AC1512" s="6"/>
      <c r="AD1512" s="112">
        <v>0.0</v>
      </c>
      <c r="AE1512" s="112">
        <v>1.0</v>
      </c>
      <c r="AF1512" s="6"/>
      <c r="AG1512" s="112">
        <v>31.065</v>
      </c>
      <c r="AH1512" s="112">
        <v>1.0</v>
      </c>
      <c r="AI1512" s="68" t="s">
        <v>64</v>
      </c>
      <c r="AJ1512" s="112">
        <v>0.0</v>
      </c>
      <c r="AK1512" s="6"/>
      <c r="AL1512" s="6"/>
      <c r="AM1512" s="112">
        <v>0.0</v>
      </c>
      <c r="AN1512" s="112">
        <v>0.0</v>
      </c>
      <c r="AO1512" s="112">
        <v>100.0</v>
      </c>
      <c r="AP1512" s="112">
        <v>1.0</v>
      </c>
      <c r="AQ1512" s="112">
        <v>0.58</v>
      </c>
      <c r="AR1512" s="112">
        <v>13.03474</v>
      </c>
      <c r="AS1512" s="112">
        <v>70.94324</v>
      </c>
      <c r="AT1512" s="112">
        <v>4.255905</v>
      </c>
      <c r="AU1512" s="112">
        <v>12.32038</v>
      </c>
      <c r="AV1512" s="112">
        <v>8.915655</v>
      </c>
      <c r="AW1512" s="112">
        <v>36.96114</v>
      </c>
      <c r="AX1512" s="112">
        <v>0.0</v>
      </c>
      <c r="AY1512" s="112">
        <v>0.6412987</v>
      </c>
      <c r="AZ1512" s="112">
        <v>8.348166</v>
      </c>
    </row>
    <row r="1513">
      <c r="D1513" s="1"/>
      <c r="G1513" s="1"/>
      <c r="K1513" s="1"/>
      <c r="S1513" s="3"/>
      <c r="T1513" s="68" t="s">
        <v>2292</v>
      </c>
      <c r="U1513" s="68" t="s">
        <v>176</v>
      </c>
      <c r="V1513" s="68" t="s">
        <v>176</v>
      </c>
      <c r="W1513" s="68" t="s">
        <v>171</v>
      </c>
      <c r="X1513" s="68" t="s">
        <v>796</v>
      </c>
      <c r="Y1513" s="68">
        <v>1.0</v>
      </c>
      <c r="Z1513" s="68" t="s">
        <v>2259</v>
      </c>
      <c r="AA1513" s="68">
        <v>1.0</v>
      </c>
      <c r="AB1513" s="6"/>
      <c r="AC1513" s="6"/>
      <c r="AD1513" s="112">
        <v>0.0</v>
      </c>
      <c r="AE1513" s="112">
        <v>1.0</v>
      </c>
      <c r="AF1513" s="6"/>
      <c r="AG1513" s="112">
        <v>31.962</v>
      </c>
      <c r="AH1513" s="112">
        <v>1.0</v>
      </c>
      <c r="AI1513" s="68" t="s">
        <v>64</v>
      </c>
      <c r="AJ1513" s="112">
        <v>0.0</v>
      </c>
      <c r="AK1513" s="6"/>
      <c r="AL1513" s="6"/>
      <c r="AM1513" s="112">
        <v>0.0</v>
      </c>
      <c r="AN1513" s="112">
        <v>0.0</v>
      </c>
      <c r="AO1513" s="112">
        <v>100.0</v>
      </c>
      <c r="AP1513" s="112">
        <v>1.0</v>
      </c>
      <c r="AQ1513" s="112">
        <v>0.58</v>
      </c>
      <c r="AR1513" s="112">
        <v>13.41112</v>
      </c>
      <c r="AS1513" s="112">
        <v>70.94324</v>
      </c>
      <c r="AT1513" s="112">
        <v>4.378794</v>
      </c>
      <c r="AU1513" s="112">
        <v>12.67613</v>
      </c>
      <c r="AV1513" s="112">
        <v>9.173094</v>
      </c>
      <c r="AW1513" s="112">
        <v>38.02839</v>
      </c>
      <c r="AX1513" s="112">
        <v>0.0</v>
      </c>
      <c r="AY1513" s="112">
        <v>0.6412987</v>
      </c>
      <c r="AZ1513" s="112">
        <v>8.348166</v>
      </c>
    </row>
    <row r="1514">
      <c r="D1514" s="1"/>
      <c r="G1514" s="1"/>
      <c r="K1514" s="1"/>
      <c r="S1514" s="3"/>
      <c r="T1514" s="68" t="s">
        <v>2293</v>
      </c>
      <c r="U1514" s="68" t="s">
        <v>176</v>
      </c>
      <c r="V1514" s="68" t="s">
        <v>176</v>
      </c>
      <c r="W1514" s="68" t="s">
        <v>171</v>
      </c>
      <c r="X1514" s="68" t="s">
        <v>796</v>
      </c>
      <c r="Y1514" s="68">
        <v>2.0</v>
      </c>
      <c r="Z1514" s="68" t="s">
        <v>2259</v>
      </c>
      <c r="AA1514" s="68">
        <v>2.0</v>
      </c>
      <c r="AB1514" s="6"/>
      <c r="AC1514" s="6"/>
      <c r="AD1514" s="112">
        <v>0.0</v>
      </c>
      <c r="AE1514" s="112">
        <v>1.0</v>
      </c>
      <c r="AF1514" s="6"/>
      <c r="AG1514" s="112">
        <v>31.962</v>
      </c>
      <c r="AH1514" s="112">
        <v>1.0</v>
      </c>
      <c r="AI1514" s="68" t="s">
        <v>64</v>
      </c>
      <c r="AJ1514" s="112">
        <v>0.0</v>
      </c>
      <c r="AK1514" s="6"/>
      <c r="AL1514" s="6"/>
      <c r="AM1514" s="112">
        <v>0.0</v>
      </c>
      <c r="AN1514" s="112">
        <v>0.0</v>
      </c>
      <c r="AO1514" s="112">
        <v>100.0</v>
      </c>
      <c r="AP1514" s="112">
        <v>1.0</v>
      </c>
      <c r="AQ1514" s="112">
        <v>0.58</v>
      </c>
      <c r="AR1514" s="112">
        <v>13.41112</v>
      </c>
      <c r="AS1514" s="112">
        <v>70.94324</v>
      </c>
      <c r="AT1514" s="112">
        <v>4.378794</v>
      </c>
      <c r="AU1514" s="112">
        <v>12.67613</v>
      </c>
      <c r="AV1514" s="112">
        <v>9.173094</v>
      </c>
      <c r="AW1514" s="112">
        <v>38.02839</v>
      </c>
      <c r="AX1514" s="112">
        <v>0.0</v>
      </c>
      <c r="AY1514" s="112">
        <v>0.6412987</v>
      </c>
      <c r="AZ1514" s="112">
        <v>8.348166</v>
      </c>
    </row>
    <row r="1515" hidden="1">
      <c r="D1515" s="1"/>
      <c r="G1515" s="1"/>
      <c r="K1515" s="1"/>
      <c r="S1515" s="3"/>
      <c r="T1515" s="68" t="s">
        <v>2294</v>
      </c>
      <c r="U1515" s="68" t="s">
        <v>115</v>
      </c>
      <c r="V1515" s="68" t="s">
        <v>115</v>
      </c>
      <c r="W1515" s="68" t="s">
        <v>215</v>
      </c>
      <c r="X1515" s="68" t="s">
        <v>2295</v>
      </c>
      <c r="Y1515" s="68" t="s">
        <v>369</v>
      </c>
      <c r="Z1515" s="68" t="s">
        <v>1329</v>
      </c>
      <c r="AA1515" s="68" t="s">
        <v>369</v>
      </c>
      <c r="AB1515" s="6"/>
      <c r="AC1515" s="6"/>
      <c r="AD1515" s="112">
        <v>0.0</v>
      </c>
      <c r="AE1515" s="112">
        <v>1.0</v>
      </c>
      <c r="AF1515" s="6"/>
      <c r="AG1515" s="112">
        <v>15.0</v>
      </c>
      <c r="AH1515" s="112">
        <v>1.0</v>
      </c>
      <c r="AI1515" s="68" t="s">
        <v>64</v>
      </c>
      <c r="AJ1515" s="112">
        <v>0.0</v>
      </c>
      <c r="AK1515" s="6"/>
      <c r="AL1515" s="6"/>
      <c r="AM1515" s="112">
        <v>0.0</v>
      </c>
      <c r="AN1515" s="112">
        <v>0.0</v>
      </c>
      <c r="AO1515" s="112">
        <v>100.0</v>
      </c>
      <c r="AP1515" s="112">
        <v>1.0</v>
      </c>
      <c r="AQ1515" s="112">
        <v>0.44</v>
      </c>
      <c r="AR1515" s="112">
        <v>6.64828</v>
      </c>
      <c r="AS1515" s="112">
        <v>60.53732</v>
      </c>
      <c r="AT1515" s="112">
        <v>3.27</v>
      </c>
      <c r="AU1515" s="112">
        <v>5.7885</v>
      </c>
      <c r="AV1515" s="112">
        <v>5.52</v>
      </c>
      <c r="AW1515" s="112">
        <v>17.3655</v>
      </c>
      <c r="AX1515" s="112">
        <v>0.0</v>
      </c>
      <c r="AY1515" s="112">
        <v>0.5913117</v>
      </c>
      <c r="AZ1515" s="112">
        <v>18.4643</v>
      </c>
    </row>
    <row r="1516" hidden="1">
      <c r="D1516" s="1"/>
      <c r="G1516" s="1"/>
      <c r="K1516" s="1"/>
      <c r="S1516" s="3"/>
      <c r="T1516" s="68" t="s">
        <v>2296</v>
      </c>
      <c r="U1516" s="68" t="s">
        <v>115</v>
      </c>
      <c r="V1516" s="68" t="s">
        <v>115</v>
      </c>
      <c r="W1516" s="68" t="s">
        <v>215</v>
      </c>
      <c r="X1516" s="68" t="s">
        <v>2295</v>
      </c>
      <c r="Y1516" s="68" t="s">
        <v>369</v>
      </c>
      <c r="Z1516" s="68" t="s">
        <v>1329</v>
      </c>
      <c r="AA1516" s="68" t="s">
        <v>369</v>
      </c>
      <c r="AB1516" s="6"/>
      <c r="AC1516" s="6"/>
      <c r="AD1516" s="112">
        <v>0.0</v>
      </c>
      <c r="AE1516" s="112">
        <v>1.0</v>
      </c>
      <c r="AF1516" s="6"/>
      <c r="AG1516" s="112">
        <v>15.0</v>
      </c>
      <c r="AH1516" s="112">
        <v>1.0</v>
      </c>
      <c r="AI1516" s="68" t="s">
        <v>64</v>
      </c>
      <c r="AJ1516" s="112">
        <v>0.0</v>
      </c>
      <c r="AK1516" s="6"/>
      <c r="AL1516" s="6"/>
      <c r="AM1516" s="112">
        <v>0.0</v>
      </c>
      <c r="AN1516" s="112">
        <v>0.0</v>
      </c>
      <c r="AO1516" s="112">
        <v>100.0</v>
      </c>
      <c r="AP1516" s="112">
        <v>1.0</v>
      </c>
      <c r="AQ1516" s="112">
        <v>0.44</v>
      </c>
      <c r="AR1516" s="112">
        <v>6.64828</v>
      </c>
      <c r="AS1516" s="112">
        <v>60.53732</v>
      </c>
      <c r="AT1516" s="112">
        <v>3.27</v>
      </c>
      <c r="AU1516" s="112">
        <v>5.7885</v>
      </c>
      <c r="AV1516" s="112">
        <v>5.52</v>
      </c>
      <c r="AW1516" s="112">
        <v>17.3655</v>
      </c>
      <c r="AX1516" s="112">
        <v>0.0</v>
      </c>
      <c r="AY1516" s="112">
        <v>0.5913117</v>
      </c>
      <c r="AZ1516" s="112">
        <v>18.4643</v>
      </c>
    </row>
    <row r="1517" hidden="1">
      <c r="D1517" s="1"/>
      <c r="G1517" s="1"/>
      <c r="K1517" s="1"/>
      <c r="S1517" s="3"/>
      <c r="T1517" s="68" t="s">
        <v>2297</v>
      </c>
      <c r="U1517" s="68" t="s">
        <v>58</v>
      </c>
      <c r="V1517" s="68" t="s">
        <v>58</v>
      </c>
      <c r="W1517" s="68" t="s">
        <v>233</v>
      </c>
      <c r="X1517" s="68"/>
      <c r="Y1517" s="68" t="s">
        <v>2298</v>
      </c>
      <c r="Z1517" s="68" t="s">
        <v>2001</v>
      </c>
      <c r="AA1517" s="68" t="s">
        <v>276</v>
      </c>
      <c r="AB1517" s="6"/>
      <c r="AC1517" s="6"/>
      <c r="AD1517" s="112">
        <v>0.0</v>
      </c>
      <c r="AE1517" s="112">
        <v>1.0</v>
      </c>
      <c r="AF1517" s="6"/>
      <c r="AG1517" s="112">
        <v>1.0E-4</v>
      </c>
      <c r="AH1517" s="112">
        <v>1.0</v>
      </c>
      <c r="AI1517" s="68" t="s">
        <v>64</v>
      </c>
      <c r="AJ1517" s="112">
        <v>0.0</v>
      </c>
      <c r="AK1517" s="6"/>
      <c r="AL1517" s="6"/>
      <c r="AM1517" s="112">
        <v>0.0</v>
      </c>
      <c r="AN1517" s="112">
        <v>0.0</v>
      </c>
      <c r="AO1517" s="112">
        <v>100.0</v>
      </c>
      <c r="AP1517" s="112">
        <v>1.0</v>
      </c>
      <c r="AQ1517" s="112">
        <v>1.98</v>
      </c>
      <c r="AR1517" s="112">
        <v>2.83E-5</v>
      </c>
      <c r="AS1517" s="112">
        <v>84.05775</v>
      </c>
      <c r="AT1517" s="112">
        <v>2.93E-6</v>
      </c>
      <c r="AU1517" s="112">
        <v>2.815E-5</v>
      </c>
      <c r="AV1517" s="112">
        <v>1.793E-5</v>
      </c>
      <c r="AW1517" s="112">
        <v>8.445E-5</v>
      </c>
      <c r="AX1517" s="112">
        <v>0.0</v>
      </c>
      <c r="AY1517" s="112">
        <v>0.6862155</v>
      </c>
      <c r="AZ1517" s="112">
        <v>-8.9765</v>
      </c>
    </row>
    <row r="1518" hidden="1">
      <c r="D1518" s="1"/>
      <c r="G1518" s="1"/>
      <c r="K1518" s="1"/>
      <c r="S1518" s="3"/>
      <c r="T1518" s="68" t="s">
        <v>2299</v>
      </c>
      <c r="U1518" s="68" t="s">
        <v>58</v>
      </c>
      <c r="V1518" s="68" t="s">
        <v>58</v>
      </c>
      <c r="W1518" s="68" t="s">
        <v>233</v>
      </c>
      <c r="X1518" s="68"/>
      <c r="Y1518" s="68" t="s">
        <v>2300</v>
      </c>
      <c r="Z1518" s="68" t="s">
        <v>467</v>
      </c>
      <c r="AA1518" s="68" t="s">
        <v>324</v>
      </c>
      <c r="AB1518" s="6"/>
      <c r="AC1518" s="6"/>
      <c r="AD1518" s="112">
        <v>0.0</v>
      </c>
      <c r="AE1518" s="112">
        <v>1.0</v>
      </c>
      <c r="AF1518" s="6"/>
      <c r="AG1518" s="112">
        <v>1.0E-4</v>
      </c>
      <c r="AH1518" s="112">
        <v>1.0</v>
      </c>
      <c r="AI1518" s="68" t="s">
        <v>64</v>
      </c>
      <c r="AJ1518" s="112">
        <v>0.0</v>
      </c>
      <c r="AK1518" s="6"/>
      <c r="AL1518" s="6"/>
      <c r="AM1518" s="112">
        <v>0.0</v>
      </c>
      <c r="AN1518" s="112">
        <v>0.0</v>
      </c>
      <c r="AO1518" s="112">
        <v>100.0</v>
      </c>
      <c r="AP1518" s="112">
        <v>1.0</v>
      </c>
      <c r="AQ1518" s="112">
        <v>1.98</v>
      </c>
      <c r="AR1518" s="112">
        <v>2.83E-5</v>
      </c>
      <c r="AS1518" s="112">
        <v>84.05775</v>
      </c>
      <c r="AT1518" s="112">
        <v>2.93E-6</v>
      </c>
      <c r="AU1518" s="112">
        <v>2.815E-5</v>
      </c>
      <c r="AV1518" s="112">
        <v>1.793E-5</v>
      </c>
      <c r="AW1518" s="112">
        <v>8.445E-5</v>
      </c>
      <c r="AX1518" s="112">
        <v>0.0</v>
      </c>
      <c r="AY1518" s="112">
        <v>0.6862155</v>
      </c>
      <c r="AZ1518" s="112">
        <v>-8.9765</v>
      </c>
    </row>
    <row r="1519" hidden="1">
      <c r="D1519" s="1"/>
      <c r="G1519" s="1"/>
      <c r="K1519" s="1"/>
      <c r="S1519" s="3"/>
      <c r="T1519" s="68" t="s">
        <v>2301</v>
      </c>
      <c r="U1519" s="68" t="s">
        <v>58</v>
      </c>
      <c r="V1519" s="68" t="s">
        <v>58</v>
      </c>
      <c r="W1519" s="68" t="s">
        <v>233</v>
      </c>
      <c r="X1519" s="68"/>
      <c r="Y1519" s="68"/>
      <c r="Z1519" s="68"/>
      <c r="AA1519" s="68"/>
      <c r="AB1519" s="6"/>
      <c r="AC1519" s="6"/>
      <c r="AD1519" s="112">
        <v>1.0</v>
      </c>
      <c r="AE1519" s="112">
        <v>1.0</v>
      </c>
      <c r="AF1519" s="6"/>
      <c r="AG1519" s="112">
        <v>1.0E-4</v>
      </c>
      <c r="AH1519" s="112">
        <v>1.0</v>
      </c>
      <c r="AI1519" s="68" t="s">
        <v>64</v>
      </c>
      <c r="AJ1519" s="112">
        <v>0.0</v>
      </c>
      <c r="AK1519" s="6"/>
      <c r="AL1519" s="6"/>
      <c r="AM1519" s="112">
        <v>0.0</v>
      </c>
      <c r="AN1519" s="112">
        <v>0.0</v>
      </c>
      <c r="AO1519" s="112">
        <v>100.0</v>
      </c>
      <c r="AP1519" s="112">
        <v>1.0</v>
      </c>
      <c r="AQ1519" s="112">
        <v>1.98</v>
      </c>
      <c r="AR1519" s="112">
        <v>2.83E-5</v>
      </c>
      <c r="AS1519" s="112">
        <v>84.05775</v>
      </c>
      <c r="AT1519" s="112">
        <v>2.93E-6</v>
      </c>
      <c r="AU1519" s="112">
        <v>2.815E-5</v>
      </c>
      <c r="AV1519" s="112">
        <v>1.793E-5</v>
      </c>
      <c r="AW1519" s="112">
        <v>8.445E-5</v>
      </c>
      <c r="AX1519" s="112">
        <v>0.0</v>
      </c>
      <c r="AY1519" s="112">
        <v>0.6862155</v>
      </c>
      <c r="AZ1519" s="112">
        <v>-8.9765</v>
      </c>
    </row>
    <row r="1520" hidden="1">
      <c r="D1520" s="1"/>
      <c r="G1520" s="1"/>
      <c r="K1520" s="1"/>
      <c r="S1520" s="3"/>
      <c r="T1520" s="68" t="s">
        <v>2302</v>
      </c>
      <c r="U1520" s="68" t="s">
        <v>58</v>
      </c>
      <c r="V1520" s="68" t="s">
        <v>58</v>
      </c>
      <c r="W1520" s="68" t="s">
        <v>233</v>
      </c>
      <c r="X1520" s="68"/>
      <c r="Y1520" s="68" t="s">
        <v>2303</v>
      </c>
      <c r="Z1520" s="68" t="s">
        <v>1352</v>
      </c>
      <c r="AA1520" s="68" t="s">
        <v>78</v>
      </c>
      <c r="AB1520" s="6"/>
      <c r="AC1520" s="6"/>
      <c r="AD1520" s="112">
        <v>0.0</v>
      </c>
      <c r="AE1520" s="112">
        <v>1.0</v>
      </c>
      <c r="AF1520" s="6"/>
      <c r="AG1520" s="112">
        <v>1.0E-4</v>
      </c>
      <c r="AH1520" s="112">
        <v>1.0</v>
      </c>
      <c r="AI1520" s="68" t="s">
        <v>64</v>
      </c>
      <c r="AJ1520" s="112">
        <v>0.0</v>
      </c>
      <c r="AK1520" s="6"/>
      <c r="AL1520" s="6"/>
      <c r="AM1520" s="112">
        <v>0.0</v>
      </c>
      <c r="AN1520" s="112">
        <v>0.0</v>
      </c>
      <c r="AO1520" s="112">
        <v>100.0</v>
      </c>
      <c r="AP1520" s="112">
        <v>1.0</v>
      </c>
      <c r="AQ1520" s="112">
        <v>1.98</v>
      </c>
      <c r="AR1520" s="112">
        <v>2.83E-5</v>
      </c>
      <c r="AS1520" s="112">
        <v>84.05775</v>
      </c>
      <c r="AT1520" s="112">
        <v>2.93E-6</v>
      </c>
      <c r="AU1520" s="112">
        <v>2.815E-5</v>
      </c>
      <c r="AV1520" s="112">
        <v>1.793E-5</v>
      </c>
      <c r="AW1520" s="112">
        <v>8.445E-5</v>
      </c>
      <c r="AX1520" s="112">
        <v>0.0</v>
      </c>
      <c r="AY1520" s="112">
        <v>0.6862155</v>
      </c>
      <c r="AZ1520" s="112">
        <v>-8.9765</v>
      </c>
    </row>
    <row r="1521" hidden="1">
      <c r="D1521" s="1"/>
      <c r="G1521" s="1"/>
      <c r="K1521" s="1"/>
      <c r="S1521" s="3"/>
      <c r="T1521" s="68" t="s">
        <v>2304</v>
      </c>
      <c r="U1521" s="68" t="s">
        <v>58</v>
      </c>
      <c r="V1521" s="68" t="s">
        <v>58</v>
      </c>
      <c r="W1521" s="68" t="s">
        <v>233</v>
      </c>
      <c r="X1521" s="68"/>
      <c r="Y1521" s="68" t="s">
        <v>2305</v>
      </c>
      <c r="Z1521" s="68" t="s">
        <v>1365</v>
      </c>
      <c r="AA1521" s="68" t="s">
        <v>78</v>
      </c>
      <c r="AB1521" s="6"/>
      <c r="AC1521" s="6"/>
      <c r="AD1521" s="112">
        <v>0.0</v>
      </c>
      <c r="AE1521" s="112">
        <v>1.0</v>
      </c>
      <c r="AF1521" s="6"/>
      <c r="AG1521" s="112">
        <v>1.0E-4</v>
      </c>
      <c r="AH1521" s="112">
        <v>1.0</v>
      </c>
      <c r="AI1521" s="68" t="s">
        <v>64</v>
      </c>
      <c r="AJ1521" s="112">
        <v>0.0</v>
      </c>
      <c r="AK1521" s="6"/>
      <c r="AL1521" s="6"/>
      <c r="AM1521" s="112">
        <v>0.0</v>
      </c>
      <c r="AN1521" s="112">
        <v>0.0</v>
      </c>
      <c r="AO1521" s="112">
        <v>100.0</v>
      </c>
      <c r="AP1521" s="112">
        <v>1.0</v>
      </c>
      <c r="AQ1521" s="112">
        <v>1.98</v>
      </c>
      <c r="AR1521" s="112">
        <v>2.83E-5</v>
      </c>
      <c r="AS1521" s="112">
        <v>84.05775</v>
      </c>
      <c r="AT1521" s="112">
        <v>2.93E-6</v>
      </c>
      <c r="AU1521" s="112">
        <v>2.815E-5</v>
      </c>
      <c r="AV1521" s="112">
        <v>1.793E-5</v>
      </c>
      <c r="AW1521" s="112">
        <v>8.445E-5</v>
      </c>
      <c r="AX1521" s="112">
        <v>0.0</v>
      </c>
      <c r="AY1521" s="112">
        <v>0.6862155</v>
      </c>
      <c r="AZ1521" s="112">
        <v>-8.9765</v>
      </c>
    </row>
    <row r="1522" hidden="1">
      <c r="D1522" s="1"/>
      <c r="G1522" s="1"/>
      <c r="K1522" s="1"/>
      <c r="S1522" s="3"/>
      <c r="T1522" s="68" t="s">
        <v>2306</v>
      </c>
      <c r="U1522" s="68" t="s">
        <v>58</v>
      </c>
      <c r="V1522" s="68" t="s">
        <v>58</v>
      </c>
      <c r="W1522" s="68" t="s">
        <v>233</v>
      </c>
      <c r="X1522" s="68"/>
      <c r="Y1522" s="68" t="s">
        <v>2307</v>
      </c>
      <c r="Z1522" s="68" t="s">
        <v>275</v>
      </c>
      <c r="AA1522" s="68" t="s">
        <v>280</v>
      </c>
      <c r="AB1522" s="6"/>
      <c r="AC1522" s="6"/>
      <c r="AD1522" s="112">
        <v>0.0</v>
      </c>
      <c r="AE1522" s="112">
        <v>1.0</v>
      </c>
      <c r="AF1522" s="6"/>
      <c r="AG1522" s="112">
        <v>1.0E-4</v>
      </c>
      <c r="AH1522" s="112">
        <v>1.0</v>
      </c>
      <c r="AI1522" s="68" t="s">
        <v>64</v>
      </c>
      <c r="AJ1522" s="112">
        <v>0.0</v>
      </c>
      <c r="AK1522" s="6"/>
      <c r="AL1522" s="6"/>
      <c r="AM1522" s="112">
        <v>0.0</v>
      </c>
      <c r="AN1522" s="112">
        <v>0.0</v>
      </c>
      <c r="AO1522" s="112">
        <v>100.0</v>
      </c>
      <c r="AP1522" s="112">
        <v>1.0</v>
      </c>
      <c r="AQ1522" s="112">
        <v>1.98</v>
      </c>
      <c r="AR1522" s="112">
        <v>2.83E-5</v>
      </c>
      <c r="AS1522" s="112">
        <v>84.05775</v>
      </c>
      <c r="AT1522" s="112">
        <v>2.93E-6</v>
      </c>
      <c r="AU1522" s="112">
        <v>2.815E-5</v>
      </c>
      <c r="AV1522" s="112">
        <v>1.793E-5</v>
      </c>
      <c r="AW1522" s="112">
        <v>8.445E-5</v>
      </c>
      <c r="AX1522" s="112">
        <v>0.0</v>
      </c>
      <c r="AY1522" s="112">
        <v>0.6862155</v>
      </c>
      <c r="AZ1522" s="112">
        <v>-8.9765</v>
      </c>
    </row>
    <row r="1523" hidden="1">
      <c r="D1523" s="1"/>
      <c r="G1523" s="1"/>
      <c r="K1523" s="1"/>
      <c r="S1523" s="3"/>
      <c r="T1523" s="68" t="s">
        <v>2308</v>
      </c>
      <c r="U1523" s="68" t="s">
        <v>58</v>
      </c>
      <c r="V1523" s="68" t="s">
        <v>58</v>
      </c>
      <c r="W1523" s="68" t="s">
        <v>233</v>
      </c>
      <c r="X1523" s="68"/>
      <c r="Y1523" s="68" t="s">
        <v>2309</v>
      </c>
      <c r="Z1523" s="68" t="s">
        <v>946</v>
      </c>
      <c r="AA1523" s="68" t="s">
        <v>56</v>
      </c>
      <c r="AB1523" s="6"/>
      <c r="AC1523" s="6"/>
      <c r="AD1523" s="112">
        <v>0.0</v>
      </c>
      <c r="AE1523" s="112">
        <v>1.0</v>
      </c>
      <c r="AF1523" s="6"/>
      <c r="AG1523" s="112">
        <v>1.0E-4</v>
      </c>
      <c r="AH1523" s="112">
        <v>1.0</v>
      </c>
      <c r="AI1523" s="68" t="s">
        <v>64</v>
      </c>
      <c r="AJ1523" s="112">
        <v>0.0</v>
      </c>
      <c r="AK1523" s="6"/>
      <c r="AL1523" s="6"/>
      <c r="AM1523" s="112">
        <v>0.0</v>
      </c>
      <c r="AN1523" s="112">
        <v>0.0</v>
      </c>
      <c r="AO1523" s="112">
        <v>100.0</v>
      </c>
      <c r="AP1523" s="112">
        <v>1.0</v>
      </c>
      <c r="AQ1523" s="112">
        <v>1.98</v>
      </c>
      <c r="AR1523" s="112">
        <v>2.83E-5</v>
      </c>
      <c r="AS1523" s="112">
        <v>84.05775</v>
      </c>
      <c r="AT1523" s="112">
        <v>2.93E-6</v>
      </c>
      <c r="AU1523" s="112">
        <v>2.815E-5</v>
      </c>
      <c r="AV1523" s="112">
        <v>1.793E-5</v>
      </c>
      <c r="AW1523" s="112">
        <v>8.445E-5</v>
      </c>
      <c r="AX1523" s="112">
        <v>0.0</v>
      </c>
      <c r="AY1523" s="112">
        <v>0.6862155</v>
      </c>
      <c r="AZ1523" s="112">
        <v>-8.9765</v>
      </c>
    </row>
    <row r="1524" hidden="1">
      <c r="D1524" s="1"/>
      <c r="G1524" s="1"/>
      <c r="K1524" s="1"/>
      <c r="S1524" s="3"/>
      <c r="T1524" s="68" t="s">
        <v>2310</v>
      </c>
      <c r="U1524" s="68" t="s">
        <v>58</v>
      </c>
      <c r="V1524" s="68" t="s">
        <v>58</v>
      </c>
      <c r="W1524" s="68" t="s">
        <v>233</v>
      </c>
      <c r="X1524" s="68"/>
      <c r="Y1524" s="68" t="s">
        <v>2311</v>
      </c>
      <c r="Z1524" s="68" t="s">
        <v>279</v>
      </c>
      <c r="AA1524" s="68" t="s">
        <v>276</v>
      </c>
      <c r="AB1524" s="6"/>
      <c r="AC1524" s="6"/>
      <c r="AD1524" s="112">
        <v>0.0</v>
      </c>
      <c r="AE1524" s="112">
        <v>1.0</v>
      </c>
      <c r="AF1524" s="6"/>
      <c r="AG1524" s="112">
        <v>1.0E-4</v>
      </c>
      <c r="AH1524" s="112">
        <v>1.0</v>
      </c>
      <c r="AI1524" s="68" t="s">
        <v>64</v>
      </c>
      <c r="AJ1524" s="112">
        <v>0.0</v>
      </c>
      <c r="AK1524" s="6"/>
      <c r="AL1524" s="6"/>
      <c r="AM1524" s="112">
        <v>0.0</v>
      </c>
      <c r="AN1524" s="112">
        <v>0.0</v>
      </c>
      <c r="AO1524" s="112">
        <v>100.0</v>
      </c>
      <c r="AP1524" s="112">
        <v>1.0</v>
      </c>
      <c r="AQ1524" s="112">
        <v>1.98</v>
      </c>
      <c r="AR1524" s="112">
        <v>2.83E-5</v>
      </c>
      <c r="AS1524" s="112">
        <v>84.05775</v>
      </c>
      <c r="AT1524" s="112">
        <v>2.93E-6</v>
      </c>
      <c r="AU1524" s="112">
        <v>2.815E-5</v>
      </c>
      <c r="AV1524" s="112">
        <v>1.793E-5</v>
      </c>
      <c r="AW1524" s="112">
        <v>8.445E-5</v>
      </c>
      <c r="AX1524" s="112">
        <v>0.0</v>
      </c>
      <c r="AY1524" s="112">
        <v>0.6862155</v>
      </c>
      <c r="AZ1524" s="112">
        <v>-8.9765</v>
      </c>
    </row>
    <row r="1525" hidden="1">
      <c r="D1525" s="1"/>
      <c r="G1525" s="1"/>
      <c r="K1525" s="1"/>
      <c r="S1525" s="3"/>
      <c r="T1525" s="68" t="s">
        <v>2314</v>
      </c>
      <c r="U1525" s="68" t="s">
        <v>58</v>
      </c>
      <c r="V1525" s="68" t="s">
        <v>58</v>
      </c>
      <c r="W1525" s="68" t="s">
        <v>233</v>
      </c>
      <c r="X1525" s="68"/>
      <c r="Y1525" s="68" t="s">
        <v>2315</v>
      </c>
      <c r="Z1525" s="68" t="s">
        <v>914</v>
      </c>
      <c r="AA1525" s="68" t="s">
        <v>276</v>
      </c>
      <c r="AB1525" s="6"/>
      <c r="AC1525" s="6"/>
      <c r="AD1525" s="112">
        <v>0.0</v>
      </c>
      <c r="AE1525" s="112">
        <v>1.0</v>
      </c>
      <c r="AF1525" s="6"/>
      <c r="AG1525" s="112">
        <v>1.0E-4</v>
      </c>
      <c r="AH1525" s="112">
        <v>1.0</v>
      </c>
      <c r="AI1525" s="68" t="s">
        <v>64</v>
      </c>
      <c r="AJ1525" s="112">
        <v>0.0</v>
      </c>
      <c r="AK1525" s="6"/>
      <c r="AL1525" s="6"/>
      <c r="AM1525" s="112">
        <v>0.0</v>
      </c>
      <c r="AN1525" s="112">
        <v>0.0</v>
      </c>
      <c r="AO1525" s="112">
        <v>100.0</v>
      </c>
      <c r="AP1525" s="112">
        <v>1.0</v>
      </c>
      <c r="AQ1525" s="112">
        <v>1.98</v>
      </c>
      <c r="AR1525" s="112">
        <v>2.83E-5</v>
      </c>
      <c r="AS1525" s="112">
        <v>84.05775</v>
      </c>
      <c r="AT1525" s="112">
        <v>2.93E-6</v>
      </c>
      <c r="AU1525" s="112">
        <v>2.815E-5</v>
      </c>
      <c r="AV1525" s="112">
        <v>1.793E-5</v>
      </c>
      <c r="AW1525" s="112">
        <v>8.445E-5</v>
      </c>
      <c r="AX1525" s="112">
        <v>0.0</v>
      </c>
      <c r="AY1525" s="112">
        <v>0.6862155</v>
      </c>
      <c r="AZ1525" s="112">
        <v>-8.9765</v>
      </c>
    </row>
    <row r="1526" hidden="1">
      <c r="D1526" s="1"/>
      <c r="G1526" s="1"/>
      <c r="K1526" s="1"/>
      <c r="S1526" s="3"/>
      <c r="T1526" s="68" t="s">
        <v>2317</v>
      </c>
      <c r="U1526" s="68" t="s">
        <v>58</v>
      </c>
      <c r="V1526" s="68" t="s">
        <v>58</v>
      </c>
      <c r="W1526" s="68" t="s">
        <v>233</v>
      </c>
      <c r="X1526" s="68"/>
      <c r="Y1526" s="68" t="s">
        <v>2318</v>
      </c>
      <c r="Z1526" s="68" t="s">
        <v>563</v>
      </c>
      <c r="AA1526" s="68" t="s">
        <v>236</v>
      </c>
      <c r="AB1526" s="6"/>
      <c r="AC1526" s="6"/>
      <c r="AD1526" s="112">
        <v>0.0</v>
      </c>
      <c r="AE1526" s="112">
        <v>1.0</v>
      </c>
      <c r="AF1526" s="6"/>
      <c r="AG1526" s="112">
        <v>1.0E-4</v>
      </c>
      <c r="AH1526" s="112">
        <v>1.0</v>
      </c>
      <c r="AI1526" s="68" t="s">
        <v>64</v>
      </c>
      <c r="AJ1526" s="112">
        <v>0.0</v>
      </c>
      <c r="AK1526" s="6"/>
      <c r="AL1526" s="6"/>
      <c r="AM1526" s="112">
        <v>0.0</v>
      </c>
      <c r="AN1526" s="112">
        <v>0.0</v>
      </c>
      <c r="AO1526" s="112">
        <v>100.0</v>
      </c>
      <c r="AP1526" s="112">
        <v>1.0</v>
      </c>
      <c r="AQ1526" s="112">
        <v>1.98</v>
      </c>
      <c r="AR1526" s="112">
        <v>2.83E-5</v>
      </c>
      <c r="AS1526" s="112">
        <v>84.05775</v>
      </c>
      <c r="AT1526" s="112">
        <v>2.93E-6</v>
      </c>
      <c r="AU1526" s="112">
        <v>2.815E-5</v>
      </c>
      <c r="AV1526" s="112">
        <v>1.793E-5</v>
      </c>
      <c r="AW1526" s="112">
        <v>8.445E-5</v>
      </c>
      <c r="AX1526" s="112">
        <v>0.0</v>
      </c>
      <c r="AY1526" s="112">
        <v>0.6862155</v>
      </c>
      <c r="AZ1526" s="112">
        <v>-8.9765</v>
      </c>
    </row>
    <row r="1527" hidden="1">
      <c r="D1527" s="1"/>
      <c r="G1527" s="1"/>
      <c r="K1527" s="1"/>
      <c r="S1527" s="3"/>
      <c r="T1527" s="68" t="s">
        <v>2319</v>
      </c>
      <c r="U1527" s="68" t="s">
        <v>58</v>
      </c>
      <c r="V1527" s="68" t="s">
        <v>58</v>
      </c>
      <c r="W1527" s="68" t="s">
        <v>233</v>
      </c>
      <c r="X1527" s="68"/>
      <c r="Y1527" s="68" t="s">
        <v>2320</v>
      </c>
      <c r="Z1527" s="68" t="s">
        <v>235</v>
      </c>
      <c r="AA1527" s="68" t="s">
        <v>324</v>
      </c>
      <c r="AB1527" s="6"/>
      <c r="AC1527" s="6"/>
      <c r="AD1527" s="112">
        <v>0.0</v>
      </c>
      <c r="AE1527" s="112">
        <v>1.0</v>
      </c>
      <c r="AF1527" s="6"/>
      <c r="AG1527" s="112">
        <v>1.0E-4</v>
      </c>
      <c r="AH1527" s="112">
        <v>1.0</v>
      </c>
      <c r="AI1527" s="68" t="s">
        <v>64</v>
      </c>
      <c r="AJ1527" s="112">
        <v>0.0</v>
      </c>
      <c r="AK1527" s="6"/>
      <c r="AL1527" s="6"/>
      <c r="AM1527" s="112">
        <v>0.0</v>
      </c>
      <c r="AN1527" s="112">
        <v>0.0</v>
      </c>
      <c r="AO1527" s="112">
        <v>100.0</v>
      </c>
      <c r="AP1527" s="112">
        <v>1.0</v>
      </c>
      <c r="AQ1527" s="112">
        <v>1.98</v>
      </c>
      <c r="AR1527" s="112">
        <v>2.83E-5</v>
      </c>
      <c r="AS1527" s="112">
        <v>84.05775</v>
      </c>
      <c r="AT1527" s="112">
        <v>2.93E-6</v>
      </c>
      <c r="AU1527" s="112">
        <v>2.815E-5</v>
      </c>
      <c r="AV1527" s="112">
        <v>1.793E-5</v>
      </c>
      <c r="AW1527" s="112">
        <v>8.445E-5</v>
      </c>
      <c r="AX1527" s="112">
        <v>0.0</v>
      </c>
      <c r="AY1527" s="112">
        <v>0.6862155</v>
      </c>
      <c r="AZ1527" s="112">
        <v>-8.9765</v>
      </c>
    </row>
    <row r="1528" hidden="1">
      <c r="D1528" s="1"/>
      <c r="G1528" s="1"/>
      <c r="K1528" s="1"/>
      <c r="S1528" s="3"/>
      <c r="T1528" s="68" t="s">
        <v>2321</v>
      </c>
      <c r="U1528" s="68" t="s">
        <v>58</v>
      </c>
      <c r="V1528" s="68" t="s">
        <v>58</v>
      </c>
      <c r="W1528" s="68" t="s">
        <v>233</v>
      </c>
      <c r="X1528" s="68"/>
      <c r="Y1528" s="68" t="s">
        <v>2322</v>
      </c>
      <c r="Z1528" s="68" t="s">
        <v>704</v>
      </c>
      <c r="AA1528" s="68" t="s">
        <v>324</v>
      </c>
      <c r="AB1528" s="6"/>
      <c r="AC1528" s="6"/>
      <c r="AD1528" s="112">
        <v>0.0</v>
      </c>
      <c r="AE1528" s="112">
        <v>1.0</v>
      </c>
      <c r="AF1528" s="6"/>
      <c r="AG1528" s="112">
        <v>1.0E-4</v>
      </c>
      <c r="AH1528" s="112">
        <v>1.0</v>
      </c>
      <c r="AI1528" s="68" t="s">
        <v>64</v>
      </c>
      <c r="AJ1528" s="112">
        <v>0.0</v>
      </c>
      <c r="AK1528" s="6"/>
      <c r="AL1528" s="6"/>
      <c r="AM1528" s="112">
        <v>0.0</v>
      </c>
      <c r="AN1528" s="112">
        <v>0.0</v>
      </c>
      <c r="AO1528" s="112">
        <v>100.0</v>
      </c>
      <c r="AP1528" s="112">
        <v>1.0</v>
      </c>
      <c r="AQ1528" s="112">
        <v>1.98</v>
      </c>
      <c r="AR1528" s="112">
        <v>2.83E-5</v>
      </c>
      <c r="AS1528" s="112">
        <v>84.05775</v>
      </c>
      <c r="AT1528" s="112">
        <v>2.93E-6</v>
      </c>
      <c r="AU1528" s="112">
        <v>2.815E-5</v>
      </c>
      <c r="AV1528" s="112">
        <v>1.793E-5</v>
      </c>
      <c r="AW1528" s="112">
        <v>8.445E-5</v>
      </c>
      <c r="AX1528" s="112">
        <v>0.0</v>
      </c>
      <c r="AY1528" s="112">
        <v>0.6862155</v>
      </c>
      <c r="AZ1528" s="112">
        <v>-8.9765</v>
      </c>
    </row>
    <row r="1529" hidden="1">
      <c r="D1529" s="1"/>
      <c r="G1529" s="1"/>
      <c r="K1529" s="1"/>
      <c r="S1529" s="3"/>
      <c r="T1529" s="68" t="s">
        <v>2323</v>
      </c>
      <c r="U1529" s="68" t="s">
        <v>58</v>
      </c>
      <c r="V1529" s="68" t="s">
        <v>58</v>
      </c>
      <c r="W1529" s="68" t="s">
        <v>2324</v>
      </c>
      <c r="X1529" s="68" t="s">
        <v>1916</v>
      </c>
      <c r="Y1529" s="68" t="s">
        <v>66</v>
      </c>
      <c r="Z1529" s="68" t="s">
        <v>984</v>
      </c>
      <c r="AA1529" s="68" t="s">
        <v>66</v>
      </c>
      <c r="AB1529" s="6"/>
      <c r="AC1529" s="6"/>
      <c r="AD1529" s="112">
        <v>0.0</v>
      </c>
      <c r="AE1529" s="112">
        <v>1.0</v>
      </c>
      <c r="AF1529" s="6"/>
      <c r="AG1529" s="112">
        <v>3.1</v>
      </c>
      <c r="AH1529" s="112">
        <v>1.0</v>
      </c>
      <c r="AI1529" s="68" t="s">
        <v>64</v>
      </c>
      <c r="AJ1529" s="112">
        <v>0.0</v>
      </c>
      <c r="AK1529" s="6"/>
      <c r="AL1529" s="6"/>
      <c r="AM1529" s="112">
        <v>0.0</v>
      </c>
      <c r="AN1529" s="112">
        <v>0.0</v>
      </c>
      <c r="AO1529" s="112">
        <v>100.0</v>
      </c>
      <c r="AP1529" s="112">
        <v>1.0</v>
      </c>
      <c r="AQ1529" s="112">
        <v>0.984</v>
      </c>
      <c r="AR1529" s="112">
        <v>0.4857612</v>
      </c>
      <c r="AS1529" s="112">
        <v>81.55963</v>
      </c>
      <c r="AT1529" s="112">
        <v>0.0713</v>
      </c>
      <c r="AU1529" s="112">
        <v>0.4805</v>
      </c>
      <c r="AV1529" s="112">
        <v>0.5362999</v>
      </c>
      <c r="AW1529" s="112">
        <v>1.4415</v>
      </c>
      <c r="AX1529" s="112">
        <v>0.0</v>
      </c>
      <c r="AY1529" s="112">
        <v>0.7325883</v>
      </c>
      <c r="AZ1529" s="112">
        <v>-17.38062</v>
      </c>
    </row>
  </sheetData>
  <autoFilter ref="$A$2:$AW$1529">
    <filterColumn colId="22">
      <filters>
        <filter val="OHL-150kV-Hawk 240mm (645A)"/>
        <filter val="OHL-150kV-HAWK 2X240mm (1200A)"/>
        <filter val="OHL-150kV-HAWK 1x240(645A)"/>
        <filter val="OHL-150kV-HAWK 2X281.1mm (1160A)"/>
        <filter val="OHL-150kV-HVCRC-HAWK 1x310mm2 (1251A)"/>
        <filter val="OHL-150kV-HAWK 1x281.1mm (580A)"/>
      </filters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showGridLines="0" workbookViewId="0"/>
  </sheetViews>
  <sheetFormatPr customHeight="1" defaultColWidth="12.63" defaultRowHeight="15.75" outlineLevelRow="1"/>
  <cols>
    <col customWidth="1" min="1" max="25" width="3.13"/>
    <col customWidth="1" min="26" max="26" width="6.25"/>
    <col customWidth="1" min="27" max="28" width="3.13"/>
    <col customWidth="1" min="29" max="29" width="7.13"/>
    <col customWidth="1" min="30" max="30" width="7.0"/>
    <col customWidth="1" min="31" max="37" width="3.13"/>
  </cols>
  <sheetData>
    <row r="1">
      <c r="A1" s="11"/>
      <c r="B1" s="52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</row>
    <row r="2">
      <c r="A2" s="11"/>
      <c r="B2" s="2" t="s">
        <v>2327</v>
      </c>
      <c r="Z2" s="11"/>
      <c r="AA2" s="1" t="s">
        <v>4061</v>
      </c>
      <c r="AK2" s="11"/>
    </row>
    <row r="3">
      <c r="A3" s="11"/>
      <c r="Z3" s="11"/>
      <c r="AA3" s="1" t="s">
        <v>4062</v>
      </c>
      <c r="AD3" s="121">
        <v>300.0</v>
      </c>
      <c r="AG3" s="1" t="s">
        <v>56</v>
      </c>
      <c r="AK3" s="11"/>
    </row>
    <row r="4">
      <c r="A4" s="11"/>
      <c r="B4" s="1" t="s">
        <v>4063</v>
      </c>
      <c r="F4" s="1" t="s">
        <v>2333</v>
      </c>
      <c r="G4" s="122" t="s">
        <v>2064</v>
      </c>
      <c r="O4" s="1" t="s">
        <v>4064</v>
      </c>
      <c r="S4" s="1" t="s">
        <v>2333</v>
      </c>
      <c r="T4" s="123" t="s">
        <v>4065</v>
      </c>
      <c r="Z4" s="11"/>
      <c r="AA4" s="1" t="s">
        <v>4066</v>
      </c>
      <c r="AD4" s="121">
        <v>150.0</v>
      </c>
      <c r="AG4" s="1" t="s">
        <v>2349</v>
      </c>
      <c r="AK4" s="11"/>
    </row>
    <row r="5">
      <c r="A5" s="11"/>
      <c r="B5" s="1" t="s">
        <v>2546</v>
      </c>
      <c r="F5" s="1" t="s">
        <v>2333</v>
      </c>
      <c r="G5" s="25" t="s">
        <v>4067</v>
      </c>
      <c r="N5" s="1" t="s">
        <v>4068</v>
      </c>
      <c r="Z5" s="11"/>
      <c r="AA5" s="1" t="s">
        <v>2347</v>
      </c>
      <c r="AD5" s="124">
        <f>3*AD3*AD4/(1.73*1000)</f>
        <v>78.03468208</v>
      </c>
      <c r="AG5" s="1" t="s">
        <v>2347</v>
      </c>
      <c r="AK5" s="11"/>
    </row>
    <row r="6">
      <c r="A6" s="11"/>
      <c r="B6" s="1"/>
      <c r="Z6" s="11"/>
      <c r="AK6" s="11"/>
    </row>
    <row r="7">
      <c r="A7" s="11"/>
      <c r="B7" s="1" t="s">
        <v>4069</v>
      </c>
      <c r="F7" s="1" t="s">
        <v>2333</v>
      </c>
      <c r="G7" s="125" t="s">
        <v>4070</v>
      </c>
      <c r="O7" s="1" t="s">
        <v>4071</v>
      </c>
      <c r="S7" s="1" t="s">
        <v>2333</v>
      </c>
      <c r="T7" s="123">
        <v>12.0</v>
      </c>
      <c r="X7" s="126" t="s">
        <v>54</v>
      </c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>
      <c r="A8" s="11"/>
      <c r="B8" s="1" t="s">
        <v>4072</v>
      </c>
      <c r="F8" s="1" t="s">
        <v>2333</v>
      </c>
      <c r="G8" s="123">
        <v>60.0</v>
      </c>
      <c r="L8" s="126" t="s">
        <v>2347</v>
      </c>
      <c r="O8" s="1" t="s">
        <v>4073</v>
      </c>
      <c r="S8" s="1" t="s">
        <v>2333</v>
      </c>
      <c r="T8" s="123">
        <v>1000.0</v>
      </c>
      <c r="X8" s="126" t="s">
        <v>4074</v>
      </c>
      <c r="Z8" s="11"/>
      <c r="AK8" s="11"/>
    </row>
    <row r="9">
      <c r="A9" s="11"/>
      <c r="B9" s="1" t="s">
        <v>4075</v>
      </c>
      <c r="F9" s="1" t="s">
        <v>2333</v>
      </c>
      <c r="G9" s="127">
        <v>12.0</v>
      </c>
      <c r="L9" s="126" t="s">
        <v>2345</v>
      </c>
      <c r="O9" s="1" t="s">
        <v>4076</v>
      </c>
      <c r="S9" s="1" t="s">
        <v>2333</v>
      </c>
      <c r="T9" s="123">
        <v>10.0</v>
      </c>
      <c r="X9" s="126" t="s">
        <v>2482</v>
      </c>
      <c r="Z9" s="11"/>
      <c r="AA9" s="1" t="s">
        <v>4077</v>
      </c>
      <c r="AK9" s="11"/>
    </row>
    <row r="10">
      <c r="A10" s="11"/>
      <c r="B10" s="1" t="s">
        <v>4078</v>
      </c>
      <c r="F10" s="1" t="s">
        <v>2333</v>
      </c>
      <c r="G10" s="123" t="s">
        <v>4079</v>
      </c>
      <c r="Z10" s="11"/>
      <c r="AA10" s="2" t="s">
        <v>4080</v>
      </c>
      <c r="AD10" s="47"/>
      <c r="AE10" s="47"/>
      <c r="AK10" s="11"/>
    </row>
    <row r="11">
      <c r="A11" s="11"/>
      <c r="B11" s="1" t="s">
        <v>4081</v>
      </c>
      <c r="F11" s="1" t="s">
        <v>2333</v>
      </c>
      <c r="G11" s="123">
        <v>150.0</v>
      </c>
      <c r="I11" s="24" t="s">
        <v>2340</v>
      </c>
      <c r="J11" s="123">
        <v>20.0</v>
      </c>
      <c r="L11" s="1" t="s">
        <v>2349</v>
      </c>
      <c r="Z11" s="11"/>
      <c r="AK11" s="11"/>
    </row>
    <row r="12">
      <c r="A12" s="11"/>
      <c r="Z12" s="11"/>
      <c r="AK12" s="11"/>
    </row>
    <row r="13">
      <c r="A13" s="11"/>
      <c r="B13" s="1" t="s">
        <v>4082</v>
      </c>
      <c r="F13" s="1" t="s">
        <v>2333</v>
      </c>
      <c r="G13" s="128">
        <v>300.0</v>
      </c>
      <c r="K13" s="24" t="s">
        <v>2340</v>
      </c>
      <c r="L13" s="122">
        <v>5.0</v>
      </c>
      <c r="O13" s="1" t="s">
        <v>4083</v>
      </c>
      <c r="S13" s="1" t="s">
        <v>2333</v>
      </c>
      <c r="T13" s="128">
        <v>2000.0</v>
      </c>
      <c r="X13" s="24" t="s">
        <v>2340</v>
      </c>
      <c r="Y13" s="122">
        <v>5.0</v>
      </c>
      <c r="Z13" s="11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1"/>
    </row>
    <row r="14">
      <c r="A14" s="11"/>
      <c r="B14" s="1" t="s">
        <v>4084</v>
      </c>
      <c r="F14" s="1" t="s">
        <v>2333</v>
      </c>
      <c r="G14" s="128">
        <v>2000.0</v>
      </c>
      <c r="K14" s="24" t="s">
        <v>2340</v>
      </c>
      <c r="L14" s="122">
        <v>5.0</v>
      </c>
      <c r="O14" s="1" t="s">
        <v>4085</v>
      </c>
      <c r="S14" s="1" t="s">
        <v>2333</v>
      </c>
      <c r="T14" s="128">
        <v>2000.0</v>
      </c>
      <c r="X14" s="24" t="s">
        <v>2340</v>
      </c>
      <c r="Y14" s="122">
        <v>5.0</v>
      </c>
      <c r="Z14" s="11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1"/>
    </row>
    <row r="15">
      <c r="A15" s="11"/>
      <c r="B15" s="1" t="s">
        <v>4086</v>
      </c>
      <c r="F15" s="1" t="s">
        <v>2333</v>
      </c>
      <c r="G15" s="128">
        <v>2000.0</v>
      </c>
      <c r="K15" s="24" t="s">
        <v>2340</v>
      </c>
      <c r="L15" s="122">
        <v>5.0</v>
      </c>
      <c r="Z15" s="11"/>
      <c r="AK15" s="11"/>
    </row>
    <row r="16" collapsed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 hidden="1" outlineLevel="1"/>
    <row r="18" hidden="1" outlineLevel="1"/>
    <row r="19" hidden="1" outlineLevel="1">
      <c r="B19" s="2" t="s">
        <v>4087</v>
      </c>
      <c r="F19" s="1"/>
      <c r="G19" s="48"/>
      <c r="H19" s="48"/>
      <c r="I19" s="48"/>
      <c r="J19" s="48"/>
      <c r="K19" s="48"/>
      <c r="L19" s="1"/>
      <c r="M19" s="1"/>
      <c r="N19" s="1"/>
      <c r="O19" s="1"/>
      <c r="Q19" s="48"/>
      <c r="R19" s="1"/>
      <c r="S19" s="1"/>
      <c r="T19" s="1"/>
      <c r="U19" s="1"/>
      <c r="X19" s="1"/>
    </row>
    <row r="20" hidden="1" outlineLevel="1">
      <c r="C20" s="1" t="s">
        <v>4088</v>
      </c>
      <c r="G20" s="1"/>
      <c r="H20" s="48"/>
      <c r="I20" s="48"/>
      <c r="J20" s="48" t="s">
        <v>2333</v>
      </c>
      <c r="K20" s="48"/>
      <c r="L20" s="48" t="s">
        <v>4089</v>
      </c>
      <c r="M20" s="17">
        <f t="array" ref="M20">index(IHS!J:J,match(G4,IHS!G:G,0))</f>
        <v>0.0018</v>
      </c>
      <c r="R20" s="48" t="s">
        <v>4090</v>
      </c>
      <c r="S20" s="17">
        <f t="array" ref="S20">index(IHS!K:K,match(G4,IHS!G:G,0))</f>
        <v>0.0167</v>
      </c>
      <c r="X20" s="1" t="s">
        <v>4091</v>
      </c>
    </row>
    <row r="21" hidden="1" outlineLevel="1">
      <c r="C21" s="1" t="s">
        <v>4092</v>
      </c>
      <c r="G21" s="1"/>
      <c r="H21" s="48"/>
      <c r="I21" s="48"/>
      <c r="J21" s="48" t="s">
        <v>2333</v>
      </c>
      <c r="K21" s="48"/>
      <c r="L21" s="48" t="s">
        <v>4093</v>
      </c>
      <c r="M21" s="17">
        <f t="array" ref="M21">index(IHS!L:L,match(G4,IHS!G:G,0))</f>
        <v>0</v>
      </c>
      <c r="R21" s="48" t="s">
        <v>4094</v>
      </c>
      <c r="S21" s="17">
        <f t="array" ref="S21">index(IHS!M:M,match(G4,IHS!G:G,0))</f>
        <v>0.02</v>
      </c>
      <c r="X21" s="1" t="s">
        <v>4091</v>
      </c>
    </row>
    <row r="22" hidden="1" outlineLevel="1">
      <c r="C22" s="1" t="s">
        <v>4095</v>
      </c>
      <c r="G22" s="1"/>
      <c r="H22" s="48"/>
      <c r="I22" s="48"/>
      <c r="J22" s="48" t="s">
        <v>2333</v>
      </c>
      <c r="K22" s="48"/>
      <c r="L22" s="48" t="s">
        <v>4096</v>
      </c>
      <c r="M22" s="17">
        <f t="array" ref="M22">index(IHS!N:N,match(G4,IHS!G:G,0))</f>
        <v>0.00618</v>
      </c>
      <c r="R22" s="48" t="s">
        <v>4097</v>
      </c>
      <c r="S22" s="17">
        <f t="array" ref="S22">index(IHS!O:O,match(G4,IHS!G:G,0))</f>
        <v>0.02627</v>
      </c>
      <c r="X22" s="1" t="s">
        <v>4091</v>
      </c>
    </row>
    <row r="24">
      <c r="A24" s="11"/>
      <c r="B24" s="13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>
      <c r="A25" s="11"/>
      <c r="B25" s="2" t="s">
        <v>4098</v>
      </c>
      <c r="AK25" s="11"/>
    </row>
    <row r="26" outlineLevel="1">
      <c r="A26" s="11"/>
      <c r="B26" s="2"/>
      <c r="AK26" s="11"/>
    </row>
    <row r="27" outlineLevel="1">
      <c r="A27" s="11"/>
      <c r="B27" s="2" t="s">
        <v>4099</v>
      </c>
      <c r="F27" s="131"/>
      <c r="G27" s="132">
        <v>0.3</v>
      </c>
      <c r="H27" s="1" t="s">
        <v>4091</v>
      </c>
      <c r="AK27" s="11"/>
    </row>
    <row r="28" outlineLevel="1">
      <c r="A28" s="11"/>
      <c r="B28" s="2"/>
      <c r="AK28" s="11"/>
    </row>
    <row r="29" outlineLevel="1">
      <c r="A29" s="11"/>
      <c r="B29" s="2" t="s">
        <v>4100</v>
      </c>
      <c r="F29" s="133">
        <f>'PROSES TRAFO'!AE38</f>
        <v>46.18802154</v>
      </c>
      <c r="H29" s="1" t="s">
        <v>4101</v>
      </c>
      <c r="M29" s="2" t="s">
        <v>4102</v>
      </c>
      <c r="Q29" s="133">
        <f>'PROSES TRAFO'!AE39</f>
        <v>346.4101615</v>
      </c>
      <c r="S29" s="1" t="s">
        <v>4101</v>
      </c>
      <c r="AK29" s="11"/>
    </row>
    <row r="30" outlineLevel="1">
      <c r="A30" s="11"/>
      <c r="B30" s="47"/>
      <c r="F30" s="134">
        <f>F29*L13/G13</f>
        <v>0.7698003589</v>
      </c>
      <c r="H30" s="1" t="s">
        <v>4103</v>
      </c>
      <c r="J30" s="135"/>
      <c r="K30" s="135"/>
      <c r="Q30" s="136">
        <f>Q29*L14/G14</f>
        <v>0.8660254038</v>
      </c>
      <c r="S30" s="1" t="s">
        <v>4103</v>
      </c>
      <c r="AK30" s="11"/>
    </row>
    <row r="31" outlineLevel="1">
      <c r="A31" s="11"/>
      <c r="B31" s="2"/>
      <c r="F31" s="137">
        <v>0.2</v>
      </c>
      <c r="H31" s="1" t="s">
        <v>4104</v>
      </c>
      <c r="Q31" s="137">
        <v>0.2</v>
      </c>
      <c r="S31" s="1" t="s">
        <v>4104</v>
      </c>
      <c r="AK31" s="11"/>
    </row>
    <row r="32" outlineLevel="1">
      <c r="A32" s="11"/>
      <c r="B32" s="2"/>
      <c r="AK32" s="11"/>
    </row>
    <row r="33" outlineLevel="1">
      <c r="A33" s="11"/>
      <c r="B33" s="2" t="s">
        <v>4105</v>
      </c>
      <c r="F33" s="133">
        <f>F29/F31</f>
        <v>230.9401077</v>
      </c>
      <c r="H33" s="1" t="s">
        <v>4101</v>
      </c>
      <c r="M33" s="2" t="s">
        <v>4106</v>
      </c>
      <c r="Q33" s="133">
        <f>Q29/Q31</f>
        <v>1732.050808</v>
      </c>
      <c r="S33" s="1" t="s">
        <v>4101</v>
      </c>
      <c r="AK33" s="11"/>
    </row>
    <row r="34" outlineLevel="1">
      <c r="A34" s="11"/>
      <c r="B34" s="2"/>
      <c r="F34" s="134">
        <f>F33*L13/G13</f>
        <v>3.849001795</v>
      </c>
      <c r="H34" s="1" t="s">
        <v>4103</v>
      </c>
      <c r="J34" s="135"/>
      <c r="K34" s="135"/>
      <c r="Q34" s="136">
        <f>Q33*L14/G14</f>
        <v>4.330127019</v>
      </c>
      <c r="S34" s="1" t="s">
        <v>4103</v>
      </c>
      <c r="U34" s="135"/>
      <c r="V34" s="135"/>
      <c r="AK34" s="11"/>
    </row>
    <row r="35" outlineLevel="1">
      <c r="A35" s="11"/>
      <c r="B35" s="2"/>
      <c r="F35" s="137">
        <v>1.0</v>
      </c>
      <c r="H35" s="1" t="s">
        <v>4104</v>
      </c>
      <c r="Q35" s="137">
        <v>1.0</v>
      </c>
      <c r="S35" s="1" t="s">
        <v>4104</v>
      </c>
      <c r="AK35" s="11"/>
    </row>
    <row r="36" outlineLevel="1">
      <c r="A36" s="11"/>
      <c r="B36" s="2"/>
      <c r="AK36" s="11"/>
    </row>
    <row r="37" outlineLevel="1">
      <c r="A37" s="11"/>
      <c r="B37" s="2"/>
      <c r="AK37" s="11"/>
    </row>
    <row r="38">
      <c r="A38" s="11"/>
      <c r="B38" s="13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</row>
    <row r="39">
      <c r="A39" s="11"/>
      <c r="B39" s="2" t="s">
        <v>4107</v>
      </c>
      <c r="AK39" s="11"/>
    </row>
    <row r="40" outlineLevel="1">
      <c r="A40" s="11"/>
      <c r="AK40" s="11"/>
    </row>
    <row r="41" outlineLevel="1">
      <c r="A41" s="11"/>
      <c r="B41" s="2" t="s">
        <v>4108</v>
      </c>
      <c r="G41" s="1" t="s">
        <v>2333</v>
      </c>
      <c r="H41" s="138">
        <f>'PROSES TRAFO'!H72</f>
        <v>277.1281292</v>
      </c>
      <c r="L41" s="1" t="s">
        <v>56</v>
      </c>
      <c r="M41" s="1" t="s">
        <v>4109</v>
      </c>
      <c r="S41" s="2" t="s">
        <v>4110</v>
      </c>
      <c r="Z41" s="1" t="s">
        <v>2333</v>
      </c>
      <c r="AA41" s="138">
        <f>'PROSES TRAFO'!AA72</f>
        <v>2309.401077</v>
      </c>
      <c r="AE41" s="1" t="s">
        <v>56</v>
      </c>
      <c r="AF41" s="1" t="s">
        <v>4109</v>
      </c>
      <c r="AK41" s="11"/>
    </row>
    <row r="42" outlineLevel="1">
      <c r="A42" s="11"/>
      <c r="G42" s="1" t="s">
        <v>2333</v>
      </c>
      <c r="H42" s="139">
        <f>'PROSES TRAFO'!H73</f>
        <v>4.618802154</v>
      </c>
      <c r="L42" s="1" t="s">
        <v>56</v>
      </c>
      <c r="M42" s="1" t="s">
        <v>4111</v>
      </c>
      <c r="Z42" s="1" t="s">
        <v>2333</v>
      </c>
      <c r="AA42" s="139">
        <f>'PROSES TRAFO'!AA73</f>
        <v>38.49001795</v>
      </c>
      <c r="AE42" s="1" t="s">
        <v>56</v>
      </c>
      <c r="AF42" s="1" t="s">
        <v>4111</v>
      </c>
      <c r="AK42" s="11"/>
    </row>
    <row r="43" outlineLevel="1">
      <c r="A43" s="11"/>
      <c r="G43" s="1" t="s">
        <v>2333</v>
      </c>
      <c r="H43" s="139">
        <f>'PROSES TRAFO'!H74</f>
        <v>0.9237604307</v>
      </c>
      <c r="L43" s="1" t="s">
        <v>4112</v>
      </c>
      <c r="Z43" s="1" t="s">
        <v>2333</v>
      </c>
      <c r="AA43" s="139">
        <f>'PROSES TRAFO'!AA74</f>
        <v>7.698003589</v>
      </c>
      <c r="AE43" s="1" t="s">
        <v>4112</v>
      </c>
      <c r="AK43" s="11"/>
    </row>
    <row r="44" outlineLevel="1">
      <c r="A44" s="11"/>
      <c r="B44" s="1" t="s">
        <v>4113</v>
      </c>
      <c r="G44" s="1" t="s">
        <v>2333</v>
      </c>
      <c r="H44" s="139">
        <f>'PROSES TRAFO'!H75</f>
        <v>0.3738741181</v>
      </c>
      <c r="L44" s="1" t="s">
        <v>4114</v>
      </c>
      <c r="S44" s="1" t="s">
        <v>4115</v>
      </c>
      <c r="Z44" s="1" t="s">
        <v>2333</v>
      </c>
      <c r="AA44" s="140">
        <v>0.02</v>
      </c>
      <c r="AE44" s="1" t="s">
        <v>2482</v>
      </c>
      <c r="AK44" s="11"/>
    </row>
    <row r="45" outlineLevel="1">
      <c r="A45" s="11"/>
      <c r="H45" s="141"/>
      <c r="I45" s="141"/>
      <c r="J45" s="141"/>
      <c r="K45" s="141"/>
      <c r="AA45" s="41"/>
      <c r="AB45" s="41"/>
      <c r="AC45" s="41"/>
      <c r="AD45" s="41"/>
      <c r="AK45" s="11"/>
    </row>
    <row r="46" outlineLevel="1">
      <c r="A46" s="11"/>
      <c r="B46" s="2" t="s">
        <v>4116</v>
      </c>
      <c r="G46" s="1" t="s">
        <v>2333</v>
      </c>
      <c r="H46" s="138">
        <f>'PROSES TRAFO'!H77</f>
        <v>115.4700538</v>
      </c>
      <c r="L46" s="1" t="s">
        <v>56</v>
      </c>
      <c r="M46" s="1" t="s">
        <v>4109</v>
      </c>
      <c r="AA46" s="41"/>
      <c r="AB46" s="41"/>
      <c r="AC46" s="41"/>
      <c r="AD46" s="41"/>
      <c r="AK46" s="11"/>
    </row>
    <row r="47" outlineLevel="1">
      <c r="A47" s="11"/>
      <c r="G47" s="1" t="s">
        <v>2333</v>
      </c>
      <c r="H47" s="139">
        <f>'PROSES TRAFO'!H78</f>
        <v>1.924500897</v>
      </c>
      <c r="L47" s="1" t="s">
        <v>56</v>
      </c>
      <c r="M47" s="1" t="s">
        <v>4111</v>
      </c>
      <c r="AA47" s="41"/>
      <c r="AB47" s="41"/>
      <c r="AC47" s="41"/>
      <c r="AD47" s="41"/>
      <c r="AK47" s="11"/>
    </row>
    <row r="48" outlineLevel="1">
      <c r="A48" s="11"/>
      <c r="G48" s="1" t="s">
        <v>2333</v>
      </c>
      <c r="H48" s="139">
        <f>'PROSES TRAFO'!H79</f>
        <v>0.3849001795</v>
      </c>
      <c r="L48" s="1" t="s">
        <v>4112</v>
      </c>
      <c r="AA48" s="41"/>
      <c r="AB48" s="41"/>
      <c r="AC48" s="41"/>
      <c r="AD48" s="41"/>
      <c r="AK48" s="11"/>
    </row>
    <row r="49" outlineLevel="1">
      <c r="A49" s="11"/>
      <c r="B49" s="1" t="s">
        <v>4117</v>
      </c>
      <c r="G49" s="1" t="s">
        <v>2333</v>
      </c>
      <c r="H49" s="139">
        <f>'PROSES TRAFO'!H80</f>
        <v>0.6585174576</v>
      </c>
      <c r="L49" s="1" t="s">
        <v>4114</v>
      </c>
      <c r="AA49" s="41"/>
      <c r="AB49" s="41"/>
      <c r="AC49" s="41"/>
      <c r="AD49" s="41"/>
      <c r="AK49" s="11"/>
    </row>
    <row r="50">
      <c r="A50" s="11"/>
      <c r="B50" s="11"/>
      <c r="C50" s="11"/>
      <c r="D50" s="11"/>
      <c r="E50" s="11"/>
      <c r="F50" s="11"/>
      <c r="G50" s="11"/>
      <c r="H50" s="142"/>
      <c r="I50" s="142"/>
      <c r="J50" s="142"/>
      <c r="K50" s="143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42"/>
      <c r="AB50" s="142"/>
      <c r="AC50" s="142"/>
      <c r="AD50" s="142"/>
      <c r="AE50" s="11"/>
      <c r="AF50" s="11"/>
      <c r="AG50" s="11"/>
      <c r="AH50" s="11"/>
      <c r="AI50" s="11"/>
      <c r="AJ50" s="11"/>
      <c r="AK50" s="11"/>
    </row>
    <row r="51">
      <c r="A51" s="11"/>
      <c r="B51" s="2" t="s">
        <v>4118</v>
      </c>
      <c r="G51" s="1"/>
      <c r="H51" s="144"/>
      <c r="I51" s="144"/>
      <c r="J51" s="144"/>
      <c r="K51" s="144"/>
      <c r="L51" s="1"/>
      <c r="M51" s="1"/>
      <c r="AA51" s="41"/>
      <c r="AB51" s="41"/>
      <c r="AC51" s="41"/>
      <c r="AD51" s="41"/>
      <c r="AK51" s="11"/>
    </row>
    <row r="52">
      <c r="A52" s="11"/>
      <c r="B52" s="1"/>
      <c r="G52" s="1"/>
      <c r="H52" s="144"/>
      <c r="I52" s="144"/>
      <c r="J52" s="144"/>
      <c r="K52" s="144"/>
      <c r="L52" s="1"/>
      <c r="M52" s="1"/>
      <c r="AA52" s="41"/>
      <c r="AB52" s="41"/>
      <c r="AC52" s="41"/>
      <c r="AD52" s="41"/>
      <c r="AK52" s="11"/>
    </row>
    <row r="53">
      <c r="A53" s="11"/>
      <c r="B53" s="2" t="s">
        <v>4119</v>
      </c>
      <c r="G53" s="1" t="s">
        <v>2333</v>
      </c>
      <c r="H53" s="138">
        <f>'PROSES TRAFO'!H85</f>
        <v>2078.460969</v>
      </c>
      <c r="L53" s="1" t="s">
        <v>56</v>
      </c>
      <c r="M53" s="1" t="s">
        <v>4109</v>
      </c>
      <c r="S53" s="2" t="s">
        <v>4120</v>
      </c>
      <c r="Z53" s="1" t="s">
        <v>2333</v>
      </c>
      <c r="AA53" s="138" t="str">
        <f>'PROSES TRAFO'!AA85</f>
        <v>6928</v>
      </c>
      <c r="AE53" s="1" t="s">
        <v>56</v>
      </c>
      <c r="AF53" s="1" t="s">
        <v>4109</v>
      </c>
      <c r="AK53" s="11"/>
    </row>
    <row r="54">
      <c r="A54" s="11"/>
      <c r="G54" s="1" t="s">
        <v>2333</v>
      </c>
      <c r="H54" s="139">
        <f>'PROSES TRAFO'!H86</f>
        <v>5.196152423</v>
      </c>
      <c r="L54" s="1" t="s">
        <v>56</v>
      </c>
      <c r="M54" s="1" t="s">
        <v>4111</v>
      </c>
      <c r="Z54" s="1" t="s">
        <v>2333</v>
      </c>
      <c r="AA54" s="145">
        <f>'PROSES TRAFO'!AA86</f>
        <v>17.32</v>
      </c>
      <c r="AE54" s="1" t="s">
        <v>56</v>
      </c>
      <c r="AF54" s="1" t="s">
        <v>4111</v>
      </c>
      <c r="AK54" s="11"/>
    </row>
    <row r="55">
      <c r="A55" s="11"/>
      <c r="G55" s="1" t="s">
        <v>2333</v>
      </c>
      <c r="H55" s="139">
        <f>'PROSES TRAFO'!H87</f>
        <v>1.039230485</v>
      </c>
      <c r="L55" s="1" t="s">
        <v>4112</v>
      </c>
      <c r="R55" s="1"/>
      <c r="Z55" s="1" t="s">
        <v>2333</v>
      </c>
      <c r="AA55" s="145">
        <f>'PROSES TRAFO'!AA87</f>
        <v>3.464</v>
      </c>
      <c r="AE55" s="1" t="s">
        <v>4112</v>
      </c>
      <c r="AK55" s="11"/>
    </row>
    <row r="56">
      <c r="A56" s="11"/>
      <c r="B56" s="1" t="s">
        <v>4121</v>
      </c>
      <c r="G56" s="1" t="s">
        <v>2333</v>
      </c>
      <c r="H56" s="139">
        <f>'PROSES TRAFO'!H88</f>
        <v>0.2492494121</v>
      </c>
      <c r="L56" s="1" t="s">
        <v>4114</v>
      </c>
      <c r="S56" s="1" t="s">
        <v>4115</v>
      </c>
      <c r="Z56" s="1" t="s">
        <v>2333</v>
      </c>
      <c r="AA56" s="138" t="str">
        <f>'PROSES TRAFO'!AA88</f>
        <v>0.5</v>
      </c>
      <c r="AE56" s="1" t="s">
        <v>2482</v>
      </c>
      <c r="AK56" s="11"/>
    </row>
    <row r="57">
      <c r="A57" s="11"/>
      <c r="H57" s="47"/>
      <c r="I57" s="47"/>
      <c r="J57" s="47"/>
      <c r="K57" s="47"/>
      <c r="AA57" s="41"/>
      <c r="AB57" s="41"/>
      <c r="AC57" s="41"/>
      <c r="AD57" s="41"/>
      <c r="AK57" s="11"/>
    </row>
    <row r="58">
      <c r="A58" s="11"/>
      <c r="B58" s="2"/>
      <c r="G58" s="1"/>
      <c r="H58" s="146"/>
      <c r="I58" s="146"/>
      <c r="J58" s="146"/>
      <c r="K58" s="146"/>
      <c r="L58" s="1"/>
      <c r="M58" s="1"/>
      <c r="S58" s="2" t="s">
        <v>4122</v>
      </c>
      <c r="Z58" s="1" t="s">
        <v>2333</v>
      </c>
      <c r="AA58" s="138" t="str">
        <f>'PROSES TRAFO'!AA90</f>
        <v>11258</v>
      </c>
      <c r="AE58" s="1" t="s">
        <v>56</v>
      </c>
      <c r="AF58" s="1" t="s">
        <v>4109</v>
      </c>
      <c r="AK58" s="11"/>
    </row>
    <row r="59">
      <c r="A59" s="11"/>
      <c r="B59" s="2"/>
      <c r="G59" s="1"/>
      <c r="H59" s="146"/>
      <c r="I59" s="146"/>
      <c r="J59" s="146"/>
      <c r="K59" s="146"/>
      <c r="L59" s="1"/>
      <c r="M59" s="1"/>
      <c r="Z59" s="1" t="s">
        <v>2333</v>
      </c>
      <c r="AA59" s="145">
        <f>'PROSES TRAFO'!AA91</f>
        <v>28.145</v>
      </c>
      <c r="AE59" s="1" t="s">
        <v>56</v>
      </c>
      <c r="AF59" s="1" t="s">
        <v>4111</v>
      </c>
      <c r="AK59" s="11"/>
    </row>
    <row r="60">
      <c r="A60" s="11"/>
      <c r="B60" s="2"/>
      <c r="G60" s="1"/>
      <c r="H60" s="146"/>
      <c r="I60" s="147"/>
      <c r="J60" s="146"/>
      <c r="K60" s="146"/>
      <c r="L60" s="1"/>
      <c r="M60" s="1"/>
      <c r="Z60" s="1" t="s">
        <v>2333</v>
      </c>
      <c r="AA60" s="145">
        <f>'PROSES TRAFO'!AA92</f>
        <v>5.629</v>
      </c>
      <c r="AE60" s="1" t="s">
        <v>4112</v>
      </c>
      <c r="AK60" s="11"/>
    </row>
    <row r="61">
      <c r="A61" s="11"/>
      <c r="B61" s="2"/>
      <c r="G61" s="1"/>
      <c r="H61" s="146"/>
      <c r="I61" s="146"/>
      <c r="J61" s="146"/>
      <c r="K61" s="146"/>
      <c r="L61" s="1"/>
      <c r="M61" s="1"/>
      <c r="S61" s="1" t="s">
        <v>4115</v>
      </c>
      <c r="Z61" s="1" t="s">
        <v>2333</v>
      </c>
      <c r="AA61" s="138" t="str">
        <f>'PROSES TRAFO'!AA93</f>
        <v>0.3</v>
      </c>
      <c r="AE61" s="1" t="s">
        <v>2482</v>
      </c>
      <c r="AK61" s="11"/>
    </row>
    <row r="62">
      <c r="A62" s="11"/>
      <c r="B62" s="2"/>
      <c r="G62" s="1"/>
      <c r="H62" s="146"/>
      <c r="I62" s="146"/>
      <c r="J62" s="146"/>
      <c r="K62" s="146"/>
      <c r="L62" s="1"/>
      <c r="M62" s="1"/>
      <c r="AK62" s="11"/>
    </row>
    <row r="63">
      <c r="A63" s="11"/>
      <c r="B63" s="2" t="s">
        <v>4123</v>
      </c>
      <c r="G63" s="1" t="s">
        <v>2333</v>
      </c>
      <c r="H63" s="138">
        <f>'PROSES TRAFO'!H96</f>
        <v>346.4101615</v>
      </c>
      <c r="L63" s="1" t="s">
        <v>56</v>
      </c>
      <c r="M63" s="1" t="s">
        <v>4109</v>
      </c>
      <c r="AK63" s="11"/>
    </row>
    <row r="64">
      <c r="A64" s="11"/>
      <c r="G64" s="1" t="s">
        <v>2333</v>
      </c>
      <c r="H64" s="139">
        <f>'PROSES TRAFO'!H97</f>
        <v>0.8660254038</v>
      </c>
      <c r="L64" s="1" t="s">
        <v>56</v>
      </c>
      <c r="M64" s="1" t="s">
        <v>4111</v>
      </c>
      <c r="AE64" s="1" t="s">
        <v>2473</v>
      </c>
      <c r="AK64" s="11"/>
    </row>
    <row r="65">
      <c r="A65" s="11"/>
      <c r="G65" s="1" t="s">
        <v>2333</v>
      </c>
      <c r="H65" s="139">
        <f>'PROSES TRAFO'!H98</f>
        <v>0.1732050808</v>
      </c>
      <c r="L65" s="1" t="s">
        <v>4112</v>
      </c>
      <c r="R65" s="1"/>
      <c r="AK65" s="11"/>
    </row>
    <row r="66">
      <c r="A66" s="11"/>
      <c r="B66" s="1" t="s">
        <v>4124</v>
      </c>
      <c r="G66" s="1" t="s">
        <v>2333</v>
      </c>
      <c r="H66" s="139">
        <f>'PROSES TRAFO'!H99</f>
        <v>0.1470876916</v>
      </c>
      <c r="L66" s="1" t="s">
        <v>4114</v>
      </c>
      <c r="AK66" s="11"/>
    </row>
    <row r="67">
      <c r="A67" s="11"/>
      <c r="B67" s="1"/>
      <c r="F67" s="1"/>
      <c r="G67" s="31"/>
      <c r="H67" s="39"/>
      <c r="I67" s="39"/>
      <c r="J67" s="39"/>
      <c r="K67" s="20"/>
      <c r="X67" s="1"/>
      <c r="AC67" s="1">
        <v>3.75</v>
      </c>
      <c r="AK67" s="11"/>
    </row>
    <row r="68">
      <c r="A68" s="11"/>
      <c r="B68" s="2" t="s">
        <v>4125</v>
      </c>
      <c r="G68" s="1" t="s">
        <v>2333</v>
      </c>
      <c r="H68" s="138">
        <f>'PROSES TRAFO'!H101</f>
        <v>192.4500897</v>
      </c>
      <c r="L68" s="1" t="s">
        <v>56</v>
      </c>
      <c r="M68" s="1" t="s">
        <v>4109</v>
      </c>
      <c r="V68" s="1"/>
      <c r="AC68" s="1">
        <v>200.0</v>
      </c>
      <c r="AK68" s="11"/>
    </row>
    <row r="69">
      <c r="A69" s="11"/>
      <c r="G69" s="1" t="s">
        <v>2333</v>
      </c>
      <c r="H69" s="139">
        <f>'PROSES TRAFO'!H102</f>
        <v>0.4811252243</v>
      </c>
      <c r="L69" s="1" t="s">
        <v>56</v>
      </c>
      <c r="M69" s="1" t="s">
        <v>4111</v>
      </c>
      <c r="V69" s="1"/>
      <c r="AC69" s="1">
        <f>AC67*AC68</f>
        <v>750</v>
      </c>
      <c r="AK69" s="11"/>
    </row>
    <row r="70">
      <c r="A70" s="11"/>
      <c r="G70" s="1" t="s">
        <v>2333</v>
      </c>
      <c r="H70" s="139">
        <f>'PROSES TRAFO'!H103</f>
        <v>0.09622504486</v>
      </c>
      <c r="L70" s="1" t="s">
        <v>4112</v>
      </c>
      <c r="V70" s="1"/>
      <c r="AC70" s="1">
        <v>0.2</v>
      </c>
      <c r="AK70" s="11"/>
    </row>
    <row r="71">
      <c r="A71" s="11"/>
      <c r="B71" s="1" t="s">
        <v>4126</v>
      </c>
      <c r="G71" s="1" t="s">
        <v>2333</v>
      </c>
      <c r="H71" s="139">
        <f>'PROSES TRAFO'!H104</f>
        <v>0.1661474957</v>
      </c>
      <c r="L71" s="1" t="s">
        <v>4127</v>
      </c>
      <c r="N71" s="1" t="s">
        <v>4128</v>
      </c>
      <c r="P71" s="139">
        <f>'PROSES TRAFO'!P104</f>
        <v>1.476866629</v>
      </c>
      <c r="T71" s="1" t="s">
        <v>4129</v>
      </c>
      <c r="V71" s="1"/>
      <c r="AK71" s="11"/>
    </row>
    <row r="72">
      <c r="A72" s="11"/>
      <c r="B72" s="1"/>
      <c r="F72" s="1"/>
      <c r="G72" s="31"/>
      <c r="H72" s="31"/>
      <c r="I72" s="31"/>
      <c r="J72" s="31"/>
      <c r="K72" s="1"/>
      <c r="AK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</sheetData>
  <mergeCells count="82">
    <mergeCell ref="AA42:AD42"/>
    <mergeCell ref="AA43:AD43"/>
    <mergeCell ref="AE43:AJ43"/>
    <mergeCell ref="F35:G35"/>
    <mergeCell ref="Q35:R35"/>
    <mergeCell ref="H41:K41"/>
    <mergeCell ref="H42:K42"/>
    <mergeCell ref="H43:K43"/>
    <mergeCell ref="L43:Q43"/>
    <mergeCell ref="H44:K44"/>
    <mergeCell ref="H55:K55"/>
    <mergeCell ref="L55:Q55"/>
    <mergeCell ref="AE55:AJ55"/>
    <mergeCell ref="AA59:AD59"/>
    <mergeCell ref="AA60:AD60"/>
    <mergeCell ref="AE60:AJ60"/>
    <mergeCell ref="AA61:AD61"/>
    <mergeCell ref="AA41:AD41"/>
    <mergeCell ref="AA44:AD44"/>
    <mergeCell ref="AA53:AD53"/>
    <mergeCell ref="AA54:AD54"/>
    <mergeCell ref="AA55:AD55"/>
    <mergeCell ref="AA56:AD56"/>
    <mergeCell ref="AA58:AD58"/>
    <mergeCell ref="H46:K46"/>
    <mergeCell ref="H47:K47"/>
    <mergeCell ref="H48:K48"/>
    <mergeCell ref="L48:Q48"/>
    <mergeCell ref="H49:K49"/>
    <mergeCell ref="H53:K53"/>
    <mergeCell ref="H54:K54"/>
    <mergeCell ref="H69:K69"/>
    <mergeCell ref="H70:K70"/>
    <mergeCell ref="L70:Q70"/>
    <mergeCell ref="H71:K71"/>
    <mergeCell ref="P71:S71"/>
    <mergeCell ref="H56:K56"/>
    <mergeCell ref="H63:K63"/>
    <mergeCell ref="H64:K64"/>
    <mergeCell ref="H65:K65"/>
    <mergeCell ref="L65:Q65"/>
    <mergeCell ref="H66:K66"/>
    <mergeCell ref="H68:K68"/>
    <mergeCell ref="AD3:AF3"/>
    <mergeCell ref="G4:M4"/>
    <mergeCell ref="T4:Y4"/>
    <mergeCell ref="AD4:AF4"/>
    <mergeCell ref="G5:M5"/>
    <mergeCell ref="AD5:AF5"/>
    <mergeCell ref="T7:W7"/>
    <mergeCell ref="G7:M7"/>
    <mergeCell ref="G8:K8"/>
    <mergeCell ref="T8:W8"/>
    <mergeCell ref="G9:K9"/>
    <mergeCell ref="T9:W9"/>
    <mergeCell ref="G10:K10"/>
    <mergeCell ref="J11:K11"/>
    <mergeCell ref="G11:H11"/>
    <mergeCell ref="G13:J13"/>
    <mergeCell ref="L13:M13"/>
    <mergeCell ref="T13:W13"/>
    <mergeCell ref="G14:J14"/>
    <mergeCell ref="T14:W14"/>
    <mergeCell ref="G15:J15"/>
    <mergeCell ref="L14:M14"/>
    <mergeCell ref="L15:M15"/>
    <mergeCell ref="M20:P20"/>
    <mergeCell ref="S20:V20"/>
    <mergeCell ref="M21:P21"/>
    <mergeCell ref="S21:V21"/>
    <mergeCell ref="S22:V22"/>
    <mergeCell ref="Q31:R31"/>
    <mergeCell ref="Q33:R33"/>
    <mergeCell ref="Q30:R30"/>
    <mergeCell ref="Q34:R34"/>
    <mergeCell ref="M22:P22"/>
    <mergeCell ref="F29:G29"/>
    <mergeCell ref="Q29:R29"/>
    <mergeCell ref="F30:G30"/>
    <mergeCell ref="F31:G31"/>
    <mergeCell ref="F33:G33"/>
    <mergeCell ref="F34:G34"/>
  </mergeCells>
  <dataValidations>
    <dataValidation type="list" allowBlank="1" sqref="T4">
      <formula1>"Setting UIT&amp;UID,Setting PLN Pusat,Setting ZDT,Non Cascade"</formula1>
    </dataValidation>
    <dataValidation type="list" allowBlank="1" sqref="G4">
      <formula1>IHS!$G$5:$G$1008</formula1>
    </dataValidation>
    <dataValidation type="list" allowBlank="1" sqref="G7">
      <formula1>"UNINDO (&lt;2010),LAINNYA"</formula1>
    </dataValidation>
    <dataValidation type="list" allowBlank="1" sqref="G10">
      <formula1>"(1) Yyd,(2) Yy Shell type,(3) Yy Core type"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5"/>
    <col customWidth="1" min="2" max="4" width="11.5"/>
    <col customWidth="1" min="5" max="5" width="4.5"/>
    <col customWidth="1" min="6" max="6" width="3.25"/>
    <col customWidth="1" min="7" max="7" width="11.5"/>
    <col customWidth="1" min="8" max="8" width="25.0"/>
    <col customWidth="1" min="9" max="9" width="10.0"/>
    <col customWidth="1" min="10" max="10" width="7.13"/>
    <col customWidth="1" min="11" max="11" width="3.75"/>
    <col customWidth="1" min="12" max="12" width="4.88"/>
    <col customWidth="1" min="13" max="13" width="7.38"/>
    <col customWidth="1" min="14" max="14" width="4.88"/>
    <col customWidth="1" min="15" max="15" width="7.38"/>
    <col customWidth="1" min="16" max="16" width="7.0"/>
  </cols>
  <sheetData>
    <row r="1">
      <c r="A1" s="148" t="s">
        <v>4130</v>
      </c>
      <c r="L1" s="148"/>
      <c r="M1" s="148"/>
      <c r="N1" s="148"/>
      <c r="O1" s="148"/>
      <c r="P1" s="148"/>
    </row>
    <row r="2">
      <c r="A2" s="149" t="s">
        <v>4131</v>
      </c>
      <c r="C2" s="150">
        <v>44279.0</v>
      </c>
      <c r="D2" s="151">
        <v>0.47589805555617204</v>
      </c>
      <c r="L2" s="1" t="s">
        <v>2473</v>
      </c>
      <c r="M2" s="1"/>
      <c r="N2" s="1"/>
      <c r="O2" s="1"/>
      <c r="P2" s="1"/>
    </row>
    <row r="3">
      <c r="A3" s="152"/>
      <c r="B3" s="152"/>
      <c r="C3" s="152"/>
      <c r="D3" s="152"/>
      <c r="E3" s="153"/>
      <c r="F3" s="153"/>
      <c r="G3" s="153"/>
      <c r="H3" s="153"/>
      <c r="I3" s="153"/>
      <c r="J3" s="153"/>
      <c r="K3" s="153"/>
    </row>
    <row r="4">
      <c r="A4" s="152"/>
      <c r="B4" s="1" t="s">
        <v>4132</v>
      </c>
      <c r="F4" s="153"/>
      <c r="G4" s="1" t="s">
        <v>4133</v>
      </c>
      <c r="K4" s="153"/>
    </row>
    <row r="5">
      <c r="A5" s="152"/>
      <c r="B5" s="1" t="s">
        <v>4134</v>
      </c>
      <c r="C5" s="25" t="s">
        <v>60</v>
      </c>
      <c r="F5" s="153"/>
      <c r="G5" s="1" t="s">
        <v>4135</v>
      </c>
      <c r="K5" s="153"/>
    </row>
    <row r="6">
      <c r="A6" s="152"/>
      <c r="B6" s="1" t="s">
        <v>4136</v>
      </c>
      <c r="C6" s="25" t="s">
        <v>137</v>
      </c>
      <c r="F6" s="153"/>
      <c r="G6" s="20" t="s">
        <v>2329</v>
      </c>
      <c r="H6" s="154" t="s">
        <v>1867</v>
      </c>
      <c r="I6" s="1" t="s">
        <v>4137</v>
      </c>
      <c r="K6" s="155"/>
    </row>
    <row r="7">
      <c r="A7" s="152"/>
      <c r="B7" s="48" t="s">
        <v>2419</v>
      </c>
      <c r="C7" s="121">
        <v>1822.0</v>
      </c>
      <c r="D7" s="126" t="s">
        <v>4138</v>
      </c>
      <c r="E7" s="156">
        <f>PROSES!J8*1000</f>
        <v>1620</v>
      </c>
      <c r="F7" s="153"/>
      <c r="G7" s="20" t="s">
        <v>2338</v>
      </c>
      <c r="H7" s="154" t="s">
        <v>1880</v>
      </c>
      <c r="I7" s="1" t="s">
        <v>4139</v>
      </c>
      <c r="K7" s="155"/>
    </row>
    <row r="8">
      <c r="A8" s="152"/>
      <c r="B8" s="48" t="s">
        <v>4140</v>
      </c>
      <c r="C8" s="121">
        <v>1600.0</v>
      </c>
      <c r="D8" s="48" t="s">
        <v>4141</v>
      </c>
      <c r="E8" s="121">
        <v>1.0</v>
      </c>
      <c r="F8" s="153"/>
      <c r="G8" s="20" t="s">
        <v>2330</v>
      </c>
      <c r="H8" s="154"/>
      <c r="I8" s="1" t="s">
        <v>4142</v>
      </c>
      <c r="K8" s="155"/>
    </row>
    <row r="9">
      <c r="A9" s="152"/>
      <c r="B9" s="48" t="s">
        <v>4143</v>
      </c>
      <c r="C9" s="121">
        <v>150000.0</v>
      </c>
      <c r="D9" s="48" t="s">
        <v>4144</v>
      </c>
      <c r="E9" s="121">
        <v>100.0</v>
      </c>
      <c r="F9" s="153"/>
      <c r="G9" s="20" t="s">
        <v>2331</v>
      </c>
      <c r="H9" s="154"/>
      <c r="I9" s="1" t="s">
        <v>4145</v>
      </c>
      <c r="K9" s="155"/>
    </row>
    <row r="10">
      <c r="A10" s="153"/>
      <c r="B10" s="153"/>
      <c r="C10" s="153"/>
      <c r="D10" s="153"/>
      <c r="E10" s="153"/>
      <c r="F10" s="153"/>
      <c r="G10" s="153"/>
      <c r="H10" s="153"/>
      <c r="I10" s="153"/>
      <c r="J10" s="153"/>
      <c r="K10" s="153"/>
    </row>
    <row r="11">
      <c r="C11" s="20"/>
      <c r="D11" s="20"/>
      <c r="H11" s="20"/>
      <c r="I11" s="20"/>
      <c r="J11" s="20"/>
    </row>
    <row r="12">
      <c r="A12" s="11"/>
      <c r="B12" s="11"/>
      <c r="C12" s="157"/>
      <c r="D12" s="157"/>
      <c r="E12" s="11"/>
      <c r="F12" s="11"/>
      <c r="G12" s="11"/>
      <c r="H12" s="157"/>
      <c r="I12" s="157"/>
      <c r="J12" s="157"/>
      <c r="K12" s="11"/>
      <c r="L12" s="11"/>
      <c r="M12" s="11"/>
      <c r="N12" s="11"/>
      <c r="O12" s="11"/>
      <c r="P12" s="11"/>
    </row>
    <row r="13">
      <c r="A13" s="11"/>
      <c r="C13" s="20" t="s">
        <v>4146</v>
      </c>
      <c r="D13" s="20" t="s">
        <v>4147</v>
      </c>
      <c r="F13" s="11"/>
      <c r="H13" s="126" t="s">
        <v>4146</v>
      </c>
      <c r="I13" s="48" t="s">
        <v>4147</v>
      </c>
      <c r="J13" s="20"/>
      <c r="K13" s="11"/>
      <c r="L13" s="6" t="s">
        <v>2555</v>
      </c>
      <c r="M13" s="1" t="s">
        <v>4148</v>
      </c>
      <c r="N13" s="10" t="s">
        <v>2401</v>
      </c>
      <c r="O13" s="40">
        <f>CALCULATION!AE213</f>
        <v>1.29198944</v>
      </c>
      <c r="P13" s="52" t="s">
        <v>4149</v>
      </c>
    </row>
    <row r="14">
      <c r="A14" s="52"/>
      <c r="B14" s="1" t="s">
        <v>36</v>
      </c>
      <c r="C14" s="39">
        <f>CALCULATION!G107</f>
        <v>3.489122505</v>
      </c>
      <c r="D14" s="158">
        <f>CALCULATION!Z107</f>
        <v>4.238120802</v>
      </c>
      <c r="E14" s="1" t="s">
        <v>54</v>
      </c>
      <c r="F14" s="11"/>
      <c r="G14" s="1" t="s">
        <v>4150</v>
      </c>
      <c r="H14" s="39">
        <f>CALCULATION!AA67</f>
        <v>4.361403131</v>
      </c>
      <c r="I14" s="39">
        <f>CALCULATION!G187</f>
        <v>5.297651003</v>
      </c>
      <c r="J14" s="1" t="s">
        <v>54</v>
      </c>
      <c r="K14" s="11"/>
      <c r="L14" s="6" t="s">
        <v>2559</v>
      </c>
      <c r="M14" s="1" t="s">
        <v>4151</v>
      </c>
      <c r="N14" s="10" t="s">
        <v>2401</v>
      </c>
      <c r="O14" s="40">
        <f>CALCULATION!AE214</f>
        <v>0.6666665124</v>
      </c>
      <c r="P14" s="52" t="s">
        <v>4149</v>
      </c>
    </row>
    <row r="15">
      <c r="A15" s="52"/>
      <c r="B15" s="1" t="s">
        <v>39</v>
      </c>
      <c r="C15" s="39">
        <f>CALCULATION!G108</f>
        <v>3.4564272</v>
      </c>
      <c r="D15" s="39">
        <f>CALCULATION!Z108</f>
        <v>4.198406906</v>
      </c>
      <c r="E15" s="1" t="s">
        <v>54</v>
      </c>
      <c r="F15" s="11"/>
      <c r="G15" s="1" t="s">
        <v>2550</v>
      </c>
      <c r="H15" s="39">
        <f t="shared" ref="H15:H17" si="1">I15</f>
        <v>82.15013957</v>
      </c>
      <c r="I15" s="39">
        <f>CALCULATION!G188</f>
        <v>82.15013957</v>
      </c>
      <c r="J15" s="1" t="s">
        <v>55</v>
      </c>
      <c r="K15" s="11"/>
      <c r="P15" s="11"/>
    </row>
    <row r="16">
      <c r="A16" s="52" t="s">
        <v>4152</v>
      </c>
      <c r="B16" s="1" t="s">
        <v>2542</v>
      </c>
      <c r="C16" s="39" t="str">
        <f>CALCULATION!K161</f>
        <v>#REF!</v>
      </c>
      <c r="D16" s="39" t="str">
        <f>CALCULATION!R161</f>
        <v>#REF!</v>
      </c>
      <c r="E16" s="1" t="s">
        <v>54</v>
      </c>
      <c r="F16" s="11"/>
      <c r="G16" s="1" t="s">
        <v>4153</v>
      </c>
      <c r="H16" s="39">
        <f t="shared" si="1"/>
        <v>0.6835867651</v>
      </c>
      <c r="I16" s="39">
        <f>CALCULATION!V187</f>
        <v>0.6835867651</v>
      </c>
      <c r="K16" s="11"/>
      <c r="L16" s="6" t="s">
        <v>2549</v>
      </c>
      <c r="N16" s="10" t="s">
        <v>2401</v>
      </c>
      <c r="O16" s="159">
        <f>CALCULATION!AE210</f>
        <v>4.875968321</v>
      </c>
      <c r="P16" s="52" t="s">
        <v>4154</v>
      </c>
    </row>
    <row r="17">
      <c r="A17" s="11"/>
      <c r="B17" s="1" t="s">
        <v>2481</v>
      </c>
      <c r="C17" s="160">
        <f>CALCULATION!Z109</f>
        <v>0</v>
      </c>
      <c r="E17" s="1" t="s">
        <v>2482</v>
      </c>
      <c r="F17" s="11"/>
      <c r="G17" s="1" t="s">
        <v>4155</v>
      </c>
      <c r="H17" s="39">
        <f t="shared" si="1"/>
        <v>-7.109504965</v>
      </c>
      <c r="I17" s="39">
        <f>CALCULATION!V188</f>
        <v>-7.109504965</v>
      </c>
      <c r="J17" s="1" t="s">
        <v>55</v>
      </c>
      <c r="K17" s="11"/>
      <c r="L17" s="68" t="s">
        <v>2551</v>
      </c>
      <c r="N17" s="10" t="s">
        <v>2401</v>
      </c>
      <c r="O17" s="159">
        <f>CALCULATION!AE211</f>
        <v>2.999999537</v>
      </c>
      <c r="P17" s="52" t="s">
        <v>4154</v>
      </c>
    </row>
    <row r="18">
      <c r="A18" s="11"/>
      <c r="C18" s="20"/>
      <c r="D18" s="20"/>
      <c r="F18" s="11"/>
      <c r="G18" s="1" t="s">
        <v>2523</v>
      </c>
      <c r="H18" s="39" t="str">
        <f>CALCULATION!K169</f>
        <v>#REF!</v>
      </c>
      <c r="I18" s="39" t="str">
        <f>CALCULATION!R169</f>
        <v>#REF!</v>
      </c>
      <c r="J18" s="1" t="s">
        <v>54</v>
      </c>
      <c r="K18" s="11"/>
      <c r="P18" s="11"/>
    </row>
    <row r="19">
      <c r="A19" s="11"/>
      <c r="B19" s="11"/>
      <c r="C19" s="157"/>
      <c r="D19" s="157"/>
      <c r="E19" s="11"/>
      <c r="F19" s="11"/>
      <c r="G19" s="11"/>
      <c r="H19" s="11"/>
      <c r="I19" s="11"/>
      <c r="J19" s="11"/>
      <c r="K19" s="11"/>
      <c r="L19" s="1" t="s">
        <v>2565</v>
      </c>
      <c r="N19" s="10" t="s">
        <v>2401</v>
      </c>
      <c r="O19" s="40">
        <f>CALCULATION!AD216</f>
        <v>0.6783309533</v>
      </c>
      <c r="P19" s="52" t="s">
        <v>4149</v>
      </c>
    </row>
    <row r="20">
      <c r="A20" s="11"/>
      <c r="C20" s="20" t="s">
        <v>4146</v>
      </c>
      <c r="D20" s="20" t="s">
        <v>4147</v>
      </c>
      <c r="F20" s="11"/>
      <c r="H20" s="1" t="s">
        <v>2547</v>
      </c>
      <c r="I20" s="20" t="s">
        <v>2423</v>
      </c>
      <c r="J20" s="20" t="s">
        <v>4156</v>
      </c>
      <c r="K20" s="11"/>
      <c r="L20" s="68" t="s">
        <v>2568</v>
      </c>
      <c r="N20" s="10" t="s">
        <v>2401</v>
      </c>
      <c r="O20" s="40">
        <f>CALCULATION!AD217</f>
        <v>-0.08460486513</v>
      </c>
      <c r="P20" s="52" t="s">
        <v>4149</v>
      </c>
    </row>
    <row r="21">
      <c r="A21" s="52"/>
      <c r="B21" s="1" t="s">
        <v>2538</v>
      </c>
      <c r="C21" s="39">
        <f>CALCULATION!O118</f>
        <v>9.226687159</v>
      </c>
      <c r="D21" s="158">
        <f>CALCULATION!Z118</f>
        <v>11.20734934</v>
      </c>
      <c r="E21" s="1" t="s">
        <v>54</v>
      </c>
      <c r="F21" s="11"/>
      <c r="G21" s="20" t="s">
        <v>2329</v>
      </c>
      <c r="H21" t="str">
        <f>PROSES!B20</f>
        <v>RKBTG-KOPO 1</v>
      </c>
      <c r="I21" s="161">
        <f>PROSES!C20</f>
        <v>15.392</v>
      </c>
      <c r="J21" s="41">
        <f>PROSES!D20</f>
        <v>4.361403</v>
      </c>
      <c r="K21" s="11"/>
      <c r="P21" s="11"/>
    </row>
    <row r="22">
      <c r="A22" s="52"/>
      <c r="B22" s="1" t="s">
        <v>4157</v>
      </c>
      <c r="C22" s="39">
        <f>CALCULATION!O119</f>
        <v>9.0401424</v>
      </c>
      <c r="D22" s="39">
        <f>CALCULATION!Z119</f>
        <v>10.98075964</v>
      </c>
      <c r="E22" s="1" t="s">
        <v>54</v>
      </c>
      <c r="F22" s="11"/>
      <c r="G22" s="20" t="s">
        <v>2338</v>
      </c>
      <c r="H22" t="str">
        <f>PROSES!B21</f>
        <v>SAKETI-RKBTG 1</v>
      </c>
      <c r="I22" s="161">
        <f>PROSES!C21</f>
        <v>33.803</v>
      </c>
      <c r="J22" s="162">
        <f>PROSES!D21</f>
        <v>8.983112</v>
      </c>
      <c r="K22" s="11"/>
      <c r="L22" s="1" t="s">
        <v>4158</v>
      </c>
      <c r="N22" s="10" t="s">
        <v>2401</v>
      </c>
      <c r="O22" s="40">
        <f>CALCULATION!AE220</f>
        <v>3.045587547</v>
      </c>
      <c r="P22" s="52" t="s">
        <v>4159</v>
      </c>
    </row>
    <row r="23">
      <c r="A23" s="52" t="s">
        <v>4152</v>
      </c>
      <c r="B23" s="1" t="s">
        <v>2543</v>
      </c>
      <c r="C23" s="39" t="str">
        <f>CALCULATION!K162</f>
        <v>#REF!</v>
      </c>
      <c r="D23" s="39" t="str">
        <f>CALCULATION!R162</f>
        <v>#REF!</v>
      </c>
      <c r="E23" s="1" t="s">
        <v>54</v>
      </c>
      <c r="F23" s="11"/>
      <c r="G23" s="20" t="s">
        <v>2330</v>
      </c>
      <c r="H23" t="str">
        <f>PROSES!B22</f>
        <v>ASAHI2-MNES5-2</v>
      </c>
      <c r="I23" s="161">
        <f>PROSES!C22</f>
        <v>27.515</v>
      </c>
      <c r="J23" s="162">
        <f>PROSES!D22</f>
        <v>7.312082</v>
      </c>
      <c r="K23" s="11"/>
      <c r="L23" s="1" t="s">
        <v>4160</v>
      </c>
      <c r="N23" s="10" t="s">
        <v>2401</v>
      </c>
      <c r="O23" s="40">
        <f>CALCULATION!AE221</f>
        <v>-4.780486975</v>
      </c>
      <c r="P23" s="52" t="s">
        <v>4159</v>
      </c>
    </row>
    <row r="24">
      <c r="A24" s="11"/>
      <c r="B24" s="1" t="s">
        <v>2494</v>
      </c>
      <c r="C24" s="160">
        <f>CALCULATION!Z120</f>
        <v>0.4</v>
      </c>
      <c r="E24" s="1" t="s">
        <v>2482</v>
      </c>
      <c r="F24" s="11"/>
      <c r="G24" s="20" t="s">
        <v>2331</v>
      </c>
      <c r="H24" t="str">
        <f>PROSES!B23</f>
        <v>ASAHI2-MNES5-1</v>
      </c>
      <c r="I24" s="161">
        <f>PROSES!C23</f>
        <v>1.35</v>
      </c>
      <c r="J24" s="162">
        <f>PROSES!D23</f>
        <v>0.3587611</v>
      </c>
      <c r="K24" s="11"/>
      <c r="P24" s="11"/>
    </row>
    <row r="25">
      <c r="A25" s="11"/>
      <c r="B25" s="11"/>
      <c r="C25" s="157"/>
      <c r="D25" s="157"/>
      <c r="E25" s="11"/>
      <c r="F25" s="11"/>
      <c r="G25" s="11"/>
      <c r="H25" s="11"/>
      <c r="I25" s="11"/>
      <c r="J25" s="11"/>
      <c r="K25" s="11"/>
      <c r="P25" s="11"/>
    </row>
    <row r="26">
      <c r="A26" s="11"/>
      <c r="C26" s="20" t="s">
        <v>4146</v>
      </c>
      <c r="D26" s="20" t="s">
        <v>4147</v>
      </c>
      <c r="F26" s="11"/>
      <c r="H26" s="20" t="s">
        <v>4146</v>
      </c>
      <c r="I26" s="20" t="s">
        <v>4147</v>
      </c>
      <c r="K26" s="11"/>
      <c r="P26" s="11"/>
    </row>
    <row r="27">
      <c r="A27" s="52"/>
      <c r="B27" s="1" t="s">
        <v>2540</v>
      </c>
      <c r="C27" s="39">
        <f>CALCULATION!O131</f>
        <v>13.99062824</v>
      </c>
      <c r="D27" s="158">
        <f>CALCULATION!Z131</f>
        <v>16.99394977</v>
      </c>
      <c r="E27" s="1" t="s">
        <v>54</v>
      </c>
      <c r="F27" s="11"/>
      <c r="G27" s="1" t="s">
        <v>4161</v>
      </c>
      <c r="H27" s="41">
        <f>min(C7)*1.2</f>
        <v>2186.4</v>
      </c>
      <c r="I27" s="41">
        <f>H27*E8/C7</f>
        <v>1.2</v>
      </c>
      <c r="K27" s="11"/>
      <c r="P27" s="11"/>
    </row>
    <row r="28">
      <c r="A28" s="52"/>
      <c r="B28" s="1" t="s">
        <v>4162</v>
      </c>
      <c r="C28" s="39">
        <f>CALCULATION!O132</f>
        <v>13.7065872</v>
      </c>
      <c r="D28" s="39">
        <f>CALCULATION!Z132</f>
        <v>16.64893459</v>
      </c>
      <c r="E28" s="1" t="s">
        <v>54</v>
      </c>
      <c r="F28" s="11"/>
      <c r="G28" s="1" t="s">
        <v>4163</v>
      </c>
      <c r="H28" s="162">
        <f>(((CALCULATION!Y16*0.887/H27)^0.02)-1)*(1/0.14)</f>
        <v>0.327121446</v>
      </c>
      <c r="K28" s="11"/>
      <c r="L28" s="11"/>
      <c r="M28" s="11"/>
      <c r="N28" s="11"/>
      <c r="O28" s="11"/>
      <c r="P28" s="11"/>
    </row>
    <row r="29">
      <c r="A29" s="52" t="s">
        <v>4152</v>
      </c>
      <c r="B29" s="1" t="s">
        <v>2544</v>
      </c>
      <c r="C29" s="39" t="str">
        <f>CALCULATION!K163</f>
        <v>#REF!</v>
      </c>
      <c r="D29" s="39" t="str">
        <f>CALCULATION!R163</f>
        <v>#REF!</v>
      </c>
      <c r="E29" s="1" t="s">
        <v>54</v>
      </c>
      <c r="F29" s="11"/>
      <c r="G29" s="1" t="s">
        <v>4164</v>
      </c>
      <c r="H29" s="41">
        <f>min(C7)*0.2</f>
        <v>364.4</v>
      </c>
      <c r="I29" s="41">
        <f>H29*E8/C7</f>
        <v>0.2</v>
      </c>
      <c r="K29" s="11"/>
    </row>
    <row r="30">
      <c r="A30" s="11"/>
      <c r="B30" s="1" t="s">
        <v>2508</v>
      </c>
      <c r="C30" s="160">
        <f>CALCULATION!Z133</f>
        <v>1.6</v>
      </c>
      <c r="E30" s="1" t="s">
        <v>2482</v>
      </c>
      <c r="F30" s="11"/>
      <c r="G30" s="1" t="s">
        <v>4165</v>
      </c>
      <c r="H30" s="162">
        <f>(((CALCULATION!Y17*0.887/H29)^0.02)-1)*(1/0.14)</f>
        <v>0.5927529578</v>
      </c>
      <c r="K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>
      <c r="F32" s="163" t="s">
        <v>4166</v>
      </c>
      <c r="L32" s="164"/>
      <c r="M32" s="164"/>
      <c r="N32" s="164"/>
      <c r="O32" s="164"/>
      <c r="P32" s="164"/>
    </row>
  </sheetData>
  <mergeCells count="12">
    <mergeCell ref="C24:D24"/>
    <mergeCell ref="H28:I28"/>
    <mergeCell ref="C30:D30"/>
    <mergeCell ref="H30:I30"/>
    <mergeCell ref="F32:K32"/>
    <mergeCell ref="A1:K1"/>
    <mergeCell ref="B4:E4"/>
    <mergeCell ref="G4:J4"/>
    <mergeCell ref="C5:E5"/>
    <mergeCell ref="G5:J5"/>
    <mergeCell ref="C6:E6"/>
    <mergeCell ref="C17:D17"/>
  </mergeCells>
  <dataValidations>
    <dataValidation type="list" allowBlank="1" sqref="C5">
      <formula1>DB!$X:$Z</formula1>
    </dataValidation>
    <dataValidation type="list" allowBlank="1" sqref="H6:H9">
      <formula1>DB!$T:$T</formula1>
    </dataValidation>
    <dataValidation type="list" allowBlank="1" sqref="C6">
      <formula1>DB!$O$4:$O32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4" width="3.13"/>
    <col customWidth="1" min="35" max="35" width="3.63"/>
  </cols>
  <sheetData>
    <row r="1">
      <c r="A1" s="24" t="s">
        <v>4167</v>
      </c>
      <c r="Q1" s="24"/>
      <c r="R1" s="24" t="s">
        <v>4167</v>
      </c>
      <c r="AH1" s="24"/>
      <c r="AI1" s="24"/>
    </row>
    <row r="2" ht="15.0" customHeight="1">
      <c r="A2" s="1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</row>
    <row r="3">
      <c r="A3" s="11"/>
      <c r="B3" s="52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24"/>
      <c r="R3" s="11"/>
      <c r="S3" s="130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24"/>
      <c r="AI3" s="24"/>
    </row>
    <row r="4">
      <c r="A4" s="11"/>
      <c r="B4" s="2" t="s">
        <v>2327</v>
      </c>
      <c r="P4" s="11"/>
      <c r="Q4" s="24"/>
      <c r="R4" s="11"/>
      <c r="S4" s="2" t="s">
        <v>4168</v>
      </c>
      <c r="AG4" s="11"/>
      <c r="AH4" s="24"/>
      <c r="AI4" s="24"/>
    </row>
    <row r="5">
      <c r="A5" s="11"/>
      <c r="P5" s="11"/>
      <c r="Q5" s="24"/>
      <c r="R5" s="11"/>
      <c r="AG5" s="11"/>
      <c r="AH5" s="24"/>
      <c r="AI5" s="24"/>
    </row>
    <row r="6">
      <c r="A6" s="11"/>
      <c r="B6" s="1" t="s">
        <v>4063</v>
      </c>
      <c r="F6" s="1" t="s">
        <v>2333</v>
      </c>
      <c r="G6" s="165" t="s">
        <v>976</v>
      </c>
      <c r="P6" s="11"/>
      <c r="Q6" s="24"/>
      <c r="R6" s="11"/>
      <c r="S6" s="2" t="s">
        <v>4169</v>
      </c>
      <c r="W6" s="1" t="s">
        <v>2333</v>
      </c>
      <c r="X6" s="166">
        <f>1.2*$G$20</f>
        <v>4094.4</v>
      </c>
      <c r="AB6" s="1" t="s">
        <v>56</v>
      </c>
      <c r="AC6" s="1" t="s">
        <v>4109</v>
      </c>
      <c r="AG6" s="11"/>
      <c r="AH6" s="24"/>
      <c r="AI6" s="24"/>
    </row>
    <row r="7">
      <c r="A7" s="11"/>
      <c r="B7" s="1" t="s">
        <v>2546</v>
      </c>
      <c r="F7" s="1" t="s">
        <v>2333</v>
      </c>
      <c r="G7" s="165" t="s">
        <v>2547</v>
      </c>
      <c r="P7" s="11"/>
      <c r="Q7" s="24"/>
      <c r="R7" s="11"/>
      <c r="W7" s="1" t="s">
        <v>2333</v>
      </c>
      <c r="X7" s="167">
        <f>$G$28*$L$9/$G$9</f>
        <v>1.0236</v>
      </c>
      <c r="AB7" s="1" t="s">
        <v>56</v>
      </c>
      <c r="AC7" s="1" t="s">
        <v>4111</v>
      </c>
      <c r="AG7" s="11"/>
      <c r="AH7" s="24"/>
      <c r="AI7" s="24"/>
    </row>
    <row r="8">
      <c r="A8" s="11"/>
      <c r="B8" s="1" t="s">
        <v>4170</v>
      </c>
      <c r="F8" s="1" t="s">
        <v>2333</v>
      </c>
      <c r="G8" s="168">
        <v>3412.0</v>
      </c>
      <c r="M8" s="20" t="s">
        <v>56</v>
      </c>
      <c r="P8" s="11"/>
      <c r="Q8" s="24"/>
      <c r="R8" s="11"/>
      <c r="W8" s="1" t="s">
        <v>2333</v>
      </c>
      <c r="X8" s="167">
        <f>$G$29/$L$9</f>
        <v>1.0236</v>
      </c>
      <c r="AB8" s="1" t="s">
        <v>4112</v>
      </c>
      <c r="AG8" s="11"/>
      <c r="AH8" s="24"/>
      <c r="AI8" s="24"/>
    </row>
    <row r="9">
      <c r="A9" s="11"/>
      <c r="B9" s="1" t="s">
        <v>2339</v>
      </c>
      <c r="F9" s="1" t="s">
        <v>2333</v>
      </c>
      <c r="G9" s="169">
        <v>4000.0</v>
      </c>
      <c r="K9" s="24" t="s">
        <v>2340</v>
      </c>
      <c r="L9" s="170">
        <v>1.0</v>
      </c>
      <c r="P9" s="11"/>
      <c r="Q9" s="24"/>
      <c r="R9" s="11"/>
      <c r="S9" s="1" t="s">
        <v>4171</v>
      </c>
      <c r="W9" s="1" t="s">
        <v>2333</v>
      </c>
      <c r="X9" s="171" t="str">
        <f>IF(G10&amp;G7="TIDAK ADAKOPEL","0.5 s (Definite)",ROUND(((($G$21/$G$28)^0.02)-1)*($G$11/0.14),4)&amp;" (SI)")</f>
        <v>0.2917 (SI)</v>
      </c>
      <c r="AG9" s="11"/>
      <c r="AH9" s="24"/>
      <c r="AI9" s="24"/>
    </row>
    <row r="10">
      <c r="A10" s="11"/>
      <c r="B10" s="1" t="s">
        <v>4172</v>
      </c>
      <c r="F10" s="1" t="s">
        <v>2333</v>
      </c>
      <c r="G10" s="165" t="s">
        <v>4173</v>
      </c>
      <c r="P10" s="11"/>
      <c r="Q10" s="24"/>
      <c r="R10" s="11"/>
      <c r="X10" s="47"/>
      <c r="Y10" s="47"/>
      <c r="Z10" s="47"/>
      <c r="AA10" s="47"/>
      <c r="AG10" s="11"/>
      <c r="AH10" s="24"/>
      <c r="AI10" s="24"/>
    </row>
    <row r="11">
      <c r="A11" s="11"/>
      <c r="B11" s="1" t="s">
        <v>4174</v>
      </c>
      <c r="F11" s="1" t="s">
        <v>2333</v>
      </c>
      <c r="G11" s="48">
        <f>if(G7="KOPEL",1.5,1)</f>
        <v>1</v>
      </c>
      <c r="M11" s="1" t="s">
        <v>2482</v>
      </c>
      <c r="P11" s="11"/>
      <c r="Q11" s="24"/>
      <c r="R11" s="11"/>
      <c r="S11" s="2" t="s">
        <v>4175</v>
      </c>
      <c r="W11" s="1" t="s">
        <v>2333</v>
      </c>
      <c r="X11" s="166">
        <f>IF(G10&amp;G7="TIDAK ADAKOPEL",0.4*$G$20,0.2*$G$20)</f>
        <v>682.4</v>
      </c>
      <c r="AB11" s="1" t="s">
        <v>56</v>
      </c>
      <c r="AC11" s="1" t="s">
        <v>4109</v>
      </c>
      <c r="AG11" s="11"/>
      <c r="AH11" s="24"/>
      <c r="AI11" s="24"/>
    </row>
    <row r="12">
      <c r="A12" s="11"/>
      <c r="B12" s="1" t="s">
        <v>4066</v>
      </c>
      <c r="F12" s="1" t="s">
        <v>2333</v>
      </c>
      <c r="G12" s="48">
        <f t="array" ref="G12">index(IHS!I:I,match(G6,IHS!G:G,0))</f>
        <v>150</v>
      </c>
      <c r="M12" s="126" t="s">
        <v>2349</v>
      </c>
      <c r="P12" s="11"/>
      <c r="Q12" s="24"/>
      <c r="R12" s="11"/>
      <c r="W12" s="1" t="s">
        <v>2333</v>
      </c>
      <c r="X12" s="167">
        <f>$X$11*$L$9/$G$9</f>
        <v>0.1706</v>
      </c>
      <c r="AB12" s="1" t="s">
        <v>56</v>
      </c>
      <c r="AC12" s="1" t="s">
        <v>4111</v>
      </c>
      <c r="AG12" s="11"/>
      <c r="AH12" s="24"/>
      <c r="AI12" s="24"/>
    </row>
    <row r="13">
      <c r="A13" s="11"/>
      <c r="B13" s="1" t="s">
        <v>4176</v>
      </c>
      <c r="F13" s="1" t="s">
        <v>2333</v>
      </c>
      <c r="G13" s="48">
        <f t="array" ref="G13">1000*index(IHS!Q:Q,match(G6,IHS!G:G,0))</f>
        <v>34950</v>
      </c>
      <c r="M13" s="20" t="s">
        <v>56</v>
      </c>
      <c r="P13" s="11"/>
      <c r="Q13" s="24"/>
      <c r="R13" s="11"/>
      <c r="W13" s="1" t="s">
        <v>2333</v>
      </c>
      <c r="X13" s="167">
        <f>$X$12/$L$9</f>
        <v>0.1706</v>
      </c>
      <c r="AB13" s="1" t="s">
        <v>4112</v>
      </c>
      <c r="AG13" s="11"/>
      <c r="AH13" s="24"/>
      <c r="AI13" s="24"/>
    </row>
    <row r="14">
      <c r="A14" s="11"/>
      <c r="B14" s="1" t="s">
        <v>4177</v>
      </c>
      <c r="F14" s="1" t="s">
        <v>2333</v>
      </c>
      <c r="G14" s="48">
        <f t="array" ref="G14">1000*index(IHS!P:P,match(G6,IHS!G:G,0))</f>
        <v>35520</v>
      </c>
      <c r="M14" s="20" t="s">
        <v>56</v>
      </c>
      <c r="P14" s="11"/>
      <c r="Q14" s="24"/>
      <c r="R14" s="11"/>
      <c r="S14" s="1" t="s">
        <v>4178</v>
      </c>
      <c r="W14" s="1" t="s">
        <v>2333</v>
      </c>
      <c r="X14" s="171" t="str">
        <f>IF(G10&amp;G7="ADAKOPEL","BLOCK",IF(G10&amp;G7="TIDAK ADAKOPEL","0.5 s (Definite)",ROUND(((($G$14/$G$33)^0.02)-1)*($G$11/0.14),4)&amp;" (SI)"))</f>
        <v>0.5875 (SI)</v>
      </c>
      <c r="AG14" s="11"/>
      <c r="AH14" s="24"/>
      <c r="AI14" s="24"/>
    </row>
    <row r="15">
      <c r="A15" s="11"/>
      <c r="B15" s="11"/>
      <c r="C15" s="11"/>
      <c r="D15" s="11"/>
      <c r="E15" s="11"/>
      <c r="F15" s="11"/>
      <c r="G15" s="52"/>
      <c r="H15" s="11"/>
      <c r="I15" s="11"/>
      <c r="J15" s="11"/>
      <c r="K15" s="11"/>
      <c r="L15" s="11"/>
      <c r="M15" s="11"/>
      <c r="N15" s="11"/>
      <c r="O15" s="11"/>
      <c r="P15" s="11"/>
      <c r="Q15" s="24"/>
      <c r="R15" s="11"/>
      <c r="S15" s="52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24"/>
      <c r="AI15" s="24"/>
    </row>
    <row r="16">
      <c r="G16" s="1"/>
      <c r="Q16" s="24"/>
      <c r="R16" s="11"/>
      <c r="S16" t="str">
        <f>"GI "&amp;$G$6</f>
        <v>GI PLTGU CILEGON BARU</v>
      </c>
      <c r="AG16" s="11"/>
      <c r="AH16" s="24"/>
      <c r="AI16" s="24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24"/>
      <c r="R17" s="11"/>
      <c r="S17" t="str">
        <f>"CT :"&amp;$G$9&amp;"/"&amp;$L$9</f>
        <v>CT :4000/1</v>
      </c>
      <c r="AG17" s="11"/>
      <c r="AH17" s="24"/>
      <c r="AI17" s="24"/>
    </row>
    <row r="18">
      <c r="A18" s="11"/>
      <c r="B18" s="2" t="s">
        <v>2398</v>
      </c>
      <c r="P18" s="11"/>
      <c r="Q18" s="24"/>
      <c r="R18" s="11"/>
      <c r="S18" t="str">
        <f>"TSA : "&amp;$G$8&amp;"A"</f>
        <v>TSA : 3412A</v>
      </c>
      <c r="AG18" s="11"/>
      <c r="AH18" s="24"/>
      <c r="AI18" s="24"/>
    </row>
    <row r="19">
      <c r="A19" s="11"/>
      <c r="P19" s="11"/>
      <c r="Q19" s="24"/>
      <c r="R19" s="11"/>
      <c r="S19" s="1" t="str">
        <f>"OCR"&amp;" prim:"&amp;X6&amp;"A ; sek:"&amp;round($G$29,3)&amp;"A atau "&amp;round($G$30,3)&amp;"pu"</f>
        <v>OCR prim:4094.4A ; sek:1.024A atau 1.024pu</v>
      </c>
      <c r="AG19" s="11"/>
      <c r="AH19" s="24"/>
      <c r="AI19" s="24"/>
    </row>
    <row r="20">
      <c r="A20" s="11"/>
      <c r="B20" s="1" t="s">
        <v>4179</v>
      </c>
      <c r="F20" s="1" t="s">
        <v>2333</v>
      </c>
      <c r="G20" s="41">
        <f>($G$8&gt;$G$9)*$G$9+($G$8&lt;$G$9)*$G$8+($G$8=$G$9)*$G$8</f>
        <v>3412</v>
      </c>
      <c r="M20" s="1" t="s">
        <v>56</v>
      </c>
      <c r="P20" s="11"/>
      <c r="Q20" s="24"/>
      <c r="R20" s="11"/>
      <c r="S20" s="1" t="str">
        <f>"tms OCR: "&amp;$G$31</f>
        <v>tms OCR: 0.2917 (SI)</v>
      </c>
      <c r="AG20" s="11"/>
      <c r="AH20" s="24"/>
      <c r="AI20" s="24"/>
    </row>
    <row r="21">
      <c r="A21" s="11"/>
      <c r="B21" s="1" t="s">
        <v>4180</v>
      </c>
      <c r="F21" s="1" t="s">
        <v>2333</v>
      </c>
      <c r="G21" s="172">
        <f>0.867*$G$13</f>
        <v>30301.65</v>
      </c>
      <c r="M21" s="1" t="s">
        <v>56</v>
      </c>
      <c r="P21" s="11"/>
      <c r="Q21" s="24"/>
      <c r="R21" s="11"/>
      <c r="S21" s="1" t="str">
        <f>"GFR"&amp;" prim:"&amp;$G$33&amp;"A ; sek:"&amp;round($G$34,3)&amp;"A atau "&amp;round($G$35,3)&amp;"pu"</f>
        <v>GFR prim:682.4A ; sek:0.171A atau 0.171pu</v>
      </c>
      <c r="AG21" s="11"/>
      <c r="AH21" s="24"/>
      <c r="AI21" s="24"/>
    </row>
    <row r="22">
      <c r="A22" s="11"/>
      <c r="P22" s="11"/>
      <c r="Q22" s="24"/>
      <c r="R22" s="11"/>
      <c r="S22" s="1" t="str">
        <f>"tms GFR: "&amp;$G$36</f>
        <v>tms GFR: 0.5875 (SI)</v>
      </c>
      <c r="AG22" s="11"/>
      <c r="AH22" s="24"/>
      <c r="AI22" s="24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24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24"/>
      <c r="AI23" s="24"/>
    </row>
    <row r="24" ht="14.25" customHeight="1">
      <c r="B24" s="2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11"/>
      <c r="B25" s="13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>
      <c r="A26" s="11"/>
      <c r="B26" s="2" t="s">
        <v>4168</v>
      </c>
      <c r="P26" s="11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>
      <c r="A27" s="11"/>
      <c r="P27" s="11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>
      <c r="A28" s="11"/>
      <c r="B28" s="2" t="s">
        <v>4169</v>
      </c>
      <c r="F28" s="1" t="s">
        <v>2333</v>
      </c>
      <c r="G28" s="166">
        <f>1.2*$G$20</f>
        <v>4094.4</v>
      </c>
      <c r="K28" s="1" t="s">
        <v>56</v>
      </c>
      <c r="L28" s="1" t="s">
        <v>4109</v>
      </c>
      <c r="P28" s="11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>
      <c r="A29" s="11"/>
      <c r="F29" s="1" t="s">
        <v>2333</v>
      </c>
      <c r="G29" s="167">
        <f>$G$28*$L$9/$G$9</f>
        <v>1.0236</v>
      </c>
      <c r="K29" s="1" t="s">
        <v>56</v>
      </c>
      <c r="L29" s="1" t="s">
        <v>4111</v>
      </c>
      <c r="P29" s="11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>
      <c r="A30" s="11"/>
      <c r="F30" s="1" t="s">
        <v>2333</v>
      </c>
      <c r="G30" s="167">
        <f>$G$29/$L$9</f>
        <v>1.0236</v>
      </c>
      <c r="K30" s="1" t="s">
        <v>4112</v>
      </c>
      <c r="P30" s="11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>
      <c r="A31" s="11"/>
      <c r="B31" s="1" t="s">
        <v>4163</v>
      </c>
      <c r="F31" s="1" t="s">
        <v>2333</v>
      </c>
      <c r="G31" s="173" t="str">
        <f>IF(G10&amp;G7="TIDAK ADAKOPEL","0.5 s (Definite)",ROUND(((($G$21/$G$28)^0.02)-1)*($G$11/0.14),4)&amp;" (SI)")</f>
        <v>0.2917 (SI)</v>
      </c>
      <c r="P31" s="11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>
      <c r="A32" s="11"/>
      <c r="G32" s="47"/>
      <c r="H32" s="47"/>
      <c r="I32" s="47"/>
      <c r="J32" s="47"/>
      <c r="P32" s="11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>
      <c r="A33" s="11"/>
      <c r="B33" s="2" t="s">
        <v>4175</v>
      </c>
      <c r="F33" s="1" t="s">
        <v>2333</v>
      </c>
      <c r="G33" s="166">
        <f>IF(G10&amp;G7="TIDAK ADAKOPEL",0.4*$G$20,0.2*$G$20)</f>
        <v>682.4</v>
      </c>
      <c r="K33" s="1" t="s">
        <v>56</v>
      </c>
      <c r="L33" s="1" t="s">
        <v>4109</v>
      </c>
      <c r="P33" s="11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>
      <c r="A34" s="11"/>
      <c r="F34" s="1" t="s">
        <v>2333</v>
      </c>
      <c r="G34" s="167">
        <f>$X$11*$L$9/$G$9</f>
        <v>0.1706</v>
      </c>
      <c r="K34" s="1" t="s">
        <v>56</v>
      </c>
      <c r="L34" s="1" t="s">
        <v>4111</v>
      </c>
      <c r="P34" s="11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>
      <c r="A35" s="11"/>
      <c r="F35" s="1" t="s">
        <v>2333</v>
      </c>
      <c r="G35" s="167">
        <f>$X$12/$L$9</f>
        <v>0.1706</v>
      </c>
      <c r="K35" s="1" t="s">
        <v>4112</v>
      </c>
      <c r="P35" s="11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>
      <c r="A36" s="11"/>
      <c r="B36" s="1" t="s">
        <v>4165</v>
      </c>
      <c r="F36" s="1" t="s">
        <v>2333</v>
      </c>
      <c r="G36" s="171" t="str">
        <f>IF(G10&amp;G7="ADAKOPEL","BLOCK",IF(G10&amp;G7="TIDAK ADAKOPEL","0.5 s (Definite)",ROUND(((($G$14/$G$33)^0.02)-1)*($G$11/0.14),4)&amp;" (SI)"))</f>
        <v>0.5875 (SI)</v>
      </c>
      <c r="P36" s="11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>
      <c r="A38" s="11"/>
      <c r="B38" t="str">
        <f>"GI "&amp;$G$6</f>
        <v>GI PLTGU CILEGON BARU</v>
      </c>
      <c r="P38" s="11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>
      <c r="A39" s="11"/>
      <c r="B39" t="str">
        <f>"CT :"&amp;$G$9&amp;"/"&amp;$L$9</f>
        <v>CT :4000/1</v>
      </c>
      <c r="P39" s="11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>
      <c r="A40" s="11"/>
      <c r="B40" t="str">
        <f>"TSA : "&amp;$G$8&amp;"A"</f>
        <v>TSA : 3412A</v>
      </c>
      <c r="P40" s="11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>
      <c r="A41" s="11"/>
      <c r="B41" s="1" t="str">
        <f>"OCR"&amp;" prim:"&amp;G28&amp;"A ; sek:"&amp;round($G$29,3)&amp;"A atau "&amp;round($G$30,3)&amp;"pu"</f>
        <v>OCR prim:4094.4A ; sek:1.024A atau 1.024pu</v>
      </c>
      <c r="P41" s="11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>
      <c r="A42" s="11"/>
      <c r="B42" s="1" t="str">
        <f>"tms OCR: "&amp;$G$31</f>
        <v>tms OCR: 0.2917 (SI)</v>
      </c>
      <c r="P42" s="11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>
      <c r="A43" s="11"/>
      <c r="B43" s="1" t="str">
        <f>"GFR"&amp;" prim:"&amp;$G$33&amp;"A ; sek:"&amp;round($G$34,3)&amp;"A atau "&amp;round($G$35,3)&amp;"pu"</f>
        <v>GFR prim:682.4A ; sek:0.171A atau 0.171pu</v>
      </c>
      <c r="P43" s="11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>
      <c r="A44" s="11"/>
      <c r="B44" s="1" t="str">
        <f>"tms GFR: "&amp;$G$36</f>
        <v>tms GFR: 0.5875 (SI)</v>
      </c>
      <c r="P44" s="11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</sheetData>
  <mergeCells count="34">
    <mergeCell ref="X8:AA8"/>
    <mergeCell ref="AB8:AF8"/>
    <mergeCell ref="X9:AA9"/>
    <mergeCell ref="X11:AA11"/>
    <mergeCell ref="X12:AA12"/>
    <mergeCell ref="X13:AA13"/>
    <mergeCell ref="AB13:AF13"/>
    <mergeCell ref="X14:AA14"/>
    <mergeCell ref="A1:P1"/>
    <mergeCell ref="R1:AG1"/>
    <mergeCell ref="G6:M6"/>
    <mergeCell ref="X6:AA6"/>
    <mergeCell ref="G7:M7"/>
    <mergeCell ref="X7:AA7"/>
    <mergeCell ref="G8:L8"/>
    <mergeCell ref="G9:J9"/>
    <mergeCell ref="L9:M9"/>
    <mergeCell ref="G10:M10"/>
    <mergeCell ref="G11:L11"/>
    <mergeCell ref="G12:L12"/>
    <mergeCell ref="G13:L13"/>
    <mergeCell ref="G14:L14"/>
    <mergeCell ref="G33:J33"/>
    <mergeCell ref="G34:J34"/>
    <mergeCell ref="G35:J35"/>
    <mergeCell ref="K35:O35"/>
    <mergeCell ref="G36:J36"/>
    <mergeCell ref="G20:L20"/>
    <mergeCell ref="G21:L21"/>
    <mergeCell ref="G28:J28"/>
    <mergeCell ref="G29:J29"/>
    <mergeCell ref="G30:J30"/>
    <mergeCell ref="K30:O30"/>
    <mergeCell ref="G31:J31"/>
  </mergeCells>
  <dataValidations>
    <dataValidation type="list" allowBlank="1" sqref="G10">
      <formula1>"ADA,TIDAK ADA"</formula1>
    </dataValidation>
    <dataValidation type="list" allowBlank="1" sqref="G6">
      <formula1>IHS!$G$5:$G$1008</formula1>
    </dataValidation>
    <dataValidation type="list" allowBlank="1" sqref="G7">
      <formula1>"KOPEL,LINE"</formula1>
    </dataValidation>
    <dataValidation type="list" allowBlank="1" sqref="L9">
      <formula1>"1,5"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6" width="3.0"/>
    <col customWidth="1" min="27" max="27" width="7.13"/>
  </cols>
  <sheetData>
    <row r="1">
      <c r="A1" s="1" t="s">
        <v>2352</v>
      </c>
      <c r="E1" s="1" t="s">
        <v>2333</v>
      </c>
      <c r="F1" s="154" t="s">
        <v>1880</v>
      </c>
    </row>
    <row r="2">
      <c r="B2" s="1" t="s">
        <v>4181</v>
      </c>
      <c r="F2" s="1" t="s">
        <v>2333</v>
      </c>
      <c r="G2" s="17" t="str">
        <f>vlookup(F1,DB!$T$1:$AZ$1410,4,true)</f>
        <v>OHL-150kV-TACSR 2X410mm (2730A)</v>
      </c>
    </row>
    <row r="3">
      <c r="B3" s="1" t="s">
        <v>4089</v>
      </c>
      <c r="D3" s="174">
        <f>vlookup(F1,DB!$T$1:$AZ$1410,27,true)/(P3+1E-99)</f>
        <v>0.06330000296</v>
      </c>
      <c r="H3" s="1" t="s">
        <v>2355</v>
      </c>
      <c r="N3" s="1" t="s">
        <v>2395</v>
      </c>
      <c r="P3" s="17">
        <f>vlookup(F1,DB!$T$1:$AZ$1410,14,true)</f>
        <v>33.803</v>
      </c>
      <c r="S3" s="1" t="s">
        <v>49</v>
      </c>
      <c r="U3" s="1" t="s">
        <v>4089</v>
      </c>
      <c r="W3" s="174">
        <f t="shared" ref="W3:W6" si="1">D3*$P$3</f>
        <v>2.13973</v>
      </c>
      <c r="AA3" s="175" t="s">
        <v>4182</v>
      </c>
    </row>
    <row r="4">
      <c r="B4" s="1" t="s">
        <v>4090</v>
      </c>
      <c r="D4" s="174">
        <f>vlookup(F1,DB!$T$1:$AZ$1410,28,true)/(P3+1E-99)</f>
        <v>0.2581000207</v>
      </c>
      <c r="H4" s="1" t="s">
        <v>2355</v>
      </c>
      <c r="U4" s="1" t="s">
        <v>4090</v>
      </c>
      <c r="W4" s="174">
        <f t="shared" si="1"/>
        <v>8.724555</v>
      </c>
      <c r="AA4" s="175" t="s">
        <v>4182</v>
      </c>
    </row>
    <row r="5">
      <c r="B5" s="1" t="s">
        <v>4096</v>
      </c>
      <c r="D5" s="174">
        <f>vlookup(F1,DB!$T$1:$AZ$1410,29,true)/(P3+1E-99)</f>
        <v>0.213300003</v>
      </c>
      <c r="H5" s="1" t="s">
        <v>2355</v>
      </c>
      <c r="U5" s="1" t="s">
        <v>4096</v>
      </c>
      <c r="W5" s="174">
        <f t="shared" si="1"/>
        <v>7.21018</v>
      </c>
      <c r="AA5" s="175" t="s">
        <v>4182</v>
      </c>
    </row>
    <row r="6">
      <c r="B6" s="1" t="s">
        <v>4097</v>
      </c>
      <c r="D6" s="174">
        <f>vlookup(F1,DB!$T$1:$AZ$1410,30,true)/(P3+1E-99)</f>
        <v>0.7742999142</v>
      </c>
      <c r="H6" s="1" t="s">
        <v>2355</v>
      </c>
      <c r="U6" s="1" t="s">
        <v>4097</v>
      </c>
      <c r="W6" s="174">
        <f t="shared" si="1"/>
        <v>26.17366</v>
      </c>
      <c r="AA6" s="175" t="s">
        <v>4182</v>
      </c>
    </row>
    <row r="8">
      <c r="A8" s="1" t="s">
        <v>4063</v>
      </c>
      <c r="E8" s="1" t="s">
        <v>2333</v>
      </c>
      <c r="F8" s="121" t="s">
        <v>68</v>
      </c>
      <c r="N8" s="1" t="s">
        <v>4063</v>
      </c>
      <c r="R8" s="1" t="s">
        <v>2333</v>
      </c>
      <c r="S8" s="121" t="s">
        <v>625</v>
      </c>
    </row>
    <row r="9" hidden="1">
      <c r="A9" s="1" t="s">
        <v>2546</v>
      </c>
      <c r="E9" s="1" t="s">
        <v>2333</v>
      </c>
      <c r="F9" s="121" t="s">
        <v>2547</v>
      </c>
      <c r="N9" s="1" t="s">
        <v>2546</v>
      </c>
      <c r="R9" s="1" t="s">
        <v>2333</v>
      </c>
      <c r="S9" s="121" t="s">
        <v>2547</v>
      </c>
    </row>
    <row r="10" hidden="1">
      <c r="A10" s="1" t="s">
        <v>4170</v>
      </c>
      <c r="E10" s="1" t="s">
        <v>2333</v>
      </c>
      <c r="F10" s="23">
        <v>833.5</v>
      </c>
      <c r="L10" s="20" t="s">
        <v>56</v>
      </c>
      <c r="N10" s="1" t="s">
        <v>4170</v>
      </c>
      <c r="R10" s="1" t="s">
        <v>2333</v>
      </c>
      <c r="S10" s="23">
        <v>833.5</v>
      </c>
      <c r="Y10" s="20" t="s">
        <v>56</v>
      </c>
    </row>
    <row r="11" hidden="1">
      <c r="A11" s="1" t="s">
        <v>2339</v>
      </c>
      <c r="E11" s="1" t="s">
        <v>2333</v>
      </c>
      <c r="F11" s="23">
        <v>1000.0</v>
      </c>
      <c r="J11" s="24" t="s">
        <v>2340</v>
      </c>
      <c r="K11" s="25">
        <v>5.0</v>
      </c>
      <c r="N11" s="1" t="s">
        <v>2339</v>
      </c>
      <c r="R11" s="1" t="s">
        <v>2333</v>
      </c>
      <c r="S11" s="23">
        <v>1000.0</v>
      </c>
      <c r="W11" s="24" t="s">
        <v>2340</v>
      </c>
      <c r="X11" s="25">
        <v>5.0</v>
      </c>
    </row>
    <row r="12" hidden="1">
      <c r="A12" s="1" t="s">
        <v>4174</v>
      </c>
      <c r="E12" s="1" t="s">
        <v>2333</v>
      </c>
      <c r="F12" s="48">
        <f>if(F9="LINE",1,1.5)</f>
        <v>1</v>
      </c>
      <c r="L12" s="1" t="s">
        <v>2482</v>
      </c>
      <c r="N12" s="1" t="s">
        <v>4174</v>
      </c>
      <c r="R12" s="1" t="s">
        <v>2333</v>
      </c>
      <c r="S12" s="48">
        <f>if(S9="LINE",1,1.5)</f>
        <v>1</v>
      </c>
      <c r="Y12" s="1" t="s">
        <v>2482</v>
      </c>
    </row>
    <row r="13">
      <c r="A13" s="1" t="s">
        <v>4066</v>
      </c>
      <c r="E13" s="1" t="s">
        <v>2333</v>
      </c>
      <c r="F13" s="48">
        <f t="array" ref="F13">index(IHS!I:I,match(F8,IHS!G:G,0))</f>
        <v>150</v>
      </c>
      <c r="L13" s="126" t="s">
        <v>2349</v>
      </c>
      <c r="N13" s="1" t="s">
        <v>4066</v>
      </c>
      <c r="R13" s="1" t="s">
        <v>2333</v>
      </c>
      <c r="S13" s="48">
        <f t="array" ref="S13">index(IHS!I:I,match(S8,IHS!G:G,0))</f>
        <v>150</v>
      </c>
      <c r="Y13" s="126" t="s">
        <v>2349</v>
      </c>
    </row>
    <row r="14">
      <c r="A14" s="1" t="s">
        <v>4176</v>
      </c>
      <c r="E14" s="1" t="s">
        <v>2333</v>
      </c>
      <c r="F14" s="48">
        <f t="array" ref="F14">1000*index(IHS!Q:Q,match(F8,IHS!G:G,0))</f>
        <v>17470</v>
      </c>
      <c r="L14" s="20" t="s">
        <v>56</v>
      </c>
      <c r="N14" s="1" t="s">
        <v>4176</v>
      </c>
      <c r="R14" s="1" t="s">
        <v>2333</v>
      </c>
      <c r="S14" s="48">
        <f t="array" ref="S14">1000*index(IHS!Q:Q,match(S8,IHS!G:G,0))</f>
        <v>22020</v>
      </c>
      <c r="Y14" s="20" t="s">
        <v>56</v>
      </c>
      <c r="AA14">
        <f t="shared" ref="AA14:AA15" si="2">average(F14,S14)</f>
        <v>19745</v>
      </c>
    </row>
    <row r="15">
      <c r="A15" s="1" t="s">
        <v>4177</v>
      </c>
      <c r="E15" s="1" t="s">
        <v>2333</v>
      </c>
      <c r="F15" s="48">
        <f t="array" ref="F15">1000*index(IHS!P:P,match(F8,IHS!G:G,0))</f>
        <v>13930</v>
      </c>
      <c r="L15" s="20" t="s">
        <v>56</v>
      </c>
      <c r="N15" s="1" t="s">
        <v>4177</v>
      </c>
      <c r="R15" s="1" t="s">
        <v>2333</v>
      </c>
      <c r="S15" s="48">
        <f t="array" ref="S15">1000*index(IHS!P:P,match(S8,IHS!G:G,0))</f>
        <v>17320</v>
      </c>
      <c r="Y15" s="20" t="s">
        <v>56</v>
      </c>
      <c r="AA15">
        <f t="shared" si="2"/>
        <v>15625</v>
      </c>
    </row>
  </sheetData>
  <mergeCells count="29">
    <mergeCell ref="W4:Z4"/>
    <mergeCell ref="W5:Z5"/>
    <mergeCell ref="F1:T1"/>
    <mergeCell ref="G2:S2"/>
    <mergeCell ref="D3:G3"/>
    <mergeCell ref="P3:R3"/>
    <mergeCell ref="D4:G4"/>
    <mergeCell ref="D5:G5"/>
    <mergeCell ref="D6:G6"/>
    <mergeCell ref="S12:X12"/>
    <mergeCell ref="S13:X13"/>
    <mergeCell ref="S14:X14"/>
    <mergeCell ref="S15:X15"/>
    <mergeCell ref="W3:Z3"/>
    <mergeCell ref="W6:Z6"/>
    <mergeCell ref="S8:Y8"/>
    <mergeCell ref="S9:Y9"/>
    <mergeCell ref="S10:X10"/>
    <mergeCell ref="S11:V11"/>
    <mergeCell ref="X11:Y11"/>
    <mergeCell ref="F14:K14"/>
    <mergeCell ref="F15:K15"/>
    <mergeCell ref="F8:L8"/>
    <mergeCell ref="F9:L9"/>
    <mergeCell ref="F10:K10"/>
    <mergeCell ref="F11:I11"/>
    <mergeCell ref="K11:L11"/>
    <mergeCell ref="F12:K12"/>
    <mergeCell ref="F13:K13"/>
  </mergeCells>
  <dataValidations>
    <dataValidation type="list" allowBlank="1" sqref="F8 S8">
      <formula1>IHS!$G$5:$G$1008</formula1>
    </dataValidation>
    <dataValidation type="list" allowBlank="1" sqref="F9 S9">
      <formula1>"KOPEL,LINE"</formula1>
    </dataValidation>
    <dataValidation type="list" allowBlank="1" sqref="F1">
      <formula1>DB!$T:$T</formula1>
    </dataValidation>
    <dataValidation type="list" allowBlank="1" sqref="K11 X11">
      <formula1>"1,5"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52" width="3.0"/>
  </cols>
  <sheetData>
    <row r="1">
      <c r="A1" s="2" t="s">
        <v>2325</v>
      </c>
      <c r="N1" s="10" t="s">
        <v>2326</v>
      </c>
    </row>
    <row r="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</row>
    <row r="4">
      <c r="B4" s="2" t="s">
        <v>2327</v>
      </c>
    </row>
    <row r="6">
      <c r="C6" s="2" t="s">
        <v>2328</v>
      </c>
    </row>
    <row r="8">
      <c r="C8" s="12"/>
      <c r="D8" s="13"/>
      <c r="E8" s="14" t="s">
        <v>2329</v>
      </c>
      <c r="F8" s="13"/>
      <c r="G8" s="15"/>
      <c r="H8" s="13"/>
      <c r="I8" s="13"/>
      <c r="J8" s="14" t="s">
        <v>2330</v>
      </c>
      <c r="K8" s="13"/>
      <c r="L8" s="15"/>
      <c r="M8" s="13"/>
      <c r="N8" s="14" t="s">
        <v>2331</v>
      </c>
      <c r="O8" s="13"/>
      <c r="P8" s="16"/>
      <c r="R8" s="1" t="s">
        <v>2332</v>
      </c>
      <c r="T8" s="1" t="s">
        <v>2333</v>
      </c>
      <c r="U8" s="17" t="s">
        <v>96</v>
      </c>
      <c r="V8" s="18"/>
      <c r="W8" s="18"/>
      <c r="X8" s="18"/>
      <c r="AG8" s="1"/>
    </row>
    <row r="9">
      <c r="C9" s="16"/>
      <c r="G9" s="19"/>
      <c r="L9" s="19"/>
      <c r="M9" s="16"/>
      <c r="P9" s="16"/>
      <c r="R9" s="1" t="s">
        <v>2334</v>
      </c>
      <c r="T9" s="1" t="s">
        <v>2333</v>
      </c>
      <c r="U9" s="17" t="s">
        <v>100</v>
      </c>
      <c r="V9" s="18"/>
      <c r="W9" s="18"/>
      <c r="X9" s="18"/>
    </row>
    <row r="10">
      <c r="B10" s="20" t="s">
        <v>2332</v>
      </c>
      <c r="H10" s="16"/>
      <c r="L10" s="20" t="s">
        <v>2335</v>
      </c>
      <c r="O10" s="20" t="s">
        <v>2336</v>
      </c>
      <c r="R10" s="1" t="s">
        <v>2337</v>
      </c>
      <c r="T10" s="1" t="s">
        <v>2333</v>
      </c>
      <c r="U10" s="17" t="s">
        <v>1102</v>
      </c>
      <c r="V10" s="18"/>
      <c r="W10" s="18"/>
      <c r="X10" s="18"/>
    </row>
    <row r="11">
      <c r="B11" s="21" t="str">
        <f>U8</f>
        <v>ANGKE</v>
      </c>
      <c r="G11" s="19"/>
      <c r="H11" s="13"/>
      <c r="I11" s="1"/>
      <c r="K11" s="22"/>
      <c r="L11" s="21" t="str">
        <f>U11</f>
        <v>CSW</v>
      </c>
      <c r="O11" s="21" t="str">
        <f>U12</f>
        <v>TAMAN SAMBAS</v>
      </c>
      <c r="R11" s="1" t="s">
        <v>2335</v>
      </c>
      <c r="T11" s="1" t="s">
        <v>2333</v>
      </c>
      <c r="U11" s="17" t="s">
        <v>717</v>
      </c>
      <c r="V11" s="18"/>
      <c r="W11" s="18"/>
      <c r="X11" s="18"/>
    </row>
    <row r="12">
      <c r="H12" s="16"/>
      <c r="R12" s="1" t="s">
        <v>2336</v>
      </c>
      <c r="T12" s="1" t="s">
        <v>2333</v>
      </c>
      <c r="U12" s="17" t="s">
        <v>726</v>
      </c>
      <c r="V12" s="18"/>
      <c r="W12" s="18"/>
      <c r="X12" s="18"/>
    </row>
    <row r="13">
      <c r="G13" s="19"/>
      <c r="I13" s="1"/>
    </row>
    <row r="14">
      <c r="G14" s="19"/>
      <c r="H14" s="13"/>
      <c r="I14" s="14" t="s">
        <v>2338</v>
      </c>
      <c r="J14" s="13"/>
      <c r="K14" s="16"/>
      <c r="R14" s="1" t="s">
        <v>2339</v>
      </c>
      <c r="X14" s="1" t="s">
        <v>2333</v>
      </c>
      <c r="Y14" s="23">
        <v>3000.0</v>
      </c>
      <c r="AC14" s="24" t="s">
        <v>2340</v>
      </c>
      <c r="AD14" s="25">
        <v>1.0</v>
      </c>
    </row>
    <row r="15">
      <c r="H15" s="16"/>
      <c r="K15" s="16"/>
      <c r="R15" s="1" t="s">
        <v>2341</v>
      </c>
      <c r="X15" s="1" t="s">
        <v>2333</v>
      </c>
      <c r="Y15" s="23">
        <v>150000.0</v>
      </c>
      <c r="AC15" s="24" t="s">
        <v>2340</v>
      </c>
      <c r="AD15" s="25">
        <v>100.0</v>
      </c>
    </row>
    <row r="16">
      <c r="G16" s="20" t="s">
        <v>2334</v>
      </c>
      <c r="J16" s="20" t="s">
        <v>2337</v>
      </c>
      <c r="R16" s="1" t="s">
        <v>2342</v>
      </c>
      <c r="X16" s="1" t="s">
        <v>2333</v>
      </c>
      <c r="Y16" s="23">
        <v>42732.47</v>
      </c>
      <c r="AE16" s="20" t="s">
        <v>56</v>
      </c>
    </row>
    <row r="17">
      <c r="F17" s="21" t="str">
        <f>U9</f>
        <v>KARET</v>
      </c>
      <c r="K17" s="21" t="str">
        <f>U10</f>
        <v>KARET BARU</v>
      </c>
      <c r="R17" s="1" t="s">
        <v>2343</v>
      </c>
      <c r="X17" s="1" t="s">
        <v>2333</v>
      </c>
      <c r="Y17" s="23">
        <v>33903.92</v>
      </c>
      <c r="AE17" s="20" t="s">
        <v>56</v>
      </c>
    </row>
    <row r="18">
      <c r="C18" s="2"/>
      <c r="R18" s="1" t="s">
        <v>2344</v>
      </c>
      <c r="X18" s="1" t="s">
        <v>2333</v>
      </c>
      <c r="Y18" s="17">
        <v>12.5</v>
      </c>
      <c r="AB18" s="1" t="s">
        <v>2345</v>
      </c>
    </row>
    <row r="19">
      <c r="C19" s="2"/>
      <c r="R19" s="1" t="s">
        <v>2346</v>
      </c>
      <c r="X19" s="1" t="s">
        <v>2333</v>
      </c>
      <c r="Y19" s="17">
        <v>500.0</v>
      </c>
      <c r="AB19" s="1" t="s">
        <v>2347</v>
      </c>
    </row>
    <row r="20">
      <c r="C20" s="2"/>
      <c r="R20" s="1" t="s">
        <v>2348</v>
      </c>
      <c r="X20" s="1" t="s">
        <v>2333</v>
      </c>
      <c r="Y20" s="23">
        <v>150.0</v>
      </c>
      <c r="AA20" s="20" t="s">
        <v>2340</v>
      </c>
      <c r="AB20" s="25">
        <v>20.0</v>
      </c>
      <c r="AD20" s="1" t="s">
        <v>2349</v>
      </c>
    </row>
    <row r="21">
      <c r="C21" s="2"/>
    </row>
    <row r="22">
      <c r="B22" s="26"/>
      <c r="C22" s="27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7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</row>
    <row r="23">
      <c r="B23" s="26"/>
      <c r="C23" s="28" t="s">
        <v>2350</v>
      </c>
      <c r="H23" s="1" t="s">
        <v>4183</v>
      </c>
      <c r="W23" s="26"/>
      <c r="X23" s="28" t="s">
        <v>2351</v>
      </c>
      <c r="AC23" s="176" t="s">
        <v>4183</v>
      </c>
      <c r="AR23" s="26"/>
    </row>
    <row r="24">
      <c r="B24" s="26"/>
      <c r="C24" s="1" t="s">
        <v>2352</v>
      </c>
      <c r="G24" s="1" t="s">
        <v>2333</v>
      </c>
      <c r="H24" s="17" t="s">
        <v>4184</v>
      </c>
      <c r="W24" s="26"/>
      <c r="X24" s="1" t="s">
        <v>2352</v>
      </c>
      <c r="AB24" s="1" t="s">
        <v>2333</v>
      </c>
      <c r="AC24" s="17" t="s">
        <v>675</v>
      </c>
      <c r="AR24" s="26"/>
    </row>
    <row r="25">
      <c r="B25" s="26"/>
      <c r="D25" s="1" t="s">
        <v>2353</v>
      </c>
      <c r="H25" s="1" t="s">
        <v>2333</v>
      </c>
      <c r="I25" s="17" t="str">
        <f>PROSES!K20</f>
        <v>OHL-150kV-ZEBRA 2X484.5mm (1620A)</v>
      </c>
      <c r="W25" s="26"/>
      <c r="Y25" s="1" t="s">
        <v>2353</v>
      </c>
      <c r="AC25" s="1" t="s">
        <v>2333</v>
      </c>
      <c r="AD25" s="17" t="s">
        <v>3750</v>
      </c>
      <c r="AR25" s="26"/>
    </row>
    <row r="26">
      <c r="B26" s="26"/>
      <c r="D26" s="1" t="s">
        <v>2354</v>
      </c>
      <c r="F26" s="17">
        <v>0.0517</v>
      </c>
      <c r="J26" s="1" t="s">
        <v>2355</v>
      </c>
      <c r="P26" s="1" t="s">
        <v>2356</v>
      </c>
      <c r="R26" s="17">
        <v>16.44</v>
      </c>
      <c r="U26" s="1" t="s">
        <v>49</v>
      </c>
      <c r="W26" s="26"/>
      <c r="Y26" s="1" t="s">
        <v>2357</v>
      </c>
      <c r="AA26" s="17">
        <v>0.12669</v>
      </c>
      <c r="AE26" s="1" t="s">
        <v>2355</v>
      </c>
      <c r="AK26" s="1" t="s">
        <v>2358</v>
      </c>
      <c r="AM26" s="17">
        <v>14.9</v>
      </c>
      <c r="AP26" s="1" t="s">
        <v>49</v>
      </c>
      <c r="AR26" s="26"/>
    </row>
    <row r="27">
      <c r="B27" s="26"/>
      <c r="D27" s="1" t="s">
        <v>2359</v>
      </c>
      <c r="F27" s="30">
        <v>0.208</v>
      </c>
      <c r="J27" s="1" t="s">
        <v>2355</v>
      </c>
      <c r="P27" s="1" t="s">
        <v>2360</v>
      </c>
      <c r="R27" s="17">
        <f>PROSES!J20*1000</f>
        <v>1620</v>
      </c>
      <c r="U27" s="1" t="s">
        <v>56</v>
      </c>
      <c r="W27" s="26"/>
      <c r="Y27" s="1" t="s">
        <v>2361</v>
      </c>
      <c r="AA27" s="17">
        <v>0.3877</v>
      </c>
      <c r="AE27" s="1" t="s">
        <v>2355</v>
      </c>
      <c r="AR27" s="26"/>
    </row>
    <row r="28">
      <c r="B28" s="26"/>
      <c r="W28" s="26"/>
      <c r="AR28" s="26"/>
    </row>
    <row r="29" ht="19.5" customHeight="1">
      <c r="B29" s="26"/>
      <c r="D29" s="1" t="s">
        <v>2362</v>
      </c>
      <c r="H29" s="1" t="s">
        <v>2333</v>
      </c>
      <c r="I29" s="17"/>
      <c r="W29" s="26"/>
      <c r="Y29" s="1" t="s">
        <v>2362</v>
      </c>
      <c r="AC29" s="1" t="s">
        <v>2333</v>
      </c>
      <c r="AD29" s="17"/>
      <c r="AR29" s="26"/>
    </row>
    <row r="30">
      <c r="B30" s="26"/>
      <c r="D30" s="1" t="s">
        <v>2363</v>
      </c>
      <c r="F30" s="17"/>
      <c r="J30" s="1" t="s">
        <v>2355</v>
      </c>
      <c r="P30" s="1" t="s">
        <v>2364</v>
      </c>
      <c r="R30" s="17"/>
      <c r="U30" s="1" t="s">
        <v>49</v>
      </c>
      <c r="W30" s="26"/>
      <c r="Y30" s="1" t="s">
        <v>2365</v>
      </c>
      <c r="AA30" s="17"/>
      <c r="AE30" s="1" t="s">
        <v>2355</v>
      </c>
      <c r="AK30" s="1" t="s">
        <v>2366</v>
      </c>
      <c r="AM30" s="17"/>
      <c r="AP30" s="1" t="s">
        <v>49</v>
      </c>
      <c r="AR30" s="26"/>
    </row>
    <row r="31">
      <c r="B31" s="26"/>
      <c r="D31" s="1" t="s">
        <v>2367</v>
      </c>
      <c r="F31" s="17"/>
      <c r="J31" s="1" t="s">
        <v>2355</v>
      </c>
      <c r="P31" s="1" t="s">
        <v>2368</v>
      </c>
      <c r="R31" s="17"/>
      <c r="U31" s="1" t="s">
        <v>56</v>
      </c>
      <c r="W31" s="26"/>
      <c r="Y31" s="1" t="s">
        <v>2369</v>
      </c>
      <c r="AA31" s="17"/>
      <c r="AE31" s="1" t="s">
        <v>2355</v>
      </c>
      <c r="AR31" s="26"/>
    </row>
    <row r="32">
      <c r="B32" s="26"/>
      <c r="W32" s="26"/>
      <c r="AR32" s="26"/>
    </row>
    <row r="33">
      <c r="B33" s="26"/>
      <c r="D33" s="1" t="s">
        <v>2370</v>
      </c>
      <c r="H33" s="1" t="s">
        <v>2333</v>
      </c>
      <c r="I33" s="17"/>
      <c r="W33" s="26"/>
      <c r="Y33" s="1" t="s">
        <v>2370</v>
      </c>
      <c r="AC33" s="1" t="s">
        <v>2333</v>
      </c>
      <c r="AD33" s="17"/>
      <c r="AR33" s="26"/>
    </row>
    <row r="34">
      <c r="B34" s="26"/>
      <c r="D34" s="1" t="s">
        <v>2371</v>
      </c>
      <c r="F34" s="17"/>
      <c r="J34" s="1" t="s">
        <v>2355</v>
      </c>
      <c r="P34" s="1" t="s">
        <v>2372</v>
      </c>
      <c r="R34" s="17"/>
      <c r="U34" s="1" t="s">
        <v>49</v>
      </c>
      <c r="W34" s="26"/>
      <c r="Y34" s="1" t="s">
        <v>2373</v>
      </c>
      <c r="AA34" s="17"/>
      <c r="AE34" s="1" t="s">
        <v>2355</v>
      </c>
      <c r="AK34" s="1" t="s">
        <v>2374</v>
      </c>
      <c r="AM34" s="17"/>
      <c r="AP34" s="1" t="s">
        <v>49</v>
      </c>
      <c r="AR34" s="26"/>
    </row>
    <row r="35">
      <c r="B35" s="26"/>
      <c r="D35" s="1" t="s">
        <v>2375</v>
      </c>
      <c r="F35" s="17"/>
      <c r="J35" s="1" t="s">
        <v>2355</v>
      </c>
      <c r="P35" s="1" t="s">
        <v>2376</v>
      </c>
      <c r="R35" s="17"/>
      <c r="U35" s="1" t="s">
        <v>56</v>
      </c>
      <c r="W35" s="26"/>
      <c r="Y35" s="1" t="s">
        <v>2377</v>
      </c>
      <c r="AA35" s="17"/>
      <c r="AE35" s="1" t="s">
        <v>2355</v>
      </c>
      <c r="AR35" s="26"/>
    </row>
    <row r="36"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</row>
    <row r="37">
      <c r="B37" s="26"/>
      <c r="C37" s="28" t="s">
        <v>2378</v>
      </c>
      <c r="H37" s="176" t="s">
        <v>4183</v>
      </c>
      <c r="W37" s="26"/>
      <c r="X37" s="28" t="s">
        <v>2379</v>
      </c>
      <c r="AC37" s="176" t="s">
        <v>4185</v>
      </c>
      <c r="AR37" s="26"/>
    </row>
    <row r="38">
      <c r="B38" s="26"/>
      <c r="C38" s="1" t="s">
        <v>2352</v>
      </c>
      <c r="G38" s="1" t="s">
        <v>2333</v>
      </c>
      <c r="H38" s="17" t="s">
        <v>675</v>
      </c>
      <c r="W38" s="26"/>
      <c r="X38" s="1" t="s">
        <v>2352</v>
      </c>
      <c r="AB38" s="1" t="s">
        <v>2333</v>
      </c>
      <c r="AC38" s="17" t="s">
        <v>4010</v>
      </c>
      <c r="AR38" s="26"/>
    </row>
    <row r="39">
      <c r="B39" s="26"/>
      <c r="D39" s="1" t="s">
        <v>2353</v>
      </c>
      <c r="H39" s="1" t="s">
        <v>2333</v>
      </c>
      <c r="I39" s="17" t="s">
        <v>4186</v>
      </c>
      <c r="W39" s="26"/>
      <c r="Y39" s="1" t="s">
        <v>2353</v>
      </c>
      <c r="AC39" s="1" t="s">
        <v>2333</v>
      </c>
      <c r="AD39" s="17" t="s">
        <v>4009</v>
      </c>
      <c r="AR39" s="26"/>
    </row>
    <row r="40">
      <c r="B40" s="26"/>
      <c r="D40" s="1" t="s">
        <v>2380</v>
      </c>
      <c r="F40" s="17">
        <v>0.0565</v>
      </c>
      <c r="J40" s="1" t="s">
        <v>2355</v>
      </c>
      <c r="P40" s="1" t="s">
        <v>2381</v>
      </c>
      <c r="R40" s="17">
        <v>3.0</v>
      </c>
      <c r="U40" s="1" t="s">
        <v>49</v>
      </c>
      <c r="W40" s="26"/>
      <c r="Y40" s="1" t="s">
        <v>2382</v>
      </c>
      <c r="AA40" s="17">
        <v>0.12669</v>
      </c>
      <c r="AE40" s="1" t="s">
        <v>2355</v>
      </c>
      <c r="AK40" s="1" t="s">
        <v>2383</v>
      </c>
      <c r="AM40" s="17">
        <v>14.9</v>
      </c>
      <c r="AP40" s="1" t="s">
        <v>49</v>
      </c>
      <c r="AR40" s="26"/>
    </row>
    <row r="41">
      <c r="B41" s="26"/>
      <c r="D41" s="1" t="s">
        <v>2384</v>
      </c>
      <c r="F41" s="17">
        <v>0.1125</v>
      </c>
      <c r="J41" s="1" t="s">
        <v>2355</v>
      </c>
      <c r="W41" s="26"/>
      <c r="Y41" s="1" t="s">
        <v>2385</v>
      </c>
      <c r="AA41" s="17">
        <v>0.3877</v>
      </c>
      <c r="AE41" s="1" t="s">
        <v>2355</v>
      </c>
      <c r="AR41" s="26"/>
    </row>
    <row r="42">
      <c r="B42" s="26"/>
      <c r="W42" s="26"/>
      <c r="AR42" s="26"/>
    </row>
    <row r="43">
      <c r="B43" s="26"/>
      <c r="D43" s="1" t="s">
        <v>2362</v>
      </c>
      <c r="H43" s="1" t="s">
        <v>2333</v>
      </c>
      <c r="I43" s="17"/>
      <c r="W43" s="26"/>
      <c r="Y43" s="1" t="s">
        <v>2362</v>
      </c>
      <c r="AC43" s="1" t="s">
        <v>2333</v>
      </c>
      <c r="AD43" s="17"/>
      <c r="AR43" s="26"/>
    </row>
    <row r="44">
      <c r="B44" s="26"/>
      <c r="D44" s="1" t="s">
        <v>2386</v>
      </c>
      <c r="F44" s="17"/>
      <c r="J44" s="1" t="s">
        <v>2355</v>
      </c>
      <c r="P44" s="1" t="s">
        <v>2387</v>
      </c>
      <c r="R44" s="17"/>
      <c r="U44" s="1" t="s">
        <v>49</v>
      </c>
      <c r="W44" s="26"/>
      <c r="Y44" s="1" t="s">
        <v>2388</v>
      </c>
      <c r="AA44" s="17"/>
      <c r="AE44" s="1" t="s">
        <v>2355</v>
      </c>
      <c r="AK44" s="1" t="s">
        <v>2389</v>
      </c>
      <c r="AM44" s="17"/>
      <c r="AP44" s="1" t="s">
        <v>49</v>
      </c>
      <c r="AR44" s="26"/>
    </row>
    <row r="45">
      <c r="B45" s="26"/>
      <c r="D45" s="1" t="s">
        <v>2390</v>
      </c>
      <c r="F45" s="17"/>
      <c r="J45" s="1" t="s">
        <v>2355</v>
      </c>
      <c r="W45" s="26"/>
      <c r="Y45" s="1" t="s">
        <v>2391</v>
      </c>
      <c r="AA45" s="17"/>
      <c r="AE45" s="1" t="s">
        <v>2355</v>
      </c>
      <c r="AR45" s="26"/>
    </row>
    <row r="46">
      <c r="B46" s="26"/>
      <c r="W46" s="26"/>
      <c r="AR46" s="26"/>
    </row>
    <row r="47">
      <c r="B47" s="26"/>
      <c r="D47" s="1" t="s">
        <v>2370</v>
      </c>
      <c r="H47" s="1" t="s">
        <v>2333</v>
      </c>
      <c r="I47" s="17"/>
      <c r="W47" s="26"/>
      <c r="Y47" s="1" t="s">
        <v>2370</v>
      </c>
      <c r="AC47" s="1" t="s">
        <v>2333</v>
      </c>
      <c r="AD47" s="17"/>
      <c r="AR47" s="26"/>
    </row>
    <row r="48">
      <c r="B48" s="26"/>
      <c r="D48" s="1" t="s">
        <v>2392</v>
      </c>
      <c r="F48" s="17"/>
      <c r="J48" s="1" t="s">
        <v>2355</v>
      </c>
      <c r="P48" s="1" t="s">
        <v>2393</v>
      </c>
      <c r="R48" s="17"/>
      <c r="U48" s="1" t="s">
        <v>49</v>
      </c>
      <c r="W48" s="26"/>
      <c r="Y48" s="1" t="s">
        <v>2394</v>
      </c>
      <c r="AA48" s="17"/>
      <c r="AE48" s="1" t="s">
        <v>2355</v>
      </c>
      <c r="AK48" s="1" t="s">
        <v>2395</v>
      </c>
      <c r="AM48" s="17"/>
      <c r="AP48" s="1" t="s">
        <v>49</v>
      </c>
      <c r="AR48" s="26"/>
    </row>
    <row r="49">
      <c r="B49" s="26"/>
      <c r="D49" s="1" t="s">
        <v>2396</v>
      </c>
      <c r="F49" s="17"/>
      <c r="J49" s="1" t="s">
        <v>2355</v>
      </c>
      <c r="W49" s="26"/>
      <c r="Y49" s="1" t="s">
        <v>2397</v>
      </c>
      <c r="AA49" s="17"/>
      <c r="AE49" s="1" t="s">
        <v>2355</v>
      </c>
      <c r="AR49" s="26"/>
    </row>
    <row r="50"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</row>
    <row r="53">
      <c r="A53" s="11"/>
      <c r="B53" s="2" t="s">
        <v>2398</v>
      </c>
      <c r="AZ53" s="11"/>
    </row>
    <row r="54">
      <c r="A54" s="11"/>
      <c r="AZ54" s="11"/>
    </row>
    <row r="55">
      <c r="A55" s="11"/>
      <c r="C55" s="2" t="s">
        <v>2399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AZ55" s="11"/>
    </row>
    <row r="56">
      <c r="A56" s="11"/>
      <c r="C56" s="1" t="s">
        <v>2400</v>
      </c>
      <c r="E56" s="10" t="s">
        <v>2401</v>
      </c>
      <c r="F56" s="31">
        <f>(F26+0.15)*R26</f>
        <v>3.315948</v>
      </c>
      <c r="J56" s="32" t="s">
        <v>54</v>
      </c>
      <c r="K56" s="31"/>
      <c r="L56" s="31"/>
      <c r="M56" s="32" t="s">
        <v>2402</v>
      </c>
      <c r="N56" s="31"/>
      <c r="O56" s="33" t="s">
        <v>2401</v>
      </c>
      <c r="P56" s="31">
        <f>3*F27*R26</f>
        <v>10.25856</v>
      </c>
      <c r="T56" s="1" t="s">
        <v>54</v>
      </c>
      <c r="AZ56" s="11"/>
    </row>
    <row r="57">
      <c r="A57" s="11"/>
      <c r="C57" s="1" t="s">
        <v>2403</v>
      </c>
      <c r="E57" s="10" t="s">
        <v>2401</v>
      </c>
      <c r="F57" s="31">
        <f>(F30+0.15)*R30</f>
        <v>0</v>
      </c>
      <c r="J57" s="32" t="s">
        <v>54</v>
      </c>
      <c r="K57" s="31"/>
      <c r="L57" s="31"/>
      <c r="M57" s="32" t="s">
        <v>2404</v>
      </c>
      <c r="N57" s="31"/>
      <c r="O57" s="33" t="s">
        <v>2401</v>
      </c>
      <c r="P57" s="31">
        <f>3*F31*R30</f>
        <v>0</v>
      </c>
      <c r="T57" s="1" t="s">
        <v>54</v>
      </c>
      <c r="AZ57" s="11"/>
    </row>
    <row r="58">
      <c r="A58" s="11"/>
      <c r="C58" s="14" t="s">
        <v>2405</v>
      </c>
      <c r="D58" s="13"/>
      <c r="E58" s="34" t="s">
        <v>2401</v>
      </c>
      <c r="F58" s="35">
        <f>(F34+0.15)*R34</f>
        <v>0</v>
      </c>
      <c r="G58" s="13"/>
      <c r="H58" s="13"/>
      <c r="I58" s="13"/>
      <c r="J58" s="36" t="s">
        <v>54</v>
      </c>
      <c r="K58" s="35"/>
      <c r="L58" s="35"/>
      <c r="M58" s="36" t="s">
        <v>2406</v>
      </c>
      <c r="N58" s="35"/>
      <c r="O58" s="37" t="s">
        <v>2401</v>
      </c>
      <c r="P58" s="35">
        <f>3*F35*R34</f>
        <v>0</v>
      </c>
      <c r="Q58" s="13"/>
      <c r="R58" s="13"/>
      <c r="S58" s="13"/>
      <c r="T58" s="14" t="s">
        <v>54</v>
      </c>
      <c r="U58" s="13"/>
      <c r="V58" s="38" t="s">
        <v>2407</v>
      </c>
      <c r="AZ58" s="11"/>
    </row>
    <row r="59">
      <c r="A59" s="11"/>
      <c r="C59" s="1" t="s">
        <v>2408</v>
      </c>
      <c r="E59" s="10" t="s">
        <v>2401</v>
      </c>
      <c r="F59" s="31">
        <f>SUM(F56:I58)</f>
        <v>3.315948</v>
      </c>
      <c r="J59" s="1" t="s">
        <v>54</v>
      </c>
      <c r="M59" s="1" t="s">
        <v>2406</v>
      </c>
      <c r="O59" s="10" t="s">
        <v>2401</v>
      </c>
      <c r="P59" s="31">
        <f>SUM(P56:S58)</f>
        <v>10.25856</v>
      </c>
      <c r="T59" s="1" t="s">
        <v>54</v>
      </c>
      <c r="AZ59" s="11"/>
    </row>
    <row r="60">
      <c r="A60" s="11"/>
      <c r="C60" s="1" t="s">
        <v>2409</v>
      </c>
      <c r="E60" s="10" t="s">
        <v>2401</v>
      </c>
      <c r="F60" s="39" t="str">
        <f>COMPLEX(F59,P59)</f>
        <v>3.315948+10.25856i</v>
      </c>
      <c r="T60" s="1" t="s">
        <v>54</v>
      </c>
      <c r="X60" s="1" t="s">
        <v>2410</v>
      </c>
      <c r="Z60" s="10" t="s">
        <v>2401</v>
      </c>
      <c r="AA60" s="31">
        <f>imabs(F60)</f>
        <v>10.78116712</v>
      </c>
      <c r="AE60" s="1" t="s">
        <v>54</v>
      </c>
      <c r="AZ60" s="11"/>
    </row>
    <row r="61">
      <c r="A61" s="11"/>
      <c r="X61" s="1" t="s">
        <v>2411</v>
      </c>
      <c r="Z61" s="10" t="s">
        <v>2401</v>
      </c>
      <c r="AA61" s="31">
        <f>degrees(atan((imaginary(F60))/(IMREAL(F60))))</f>
        <v>72.08723869</v>
      </c>
      <c r="AE61" s="1" t="s">
        <v>2412</v>
      </c>
      <c r="AZ61" s="11"/>
    </row>
    <row r="62">
      <c r="A62" s="11"/>
      <c r="AZ62" s="11"/>
    </row>
    <row r="63">
      <c r="A63" s="11"/>
      <c r="C63" s="1" t="s">
        <v>2413</v>
      </c>
      <c r="E63" s="10" t="s">
        <v>2401</v>
      </c>
      <c r="F63" s="31">
        <f>F26*R26</f>
        <v>0.849948</v>
      </c>
      <c r="J63" s="32" t="s">
        <v>54</v>
      </c>
      <c r="K63" s="31"/>
      <c r="L63" s="31"/>
      <c r="M63" s="32" t="s">
        <v>2414</v>
      </c>
      <c r="N63" s="31"/>
      <c r="O63" s="33" t="s">
        <v>2401</v>
      </c>
      <c r="P63" s="31">
        <f>F27*R26</f>
        <v>3.41952</v>
      </c>
      <c r="T63" s="1" t="s">
        <v>54</v>
      </c>
      <c r="AH63" t="str">
        <f>IMAGE(F67)</f>
        <v/>
      </c>
      <c r="AZ63" s="11"/>
    </row>
    <row r="64">
      <c r="A64" s="11"/>
      <c r="C64" s="1" t="s">
        <v>2415</v>
      </c>
      <c r="E64" s="10" t="s">
        <v>2401</v>
      </c>
      <c r="F64" s="31">
        <f>F30*R30</f>
        <v>0</v>
      </c>
      <c r="J64" s="32" t="s">
        <v>54</v>
      </c>
      <c r="K64" s="31"/>
      <c r="L64" s="31"/>
      <c r="M64" s="32" t="s">
        <v>2416</v>
      </c>
      <c r="N64" s="31"/>
      <c r="O64" s="33" t="s">
        <v>2401</v>
      </c>
      <c r="P64" s="31">
        <f>F31*R30</f>
        <v>0</v>
      </c>
      <c r="T64" s="1" t="s">
        <v>54</v>
      </c>
      <c r="AZ64" s="11"/>
    </row>
    <row r="65">
      <c r="A65" s="11"/>
      <c r="C65" s="14" t="s">
        <v>2417</v>
      </c>
      <c r="D65" s="13"/>
      <c r="E65" s="34" t="s">
        <v>2401</v>
      </c>
      <c r="F65" s="35">
        <f>F34*R34</f>
        <v>0</v>
      </c>
      <c r="G65" s="13"/>
      <c r="H65" s="13"/>
      <c r="I65" s="13"/>
      <c r="J65" s="36" t="s">
        <v>54</v>
      </c>
      <c r="K65" s="35"/>
      <c r="L65" s="35"/>
      <c r="M65" s="36" t="s">
        <v>2418</v>
      </c>
      <c r="N65" s="35"/>
      <c r="O65" s="37" t="s">
        <v>2401</v>
      </c>
      <c r="P65" s="35">
        <f>F35*R34</f>
        <v>0</v>
      </c>
      <c r="Q65" s="13"/>
      <c r="R65" s="13"/>
      <c r="S65" s="13"/>
      <c r="T65" s="14" t="s">
        <v>54</v>
      </c>
      <c r="U65" s="13"/>
      <c r="V65" s="38" t="s">
        <v>2407</v>
      </c>
      <c r="X65" s="1" t="s">
        <v>2419</v>
      </c>
      <c r="Z65" s="10" t="s">
        <v>2401</v>
      </c>
      <c r="AA65">
        <f>MIN(R27,R31,R35)</f>
        <v>1620</v>
      </c>
      <c r="AE65" s="1" t="s">
        <v>2420</v>
      </c>
      <c r="AZ65" s="11"/>
    </row>
    <row r="66">
      <c r="A66" s="11"/>
      <c r="C66" s="1" t="s">
        <v>2421</v>
      </c>
      <c r="E66" s="10" t="s">
        <v>2401</v>
      </c>
      <c r="F66" s="31">
        <f>SUM(F63:I65)</f>
        <v>0.849948</v>
      </c>
      <c r="J66" s="32" t="s">
        <v>54</v>
      </c>
      <c r="K66" s="31"/>
      <c r="L66" s="31"/>
      <c r="M66" s="32" t="s">
        <v>2418</v>
      </c>
      <c r="N66" s="31"/>
      <c r="O66" s="33" t="s">
        <v>2401</v>
      </c>
      <c r="P66" s="31">
        <f>SUM(P63:S65)</f>
        <v>3.41952</v>
      </c>
      <c r="T66" s="1" t="s">
        <v>54</v>
      </c>
      <c r="X66" s="1" t="s">
        <v>2422</v>
      </c>
      <c r="Z66" s="10" t="s">
        <v>2401</v>
      </c>
      <c r="AA66">
        <f>R26+R30+R34</f>
        <v>16.44</v>
      </c>
      <c r="AE66" s="1" t="s">
        <v>2423</v>
      </c>
      <c r="AZ66" s="11"/>
    </row>
    <row r="67">
      <c r="A67" s="11"/>
      <c r="C67" s="1" t="s">
        <v>2424</v>
      </c>
      <c r="E67" s="10" t="s">
        <v>2401</v>
      </c>
      <c r="F67" s="39" t="str">
        <f>COMPLEX(F66,P66)</f>
        <v>0.849948+3.41952i</v>
      </c>
      <c r="T67" s="1" t="s">
        <v>54</v>
      </c>
      <c r="X67" s="1" t="s">
        <v>2425</v>
      </c>
      <c r="Z67" s="10" t="s">
        <v>2401</v>
      </c>
      <c r="AA67" s="31">
        <f>imabs(F67)</f>
        <v>3.5235676</v>
      </c>
      <c r="AE67" s="1" t="s">
        <v>54</v>
      </c>
      <c r="AZ67" s="11"/>
    </row>
    <row r="68">
      <c r="A68" s="11"/>
      <c r="X68" s="1" t="s">
        <v>2411</v>
      </c>
      <c r="Z68" s="10" t="s">
        <v>2401</v>
      </c>
      <c r="AA68" s="31">
        <f>degrees(atan((imaginary(F67))/(IMREAL(F67))))</f>
        <v>76.04155996</v>
      </c>
      <c r="AE68" s="1" t="s">
        <v>2412</v>
      </c>
      <c r="AZ68" s="11"/>
    </row>
    <row r="69">
      <c r="A69" s="11"/>
      <c r="AZ69" s="11"/>
    </row>
    <row r="70">
      <c r="A70" s="11"/>
      <c r="C70" s="2" t="s">
        <v>2426</v>
      </c>
      <c r="AZ70" s="11"/>
    </row>
    <row r="71">
      <c r="A71" s="11"/>
      <c r="C71" s="1" t="s">
        <v>2427</v>
      </c>
      <c r="E71" s="10" t="s">
        <v>2401</v>
      </c>
      <c r="F71" s="31">
        <f>F40*R40</f>
        <v>0.1695</v>
      </c>
      <c r="J71" s="32" t="s">
        <v>54</v>
      </c>
      <c r="K71" s="31"/>
      <c r="L71" s="31"/>
      <c r="M71" s="32" t="s">
        <v>2428</v>
      </c>
      <c r="N71" s="31"/>
      <c r="O71" s="33" t="s">
        <v>2401</v>
      </c>
      <c r="P71" s="31">
        <f>F41*R40</f>
        <v>0.3375</v>
      </c>
      <c r="T71" s="1" t="s">
        <v>54</v>
      </c>
      <c r="AZ71" s="11"/>
    </row>
    <row r="72">
      <c r="A72" s="11"/>
      <c r="C72" s="1" t="s">
        <v>2429</v>
      </c>
      <c r="E72" s="10" t="s">
        <v>2401</v>
      </c>
      <c r="F72" s="31">
        <f>F44*R44</f>
        <v>0</v>
      </c>
      <c r="J72" s="32" t="s">
        <v>54</v>
      </c>
      <c r="K72" s="31"/>
      <c r="L72" s="31"/>
      <c r="M72" s="32" t="s">
        <v>2430</v>
      </c>
      <c r="N72" s="31"/>
      <c r="O72" s="33" t="s">
        <v>2401</v>
      </c>
      <c r="P72" s="31">
        <f>F45*R44</f>
        <v>0</v>
      </c>
      <c r="T72" s="1" t="s">
        <v>54</v>
      </c>
      <c r="AZ72" s="11"/>
    </row>
    <row r="73">
      <c r="A73" s="11"/>
      <c r="C73" s="14" t="s">
        <v>2431</v>
      </c>
      <c r="D73" s="13"/>
      <c r="E73" s="34" t="s">
        <v>2401</v>
      </c>
      <c r="F73" s="35">
        <f>F48*R48</f>
        <v>0</v>
      </c>
      <c r="G73" s="13"/>
      <c r="H73" s="13"/>
      <c r="I73" s="13"/>
      <c r="J73" s="36" t="s">
        <v>54</v>
      </c>
      <c r="K73" s="35"/>
      <c r="L73" s="35"/>
      <c r="M73" s="36" t="s">
        <v>2432</v>
      </c>
      <c r="N73" s="35"/>
      <c r="O73" s="37" t="s">
        <v>2401</v>
      </c>
      <c r="P73" s="35">
        <f>F49*R48</f>
        <v>0</v>
      </c>
      <c r="Q73" s="13"/>
      <c r="R73" s="13"/>
      <c r="S73" s="13"/>
      <c r="T73" s="14" t="s">
        <v>54</v>
      </c>
      <c r="U73" s="13"/>
      <c r="V73" s="38" t="s">
        <v>2407</v>
      </c>
      <c r="AZ73" s="11"/>
    </row>
    <row r="74">
      <c r="A74" s="11"/>
      <c r="C74" s="1" t="s">
        <v>2433</v>
      </c>
      <c r="E74" s="10" t="s">
        <v>2401</v>
      </c>
      <c r="F74" s="31">
        <f>SUM(F71:I73)</f>
        <v>0.1695</v>
      </c>
      <c r="J74" s="32" t="s">
        <v>54</v>
      </c>
      <c r="K74" s="31"/>
      <c r="L74" s="31"/>
      <c r="M74" s="32" t="s">
        <v>2432</v>
      </c>
      <c r="N74" s="31"/>
      <c r="O74" s="33" t="s">
        <v>2401</v>
      </c>
      <c r="P74" s="31">
        <f>SUM(P71:S73)</f>
        <v>0.3375</v>
      </c>
      <c r="T74" s="1" t="s">
        <v>54</v>
      </c>
      <c r="X74" s="1" t="s">
        <v>2434</v>
      </c>
      <c r="Z74" s="10" t="s">
        <v>2401</v>
      </c>
      <c r="AA74">
        <f>R40+R44+R48</f>
        <v>3</v>
      </c>
      <c r="AE74" s="1" t="s">
        <v>2423</v>
      </c>
      <c r="AZ74" s="11"/>
    </row>
    <row r="75">
      <c r="A75" s="11"/>
      <c r="C75" s="1" t="s">
        <v>2435</v>
      </c>
      <c r="E75" s="10" t="s">
        <v>2401</v>
      </c>
      <c r="F75" s="39" t="str">
        <f>COMPLEX(F74,P74)</f>
        <v>0.1695+0.3375i</v>
      </c>
      <c r="T75" s="1" t="s">
        <v>54</v>
      </c>
      <c r="X75" s="1" t="s">
        <v>2436</v>
      </c>
      <c r="Z75" s="10" t="s">
        <v>2401</v>
      </c>
      <c r="AA75" s="31">
        <f>imabs(F75)</f>
        <v>0.3776724772</v>
      </c>
      <c r="AE75" s="1" t="s">
        <v>54</v>
      </c>
      <c r="AZ75" s="11"/>
    </row>
    <row r="76">
      <c r="A76" s="11"/>
      <c r="AZ76" s="11"/>
    </row>
    <row r="77">
      <c r="A77" s="11"/>
      <c r="C77" s="2" t="s">
        <v>2437</v>
      </c>
      <c r="AZ77" s="11"/>
    </row>
    <row r="78">
      <c r="A78" s="11"/>
      <c r="C78" s="1" t="s">
        <v>2438</v>
      </c>
      <c r="E78" s="10" t="s">
        <v>2401</v>
      </c>
      <c r="F78">
        <f>AA26*AM26</f>
        <v>1.887681</v>
      </c>
      <c r="J78" s="1" t="s">
        <v>54</v>
      </c>
      <c r="M78" s="1" t="s">
        <v>2439</v>
      </c>
      <c r="O78" s="10" t="s">
        <v>2401</v>
      </c>
      <c r="P78">
        <f>AA27*AM26</f>
        <v>5.77673</v>
      </c>
      <c r="T78" s="1" t="s">
        <v>54</v>
      </c>
      <c r="AZ78" s="11"/>
    </row>
    <row r="79">
      <c r="A79" s="11"/>
      <c r="C79" s="1" t="s">
        <v>2440</v>
      </c>
      <c r="E79" s="10" t="s">
        <v>2401</v>
      </c>
      <c r="F79">
        <f>AA30*AM30</f>
        <v>0</v>
      </c>
      <c r="J79" s="1" t="s">
        <v>54</v>
      </c>
      <c r="M79" s="1" t="s">
        <v>2441</v>
      </c>
      <c r="O79" s="10" t="s">
        <v>2401</v>
      </c>
      <c r="P79">
        <f>F52*R51</f>
        <v>0</v>
      </c>
      <c r="T79" s="1" t="s">
        <v>54</v>
      </c>
      <c r="AZ79" s="11"/>
    </row>
    <row r="80">
      <c r="A80" s="11"/>
      <c r="C80" s="14" t="s">
        <v>2442</v>
      </c>
      <c r="D80" s="13"/>
      <c r="E80" s="34" t="s">
        <v>2401</v>
      </c>
      <c r="F80" s="13">
        <f>AA34*AM34</f>
        <v>0</v>
      </c>
      <c r="G80" s="13"/>
      <c r="H80" s="13"/>
      <c r="I80" s="13"/>
      <c r="J80" s="14" t="s">
        <v>54</v>
      </c>
      <c r="K80" s="13"/>
      <c r="L80" s="13"/>
      <c r="M80" s="14" t="s">
        <v>2443</v>
      </c>
      <c r="N80" s="13"/>
      <c r="O80" s="34" t="s">
        <v>2401</v>
      </c>
      <c r="P80" s="13">
        <f>F56*R55</f>
        <v>0</v>
      </c>
      <c r="Q80" s="13"/>
      <c r="R80" s="13"/>
      <c r="S80" s="13"/>
      <c r="T80" s="14" t="s">
        <v>54</v>
      </c>
      <c r="U80" s="13"/>
      <c r="V80" s="38" t="s">
        <v>2407</v>
      </c>
      <c r="AZ80" s="11"/>
    </row>
    <row r="81">
      <c r="A81" s="11"/>
      <c r="C81" s="1" t="s">
        <v>2444</v>
      </c>
      <c r="E81" s="10" t="s">
        <v>2401</v>
      </c>
      <c r="F81">
        <f>SUM(F78:I80)</f>
        <v>1.887681</v>
      </c>
      <c r="J81" s="1" t="s">
        <v>54</v>
      </c>
      <c r="M81" s="1" t="s">
        <v>2443</v>
      </c>
      <c r="O81" s="10" t="s">
        <v>2401</v>
      </c>
      <c r="P81">
        <f>SUM(P78:S80)</f>
        <v>5.77673</v>
      </c>
      <c r="T81" s="1" t="s">
        <v>54</v>
      </c>
      <c r="X81" s="1" t="s">
        <v>2445</v>
      </c>
      <c r="Z81" s="10" t="s">
        <v>2401</v>
      </c>
      <c r="AA81">
        <f>AM26+AM30+AM34</f>
        <v>14.9</v>
      </c>
      <c r="AE81" s="1" t="s">
        <v>2423</v>
      </c>
      <c r="AZ81" s="11"/>
    </row>
    <row r="82">
      <c r="A82" s="11"/>
      <c r="C82" s="1" t="s">
        <v>2446</v>
      </c>
      <c r="E82" s="10" t="s">
        <v>2401</v>
      </c>
      <c r="F82" s="41" t="str">
        <f>COMPLEX(F81,P81)</f>
        <v>1.887681+5.77673i</v>
      </c>
      <c r="T82" s="1" t="s">
        <v>54</v>
      </c>
      <c r="X82" s="1" t="s">
        <v>2447</v>
      </c>
      <c r="Z82" s="10" t="s">
        <v>2401</v>
      </c>
      <c r="AA82">
        <f>imabs(F82)</f>
        <v>6.07733075</v>
      </c>
      <c r="AE82" s="1" t="s">
        <v>54</v>
      </c>
      <c r="AZ82" s="11"/>
    </row>
    <row r="83">
      <c r="A83" s="11"/>
      <c r="AZ83" s="11"/>
    </row>
    <row r="84">
      <c r="A84" s="11"/>
      <c r="C84" s="2" t="s">
        <v>2448</v>
      </c>
      <c r="AZ84" s="11"/>
    </row>
    <row r="85">
      <c r="A85" s="11"/>
      <c r="C85" s="1" t="s">
        <v>2449</v>
      </c>
      <c r="E85" s="10" t="s">
        <v>2401</v>
      </c>
      <c r="F85" s="31">
        <f>AA40*AM40</f>
        <v>1.887681</v>
      </c>
      <c r="J85" s="32" t="s">
        <v>54</v>
      </c>
      <c r="K85" s="31"/>
      <c r="L85" s="31"/>
      <c r="M85" s="32" t="s">
        <v>2450</v>
      </c>
      <c r="N85" s="31"/>
      <c r="O85" s="33" t="s">
        <v>2401</v>
      </c>
      <c r="P85" s="31">
        <f>AA41*AM40</f>
        <v>5.77673</v>
      </c>
      <c r="T85" s="32" t="s">
        <v>54</v>
      </c>
      <c r="U85" s="31"/>
      <c r="V85" s="31"/>
      <c r="W85" s="31"/>
      <c r="X85" s="31"/>
      <c r="Y85" s="31"/>
      <c r="Z85" s="31"/>
      <c r="AA85" s="31"/>
      <c r="AB85" s="31"/>
      <c r="AC85" s="31"/>
      <c r="AD85" s="31"/>
      <c r="AZ85" s="11"/>
    </row>
    <row r="86">
      <c r="A86" s="11"/>
      <c r="C86" s="1" t="s">
        <v>2451</v>
      </c>
      <c r="E86" s="10" t="s">
        <v>2401</v>
      </c>
      <c r="F86" s="31">
        <f>AA44*AM44</f>
        <v>0</v>
      </c>
      <c r="J86" s="32" t="s">
        <v>54</v>
      </c>
      <c r="K86" s="31"/>
      <c r="L86" s="31"/>
      <c r="M86" s="32" t="s">
        <v>2452</v>
      </c>
      <c r="N86" s="31"/>
      <c r="O86" s="33" t="s">
        <v>2401</v>
      </c>
      <c r="P86" s="31">
        <f>AA45*AM44</f>
        <v>0</v>
      </c>
      <c r="T86" s="32" t="s">
        <v>54</v>
      </c>
      <c r="U86" s="31"/>
      <c r="V86" s="31"/>
      <c r="W86" s="31"/>
      <c r="X86" s="31"/>
      <c r="Y86" s="31"/>
      <c r="Z86" s="31"/>
      <c r="AA86" s="31"/>
      <c r="AB86" s="31"/>
      <c r="AC86" s="31"/>
      <c r="AD86" s="31"/>
      <c r="AZ86" s="11"/>
    </row>
    <row r="87">
      <c r="A87" s="11"/>
      <c r="C87" s="14" t="s">
        <v>2453</v>
      </c>
      <c r="D87" s="13"/>
      <c r="E87" s="34" t="s">
        <v>2401</v>
      </c>
      <c r="F87" s="35">
        <f>AA48*AM48</f>
        <v>0</v>
      </c>
      <c r="G87" s="13"/>
      <c r="H87" s="13"/>
      <c r="I87" s="13"/>
      <c r="J87" s="36" t="s">
        <v>54</v>
      </c>
      <c r="K87" s="35"/>
      <c r="L87" s="35"/>
      <c r="M87" s="36" t="s">
        <v>2454</v>
      </c>
      <c r="N87" s="35"/>
      <c r="O87" s="37" t="s">
        <v>2401</v>
      </c>
      <c r="P87" s="35">
        <f>AA49*AM48</f>
        <v>0</v>
      </c>
      <c r="Q87" s="13"/>
      <c r="R87" s="13"/>
      <c r="S87" s="13"/>
      <c r="T87" s="36" t="s">
        <v>54</v>
      </c>
      <c r="U87" s="35"/>
      <c r="V87" s="42" t="s">
        <v>2407</v>
      </c>
      <c r="W87" s="31"/>
      <c r="X87" s="31"/>
      <c r="Y87" s="31"/>
      <c r="Z87" s="31"/>
      <c r="AA87" s="31"/>
      <c r="AB87" s="31"/>
      <c r="AC87" s="31"/>
      <c r="AD87" s="31"/>
      <c r="AZ87" s="11"/>
    </row>
    <row r="88">
      <c r="A88" s="11"/>
      <c r="C88" s="1" t="s">
        <v>2455</v>
      </c>
      <c r="E88" s="10" t="s">
        <v>2401</v>
      </c>
      <c r="F88" s="31">
        <f>SUM(F85:I87)</f>
        <v>1.887681</v>
      </c>
      <c r="J88" s="32" t="s">
        <v>54</v>
      </c>
      <c r="K88" s="31"/>
      <c r="L88" s="31"/>
      <c r="M88" s="32" t="s">
        <v>2454</v>
      </c>
      <c r="N88" s="31"/>
      <c r="O88" s="33" t="s">
        <v>2401</v>
      </c>
      <c r="P88" s="31">
        <f>SUM(P85:S87)</f>
        <v>5.77673</v>
      </c>
      <c r="T88" s="32" t="s">
        <v>54</v>
      </c>
      <c r="U88" s="31"/>
      <c r="W88" s="31"/>
      <c r="X88" s="32" t="s">
        <v>2456</v>
      </c>
      <c r="Y88" s="31"/>
      <c r="Z88" s="33" t="s">
        <v>2401</v>
      </c>
      <c r="AA88" s="31">
        <f>AM40+AM44+AM48</f>
        <v>14.9</v>
      </c>
      <c r="AE88" s="1" t="s">
        <v>2423</v>
      </c>
      <c r="AZ88" s="11"/>
    </row>
    <row r="89">
      <c r="A89" s="11"/>
      <c r="C89" s="1" t="s">
        <v>2457</v>
      </c>
      <c r="E89" s="10" t="s">
        <v>2401</v>
      </c>
      <c r="F89" s="39" t="str">
        <f>COMPLEX(F88,P88)</f>
        <v>1.887681+5.77673i</v>
      </c>
      <c r="T89" s="32" t="s">
        <v>54</v>
      </c>
      <c r="U89" s="31"/>
      <c r="V89" s="31"/>
      <c r="W89" s="31"/>
      <c r="X89" s="32" t="s">
        <v>2458</v>
      </c>
      <c r="Y89" s="31"/>
      <c r="Z89" s="33" t="s">
        <v>2401</v>
      </c>
      <c r="AA89" s="31">
        <f>imabs(F89)</f>
        <v>6.07733075</v>
      </c>
      <c r="AE89" s="1" t="s">
        <v>54</v>
      </c>
      <c r="AZ89" s="11"/>
    </row>
    <row r="90">
      <c r="A90" s="11"/>
      <c r="AZ90" s="11"/>
    </row>
    <row r="91">
      <c r="A91" s="11"/>
      <c r="C91" s="2" t="s">
        <v>2459</v>
      </c>
      <c r="AZ91" s="11"/>
    </row>
    <row r="92">
      <c r="A92" s="11"/>
      <c r="C92" s="1" t="s">
        <v>2460</v>
      </c>
      <c r="E92" s="10" t="s">
        <v>2401</v>
      </c>
      <c r="F92" s="43" t="str">
        <f>COMPLEX(0,Y18*Y20^2/Y19/100)</f>
        <v>5.625i</v>
      </c>
      <c r="J92" s="1" t="s">
        <v>54</v>
      </c>
      <c r="AZ92" s="11"/>
    </row>
    <row r="93">
      <c r="A93" s="11"/>
      <c r="AZ93" s="11"/>
    </row>
    <row r="94">
      <c r="A94" s="11"/>
      <c r="C94" s="1" t="s">
        <v>2461</v>
      </c>
      <c r="E94" s="10" t="s">
        <v>2401</v>
      </c>
      <c r="F94" s="44">
        <f>(Y14/AD14)/(Y15/AD15)</f>
        <v>2</v>
      </c>
      <c r="AZ94" s="11"/>
    </row>
    <row r="95">
      <c r="A95" s="11"/>
      <c r="AZ95" s="11"/>
    </row>
    <row r="96">
      <c r="A96" s="11"/>
      <c r="C96" s="2" t="s">
        <v>2462</v>
      </c>
      <c r="J96" s="1" t="s">
        <v>2463</v>
      </c>
      <c r="L96" s="10" t="s">
        <v>2401</v>
      </c>
      <c r="M96" s="45">
        <f>AA67</f>
        <v>3.5235676</v>
      </c>
      <c r="Q96" s="1" t="s">
        <v>2464</v>
      </c>
      <c r="V96" s="1" t="s">
        <v>2465</v>
      </c>
      <c r="X96" s="10" t="s">
        <v>2401</v>
      </c>
      <c r="Y96" s="45">
        <f>F94*AA67</f>
        <v>7.0471352</v>
      </c>
      <c r="AC96" s="1" t="s">
        <v>2466</v>
      </c>
      <c r="AZ96" s="11"/>
    </row>
    <row r="97">
      <c r="A97" s="11"/>
      <c r="J97" s="1" t="s">
        <v>2467</v>
      </c>
      <c r="L97" s="10" t="s">
        <v>2401</v>
      </c>
      <c r="M97" s="46">
        <f>P66</f>
        <v>3.41952</v>
      </c>
      <c r="Q97" s="1" t="s">
        <v>2464</v>
      </c>
      <c r="V97" s="1" t="s">
        <v>2468</v>
      </c>
      <c r="X97" s="10" t="s">
        <v>2401</v>
      </c>
      <c r="Y97" s="46">
        <f>M97*F94</f>
        <v>6.83904</v>
      </c>
      <c r="AC97" s="1" t="s">
        <v>2466</v>
      </c>
      <c r="AZ97" s="11"/>
    </row>
    <row r="98">
      <c r="A98" s="11"/>
      <c r="J98" s="1" t="s">
        <v>2469</v>
      </c>
      <c r="L98" s="10" t="s">
        <v>2401</v>
      </c>
      <c r="M98" s="45">
        <f>AA68</f>
        <v>76.04155996</v>
      </c>
      <c r="Q98" s="1" t="s">
        <v>2470</v>
      </c>
      <c r="V98" s="1" t="s">
        <v>2469</v>
      </c>
      <c r="X98" s="10" t="s">
        <v>2401</v>
      </c>
      <c r="Y98" s="46">
        <f>M98</f>
        <v>76.04155996</v>
      </c>
      <c r="AC98" s="1" t="s">
        <v>2470</v>
      </c>
      <c r="AZ98" s="11"/>
    </row>
    <row r="99">
      <c r="A99" s="11"/>
      <c r="AZ99" s="11"/>
    </row>
    <row r="100">
      <c r="A100" s="11"/>
      <c r="C100" s="2" t="s">
        <v>2471</v>
      </c>
      <c r="AZ100" s="11"/>
    </row>
    <row r="101">
      <c r="A101" s="11"/>
      <c r="C101" s="1" t="s">
        <v>2472</v>
      </c>
      <c r="G101" s="10" t="s">
        <v>2401</v>
      </c>
      <c r="H101" t="str">
        <f>imdiv(imsub(F60,F67),improduct(3,F67))</f>
        <v>0.68414876729066-0.0703341765916964i</v>
      </c>
      <c r="Q101" s="1" t="s">
        <v>2473</v>
      </c>
      <c r="R101" s="1" t="s">
        <v>2472</v>
      </c>
      <c r="U101" s="10" t="s">
        <v>2401</v>
      </c>
      <c r="V101" s="46">
        <f>imabs(H101)</f>
        <v>0.6877546308</v>
      </c>
      <c r="AZ101" s="11"/>
    </row>
    <row r="102">
      <c r="A102" s="11"/>
      <c r="R102" s="1" t="s">
        <v>2474</v>
      </c>
      <c r="U102" s="10" t="s">
        <v>2401</v>
      </c>
      <c r="V102" s="46">
        <f>degrees(atan((imaginary(H101))/(IMREAL(H101))))</f>
        <v>-5.869693736</v>
      </c>
      <c r="Y102" s="1" t="s">
        <v>55</v>
      </c>
      <c r="AZ102" s="11"/>
    </row>
    <row r="103">
      <c r="A103" s="11"/>
      <c r="C103" s="1"/>
      <c r="AZ103" s="11"/>
    </row>
    <row r="104">
      <c r="A104" s="11"/>
      <c r="C104" s="1"/>
      <c r="AZ104" s="11"/>
    </row>
    <row r="105">
      <c r="A105" s="11"/>
      <c r="C105" s="2" t="s">
        <v>2475</v>
      </c>
      <c r="AZ105" s="11"/>
    </row>
    <row r="106">
      <c r="A106" s="11"/>
      <c r="D106" s="2" t="s">
        <v>2476</v>
      </c>
      <c r="E106" s="47"/>
      <c r="F106" s="48"/>
      <c r="G106" s="48"/>
      <c r="H106" s="48"/>
      <c r="I106" s="48"/>
      <c r="J106" s="1"/>
      <c r="O106" s="1"/>
      <c r="Q106" s="1"/>
      <c r="R106" s="48"/>
      <c r="S106" s="49"/>
      <c r="T106" s="49"/>
      <c r="U106" s="49"/>
      <c r="V106" s="32"/>
      <c r="AZ106" s="11"/>
    </row>
    <row r="107">
      <c r="A107" s="11"/>
      <c r="D107" s="1" t="s">
        <v>2477</v>
      </c>
      <c r="F107" s="10" t="s">
        <v>2401</v>
      </c>
      <c r="G107" s="50">
        <f>0.8*AA67</f>
        <v>2.81885408</v>
      </c>
      <c r="K107" s="1" t="s">
        <v>2464</v>
      </c>
      <c r="W107" s="1" t="s">
        <v>2478</v>
      </c>
      <c r="Y107" s="10" t="s">
        <v>2401</v>
      </c>
      <c r="Z107" s="50">
        <f>G107*F94</f>
        <v>5.63770816</v>
      </c>
      <c r="AD107" s="1" t="s">
        <v>2466</v>
      </c>
      <c r="AZ107" s="11"/>
    </row>
    <row r="108">
      <c r="A108" s="11"/>
      <c r="D108" s="1" t="s">
        <v>2479</v>
      </c>
      <c r="F108" s="10" t="s">
        <v>2401</v>
      </c>
      <c r="G108" s="50">
        <f>0.8*P66</f>
        <v>2.735616</v>
      </c>
      <c r="K108" s="1" t="s">
        <v>2464</v>
      </c>
      <c r="W108" s="1" t="s">
        <v>2480</v>
      </c>
      <c r="Y108" s="10" t="s">
        <v>2401</v>
      </c>
      <c r="Z108" s="50">
        <f t="shared" ref="Z108:Z109" si="1">G108*F94</f>
        <v>5.471232</v>
      </c>
      <c r="AD108" s="1" t="s">
        <v>2466</v>
      </c>
      <c r="AZ108" s="11"/>
    </row>
    <row r="109">
      <c r="A109" s="11"/>
      <c r="W109" s="1" t="s">
        <v>2481</v>
      </c>
      <c r="Y109" s="10" t="s">
        <v>2401</v>
      </c>
      <c r="Z109" s="50">
        <f t="shared" si="1"/>
        <v>0</v>
      </c>
      <c r="AD109" s="1" t="s">
        <v>2482</v>
      </c>
      <c r="AZ109" s="11"/>
    </row>
    <row r="110">
      <c r="A110" s="11"/>
      <c r="D110" s="2"/>
      <c r="AZ110" s="11"/>
    </row>
    <row r="111">
      <c r="A111" s="11"/>
      <c r="D111" s="2" t="s">
        <v>2483</v>
      </c>
      <c r="AZ111" s="11"/>
    </row>
    <row r="112">
      <c r="A112" s="11"/>
      <c r="D112" s="1" t="s">
        <v>2484</v>
      </c>
      <c r="G112" s="10" t="s">
        <v>2401</v>
      </c>
      <c r="H112" t="str">
        <f>improduct(1.2,F67)</f>
        <v>1.0199376+4.103424i</v>
      </c>
      <c r="N112" s="10" t="s">
        <v>2401</v>
      </c>
      <c r="O112" s="31">
        <f t="shared" ref="O112:O117" si="2">imabs(H112)</f>
        <v>4.22828112</v>
      </c>
      <c r="R112" s="1" t="s">
        <v>2464</v>
      </c>
      <c r="AZ112" s="11"/>
    </row>
    <row r="113">
      <c r="A113" s="11"/>
      <c r="D113" s="1" t="s">
        <v>2485</v>
      </c>
      <c r="G113" s="10" t="s">
        <v>2401</v>
      </c>
      <c r="H113" t="str">
        <f>IMPRODUCT(0.8,(imsum(F67,improduct(0.8,F75))))</f>
        <v>0.7884384+2.951616i</v>
      </c>
      <c r="N113" s="10" t="s">
        <v>2401</v>
      </c>
      <c r="O113" s="31">
        <f t="shared" si="2"/>
        <v>3.05510591</v>
      </c>
      <c r="R113" s="1" t="s">
        <v>2464</v>
      </c>
      <c r="AZ113" s="11"/>
    </row>
    <row r="114">
      <c r="A114" s="11"/>
      <c r="D114" s="1" t="s">
        <v>2486</v>
      </c>
      <c r="G114" s="10" t="s">
        <v>2401</v>
      </c>
      <c r="H114" t="str">
        <f>improduct(0.8,((imsum(F67,improduct(0.5,F92)))))</f>
        <v>0.6799584+4.985616i</v>
      </c>
      <c r="N114" s="10" t="s">
        <v>2401</v>
      </c>
      <c r="O114" s="31">
        <f t="shared" si="2"/>
        <v>5.031770099</v>
      </c>
      <c r="R114" s="1" t="s">
        <v>2464</v>
      </c>
      <c r="AZ114" s="11"/>
    </row>
    <row r="115">
      <c r="A115" s="11"/>
      <c r="D115" s="1" t="s">
        <v>2487</v>
      </c>
      <c r="G115" s="10" t="s">
        <v>2401</v>
      </c>
      <c r="H115" t="str">
        <f>(imsum(F67,improduct(0.8,F75)))</f>
        <v>0.985548+3.68952i</v>
      </c>
      <c r="N115" s="10" t="s">
        <v>2401</v>
      </c>
      <c r="O115" s="31">
        <f t="shared" si="2"/>
        <v>3.818882388</v>
      </c>
      <c r="R115" s="1" t="s">
        <v>2464</v>
      </c>
      <c r="AZ115" s="11"/>
    </row>
    <row r="116">
      <c r="A116" s="11"/>
      <c r="D116" s="1" t="s">
        <v>2488</v>
      </c>
      <c r="G116" s="10" t="s">
        <v>2401</v>
      </c>
      <c r="H116" t="str">
        <f>if(O112&gt;O113,H112,H113)</f>
        <v>1.0199376+4.103424i</v>
      </c>
      <c r="N116" s="10" t="s">
        <v>2401</v>
      </c>
      <c r="O116" s="31">
        <f t="shared" si="2"/>
        <v>4.22828112</v>
      </c>
      <c r="R116" s="1" t="s">
        <v>2464</v>
      </c>
      <c r="AZ116" s="11"/>
    </row>
    <row r="117">
      <c r="A117" s="11"/>
      <c r="D117" s="14" t="s">
        <v>2489</v>
      </c>
      <c r="E117" s="13"/>
      <c r="F117" s="13"/>
      <c r="G117" s="34" t="s">
        <v>2401</v>
      </c>
      <c r="H117" s="13" t="str">
        <f>if(O116&lt;O114,H116,H114)</f>
        <v>1.0199376+4.103424i</v>
      </c>
      <c r="I117" s="13"/>
      <c r="J117" s="13"/>
      <c r="K117" s="13"/>
      <c r="L117" s="13"/>
      <c r="M117" s="13"/>
      <c r="N117" s="34" t="s">
        <v>2401</v>
      </c>
      <c r="O117" s="35">
        <f t="shared" si="2"/>
        <v>4.22828112</v>
      </c>
      <c r="P117" s="13"/>
      <c r="Q117" s="13"/>
      <c r="R117" s="14" t="s">
        <v>2464</v>
      </c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Z117" s="11"/>
    </row>
    <row r="118">
      <c r="A118" s="11"/>
      <c r="D118" s="1" t="s">
        <v>2490</v>
      </c>
      <c r="G118" s="10" t="s">
        <v>2401</v>
      </c>
      <c r="H118" s="1" t="str">
        <f>H117</f>
        <v>1.0199376+4.103424i</v>
      </c>
      <c r="N118" s="10" t="s">
        <v>2401</v>
      </c>
      <c r="O118" s="46">
        <f>O117</f>
        <v>4.22828112</v>
      </c>
      <c r="R118" s="1" t="s">
        <v>2464</v>
      </c>
      <c r="W118" s="1" t="s">
        <v>2491</v>
      </c>
      <c r="Y118" s="10" t="s">
        <v>2401</v>
      </c>
      <c r="Z118" s="46">
        <f>O118*F94</f>
        <v>8.45656224</v>
      </c>
      <c r="AD118" s="1" t="s">
        <v>2466</v>
      </c>
      <c r="AZ118" s="11"/>
    </row>
    <row r="119">
      <c r="A119" s="11"/>
      <c r="D119" s="1" t="s">
        <v>2492</v>
      </c>
      <c r="G119" s="10" t="s">
        <v>2401</v>
      </c>
      <c r="N119" s="10" t="s">
        <v>2401</v>
      </c>
      <c r="O119" s="46">
        <f>imaginary(H118)</f>
        <v>4.103424</v>
      </c>
      <c r="R119" s="1" t="s">
        <v>2464</v>
      </c>
      <c r="W119" s="1" t="s">
        <v>2493</v>
      </c>
      <c r="Y119" s="10" t="s">
        <v>2401</v>
      </c>
      <c r="Z119" s="46">
        <f>O119*F94</f>
        <v>8.206848</v>
      </c>
      <c r="AD119" s="1" t="s">
        <v>2466</v>
      </c>
      <c r="AZ119" s="11"/>
    </row>
    <row r="120">
      <c r="A120" s="11"/>
      <c r="W120" s="1" t="s">
        <v>2494</v>
      </c>
      <c r="Y120" s="10" t="s">
        <v>2401</v>
      </c>
      <c r="Z120" s="50">
        <f>if(((O118-AA67)&lt;(0.8*AA75)),0.4,0.8)</f>
        <v>0.8</v>
      </c>
      <c r="AD120" s="1" t="s">
        <v>2482</v>
      </c>
      <c r="AZ120" s="11"/>
    </row>
    <row r="121">
      <c r="A121" s="11"/>
      <c r="D121" s="2" t="s">
        <v>2495</v>
      </c>
      <c r="AZ121" s="11"/>
    </row>
    <row r="122">
      <c r="A122" s="11"/>
      <c r="D122" s="1" t="s">
        <v>2496</v>
      </c>
      <c r="G122" s="10" t="s">
        <v>2401</v>
      </c>
      <c r="H122" s="1">
        <v>1.0</v>
      </c>
      <c r="K122" s="1"/>
      <c r="AZ122" s="11"/>
    </row>
    <row r="123">
      <c r="A123" s="11"/>
      <c r="D123" s="1" t="s">
        <v>2497</v>
      </c>
      <c r="G123" s="10" t="s">
        <v>2401</v>
      </c>
      <c r="H123" t="str">
        <f>improduct(1.2,imsum(F67,F82))</f>
        <v>3.2851548+11.0355i</v>
      </c>
      <c r="N123" s="10" t="s">
        <v>2401</v>
      </c>
      <c r="O123" s="31">
        <f t="shared" ref="O123:O130" si="3">imabs(H123)</f>
        <v>11.51410015</v>
      </c>
      <c r="R123" s="1" t="s">
        <v>2464</v>
      </c>
      <c r="AZ123" s="11"/>
    </row>
    <row r="124">
      <c r="A124" s="11"/>
      <c r="D124" s="1" t="s">
        <v>2498</v>
      </c>
      <c r="G124" s="10" t="s">
        <v>2401</v>
      </c>
      <c r="H124" t="str">
        <f>improduct(0.8,(imsum(F67,improduct(1.2,H122,F82))))</f>
        <v>2.49213216+8.2812768i</v>
      </c>
      <c r="N124" s="10" t="s">
        <v>2401</v>
      </c>
      <c r="O124" s="31">
        <f t="shared" si="3"/>
        <v>8.648136686</v>
      </c>
      <c r="R124" s="1" t="s">
        <v>2464</v>
      </c>
      <c r="AZ124" s="11"/>
    </row>
    <row r="125">
      <c r="A125" s="11"/>
      <c r="D125" s="1" t="s">
        <v>2499</v>
      </c>
      <c r="G125" s="10" t="s">
        <v>2401</v>
      </c>
      <c r="H125" s="1" t="str">
        <f>improduct(0.8,(imsum(F67,improduct(H122,0.8,imsum(F82,improduct(0.8,F89))))))</f>
        <v>2.854566912+9.39040896i</v>
      </c>
      <c r="N125" s="10" t="s">
        <v>2401</v>
      </c>
      <c r="O125" s="31">
        <f t="shared" si="3"/>
        <v>9.814699827</v>
      </c>
      <c r="R125" s="1" t="s">
        <v>2464</v>
      </c>
      <c r="AZ125" s="11"/>
    </row>
    <row r="126">
      <c r="A126" s="11"/>
      <c r="D126" s="1" t="s">
        <v>2486</v>
      </c>
      <c r="G126" s="10" t="s">
        <v>2401</v>
      </c>
      <c r="H126" t="str">
        <f>improduct(0.8,imsum(F67,improduct(0.8,F92)))</f>
        <v>0.6799584+6.335616i</v>
      </c>
      <c r="N126" s="10" t="s">
        <v>2401</v>
      </c>
      <c r="O126" s="31">
        <f t="shared" si="3"/>
        <v>6.371999178</v>
      </c>
      <c r="R126" s="1" t="s">
        <v>2464</v>
      </c>
      <c r="AZ126" s="11"/>
    </row>
    <row r="127">
      <c r="A127" s="11"/>
      <c r="D127" s="1" t="s">
        <v>2500</v>
      </c>
      <c r="G127" s="10" t="s">
        <v>2401</v>
      </c>
      <c r="H127" t="str">
        <f>imsum(F67,improduct(H122,0.8,imsum(F82,improduct(0.8,F89))))</f>
        <v>3.56820864+11.7380112i</v>
      </c>
      <c r="N127" s="10" t="s">
        <v>2401</v>
      </c>
      <c r="O127" s="31">
        <f t="shared" si="3"/>
        <v>12.26837478</v>
      </c>
      <c r="R127" s="1" t="s">
        <v>2464</v>
      </c>
      <c r="AZ127" s="11"/>
    </row>
    <row r="128">
      <c r="A128" s="11"/>
      <c r="D128" s="1" t="s">
        <v>2501</v>
      </c>
      <c r="G128" s="10" t="s">
        <v>2401</v>
      </c>
      <c r="H128" t="str">
        <f>if(O124&gt;O125,H124,H125)</f>
        <v>2.854566912+9.39040896i</v>
      </c>
      <c r="N128" s="10" t="s">
        <v>2401</v>
      </c>
      <c r="O128" s="31">
        <f t="shared" si="3"/>
        <v>9.814699827</v>
      </c>
      <c r="R128" s="1" t="s">
        <v>2464</v>
      </c>
      <c r="AZ128" s="11"/>
    </row>
    <row r="129">
      <c r="A129" s="11"/>
      <c r="D129" s="1" t="s">
        <v>2502</v>
      </c>
      <c r="G129" s="10" t="s">
        <v>2401</v>
      </c>
      <c r="H129" t="str">
        <f>if(O128&gt;O123,H128,H123)</f>
        <v>3.2851548+11.0355i</v>
      </c>
      <c r="N129" s="10" t="s">
        <v>2401</v>
      </c>
      <c r="O129" s="31">
        <f t="shared" si="3"/>
        <v>11.51410015</v>
      </c>
      <c r="R129" s="1" t="s">
        <v>2464</v>
      </c>
      <c r="AZ129" s="11"/>
    </row>
    <row r="130">
      <c r="A130" s="11"/>
      <c r="D130" s="14" t="s">
        <v>2503</v>
      </c>
      <c r="E130" s="13"/>
      <c r="F130" s="13"/>
      <c r="G130" s="34" t="s">
        <v>2401</v>
      </c>
      <c r="H130" s="13" t="str">
        <f>if(O129&gt;O126,H126,H129)</f>
        <v>0.6799584+6.335616i</v>
      </c>
      <c r="I130" s="13"/>
      <c r="J130" s="13"/>
      <c r="K130" s="13"/>
      <c r="L130" s="13"/>
      <c r="M130" s="13"/>
      <c r="N130" s="34" t="s">
        <v>2401</v>
      </c>
      <c r="O130" s="35">
        <f t="shared" si="3"/>
        <v>6.371999178</v>
      </c>
      <c r="P130" s="13"/>
      <c r="Q130" s="13"/>
      <c r="R130" s="14" t="s">
        <v>2464</v>
      </c>
      <c r="S130" s="13"/>
      <c r="T130" s="13"/>
      <c r="U130" s="13"/>
      <c r="V130" s="13"/>
      <c r="W130" s="14"/>
      <c r="X130" s="13"/>
      <c r="Y130" s="13"/>
      <c r="Z130" s="13"/>
      <c r="AA130" s="13"/>
      <c r="AB130" s="13"/>
      <c r="AC130" s="13"/>
      <c r="AD130" s="13"/>
      <c r="AE130" s="13"/>
      <c r="AF130" s="13"/>
      <c r="AZ130" s="11"/>
    </row>
    <row r="131">
      <c r="A131" s="11"/>
      <c r="D131" s="1" t="s">
        <v>2503</v>
      </c>
      <c r="G131" s="10" t="s">
        <v>2401</v>
      </c>
      <c r="H131" s="1" t="str">
        <f>H130</f>
        <v>0.6799584+6.335616i</v>
      </c>
      <c r="N131" s="10" t="s">
        <v>2401</v>
      </c>
      <c r="O131" s="46">
        <f>O130</f>
        <v>6.371999178</v>
      </c>
      <c r="R131" s="1" t="s">
        <v>2464</v>
      </c>
      <c r="W131" s="1" t="s">
        <v>2504</v>
      </c>
      <c r="Y131" s="10" t="s">
        <v>2401</v>
      </c>
      <c r="Z131" s="46">
        <f>O131*F94</f>
        <v>12.74399836</v>
      </c>
      <c r="AD131" s="1" t="s">
        <v>2466</v>
      </c>
      <c r="AZ131" s="11"/>
    </row>
    <row r="132">
      <c r="A132" s="11"/>
      <c r="D132" s="1" t="s">
        <v>2505</v>
      </c>
      <c r="G132" s="10" t="s">
        <v>2401</v>
      </c>
      <c r="N132" s="10" t="s">
        <v>2401</v>
      </c>
      <c r="O132" s="46">
        <f>imaginary(H131)</f>
        <v>6.335616</v>
      </c>
      <c r="R132" s="1" t="s">
        <v>2464</v>
      </c>
      <c r="W132" s="1" t="s">
        <v>2506</v>
      </c>
      <c r="Y132" s="10" t="s">
        <v>2401</v>
      </c>
      <c r="Z132" s="46">
        <f>O132*F94</f>
        <v>12.671232</v>
      </c>
      <c r="AD132" s="1" t="s">
        <v>2466</v>
      </c>
      <c r="AZ132" s="11"/>
    </row>
    <row r="133">
      <c r="A133" s="11"/>
      <c r="D133" s="1" t="s">
        <v>2507</v>
      </c>
      <c r="W133" s="1" t="s">
        <v>2508</v>
      </c>
      <c r="Y133" s="10" t="s">
        <v>2401</v>
      </c>
      <c r="Z133" s="50">
        <f>if(O127&gt;O129,1.2,1.6)</f>
        <v>1.2</v>
      </c>
      <c r="AD133" s="1" t="s">
        <v>2482</v>
      </c>
      <c r="AZ133" s="11"/>
    </row>
    <row r="134">
      <c r="A134" s="11"/>
      <c r="AZ134" s="11"/>
    </row>
    <row r="135">
      <c r="A135" s="11"/>
      <c r="C135" s="2" t="s">
        <v>2509</v>
      </c>
      <c r="AZ135" s="11"/>
    </row>
    <row r="136">
      <c r="A136" s="11"/>
      <c r="AZ136" s="11"/>
    </row>
    <row r="137">
      <c r="A137" s="11"/>
      <c r="D137" s="1" t="s">
        <v>2510</v>
      </c>
      <c r="J137" s="10" t="s">
        <v>2401</v>
      </c>
      <c r="K137">
        <f>if(Y14&gt;R27,R27,Y14)</f>
        <v>1620</v>
      </c>
      <c r="N137" s="1" t="s">
        <v>56</v>
      </c>
      <c r="AZ137" s="11"/>
    </row>
    <row r="138">
      <c r="A138" s="11"/>
      <c r="D138" s="1" t="s">
        <v>2511</v>
      </c>
      <c r="J138" s="10" t="s">
        <v>2401</v>
      </c>
      <c r="K138" s="46">
        <f>Y15/sqrt(3)/K137</f>
        <v>53.45835826</v>
      </c>
      <c r="N138" s="1" t="s">
        <v>2464</v>
      </c>
      <c r="Q138" s="10" t="s">
        <v>2401</v>
      </c>
      <c r="R138" s="46">
        <f>K138*$F$94</f>
        <v>106.9167165</v>
      </c>
      <c r="U138" s="1" t="s">
        <v>2466</v>
      </c>
      <c r="AZ138" s="11"/>
    </row>
    <row r="139">
      <c r="A139" s="11"/>
      <c r="D139" s="1"/>
      <c r="AZ139" s="11"/>
    </row>
    <row r="140">
      <c r="A140" s="11"/>
      <c r="D140" s="1" t="s">
        <v>2512</v>
      </c>
      <c r="J140" s="10" t="s">
        <v>2401</v>
      </c>
      <c r="K140" s="1">
        <f>8*(Y15=500000)+3*(Y15=150000)+1.5*(Y15=75000)</f>
        <v>3</v>
      </c>
      <c r="N140" s="1" t="s">
        <v>2513</v>
      </c>
      <c r="AZ140" s="11"/>
    </row>
    <row r="141">
      <c r="A141" s="11"/>
      <c r="D141" s="1"/>
      <c r="AZ141" s="11"/>
    </row>
    <row r="142">
      <c r="A142" s="11"/>
      <c r="D142" s="1" t="s">
        <v>2514</v>
      </c>
      <c r="AZ142" s="11"/>
    </row>
    <row r="143">
      <c r="A143" s="11"/>
      <c r="H143" s="1" t="s">
        <v>2515</v>
      </c>
      <c r="J143" s="10" t="s">
        <v>2401</v>
      </c>
      <c r="K143" s="31">
        <f>0.4*K138</f>
        <v>21.3833433</v>
      </c>
      <c r="N143" s="1" t="s">
        <v>2464</v>
      </c>
      <c r="Q143" s="10" t="s">
        <v>2401</v>
      </c>
      <c r="R143" s="31">
        <f t="shared" ref="R143:R144" si="4">K143*$F$94</f>
        <v>42.76668661</v>
      </c>
      <c r="U143" s="1" t="s">
        <v>2466</v>
      </c>
      <c r="AZ143" s="11"/>
    </row>
    <row r="144">
      <c r="A144" s="11"/>
      <c r="H144" s="1" t="s">
        <v>2516</v>
      </c>
      <c r="J144" s="10" t="s">
        <v>2401</v>
      </c>
      <c r="K144" s="31">
        <f>0.2*K138</f>
        <v>10.69167165</v>
      </c>
      <c r="N144" s="1" t="s">
        <v>2464</v>
      </c>
      <c r="Q144" s="10" t="s">
        <v>2401</v>
      </c>
      <c r="R144" s="31">
        <f t="shared" si="4"/>
        <v>21.3833433</v>
      </c>
      <c r="U144" s="1" t="s">
        <v>2466</v>
      </c>
      <c r="AZ144" s="11"/>
    </row>
    <row r="145">
      <c r="A145" s="11"/>
      <c r="AZ145" s="11"/>
    </row>
    <row r="146">
      <c r="A146" s="11"/>
      <c r="D146" s="1" t="s">
        <v>2517</v>
      </c>
      <c r="AZ146" s="11"/>
    </row>
    <row r="147">
      <c r="A147" s="11"/>
      <c r="H147" s="1" t="s">
        <v>2515</v>
      </c>
      <c r="J147" s="10" t="s">
        <v>2401</v>
      </c>
      <c r="K147" s="31">
        <f>28710*K140/((0.5*sqrt(3)*Y16)^1.4)</f>
        <v>0.03463780539</v>
      </c>
      <c r="N147" s="1" t="s">
        <v>2464</v>
      </c>
      <c r="Q147" s="10" t="s">
        <v>2401</v>
      </c>
      <c r="R147" s="31">
        <f t="shared" ref="R147:R148" si="5">K147*$F$94</f>
        <v>0.06927561079</v>
      </c>
      <c r="U147" s="1" t="s">
        <v>2466</v>
      </c>
      <c r="AZ147" s="11"/>
    </row>
    <row r="148">
      <c r="A148" s="11"/>
      <c r="H148" s="1" t="s">
        <v>2516</v>
      </c>
      <c r="J148" s="10" t="s">
        <v>2401</v>
      </c>
      <c r="K148" s="31">
        <f>0.2*K144</f>
        <v>2.13833433</v>
      </c>
      <c r="N148" s="1" t="s">
        <v>2464</v>
      </c>
      <c r="Q148" s="10" t="s">
        <v>2401</v>
      </c>
      <c r="R148" s="31">
        <f t="shared" si="5"/>
        <v>4.276668661</v>
      </c>
      <c r="U148" s="1" t="s">
        <v>2466</v>
      </c>
      <c r="AZ148" s="11"/>
    </row>
    <row r="149">
      <c r="A149" s="11"/>
      <c r="AZ149" s="11"/>
    </row>
    <row r="150">
      <c r="A150" s="11"/>
      <c r="D150" s="1" t="s">
        <v>2509</v>
      </c>
      <c r="AZ150" s="11"/>
    </row>
    <row r="151">
      <c r="A151" s="11"/>
      <c r="H151" s="1" t="s">
        <v>2515</v>
      </c>
      <c r="J151" s="10" t="s">
        <v>2401</v>
      </c>
      <c r="K151" s="31">
        <f>K138-K143</f>
        <v>32.07501495</v>
      </c>
      <c r="N151" s="1" t="s">
        <v>2464</v>
      </c>
      <c r="Q151" s="10" t="s">
        <v>2401</v>
      </c>
      <c r="R151" s="31">
        <f t="shared" ref="R151:R152" si="6">K151*$F$94</f>
        <v>64.15002991</v>
      </c>
      <c r="U151" s="1" t="s">
        <v>2466</v>
      </c>
      <c r="AZ151" s="11"/>
    </row>
    <row r="152">
      <c r="A152" s="11"/>
      <c r="H152" s="1" t="s">
        <v>2516</v>
      </c>
      <c r="J152" s="10" t="s">
        <v>2401</v>
      </c>
      <c r="K152" s="31">
        <f>K138-K144</f>
        <v>42.76668661</v>
      </c>
      <c r="N152" s="1" t="s">
        <v>2464</v>
      </c>
      <c r="Q152" s="10" t="s">
        <v>2401</v>
      </c>
      <c r="R152" s="31">
        <f t="shared" si="6"/>
        <v>85.53337321</v>
      </c>
      <c r="U152" s="1" t="s">
        <v>2466</v>
      </c>
      <c r="AZ152" s="11"/>
    </row>
    <row r="153">
      <c r="A153" s="11"/>
      <c r="AZ153" s="11"/>
    </row>
    <row r="154">
      <c r="A154" s="11"/>
      <c r="N154" s="1"/>
      <c r="AZ154" s="11"/>
    </row>
    <row r="155">
      <c r="A155" s="11"/>
      <c r="D155" s="1" t="s">
        <v>2518</v>
      </c>
      <c r="AZ155" s="11"/>
    </row>
    <row r="156">
      <c r="A156" s="11"/>
      <c r="H156" s="1" t="s">
        <v>2519</v>
      </c>
      <c r="J156" s="10" t="s">
        <v>2401</v>
      </c>
      <c r="K156" s="46">
        <f t="shared" ref="K156:K157" si="7">K157*0.8</f>
        <v>16.42240766</v>
      </c>
      <c r="N156" s="1" t="s">
        <v>2464</v>
      </c>
      <c r="Q156" s="10" t="s">
        <v>2401</v>
      </c>
      <c r="R156" s="46">
        <f t="shared" ref="R156:R158" si="8">K156*$F$94</f>
        <v>32.84481531</v>
      </c>
      <c r="U156" s="1" t="s">
        <v>2466</v>
      </c>
      <c r="AZ156" s="11"/>
    </row>
    <row r="157">
      <c r="A157" s="11"/>
      <c r="H157" s="1" t="s">
        <v>2520</v>
      </c>
      <c r="J157" s="10" t="s">
        <v>2401</v>
      </c>
      <c r="K157" s="46">
        <f t="shared" si="7"/>
        <v>20.52800957</v>
      </c>
      <c r="N157" s="1" t="s">
        <v>2464</v>
      </c>
      <c r="Q157" s="10" t="s">
        <v>2401</v>
      </c>
      <c r="R157" s="46">
        <f t="shared" si="8"/>
        <v>41.05601914</v>
      </c>
      <c r="U157" s="1" t="s">
        <v>2466</v>
      </c>
      <c r="AZ157" s="11"/>
    </row>
    <row r="158">
      <c r="A158" s="11"/>
      <c r="H158" s="1" t="s">
        <v>2507</v>
      </c>
      <c r="J158" s="10" t="s">
        <v>2401</v>
      </c>
      <c r="K158" s="46">
        <f>0.8*K151</f>
        <v>25.66001196</v>
      </c>
      <c r="N158" s="1" t="s">
        <v>2464</v>
      </c>
      <c r="Q158" s="10" t="s">
        <v>2401</v>
      </c>
      <c r="R158" s="46">
        <f t="shared" si="8"/>
        <v>51.32002393</v>
      </c>
      <c r="U158" s="1" t="s">
        <v>2466</v>
      </c>
      <c r="AZ158" s="11"/>
    </row>
    <row r="159">
      <c r="A159" s="11"/>
      <c r="AZ159" s="11"/>
    </row>
    <row r="160">
      <c r="A160" s="11"/>
      <c r="D160" s="1" t="s">
        <v>2521</v>
      </c>
      <c r="AZ160" s="11"/>
    </row>
    <row r="161">
      <c r="A161" s="11"/>
      <c r="H161" s="1" t="s">
        <v>2519</v>
      </c>
      <c r="J161" s="10" t="s">
        <v>2401</v>
      </c>
      <c r="K161" s="46">
        <f t="shared" ref="K161:K162" si="9">K162*0.8</f>
        <v>17.10667464</v>
      </c>
      <c r="N161" s="1" t="s">
        <v>2464</v>
      </c>
      <c r="Q161" s="10" t="s">
        <v>2401</v>
      </c>
      <c r="R161" s="46">
        <f t="shared" ref="R161:R163" si="10">K161*$F$94</f>
        <v>34.21334929</v>
      </c>
      <c r="U161" s="1" t="s">
        <v>2466</v>
      </c>
      <c r="AZ161" s="11"/>
    </row>
    <row r="162">
      <c r="A162" s="11"/>
      <c r="H162" s="1" t="s">
        <v>2520</v>
      </c>
      <c r="J162" s="10" t="s">
        <v>2401</v>
      </c>
      <c r="K162" s="46">
        <f t="shared" si="9"/>
        <v>21.3833433</v>
      </c>
      <c r="N162" s="1" t="s">
        <v>2464</v>
      </c>
      <c r="Q162" s="10" t="s">
        <v>2401</v>
      </c>
      <c r="R162" s="46">
        <f t="shared" si="10"/>
        <v>42.76668661</v>
      </c>
      <c r="U162" s="1" t="s">
        <v>2466</v>
      </c>
      <c r="AZ162" s="11"/>
    </row>
    <row r="163">
      <c r="A163" s="11"/>
      <c r="H163" s="1" t="s">
        <v>2507</v>
      </c>
      <c r="J163" s="10" t="s">
        <v>2401</v>
      </c>
      <c r="K163" s="46">
        <f>0.5*K138</f>
        <v>26.72917913</v>
      </c>
      <c r="N163" s="1" t="s">
        <v>2464</v>
      </c>
      <c r="Q163" s="10" t="s">
        <v>2401</v>
      </c>
      <c r="R163" s="46">
        <f t="shared" si="10"/>
        <v>53.45835826</v>
      </c>
      <c r="U163" s="1" t="s">
        <v>2466</v>
      </c>
      <c r="AZ163" s="11"/>
    </row>
    <row r="164">
      <c r="A164" s="11"/>
      <c r="AZ164" s="11"/>
    </row>
    <row r="165">
      <c r="A165" s="11"/>
      <c r="AZ165" s="11"/>
    </row>
    <row r="166">
      <c r="A166" s="11"/>
      <c r="AZ166" s="11"/>
    </row>
    <row r="167">
      <c r="A167" s="11"/>
      <c r="C167" s="2" t="s">
        <v>2522</v>
      </c>
      <c r="AZ167" s="11"/>
    </row>
    <row r="168">
      <c r="A168" s="11"/>
      <c r="D168" s="1" t="s">
        <v>2511</v>
      </c>
      <c r="J168" s="10" t="s">
        <v>2401</v>
      </c>
      <c r="K168" s="46">
        <f>Y15/sqrt(3)/K137</f>
        <v>53.45835826</v>
      </c>
      <c r="N168" s="1" t="s">
        <v>2464</v>
      </c>
      <c r="Q168" s="10" t="s">
        <v>2401</v>
      </c>
      <c r="R168" s="46">
        <f t="shared" ref="R168:R169" si="11">K168*$F$94</f>
        <v>106.9167165</v>
      </c>
      <c r="U168" s="1" t="s">
        <v>2466</v>
      </c>
      <c r="AZ168" s="11"/>
    </row>
    <row r="169">
      <c r="A169" s="11"/>
      <c r="D169" s="1" t="s">
        <v>2523</v>
      </c>
      <c r="J169" s="10" t="s">
        <v>2401</v>
      </c>
      <c r="K169" s="46">
        <f>K168*0.866*0.51</f>
        <v>23.61041851</v>
      </c>
      <c r="N169" s="1" t="s">
        <v>2464</v>
      </c>
      <c r="Q169" s="10" t="s">
        <v>2401</v>
      </c>
      <c r="R169" s="46">
        <f t="shared" si="11"/>
        <v>47.22083702</v>
      </c>
      <c r="U169" s="1" t="s">
        <v>2466</v>
      </c>
      <c r="AZ169" s="11"/>
    </row>
    <row r="170">
      <c r="A170" s="11"/>
      <c r="AZ170" s="11"/>
    </row>
    <row r="171">
      <c r="A171" s="11"/>
      <c r="AZ171" s="11"/>
    </row>
    <row r="172">
      <c r="A172" s="11"/>
      <c r="AZ172" s="11"/>
    </row>
    <row r="173">
      <c r="A173" s="11"/>
      <c r="C173" s="2" t="s">
        <v>2524</v>
      </c>
      <c r="AZ173" s="11"/>
    </row>
    <row r="174">
      <c r="A174" s="11"/>
      <c r="D174" s="1" t="s">
        <v>2525</v>
      </c>
      <c r="J174" s="10" t="s">
        <v>2401</v>
      </c>
      <c r="K174" s="46">
        <f>0.3*K158</f>
        <v>7.698003589</v>
      </c>
      <c r="N174" s="1" t="s">
        <v>2464</v>
      </c>
      <c r="Q174" s="10" t="s">
        <v>2401</v>
      </c>
      <c r="R174" s="46">
        <f t="shared" ref="R174:R177" si="12">K174*$F$94</f>
        <v>15.39600718</v>
      </c>
      <c r="U174" s="1" t="s">
        <v>2466</v>
      </c>
      <c r="AZ174" s="11"/>
    </row>
    <row r="175">
      <c r="A175" s="11"/>
      <c r="D175" s="1" t="s">
        <v>2526</v>
      </c>
      <c r="J175" s="10" t="s">
        <v>2401</v>
      </c>
      <c r="K175" s="46">
        <f>K174</f>
        <v>7.698003589</v>
      </c>
      <c r="N175" s="1" t="s">
        <v>2464</v>
      </c>
      <c r="Q175" s="10" t="s">
        <v>2401</v>
      </c>
      <c r="R175" s="46">
        <f t="shared" si="12"/>
        <v>15.39600718</v>
      </c>
      <c r="U175" s="1" t="s">
        <v>2466</v>
      </c>
      <c r="AZ175" s="11"/>
    </row>
    <row r="176">
      <c r="A176" s="11"/>
      <c r="D176" s="1" t="s">
        <v>2527</v>
      </c>
      <c r="J176" s="10" t="s">
        <v>2401</v>
      </c>
      <c r="K176" s="46">
        <f>0.85*K169</f>
        <v>20.06885573</v>
      </c>
      <c r="N176" s="1" t="s">
        <v>2464</v>
      </c>
      <c r="Q176" s="10" t="s">
        <v>2401</v>
      </c>
      <c r="R176" s="46">
        <f t="shared" si="12"/>
        <v>40.13771146</v>
      </c>
      <c r="U176" s="1" t="s">
        <v>2466</v>
      </c>
      <c r="AZ176" s="11"/>
    </row>
    <row r="177">
      <c r="A177" s="11"/>
      <c r="D177" s="1" t="s">
        <v>2528</v>
      </c>
      <c r="J177" s="10" t="s">
        <v>2401</v>
      </c>
      <c r="K177" s="46">
        <f>2*AA67</f>
        <v>7.0471352</v>
      </c>
      <c r="N177" s="1" t="s">
        <v>2464</v>
      </c>
      <c r="Q177" s="10" t="s">
        <v>2401</v>
      </c>
      <c r="R177" s="46">
        <f t="shared" si="12"/>
        <v>14.0942704</v>
      </c>
      <c r="U177" s="1" t="s">
        <v>2466</v>
      </c>
      <c r="AZ177" s="11"/>
    </row>
    <row r="178">
      <c r="A178" s="11"/>
      <c r="A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</row>
    <row r="182">
      <c r="A182" s="11"/>
      <c r="B182" s="1"/>
      <c r="AZ182" s="11"/>
    </row>
    <row r="183">
      <c r="A183" s="11"/>
      <c r="B183" s="1"/>
      <c r="C183" s="2" t="s">
        <v>2529</v>
      </c>
      <c r="AZ183" s="11"/>
    </row>
    <row r="184">
      <c r="A184" s="11"/>
      <c r="B184" s="1"/>
      <c r="C184" s="1" t="s">
        <v>2530</v>
      </c>
      <c r="F184" s="10" t="s">
        <v>2401</v>
      </c>
      <c r="G184">
        <f t="shared" ref="G184:G185" si="13">Y14</f>
        <v>3000</v>
      </c>
      <c r="J184" s="20" t="s">
        <v>2340</v>
      </c>
      <c r="K184">
        <f t="shared" ref="K184:K185" si="14">AD14</f>
        <v>1</v>
      </c>
      <c r="R184" s="1"/>
      <c r="U184" s="1"/>
      <c r="Y184" s="1"/>
      <c r="AZ184" s="11"/>
    </row>
    <row r="185">
      <c r="A185" s="11"/>
      <c r="B185" s="1"/>
      <c r="C185" s="1" t="s">
        <v>2532</v>
      </c>
      <c r="F185" s="10" t="s">
        <v>2401</v>
      </c>
      <c r="G185">
        <f t="shared" si="13"/>
        <v>150000</v>
      </c>
      <c r="J185" s="20" t="s">
        <v>2340</v>
      </c>
      <c r="K185" s="51">
        <f t="shared" si="14"/>
        <v>100</v>
      </c>
      <c r="R185" s="1"/>
      <c r="U185" s="1"/>
      <c r="Y185" s="1"/>
      <c r="AZ185" s="11"/>
    </row>
    <row r="186">
      <c r="A186" s="11"/>
      <c r="B186" s="1"/>
      <c r="C186" s="1"/>
      <c r="F186" s="1"/>
      <c r="R186" s="1"/>
      <c r="U186" s="1"/>
      <c r="Y186" s="1"/>
      <c r="AZ186" s="11"/>
    </row>
    <row r="187">
      <c r="A187" s="11"/>
      <c r="B187" s="1"/>
      <c r="C187" s="1" t="s">
        <v>2533</v>
      </c>
      <c r="F187" s="10" t="s">
        <v>2401</v>
      </c>
      <c r="G187" s="31">
        <f>Y96</f>
        <v>7.0471352</v>
      </c>
      <c r="R187" s="1" t="s">
        <v>2534</v>
      </c>
      <c r="U187" s="10" t="s">
        <v>2401</v>
      </c>
      <c r="V187" s="31">
        <f t="shared" ref="V187:V188" si="15">V101</f>
        <v>0.6877546308</v>
      </c>
      <c r="Y187" s="1"/>
      <c r="AZ187" s="11"/>
    </row>
    <row r="188">
      <c r="A188" s="11"/>
      <c r="B188" s="1"/>
      <c r="C188" s="1" t="s">
        <v>2535</v>
      </c>
      <c r="F188" s="10" t="s">
        <v>2401</v>
      </c>
      <c r="G188" s="31">
        <f>Y98</f>
        <v>76.04155996</v>
      </c>
      <c r="J188" s="1"/>
      <c r="R188" s="1" t="s">
        <v>2536</v>
      </c>
      <c r="U188" s="10" t="s">
        <v>2401</v>
      </c>
      <c r="V188" s="31">
        <f t="shared" si="15"/>
        <v>-5.869693736</v>
      </c>
      <c r="Y188" s="1" t="s">
        <v>55</v>
      </c>
      <c r="AZ188" s="11"/>
    </row>
    <row r="189">
      <c r="A189" s="11"/>
      <c r="B189" s="1"/>
      <c r="C189" s="1"/>
      <c r="F189" s="1"/>
      <c r="J189" s="1"/>
      <c r="R189" s="1"/>
      <c r="U189" s="1"/>
      <c r="Y189" s="1"/>
      <c r="AZ189" s="11"/>
    </row>
    <row r="190">
      <c r="A190" s="11"/>
      <c r="B190" s="1"/>
      <c r="C190" s="1" t="s">
        <v>36</v>
      </c>
      <c r="F190" s="10" t="s">
        <v>2401</v>
      </c>
      <c r="G190" s="31">
        <f>Z107</f>
        <v>5.63770816</v>
      </c>
      <c r="J190" s="1" t="s">
        <v>2466</v>
      </c>
      <c r="R190" s="1" t="s">
        <v>2537</v>
      </c>
      <c r="U190" s="10" t="s">
        <v>2401</v>
      </c>
      <c r="V190" s="31">
        <f>Z109</f>
        <v>0</v>
      </c>
      <c r="Y190" s="1" t="s">
        <v>2482</v>
      </c>
      <c r="AZ190" s="11"/>
    </row>
    <row r="191">
      <c r="A191" s="11"/>
      <c r="B191" s="1"/>
      <c r="C191" s="1" t="s">
        <v>2538</v>
      </c>
      <c r="F191" s="10" t="s">
        <v>2401</v>
      </c>
      <c r="G191" s="31">
        <f>Z118</f>
        <v>8.45656224</v>
      </c>
      <c r="J191" s="1" t="s">
        <v>2466</v>
      </c>
      <c r="R191" s="1" t="s">
        <v>2539</v>
      </c>
      <c r="U191" s="10" t="s">
        <v>2401</v>
      </c>
      <c r="V191" s="31">
        <f>Z120</f>
        <v>0.8</v>
      </c>
      <c r="Y191" s="1" t="s">
        <v>2482</v>
      </c>
      <c r="AZ191" s="11"/>
    </row>
    <row r="192">
      <c r="A192" s="11"/>
      <c r="B192" s="1"/>
      <c r="C192" s="1" t="s">
        <v>2540</v>
      </c>
      <c r="F192" s="10" t="s">
        <v>2401</v>
      </c>
      <c r="G192" s="31">
        <f>Z131</f>
        <v>12.74399836</v>
      </c>
      <c r="J192" s="1" t="s">
        <v>2466</v>
      </c>
      <c r="R192" s="1" t="s">
        <v>2541</v>
      </c>
      <c r="U192" s="10" t="s">
        <v>2401</v>
      </c>
      <c r="V192" s="31">
        <f>Z133</f>
        <v>1.2</v>
      </c>
      <c r="Y192" s="1" t="s">
        <v>2482</v>
      </c>
      <c r="AZ192" s="11"/>
    </row>
    <row r="193">
      <c r="A193" s="11"/>
      <c r="B193" s="1"/>
      <c r="C193" s="1"/>
      <c r="F193" s="1"/>
      <c r="J193" s="1"/>
      <c r="AZ193" s="11"/>
    </row>
    <row r="194">
      <c r="A194" s="11"/>
      <c r="B194" s="1"/>
      <c r="C194" s="1" t="s">
        <v>2542</v>
      </c>
      <c r="F194" s="10" t="s">
        <v>2401</v>
      </c>
      <c r="G194" s="31">
        <f t="shared" ref="G194:G196" si="16">R161</f>
        <v>34.21334929</v>
      </c>
      <c r="J194" s="1" t="s">
        <v>2466</v>
      </c>
      <c r="AZ194" s="11"/>
    </row>
    <row r="195">
      <c r="A195" s="11"/>
      <c r="B195" s="1"/>
      <c r="C195" s="1" t="s">
        <v>2543</v>
      </c>
      <c r="F195" s="10" t="s">
        <v>2401</v>
      </c>
      <c r="G195" s="31">
        <f t="shared" si="16"/>
        <v>42.76668661</v>
      </c>
      <c r="J195" s="1" t="s">
        <v>2466</v>
      </c>
      <c r="AZ195" s="11"/>
    </row>
    <row r="196">
      <c r="A196" s="11"/>
      <c r="B196" s="1"/>
      <c r="C196" s="1" t="s">
        <v>2544</v>
      </c>
      <c r="F196" s="10" t="s">
        <v>2401</v>
      </c>
      <c r="G196" s="31">
        <f t="shared" si="16"/>
        <v>53.45835826</v>
      </c>
      <c r="J196" s="1" t="s">
        <v>2466</v>
      </c>
      <c r="AZ196" s="11"/>
    </row>
    <row r="197">
      <c r="A197" s="11"/>
      <c r="B197" s="1"/>
      <c r="AG197" s="1"/>
      <c r="AZ197" s="11"/>
    </row>
    <row r="198">
      <c r="A198" s="11"/>
      <c r="B198" s="1"/>
      <c r="C198" s="1" t="s">
        <v>2527</v>
      </c>
      <c r="F198" s="10" t="s">
        <v>2401</v>
      </c>
      <c r="G198" s="31">
        <f t="shared" ref="G198:G199" si="17">R176</f>
        <v>40.13771146</v>
      </c>
      <c r="J198" s="1" t="s">
        <v>2466</v>
      </c>
      <c r="AG198" s="1"/>
      <c r="AZ198" s="11"/>
    </row>
    <row r="199">
      <c r="A199" s="11"/>
      <c r="B199" s="1"/>
      <c r="C199" s="1" t="s">
        <v>2528</v>
      </c>
      <c r="F199" s="10" t="s">
        <v>2401</v>
      </c>
      <c r="G199" s="31">
        <f t="shared" si="17"/>
        <v>14.0942704</v>
      </c>
      <c r="J199" s="1" t="s">
        <v>2466</v>
      </c>
      <c r="AG199" s="1"/>
      <c r="AZ199" s="11"/>
    </row>
    <row r="200">
      <c r="A200" s="11"/>
      <c r="B200" s="1"/>
      <c r="C200" s="1" t="s">
        <v>2545</v>
      </c>
      <c r="F200" s="10" t="s">
        <v>2401</v>
      </c>
      <c r="G200" s="31">
        <f>R169</f>
        <v>47.22083702</v>
      </c>
      <c r="J200" s="1" t="s">
        <v>2466</v>
      </c>
      <c r="AZ200" s="11"/>
    </row>
    <row r="201">
      <c r="A201" s="11"/>
      <c r="AZ201" s="11"/>
    </row>
    <row r="202">
      <c r="A202" s="11"/>
      <c r="B202" s="52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</row>
    <row r="203">
      <c r="B203" s="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</row>
    <row r="205">
      <c r="A205" s="11"/>
      <c r="B205" s="1"/>
      <c r="AZ205" s="11"/>
    </row>
    <row r="206">
      <c r="A206" s="11"/>
      <c r="B206" s="1"/>
      <c r="C206" s="2" t="s">
        <v>4187</v>
      </c>
      <c r="AZ206" s="11"/>
    </row>
    <row r="207">
      <c r="A207" s="11"/>
      <c r="B207" s="1"/>
      <c r="C207" s="1" t="s">
        <v>2530</v>
      </c>
      <c r="F207" s="10" t="s">
        <v>2401</v>
      </c>
      <c r="G207">
        <f t="shared" ref="G207:G208" si="18">G184</f>
        <v>3000</v>
      </c>
      <c r="J207" s="20" t="s">
        <v>2340</v>
      </c>
      <c r="K207">
        <f t="shared" ref="K207:K208" si="19">K184</f>
        <v>1</v>
      </c>
      <c r="AZ207" s="11"/>
    </row>
    <row r="208">
      <c r="A208" s="11"/>
      <c r="B208" s="1"/>
      <c r="C208" s="1" t="s">
        <v>2532</v>
      </c>
      <c r="F208" s="10" t="s">
        <v>2401</v>
      </c>
      <c r="G208">
        <f t="shared" si="18"/>
        <v>150000</v>
      </c>
      <c r="J208" s="20" t="s">
        <v>2340</v>
      </c>
      <c r="K208" s="51">
        <f t="shared" si="19"/>
        <v>100</v>
      </c>
      <c r="AZ208" s="11"/>
    </row>
    <row r="209">
      <c r="A209" s="11"/>
      <c r="AZ209" s="11"/>
    </row>
    <row r="210">
      <c r="A210" s="11"/>
      <c r="C210" s="1" t="s">
        <v>2480</v>
      </c>
      <c r="F210" s="10" t="s">
        <v>2401</v>
      </c>
      <c r="G210" s="31">
        <f>Z108</f>
        <v>5.471232</v>
      </c>
      <c r="J210" s="1" t="s">
        <v>2466</v>
      </c>
      <c r="AZ210" s="11"/>
    </row>
    <row r="211">
      <c r="A211" s="11"/>
      <c r="C211" s="1" t="s">
        <v>2478</v>
      </c>
      <c r="F211" s="10" t="s">
        <v>2401</v>
      </c>
      <c r="G211" s="31">
        <f>Z107</f>
        <v>5.63770816</v>
      </c>
      <c r="J211" s="1" t="s">
        <v>2466</v>
      </c>
      <c r="AZ211" s="11"/>
    </row>
    <row r="212">
      <c r="A212" s="11"/>
      <c r="C212" s="1" t="s">
        <v>4188</v>
      </c>
      <c r="F212" s="10" t="s">
        <v>2401</v>
      </c>
      <c r="G212" s="31">
        <f>R161</f>
        <v>34.21334929</v>
      </c>
      <c r="J212" s="1" t="s">
        <v>2466</v>
      </c>
      <c r="AZ212" s="11"/>
    </row>
    <row r="213">
      <c r="A213" s="11"/>
      <c r="AZ213" s="11"/>
    </row>
    <row r="214">
      <c r="A214" s="11"/>
      <c r="C214" s="1" t="s">
        <v>2493</v>
      </c>
      <c r="F214" s="10" t="s">
        <v>2401</v>
      </c>
      <c r="G214" s="31">
        <f>Z119</f>
        <v>8.206848</v>
      </c>
      <c r="J214" s="55" t="s">
        <v>2466</v>
      </c>
      <c r="K214" s="56"/>
      <c r="L214" s="6"/>
      <c r="AZ214" s="11"/>
    </row>
    <row r="215">
      <c r="A215" s="11"/>
      <c r="C215" s="1" t="s">
        <v>2491</v>
      </c>
      <c r="F215" s="10" t="s">
        <v>2401</v>
      </c>
      <c r="G215" s="31">
        <f>Z118</f>
        <v>8.45656224</v>
      </c>
      <c r="J215" s="55" t="s">
        <v>2466</v>
      </c>
      <c r="K215" s="56"/>
      <c r="L215" s="6"/>
      <c r="AZ215" s="11"/>
    </row>
    <row r="216">
      <c r="A216" s="11"/>
      <c r="C216" s="1" t="s">
        <v>4189</v>
      </c>
      <c r="F216" s="10" t="s">
        <v>2401</v>
      </c>
      <c r="G216" s="31">
        <f>R162</f>
        <v>42.76668661</v>
      </c>
      <c r="J216" s="55" t="s">
        <v>2466</v>
      </c>
      <c r="K216" s="56"/>
      <c r="L216" s="6"/>
      <c r="AZ216" s="11"/>
    </row>
    <row r="217">
      <c r="A217" s="11"/>
      <c r="AZ217" s="11"/>
    </row>
    <row r="218">
      <c r="A218" s="11"/>
      <c r="C218" s="1" t="s">
        <v>2493</v>
      </c>
      <c r="F218" s="10" t="s">
        <v>2401</v>
      </c>
      <c r="G218" s="31">
        <f>Z132</f>
        <v>12.671232</v>
      </c>
      <c r="J218" s="55" t="s">
        <v>2466</v>
      </c>
      <c r="K218" s="56"/>
      <c r="L218" s="6"/>
      <c r="AZ218" s="11"/>
    </row>
    <row r="219">
      <c r="A219" s="11"/>
      <c r="C219" s="1" t="s">
        <v>2491</v>
      </c>
      <c r="F219" s="10" t="s">
        <v>2401</v>
      </c>
      <c r="G219" s="31">
        <f>Z131</f>
        <v>12.74399836</v>
      </c>
      <c r="J219" s="55" t="s">
        <v>2466</v>
      </c>
      <c r="K219" s="56"/>
      <c r="L219" s="6"/>
      <c r="AZ219" s="11"/>
    </row>
    <row r="220">
      <c r="A220" s="11"/>
      <c r="C220" s="1" t="s">
        <v>4190</v>
      </c>
      <c r="F220" s="10" t="s">
        <v>2401</v>
      </c>
      <c r="G220" s="31">
        <f>R163</f>
        <v>53.45835826</v>
      </c>
      <c r="J220" s="55" t="s">
        <v>2466</v>
      </c>
      <c r="K220" s="56"/>
      <c r="L220" s="6"/>
      <c r="AZ220" s="11"/>
    </row>
    <row r="221">
      <c r="A221" s="11"/>
      <c r="AZ221" s="11"/>
    </row>
    <row r="222">
      <c r="A222" s="11"/>
      <c r="C222" s="1" t="s">
        <v>2550</v>
      </c>
      <c r="F222" s="10" t="s">
        <v>2401</v>
      </c>
      <c r="G222" s="31">
        <f>G188</f>
        <v>76.04155996</v>
      </c>
      <c r="J222" s="55" t="s">
        <v>2466</v>
      </c>
      <c r="K222" s="56"/>
      <c r="L222" s="6"/>
      <c r="AZ222" s="11"/>
    </row>
    <row r="223">
      <c r="A223" s="11"/>
      <c r="AZ223" s="11"/>
    </row>
    <row r="224">
      <c r="A224" s="11"/>
      <c r="AZ224" s="11"/>
    </row>
    <row r="225">
      <c r="A225" s="11"/>
      <c r="B225" s="52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</row>
  </sheetData>
  <mergeCells count="243">
    <mergeCell ref="AA41:AD41"/>
    <mergeCell ref="AD43:AP43"/>
    <mergeCell ref="AA34:AD34"/>
    <mergeCell ref="AM34:AO34"/>
    <mergeCell ref="AA35:AD35"/>
    <mergeCell ref="AC38:AQ38"/>
    <mergeCell ref="AD39:AP39"/>
    <mergeCell ref="AA40:AD40"/>
    <mergeCell ref="AM40:AO40"/>
    <mergeCell ref="B10:C10"/>
    <mergeCell ref="L10:M10"/>
    <mergeCell ref="O10:P10"/>
    <mergeCell ref="Y14:AB14"/>
    <mergeCell ref="AD14:AE14"/>
    <mergeCell ref="Y15:AB15"/>
    <mergeCell ref="AD15:AE15"/>
    <mergeCell ref="G16:H16"/>
    <mergeCell ref="J16:K16"/>
    <mergeCell ref="Y16:AD16"/>
    <mergeCell ref="Y17:AD17"/>
    <mergeCell ref="Y18:AA18"/>
    <mergeCell ref="Y19:AA19"/>
    <mergeCell ref="AB20:AC20"/>
    <mergeCell ref="Y20:Z20"/>
    <mergeCell ref="H24:V24"/>
    <mergeCell ref="AC24:AQ24"/>
    <mergeCell ref="I25:U25"/>
    <mergeCell ref="AD25:AP25"/>
    <mergeCell ref="F26:I26"/>
    <mergeCell ref="F27:I27"/>
    <mergeCell ref="AA27:AD27"/>
    <mergeCell ref="AA26:AD26"/>
    <mergeCell ref="AM26:AO26"/>
    <mergeCell ref="AD29:AP29"/>
    <mergeCell ref="AA30:AD30"/>
    <mergeCell ref="AM30:AO30"/>
    <mergeCell ref="AA31:AD31"/>
    <mergeCell ref="AD33:AP33"/>
    <mergeCell ref="R26:T26"/>
    <mergeCell ref="R27:T27"/>
    <mergeCell ref="I29:U29"/>
    <mergeCell ref="F30:I30"/>
    <mergeCell ref="R30:T30"/>
    <mergeCell ref="R31:T31"/>
    <mergeCell ref="I33:U33"/>
    <mergeCell ref="AA44:AD44"/>
    <mergeCell ref="AM44:AO44"/>
    <mergeCell ref="AA45:AD45"/>
    <mergeCell ref="AD47:AP47"/>
    <mergeCell ref="AA48:AD48"/>
    <mergeCell ref="AM48:AO48"/>
    <mergeCell ref="AA49:AD49"/>
    <mergeCell ref="F48:I48"/>
    <mergeCell ref="F49:I49"/>
    <mergeCell ref="F31:I31"/>
    <mergeCell ref="F34:I34"/>
    <mergeCell ref="F35:I35"/>
    <mergeCell ref="F40:I40"/>
    <mergeCell ref="F41:I41"/>
    <mergeCell ref="F44:I44"/>
    <mergeCell ref="F45:I45"/>
    <mergeCell ref="P66:S66"/>
    <mergeCell ref="F67:S67"/>
    <mergeCell ref="AA67:AD67"/>
    <mergeCell ref="AA68:AD68"/>
    <mergeCell ref="F71:I71"/>
    <mergeCell ref="P71:S71"/>
    <mergeCell ref="P72:S72"/>
    <mergeCell ref="F72:I72"/>
    <mergeCell ref="F73:I73"/>
    <mergeCell ref="P73:S73"/>
    <mergeCell ref="V73:V74"/>
    <mergeCell ref="F74:I74"/>
    <mergeCell ref="P74:S74"/>
    <mergeCell ref="F75:S75"/>
    <mergeCell ref="P80:S80"/>
    <mergeCell ref="P81:S81"/>
    <mergeCell ref="AA81:AD81"/>
    <mergeCell ref="AA82:AD82"/>
    <mergeCell ref="F78:I78"/>
    <mergeCell ref="P78:S78"/>
    <mergeCell ref="F79:I79"/>
    <mergeCell ref="P79:S79"/>
    <mergeCell ref="F80:I80"/>
    <mergeCell ref="V80:V81"/>
    <mergeCell ref="F82:S82"/>
    <mergeCell ref="R34:T34"/>
    <mergeCell ref="R35:T35"/>
    <mergeCell ref="H38:V38"/>
    <mergeCell ref="I39:U39"/>
    <mergeCell ref="R40:T40"/>
    <mergeCell ref="I43:U43"/>
    <mergeCell ref="I47:U47"/>
    <mergeCell ref="P58:S58"/>
    <mergeCell ref="V58:V59"/>
    <mergeCell ref="P59:S59"/>
    <mergeCell ref="R44:T44"/>
    <mergeCell ref="R48:T48"/>
    <mergeCell ref="F56:I56"/>
    <mergeCell ref="P56:S56"/>
    <mergeCell ref="F57:I57"/>
    <mergeCell ref="P57:S57"/>
    <mergeCell ref="F58:I58"/>
    <mergeCell ref="F59:I59"/>
    <mergeCell ref="F60:S60"/>
    <mergeCell ref="AA60:AD60"/>
    <mergeCell ref="AA61:AD61"/>
    <mergeCell ref="F63:I63"/>
    <mergeCell ref="P63:S63"/>
    <mergeCell ref="P64:S64"/>
    <mergeCell ref="F64:I64"/>
    <mergeCell ref="F65:I65"/>
    <mergeCell ref="P65:S65"/>
    <mergeCell ref="V65:V66"/>
    <mergeCell ref="AA65:AD65"/>
    <mergeCell ref="F66:I66"/>
    <mergeCell ref="AA66:AD66"/>
    <mergeCell ref="AA74:AD74"/>
    <mergeCell ref="AA75:AD75"/>
    <mergeCell ref="F87:I87"/>
    <mergeCell ref="F88:I88"/>
    <mergeCell ref="AA88:AD88"/>
    <mergeCell ref="AA89:AD89"/>
    <mergeCell ref="F81:I81"/>
    <mergeCell ref="F85:I85"/>
    <mergeCell ref="P85:S85"/>
    <mergeCell ref="F86:I86"/>
    <mergeCell ref="P86:S86"/>
    <mergeCell ref="P87:S87"/>
    <mergeCell ref="V87:V88"/>
    <mergeCell ref="P88:S88"/>
    <mergeCell ref="F89:S89"/>
    <mergeCell ref="F92:I92"/>
    <mergeCell ref="F94:I94"/>
    <mergeCell ref="M96:P96"/>
    <mergeCell ref="Y96:AB96"/>
    <mergeCell ref="Y97:AB97"/>
    <mergeCell ref="Y98:AB98"/>
    <mergeCell ref="M97:P97"/>
    <mergeCell ref="M98:P98"/>
    <mergeCell ref="V101:X101"/>
    <mergeCell ref="V102:X102"/>
    <mergeCell ref="G107:J107"/>
    <mergeCell ref="Z107:AC107"/>
    <mergeCell ref="G108:J108"/>
    <mergeCell ref="Z108:AC108"/>
    <mergeCell ref="Z109:AC109"/>
    <mergeCell ref="O112:Q112"/>
    <mergeCell ref="O113:Q113"/>
    <mergeCell ref="O114:Q114"/>
    <mergeCell ref="O115:Q115"/>
    <mergeCell ref="O116:Q116"/>
    <mergeCell ref="O117:Q117"/>
    <mergeCell ref="O118:Q118"/>
    <mergeCell ref="Z118:AC118"/>
    <mergeCell ref="O119:Q119"/>
    <mergeCell ref="Z119:AC119"/>
    <mergeCell ref="Z120:AC120"/>
    <mergeCell ref="O123:Q123"/>
    <mergeCell ref="O131:Q131"/>
    <mergeCell ref="Z131:AC131"/>
    <mergeCell ref="Z132:AC132"/>
    <mergeCell ref="Z133:AC133"/>
    <mergeCell ref="O124:Q124"/>
    <mergeCell ref="O125:Q125"/>
    <mergeCell ref="O126:Q126"/>
    <mergeCell ref="O127:Q127"/>
    <mergeCell ref="O128:Q128"/>
    <mergeCell ref="O129:Q129"/>
    <mergeCell ref="O130:Q130"/>
    <mergeCell ref="K176:M176"/>
    <mergeCell ref="K177:M177"/>
    <mergeCell ref="G184:I184"/>
    <mergeCell ref="G185:I185"/>
    <mergeCell ref="K185:L185"/>
    <mergeCell ref="G187:I187"/>
    <mergeCell ref="G188:I188"/>
    <mergeCell ref="G190:I190"/>
    <mergeCell ref="G191:I191"/>
    <mergeCell ref="G192:I192"/>
    <mergeCell ref="G194:I194"/>
    <mergeCell ref="G195:I195"/>
    <mergeCell ref="G196:I196"/>
    <mergeCell ref="G198:I198"/>
    <mergeCell ref="G212:I212"/>
    <mergeCell ref="G214:I214"/>
    <mergeCell ref="G215:I215"/>
    <mergeCell ref="G216:I216"/>
    <mergeCell ref="G218:I218"/>
    <mergeCell ref="G219:I219"/>
    <mergeCell ref="G220:I220"/>
    <mergeCell ref="G222:I222"/>
    <mergeCell ref="G199:I199"/>
    <mergeCell ref="G200:I200"/>
    <mergeCell ref="G207:I207"/>
    <mergeCell ref="G208:I208"/>
    <mergeCell ref="K208:L208"/>
    <mergeCell ref="G210:I210"/>
    <mergeCell ref="G211:I211"/>
    <mergeCell ref="R143:T143"/>
    <mergeCell ref="R144:T144"/>
    <mergeCell ref="O132:Q132"/>
    <mergeCell ref="K137:M137"/>
    <mergeCell ref="K138:M138"/>
    <mergeCell ref="R138:T138"/>
    <mergeCell ref="K140:M140"/>
    <mergeCell ref="K143:M143"/>
    <mergeCell ref="K144:M144"/>
    <mergeCell ref="K147:M147"/>
    <mergeCell ref="R147:T147"/>
    <mergeCell ref="K148:M148"/>
    <mergeCell ref="R148:T148"/>
    <mergeCell ref="K151:M151"/>
    <mergeCell ref="R151:T151"/>
    <mergeCell ref="R152:T152"/>
    <mergeCell ref="K152:M152"/>
    <mergeCell ref="K156:M156"/>
    <mergeCell ref="R156:T156"/>
    <mergeCell ref="K157:M157"/>
    <mergeCell ref="R157:T157"/>
    <mergeCell ref="K158:M158"/>
    <mergeCell ref="R158:T158"/>
    <mergeCell ref="K161:M161"/>
    <mergeCell ref="R161:T161"/>
    <mergeCell ref="K162:M162"/>
    <mergeCell ref="R162:T162"/>
    <mergeCell ref="K163:M163"/>
    <mergeCell ref="R163:T163"/>
    <mergeCell ref="R168:T168"/>
    <mergeCell ref="R169:T169"/>
    <mergeCell ref="K168:M168"/>
    <mergeCell ref="K169:M169"/>
    <mergeCell ref="K174:M174"/>
    <mergeCell ref="R174:T174"/>
    <mergeCell ref="K175:M175"/>
    <mergeCell ref="R175:T175"/>
    <mergeCell ref="R176:T176"/>
    <mergeCell ref="R177:T177"/>
    <mergeCell ref="V187:X187"/>
    <mergeCell ref="V188:X188"/>
    <mergeCell ref="V190:X190"/>
    <mergeCell ref="V191:X191"/>
    <mergeCell ref="V192:X192"/>
  </mergeCells>
  <conditionalFormatting sqref="R34:T34">
    <cfRule type="notContainsBlanks" dxfId="0" priority="1">
      <formula>LEN(TRIM(R34))&gt;0</formula>
    </cfRule>
  </conditionalFormatting>
  <dataValidations>
    <dataValidation type="list" allowBlank="1" sqref="Y15">
      <formula1>"70000,150000,275000,500000"</formula1>
    </dataValidation>
    <dataValidation type="list" allowBlank="1" sqref="AD14">
      <formula1>"1,5"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52" width="3.0"/>
  </cols>
  <sheetData>
    <row r="1">
      <c r="A1" s="2" t="s">
        <v>2325</v>
      </c>
      <c r="N1" s="10" t="s">
        <v>2326</v>
      </c>
    </row>
    <row r="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</row>
    <row r="4">
      <c r="B4" s="2" t="s">
        <v>2327</v>
      </c>
    </row>
    <row r="6">
      <c r="C6" s="2" t="s">
        <v>2328</v>
      </c>
    </row>
    <row r="8">
      <c r="C8" s="12"/>
      <c r="D8" s="13"/>
      <c r="E8" s="14" t="s">
        <v>2329</v>
      </c>
      <c r="F8" s="13"/>
      <c r="G8" s="15"/>
      <c r="H8" s="13"/>
      <c r="I8" s="13"/>
      <c r="J8" s="14" t="s">
        <v>2330</v>
      </c>
      <c r="K8" s="13"/>
      <c r="L8" s="15"/>
      <c r="M8" s="13"/>
      <c r="N8" s="14" t="s">
        <v>2331</v>
      </c>
      <c r="O8" s="13"/>
      <c r="P8" s="16"/>
      <c r="R8" s="1" t="s">
        <v>2332</v>
      </c>
      <c r="T8" s="1" t="s">
        <v>2333</v>
      </c>
      <c r="U8" s="17" t="s">
        <v>4191</v>
      </c>
      <c r="V8" s="18"/>
      <c r="W8" s="18"/>
      <c r="X8" s="18"/>
      <c r="AG8" s="1"/>
    </row>
    <row r="9">
      <c r="C9" s="16"/>
      <c r="G9" s="19"/>
      <c r="L9" s="19"/>
      <c r="M9" s="16"/>
      <c r="P9" s="16"/>
      <c r="R9" s="1" t="s">
        <v>2334</v>
      </c>
      <c r="T9" s="1" t="s">
        <v>2333</v>
      </c>
      <c r="U9" s="17" t="s">
        <v>4192</v>
      </c>
      <c r="V9" s="18"/>
      <c r="W9" s="18"/>
      <c r="X9" s="18"/>
    </row>
    <row r="10">
      <c r="B10" s="20" t="s">
        <v>2332</v>
      </c>
      <c r="H10" s="16"/>
      <c r="L10" s="20" t="s">
        <v>2335</v>
      </c>
      <c r="O10" s="20" t="s">
        <v>2336</v>
      </c>
      <c r="R10" s="1" t="s">
        <v>2337</v>
      </c>
      <c r="T10" s="1" t="s">
        <v>2333</v>
      </c>
      <c r="U10" s="17" t="s">
        <v>4193</v>
      </c>
      <c r="V10" s="18"/>
      <c r="W10" s="18"/>
      <c r="X10" s="18"/>
    </row>
    <row r="11">
      <c r="B11" s="21" t="str">
        <f>U8</f>
        <v>DURKOS</v>
      </c>
      <c r="G11" s="19"/>
      <c r="H11" s="13"/>
      <c r="I11" s="1"/>
      <c r="K11" s="22"/>
      <c r="L11" s="21" t="str">
        <f>U11</f>
        <v>LENGKONG</v>
      </c>
      <c r="O11" s="21" t="str">
        <f>U12</f>
        <v>BALARAJA</v>
      </c>
      <c r="R11" s="1" t="s">
        <v>2335</v>
      </c>
      <c r="T11" s="1" t="s">
        <v>2333</v>
      </c>
      <c r="U11" s="17" t="s">
        <v>1318</v>
      </c>
      <c r="V11" s="18"/>
      <c r="W11" s="18"/>
      <c r="X11" s="18"/>
    </row>
    <row r="12">
      <c r="H12" s="16"/>
      <c r="R12" s="1" t="s">
        <v>2336</v>
      </c>
      <c r="T12" s="1" t="s">
        <v>2333</v>
      </c>
      <c r="U12" s="17" t="s">
        <v>162</v>
      </c>
      <c r="V12" s="18"/>
      <c r="W12" s="18"/>
      <c r="X12" s="18"/>
    </row>
    <row r="13">
      <c r="G13" s="19"/>
      <c r="I13" s="1"/>
    </row>
    <row r="14">
      <c r="G14" s="19"/>
      <c r="H14" s="13"/>
      <c r="I14" s="14" t="s">
        <v>2338</v>
      </c>
      <c r="J14" s="13"/>
      <c r="K14" s="16"/>
      <c r="R14" s="1" t="s">
        <v>2339</v>
      </c>
      <c r="X14" s="1" t="s">
        <v>2333</v>
      </c>
      <c r="Y14" s="23">
        <v>4000.0</v>
      </c>
      <c r="AC14" s="24" t="s">
        <v>2340</v>
      </c>
      <c r="AD14" s="25">
        <v>1.0</v>
      </c>
    </row>
    <row r="15">
      <c r="H15" s="16"/>
      <c r="K15" s="16"/>
      <c r="R15" s="1" t="s">
        <v>2341</v>
      </c>
      <c r="X15" s="1" t="s">
        <v>2333</v>
      </c>
      <c r="Y15" s="23">
        <v>500000.0</v>
      </c>
      <c r="AC15" s="24" t="s">
        <v>2340</v>
      </c>
      <c r="AD15" s="25">
        <v>100.0</v>
      </c>
    </row>
    <row r="16">
      <c r="G16" s="20" t="s">
        <v>2334</v>
      </c>
      <c r="J16" s="20" t="s">
        <v>2337</v>
      </c>
      <c r="R16" s="1" t="s">
        <v>2342</v>
      </c>
      <c r="X16" s="1" t="s">
        <v>2333</v>
      </c>
      <c r="Y16" s="23">
        <v>30535.57</v>
      </c>
      <c r="AE16" s="20" t="s">
        <v>56</v>
      </c>
    </row>
    <row r="17">
      <c r="F17" s="21" t="str">
        <f>U9</f>
        <v>GANDUL</v>
      </c>
      <c r="K17" s="21" t="str">
        <f>U10</f>
        <v>KEMBANGAN</v>
      </c>
      <c r="R17" s="1" t="s">
        <v>2343</v>
      </c>
      <c r="X17" s="1" t="s">
        <v>2333</v>
      </c>
      <c r="Y17" s="23">
        <v>27695.18</v>
      </c>
      <c r="AE17" s="20" t="s">
        <v>56</v>
      </c>
    </row>
    <row r="18">
      <c r="C18" s="2"/>
      <c r="R18" s="1" t="s">
        <v>2344</v>
      </c>
      <c r="X18" s="1" t="s">
        <v>2333</v>
      </c>
      <c r="Y18" s="17">
        <v>12.5</v>
      </c>
      <c r="AB18" s="1" t="s">
        <v>2345</v>
      </c>
    </row>
    <row r="19">
      <c r="C19" s="2"/>
      <c r="R19" s="1" t="s">
        <v>2346</v>
      </c>
      <c r="X19" s="1" t="s">
        <v>2333</v>
      </c>
      <c r="Y19" s="17">
        <v>500.0</v>
      </c>
      <c r="AB19" s="1" t="s">
        <v>2347</v>
      </c>
    </row>
    <row r="20">
      <c r="C20" s="2"/>
      <c r="R20" s="1" t="s">
        <v>2348</v>
      </c>
      <c r="X20" s="1" t="s">
        <v>2333</v>
      </c>
      <c r="Y20" s="23">
        <v>500.0</v>
      </c>
      <c r="AA20" s="20" t="s">
        <v>2340</v>
      </c>
      <c r="AB20" s="25">
        <v>150.0</v>
      </c>
      <c r="AD20" s="1" t="s">
        <v>2349</v>
      </c>
    </row>
    <row r="21">
      <c r="C21" s="2"/>
    </row>
    <row r="22">
      <c r="B22" s="26"/>
      <c r="C22" s="27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7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</row>
    <row r="23">
      <c r="B23" s="26"/>
      <c r="C23" s="28" t="s">
        <v>2350</v>
      </c>
      <c r="W23" s="26"/>
      <c r="X23" s="28" t="s">
        <v>2351</v>
      </c>
      <c r="AR23" s="26"/>
    </row>
    <row r="24">
      <c r="B24" s="26"/>
      <c r="C24" s="1" t="s">
        <v>2352</v>
      </c>
      <c r="G24" s="1" t="s">
        <v>2333</v>
      </c>
      <c r="H24" s="154" t="s">
        <v>3778</v>
      </c>
      <c r="W24" s="26"/>
      <c r="X24" s="1" t="s">
        <v>2352</v>
      </c>
      <c r="AB24" s="1" t="s">
        <v>2333</v>
      </c>
      <c r="AC24" s="154" t="s">
        <v>3806</v>
      </c>
      <c r="AR24" s="26"/>
    </row>
    <row r="25">
      <c r="B25" s="26"/>
      <c r="D25" s="1" t="s">
        <v>2353</v>
      </c>
      <c r="H25" s="1" t="s">
        <v>2333</v>
      </c>
      <c r="I25" s="17" t="str">
        <f>vlookup(H24,DB!$T$1:$AZ$1410,4,FALSE)</f>
        <v>OHL-500kV-ACSR 4X450mm (4080A)</v>
      </c>
      <c r="W25" s="26"/>
      <c r="Y25" s="1" t="s">
        <v>2353</v>
      </c>
      <c r="AC25" s="1" t="s">
        <v>2333</v>
      </c>
      <c r="AD25" s="17" t="str">
        <f>vlookup(AC24,DB!$T$1:$AZ$1410,4,FALSE)</f>
        <v>OHL-500kV-ACCC-AMSTERDAM 4X365mm (5704A)</v>
      </c>
      <c r="AR25" s="26"/>
    </row>
    <row r="26">
      <c r="B26" s="26"/>
      <c r="D26" s="1" t="s">
        <v>2354</v>
      </c>
      <c r="F26" s="174">
        <f>vlookup(H24,DB!$T$1:$AZ$1410,27,FALSE)/(R26+1E-99)</f>
        <v>0.02304</v>
      </c>
      <c r="J26" s="1" t="s">
        <v>2355</v>
      </c>
      <c r="P26" s="1" t="s">
        <v>2356</v>
      </c>
      <c r="R26" s="17">
        <f>vlookup(H24,DB!$T$1:$AZ$1410,14,FALSE)</f>
        <v>3.95</v>
      </c>
      <c r="U26" s="1" t="s">
        <v>49</v>
      </c>
      <c r="W26" s="26"/>
      <c r="Y26" s="1" t="s">
        <v>2357</v>
      </c>
      <c r="AA26" s="174">
        <f>vlookup(AC24,DB!$T$1:$AZ$1410,27,FALSE)/(AM26+1E-99)</f>
        <v>0.0761</v>
      </c>
      <c r="AE26" s="1" t="s">
        <v>2355</v>
      </c>
      <c r="AK26" s="1" t="s">
        <v>2358</v>
      </c>
      <c r="AM26" s="17">
        <f>vlookup(AC24,DB!$T$1:$AZ$1410,14,FALSE)</f>
        <v>22.1</v>
      </c>
      <c r="AP26" s="1" t="s">
        <v>49</v>
      </c>
      <c r="AR26" s="26"/>
    </row>
    <row r="27">
      <c r="B27" s="26"/>
      <c r="D27" s="1" t="s">
        <v>2359</v>
      </c>
      <c r="F27" s="174">
        <f>vlookup(H24,DB!$T$1:$AZ$1410,28,FALSE)/(R26+1E-99)</f>
        <v>0.27772</v>
      </c>
      <c r="J27" s="1" t="s">
        <v>2355</v>
      </c>
      <c r="P27" s="1" t="s">
        <v>2360</v>
      </c>
      <c r="R27" s="17">
        <f>vlookup(H24,DB!$T$1:$AZ$1410,24,FALSE)*1000</f>
        <v>4080</v>
      </c>
      <c r="U27" s="1" t="s">
        <v>56</v>
      </c>
      <c r="W27" s="26"/>
      <c r="Y27" s="1" t="s">
        <v>2361</v>
      </c>
      <c r="AA27" s="174">
        <f>vlookup(AC24,DB!$T$1:$AZ$1410,28,FALSE)/(AM26+1E-99)</f>
        <v>0.2777</v>
      </c>
      <c r="AE27" s="1" t="s">
        <v>2355</v>
      </c>
      <c r="AR27" s="26"/>
    </row>
    <row r="28">
      <c r="B28" s="26"/>
      <c r="C28" s="1" t="s">
        <v>2352</v>
      </c>
      <c r="G28" s="1" t="s">
        <v>2333</v>
      </c>
      <c r="H28" s="154" t="s">
        <v>913</v>
      </c>
      <c r="W28" s="26"/>
      <c r="X28" s="1" t="s">
        <v>2352</v>
      </c>
      <c r="AB28" s="1" t="s">
        <v>2333</v>
      </c>
      <c r="AC28" s="154"/>
      <c r="AR28" s="26"/>
    </row>
    <row r="29" ht="19.5" customHeight="1">
      <c r="B29" s="26"/>
      <c r="D29" s="1" t="s">
        <v>2362</v>
      </c>
      <c r="H29" s="1" t="s">
        <v>2333</v>
      </c>
      <c r="I29" s="17" t="str">
        <f>vlookup(H28,DB!$T$1:$AZ$1410,4,FALSE)</f>
        <v>OHL-500kV-ACSR-GANNET 4X392.8mm (2400A)</v>
      </c>
      <c r="W29" s="26"/>
      <c r="Y29" s="1" t="s">
        <v>2362</v>
      </c>
      <c r="AC29" s="1" t="s">
        <v>2333</v>
      </c>
      <c r="AD29" s="17" t="str">
        <f>vlookup(AC28,DB!$T$1:$AZ$1410,4,FALSE)</f>
        <v>#N/A</v>
      </c>
      <c r="AR29" s="26"/>
    </row>
    <row r="30">
      <c r="B30" s="26"/>
      <c r="D30" s="1" t="s">
        <v>2363</v>
      </c>
      <c r="F30" s="174">
        <f>vlookup(H28,DB!$T$1:$AZ$1410,27,FALSE)/(R30+1E-99)</f>
        <v>0.0251</v>
      </c>
      <c r="J30" s="1" t="s">
        <v>2355</v>
      </c>
      <c r="P30" s="1" t="s">
        <v>2364</v>
      </c>
      <c r="R30" s="17">
        <f>vlookup(H28,DB!$T$1:$AZ$1410,14,FALSE)</f>
        <v>30.143</v>
      </c>
      <c r="U30" s="1" t="s">
        <v>49</v>
      </c>
      <c r="W30" s="26"/>
      <c r="Y30" s="1" t="s">
        <v>2365</v>
      </c>
      <c r="AA30" s="174" t="str">
        <f>vlookup(AC28,DB!$T$1:$AZ$1410,27,FALSE)/(AM30+1E-99)</f>
        <v>#N/A</v>
      </c>
      <c r="AE30" s="1" t="s">
        <v>2355</v>
      </c>
      <c r="AK30" s="1" t="s">
        <v>2366</v>
      </c>
      <c r="AM30" s="17" t="str">
        <f>vlookup(AC28,DB!$T$1:$AZ$1410,14,FALSE)</f>
        <v>#N/A</v>
      </c>
      <c r="AP30" s="1" t="s">
        <v>49</v>
      </c>
      <c r="AR30" s="26"/>
    </row>
    <row r="31">
      <c r="B31" s="26"/>
      <c r="D31" s="1" t="s">
        <v>2367</v>
      </c>
      <c r="F31" s="174">
        <f>vlookup(H28,DB!$T$1:$AZ$1410,28,FALSE)/(R30+1E-99)</f>
        <v>0.2808000199</v>
      </c>
      <c r="J31" s="1" t="s">
        <v>2355</v>
      </c>
      <c r="P31" s="1" t="s">
        <v>2368</v>
      </c>
      <c r="R31" s="17">
        <f>vlookup(H28,DB!$T$1:$AZ$1410,24,FALSE)*1000</f>
        <v>2400</v>
      </c>
      <c r="U31" s="1" t="s">
        <v>56</v>
      </c>
      <c r="W31" s="26"/>
      <c r="Y31" s="1" t="s">
        <v>2369</v>
      </c>
      <c r="AA31" s="174" t="str">
        <f>vlookup(AC28,DB!$T$1:$AZ$1410,28,FALSE)/(AM30+1E-99)</f>
        <v>#N/A</v>
      </c>
      <c r="AE31" s="1" t="s">
        <v>2355</v>
      </c>
      <c r="AR31" s="26"/>
    </row>
    <row r="32">
      <c r="B32" s="26"/>
      <c r="C32" s="1" t="s">
        <v>2352</v>
      </c>
      <c r="G32" s="1" t="s">
        <v>2333</v>
      </c>
      <c r="H32" s="154"/>
      <c r="W32" s="26"/>
      <c r="X32" s="1" t="s">
        <v>2352</v>
      </c>
      <c r="AB32" s="1" t="s">
        <v>2333</v>
      </c>
      <c r="AC32" s="154"/>
      <c r="AR32" s="26"/>
    </row>
    <row r="33">
      <c r="B33" s="26"/>
      <c r="D33" s="1" t="s">
        <v>2370</v>
      </c>
      <c r="H33" s="1" t="s">
        <v>2333</v>
      </c>
      <c r="I33" s="17" t="str">
        <f>vlookup(H32,DB!$T$1:$AZ$1410,4,FALSE)</f>
        <v>#N/A</v>
      </c>
      <c r="W33" s="26"/>
      <c r="Y33" s="1" t="s">
        <v>2370</v>
      </c>
      <c r="AC33" s="1" t="s">
        <v>2333</v>
      </c>
      <c r="AD33" s="17" t="str">
        <f>vlookup(AC32,DB!$T$1:$AZ$1410,4,FALSE)</f>
        <v>#N/A</v>
      </c>
      <c r="AR33" s="26"/>
    </row>
    <row r="34">
      <c r="B34" s="26"/>
      <c r="D34" s="1" t="s">
        <v>2371</v>
      </c>
      <c r="F34" s="174" t="str">
        <f>vlookup(H32,DB!$T$1:$AZ$1410,27,FALSE)/(R34+1E-99)</f>
        <v>#N/A</v>
      </c>
      <c r="J34" s="1" t="s">
        <v>2355</v>
      </c>
      <c r="P34" s="1" t="s">
        <v>2372</v>
      </c>
      <c r="R34" s="17" t="str">
        <f>vlookup(H32,DB!$T$1:$AZ$1410,14,FALSE)</f>
        <v>#N/A</v>
      </c>
      <c r="U34" s="1" t="s">
        <v>49</v>
      </c>
      <c r="W34" s="26"/>
      <c r="Y34" s="1" t="s">
        <v>2373</v>
      </c>
      <c r="AA34" s="174" t="str">
        <f>vlookup(AC32,DB!$T$1:$AZ$1410,27,FALSE)/(AM34+1E-99)</f>
        <v>#N/A</v>
      </c>
      <c r="AE34" s="1" t="s">
        <v>2355</v>
      </c>
      <c r="AK34" s="1" t="s">
        <v>2374</v>
      </c>
      <c r="AM34" s="17" t="str">
        <f>vlookup(AC32,DB!$T$1:$AZ$1410,14,FALSE)</f>
        <v>#N/A</v>
      </c>
      <c r="AP34" s="1" t="s">
        <v>49</v>
      </c>
      <c r="AR34" s="26"/>
    </row>
    <row r="35">
      <c r="B35" s="26"/>
      <c r="D35" s="1" t="s">
        <v>2375</v>
      </c>
      <c r="F35" s="174" t="str">
        <f>vlookup(H32,DB!$T$1:$AZ$1410,28,FALSE)/(R34+1E-99)</f>
        <v>#N/A</v>
      </c>
      <c r="J35" s="1" t="s">
        <v>2355</v>
      </c>
      <c r="P35" s="1" t="s">
        <v>2376</v>
      </c>
      <c r="R35" s="17" t="str">
        <f>vlookup(H32,DB!$T$1:$AZ$1410,24,FALSE)*1000</f>
        <v>#N/A</v>
      </c>
      <c r="U35" s="1" t="s">
        <v>56</v>
      </c>
      <c r="W35" s="26"/>
      <c r="Y35" s="1" t="s">
        <v>2377</v>
      </c>
      <c r="AA35" s="174" t="str">
        <f>vlookup(AC32,DB!$T$1:$AZ$1410,28,FALSE)/(AM34+1E-99)</f>
        <v>#N/A</v>
      </c>
      <c r="AE35" s="1" t="s">
        <v>2355</v>
      </c>
      <c r="AR35" s="26"/>
    </row>
    <row r="36"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</row>
    <row r="37">
      <c r="B37" s="26"/>
      <c r="C37" s="28" t="s">
        <v>2378</v>
      </c>
      <c r="W37" s="26"/>
      <c r="X37" s="28" t="s">
        <v>2379</v>
      </c>
      <c r="AR37" s="26"/>
    </row>
    <row r="38">
      <c r="B38" s="26"/>
      <c r="C38" s="1" t="s">
        <v>2352</v>
      </c>
      <c r="G38" s="1" t="s">
        <v>2333</v>
      </c>
      <c r="H38" s="154" t="s">
        <v>777</v>
      </c>
      <c r="W38" s="26"/>
      <c r="X38" s="1" t="s">
        <v>2352</v>
      </c>
      <c r="AB38" s="1" t="s">
        <v>2333</v>
      </c>
      <c r="AC38" s="154" t="s">
        <v>3875</v>
      </c>
      <c r="AR38" s="26"/>
    </row>
    <row r="39">
      <c r="B39" s="26"/>
      <c r="D39" s="1" t="s">
        <v>2353</v>
      </c>
      <c r="H39" s="1" t="s">
        <v>2333</v>
      </c>
      <c r="I39" s="17" t="str">
        <f>vlookup(H38,DB!$T$1:$AZ$1410,4,FALSE)</f>
        <v>OHL-500kV-ACSR-DOVE 4X327.9mm (1980A)</v>
      </c>
      <c r="W39" s="26"/>
      <c r="Y39" s="1" t="s">
        <v>2353</v>
      </c>
      <c r="AC39" s="1" t="s">
        <v>2333</v>
      </c>
      <c r="AD39" s="17" t="str">
        <f>vlookup(AC38,DB!$T$1:$AZ$1410,4,FALSE)</f>
        <v>OHL-500kV-ACCC-AMSTERDAM 4X365mm (5704A)</v>
      </c>
      <c r="AR39" s="26"/>
    </row>
    <row r="40">
      <c r="B40" s="26"/>
      <c r="D40" s="1" t="s">
        <v>2380</v>
      </c>
      <c r="F40" s="174">
        <f>vlookup(H38,DB!$T$1:$AZ$1410,27,FALSE)/(R40+1E-99)</f>
        <v>0.0293</v>
      </c>
      <c r="J40" s="1" t="s">
        <v>2355</v>
      </c>
      <c r="P40" s="1" t="s">
        <v>2381</v>
      </c>
      <c r="R40" s="17">
        <f>vlookup(H38,DB!$T$1:$AZ$1410,14,FALSE)</f>
        <v>5.923</v>
      </c>
      <c r="U40" s="1" t="s">
        <v>49</v>
      </c>
      <c r="W40" s="26"/>
      <c r="Y40" s="1" t="s">
        <v>2382</v>
      </c>
      <c r="AA40" s="174">
        <f>vlookup(AC38,DB!$T$1:$AZ$1410,27,FALSE)/(AM40+1E-99)</f>
        <v>0.0761</v>
      </c>
      <c r="AE40" s="1" t="s">
        <v>2355</v>
      </c>
      <c r="AK40" s="1" t="s">
        <v>2383</v>
      </c>
      <c r="AM40" s="17">
        <f>vlookup(AC38,DB!$T$1:$AZ$1410,14,FALSE)</f>
        <v>29.5</v>
      </c>
      <c r="AP40" s="1" t="s">
        <v>49</v>
      </c>
      <c r="AR40" s="26"/>
    </row>
    <row r="41">
      <c r="B41" s="26"/>
      <c r="D41" s="1" t="s">
        <v>2384</v>
      </c>
      <c r="F41" s="174">
        <f>vlookup(H38,DB!$T$1:$AZ$1410,28,FALSE)/(R40+1E-99)</f>
        <v>0.2815000844</v>
      </c>
      <c r="J41" s="1" t="s">
        <v>2355</v>
      </c>
      <c r="W41" s="26"/>
      <c r="Y41" s="1" t="s">
        <v>2385</v>
      </c>
      <c r="AA41" s="174">
        <f>vlookup(AC38,DB!$T$1:$AZ$1410,28,FALSE)/(AM40+1E-99)</f>
        <v>0.2777</v>
      </c>
      <c r="AE41" s="1" t="s">
        <v>2355</v>
      </c>
      <c r="AR41" s="26"/>
    </row>
    <row r="42">
      <c r="B42" s="26"/>
      <c r="C42" s="1" t="s">
        <v>2352</v>
      </c>
      <c r="G42" s="1" t="s">
        <v>2333</v>
      </c>
      <c r="H42" s="154"/>
      <c r="W42" s="26"/>
      <c r="X42" s="1" t="s">
        <v>2352</v>
      </c>
      <c r="AB42" s="1" t="s">
        <v>2333</v>
      </c>
      <c r="AC42" s="154"/>
      <c r="AR42" s="26"/>
    </row>
    <row r="43">
      <c r="B43" s="26"/>
      <c r="D43" s="1" t="s">
        <v>2362</v>
      </c>
      <c r="H43" s="1" t="s">
        <v>2333</v>
      </c>
      <c r="I43" s="17" t="str">
        <f>vlookup(H42,DB!$T$1:$AZ$1410,4,FALSE)</f>
        <v>#N/A</v>
      </c>
      <c r="W43" s="26"/>
      <c r="Y43" s="1" t="s">
        <v>2362</v>
      </c>
      <c r="AC43" s="1" t="s">
        <v>2333</v>
      </c>
      <c r="AD43" s="17" t="str">
        <f>vlookup(AC42,DB!$T$1:$AZ$1410,4,FALSE)</f>
        <v>#N/A</v>
      </c>
      <c r="AR43" s="26"/>
    </row>
    <row r="44">
      <c r="B44" s="26"/>
      <c r="D44" s="1" t="s">
        <v>2386</v>
      </c>
      <c r="F44" s="174" t="str">
        <f>vlookup(H42,DB!$T$1:$AZ$1410,27,FALSE)/(R44+1E-99)</f>
        <v>#N/A</v>
      </c>
      <c r="J44" s="1" t="s">
        <v>2355</v>
      </c>
      <c r="P44" s="1" t="s">
        <v>2387</v>
      </c>
      <c r="R44" s="17" t="str">
        <f>vlookup(H42,DB!$T$1:$AZ$1410,14,FALSE)</f>
        <v>#N/A</v>
      </c>
      <c r="U44" s="1" t="s">
        <v>49</v>
      </c>
      <c r="W44" s="26"/>
      <c r="Y44" s="1" t="s">
        <v>2388</v>
      </c>
      <c r="AA44" s="174" t="str">
        <f>vlookup(AC42,DB!$T$1:$AZ$1410,27,FALSE)/(AM44+1E-99)</f>
        <v>#N/A</v>
      </c>
      <c r="AE44" s="1" t="s">
        <v>2355</v>
      </c>
      <c r="AK44" s="1" t="s">
        <v>2389</v>
      </c>
      <c r="AM44" s="17" t="str">
        <f>vlookup(AC42,DB!$T$1:$AZ$1410,14,FALSE)</f>
        <v>#N/A</v>
      </c>
      <c r="AP44" s="1" t="s">
        <v>49</v>
      </c>
      <c r="AR44" s="26"/>
    </row>
    <row r="45">
      <c r="B45" s="26"/>
      <c r="D45" s="1" t="s">
        <v>2390</v>
      </c>
      <c r="F45" s="174" t="str">
        <f>vlookup(H42,DB!$T$1:$AZ$1410,28,FALSE)/(R44+1E-99)</f>
        <v>#N/A</v>
      </c>
      <c r="J45" s="1" t="s">
        <v>2355</v>
      </c>
      <c r="W45" s="26"/>
      <c r="Y45" s="1" t="s">
        <v>2391</v>
      </c>
      <c r="AA45" s="174" t="str">
        <f>vlookup(AC42,DB!$T$1:$AZ$1410,28,FALSE)/(AM44+1E-99)</f>
        <v>#N/A</v>
      </c>
      <c r="AE45" s="1" t="s">
        <v>2355</v>
      </c>
      <c r="AR45" s="26"/>
    </row>
    <row r="46">
      <c r="B46" s="26"/>
      <c r="C46" s="1" t="s">
        <v>2352</v>
      </c>
      <c r="G46" s="1" t="s">
        <v>2333</v>
      </c>
      <c r="H46" s="154"/>
      <c r="W46" s="26"/>
      <c r="X46" s="1" t="s">
        <v>2352</v>
      </c>
      <c r="AB46" s="1" t="s">
        <v>2333</v>
      </c>
      <c r="AC46" s="154"/>
      <c r="AR46" s="26"/>
    </row>
    <row r="47">
      <c r="B47" s="26"/>
      <c r="D47" s="1" t="s">
        <v>2370</v>
      </c>
      <c r="H47" s="1" t="s">
        <v>2333</v>
      </c>
      <c r="I47" s="17" t="str">
        <f>vlookup(H46,DB!$T$1:$AZ$1410,4,FALSE)</f>
        <v>#N/A</v>
      </c>
      <c r="W47" s="26"/>
      <c r="Y47" s="1" t="s">
        <v>2370</v>
      </c>
      <c r="AC47" s="1" t="s">
        <v>2333</v>
      </c>
      <c r="AD47" s="17" t="str">
        <f>vlookup(AC46,DB!$T$1:$AZ$1410,4,FALSE)</f>
        <v>#N/A</v>
      </c>
      <c r="AR47" s="26"/>
    </row>
    <row r="48">
      <c r="B48" s="26"/>
      <c r="D48" s="1" t="s">
        <v>2392</v>
      </c>
      <c r="F48" s="174" t="str">
        <f>vlookup(H46,DB!$T$1:$AZ$1410,27,FALSE)/(R48+1E-99)</f>
        <v>#N/A</v>
      </c>
      <c r="J48" s="1" t="s">
        <v>2355</v>
      </c>
      <c r="P48" s="1" t="s">
        <v>2393</v>
      </c>
      <c r="R48" s="17" t="str">
        <f>vlookup(H46,DB!$T$1:$AZ$1410,14,FALSE)</f>
        <v>#N/A</v>
      </c>
      <c r="U48" s="1" t="s">
        <v>49</v>
      </c>
      <c r="W48" s="26"/>
      <c r="Y48" s="1" t="s">
        <v>2394</v>
      </c>
      <c r="AA48" s="174" t="str">
        <f>vlookup(AC46,DB!$T$1:$AZ$1410,27,FALSE)/(AM48+1E-99)</f>
        <v>#N/A</v>
      </c>
      <c r="AE48" s="1" t="s">
        <v>2355</v>
      </c>
      <c r="AK48" s="1" t="s">
        <v>2395</v>
      </c>
      <c r="AM48" s="17" t="str">
        <f>vlookup(AC46,DB!$T$1:$AZ$1410,14,FALSE)</f>
        <v>#N/A</v>
      </c>
      <c r="AP48" s="1" t="s">
        <v>49</v>
      </c>
      <c r="AR48" s="26"/>
    </row>
    <row r="49">
      <c r="B49" s="26"/>
      <c r="D49" s="1" t="s">
        <v>2396</v>
      </c>
      <c r="F49" s="174" t="str">
        <f>vlookup(H46,DB!$T$1:$AZ$1410,28,FALSE)/(R48+1E-99)</f>
        <v>#N/A</v>
      </c>
      <c r="J49" s="1" t="s">
        <v>2355</v>
      </c>
      <c r="W49" s="26"/>
      <c r="Y49" s="1" t="s">
        <v>2397</v>
      </c>
      <c r="AA49" s="174" t="str">
        <f>vlookup(AC46,DB!$T$1:$AZ$1410,28,FALSE)/(AM48+1E-99)</f>
        <v>#N/A</v>
      </c>
      <c r="AE49" s="1" t="s">
        <v>2355</v>
      </c>
      <c r="AR49" s="26"/>
    </row>
    <row r="50"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</row>
    <row r="53">
      <c r="A53" s="11"/>
      <c r="B53" s="2" t="s">
        <v>2398</v>
      </c>
      <c r="AZ53" s="11"/>
    </row>
    <row r="54">
      <c r="A54" s="11"/>
      <c r="AZ54" s="11"/>
    </row>
    <row r="55">
      <c r="A55" s="11"/>
      <c r="C55" s="2" t="s">
        <v>2399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AZ55" s="11"/>
    </row>
    <row r="56">
      <c r="A56" s="11"/>
      <c r="C56" s="1" t="s">
        <v>2400</v>
      </c>
      <c r="E56" s="10" t="s">
        <v>2401</v>
      </c>
      <c r="F56" s="31">
        <f>(F26+0.15)*R26</f>
        <v>0.683508</v>
      </c>
      <c r="J56" s="32" t="s">
        <v>54</v>
      </c>
      <c r="K56" s="31"/>
      <c r="L56" s="31"/>
      <c r="M56" s="32" t="s">
        <v>2402</v>
      </c>
      <c r="N56" s="31"/>
      <c r="O56" s="33" t="s">
        <v>2401</v>
      </c>
      <c r="P56" s="31">
        <f>3*F27*R26</f>
        <v>3.290982</v>
      </c>
      <c r="T56" s="1" t="s">
        <v>54</v>
      </c>
      <c r="AZ56" s="11"/>
    </row>
    <row r="57">
      <c r="A57" s="11"/>
      <c r="C57" s="1" t="s">
        <v>2403</v>
      </c>
      <c r="E57" s="10" t="s">
        <v>2401</v>
      </c>
      <c r="F57" s="31">
        <f>(F30+0.15)*R30</f>
        <v>5.2780393</v>
      </c>
      <c r="J57" s="32" t="s">
        <v>54</v>
      </c>
      <c r="K57" s="31"/>
      <c r="L57" s="31"/>
      <c r="M57" s="32" t="s">
        <v>2404</v>
      </c>
      <c r="N57" s="31"/>
      <c r="O57" s="33" t="s">
        <v>2401</v>
      </c>
      <c r="P57" s="31">
        <f>3*F31*R30</f>
        <v>25.392465</v>
      </c>
      <c r="T57" s="1" t="s">
        <v>54</v>
      </c>
      <c r="AZ57" s="11"/>
    </row>
    <row r="58">
      <c r="A58" s="11"/>
      <c r="C58" s="14" t="s">
        <v>2405</v>
      </c>
      <c r="D58" s="13"/>
      <c r="E58" s="34" t="s">
        <v>2401</v>
      </c>
      <c r="F58" s="35" t="str">
        <f>(F34+0.15)*R34</f>
        <v>#N/A</v>
      </c>
      <c r="G58" s="13"/>
      <c r="H58" s="13"/>
      <c r="I58" s="13"/>
      <c r="J58" s="36" t="s">
        <v>54</v>
      </c>
      <c r="K58" s="35"/>
      <c r="L58" s="35"/>
      <c r="M58" s="36" t="s">
        <v>2406</v>
      </c>
      <c r="N58" s="35"/>
      <c r="O58" s="37" t="s">
        <v>2401</v>
      </c>
      <c r="P58" s="35" t="str">
        <f>3*F35*R34</f>
        <v>#N/A</v>
      </c>
      <c r="Q58" s="13"/>
      <c r="R58" s="13"/>
      <c r="S58" s="13"/>
      <c r="T58" s="14" t="s">
        <v>54</v>
      </c>
      <c r="U58" s="13"/>
      <c r="V58" s="38" t="s">
        <v>2407</v>
      </c>
      <c r="AZ58" s="11"/>
    </row>
    <row r="59">
      <c r="A59" s="11"/>
      <c r="C59" s="1" t="s">
        <v>2408</v>
      </c>
      <c r="E59" s="10" t="s">
        <v>2401</v>
      </c>
      <c r="F59" t="str">
        <f>SUM(F56:I58)</f>
        <v>#N/A</v>
      </c>
      <c r="J59" s="1" t="s">
        <v>54</v>
      </c>
      <c r="M59" s="1" t="s">
        <v>2406</v>
      </c>
      <c r="O59" s="10" t="s">
        <v>2401</v>
      </c>
      <c r="P59" t="str">
        <f>SUM(P56:S58)</f>
        <v>#N/A</v>
      </c>
      <c r="T59" s="1" t="s">
        <v>54</v>
      </c>
      <c r="AZ59" s="11"/>
    </row>
    <row r="60">
      <c r="A60" s="11"/>
      <c r="C60" s="1" t="s">
        <v>2409</v>
      </c>
      <c r="E60" s="10" t="s">
        <v>2401</v>
      </c>
      <c r="F60" s="39" t="str">
        <f>COMPLEX(F59,P59)</f>
        <v>#N/A</v>
      </c>
      <c r="T60" s="1" t="s">
        <v>54</v>
      </c>
      <c r="X60" s="1" t="s">
        <v>2410</v>
      </c>
      <c r="Z60" s="10" t="s">
        <v>2401</v>
      </c>
      <c r="AA60" s="31" t="str">
        <f>imabs(F60)</f>
        <v>#N/A</v>
      </c>
      <c r="AE60" s="1" t="s">
        <v>54</v>
      </c>
      <c r="AZ60" s="11"/>
    </row>
    <row r="61">
      <c r="A61" s="11"/>
      <c r="X61" s="1" t="s">
        <v>2411</v>
      </c>
      <c r="Z61" s="10" t="s">
        <v>2401</v>
      </c>
      <c r="AA61" s="31" t="str">
        <f>degrees(atan((imaginary(F60))/(IMREAL(F60))))</f>
        <v>#N/A</v>
      </c>
      <c r="AE61" s="1" t="s">
        <v>2412</v>
      </c>
      <c r="AZ61" s="11"/>
    </row>
    <row r="62">
      <c r="A62" s="11"/>
      <c r="AZ62" s="11"/>
    </row>
    <row r="63">
      <c r="A63" s="11"/>
      <c r="C63" s="1" t="s">
        <v>2413</v>
      </c>
      <c r="E63" s="10" t="s">
        <v>2401</v>
      </c>
      <c r="F63" s="31">
        <f>F26*R26</f>
        <v>0.091008</v>
      </c>
      <c r="J63" s="32" t="s">
        <v>54</v>
      </c>
      <c r="K63" s="31"/>
      <c r="L63" s="31"/>
      <c r="M63" s="32" t="s">
        <v>2414</v>
      </c>
      <c r="N63" s="31"/>
      <c r="O63" s="33" t="s">
        <v>2401</v>
      </c>
      <c r="P63" s="31">
        <f>F27*R26</f>
        <v>1.096994</v>
      </c>
      <c r="T63" s="1" t="s">
        <v>54</v>
      </c>
      <c r="AH63" t="str">
        <f>IMAGE(F67)</f>
        <v>#N/A</v>
      </c>
      <c r="AZ63" s="11"/>
    </row>
    <row r="64">
      <c r="A64" s="11"/>
      <c r="C64" s="1" t="s">
        <v>2415</v>
      </c>
      <c r="E64" s="10" t="s">
        <v>2401</v>
      </c>
      <c r="F64" s="31">
        <f>F30*R30</f>
        <v>0.7565893</v>
      </c>
      <c r="J64" s="32" t="s">
        <v>54</v>
      </c>
      <c r="K64" s="31"/>
      <c r="L64" s="31"/>
      <c r="M64" s="32" t="s">
        <v>2416</v>
      </c>
      <c r="N64" s="31"/>
      <c r="O64" s="33" t="s">
        <v>2401</v>
      </c>
      <c r="P64" s="31">
        <f>F31*R30</f>
        <v>8.464155</v>
      </c>
      <c r="T64" s="1" t="s">
        <v>54</v>
      </c>
      <c r="AZ64" s="11"/>
    </row>
    <row r="65">
      <c r="A65" s="11"/>
      <c r="C65" s="14" t="s">
        <v>2417</v>
      </c>
      <c r="D65" s="13"/>
      <c r="E65" s="34" t="s">
        <v>2401</v>
      </c>
      <c r="F65" s="35" t="str">
        <f>F34*R34</f>
        <v>#N/A</v>
      </c>
      <c r="G65" s="13"/>
      <c r="H65" s="13"/>
      <c r="I65" s="13"/>
      <c r="J65" s="36" t="s">
        <v>54</v>
      </c>
      <c r="K65" s="35"/>
      <c r="L65" s="35"/>
      <c r="M65" s="36" t="s">
        <v>2418</v>
      </c>
      <c r="N65" s="35"/>
      <c r="O65" s="37" t="s">
        <v>2401</v>
      </c>
      <c r="P65" s="35" t="str">
        <f>F35*R34</f>
        <v>#N/A</v>
      </c>
      <c r="Q65" s="13"/>
      <c r="R65" s="13"/>
      <c r="S65" s="13"/>
      <c r="T65" s="14" t="s">
        <v>54</v>
      </c>
      <c r="U65" s="13"/>
      <c r="V65" s="38" t="s">
        <v>2407</v>
      </c>
      <c r="X65" s="1" t="s">
        <v>2419</v>
      </c>
      <c r="Z65" s="10" t="s">
        <v>2401</v>
      </c>
      <c r="AA65" t="str">
        <f>MIN(R27,R31,R35)</f>
        <v>#N/A</v>
      </c>
      <c r="AE65" s="1" t="s">
        <v>2420</v>
      </c>
      <c r="AZ65" s="11"/>
    </row>
    <row r="66">
      <c r="A66" s="11"/>
      <c r="C66" s="1" t="s">
        <v>2421</v>
      </c>
      <c r="E66" s="10" t="s">
        <v>2401</v>
      </c>
      <c r="F66" s="31" t="str">
        <f>SUM(F63:I65)</f>
        <v>#N/A</v>
      </c>
      <c r="J66" s="32" t="s">
        <v>54</v>
      </c>
      <c r="K66" s="31"/>
      <c r="L66" s="31"/>
      <c r="M66" s="32" t="s">
        <v>2418</v>
      </c>
      <c r="N66" s="31"/>
      <c r="O66" s="33" t="s">
        <v>2401</v>
      </c>
      <c r="P66" s="31" t="str">
        <f>SUM(P63:S65)</f>
        <v>#N/A</v>
      </c>
      <c r="T66" s="1" t="s">
        <v>54</v>
      </c>
      <c r="X66" s="1" t="s">
        <v>2422</v>
      </c>
      <c r="Z66" s="10" t="s">
        <v>2401</v>
      </c>
      <c r="AA66" t="str">
        <f>R26+R30+R34</f>
        <v>#N/A</v>
      </c>
      <c r="AE66" s="1" t="s">
        <v>2423</v>
      </c>
      <c r="AZ66" s="11"/>
    </row>
    <row r="67">
      <c r="A67" s="11"/>
      <c r="C67" s="1" t="s">
        <v>2424</v>
      </c>
      <c r="E67" s="10" t="s">
        <v>2401</v>
      </c>
      <c r="F67" s="39" t="str">
        <f>COMPLEX(F66,P66)</f>
        <v>#N/A</v>
      </c>
      <c r="T67" s="1" t="s">
        <v>54</v>
      </c>
      <c r="X67" s="1" t="s">
        <v>2425</v>
      </c>
      <c r="Z67" s="10" t="s">
        <v>2401</v>
      </c>
      <c r="AA67" s="31" t="str">
        <f>imabs(F67)</f>
        <v>#N/A</v>
      </c>
      <c r="AE67" s="1" t="s">
        <v>54</v>
      </c>
      <c r="AZ67" s="11"/>
    </row>
    <row r="68">
      <c r="A68" s="11"/>
      <c r="X68" s="1" t="s">
        <v>2411</v>
      </c>
      <c r="Z68" s="10" t="s">
        <v>2401</v>
      </c>
      <c r="AA68" s="31" t="str">
        <f>degrees(atan((imaginary(F67))/(IMREAL(F67))))</f>
        <v>#N/A</v>
      </c>
      <c r="AE68" s="1" t="s">
        <v>2412</v>
      </c>
      <c r="AZ68" s="11"/>
    </row>
    <row r="69">
      <c r="A69" s="11"/>
      <c r="AZ69" s="11"/>
    </row>
    <row r="70">
      <c r="A70" s="11"/>
      <c r="C70" s="2" t="s">
        <v>2426</v>
      </c>
      <c r="AZ70" s="11"/>
    </row>
    <row r="71">
      <c r="A71" s="11"/>
      <c r="C71" s="1" t="s">
        <v>2427</v>
      </c>
      <c r="E71" s="10" t="s">
        <v>2401</v>
      </c>
      <c r="F71" s="31">
        <f>F40*R40</f>
        <v>0.1735439</v>
      </c>
      <c r="J71" s="32" t="s">
        <v>54</v>
      </c>
      <c r="K71" s="31"/>
      <c r="L71" s="31"/>
      <c r="M71" s="32" t="s">
        <v>2428</v>
      </c>
      <c r="N71" s="31"/>
      <c r="O71" s="33" t="s">
        <v>2401</v>
      </c>
      <c r="P71" s="31">
        <f>F41*R40</f>
        <v>1.667325</v>
      </c>
      <c r="T71" s="1" t="s">
        <v>54</v>
      </c>
      <c r="AZ71" s="11"/>
    </row>
    <row r="72">
      <c r="A72" s="11"/>
      <c r="C72" s="1" t="s">
        <v>2429</v>
      </c>
      <c r="E72" s="10" t="s">
        <v>2401</v>
      </c>
      <c r="F72" s="31" t="str">
        <f>F44*R44</f>
        <v>#N/A</v>
      </c>
      <c r="J72" s="32" t="s">
        <v>54</v>
      </c>
      <c r="K72" s="31"/>
      <c r="L72" s="31"/>
      <c r="M72" s="32" t="s">
        <v>2430</v>
      </c>
      <c r="N72" s="31"/>
      <c r="O72" s="33" t="s">
        <v>2401</v>
      </c>
      <c r="P72" s="31" t="str">
        <f>F45*R44</f>
        <v>#N/A</v>
      </c>
      <c r="T72" s="1" t="s">
        <v>54</v>
      </c>
      <c r="AZ72" s="11"/>
    </row>
    <row r="73">
      <c r="A73" s="11"/>
      <c r="C73" s="14" t="s">
        <v>2431</v>
      </c>
      <c r="D73" s="13"/>
      <c r="E73" s="34" t="s">
        <v>2401</v>
      </c>
      <c r="F73" s="35" t="str">
        <f>F48*R48</f>
        <v>#N/A</v>
      </c>
      <c r="G73" s="13"/>
      <c r="H73" s="13"/>
      <c r="I73" s="13"/>
      <c r="J73" s="36" t="s">
        <v>54</v>
      </c>
      <c r="K73" s="35"/>
      <c r="L73" s="35"/>
      <c r="M73" s="36" t="s">
        <v>2432</v>
      </c>
      <c r="N73" s="35"/>
      <c r="O73" s="37" t="s">
        <v>2401</v>
      </c>
      <c r="P73" s="35" t="str">
        <f>F49*R48</f>
        <v>#N/A</v>
      </c>
      <c r="Q73" s="13"/>
      <c r="R73" s="13"/>
      <c r="S73" s="13"/>
      <c r="T73" s="14" t="s">
        <v>54</v>
      </c>
      <c r="U73" s="13"/>
      <c r="V73" s="38" t="s">
        <v>2407</v>
      </c>
      <c r="AZ73" s="11"/>
    </row>
    <row r="74">
      <c r="A74" s="11"/>
      <c r="C74" s="1" t="s">
        <v>2433</v>
      </c>
      <c r="E74" s="10" t="s">
        <v>2401</v>
      </c>
      <c r="F74" s="31" t="str">
        <f>SUM(F71:I73)</f>
        <v>#N/A</v>
      </c>
      <c r="J74" s="32" t="s">
        <v>54</v>
      </c>
      <c r="K74" s="31"/>
      <c r="L74" s="31"/>
      <c r="M74" s="32" t="s">
        <v>2432</v>
      </c>
      <c r="N74" s="31"/>
      <c r="O74" s="33" t="s">
        <v>2401</v>
      </c>
      <c r="P74" s="31" t="str">
        <f>SUM(P71:S73)</f>
        <v>#N/A</v>
      </c>
      <c r="T74" s="1" t="s">
        <v>54</v>
      </c>
      <c r="X74" s="1" t="s">
        <v>2434</v>
      </c>
      <c r="Z74" s="10" t="s">
        <v>2401</v>
      </c>
      <c r="AA74" t="str">
        <f>R40+R44+R48</f>
        <v>#N/A</v>
      </c>
      <c r="AE74" s="1" t="s">
        <v>2423</v>
      </c>
      <c r="AZ74" s="11"/>
    </row>
    <row r="75">
      <c r="A75" s="11"/>
      <c r="C75" s="1" t="s">
        <v>2435</v>
      </c>
      <c r="E75" s="10" t="s">
        <v>2401</v>
      </c>
      <c r="F75" s="39" t="str">
        <f>COMPLEX(F74,P74)</f>
        <v>#N/A</v>
      </c>
      <c r="T75" s="1" t="s">
        <v>54</v>
      </c>
      <c r="X75" s="1" t="s">
        <v>2436</v>
      </c>
      <c r="Z75" s="10" t="s">
        <v>2401</v>
      </c>
      <c r="AA75" s="31" t="str">
        <f>imabs(F75)</f>
        <v>#N/A</v>
      </c>
      <c r="AE75" s="1" t="s">
        <v>54</v>
      </c>
      <c r="AZ75" s="11"/>
    </row>
    <row r="76">
      <c r="A76" s="11"/>
      <c r="AZ76" s="11"/>
    </row>
    <row r="77">
      <c r="A77" s="11"/>
      <c r="C77" s="2" t="s">
        <v>2437</v>
      </c>
      <c r="AZ77" s="11"/>
    </row>
    <row r="78">
      <c r="A78" s="11"/>
      <c r="C78" s="1" t="s">
        <v>2438</v>
      </c>
      <c r="E78" s="10" t="s">
        <v>2401</v>
      </c>
      <c r="F78">
        <f>AA26*AM26</f>
        <v>1.68181</v>
      </c>
      <c r="J78" s="1" t="s">
        <v>54</v>
      </c>
      <c r="M78" s="1" t="s">
        <v>2439</v>
      </c>
      <c r="O78" s="10" t="s">
        <v>2401</v>
      </c>
      <c r="P78">
        <f>AA27*AM26</f>
        <v>6.13717</v>
      </c>
      <c r="T78" s="1" t="s">
        <v>54</v>
      </c>
      <c r="AZ78" s="11"/>
    </row>
    <row r="79">
      <c r="A79" s="11"/>
      <c r="C79" s="1" t="s">
        <v>2440</v>
      </c>
      <c r="E79" s="10" t="s">
        <v>2401</v>
      </c>
      <c r="F79" t="str">
        <f>AA30*AM30</f>
        <v>#N/A</v>
      </c>
      <c r="J79" s="1" t="s">
        <v>54</v>
      </c>
      <c r="M79" s="1" t="s">
        <v>2441</v>
      </c>
      <c r="O79" s="10" t="s">
        <v>2401</v>
      </c>
      <c r="P79">
        <f>F52*R51</f>
        <v>0</v>
      </c>
      <c r="T79" s="1" t="s">
        <v>54</v>
      </c>
      <c r="AZ79" s="11"/>
    </row>
    <row r="80">
      <c r="A80" s="11"/>
      <c r="C80" s="14" t="s">
        <v>2442</v>
      </c>
      <c r="D80" s="13"/>
      <c r="E80" s="34" t="s">
        <v>2401</v>
      </c>
      <c r="F80" s="13" t="str">
        <f>AA34*AM34</f>
        <v>#N/A</v>
      </c>
      <c r="G80" s="13"/>
      <c r="H80" s="13"/>
      <c r="I80" s="13"/>
      <c r="J80" s="14" t="s">
        <v>54</v>
      </c>
      <c r="K80" s="13"/>
      <c r="L80" s="13"/>
      <c r="M80" s="14" t="s">
        <v>2443</v>
      </c>
      <c r="N80" s="13"/>
      <c r="O80" s="34" t="s">
        <v>2401</v>
      </c>
      <c r="P80" s="13">
        <f>F56*R55</f>
        <v>0</v>
      </c>
      <c r="Q80" s="13"/>
      <c r="R80" s="13"/>
      <c r="S80" s="13"/>
      <c r="T80" s="14" t="s">
        <v>54</v>
      </c>
      <c r="U80" s="13"/>
      <c r="V80" s="38" t="s">
        <v>2407</v>
      </c>
      <c r="AZ80" s="11"/>
    </row>
    <row r="81">
      <c r="A81" s="11"/>
      <c r="C81" s="1" t="s">
        <v>2444</v>
      </c>
      <c r="E81" s="10" t="s">
        <v>2401</v>
      </c>
      <c r="F81" t="str">
        <f>SUM(F78:I80)</f>
        <v>#N/A</v>
      </c>
      <c r="J81" s="1" t="s">
        <v>54</v>
      </c>
      <c r="M81" s="1" t="s">
        <v>2443</v>
      </c>
      <c r="O81" s="10" t="s">
        <v>2401</v>
      </c>
      <c r="P81">
        <f>SUM(P78:S80)</f>
        <v>6.13717</v>
      </c>
      <c r="T81" s="1" t="s">
        <v>54</v>
      </c>
      <c r="X81" s="1" t="s">
        <v>2445</v>
      </c>
      <c r="Z81" s="10" t="s">
        <v>2401</v>
      </c>
      <c r="AA81" t="str">
        <f>AM26+AM30+AM34</f>
        <v>#N/A</v>
      </c>
      <c r="AE81" s="1" t="s">
        <v>2423</v>
      </c>
      <c r="AZ81" s="11"/>
    </row>
    <row r="82">
      <c r="A82" s="11"/>
      <c r="C82" s="1" t="s">
        <v>2446</v>
      </c>
      <c r="E82" s="10" t="s">
        <v>2401</v>
      </c>
      <c r="F82" s="41" t="str">
        <f>COMPLEX(F81,P81)</f>
        <v>#N/A</v>
      </c>
      <c r="T82" s="1" t="s">
        <v>54</v>
      </c>
      <c r="X82" s="1" t="s">
        <v>2447</v>
      </c>
      <c r="Z82" s="10" t="s">
        <v>2401</v>
      </c>
      <c r="AA82" t="str">
        <f>imabs(F82)</f>
        <v>#N/A</v>
      </c>
      <c r="AE82" s="1" t="s">
        <v>54</v>
      </c>
      <c r="AZ82" s="11"/>
    </row>
    <row r="83">
      <c r="A83" s="11"/>
      <c r="AZ83" s="11"/>
    </row>
    <row r="84">
      <c r="A84" s="11"/>
      <c r="C84" s="2" t="s">
        <v>2448</v>
      </c>
      <c r="AZ84" s="11"/>
    </row>
    <row r="85">
      <c r="A85" s="11"/>
      <c r="C85" s="1" t="s">
        <v>2449</v>
      </c>
      <c r="E85" s="10" t="s">
        <v>2401</v>
      </c>
      <c r="F85" s="31">
        <f>AA40*AM40</f>
        <v>2.24495</v>
      </c>
      <c r="J85" s="32" t="s">
        <v>54</v>
      </c>
      <c r="K85" s="31"/>
      <c r="L85" s="31"/>
      <c r="M85" s="32" t="s">
        <v>2450</v>
      </c>
      <c r="N85" s="31"/>
      <c r="O85" s="33" t="s">
        <v>2401</v>
      </c>
      <c r="P85" s="31">
        <f>AA41*AM40</f>
        <v>8.19215</v>
      </c>
      <c r="T85" s="32" t="s">
        <v>54</v>
      </c>
      <c r="U85" s="31"/>
      <c r="V85" s="31"/>
      <c r="W85" s="31"/>
      <c r="X85" s="31"/>
      <c r="Y85" s="31"/>
      <c r="Z85" s="31"/>
      <c r="AA85" s="31"/>
      <c r="AB85" s="31"/>
      <c r="AC85" s="31"/>
      <c r="AD85" s="31"/>
      <c r="AZ85" s="11"/>
    </row>
    <row r="86">
      <c r="A86" s="11"/>
      <c r="C86" s="1" t="s">
        <v>2451</v>
      </c>
      <c r="E86" s="10" t="s">
        <v>2401</v>
      </c>
      <c r="F86" s="31" t="str">
        <f>AA44*AM44</f>
        <v>#N/A</v>
      </c>
      <c r="J86" s="32" t="s">
        <v>54</v>
      </c>
      <c r="K86" s="31"/>
      <c r="L86" s="31"/>
      <c r="M86" s="32" t="s">
        <v>2452</v>
      </c>
      <c r="N86" s="31"/>
      <c r="O86" s="33" t="s">
        <v>2401</v>
      </c>
      <c r="P86" s="31" t="str">
        <f>AA45*AM44</f>
        <v>#N/A</v>
      </c>
      <c r="T86" s="32" t="s">
        <v>54</v>
      </c>
      <c r="U86" s="31"/>
      <c r="V86" s="31"/>
      <c r="W86" s="31"/>
      <c r="X86" s="31"/>
      <c r="Y86" s="31"/>
      <c r="Z86" s="31"/>
      <c r="AA86" s="31"/>
      <c r="AB86" s="31"/>
      <c r="AC86" s="31"/>
      <c r="AD86" s="31"/>
      <c r="AZ86" s="11"/>
    </row>
    <row r="87">
      <c r="A87" s="11"/>
      <c r="C87" s="14" t="s">
        <v>2453</v>
      </c>
      <c r="D87" s="13"/>
      <c r="E87" s="34" t="s">
        <v>2401</v>
      </c>
      <c r="F87" s="35" t="str">
        <f>AA48*AM48</f>
        <v>#N/A</v>
      </c>
      <c r="G87" s="13"/>
      <c r="H87" s="13"/>
      <c r="I87" s="13"/>
      <c r="J87" s="36" t="s">
        <v>54</v>
      </c>
      <c r="K87" s="35"/>
      <c r="L87" s="35"/>
      <c r="M87" s="36" t="s">
        <v>2454</v>
      </c>
      <c r="N87" s="35"/>
      <c r="O87" s="37" t="s">
        <v>2401</v>
      </c>
      <c r="P87" s="35" t="str">
        <f>AA49*AM48</f>
        <v>#N/A</v>
      </c>
      <c r="Q87" s="13"/>
      <c r="R87" s="13"/>
      <c r="S87" s="13"/>
      <c r="T87" s="36" t="s">
        <v>54</v>
      </c>
      <c r="U87" s="35"/>
      <c r="V87" s="42" t="s">
        <v>2407</v>
      </c>
      <c r="W87" s="31"/>
      <c r="X87" s="31"/>
      <c r="Y87" s="31"/>
      <c r="Z87" s="31"/>
      <c r="AA87" s="31"/>
      <c r="AB87" s="31"/>
      <c r="AC87" s="31"/>
      <c r="AD87" s="31"/>
      <c r="AZ87" s="11"/>
    </row>
    <row r="88">
      <c r="A88" s="11"/>
      <c r="C88" s="1" t="s">
        <v>2455</v>
      </c>
      <c r="E88" s="10" t="s">
        <v>2401</v>
      </c>
      <c r="F88" s="31" t="str">
        <f>SUM(F85:I87)</f>
        <v>#N/A</v>
      </c>
      <c r="J88" s="32" t="s">
        <v>54</v>
      </c>
      <c r="K88" s="31"/>
      <c r="L88" s="31"/>
      <c r="M88" s="32" t="s">
        <v>2454</v>
      </c>
      <c r="N88" s="31"/>
      <c r="O88" s="33" t="s">
        <v>2401</v>
      </c>
      <c r="P88" s="31" t="str">
        <f>SUM(P85:S87)</f>
        <v>#N/A</v>
      </c>
      <c r="T88" s="32" t="s">
        <v>54</v>
      </c>
      <c r="U88" s="31"/>
      <c r="W88" s="31"/>
      <c r="X88" s="32" t="s">
        <v>2456</v>
      </c>
      <c r="Y88" s="31"/>
      <c r="Z88" s="33" t="s">
        <v>2401</v>
      </c>
      <c r="AA88" s="31" t="str">
        <f>AM40+AM44+AM48</f>
        <v>#N/A</v>
      </c>
      <c r="AE88" s="1" t="s">
        <v>2423</v>
      </c>
      <c r="AZ88" s="11"/>
    </row>
    <row r="89">
      <c r="A89" s="11"/>
      <c r="C89" s="1" t="s">
        <v>2457</v>
      </c>
      <c r="E89" s="10" t="s">
        <v>2401</v>
      </c>
      <c r="F89" s="39" t="str">
        <f>COMPLEX(F88,P88)</f>
        <v>#N/A</v>
      </c>
      <c r="T89" s="32" t="s">
        <v>54</v>
      </c>
      <c r="U89" s="31"/>
      <c r="V89" s="31"/>
      <c r="W89" s="31"/>
      <c r="X89" s="32" t="s">
        <v>2458</v>
      </c>
      <c r="Y89" s="31"/>
      <c r="Z89" s="33" t="s">
        <v>2401</v>
      </c>
      <c r="AA89" s="31" t="str">
        <f>imabs(F89)</f>
        <v>#N/A</v>
      </c>
      <c r="AE89" s="1" t="s">
        <v>54</v>
      </c>
      <c r="AZ89" s="11"/>
    </row>
    <row r="90">
      <c r="A90" s="11"/>
      <c r="AZ90" s="11"/>
    </row>
    <row r="91">
      <c r="A91" s="11"/>
      <c r="C91" s="2" t="s">
        <v>2459</v>
      </c>
      <c r="AZ91" s="11"/>
    </row>
    <row r="92">
      <c r="A92" s="11"/>
      <c r="C92" s="1" t="s">
        <v>2460</v>
      </c>
      <c r="E92" s="10" t="s">
        <v>2401</v>
      </c>
      <c r="F92" s="43" t="str">
        <f>COMPLEX(0,Y18*Y20^2/Y19/100)</f>
        <v>62.5i</v>
      </c>
      <c r="J92" s="1" t="s">
        <v>54</v>
      </c>
      <c r="AZ92" s="11"/>
    </row>
    <row r="93">
      <c r="A93" s="11"/>
      <c r="AZ93" s="11"/>
    </row>
    <row r="94">
      <c r="A94" s="11"/>
      <c r="C94" s="1" t="s">
        <v>2461</v>
      </c>
      <c r="E94" s="10" t="s">
        <v>2401</v>
      </c>
      <c r="F94" s="44">
        <f>(Y14/AD14)/(Y15/AD15)</f>
        <v>0.8</v>
      </c>
      <c r="AZ94" s="11"/>
    </row>
    <row r="95">
      <c r="A95" s="11"/>
      <c r="AZ95" s="11"/>
    </row>
    <row r="96">
      <c r="A96" s="11"/>
      <c r="C96" s="2" t="s">
        <v>2462</v>
      </c>
      <c r="J96" s="1" t="s">
        <v>2463</v>
      </c>
      <c r="L96" s="10" t="s">
        <v>2401</v>
      </c>
      <c r="M96" s="45" t="str">
        <f>AA67</f>
        <v>#N/A</v>
      </c>
      <c r="Q96" s="1" t="s">
        <v>2464</v>
      </c>
      <c r="V96" s="1" t="s">
        <v>2465</v>
      </c>
      <c r="X96" s="10" t="s">
        <v>2401</v>
      </c>
      <c r="Y96" s="45" t="str">
        <f>F94*AA67</f>
        <v>#N/A</v>
      </c>
      <c r="AC96" s="1" t="s">
        <v>2466</v>
      </c>
      <c r="AZ96" s="11"/>
    </row>
    <row r="97">
      <c r="A97" s="11"/>
      <c r="J97" s="1" t="s">
        <v>2467</v>
      </c>
      <c r="L97" s="10" t="s">
        <v>2401</v>
      </c>
      <c r="M97" s="46" t="str">
        <f>P66</f>
        <v>#N/A</v>
      </c>
      <c r="Q97" s="1" t="s">
        <v>2464</v>
      </c>
      <c r="V97" s="1" t="s">
        <v>2468</v>
      </c>
      <c r="X97" s="10" t="s">
        <v>2401</v>
      </c>
      <c r="Y97" s="46" t="str">
        <f>M97*F94</f>
        <v>#N/A</v>
      </c>
      <c r="AC97" s="1" t="s">
        <v>2466</v>
      </c>
      <c r="AZ97" s="11"/>
    </row>
    <row r="98">
      <c r="A98" s="11"/>
      <c r="J98" s="1" t="s">
        <v>2469</v>
      </c>
      <c r="L98" s="10" t="s">
        <v>2401</v>
      </c>
      <c r="M98" s="45" t="str">
        <f>AA68</f>
        <v>#N/A</v>
      </c>
      <c r="Q98" s="1" t="s">
        <v>2470</v>
      </c>
      <c r="V98" s="1" t="s">
        <v>2469</v>
      </c>
      <c r="X98" s="10" t="s">
        <v>2401</v>
      </c>
      <c r="Y98" s="46" t="str">
        <f>M98</f>
        <v>#N/A</v>
      </c>
      <c r="AC98" s="1" t="s">
        <v>2470</v>
      </c>
      <c r="AZ98" s="11"/>
    </row>
    <row r="99">
      <c r="A99" s="11"/>
      <c r="AZ99" s="11"/>
    </row>
    <row r="100">
      <c r="A100" s="11"/>
      <c r="C100" s="2" t="s">
        <v>2471</v>
      </c>
      <c r="AZ100" s="11"/>
    </row>
    <row r="101">
      <c r="A101" s="11"/>
      <c r="C101" s="1" t="s">
        <v>2472</v>
      </c>
      <c r="G101" s="10" t="s">
        <v>2401</v>
      </c>
      <c r="H101" t="str">
        <f>imdiv(imsub(F60,F67),improduct(3,F67))</f>
        <v>#N/A</v>
      </c>
      <c r="Q101" s="1" t="s">
        <v>2473</v>
      </c>
      <c r="R101" s="1" t="s">
        <v>2472</v>
      </c>
      <c r="U101" s="10" t="s">
        <v>2401</v>
      </c>
      <c r="V101" s="46" t="str">
        <f>imabs(H101)</f>
        <v>#N/A</v>
      </c>
      <c r="AZ101" s="11"/>
    </row>
    <row r="102">
      <c r="A102" s="11"/>
      <c r="R102" s="1" t="s">
        <v>2474</v>
      </c>
      <c r="U102" s="10" t="s">
        <v>2401</v>
      </c>
      <c r="V102" s="46" t="str">
        <f>degrees(atan((imaginary(H101))/(IMREAL(H101))))</f>
        <v>#N/A</v>
      </c>
      <c r="Y102" s="1" t="s">
        <v>55</v>
      </c>
      <c r="AZ102" s="11"/>
    </row>
    <row r="103">
      <c r="A103" s="11"/>
      <c r="C103" s="1"/>
      <c r="AZ103" s="11"/>
    </row>
    <row r="104">
      <c r="A104" s="11"/>
      <c r="C104" s="1"/>
      <c r="AZ104" s="11"/>
    </row>
    <row r="105">
      <c r="A105" s="11"/>
      <c r="C105" s="2" t="s">
        <v>2475</v>
      </c>
      <c r="AZ105" s="11"/>
    </row>
    <row r="106">
      <c r="A106" s="11"/>
      <c r="D106" s="2" t="s">
        <v>2476</v>
      </c>
      <c r="E106" s="47"/>
      <c r="F106" s="48"/>
      <c r="G106" s="48"/>
      <c r="H106" s="48"/>
      <c r="I106" s="48"/>
      <c r="J106" s="1"/>
      <c r="O106" s="1"/>
      <c r="Q106" s="1"/>
      <c r="R106" s="48"/>
      <c r="S106" s="49"/>
      <c r="T106" s="49"/>
      <c r="U106" s="49"/>
      <c r="V106" s="32"/>
      <c r="AZ106" s="11"/>
    </row>
    <row r="107">
      <c r="A107" s="11"/>
      <c r="D107" s="1" t="s">
        <v>2477</v>
      </c>
      <c r="F107" s="10" t="s">
        <v>2401</v>
      </c>
      <c r="G107" s="50" t="str">
        <f>0.8*AA67</f>
        <v>#N/A</v>
      </c>
      <c r="K107" s="1" t="s">
        <v>2464</v>
      </c>
      <c r="W107" s="1" t="s">
        <v>2478</v>
      </c>
      <c r="Y107" s="10" t="s">
        <v>2401</v>
      </c>
      <c r="Z107" s="50" t="str">
        <f>G107*F94</f>
        <v>#N/A</v>
      </c>
      <c r="AD107" s="1" t="s">
        <v>2466</v>
      </c>
      <c r="AZ107" s="11"/>
    </row>
    <row r="108">
      <c r="A108" s="11"/>
      <c r="D108" s="1" t="s">
        <v>2479</v>
      </c>
      <c r="F108" s="10" t="s">
        <v>2401</v>
      </c>
      <c r="G108" s="50" t="str">
        <f>0.8*P66</f>
        <v>#N/A</v>
      </c>
      <c r="K108" s="1" t="s">
        <v>2464</v>
      </c>
      <c r="W108" s="1" t="s">
        <v>2480</v>
      </c>
      <c r="Y108" s="10" t="s">
        <v>2401</v>
      </c>
      <c r="Z108" s="50" t="str">
        <f t="shared" ref="Z108:Z109" si="1">G108*F94</f>
        <v>#N/A</v>
      </c>
      <c r="AD108" s="1" t="s">
        <v>2466</v>
      </c>
      <c r="AZ108" s="11"/>
    </row>
    <row r="109">
      <c r="A109" s="11"/>
      <c r="W109" s="1" t="s">
        <v>2481</v>
      </c>
      <c r="Y109" s="10" t="s">
        <v>2401</v>
      </c>
      <c r="Z109" s="50">
        <f t="shared" si="1"/>
        <v>0</v>
      </c>
      <c r="AD109" s="1" t="s">
        <v>2482</v>
      </c>
      <c r="AZ109" s="11"/>
    </row>
    <row r="110">
      <c r="A110" s="11"/>
      <c r="D110" s="2"/>
      <c r="AZ110" s="11"/>
    </row>
    <row r="111">
      <c r="A111" s="11"/>
      <c r="D111" s="2" t="s">
        <v>2483</v>
      </c>
      <c r="AZ111" s="11"/>
    </row>
    <row r="112">
      <c r="A112" s="11"/>
      <c r="D112" s="1" t="s">
        <v>2484</v>
      </c>
      <c r="G112" s="10" t="s">
        <v>2401</v>
      </c>
      <c r="H112" t="str">
        <f>improduct(1.2,F67)</f>
        <v>#N/A</v>
      </c>
      <c r="N112" s="10" t="s">
        <v>2401</v>
      </c>
      <c r="O112" s="31" t="str">
        <f t="shared" ref="O112:O117" si="2">imabs(H112)</f>
        <v>#N/A</v>
      </c>
      <c r="R112" s="1" t="s">
        <v>2464</v>
      </c>
      <c r="AZ112" s="11"/>
    </row>
    <row r="113">
      <c r="A113" s="11"/>
      <c r="D113" s="1" t="s">
        <v>2485</v>
      </c>
      <c r="G113" s="10" t="s">
        <v>2401</v>
      </c>
      <c r="H113" t="str">
        <f>IMPRODUCT(0.8,(imsum(F67,improduct(0.8,F75))))</f>
        <v>#N/A</v>
      </c>
      <c r="N113" s="10" t="s">
        <v>2401</v>
      </c>
      <c r="O113" s="31" t="str">
        <f t="shared" si="2"/>
        <v>#N/A</v>
      </c>
      <c r="R113" s="1" t="s">
        <v>2464</v>
      </c>
      <c r="AZ113" s="11"/>
    </row>
    <row r="114">
      <c r="A114" s="11"/>
      <c r="D114" s="1" t="s">
        <v>2486</v>
      </c>
      <c r="G114" s="10" t="s">
        <v>2401</v>
      </c>
      <c r="H114" t="str">
        <f>improduct(0.8,((imsum(F67,improduct(0.5,F92)))))</f>
        <v>#N/A</v>
      </c>
      <c r="N114" s="10" t="s">
        <v>2401</v>
      </c>
      <c r="O114" s="31" t="str">
        <f t="shared" si="2"/>
        <v>#N/A</v>
      </c>
      <c r="R114" s="1" t="s">
        <v>2464</v>
      </c>
      <c r="AZ114" s="11"/>
    </row>
    <row r="115">
      <c r="A115" s="11"/>
      <c r="D115" s="1" t="s">
        <v>2487</v>
      </c>
      <c r="G115" s="10" t="s">
        <v>2401</v>
      </c>
      <c r="H115" t="str">
        <f>(imsum(F67,improduct(0.8,F75)))</f>
        <v>#N/A</v>
      </c>
      <c r="N115" s="10" t="s">
        <v>2401</v>
      </c>
      <c r="O115" s="31" t="str">
        <f t="shared" si="2"/>
        <v>#N/A</v>
      </c>
      <c r="R115" s="1" t="s">
        <v>2464</v>
      </c>
      <c r="AZ115" s="11"/>
    </row>
    <row r="116">
      <c r="A116" s="11"/>
      <c r="D116" s="1" t="s">
        <v>2488</v>
      </c>
      <c r="G116" s="10" t="s">
        <v>2401</v>
      </c>
      <c r="H116" t="str">
        <f>if(O112&gt;O113,H112,H113)</f>
        <v>#N/A</v>
      </c>
      <c r="N116" s="10" t="s">
        <v>2401</v>
      </c>
      <c r="O116" s="31" t="str">
        <f t="shared" si="2"/>
        <v>#N/A</v>
      </c>
      <c r="R116" s="1" t="s">
        <v>2464</v>
      </c>
      <c r="AZ116" s="11"/>
    </row>
    <row r="117">
      <c r="A117" s="11"/>
      <c r="D117" s="14" t="s">
        <v>2489</v>
      </c>
      <c r="E117" s="13"/>
      <c r="F117" s="13"/>
      <c r="G117" s="34" t="s">
        <v>2401</v>
      </c>
      <c r="H117" s="13" t="str">
        <f>if(O116&lt;O114,H116,H114)</f>
        <v>#N/A</v>
      </c>
      <c r="I117" s="13"/>
      <c r="J117" s="13"/>
      <c r="K117" s="13"/>
      <c r="L117" s="13"/>
      <c r="M117" s="13"/>
      <c r="N117" s="34" t="s">
        <v>2401</v>
      </c>
      <c r="O117" s="35" t="str">
        <f t="shared" si="2"/>
        <v>#N/A</v>
      </c>
      <c r="P117" s="13"/>
      <c r="Q117" s="13"/>
      <c r="R117" s="14" t="s">
        <v>2464</v>
      </c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Z117" s="11"/>
    </row>
    <row r="118">
      <c r="A118" s="11"/>
      <c r="D118" s="1" t="s">
        <v>2490</v>
      </c>
      <c r="G118" s="10" t="s">
        <v>2401</v>
      </c>
      <c r="H118" s="1" t="str">
        <f>H117</f>
        <v>#N/A</v>
      </c>
      <c r="N118" s="10" t="s">
        <v>2401</v>
      </c>
      <c r="O118" s="46" t="str">
        <f>O117</f>
        <v>#N/A</v>
      </c>
      <c r="R118" s="1" t="s">
        <v>2464</v>
      </c>
      <c r="W118" s="1" t="s">
        <v>2491</v>
      </c>
      <c r="Y118" s="10" t="s">
        <v>2401</v>
      </c>
      <c r="Z118" s="46" t="str">
        <f>O118*F94</f>
        <v>#N/A</v>
      </c>
      <c r="AD118" s="1" t="s">
        <v>2466</v>
      </c>
      <c r="AZ118" s="11"/>
    </row>
    <row r="119">
      <c r="A119" s="11"/>
      <c r="D119" s="1" t="s">
        <v>2492</v>
      </c>
      <c r="G119" s="10" t="s">
        <v>2401</v>
      </c>
      <c r="N119" s="10" t="s">
        <v>2401</v>
      </c>
      <c r="O119" s="46" t="str">
        <f>imaginary(H118)</f>
        <v>#N/A</v>
      </c>
      <c r="R119" s="1" t="s">
        <v>2464</v>
      </c>
      <c r="W119" s="1" t="s">
        <v>2493</v>
      </c>
      <c r="Y119" s="10" t="s">
        <v>2401</v>
      </c>
      <c r="Z119" s="46" t="str">
        <f>O119*F94</f>
        <v>#N/A</v>
      </c>
      <c r="AD119" s="1" t="s">
        <v>2466</v>
      </c>
      <c r="AZ119" s="11"/>
    </row>
    <row r="120">
      <c r="A120" s="11"/>
      <c r="W120" s="1" t="s">
        <v>2494</v>
      </c>
      <c r="Y120" s="10" t="s">
        <v>2401</v>
      </c>
      <c r="Z120" s="50" t="str">
        <f>if(((O118-AA67)&lt;(0.8*AA75)),0.4,0.8)</f>
        <v>#N/A</v>
      </c>
      <c r="AD120" s="1" t="s">
        <v>2482</v>
      </c>
      <c r="AZ120" s="11"/>
    </row>
    <row r="121">
      <c r="A121" s="11"/>
      <c r="D121" s="2" t="s">
        <v>2495</v>
      </c>
      <c r="AZ121" s="11"/>
    </row>
    <row r="122">
      <c r="A122" s="11"/>
      <c r="D122" s="1" t="s">
        <v>2496</v>
      </c>
      <c r="G122" s="10" t="s">
        <v>2401</v>
      </c>
      <c r="H122" s="1">
        <v>1.0</v>
      </c>
      <c r="K122" s="1"/>
      <c r="AZ122" s="11"/>
    </row>
    <row r="123">
      <c r="A123" s="11"/>
      <c r="D123" s="1" t="s">
        <v>2497</v>
      </c>
      <c r="G123" s="10" t="s">
        <v>2401</v>
      </c>
      <c r="H123" t="str">
        <f>improduct(1.2,imsum(F67,F82))</f>
        <v>#N/A</v>
      </c>
      <c r="N123" s="10" t="s">
        <v>2401</v>
      </c>
      <c r="O123" s="31" t="str">
        <f t="shared" ref="O123:O130" si="3">imabs(H123)</f>
        <v>#N/A</v>
      </c>
      <c r="R123" s="1" t="s">
        <v>2464</v>
      </c>
      <c r="AZ123" s="11"/>
    </row>
    <row r="124">
      <c r="A124" s="11"/>
      <c r="D124" s="1" t="s">
        <v>2498</v>
      </c>
      <c r="G124" s="10" t="s">
        <v>2401</v>
      </c>
      <c r="H124" t="str">
        <f>improduct(0.8,(imsum(F67,improduct(1.2,H122,F82))))</f>
        <v>#N/A</v>
      </c>
      <c r="N124" s="10" t="s">
        <v>2401</v>
      </c>
      <c r="O124" s="31" t="str">
        <f t="shared" si="3"/>
        <v>#N/A</v>
      </c>
      <c r="R124" s="1" t="s">
        <v>2464</v>
      </c>
      <c r="AZ124" s="11"/>
    </row>
    <row r="125">
      <c r="A125" s="11"/>
      <c r="D125" s="1" t="s">
        <v>2499</v>
      </c>
      <c r="G125" s="10" t="s">
        <v>2401</v>
      </c>
      <c r="H125" s="1" t="str">
        <f>improduct(0.8,(imsum(F67,improduct(H122,0.8,imsum(F82,improduct(0.8,F89))))))</f>
        <v>#N/A</v>
      </c>
      <c r="N125" s="10" t="s">
        <v>2401</v>
      </c>
      <c r="O125" s="31" t="str">
        <f t="shared" si="3"/>
        <v>#N/A</v>
      </c>
      <c r="R125" s="1" t="s">
        <v>2464</v>
      </c>
      <c r="AZ125" s="11"/>
    </row>
    <row r="126">
      <c r="A126" s="11"/>
      <c r="D126" s="1" t="s">
        <v>2486</v>
      </c>
      <c r="G126" s="10" t="s">
        <v>2401</v>
      </c>
      <c r="H126" t="str">
        <f>improduct(0.8,imsum(F67,improduct(0.8,F92)))</f>
        <v>#N/A</v>
      </c>
      <c r="N126" s="10" t="s">
        <v>2401</v>
      </c>
      <c r="O126" s="31" t="str">
        <f t="shared" si="3"/>
        <v>#N/A</v>
      </c>
      <c r="R126" s="1" t="s">
        <v>2464</v>
      </c>
      <c r="AZ126" s="11"/>
    </row>
    <row r="127">
      <c r="A127" s="11"/>
      <c r="D127" s="1" t="s">
        <v>2500</v>
      </c>
      <c r="G127" s="10" t="s">
        <v>2401</v>
      </c>
      <c r="H127" t="str">
        <f>imsum(F67,improduct(H122,0.8,imsum(F82,improduct(0.8,F89))))</f>
        <v>#N/A</v>
      </c>
      <c r="N127" s="10" t="s">
        <v>2401</v>
      </c>
      <c r="O127" s="31" t="str">
        <f t="shared" si="3"/>
        <v>#N/A</v>
      </c>
      <c r="R127" s="1" t="s">
        <v>2464</v>
      </c>
      <c r="AZ127" s="11"/>
    </row>
    <row r="128">
      <c r="A128" s="11"/>
      <c r="D128" s="1" t="s">
        <v>2501</v>
      </c>
      <c r="G128" s="10" t="s">
        <v>2401</v>
      </c>
      <c r="H128" t="str">
        <f>if(O124&gt;O125,H124,H125)</f>
        <v>#N/A</v>
      </c>
      <c r="N128" s="10" t="s">
        <v>2401</v>
      </c>
      <c r="O128" s="31" t="str">
        <f t="shared" si="3"/>
        <v>#N/A</v>
      </c>
      <c r="R128" s="1" t="s">
        <v>2464</v>
      </c>
      <c r="AZ128" s="11"/>
    </row>
    <row r="129">
      <c r="A129" s="11"/>
      <c r="D129" s="1" t="s">
        <v>2502</v>
      </c>
      <c r="G129" s="10" t="s">
        <v>2401</v>
      </c>
      <c r="H129" t="str">
        <f>if(O128&gt;O123,H128,H123)</f>
        <v>#N/A</v>
      </c>
      <c r="N129" s="10" t="s">
        <v>2401</v>
      </c>
      <c r="O129" s="31" t="str">
        <f t="shared" si="3"/>
        <v>#N/A</v>
      </c>
      <c r="R129" s="1" t="s">
        <v>2464</v>
      </c>
      <c r="AZ129" s="11"/>
    </row>
    <row r="130">
      <c r="A130" s="11"/>
      <c r="D130" s="14" t="s">
        <v>2503</v>
      </c>
      <c r="E130" s="13"/>
      <c r="F130" s="13"/>
      <c r="G130" s="34" t="s">
        <v>2401</v>
      </c>
      <c r="H130" s="13" t="str">
        <f>if(O129&gt;O126,H126,H129)</f>
        <v>#N/A</v>
      </c>
      <c r="I130" s="13"/>
      <c r="J130" s="13"/>
      <c r="K130" s="13"/>
      <c r="L130" s="13"/>
      <c r="M130" s="13"/>
      <c r="N130" s="34" t="s">
        <v>2401</v>
      </c>
      <c r="O130" s="35" t="str">
        <f t="shared" si="3"/>
        <v>#N/A</v>
      </c>
      <c r="P130" s="13"/>
      <c r="Q130" s="13"/>
      <c r="R130" s="14" t="s">
        <v>2464</v>
      </c>
      <c r="S130" s="13"/>
      <c r="T130" s="13"/>
      <c r="U130" s="13"/>
      <c r="V130" s="13"/>
      <c r="W130" s="14"/>
      <c r="X130" s="13"/>
      <c r="Y130" s="13"/>
      <c r="Z130" s="13"/>
      <c r="AA130" s="13"/>
      <c r="AB130" s="13"/>
      <c r="AC130" s="13"/>
      <c r="AD130" s="13"/>
      <c r="AE130" s="13"/>
      <c r="AF130" s="13"/>
      <c r="AZ130" s="11"/>
    </row>
    <row r="131">
      <c r="A131" s="11"/>
      <c r="D131" s="1" t="s">
        <v>2503</v>
      </c>
      <c r="G131" s="10" t="s">
        <v>2401</v>
      </c>
      <c r="H131" s="1" t="str">
        <f>H130</f>
        <v>#N/A</v>
      </c>
      <c r="N131" s="10" t="s">
        <v>2401</v>
      </c>
      <c r="O131" s="46" t="str">
        <f>O130</f>
        <v>#N/A</v>
      </c>
      <c r="R131" s="1" t="s">
        <v>2464</v>
      </c>
      <c r="W131" s="1" t="s">
        <v>2504</v>
      </c>
      <c r="Y131" s="10" t="s">
        <v>2401</v>
      </c>
      <c r="Z131" s="46" t="str">
        <f>O131*F94</f>
        <v>#N/A</v>
      </c>
      <c r="AD131" s="1" t="s">
        <v>2466</v>
      </c>
      <c r="AZ131" s="11"/>
    </row>
    <row r="132">
      <c r="A132" s="11"/>
      <c r="D132" s="1" t="s">
        <v>2505</v>
      </c>
      <c r="G132" s="10" t="s">
        <v>2401</v>
      </c>
      <c r="N132" s="10" t="s">
        <v>2401</v>
      </c>
      <c r="O132" s="46" t="str">
        <f>imaginary(H131)</f>
        <v>#N/A</v>
      </c>
      <c r="R132" s="1" t="s">
        <v>2464</v>
      </c>
      <c r="W132" s="1" t="s">
        <v>2506</v>
      </c>
      <c r="Y132" s="10" t="s">
        <v>2401</v>
      </c>
      <c r="Z132" s="46" t="str">
        <f>O132*F94</f>
        <v>#N/A</v>
      </c>
      <c r="AD132" s="1" t="s">
        <v>2466</v>
      </c>
      <c r="AZ132" s="11"/>
    </row>
    <row r="133">
      <c r="A133" s="11"/>
      <c r="D133" s="1" t="s">
        <v>2507</v>
      </c>
      <c r="W133" s="1" t="s">
        <v>2508</v>
      </c>
      <c r="Y133" s="10" t="s">
        <v>2401</v>
      </c>
      <c r="Z133" s="50" t="str">
        <f>if(O127&gt;O129,1.2,1.6)</f>
        <v>#N/A</v>
      </c>
      <c r="AD133" s="1" t="s">
        <v>2482</v>
      </c>
      <c r="AZ133" s="11"/>
    </row>
    <row r="134">
      <c r="A134" s="11"/>
      <c r="AZ134" s="11"/>
    </row>
    <row r="135">
      <c r="A135" s="11"/>
      <c r="C135" s="2" t="s">
        <v>2509</v>
      </c>
      <c r="AZ135" s="11"/>
    </row>
    <row r="136">
      <c r="A136" s="11"/>
      <c r="AZ136" s="11"/>
    </row>
    <row r="137">
      <c r="A137" s="11"/>
      <c r="D137" s="1" t="s">
        <v>2510</v>
      </c>
      <c r="J137" s="10" t="s">
        <v>2401</v>
      </c>
      <c r="K137">
        <f>if(Y14&gt;R27,R27,Y14)</f>
        <v>4000</v>
      </c>
      <c r="N137" s="1" t="s">
        <v>56</v>
      </c>
      <c r="AZ137" s="11"/>
    </row>
    <row r="138">
      <c r="A138" s="11"/>
      <c r="D138" s="1" t="s">
        <v>2511</v>
      </c>
      <c r="J138" s="10" t="s">
        <v>2401</v>
      </c>
      <c r="K138" s="46">
        <f>Y15/sqrt(3)/K137</f>
        <v>72.16878365</v>
      </c>
      <c r="N138" s="1" t="s">
        <v>2464</v>
      </c>
      <c r="Q138" s="10" t="s">
        <v>2401</v>
      </c>
      <c r="R138" s="46">
        <f>K138*$F$94</f>
        <v>57.73502692</v>
      </c>
      <c r="U138" s="1" t="s">
        <v>2466</v>
      </c>
      <c r="AZ138" s="11"/>
    </row>
    <row r="139">
      <c r="A139" s="11"/>
      <c r="D139" s="1"/>
      <c r="AZ139" s="11"/>
    </row>
    <row r="140">
      <c r="A140" s="11"/>
      <c r="D140" s="1" t="s">
        <v>2512</v>
      </c>
      <c r="J140" s="10" t="s">
        <v>2401</v>
      </c>
      <c r="K140" s="1">
        <f>8*(Y15=500000)+3*(Y15=150000)+1.5*(Y15=75000)</f>
        <v>8</v>
      </c>
      <c r="N140" s="1" t="s">
        <v>2513</v>
      </c>
      <c r="AZ140" s="11"/>
    </row>
    <row r="141">
      <c r="A141" s="11"/>
      <c r="D141" s="1"/>
      <c r="AZ141" s="11"/>
    </row>
    <row r="142">
      <c r="A142" s="11"/>
      <c r="D142" s="1" t="s">
        <v>2514</v>
      </c>
      <c r="AZ142" s="11"/>
    </row>
    <row r="143">
      <c r="A143" s="11"/>
      <c r="H143" s="1" t="s">
        <v>2515</v>
      </c>
      <c r="J143" s="10" t="s">
        <v>2401</v>
      </c>
      <c r="K143" s="31">
        <f>0.4*K138</f>
        <v>28.86751346</v>
      </c>
      <c r="N143" s="1" t="s">
        <v>2464</v>
      </c>
      <c r="Q143" s="10" t="s">
        <v>2401</v>
      </c>
      <c r="R143" s="31">
        <f t="shared" ref="R143:R144" si="4">K143*$F$94</f>
        <v>23.09401077</v>
      </c>
      <c r="U143" s="1" t="s">
        <v>2466</v>
      </c>
      <c r="AZ143" s="11"/>
    </row>
    <row r="144">
      <c r="A144" s="11"/>
      <c r="H144" s="1" t="s">
        <v>2516</v>
      </c>
      <c r="J144" s="10" t="s">
        <v>2401</v>
      </c>
      <c r="K144" s="31">
        <f>0.2*K138</f>
        <v>14.43375673</v>
      </c>
      <c r="N144" s="1" t="s">
        <v>2464</v>
      </c>
      <c r="Q144" s="10" t="s">
        <v>2401</v>
      </c>
      <c r="R144" s="31">
        <f t="shared" si="4"/>
        <v>11.54700538</v>
      </c>
      <c r="U144" s="1" t="s">
        <v>2466</v>
      </c>
      <c r="AZ144" s="11"/>
    </row>
    <row r="145">
      <c r="A145" s="11"/>
      <c r="AZ145" s="11"/>
    </row>
    <row r="146">
      <c r="A146" s="11"/>
      <c r="D146" s="1" t="s">
        <v>2517</v>
      </c>
      <c r="AZ146" s="11"/>
    </row>
    <row r="147">
      <c r="A147" s="11"/>
      <c r="H147" s="1" t="s">
        <v>2515</v>
      </c>
      <c r="J147" s="10" t="s">
        <v>2401</v>
      </c>
      <c r="K147" s="31">
        <f>28710*K140/((0.5*sqrt(3)*Y16)^1.4)</f>
        <v>0.1478603913</v>
      </c>
      <c r="N147" s="1" t="s">
        <v>2464</v>
      </c>
      <c r="Q147" s="10" t="s">
        <v>2401</v>
      </c>
      <c r="R147" s="31">
        <f t="shared" ref="R147:R148" si="5">K147*$F$94</f>
        <v>0.1182883131</v>
      </c>
      <c r="U147" s="1" t="s">
        <v>2466</v>
      </c>
      <c r="AZ147" s="11"/>
    </row>
    <row r="148">
      <c r="A148" s="11"/>
      <c r="H148" s="1" t="s">
        <v>2516</v>
      </c>
      <c r="J148" s="10" t="s">
        <v>2401</v>
      </c>
      <c r="K148" s="31">
        <f>0.2*K144</f>
        <v>2.886751346</v>
      </c>
      <c r="N148" s="1" t="s">
        <v>2464</v>
      </c>
      <c r="Q148" s="10" t="s">
        <v>2401</v>
      </c>
      <c r="R148" s="31">
        <f t="shared" si="5"/>
        <v>2.309401077</v>
      </c>
      <c r="U148" s="1" t="s">
        <v>2466</v>
      </c>
      <c r="AZ148" s="11"/>
    </row>
    <row r="149">
      <c r="A149" s="11"/>
      <c r="AZ149" s="11"/>
    </row>
    <row r="150">
      <c r="A150" s="11"/>
      <c r="D150" s="1" t="s">
        <v>2509</v>
      </c>
      <c r="AZ150" s="11"/>
    </row>
    <row r="151">
      <c r="A151" s="11"/>
      <c r="H151" s="1" t="s">
        <v>2515</v>
      </c>
      <c r="J151" s="10" t="s">
        <v>2401</v>
      </c>
      <c r="K151" s="31">
        <f>K138-K143</f>
        <v>43.30127019</v>
      </c>
      <c r="N151" s="1" t="s">
        <v>2464</v>
      </c>
      <c r="Q151" s="10" t="s">
        <v>2401</v>
      </c>
      <c r="R151" s="31">
        <f t="shared" ref="R151:R152" si="6">K151*$F$94</f>
        <v>34.64101615</v>
      </c>
      <c r="U151" s="1" t="s">
        <v>2466</v>
      </c>
      <c r="AZ151" s="11"/>
    </row>
    <row r="152">
      <c r="A152" s="11"/>
      <c r="H152" s="1" t="s">
        <v>2516</v>
      </c>
      <c r="J152" s="10" t="s">
        <v>2401</v>
      </c>
      <c r="K152" s="31">
        <f>K138-K144</f>
        <v>57.73502692</v>
      </c>
      <c r="N152" s="1" t="s">
        <v>2464</v>
      </c>
      <c r="Q152" s="10" t="s">
        <v>2401</v>
      </c>
      <c r="R152" s="31">
        <f t="shared" si="6"/>
        <v>46.18802154</v>
      </c>
      <c r="U152" s="1" t="s">
        <v>2466</v>
      </c>
      <c r="AZ152" s="11"/>
    </row>
    <row r="153">
      <c r="A153" s="11"/>
      <c r="AZ153" s="11"/>
    </row>
    <row r="154">
      <c r="A154" s="11"/>
      <c r="N154" s="1"/>
      <c r="AZ154" s="11"/>
    </row>
    <row r="155">
      <c r="A155" s="11"/>
      <c r="D155" s="1" t="s">
        <v>2518</v>
      </c>
      <c r="AZ155" s="11"/>
    </row>
    <row r="156">
      <c r="A156" s="11"/>
      <c r="H156" s="1" t="s">
        <v>2519</v>
      </c>
      <c r="J156" s="10" t="s">
        <v>2401</v>
      </c>
      <c r="K156" s="46">
        <f t="shared" ref="K156:K157" si="7">K157*0.8</f>
        <v>22.17025034</v>
      </c>
      <c r="N156" s="1" t="s">
        <v>2464</v>
      </c>
      <c r="Q156" s="10" t="s">
        <v>2401</v>
      </c>
      <c r="R156" s="46">
        <f t="shared" ref="R156:R158" si="8">K156*$F$94</f>
        <v>17.73620027</v>
      </c>
      <c r="U156" s="1" t="s">
        <v>2466</v>
      </c>
      <c r="AZ156" s="11"/>
    </row>
    <row r="157">
      <c r="A157" s="11"/>
      <c r="H157" s="1" t="s">
        <v>2520</v>
      </c>
      <c r="J157" s="10" t="s">
        <v>2401</v>
      </c>
      <c r="K157" s="46">
        <f t="shared" si="7"/>
        <v>27.71281292</v>
      </c>
      <c r="N157" s="1" t="s">
        <v>2464</v>
      </c>
      <c r="Q157" s="10" t="s">
        <v>2401</v>
      </c>
      <c r="R157" s="46">
        <f t="shared" si="8"/>
        <v>22.17025034</v>
      </c>
      <c r="U157" s="1" t="s">
        <v>2466</v>
      </c>
      <c r="AZ157" s="11"/>
    </row>
    <row r="158">
      <c r="A158" s="11"/>
      <c r="H158" s="1" t="s">
        <v>2507</v>
      </c>
      <c r="J158" s="10" t="s">
        <v>2401</v>
      </c>
      <c r="K158" s="46">
        <f>0.8*K151</f>
        <v>34.64101615</v>
      </c>
      <c r="N158" s="1" t="s">
        <v>2464</v>
      </c>
      <c r="Q158" s="10" t="s">
        <v>2401</v>
      </c>
      <c r="R158" s="46">
        <f t="shared" si="8"/>
        <v>27.71281292</v>
      </c>
      <c r="U158" s="1" t="s">
        <v>2466</v>
      </c>
      <c r="AZ158" s="11"/>
    </row>
    <row r="159">
      <c r="A159" s="11"/>
      <c r="AZ159" s="11"/>
    </row>
    <row r="160">
      <c r="A160" s="11"/>
      <c r="D160" s="1" t="s">
        <v>2521</v>
      </c>
      <c r="AZ160" s="11"/>
    </row>
    <row r="161">
      <c r="A161" s="11"/>
      <c r="H161" s="1" t="s">
        <v>2519</v>
      </c>
      <c r="J161" s="10" t="s">
        <v>2401</v>
      </c>
      <c r="K161" s="46">
        <f t="shared" ref="K161:K162" si="9">K162*0.8</f>
        <v>23.09401077</v>
      </c>
      <c r="N161" s="1" t="s">
        <v>2464</v>
      </c>
      <c r="Q161" s="10" t="s">
        <v>2401</v>
      </c>
      <c r="R161" s="46">
        <f t="shared" ref="R161:R163" si="10">K161*$F$94</f>
        <v>18.47520861</v>
      </c>
      <c r="U161" s="1" t="s">
        <v>2466</v>
      </c>
      <c r="AZ161" s="11"/>
    </row>
    <row r="162">
      <c r="A162" s="11"/>
      <c r="H162" s="1" t="s">
        <v>2520</v>
      </c>
      <c r="J162" s="10" t="s">
        <v>2401</v>
      </c>
      <c r="K162" s="46">
        <f t="shared" si="9"/>
        <v>28.86751346</v>
      </c>
      <c r="N162" s="1" t="s">
        <v>2464</v>
      </c>
      <c r="Q162" s="10" t="s">
        <v>2401</v>
      </c>
      <c r="R162" s="46">
        <f t="shared" si="10"/>
        <v>23.09401077</v>
      </c>
      <c r="U162" s="1" t="s">
        <v>2466</v>
      </c>
      <c r="AZ162" s="11"/>
    </row>
    <row r="163">
      <c r="A163" s="11"/>
      <c r="H163" s="1" t="s">
        <v>2507</v>
      </c>
      <c r="J163" s="10" t="s">
        <v>2401</v>
      </c>
      <c r="K163" s="46">
        <f>0.5*K138</f>
        <v>36.08439182</v>
      </c>
      <c r="N163" s="1" t="s">
        <v>2464</v>
      </c>
      <c r="Q163" s="10" t="s">
        <v>2401</v>
      </c>
      <c r="R163" s="46">
        <f t="shared" si="10"/>
        <v>28.86751346</v>
      </c>
      <c r="U163" s="1" t="s">
        <v>2466</v>
      </c>
      <c r="AZ163" s="11"/>
    </row>
    <row r="164">
      <c r="A164" s="11"/>
      <c r="AZ164" s="11"/>
    </row>
    <row r="165">
      <c r="A165" s="11"/>
      <c r="AZ165" s="11"/>
    </row>
    <row r="166">
      <c r="A166" s="11"/>
      <c r="AZ166" s="11"/>
    </row>
    <row r="167">
      <c r="A167" s="11"/>
      <c r="C167" s="2" t="s">
        <v>2522</v>
      </c>
      <c r="AZ167" s="11"/>
    </row>
    <row r="168">
      <c r="A168" s="11"/>
      <c r="D168" s="1" t="s">
        <v>2511</v>
      </c>
      <c r="J168" s="10" t="s">
        <v>2401</v>
      </c>
      <c r="K168" s="46">
        <f>Y15/sqrt(3)/K137</f>
        <v>72.16878365</v>
      </c>
      <c r="N168" s="1" t="s">
        <v>2464</v>
      </c>
      <c r="Q168" s="10" t="s">
        <v>2401</v>
      </c>
      <c r="R168" s="46">
        <f t="shared" ref="R168:R169" si="11">K168*$F$94</f>
        <v>57.73502692</v>
      </c>
      <c r="U168" s="1" t="s">
        <v>2466</v>
      </c>
      <c r="AZ168" s="11"/>
    </row>
    <row r="169">
      <c r="A169" s="11"/>
      <c r="D169" s="1" t="s">
        <v>2523</v>
      </c>
      <c r="J169" s="10" t="s">
        <v>2401</v>
      </c>
      <c r="K169" s="46">
        <f>K168*0.866*0.51</f>
        <v>31.87406499</v>
      </c>
      <c r="N169" s="1" t="s">
        <v>2464</v>
      </c>
      <c r="Q169" s="10" t="s">
        <v>2401</v>
      </c>
      <c r="R169" s="46">
        <f t="shared" si="11"/>
        <v>25.49925199</v>
      </c>
      <c r="U169" s="1" t="s">
        <v>2466</v>
      </c>
      <c r="AZ169" s="11"/>
    </row>
    <row r="170">
      <c r="A170" s="11"/>
      <c r="AZ170" s="11"/>
    </row>
    <row r="171">
      <c r="A171" s="11"/>
      <c r="AZ171" s="11"/>
    </row>
    <row r="172">
      <c r="A172" s="11"/>
      <c r="AZ172" s="11"/>
    </row>
    <row r="173">
      <c r="A173" s="11"/>
      <c r="C173" s="2" t="s">
        <v>2524</v>
      </c>
      <c r="AZ173" s="11"/>
    </row>
    <row r="174">
      <c r="A174" s="11"/>
      <c r="D174" s="1" t="s">
        <v>2525</v>
      </c>
      <c r="J174" s="10" t="s">
        <v>2401</v>
      </c>
      <c r="K174" s="46">
        <f>0.3*K158</f>
        <v>10.39230485</v>
      </c>
      <c r="N174" s="1" t="s">
        <v>2464</v>
      </c>
      <c r="Q174" s="10" t="s">
        <v>2401</v>
      </c>
      <c r="R174" s="46">
        <f t="shared" ref="R174:R177" si="12">K174*$F$94</f>
        <v>8.313843876</v>
      </c>
      <c r="U174" s="1" t="s">
        <v>2466</v>
      </c>
      <c r="AZ174" s="11"/>
    </row>
    <row r="175">
      <c r="A175" s="11"/>
      <c r="D175" s="1" t="s">
        <v>2526</v>
      </c>
      <c r="J175" s="10" t="s">
        <v>2401</v>
      </c>
      <c r="K175" s="46">
        <f>K174</f>
        <v>10.39230485</v>
      </c>
      <c r="N175" s="1" t="s">
        <v>2464</v>
      </c>
      <c r="Q175" s="10" t="s">
        <v>2401</v>
      </c>
      <c r="R175" s="46">
        <f t="shared" si="12"/>
        <v>8.313843876</v>
      </c>
      <c r="U175" s="1" t="s">
        <v>2466</v>
      </c>
      <c r="AZ175" s="11"/>
    </row>
    <row r="176">
      <c r="A176" s="11"/>
      <c r="D176" s="1" t="s">
        <v>2527</v>
      </c>
      <c r="J176" s="10" t="s">
        <v>2401</v>
      </c>
      <c r="K176" s="46">
        <f>0.85*K169</f>
        <v>27.09295524</v>
      </c>
      <c r="N176" s="1" t="s">
        <v>2464</v>
      </c>
      <c r="Q176" s="10" t="s">
        <v>2401</v>
      </c>
      <c r="R176" s="46">
        <f t="shared" si="12"/>
        <v>21.67436419</v>
      </c>
      <c r="U176" s="1" t="s">
        <v>2466</v>
      </c>
      <c r="AZ176" s="11"/>
    </row>
    <row r="177">
      <c r="A177" s="11"/>
      <c r="D177" s="1" t="s">
        <v>2528</v>
      </c>
      <c r="J177" s="10" t="s">
        <v>2401</v>
      </c>
      <c r="K177" s="46" t="str">
        <f>2*AA67</f>
        <v>#N/A</v>
      </c>
      <c r="N177" s="1" t="s">
        <v>2464</v>
      </c>
      <c r="Q177" s="10" t="s">
        <v>2401</v>
      </c>
      <c r="R177" s="46" t="str">
        <f t="shared" si="12"/>
        <v>#N/A</v>
      </c>
      <c r="U177" s="1" t="s">
        <v>2466</v>
      </c>
      <c r="AZ177" s="11"/>
    </row>
    <row r="178">
      <c r="A178" s="11"/>
      <c r="A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</row>
    <row r="182">
      <c r="A182" s="11"/>
      <c r="B182" s="1"/>
      <c r="AZ182" s="11"/>
    </row>
    <row r="183">
      <c r="A183" s="11"/>
      <c r="B183" s="1"/>
      <c r="C183" s="2" t="s">
        <v>2529</v>
      </c>
      <c r="AZ183" s="11"/>
    </row>
    <row r="184">
      <c r="A184" s="11"/>
      <c r="B184" s="1"/>
      <c r="C184" s="1" t="s">
        <v>2530</v>
      </c>
      <c r="F184" s="10" t="s">
        <v>2401</v>
      </c>
      <c r="G184">
        <f t="shared" ref="G184:G185" si="13">Y14</f>
        <v>4000</v>
      </c>
      <c r="J184" s="20" t="s">
        <v>2340</v>
      </c>
      <c r="K184">
        <f t="shared" ref="K184:K185" si="14">AD14</f>
        <v>1</v>
      </c>
      <c r="R184" s="1"/>
      <c r="U184" s="1"/>
      <c r="Y184" s="1"/>
      <c r="AZ184" s="11"/>
    </row>
    <row r="185">
      <c r="A185" s="11"/>
      <c r="B185" s="1"/>
      <c r="C185" s="1" t="s">
        <v>2532</v>
      </c>
      <c r="F185" s="10" t="s">
        <v>2401</v>
      </c>
      <c r="G185">
        <f t="shared" si="13"/>
        <v>500000</v>
      </c>
      <c r="J185" s="20" t="s">
        <v>2340</v>
      </c>
      <c r="K185" s="51">
        <f t="shared" si="14"/>
        <v>100</v>
      </c>
      <c r="R185" s="1" t="s">
        <v>24</v>
      </c>
      <c r="U185" s="10" t="s">
        <v>2401</v>
      </c>
      <c r="V185" t="str">
        <f>AA66</f>
        <v>#N/A</v>
      </c>
      <c r="Y185" s="1" t="s">
        <v>49</v>
      </c>
      <c r="AZ185" s="11"/>
    </row>
    <row r="186">
      <c r="A186" s="11"/>
      <c r="B186" s="1"/>
      <c r="C186" s="1"/>
      <c r="F186" s="1"/>
      <c r="R186" s="1"/>
      <c r="U186" s="1"/>
      <c r="Y186" s="1"/>
      <c r="AZ186" s="11"/>
    </row>
    <row r="187">
      <c r="A187" s="11"/>
      <c r="B187" s="1"/>
      <c r="C187" s="1" t="s">
        <v>2533</v>
      </c>
      <c r="F187" s="10" t="s">
        <v>2401</v>
      </c>
      <c r="G187" s="31" t="str">
        <f>Y96</f>
        <v>#N/A</v>
      </c>
      <c r="R187" s="1" t="s">
        <v>2534</v>
      </c>
      <c r="U187" s="10" t="s">
        <v>2401</v>
      </c>
      <c r="V187" s="31" t="str">
        <f t="shared" ref="V187:V188" si="15">V101</f>
        <v>#N/A</v>
      </c>
      <c r="Y187" s="1"/>
      <c r="AZ187" s="11"/>
    </row>
    <row r="188">
      <c r="A188" s="11"/>
      <c r="B188" s="1"/>
      <c r="C188" s="1" t="s">
        <v>2535</v>
      </c>
      <c r="F188" s="10" t="s">
        <v>2401</v>
      </c>
      <c r="G188" s="31" t="str">
        <f>Y98</f>
        <v>#N/A</v>
      </c>
      <c r="J188" s="1"/>
      <c r="R188" s="1" t="s">
        <v>2536</v>
      </c>
      <c r="U188" s="10" t="s">
        <v>2401</v>
      </c>
      <c r="V188" s="31" t="str">
        <f t="shared" si="15"/>
        <v>#N/A</v>
      </c>
      <c r="Y188" s="1" t="s">
        <v>55</v>
      </c>
      <c r="AZ188" s="11"/>
    </row>
    <row r="189">
      <c r="A189" s="11"/>
      <c r="B189" s="1"/>
      <c r="C189" s="1"/>
      <c r="F189" s="1"/>
      <c r="J189" s="1"/>
      <c r="R189" s="1"/>
      <c r="U189" s="1"/>
      <c r="Y189" s="1"/>
      <c r="AZ189" s="11"/>
    </row>
    <row r="190">
      <c r="A190" s="11"/>
      <c r="B190" s="1"/>
      <c r="C190" s="1" t="s">
        <v>36</v>
      </c>
      <c r="F190" s="10" t="s">
        <v>2401</v>
      </c>
      <c r="G190" s="31" t="str">
        <f>Z107</f>
        <v>#N/A</v>
      </c>
      <c r="J190" s="1" t="s">
        <v>2466</v>
      </c>
      <c r="R190" s="1" t="s">
        <v>2537</v>
      </c>
      <c r="U190" s="10" t="s">
        <v>2401</v>
      </c>
      <c r="V190" s="31">
        <f>Z109</f>
        <v>0</v>
      </c>
      <c r="Y190" s="1" t="s">
        <v>2482</v>
      </c>
      <c r="AZ190" s="11"/>
    </row>
    <row r="191">
      <c r="A191" s="11"/>
      <c r="B191" s="1"/>
      <c r="C191" s="1" t="s">
        <v>2538</v>
      </c>
      <c r="F191" s="10" t="s">
        <v>2401</v>
      </c>
      <c r="G191" s="31" t="str">
        <f>Z118</f>
        <v>#N/A</v>
      </c>
      <c r="J191" s="1" t="s">
        <v>2466</v>
      </c>
      <c r="R191" s="1" t="s">
        <v>2539</v>
      </c>
      <c r="U191" s="10" t="s">
        <v>2401</v>
      </c>
      <c r="V191" s="31" t="str">
        <f>Z120</f>
        <v>#N/A</v>
      </c>
      <c r="Y191" s="1" t="s">
        <v>2482</v>
      </c>
      <c r="AZ191" s="11"/>
    </row>
    <row r="192">
      <c r="A192" s="11"/>
      <c r="B192" s="1"/>
      <c r="C192" s="1" t="s">
        <v>2540</v>
      </c>
      <c r="F192" s="10" t="s">
        <v>2401</v>
      </c>
      <c r="G192" s="31" t="str">
        <f>Z131</f>
        <v>#N/A</v>
      </c>
      <c r="J192" s="1" t="s">
        <v>2466</v>
      </c>
      <c r="R192" s="1" t="s">
        <v>2541</v>
      </c>
      <c r="U192" s="10" t="s">
        <v>2401</v>
      </c>
      <c r="V192" s="31" t="str">
        <f>Z133</f>
        <v>#N/A</v>
      </c>
      <c r="Y192" s="1" t="s">
        <v>2482</v>
      </c>
      <c r="AZ192" s="11"/>
    </row>
    <row r="193">
      <c r="A193" s="11"/>
      <c r="B193" s="1"/>
      <c r="C193" s="1"/>
      <c r="F193" s="1"/>
      <c r="J193" s="1"/>
      <c r="AZ193" s="11"/>
    </row>
    <row r="194">
      <c r="A194" s="11"/>
      <c r="B194" s="1"/>
      <c r="C194" s="1" t="s">
        <v>2542</v>
      </c>
      <c r="F194" s="10" t="s">
        <v>2401</v>
      </c>
      <c r="G194" s="31">
        <f t="shared" ref="G194:G196" si="16">R161</f>
        <v>18.47520861</v>
      </c>
      <c r="J194" s="1" t="s">
        <v>2466</v>
      </c>
      <c r="AZ194" s="11"/>
    </row>
    <row r="195">
      <c r="A195" s="11"/>
      <c r="B195" s="1"/>
      <c r="C195" s="1" t="s">
        <v>2543</v>
      </c>
      <c r="F195" s="10" t="s">
        <v>2401</v>
      </c>
      <c r="G195" s="31">
        <f t="shared" si="16"/>
        <v>23.09401077</v>
      </c>
      <c r="J195" s="1" t="s">
        <v>2466</v>
      </c>
      <c r="AZ195" s="11"/>
    </row>
    <row r="196">
      <c r="A196" s="11"/>
      <c r="B196" s="1"/>
      <c r="C196" s="1" t="s">
        <v>2544</v>
      </c>
      <c r="F196" s="10" t="s">
        <v>2401</v>
      </c>
      <c r="G196" s="31">
        <f t="shared" si="16"/>
        <v>28.86751346</v>
      </c>
      <c r="J196" s="1" t="s">
        <v>2466</v>
      </c>
      <c r="AZ196" s="11"/>
    </row>
    <row r="197">
      <c r="A197" s="11"/>
      <c r="B197" s="1"/>
      <c r="AG197" s="1"/>
      <c r="AZ197" s="11"/>
    </row>
    <row r="198">
      <c r="A198" s="11"/>
      <c r="B198" s="1"/>
      <c r="C198" s="1" t="s">
        <v>2527</v>
      </c>
      <c r="F198" s="10" t="s">
        <v>2401</v>
      </c>
      <c r="G198" s="31">
        <f t="shared" ref="G198:G199" si="17">R176</f>
        <v>21.67436419</v>
      </c>
      <c r="J198" s="1" t="s">
        <v>2466</v>
      </c>
      <c r="AG198" s="1"/>
      <c r="AZ198" s="11"/>
    </row>
    <row r="199">
      <c r="A199" s="11"/>
      <c r="B199" s="1"/>
      <c r="C199" s="1" t="s">
        <v>2528</v>
      </c>
      <c r="F199" s="10" t="s">
        <v>2401</v>
      </c>
      <c r="G199" s="31" t="str">
        <f t="shared" si="17"/>
        <v>#N/A</v>
      </c>
      <c r="J199" s="1" t="s">
        <v>2466</v>
      </c>
      <c r="AG199" s="1"/>
      <c r="AZ199" s="11"/>
    </row>
    <row r="200">
      <c r="A200" s="11"/>
      <c r="B200" s="1"/>
      <c r="C200" s="1" t="s">
        <v>2545</v>
      </c>
      <c r="F200" s="10" t="s">
        <v>2401</v>
      </c>
      <c r="G200" s="31">
        <f>R169</f>
        <v>25.49925199</v>
      </c>
      <c r="J200" s="1" t="s">
        <v>2466</v>
      </c>
      <c r="AZ200" s="11"/>
    </row>
    <row r="201">
      <c r="A201" s="11"/>
      <c r="AZ201" s="11"/>
    </row>
    <row r="202">
      <c r="A202" s="11"/>
      <c r="B202" s="52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</row>
    <row r="203">
      <c r="B203" s="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</row>
    <row r="205">
      <c r="A205" s="11"/>
      <c r="B205" s="1"/>
      <c r="C205" t="str">
        <f>U8</f>
        <v>DURKOS</v>
      </c>
      <c r="H205" s="1" t="s">
        <v>2546</v>
      </c>
      <c r="J205" t="str">
        <f>U9</f>
        <v>GANDUL</v>
      </c>
      <c r="Z205" s="177"/>
      <c r="AJ205" s="177"/>
      <c r="AZ205" s="11"/>
    </row>
    <row r="206">
      <c r="A206" s="11"/>
      <c r="B206" s="1"/>
      <c r="Z206" s="177"/>
      <c r="AJ206" s="177"/>
      <c r="AZ206" s="11"/>
    </row>
    <row r="207">
      <c r="A207" s="11"/>
      <c r="B207" s="1"/>
      <c r="C207" s="2" t="s">
        <v>2547</v>
      </c>
      <c r="Z207" s="177"/>
      <c r="AA207" s="1" t="s">
        <v>2534</v>
      </c>
      <c r="AD207" s="10" t="s">
        <v>2401</v>
      </c>
      <c r="AE207" s="31" t="str">
        <f t="shared" ref="AE207:AE208" si="18">V187</f>
        <v>#N/A</v>
      </c>
      <c r="AH207" s="1"/>
      <c r="AJ207" s="177"/>
      <c r="AZ207" s="11"/>
    </row>
    <row r="208">
      <c r="A208" s="11"/>
      <c r="B208" s="1"/>
      <c r="C208" s="1" t="s">
        <v>24</v>
      </c>
      <c r="F208" s="10" t="s">
        <v>2401</v>
      </c>
      <c r="G208" t="str">
        <f>V185</f>
        <v>#N/A</v>
      </c>
      <c r="J208" s="1" t="s">
        <v>49</v>
      </c>
      <c r="O208" s="1" t="s">
        <v>2537</v>
      </c>
      <c r="R208" s="10" t="s">
        <v>2401</v>
      </c>
      <c r="S208" s="31">
        <f t="shared" ref="S208:S210" si="19">V190</f>
        <v>0</v>
      </c>
      <c r="V208" s="1" t="s">
        <v>2482</v>
      </c>
      <c r="Z208" s="177"/>
      <c r="AA208" s="1" t="s">
        <v>2536</v>
      </c>
      <c r="AD208" s="10" t="s">
        <v>2401</v>
      </c>
      <c r="AE208" s="31" t="str">
        <f t="shared" si="18"/>
        <v>#N/A</v>
      </c>
      <c r="AH208" s="1" t="s">
        <v>55</v>
      </c>
      <c r="AJ208" s="177"/>
      <c r="AZ208" s="11"/>
    </row>
    <row r="209">
      <c r="A209" s="11"/>
      <c r="B209" s="1"/>
      <c r="C209" s="1" t="s">
        <v>2530</v>
      </c>
      <c r="F209" s="10" t="s">
        <v>2401</v>
      </c>
      <c r="G209">
        <f t="shared" ref="G209:G210" si="20">G184</f>
        <v>4000</v>
      </c>
      <c r="J209" s="20" t="s">
        <v>2340</v>
      </c>
      <c r="K209">
        <f t="shared" ref="K209:K210" si="21">K184</f>
        <v>1</v>
      </c>
      <c r="M209" s="1" t="s">
        <v>56</v>
      </c>
      <c r="O209" s="1" t="s">
        <v>2539</v>
      </c>
      <c r="R209" s="10" t="s">
        <v>2401</v>
      </c>
      <c r="S209" s="31" t="str">
        <f t="shared" si="19"/>
        <v>#N/A</v>
      </c>
      <c r="V209" s="1" t="s">
        <v>2482</v>
      </c>
      <c r="Z209" s="177"/>
      <c r="AJ209" s="177"/>
      <c r="AZ209" s="11"/>
    </row>
    <row r="210">
      <c r="A210" s="11"/>
      <c r="B210" s="1"/>
      <c r="C210" s="1" t="s">
        <v>2532</v>
      </c>
      <c r="F210" s="10" t="s">
        <v>2401</v>
      </c>
      <c r="G210">
        <f t="shared" si="20"/>
        <v>500000</v>
      </c>
      <c r="J210" s="20" t="s">
        <v>2340</v>
      </c>
      <c r="K210" s="51">
        <f t="shared" si="21"/>
        <v>100</v>
      </c>
      <c r="M210" s="1" t="s">
        <v>2548</v>
      </c>
      <c r="O210" s="1" t="s">
        <v>2541</v>
      </c>
      <c r="R210" s="10" t="s">
        <v>2401</v>
      </c>
      <c r="S210" s="31" t="str">
        <f t="shared" si="19"/>
        <v>#N/A</v>
      </c>
      <c r="V210" s="1" t="s">
        <v>2482</v>
      </c>
      <c r="Z210" s="177"/>
      <c r="AA210" s="1" t="s">
        <v>2549</v>
      </c>
      <c r="AD210" s="10" t="s">
        <v>2401</v>
      </c>
      <c r="AE210" s="178" t="str">
        <f>F59/F66</f>
        <v>#N/A</v>
      </c>
      <c r="AJ210" s="177"/>
      <c r="AZ210" s="11"/>
    </row>
    <row r="211">
      <c r="A211" s="11"/>
      <c r="B211" s="1"/>
      <c r="O211" s="1" t="s">
        <v>2550</v>
      </c>
      <c r="R211" s="10" t="s">
        <v>2401</v>
      </c>
      <c r="S211" s="31" t="str">
        <f>G188</f>
        <v>#N/A</v>
      </c>
      <c r="V211" s="55" t="s">
        <v>2466</v>
      </c>
      <c r="W211" s="56"/>
      <c r="X211" s="6"/>
      <c r="Z211" s="177"/>
      <c r="AA211" s="1" t="s">
        <v>2551</v>
      </c>
      <c r="AD211" s="10" t="s">
        <v>2401</v>
      </c>
      <c r="AE211" s="178" t="str">
        <f>P59/P66</f>
        <v>#N/A</v>
      </c>
      <c r="AJ211" s="177"/>
      <c r="AZ211" s="11"/>
    </row>
    <row r="212">
      <c r="A212" s="11"/>
      <c r="B212" s="1"/>
      <c r="Z212" s="177"/>
      <c r="AJ212" s="177"/>
      <c r="AZ212" s="11"/>
    </row>
    <row r="213">
      <c r="A213" s="11"/>
      <c r="B213" s="1"/>
      <c r="C213" s="1" t="s">
        <v>2552</v>
      </c>
      <c r="F213" s="10" t="s">
        <v>2401</v>
      </c>
      <c r="G213" s="40" t="str">
        <f t="shared" ref="G213:G218" si="22">S213*$F$94</f>
        <v>#N/A</v>
      </c>
      <c r="J213" s="1" t="s">
        <v>2466</v>
      </c>
      <c r="O213" s="1" t="s">
        <v>2553</v>
      </c>
      <c r="R213" s="10" t="s">
        <v>2401</v>
      </c>
      <c r="S213" s="31" t="str">
        <f>P66</f>
        <v>#N/A</v>
      </c>
      <c r="V213" s="1" t="s">
        <v>2554</v>
      </c>
      <c r="Z213" s="177"/>
      <c r="AA213" s="1" t="s">
        <v>2555</v>
      </c>
      <c r="AD213" s="10" t="s">
        <v>2401</v>
      </c>
      <c r="AE213" s="40" t="str">
        <f>(1/3)*((F59/F66)-1)</f>
        <v>#N/A</v>
      </c>
      <c r="AJ213" s="177"/>
      <c r="AZ213" s="11"/>
    </row>
    <row r="214">
      <c r="A214" s="11"/>
      <c r="B214" s="1"/>
      <c r="C214" s="1" t="s">
        <v>2557</v>
      </c>
      <c r="F214" s="10" t="s">
        <v>2401</v>
      </c>
      <c r="G214" s="40" t="str">
        <f t="shared" si="22"/>
        <v>#N/A</v>
      </c>
      <c r="J214" s="1" t="s">
        <v>2466</v>
      </c>
      <c r="O214" s="1" t="s">
        <v>2558</v>
      </c>
      <c r="R214" s="10" t="s">
        <v>2401</v>
      </c>
      <c r="S214" s="31" t="str">
        <f>F66</f>
        <v>#N/A</v>
      </c>
      <c r="V214" s="1" t="s">
        <v>2554</v>
      </c>
      <c r="Z214" s="177"/>
      <c r="AA214" s="1" t="s">
        <v>2559</v>
      </c>
      <c r="AD214" s="10" t="s">
        <v>2401</v>
      </c>
      <c r="AE214" s="40" t="str">
        <f>(1/3)*((P59/P66)-1)</f>
        <v>#N/A</v>
      </c>
      <c r="AJ214" s="177"/>
      <c r="AZ214" s="11"/>
    </row>
    <row r="215">
      <c r="A215" s="11"/>
      <c r="C215" s="1" t="s">
        <v>2561</v>
      </c>
      <c r="F215" s="10" t="s">
        <v>2401</v>
      </c>
      <c r="G215" s="40" t="str">
        <f t="shared" si="22"/>
        <v>#N/A</v>
      </c>
      <c r="J215" s="1" t="s">
        <v>2466</v>
      </c>
      <c r="O215" s="1" t="s">
        <v>2562</v>
      </c>
      <c r="R215" s="10" t="s">
        <v>2401</v>
      </c>
      <c r="S215" t="str">
        <f>P59</f>
        <v>#N/A</v>
      </c>
      <c r="V215" s="1" t="s">
        <v>2554</v>
      </c>
      <c r="Z215" s="177"/>
      <c r="AA215" s="177"/>
      <c r="AB215" s="177"/>
      <c r="AC215" s="177"/>
      <c r="AD215" s="177"/>
      <c r="AE215" s="177"/>
      <c r="AF215" s="177"/>
      <c r="AG215" s="177"/>
      <c r="AH215" s="177"/>
      <c r="AI215" s="177"/>
      <c r="AJ215" s="177"/>
      <c r="AK215" s="177"/>
      <c r="AL215" s="177"/>
      <c r="AM215" s="177"/>
      <c r="AN215" s="177"/>
      <c r="AO215" s="177"/>
      <c r="AP215" s="177"/>
      <c r="AQ215" s="177"/>
      <c r="AR215" s="177"/>
      <c r="AS215" s="177"/>
      <c r="AT215" s="177"/>
      <c r="AU215" s="177"/>
      <c r="AV215" s="177"/>
      <c r="AW215" s="177"/>
      <c r="AX215" s="177"/>
      <c r="AY215" s="177"/>
      <c r="AZ215" s="11"/>
    </row>
    <row r="216">
      <c r="A216" s="11"/>
      <c r="B216" s="1"/>
      <c r="C216" s="1" t="s">
        <v>2563</v>
      </c>
      <c r="F216" s="10" t="s">
        <v>2401</v>
      </c>
      <c r="G216" s="40" t="str">
        <f t="shared" si="22"/>
        <v>#N/A</v>
      </c>
      <c r="J216" s="1" t="s">
        <v>2466</v>
      </c>
      <c r="O216" s="1" t="s">
        <v>2564</v>
      </c>
      <c r="R216" s="10" t="s">
        <v>2401</v>
      </c>
      <c r="S216" t="str">
        <f>F59</f>
        <v>#N/A</v>
      </c>
      <c r="V216" s="1" t="s">
        <v>2554</v>
      </c>
      <c r="Z216" s="177"/>
      <c r="AZ216" s="11"/>
    </row>
    <row r="217">
      <c r="A217" s="11"/>
      <c r="B217" s="1"/>
      <c r="C217" s="1" t="s">
        <v>2566</v>
      </c>
      <c r="F217" s="10" t="s">
        <v>2401</v>
      </c>
      <c r="G217" s="40" t="str">
        <f t="shared" si="22"/>
        <v>#N/A</v>
      </c>
      <c r="J217" s="1" t="s">
        <v>2466</v>
      </c>
      <c r="O217" s="1" t="s">
        <v>2567</v>
      </c>
      <c r="R217" s="10" t="s">
        <v>2401</v>
      </c>
      <c r="S217" s="31" t="str">
        <f>AA67</f>
        <v>#N/A</v>
      </c>
      <c r="V217" s="1" t="s">
        <v>2554</v>
      </c>
      <c r="Z217" s="177"/>
      <c r="AZ217" s="11"/>
    </row>
    <row r="218">
      <c r="A218" s="11"/>
      <c r="B218" s="1"/>
      <c r="C218" s="1" t="s">
        <v>2569</v>
      </c>
      <c r="F218" s="10" t="s">
        <v>2401</v>
      </c>
      <c r="G218" s="40" t="str">
        <f t="shared" si="22"/>
        <v>#N/A</v>
      </c>
      <c r="J218" s="1" t="s">
        <v>2466</v>
      </c>
      <c r="O218" s="1" t="s">
        <v>2570</v>
      </c>
      <c r="R218" s="10" t="s">
        <v>2401</v>
      </c>
      <c r="S218" s="31" t="str">
        <f>AA60</f>
        <v>#N/A</v>
      </c>
      <c r="V218" s="1" t="s">
        <v>2554</v>
      </c>
      <c r="Z218" s="177"/>
      <c r="AZ218" s="11"/>
    </row>
    <row r="219">
      <c r="A219" s="11"/>
      <c r="B219" s="1"/>
      <c r="C219" s="177"/>
      <c r="D219" s="177"/>
      <c r="E219" s="177"/>
      <c r="F219" s="177"/>
      <c r="G219" s="177"/>
      <c r="H219" s="177"/>
      <c r="I219" s="177"/>
      <c r="J219" s="177"/>
      <c r="K219" s="177"/>
      <c r="L219" s="177"/>
      <c r="M219" s="177"/>
      <c r="N219" s="177"/>
      <c r="O219" s="177"/>
      <c r="P219" s="177"/>
      <c r="Q219" s="177"/>
      <c r="R219" s="177"/>
      <c r="S219" s="177"/>
      <c r="T219" s="177"/>
      <c r="U219" s="177"/>
      <c r="V219" s="177"/>
      <c r="W219" s="177"/>
      <c r="X219" s="177"/>
      <c r="Y219" s="177"/>
      <c r="Z219" s="177"/>
      <c r="AZ219" s="11"/>
    </row>
    <row r="220">
      <c r="A220" s="11"/>
      <c r="B220" s="1"/>
      <c r="C220" s="1" t="s">
        <v>2571</v>
      </c>
      <c r="F220" s="10" t="s">
        <v>2401</v>
      </c>
      <c r="G220" s="40" t="str">
        <f>round(G215/$G$208,5)</f>
        <v>#N/A</v>
      </c>
      <c r="J220" s="1" t="s">
        <v>2572</v>
      </c>
      <c r="O220" s="1" t="s">
        <v>2573</v>
      </c>
      <c r="R220" s="10" t="s">
        <v>2401</v>
      </c>
      <c r="S220" s="40" t="str">
        <f>round(S215/$G$208,5)</f>
        <v>#N/A</v>
      </c>
      <c r="V220" s="1" t="s">
        <v>2574</v>
      </c>
      <c r="Z220" s="177"/>
      <c r="AZ220" s="11"/>
    </row>
    <row r="221">
      <c r="A221" s="11"/>
      <c r="B221" s="1"/>
      <c r="C221" s="1" t="s">
        <v>2576</v>
      </c>
      <c r="F221" s="10" t="s">
        <v>2401</v>
      </c>
      <c r="G221" s="40" t="str">
        <f>round(G218/$G$208,5)</f>
        <v>#N/A</v>
      </c>
      <c r="J221" s="1" t="s">
        <v>2572</v>
      </c>
      <c r="O221" s="1" t="s">
        <v>2577</v>
      </c>
      <c r="R221" s="10" t="s">
        <v>2401</v>
      </c>
      <c r="S221" s="40" t="str">
        <f>round(S218/$G$208,5)</f>
        <v>#N/A</v>
      </c>
      <c r="V221" s="1" t="s">
        <v>2574</v>
      </c>
      <c r="Z221" s="177"/>
      <c r="AZ221" s="11"/>
    </row>
    <row r="222">
      <c r="A222" s="11"/>
      <c r="C222" s="177"/>
      <c r="D222" s="177"/>
      <c r="E222" s="177"/>
      <c r="F222" s="177"/>
      <c r="G222" s="177"/>
      <c r="H222" s="177"/>
      <c r="I222" s="177"/>
      <c r="J222" s="177"/>
      <c r="K222" s="177"/>
      <c r="L222" s="177"/>
      <c r="M222" s="177"/>
      <c r="N222" s="177"/>
      <c r="O222" s="177"/>
      <c r="P222" s="177"/>
      <c r="Q222" s="177"/>
      <c r="R222" s="177"/>
      <c r="S222" s="177"/>
      <c r="T222" s="177"/>
      <c r="U222" s="177"/>
      <c r="V222" s="177"/>
      <c r="W222" s="177"/>
      <c r="X222" s="177"/>
      <c r="Y222" s="177"/>
      <c r="Z222" s="177"/>
      <c r="AZ222" s="11"/>
    </row>
    <row r="223">
      <c r="A223" s="11"/>
      <c r="C223" s="1" t="s">
        <v>2480</v>
      </c>
      <c r="F223" s="10" t="s">
        <v>2401</v>
      </c>
      <c r="G223" s="31" t="str">
        <f>Z108</f>
        <v>#N/A</v>
      </c>
      <c r="J223" s="1" t="s">
        <v>2466</v>
      </c>
      <c r="O223" s="1" t="s">
        <v>2479</v>
      </c>
      <c r="R223" s="10" t="s">
        <v>2401</v>
      </c>
      <c r="S223" s="31" t="str">
        <f>G108</f>
        <v>#N/A</v>
      </c>
      <c r="V223" s="1" t="s">
        <v>2554</v>
      </c>
      <c r="Z223" s="177"/>
      <c r="AZ223" s="11"/>
    </row>
    <row r="224">
      <c r="A224" s="11"/>
      <c r="C224" s="1" t="s">
        <v>2478</v>
      </c>
      <c r="F224" s="10" t="s">
        <v>2401</v>
      </c>
      <c r="G224" s="31" t="str">
        <f>Z107</f>
        <v>#N/A</v>
      </c>
      <c r="J224" s="1" t="s">
        <v>2466</v>
      </c>
      <c r="O224" s="1" t="s">
        <v>2477</v>
      </c>
      <c r="R224" s="10" t="s">
        <v>2401</v>
      </c>
      <c r="S224" s="31" t="str">
        <f>G107</f>
        <v>#N/A</v>
      </c>
      <c r="V224" s="1" t="s">
        <v>2554</v>
      </c>
      <c r="Z224" s="177"/>
      <c r="AZ224" s="11"/>
    </row>
    <row r="225">
      <c r="A225" s="11"/>
      <c r="C225" s="1" t="s">
        <v>2579</v>
      </c>
      <c r="F225" s="10" t="s">
        <v>2401</v>
      </c>
      <c r="G225" s="31">
        <f>R161</f>
        <v>18.47520861</v>
      </c>
      <c r="J225" s="1" t="s">
        <v>2466</v>
      </c>
      <c r="O225" s="1" t="s">
        <v>2580</v>
      </c>
      <c r="R225" s="10" t="s">
        <v>2401</v>
      </c>
      <c r="S225" s="31">
        <f>K161</f>
        <v>23.09401077</v>
      </c>
      <c r="V225" s="1" t="s">
        <v>2554</v>
      </c>
      <c r="Z225" s="177"/>
      <c r="AZ225" s="11"/>
    </row>
    <row r="226">
      <c r="A226" s="11"/>
      <c r="C226" s="177"/>
      <c r="D226" s="177"/>
      <c r="E226" s="177"/>
      <c r="F226" s="177"/>
      <c r="G226" s="177"/>
      <c r="H226" s="177"/>
      <c r="I226" s="177"/>
      <c r="J226" s="177"/>
      <c r="K226" s="177"/>
      <c r="L226" s="177"/>
      <c r="M226" s="177"/>
      <c r="N226" s="177"/>
      <c r="O226" s="177"/>
      <c r="P226" s="177"/>
      <c r="Q226" s="177"/>
      <c r="R226" s="177"/>
      <c r="S226" s="177"/>
      <c r="T226" s="177"/>
      <c r="U226" s="177"/>
      <c r="V226" s="177"/>
      <c r="W226" s="177"/>
      <c r="X226" s="177"/>
      <c r="Y226" s="177"/>
      <c r="Z226" s="177"/>
      <c r="AZ226" s="11"/>
    </row>
    <row r="227">
      <c r="A227" s="11"/>
      <c r="C227" s="1" t="s">
        <v>2493</v>
      </c>
      <c r="F227" s="10" t="s">
        <v>2401</v>
      </c>
      <c r="G227" s="31" t="str">
        <f>Z119</f>
        <v>#N/A</v>
      </c>
      <c r="J227" s="55" t="s">
        <v>2466</v>
      </c>
      <c r="K227" s="56"/>
      <c r="L227" s="6"/>
      <c r="O227" s="1" t="s">
        <v>2492</v>
      </c>
      <c r="R227" s="10" t="s">
        <v>2401</v>
      </c>
      <c r="S227" s="31" t="str">
        <f>O119</f>
        <v>#N/A</v>
      </c>
      <c r="V227" s="1" t="s">
        <v>2554</v>
      </c>
      <c r="W227" s="56"/>
      <c r="X227" s="6"/>
      <c r="Z227" s="177"/>
      <c r="AI227" s="179"/>
      <c r="AZ227" s="11"/>
    </row>
    <row r="228">
      <c r="A228" s="11"/>
      <c r="C228" s="1" t="s">
        <v>2491</v>
      </c>
      <c r="F228" s="10" t="s">
        <v>2401</v>
      </c>
      <c r="G228" s="31" t="str">
        <f>Z118</f>
        <v>#N/A</v>
      </c>
      <c r="J228" s="55" t="s">
        <v>2466</v>
      </c>
      <c r="K228" s="56"/>
      <c r="L228" s="6"/>
      <c r="O228" s="1" t="s">
        <v>2490</v>
      </c>
      <c r="R228" s="10" t="s">
        <v>2401</v>
      </c>
      <c r="S228" s="31" t="str">
        <f>O118</f>
        <v>#N/A</v>
      </c>
      <c r="V228" s="1" t="s">
        <v>2554</v>
      </c>
      <c r="W228" s="56"/>
      <c r="X228" s="6"/>
      <c r="Z228" s="177"/>
      <c r="AZ228" s="11"/>
    </row>
    <row r="229">
      <c r="A229" s="11"/>
      <c r="C229" s="1" t="s">
        <v>2581</v>
      </c>
      <c r="F229" s="10" t="s">
        <v>2401</v>
      </c>
      <c r="G229" s="31">
        <f>R162</f>
        <v>23.09401077</v>
      </c>
      <c r="J229" s="55" t="s">
        <v>2466</v>
      </c>
      <c r="K229" s="56"/>
      <c r="L229" s="6"/>
      <c r="O229" s="1" t="s">
        <v>2582</v>
      </c>
      <c r="R229" s="10" t="s">
        <v>2401</v>
      </c>
      <c r="S229" s="31">
        <f>K162</f>
        <v>28.86751346</v>
      </c>
      <c r="V229" s="1" t="s">
        <v>2554</v>
      </c>
      <c r="W229" s="56"/>
      <c r="X229" s="6"/>
      <c r="Z229" s="177"/>
      <c r="AZ229" s="11"/>
    </row>
    <row r="230">
      <c r="A230" s="11"/>
      <c r="C230" s="177"/>
      <c r="D230" s="177"/>
      <c r="E230" s="177"/>
      <c r="F230" s="177"/>
      <c r="G230" s="177"/>
      <c r="H230" s="177"/>
      <c r="I230" s="177"/>
      <c r="J230" s="177"/>
      <c r="K230" s="177"/>
      <c r="L230" s="177"/>
      <c r="M230" s="177"/>
      <c r="N230" s="177"/>
      <c r="O230" s="177"/>
      <c r="P230" s="177"/>
      <c r="Q230" s="177"/>
      <c r="R230" s="177"/>
      <c r="S230" s="177"/>
      <c r="T230" s="177"/>
      <c r="U230" s="177"/>
      <c r="V230" s="177"/>
      <c r="W230" s="177"/>
      <c r="X230" s="177"/>
      <c r="Y230" s="177"/>
      <c r="Z230" s="177"/>
      <c r="AZ230" s="11"/>
    </row>
    <row r="231">
      <c r="A231" s="11"/>
      <c r="C231" s="1" t="s">
        <v>2506</v>
      </c>
      <c r="F231" s="10" t="s">
        <v>2401</v>
      </c>
      <c r="G231" s="31" t="str">
        <f>Z132</f>
        <v>#N/A</v>
      </c>
      <c r="J231" s="55" t="s">
        <v>2466</v>
      </c>
      <c r="K231" s="56"/>
      <c r="L231" s="6"/>
      <c r="O231" s="1" t="s">
        <v>2505</v>
      </c>
      <c r="R231" s="10" t="s">
        <v>2401</v>
      </c>
      <c r="S231" s="31" t="str">
        <f>O132</f>
        <v>#N/A</v>
      </c>
      <c r="V231" s="1" t="s">
        <v>2554</v>
      </c>
      <c r="W231" s="56"/>
      <c r="X231" s="6"/>
      <c r="Z231" s="177"/>
      <c r="AZ231" s="11"/>
    </row>
    <row r="232">
      <c r="A232" s="11"/>
      <c r="C232" s="1" t="s">
        <v>2504</v>
      </c>
      <c r="F232" s="10" t="s">
        <v>2401</v>
      </c>
      <c r="G232" s="31" t="str">
        <f>Z131</f>
        <v>#N/A</v>
      </c>
      <c r="J232" s="55" t="s">
        <v>2466</v>
      </c>
      <c r="K232" s="56"/>
      <c r="L232" s="6"/>
      <c r="O232" s="1" t="s">
        <v>2503</v>
      </c>
      <c r="R232" s="10" t="s">
        <v>2401</v>
      </c>
      <c r="S232" s="31" t="str">
        <f>O131</f>
        <v>#N/A</v>
      </c>
      <c r="V232" s="1" t="s">
        <v>2554</v>
      </c>
      <c r="W232" s="56"/>
      <c r="X232" s="6"/>
      <c r="Z232" s="177"/>
      <c r="AZ232" s="11"/>
    </row>
    <row r="233">
      <c r="A233" s="11"/>
      <c r="C233" s="1" t="s">
        <v>2583</v>
      </c>
      <c r="F233" s="10" t="s">
        <v>2401</v>
      </c>
      <c r="G233" s="31">
        <f>R163</f>
        <v>28.86751346</v>
      </c>
      <c r="J233" s="55" t="s">
        <v>2466</v>
      </c>
      <c r="K233" s="56"/>
      <c r="L233" s="6"/>
      <c r="O233" s="1" t="s">
        <v>2583</v>
      </c>
      <c r="R233" s="10" t="s">
        <v>2401</v>
      </c>
      <c r="S233" s="31">
        <f>K163</f>
        <v>36.08439182</v>
      </c>
      <c r="V233" s="1" t="s">
        <v>2554</v>
      </c>
      <c r="W233" s="56"/>
      <c r="X233" s="6"/>
      <c r="Z233" s="177"/>
      <c r="AZ233" s="11"/>
    </row>
    <row r="234">
      <c r="A234" s="11"/>
      <c r="C234" s="177"/>
      <c r="D234" s="177"/>
      <c r="E234" s="177"/>
      <c r="F234" s="177"/>
      <c r="G234" s="177"/>
      <c r="H234" s="177"/>
      <c r="I234" s="177"/>
      <c r="J234" s="177"/>
      <c r="K234" s="177"/>
      <c r="L234" s="177"/>
      <c r="M234" s="177"/>
      <c r="N234" s="177"/>
      <c r="O234" s="177"/>
      <c r="P234" s="177"/>
      <c r="Q234" s="177"/>
      <c r="R234" s="177"/>
      <c r="S234" s="177"/>
      <c r="T234" s="177"/>
      <c r="U234" s="177"/>
      <c r="V234" s="177"/>
      <c r="W234" s="177"/>
      <c r="X234" s="177"/>
      <c r="Y234" s="177"/>
      <c r="Z234" s="177"/>
      <c r="AZ234" s="11"/>
    </row>
    <row r="235">
      <c r="A235" s="11"/>
      <c r="C235" s="1" t="s">
        <v>2545</v>
      </c>
      <c r="F235" s="10" t="s">
        <v>2401</v>
      </c>
      <c r="G235" s="31">
        <f>G200</f>
        <v>25.49925199</v>
      </c>
      <c r="J235" s="1" t="s">
        <v>2466</v>
      </c>
      <c r="O235" s="1" t="s">
        <v>2545</v>
      </c>
      <c r="R235" s="10" t="s">
        <v>2401</v>
      </c>
      <c r="S235" s="31">
        <f>K169</f>
        <v>31.87406499</v>
      </c>
      <c r="V235" s="1" t="s">
        <v>2554</v>
      </c>
      <c r="Z235" s="177"/>
      <c r="AZ235" s="11"/>
    </row>
    <row r="236">
      <c r="A236" s="11"/>
      <c r="C236" s="1" t="s">
        <v>2525</v>
      </c>
      <c r="F236" s="10" t="s">
        <v>2401</v>
      </c>
      <c r="G236" s="31">
        <f t="shared" ref="G236:G239" si="23">R174</f>
        <v>8.313843876</v>
      </c>
      <c r="J236" s="1" t="s">
        <v>2466</v>
      </c>
      <c r="O236" s="1" t="s">
        <v>2525</v>
      </c>
      <c r="R236" s="10" t="s">
        <v>2401</v>
      </c>
      <c r="S236" s="31">
        <f t="shared" ref="S236:S239" si="24">K174</f>
        <v>10.39230485</v>
      </c>
      <c r="V236" s="1" t="s">
        <v>2554</v>
      </c>
      <c r="Z236" s="177"/>
      <c r="AZ236" s="11"/>
    </row>
    <row r="237">
      <c r="A237" s="11"/>
      <c r="C237" s="1" t="s">
        <v>2526</v>
      </c>
      <c r="F237" s="10" t="s">
        <v>2401</v>
      </c>
      <c r="G237" s="31">
        <f t="shared" si="23"/>
        <v>8.313843876</v>
      </c>
      <c r="J237" s="1" t="s">
        <v>2466</v>
      </c>
      <c r="O237" s="1" t="s">
        <v>2526</v>
      </c>
      <c r="R237" s="10" t="s">
        <v>2401</v>
      </c>
      <c r="S237" s="31">
        <f t="shared" si="24"/>
        <v>10.39230485</v>
      </c>
      <c r="V237" s="1" t="s">
        <v>2554</v>
      </c>
      <c r="Z237" s="177"/>
      <c r="AZ237" s="11"/>
    </row>
    <row r="238">
      <c r="A238" s="11"/>
      <c r="C238" s="1" t="s">
        <v>2527</v>
      </c>
      <c r="F238" s="10" t="s">
        <v>2401</v>
      </c>
      <c r="G238" s="31">
        <f t="shared" si="23"/>
        <v>21.67436419</v>
      </c>
      <c r="J238" s="1" t="s">
        <v>2466</v>
      </c>
      <c r="O238" s="1" t="s">
        <v>2527</v>
      </c>
      <c r="R238" s="10" t="s">
        <v>2401</v>
      </c>
      <c r="S238" s="31">
        <f t="shared" si="24"/>
        <v>27.09295524</v>
      </c>
      <c r="V238" s="1" t="s">
        <v>2554</v>
      </c>
      <c r="Z238" s="177"/>
      <c r="AZ238" s="11"/>
    </row>
    <row r="239">
      <c r="A239" s="11"/>
      <c r="C239" s="1" t="s">
        <v>2528</v>
      </c>
      <c r="F239" s="10" t="s">
        <v>2401</v>
      </c>
      <c r="G239" s="31" t="str">
        <f t="shared" si="23"/>
        <v>#N/A</v>
      </c>
      <c r="J239" s="1" t="s">
        <v>2466</v>
      </c>
      <c r="O239" s="1" t="s">
        <v>2528</v>
      </c>
      <c r="R239" s="10" t="s">
        <v>2401</v>
      </c>
      <c r="S239" s="31" t="str">
        <f t="shared" si="24"/>
        <v>#N/A</v>
      </c>
      <c r="V239" s="1" t="s">
        <v>2554</v>
      </c>
      <c r="Z239" s="177"/>
      <c r="AZ239" s="11"/>
    </row>
    <row r="240">
      <c r="A240" s="11"/>
      <c r="Z240" s="177"/>
      <c r="AZ240" s="11"/>
    </row>
    <row r="241">
      <c r="A241" s="11"/>
      <c r="B241" s="52"/>
      <c r="C241" s="11"/>
      <c r="D241" s="11"/>
      <c r="E241" s="11"/>
      <c r="F241" s="11"/>
      <c r="G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</row>
  </sheetData>
  <mergeCells count="309">
    <mergeCell ref="S208:U208"/>
    <mergeCell ref="S209:U209"/>
    <mergeCell ref="AE210:AG210"/>
    <mergeCell ref="AE211:AG211"/>
    <mergeCell ref="AE213:AG213"/>
    <mergeCell ref="AE214:AG214"/>
    <mergeCell ref="G198:I198"/>
    <mergeCell ref="G199:I199"/>
    <mergeCell ref="G200:I200"/>
    <mergeCell ref="AE207:AG207"/>
    <mergeCell ref="G208:I208"/>
    <mergeCell ref="AE208:AG208"/>
    <mergeCell ref="G209:I209"/>
    <mergeCell ref="G210:I210"/>
    <mergeCell ref="K210:L210"/>
    <mergeCell ref="S210:U210"/>
    <mergeCell ref="S211:U211"/>
    <mergeCell ref="G213:I213"/>
    <mergeCell ref="S213:U213"/>
    <mergeCell ref="S214:U214"/>
    <mergeCell ref="S217:U217"/>
    <mergeCell ref="S218:U218"/>
    <mergeCell ref="S220:U220"/>
    <mergeCell ref="S221:U221"/>
    <mergeCell ref="S223:U223"/>
    <mergeCell ref="S224:U224"/>
    <mergeCell ref="S225:U225"/>
    <mergeCell ref="G214:I214"/>
    <mergeCell ref="G215:I215"/>
    <mergeCell ref="G216:I216"/>
    <mergeCell ref="G217:I217"/>
    <mergeCell ref="G218:I218"/>
    <mergeCell ref="G220:I220"/>
    <mergeCell ref="G221:I221"/>
    <mergeCell ref="AI229:AK229"/>
    <mergeCell ref="AI230:AK230"/>
    <mergeCell ref="AL230:AN230"/>
    <mergeCell ref="AI231:AK231"/>
    <mergeCell ref="AI232:AK232"/>
    <mergeCell ref="AI233:AK233"/>
    <mergeCell ref="AI234:AK234"/>
    <mergeCell ref="G223:I223"/>
    <mergeCell ref="G224:I224"/>
    <mergeCell ref="G225:I225"/>
    <mergeCell ref="G227:I227"/>
    <mergeCell ref="AI227:AK227"/>
    <mergeCell ref="AI228:AK228"/>
    <mergeCell ref="AL229:AN229"/>
    <mergeCell ref="S236:U236"/>
    <mergeCell ref="S237:U237"/>
    <mergeCell ref="S227:U227"/>
    <mergeCell ref="S228:U228"/>
    <mergeCell ref="S229:U229"/>
    <mergeCell ref="S231:U231"/>
    <mergeCell ref="S232:U232"/>
    <mergeCell ref="S233:U233"/>
    <mergeCell ref="S235:U235"/>
    <mergeCell ref="F27:I27"/>
    <mergeCell ref="H28:V28"/>
    <mergeCell ref="I29:U29"/>
    <mergeCell ref="F30:I30"/>
    <mergeCell ref="R30:T30"/>
    <mergeCell ref="F31:I31"/>
    <mergeCell ref="R31:T31"/>
    <mergeCell ref="H32:V32"/>
    <mergeCell ref="I33:U33"/>
    <mergeCell ref="F34:I34"/>
    <mergeCell ref="R34:T34"/>
    <mergeCell ref="F35:I35"/>
    <mergeCell ref="R35:T35"/>
    <mergeCell ref="H38:V38"/>
    <mergeCell ref="B10:C10"/>
    <mergeCell ref="L10:M10"/>
    <mergeCell ref="O10:P10"/>
    <mergeCell ref="Y14:AB14"/>
    <mergeCell ref="AD14:AE14"/>
    <mergeCell ref="Y15:AB15"/>
    <mergeCell ref="AD15:AE15"/>
    <mergeCell ref="G16:H16"/>
    <mergeCell ref="J16:K16"/>
    <mergeCell ref="Y16:AD16"/>
    <mergeCell ref="Y17:AD17"/>
    <mergeCell ref="Y18:AA18"/>
    <mergeCell ref="Y19:AA19"/>
    <mergeCell ref="AB20:AC20"/>
    <mergeCell ref="R26:T26"/>
    <mergeCell ref="R27:T27"/>
    <mergeCell ref="Y20:Z20"/>
    <mergeCell ref="H24:V24"/>
    <mergeCell ref="AC24:AQ24"/>
    <mergeCell ref="I25:U25"/>
    <mergeCell ref="AD25:AP25"/>
    <mergeCell ref="F26:I26"/>
    <mergeCell ref="AA27:AD27"/>
    <mergeCell ref="AA26:AD26"/>
    <mergeCell ref="AM26:AO26"/>
    <mergeCell ref="AC28:AQ28"/>
    <mergeCell ref="AD29:AP29"/>
    <mergeCell ref="AA30:AD30"/>
    <mergeCell ref="AM30:AO30"/>
    <mergeCell ref="AA31:AD31"/>
    <mergeCell ref="AC32:AQ32"/>
    <mergeCell ref="AD33:AP33"/>
    <mergeCell ref="AA34:AD34"/>
    <mergeCell ref="AM34:AO34"/>
    <mergeCell ref="AA35:AD35"/>
    <mergeCell ref="AC38:AQ38"/>
    <mergeCell ref="AD39:AP39"/>
    <mergeCell ref="AA45:AD45"/>
    <mergeCell ref="AC46:AQ46"/>
    <mergeCell ref="AD47:AP47"/>
    <mergeCell ref="AA48:AD48"/>
    <mergeCell ref="AM48:AO48"/>
    <mergeCell ref="AA49:AD49"/>
    <mergeCell ref="AA40:AD40"/>
    <mergeCell ref="AM40:AO40"/>
    <mergeCell ref="AA41:AD41"/>
    <mergeCell ref="AC42:AQ42"/>
    <mergeCell ref="AD43:AP43"/>
    <mergeCell ref="AA44:AD44"/>
    <mergeCell ref="AM44:AO44"/>
    <mergeCell ref="I39:U39"/>
    <mergeCell ref="F40:I40"/>
    <mergeCell ref="R40:T40"/>
    <mergeCell ref="F41:I41"/>
    <mergeCell ref="H42:V42"/>
    <mergeCell ref="I43:U43"/>
    <mergeCell ref="R44:T44"/>
    <mergeCell ref="P59:S59"/>
    <mergeCell ref="F60:S60"/>
    <mergeCell ref="AA60:AD60"/>
    <mergeCell ref="AA61:AD61"/>
    <mergeCell ref="H46:V46"/>
    <mergeCell ref="I47:U47"/>
    <mergeCell ref="R48:T48"/>
    <mergeCell ref="P56:S56"/>
    <mergeCell ref="P57:S57"/>
    <mergeCell ref="P58:S58"/>
    <mergeCell ref="V58:V59"/>
    <mergeCell ref="P65:S65"/>
    <mergeCell ref="AA65:AD65"/>
    <mergeCell ref="AA66:AD66"/>
    <mergeCell ref="AA67:AD67"/>
    <mergeCell ref="AA68:AD68"/>
    <mergeCell ref="P64:S64"/>
    <mergeCell ref="P66:S66"/>
    <mergeCell ref="P71:S71"/>
    <mergeCell ref="P72:S72"/>
    <mergeCell ref="P73:S73"/>
    <mergeCell ref="V73:V74"/>
    <mergeCell ref="P74:S74"/>
    <mergeCell ref="F59:I59"/>
    <mergeCell ref="F63:I63"/>
    <mergeCell ref="P63:S63"/>
    <mergeCell ref="F64:I64"/>
    <mergeCell ref="F65:I65"/>
    <mergeCell ref="V65:V66"/>
    <mergeCell ref="F66:I66"/>
    <mergeCell ref="F67:S67"/>
    <mergeCell ref="F44:I44"/>
    <mergeCell ref="F45:I45"/>
    <mergeCell ref="F48:I48"/>
    <mergeCell ref="F49:I49"/>
    <mergeCell ref="F56:I56"/>
    <mergeCell ref="F57:I57"/>
    <mergeCell ref="F58:I58"/>
    <mergeCell ref="F71:I71"/>
    <mergeCell ref="F72:I72"/>
    <mergeCell ref="F73:I73"/>
    <mergeCell ref="F74:I74"/>
    <mergeCell ref="AA74:AD74"/>
    <mergeCell ref="F75:S75"/>
    <mergeCell ref="AA75:AD75"/>
    <mergeCell ref="F78:I78"/>
    <mergeCell ref="P78:S78"/>
    <mergeCell ref="F79:I79"/>
    <mergeCell ref="P79:S79"/>
    <mergeCell ref="F80:I80"/>
    <mergeCell ref="V80:V81"/>
    <mergeCell ref="F82:S82"/>
    <mergeCell ref="P87:S87"/>
    <mergeCell ref="P88:S88"/>
    <mergeCell ref="F89:S89"/>
    <mergeCell ref="M96:P96"/>
    <mergeCell ref="M97:P97"/>
    <mergeCell ref="M98:P98"/>
    <mergeCell ref="P80:S80"/>
    <mergeCell ref="P81:S81"/>
    <mergeCell ref="AA81:AD81"/>
    <mergeCell ref="AA82:AD82"/>
    <mergeCell ref="P85:S85"/>
    <mergeCell ref="P86:S86"/>
    <mergeCell ref="V87:V88"/>
    <mergeCell ref="F81:I81"/>
    <mergeCell ref="F85:I85"/>
    <mergeCell ref="F86:I86"/>
    <mergeCell ref="F87:I87"/>
    <mergeCell ref="F88:I88"/>
    <mergeCell ref="F92:I92"/>
    <mergeCell ref="F94:I94"/>
    <mergeCell ref="Z107:AC107"/>
    <mergeCell ref="Z108:AC108"/>
    <mergeCell ref="Z109:AC109"/>
    <mergeCell ref="AA88:AD88"/>
    <mergeCell ref="AA89:AD89"/>
    <mergeCell ref="Y96:AB96"/>
    <mergeCell ref="Y97:AB97"/>
    <mergeCell ref="Y98:AB98"/>
    <mergeCell ref="V101:X101"/>
    <mergeCell ref="V102:X102"/>
    <mergeCell ref="G107:J107"/>
    <mergeCell ref="G108:J108"/>
    <mergeCell ref="O112:Q112"/>
    <mergeCell ref="O113:Q113"/>
    <mergeCell ref="O114:Q114"/>
    <mergeCell ref="O115:Q115"/>
    <mergeCell ref="O116:Q116"/>
    <mergeCell ref="O117:Q117"/>
    <mergeCell ref="O118:Q118"/>
    <mergeCell ref="Z118:AC118"/>
    <mergeCell ref="O119:Q119"/>
    <mergeCell ref="Z119:AC119"/>
    <mergeCell ref="Z120:AC120"/>
    <mergeCell ref="O123:Q123"/>
    <mergeCell ref="O131:Q131"/>
    <mergeCell ref="Z131:AC131"/>
    <mergeCell ref="Z132:AC132"/>
    <mergeCell ref="Z133:AC133"/>
    <mergeCell ref="O124:Q124"/>
    <mergeCell ref="O125:Q125"/>
    <mergeCell ref="O126:Q126"/>
    <mergeCell ref="O127:Q127"/>
    <mergeCell ref="O128:Q128"/>
    <mergeCell ref="O129:Q129"/>
    <mergeCell ref="O130:Q130"/>
    <mergeCell ref="R143:T143"/>
    <mergeCell ref="R144:T144"/>
    <mergeCell ref="O132:Q132"/>
    <mergeCell ref="K137:M137"/>
    <mergeCell ref="K138:M138"/>
    <mergeCell ref="R138:T138"/>
    <mergeCell ref="K140:M140"/>
    <mergeCell ref="K143:M143"/>
    <mergeCell ref="K144:M144"/>
    <mergeCell ref="K161:M161"/>
    <mergeCell ref="R161:T161"/>
    <mergeCell ref="K162:M162"/>
    <mergeCell ref="R162:T162"/>
    <mergeCell ref="K163:M163"/>
    <mergeCell ref="R163:T163"/>
    <mergeCell ref="K147:M147"/>
    <mergeCell ref="R147:T147"/>
    <mergeCell ref="K148:M148"/>
    <mergeCell ref="R148:T148"/>
    <mergeCell ref="K151:M151"/>
    <mergeCell ref="R151:T151"/>
    <mergeCell ref="R152:T152"/>
    <mergeCell ref="K152:M152"/>
    <mergeCell ref="K156:M156"/>
    <mergeCell ref="R156:T156"/>
    <mergeCell ref="K157:M157"/>
    <mergeCell ref="R157:T157"/>
    <mergeCell ref="K158:M158"/>
    <mergeCell ref="R158:T158"/>
    <mergeCell ref="R176:T176"/>
    <mergeCell ref="R177:T177"/>
    <mergeCell ref="V185:X185"/>
    <mergeCell ref="V187:X187"/>
    <mergeCell ref="V188:X188"/>
    <mergeCell ref="V190:X190"/>
    <mergeCell ref="V191:X191"/>
    <mergeCell ref="V192:X192"/>
    <mergeCell ref="K168:M168"/>
    <mergeCell ref="R168:T168"/>
    <mergeCell ref="K169:M169"/>
    <mergeCell ref="R169:T169"/>
    <mergeCell ref="K174:M174"/>
    <mergeCell ref="R174:T174"/>
    <mergeCell ref="R175:T175"/>
    <mergeCell ref="K175:M175"/>
    <mergeCell ref="K176:M176"/>
    <mergeCell ref="K177:M177"/>
    <mergeCell ref="G184:I184"/>
    <mergeCell ref="G185:I185"/>
    <mergeCell ref="K185:L185"/>
    <mergeCell ref="G187:I187"/>
    <mergeCell ref="G188:I188"/>
    <mergeCell ref="G190:I190"/>
    <mergeCell ref="G191:I191"/>
    <mergeCell ref="G192:I192"/>
    <mergeCell ref="G194:I194"/>
    <mergeCell ref="G195:I195"/>
    <mergeCell ref="G196:I196"/>
    <mergeCell ref="S215:U215"/>
    <mergeCell ref="S216:U216"/>
    <mergeCell ref="G237:I237"/>
    <mergeCell ref="G238:I238"/>
    <mergeCell ref="S238:U238"/>
    <mergeCell ref="S239:U239"/>
    <mergeCell ref="G239:I239"/>
    <mergeCell ref="G240:I240"/>
    <mergeCell ref="G241:I241"/>
    <mergeCell ref="G228:I228"/>
    <mergeCell ref="G229:I229"/>
    <mergeCell ref="G231:I231"/>
    <mergeCell ref="G232:I232"/>
    <mergeCell ref="G233:I233"/>
    <mergeCell ref="G235:I235"/>
    <mergeCell ref="G236:I236"/>
  </mergeCells>
  <dataValidations>
    <dataValidation type="list" allowBlank="1" sqref="Y15">
      <formula1>"70000,150000,275000,500000"</formula1>
    </dataValidation>
    <dataValidation type="list" allowBlank="1" sqref="H24 AC24 H28 AC28 H32 AC32 H38 AC38 H42 AC42 H46 AC46">
      <formula1>DB!$T:$T</formula1>
    </dataValidation>
    <dataValidation type="list" allowBlank="1" sqref="AD14">
      <formula1>"1,5"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52" width="3.0"/>
  </cols>
  <sheetData>
    <row r="1">
      <c r="A1" s="2" t="s">
        <v>2325</v>
      </c>
      <c r="N1" s="10" t="s">
        <v>2326</v>
      </c>
    </row>
    <row r="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</row>
    <row r="4">
      <c r="B4" s="2" t="s">
        <v>2327</v>
      </c>
    </row>
    <row r="6">
      <c r="C6" s="2" t="s">
        <v>2328</v>
      </c>
    </row>
    <row r="8">
      <c r="C8" s="12"/>
      <c r="D8" s="13"/>
      <c r="E8" s="14" t="s">
        <v>2329</v>
      </c>
      <c r="F8" s="13"/>
      <c r="G8" s="15"/>
      <c r="H8" s="13"/>
      <c r="I8" s="13"/>
      <c r="J8" s="14" t="s">
        <v>2330</v>
      </c>
      <c r="K8" s="13"/>
      <c r="L8" s="15"/>
      <c r="M8" s="13"/>
      <c r="N8" s="14" t="s">
        <v>2331</v>
      </c>
      <c r="O8" s="13"/>
      <c r="P8" s="16"/>
      <c r="R8" s="1" t="s">
        <v>2332</v>
      </c>
      <c r="T8" s="1" t="s">
        <v>2333</v>
      </c>
      <c r="U8" s="17" t="s">
        <v>4192</v>
      </c>
      <c r="V8" s="18"/>
      <c r="W8" s="18"/>
      <c r="X8" s="18"/>
      <c r="AG8" s="1"/>
    </row>
    <row r="9">
      <c r="C9" s="16"/>
      <c r="G9" s="19"/>
      <c r="L9" s="19"/>
      <c r="M9" s="16"/>
      <c r="P9" s="16"/>
      <c r="R9" s="1" t="s">
        <v>2334</v>
      </c>
      <c r="T9" s="1" t="s">
        <v>2333</v>
      </c>
      <c r="U9" s="17" t="s">
        <v>698</v>
      </c>
      <c r="V9" s="18"/>
      <c r="W9" s="18"/>
      <c r="X9" s="18"/>
    </row>
    <row r="10">
      <c r="B10" s="20" t="s">
        <v>2332</v>
      </c>
      <c r="H10" s="16"/>
      <c r="L10" s="20" t="s">
        <v>2335</v>
      </c>
      <c r="O10" s="20" t="s">
        <v>2336</v>
      </c>
      <c r="R10" s="1" t="s">
        <v>2337</v>
      </c>
      <c r="T10" s="1" t="s">
        <v>2333</v>
      </c>
      <c r="U10" s="17" t="s">
        <v>4193</v>
      </c>
      <c r="V10" s="18"/>
      <c r="W10" s="18"/>
      <c r="X10" s="18"/>
    </row>
    <row r="11">
      <c r="B11" s="21" t="str">
        <f>U8</f>
        <v>GANDUL</v>
      </c>
      <c r="G11" s="19"/>
      <c r="H11" s="13"/>
      <c r="I11" s="1"/>
      <c r="K11" s="22"/>
      <c r="L11" s="21" t="str">
        <f>U11</f>
        <v>KEMBANGAN</v>
      </c>
      <c r="O11" s="21" t="str">
        <f>U12</f>
        <v>GANDUL</v>
      </c>
      <c r="R11" s="1" t="s">
        <v>2335</v>
      </c>
      <c r="T11" s="1" t="s">
        <v>2333</v>
      </c>
      <c r="U11" s="17" t="s">
        <v>4193</v>
      </c>
      <c r="V11" s="18"/>
      <c r="W11" s="18"/>
      <c r="X11" s="18"/>
    </row>
    <row r="12">
      <c r="H12" s="16"/>
      <c r="R12" s="1" t="s">
        <v>2336</v>
      </c>
      <c r="T12" s="1" t="s">
        <v>2333</v>
      </c>
      <c r="U12" s="17" t="s">
        <v>4192</v>
      </c>
      <c r="V12" s="18"/>
      <c r="W12" s="18"/>
      <c r="X12" s="18"/>
    </row>
    <row r="13">
      <c r="G13" s="19"/>
      <c r="I13" s="1"/>
    </row>
    <row r="14">
      <c r="G14" s="19"/>
      <c r="H14" s="13"/>
      <c r="I14" s="14" t="s">
        <v>2338</v>
      </c>
      <c r="J14" s="13"/>
      <c r="K14" s="16"/>
      <c r="R14" s="1" t="s">
        <v>2339</v>
      </c>
      <c r="X14" s="1" t="s">
        <v>2333</v>
      </c>
      <c r="Y14" s="23">
        <v>2000.0</v>
      </c>
      <c r="AC14" s="24" t="s">
        <v>2340</v>
      </c>
      <c r="AD14" s="25">
        <v>1.0</v>
      </c>
    </row>
    <row r="15">
      <c r="H15" s="16"/>
      <c r="K15" s="16"/>
      <c r="R15" s="1" t="s">
        <v>2341</v>
      </c>
      <c r="X15" s="1" t="s">
        <v>2333</v>
      </c>
      <c r="Y15" s="23">
        <v>500000.0</v>
      </c>
      <c r="AC15" s="24" t="s">
        <v>2340</v>
      </c>
      <c r="AD15" s="25">
        <v>100.0</v>
      </c>
    </row>
    <row r="16">
      <c r="G16" s="20" t="s">
        <v>2334</v>
      </c>
      <c r="J16" s="20" t="s">
        <v>2337</v>
      </c>
      <c r="R16" s="1" t="s">
        <v>2342</v>
      </c>
      <c r="X16" s="1" t="s">
        <v>2333</v>
      </c>
      <c r="Y16" s="23">
        <v>45515.12</v>
      </c>
      <c r="AE16" s="20" t="s">
        <v>56</v>
      </c>
    </row>
    <row r="17">
      <c r="F17" s="21" t="str">
        <f>U9</f>
        <v>DURIKOSAMBI</v>
      </c>
      <c r="K17" s="21" t="str">
        <f>U10</f>
        <v>KEMBANGAN</v>
      </c>
      <c r="R17" s="1" t="s">
        <v>2343</v>
      </c>
      <c r="X17" s="1" t="s">
        <v>2333</v>
      </c>
      <c r="Y17" s="23">
        <v>50517.03</v>
      </c>
      <c r="AE17" s="20" t="s">
        <v>56</v>
      </c>
    </row>
    <row r="18">
      <c r="C18" s="2"/>
      <c r="R18" s="1" t="s">
        <v>2344</v>
      </c>
      <c r="X18" s="1" t="s">
        <v>2333</v>
      </c>
      <c r="Y18" s="17">
        <v>12.5</v>
      </c>
      <c r="AB18" s="1" t="s">
        <v>2345</v>
      </c>
    </row>
    <row r="19">
      <c r="C19" s="2"/>
      <c r="R19" s="1" t="s">
        <v>2346</v>
      </c>
      <c r="X19" s="1" t="s">
        <v>2333</v>
      </c>
      <c r="Y19" s="17">
        <v>500.0</v>
      </c>
      <c r="AB19" s="1" t="s">
        <v>2347</v>
      </c>
    </row>
    <row r="20">
      <c r="C20" s="2"/>
      <c r="R20" s="1" t="s">
        <v>2348</v>
      </c>
      <c r="X20" s="1" t="s">
        <v>2333</v>
      </c>
      <c r="Y20" s="23">
        <v>500.0</v>
      </c>
      <c r="AA20" s="20" t="s">
        <v>2340</v>
      </c>
      <c r="AB20" s="25">
        <v>150.0</v>
      </c>
      <c r="AD20" s="1" t="s">
        <v>2349</v>
      </c>
    </row>
    <row r="21">
      <c r="C21" s="2"/>
    </row>
    <row r="22">
      <c r="B22" s="26"/>
      <c r="C22" s="27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7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</row>
    <row r="23">
      <c r="B23" s="26"/>
      <c r="C23" s="28" t="s">
        <v>2350</v>
      </c>
      <c r="W23" s="26"/>
      <c r="X23" s="28" t="s">
        <v>2351</v>
      </c>
      <c r="AR23" s="26"/>
    </row>
    <row r="24">
      <c r="B24" s="26"/>
      <c r="C24" s="1" t="s">
        <v>2352</v>
      </c>
      <c r="G24" s="1" t="s">
        <v>2333</v>
      </c>
      <c r="H24" s="154" t="s">
        <v>3778</v>
      </c>
      <c r="W24" s="26"/>
      <c r="X24" s="1" t="s">
        <v>2352</v>
      </c>
      <c r="AB24" s="1" t="s">
        <v>2333</v>
      </c>
      <c r="AC24" s="154" t="s">
        <v>3778</v>
      </c>
      <c r="AR24" s="26"/>
    </row>
    <row r="25">
      <c r="B25" s="26"/>
      <c r="D25" s="1" t="s">
        <v>2353</v>
      </c>
      <c r="H25" s="1" t="s">
        <v>2333</v>
      </c>
      <c r="I25" s="17" t="str">
        <f>vlookup(H24,DB!$T$1:$AZ$1410,4,FALSE)</f>
        <v>OHL-500kV-ACSR 4X450mm (4080A)</v>
      </c>
      <c r="W25" s="26"/>
      <c r="Y25" s="1" t="s">
        <v>2353</v>
      </c>
      <c r="AC25" s="1" t="s">
        <v>2333</v>
      </c>
      <c r="AD25" s="17" t="str">
        <f>vlookup(AC24,DB!$T$1:$AZ$1410,4,FALSE)</f>
        <v>OHL-500kV-ACSR 4X450mm (4080A)</v>
      </c>
      <c r="AR25" s="26"/>
    </row>
    <row r="26">
      <c r="B26" s="26"/>
      <c r="D26" s="1" t="s">
        <v>2354</v>
      </c>
      <c r="F26" s="174">
        <f>vlookup(H24,DB!$T$1:$AZ$1410,27,FALSE)/(R26+1E-99)</f>
        <v>0.02304</v>
      </c>
      <c r="J26" s="1" t="s">
        <v>2355</v>
      </c>
      <c r="P26" s="1" t="s">
        <v>2356</v>
      </c>
      <c r="R26" s="17">
        <f>vlookup(H24,DB!$T$1:$AZ$1410,14,FALSE)</f>
        <v>3.95</v>
      </c>
      <c r="U26" s="1" t="s">
        <v>49</v>
      </c>
      <c r="W26" s="26"/>
      <c r="Y26" s="1" t="s">
        <v>2357</v>
      </c>
      <c r="AA26" s="174">
        <f>vlookup(AC24,DB!$T$1:$AZ$1410,27,FALSE)/(AM26+1E-99)</f>
        <v>0.02304</v>
      </c>
      <c r="AE26" s="1" t="s">
        <v>2355</v>
      </c>
      <c r="AK26" s="1" t="s">
        <v>2358</v>
      </c>
      <c r="AM26" s="17">
        <f>vlookup(AC24,DB!$T$1:$AZ$1410,14,FALSE)</f>
        <v>3.95</v>
      </c>
      <c r="AP26" s="1" t="s">
        <v>49</v>
      </c>
      <c r="AR26" s="26"/>
    </row>
    <row r="27">
      <c r="B27" s="26"/>
      <c r="D27" s="1" t="s">
        <v>2359</v>
      </c>
      <c r="F27" s="174">
        <f>vlookup(H24,DB!$T$1:$AZ$1410,28,FALSE)/(R26+1E-99)</f>
        <v>0.27772</v>
      </c>
      <c r="J27" s="1" t="s">
        <v>2355</v>
      </c>
      <c r="P27" s="1" t="s">
        <v>2360</v>
      </c>
      <c r="R27" s="17">
        <f>vlookup(H24,DB!$T$1:$AZ$1410,24,FALSE)*1000</f>
        <v>4080</v>
      </c>
      <c r="U27" s="1" t="s">
        <v>56</v>
      </c>
      <c r="W27" s="26"/>
      <c r="Y27" s="1" t="s">
        <v>2361</v>
      </c>
      <c r="AA27" s="174">
        <f>vlookup(AC24,DB!$T$1:$AZ$1410,28,FALSE)/(AM26+1E-99)</f>
        <v>0.27772</v>
      </c>
      <c r="AE27" s="1" t="s">
        <v>2355</v>
      </c>
      <c r="AR27" s="26"/>
    </row>
    <row r="28">
      <c r="B28" s="26"/>
      <c r="C28" s="1" t="s">
        <v>2352</v>
      </c>
      <c r="G28" s="1" t="s">
        <v>2333</v>
      </c>
      <c r="H28" s="154" t="s">
        <v>913</v>
      </c>
      <c r="W28" s="26"/>
      <c r="X28" s="1" t="s">
        <v>2352</v>
      </c>
      <c r="AB28" s="1" t="s">
        <v>2333</v>
      </c>
      <c r="AC28" s="154"/>
      <c r="AR28" s="26"/>
    </row>
    <row r="29" ht="19.5" customHeight="1">
      <c r="B29" s="26"/>
      <c r="D29" s="1" t="s">
        <v>2362</v>
      </c>
      <c r="H29" s="1" t="s">
        <v>2333</v>
      </c>
      <c r="I29" s="17" t="str">
        <f>vlookup(H28,DB!$T$1:$AZ$1410,4,FALSE)</f>
        <v>OHL-500kV-ACSR-GANNET 4X392.8mm (2400A)</v>
      </c>
      <c r="W29" s="26"/>
      <c r="Y29" s="1" t="s">
        <v>2362</v>
      </c>
      <c r="AC29" s="1" t="s">
        <v>2333</v>
      </c>
      <c r="AD29" s="17" t="str">
        <f>vlookup(AC28,DB!$T$1:$AZ$1410,4,FALSE)</f>
        <v>#N/A</v>
      </c>
      <c r="AR29" s="26"/>
    </row>
    <row r="30">
      <c r="B30" s="26"/>
      <c r="D30" s="1" t="s">
        <v>2363</v>
      </c>
      <c r="F30" s="174">
        <f>vlookup(H28,DB!$T$1:$AZ$1410,27,FALSE)/(R30+1E-99)</f>
        <v>0.0251</v>
      </c>
      <c r="J30" s="1" t="s">
        <v>2355</v>
      </c>
      <c r="P30" s="1" t="s">
        <v>2364</v>
      </c>
      <c r="R30" s="17">
        <f>vlookup(H28,DB!$T$1:$AZ$1410,14,FALSE)</f>
        <v>30.143</v>
      </c>
      <c r="U30" s="1" t="s">
        <v>49</v>
      </c>
      <c r="W30" s="26"/>
      <c r="Y30" s="1" t="s">
        <v>2365</v>
      </c>
      <c r="AA30" s="174" t="str">
        <f>vlookup(AC28,DB!$T$1:$AZ$1410,27,FALSE)/(AM30+1E-99)</f>
        <v>#N/A</v>
      </c>
      <c r="AE30" s="1" t="s">
        <v>2355</v>
      </c>
      <c r="AK30" s="1" t="s">
        <v>2366</v>
      </c>
      <c r="AM30" s="17" t="str">
        <f>vlookup(AC28,DB!$T$1:$AZ$1410,14,FALSE)</f>
        <v>#N/A</v>
      </c>
      <c r="AP30" s="1" t="s">
        <v>49</v>
      </c>
      <c r="AR30" s="26"/>
    </row>
    <row r="31">
      <c r="B31" s="26"/>
      <c r="D31" s="1" t="s">
        <v>2367</v>
      </c>
      <c r="F31" s="174">
        <f>vlookup(H28,DB!$T$1:$AZ$1410,28,FALSE)/(R30+1E-99)</f>
        <v>0.2808000199</v>
      </c>
      <c r="J31" s="1" t="s">
        <v>2355</v>
      </c>
      <c r="P31" s="1" t="s">
        <v>2368</v>
      </c>
      <c r="R31" s="17">
        <f>IF(H28="","", vlookup(H28,DB!$T$1:$AZ$1410,24,FALSE)*1000)</f>
        <v>2400</v>
      </c>
      <c r="U31" s="1" t="s">
        <v>56</v>
      </c>
      <c r="W31" s="26"/>
      <c r="Y31" s="1" t="s">
        <v>2369</v>
      </c>
      <c r="AA31" s="174" t="str">
        <f>vlookup(AC28,DB!$T$1:$AZ$1410,28,FALSE)/(AM30+1E-99)</f>
        <v>#N/A</v>
      </c>
      <c r="AE31" s="1" t="s">
        <v>2355</v>
      </c>
      <c r="AR31" s="26"/>
    </row>
    <row r="32">
      <c r="B32" s="26"/>
      <c r="C32" s="1" t="s">
        <v>2352</v>
      </c>
      <c r="G32" s="1" t="s">
        <v>2333</v>
      </c>
      <c r="H32" s="154"/>
      <c r="W32" s="26"/>
      <c r="X32" s="1" t="s">
        <v>2352</v>
      </c>
      <c r="AB32" s="1" t="s">
        <v>2333</v>
      </c>
      <c r="AC32" s="154"/>
      <c r="AR32" s="26"/>
    </row>
    <row r="33">
      <c r="B33" s="26"/>
      <c r="D33" s="1" t="s">
        <v>2370</v>
      </c>
      <c r="H33" s="1" t="s">
        <v>2333</v>
      </c>
      <c r="I33" s="17" t="str">
        <f>vlookup(H32,DB!$T$1:$AZ$1410,4,FALSE)</f>
        <v>#N/A</v>
      </c>
      <c r="W33" s="26"/>
      <c r="Y33" s="1" t="s">
        <v>2370</v>
      </c>
      <c r="AC33" s="1" t="s">
        <v>2333</v>
      </c>
      <c r="AD33" s="17" t="str">
        <f>vlookup(AC32,DB!$T$1:$AZ$1410,4,FALSE)</f>
        <v>#N/A</v>
      </c>
      <c r="AR33" s="26"/>
    </row>
    <row r="34">
      <c r="B34" s="26"/>
      <c r="D34" s="1" t="s">
        <v>2371</v>
      </c>
      <c r="F34" s="174" t="str">
        <f>vlookup(H32,DB!$T$1:$AZ$1410,27,FALSE)/(R34+1E-99)</f>
        <v>#N/A</v>
      </c>
      <c r="J34" s="1" t="s">
        <v>2355</v>
      </c>
      <c r="P34" s="1" t="s">
        <v>2372</v>
      </c>
      <c r="R34" s="17" t="str">
        <f>vlookup(H32,DB!$T$1:$AZ$1410,14,FALSE)</f>
        <v>#N/A</v>
      </c>
      <c r="U34" s="1" t="s">
        <v>49</v>
      </c>
      <c r="W34" s="26"/>
      <c r="Y34" s="1" t="s">
        <v>2373</v>
      </c>
      <c r="AA34" s="174" t="str">
        <f>vlookup(AC32,DB!$T$1:$AZ$1410,27,FALSE)/(AM34+1E-99)</f>
        <v>#N/A</v>
      </c>
      <c r="AE34" s="1" t="s">
        <v>2355</v>
      </c>
      <c r="AK34" s="1" t="s">
        <v>2374</v>
      </c>
      <c r="AM34" s="17" t="str">
        <f>vlookup(AC32,DB!$T$1:$AZ$1410,14,FALSE)</f>
        <v>#N/A</v>
      </c>
      <c r="AP34" s="1" t="s">
        <v>49</v>
      </c>
      <c r="AR34" s="26"/>
    </row>
    <row r="35">
      <c r="B35" s="26"/>
      <c r="D35" s="1" t="s">
        <v>2375</v>
      </c>
      <c r="F35" s="174" t="str">
        <f>vlookup(H32,DB!$T$1:$AZ$1410,28,FALSE)/(R34+1E-99)</f>
        <v>#N/A</v>
      </c>
      <c r="J35" s="1" t="s">
        <v>2355</v>
      </c>
      <c r="P35" s="1" t="s">
        <v>2376</v>
      </c>
      <c r="R35" s="17" t="str">
        <f>IF(H32="","", vlookup(H32,DB!$T$1:$AZ$1410,24,FALSE)*1000)</f>
        <v/>
      </c>
      <c r="U35" s="1" t="s">
        <v>56</v>
      </c>
      <c r="W35" s="26"/>
      <c r="Y35" s="1" t="s">
        <v>2377</v>
      </c>
      <c r="AA35" s="174" t="str">
        <f>vlookup(AC32,DB!$T$1:$AZ$1410,28,FALSE)/(AM34+1E-99)</f>
        <v>#N/A</v>
      </c>
      <c r="AE35" s="1" t="s">
        <v>2355</v>
      </c>
      <c r="AR35" s="26"/>
    </row>
    <row r="36"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</row>
    <row r="37">
      <c r="B37" s="26"/>
      <c r="C37" s="28" t="s">
        <v>2378</v>
      </c>
      <c r="W37" s="26"/>
      <c r="X37" s="28" t="s">
        <v>2379</v>
      </c>
      <c r="AR37" s="26"/>
    </row>
    <row r="38">
      <c r="B38" s="26"/>
      <c r="C38" s="1" t="s">
        <v>2352</v>
      </c>
      <c r="G38" s="1" t="s">
        <v>2333</v>
      </c>
      <c r="H38" s="154" t="s">
        <v>3778</v>
      </c>
      <c r="W38" s="26"/>
      <c r="X38" s="1" t="s">
        <v>2352</v>
      </c>
      <c r="AB38" s="1" t="s">
        <v>2333</v>
      </c>
      <c r="AC38" s="154" t="s">
        <v>3778</v>
      </c>
      <c r="AR38" s="26"/>
    </row>
    <row r="39">
      <c r="B39" s="26"/>
      <c r="D39" s="1" t="s">
        <v>2353</v>
      </c>
      <c r="H39" s="1" t="s">
        <v>2333</v>
      </c>
      <c r="I39" s="17" t="str">
        <f>vlookup(H38,DB!$T$1:$AZ$1410,4,FALSE)</f>
        <v>OHL-500kV-ACSR 4X450mm (4080A)</v>
      </c>
      <c r="W39" s="26"/>
      <c r="Y39" s="1" t="s">
        <v>2353</v>
      </c>
      <c r="AC39" s="1" t="s">
        <v>2333</v>
      </c>
      <c r="AD39" s="17" t="str">
        <f>vlookup(AC38,DB!$T$1:$AZ$1410,4,FALSE)</f>
        <v>OHL-500kV-ACSR 4X450mm (4080A)</v>
      </c>
      <c r="AR39" s="26"/>
    </row>
    <row r="40">
      <c r="B40" s="26"/>
      <c r="D40" s="1" t="s">
        <v>2380</v>
      </c>
      <c r="F40" s="174">
        <f>vlookup(H38,DB!$T$1:$AZ$1410,27,FALSE)/(R40+1E-99)</f>
        <v>0.02304</v>
      </c>
      <c r="J40" s="1" t="s">
        <v>2355</v>
      </c>
      <c r="P40" s="1" t="s">
        <v>2381</v>
      </c>
      <c r="R40" s="17">
        <f>vlookup(H38,DB!$T$1:$AZ$1410,14,FALSE)</f>
        <v>3.95</v>
      </c>
      <c r="U40" s="1" t="s">
        <v>49</v>
      </c>
      <c r="W40" s="26"/>
      <c r="Y40" s="1" t="s">
        <v>2382</v>
      </c>
      <c r="AA40" s="174">
        <f>vlookup(AC38,DB!$T$1:$AZ$1410,27,FALSE)/(AM40+1E-99)</f>
        <v>0.02304</v>
      </c>
      <c r="AE40" s="1" t="s">
        <v>2355</v>
      </c>
      <c r="AK40" s="1" t="s">
        <v>2383</v>
      </c>
      <c r="AM40" s="17">
        <f>vlookup(AC38,DB!$T$1:$AZ$1410,14,FALSE)</f>
        <v>3.95</v>
      </c>
      <c r="AP40" s="1" t="s">
        <v>49</v>
      </c>
      <c r="AR40" s="26"/>
    </row>
    <row r="41">
      <c r="B41" s="26"/>
      <c r="D41" s="1" t="s">
        <v>2384</v>
      </c>
      <c r="F41" s="174">
        <f>vlookup(H38,DB!$T$1:$AZ$1410,28,FALSE)/(R40+1E-99)</f>
        <v>0.27772</v>
      </c>
      <c r="J41" s="1" t="s">
        <v>2355</v>
      </c>
      <c r="W41" s="26"/>
      <c r="Y41" s="1" t="s">
        <v>2385</v>
      </c>
      <c r="AA41" s="174">
        <f>vlookup(AC38,DB!$T$1:$AZ$1410,28,FALSE)/(AM40+1E-99)</f>
        <v>0.27772</v>
      </c>
      <c r="AE41" s="1" t="s">
        <v>2355</v>
      </c>
      <c r="AR41" s="26"/>
    </row>
    <row r="42">
      <c r="B42" s="26"/>
      <c r="C42" s="1" t="s">
        <v>2352</v>
      </c>
      <c r="G42" s="1" t="s">
        <v>2333</v>
      </c>
      <c r="H42" s="154"/>
      <c r="W42" s="26"/>
      <c r="X42" s="1" t="s">
        <v>2352</v>
      </c>
      <c r="AB42" s="1" t="s">
        <v>2333</v>
      </c>
      <c r="AC42" s="154"/>
      <c r="AR42" s="26"/>
    </row>
    <row r="43">
      <c r="B43" s="26"/>
      <c r="D43" s="1" t="s">
        <v>2362</v>
      </c>
      <c r="H43" s="1" t="s">
        <v>2333</v>
      </c>
      <c r="I43" s="17" t="str">
        <f>vlookup(H42,DB!$T$1:$AZ$1410,4,FALSE)</f>
        <v>#N/A</v>
      </c>
      <c r="W43" s="26"/>
      <c r="Y43" s="1" t="s">
        <v>2362</v>
      </c>
      <c r="AC43" s="1" t="s">
        <v>2333</v>
      </c>
      <c r="AD43" s="17" t="str">
        <f>vlookup(AC42,DB!$T$1:$AZ$1410,4,FALSE)</f>
        <v>#N/A</v>
      </c>
      <c r="AR43" s="26"/>
    </row>
    <row r="44">
      <c r="B44" s="26"/>
      <c r="D44" s="1" t="s">
        <v>2386</v>
      </c>
      <c r="F44" s="174" t="str">
        <f>vlookup(H42,DB!$T$1:$AZ$1410,27,FALSE)/(R44+1E-99)</f>
        <v>#N/A</v>
      </c>
      <c r="J44" s="1" t="s">
        <v>2355</v>
      </c>
      <c r="P44" s="1" t="s">
        <v>2387</v>
      </c>
      <c r="R44" s="17" t="str">
        <f>vlookup(H42,DB!$T$1:$AZ$1410,14,FALSE)</f>
        <v>#N/A</v>
      </c>
      <c r="U44" s="1" t="s">
        <v>49</v>
      </c>
      <c r="W44" s="26"/>
      <c r="Y44" s="1" t="s">
        <v>2388</v>
      </c>
      <c r="AA44" s="174" t="str">
        <f>vlookup(AC42,DB!$T$1:$AZ$1410,27,FALSE)/(AM44+1E-99)</f>
        <v>#N/A</v>
      </c>
      <c r="AE44" s="1" t="s">
        <v>2355</v>
      </c>
      <c r="AK44" s="1" t="s">
        <v>2389</v>
      </c>
      <c r="AM44" s="17" t="str">
        <f>vlookup(AC42,DB!$T$1:$AZ$1410,14,FALSE)</f>
        <v>#N/A</v>
      </c>
      <c r="AP44" s="1" t="s">
        <v>49</v>
      </c>
      <c r="AR44" s="26"/>
    </row>
    <row r="45">
      <c r="B45" s="26"/>
      <c r="D45" s="1" t="s">
        <v>2390</v>
      </c>
      <c r="F45" s="174" t="str">
        <f>vlookup(H42,DB!$T$1:$AZ$1410,28,FALSE)/(R44+1E-99)</f>
        <v>#N/A</v>
      </c>
      <c r="J45" s="1" t="s">
        <v>2355</v>
      </c>
      <c r="W45" s="26"/>
      <c r="Y45" s="1" t="s">
        <v>2391</v>
      </c>
      <c r="AA45" s="174" t="str">
        <f>vlookup(AC42,DB!$T$1:$AZ$1410,28,FALSE)/(AM44+1E-99)</f>
        <v>#N/A</v>
      </c>
      <c r="AE45" s="1" t="s">
        <v>2355</v>
      </c>
      <c r="AR45" s="26"/>
    </row>
    <row r="46">
      <c r="B46" s="26"/>
      <c r="C46" s="1" t="s">
        <v>2352</v>
      </c>
      <c r="G46" s="1" t="s">
        <v>2333</v>
      </c>
      <c r="H46" s="154"/>
      <c r="W46" s="26"/>
      <c r="X46" s="1" t="s">
        <v>2352</v>
      </c>
      <c r="AB46" s="1" t="s">
        <v>2333</v>
      </c>
      <c r="AC46" s="154"/>
      <c r="AR46" s="26"/>
    </row>
    <row r="47">
      <c r="B47" s="26"/>
      <c r="D47" s="1" t="s">
        <v>2370</v>
      </c>
      <c r="H47" s="1" t="s">
        <v>2333</v>
      </c>
      <c r="I47" s="17" t="str">
        <f>vlookup(H46,DB!$T$1:$AZ$1410,4,FALSE)</f>
        <v>#N/A</v>
      </c>
      <c r="W47" s="26"/>
      <c r="Y47" s="1" t="s">
        <v>2370</v>
      </c>
      <c r="AC47" s="1" t="s">
        <v>2333</v>
      </c>
      <c r="AD47" s="17" t="str">
        <f>vlookup(AC46,DB!$T$1:$AZ$1410,4,FALSE)</f>
        <v>#N/A</v>
      </c>
      <c r="AR47" s="26"/>
    </row>
    <row r="48">
      <c r="B48" s="26"/>
      <c r="D48" s="1" t="s">
        <v>2392</v>
      </c>
      <c r="F48" s="174" t="str">
        <f>vlookup(H46,DB!$T$1:$AZ$1410,27,FALSE)/(R48+1E-99)</f>
        <v>#N/A</v>
      </c>
      <c r="J48" s="1" t="s">
        <v>2355</v>
      </c>
      <c r="P48" s="1" t="s">
        <v>2393</v>
      </c>
      <c r="R48" s="17" t="str">
        <f>vlookup(H46,DB!$T$1:$AZ$1410,14,FALSE)</f>
        <v>#N/A</v>
      </c>
      <c r="U48" s="1" t="s">
        <v>49</v>
      </c>
      <c r="W48" s="26"/>
      <c r="Y48" s="1" t="s">
        <v>2394</v>
      </c>
      <c r="AA48" s="174" t="str">
        <f>vlookup(AC46,DB!$T$1:$AZ$1410,27,FALSE)/(AM48+1E-99)</f>
        <v>#N/A</v>
      </c>
      <c r="AE48" s="1" t="s">
        <v>2355</v>
      </c>
      <c r="AK48" s="1" t="s">
        <v>2395</v>
      </c>
      <c r="AM48" s="17" t="str">
        <f>vlookup(AC46,DB!$T$1:$AZ$1410,14,FALSE)</f>
        <v>#N/A</v>
      </c>
      <c r="AP48" s="1" t="s">
        <v>49</v>
      </c>
      <c r="AR48" s="26"/>
    </row>
    <row r="49">
      <c r="B49" s="26"/>
      <c r="D49" s="1" t="s">
        <v>2396</v>
      </c>
      <c r="F49" s="174" t="str">
        <f>vlookup(H46,DB!$T$1:$AZ$1410,28,FALSE)/(R48+1E-99)</f>
        <v>#N/A</v>
      </c>
      <c r="J49" s="1" t="s">
        <v>2355</v>
      </c>
      <c r="W49" s="26"/>
      <c r="Y49" s="1" t="s">
        <v>2397</v>
      </c>
      <c r="AA49" s="174" t="str">
        <f>vlookup(AC46,DB!$T$1:$AZ$1410,28,FALSE)/(AM48+1E-99)</f>
        <v>#N/A</v>
      </c>
      <c r="AE49" s="1" t="s">
        <v>2355</v>
      </c>
      <c r="AR49" s="26"/>
    </row>
    <row r="50"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</row>
    <row r="53">
      <c r="A53" s="11"/>
      <c r="B53" s="2" t="s">
        <v>2398</v>
      </c>
      <c r="AZ53" s="11"/>
    </row>
    <row r="54">
      <c r="A54" s="11"/>
      <c r="AZ54" s="11"/>
    </row>
    <row r="55">
      <c r="A55" s="11"/>
      <c r="C55" s="2" t="s">
        <v>2399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AZ55" s="11"/>
    </row>
    <row r="56">
      <c r="A56" s="11"/>
      <c r="C56" s="1" t="s">
        <v>2400</v>
      </c>
      <c r="E56" s="10" t="s">
        <v>2401</v>
      </c>
      <c r="F56" s="31">
        <f>vlookup(H24,DB!$T$1:$AZ$1410,29,FALSE)</f>
        <v>0.546996</v>
      </c>
      <c r="J56" s="32" t="s">
        <v>54</v>
      </c>
      <c r="K56" s="31"/>
      <c r="L56" s="31"/>
      <c r="M56" s="32" t="s">
        <v>2402</v>
      </c>
      <c r="N56" s="31"/>
      <c r="O56" s="33" t="s">
        <v>2401</v>
      </c>
      <c r="P56" s="31">
        <f>vlookup(H24,DB!$T$1:$AZ$1410,30,FALSE)</f>
        <v>2.663999</v>
      </c>
      <c r="T56" s="1" t="s">
        <v>54</v>
      </c>
      <c r="AZ56" s="11"/>
    </row>
    <row r="57">
      <c r="A57" s="11"/>
      <c r="C57" s="1" t="s">
        <v>2403</v>
      </c>
      <c r="E57" s="10" t="s">
        <v>2401</v>
      </c>
      <c r="F57" s="31">
        <f>vlookup(H28,DB!$T$1:$AZ$1410,29,FALSE)</f>
        <v>5.278039</v>
      </c>
      <c r="J57" s="32" t="s">
        <v>54</v>
      </c>
      <c r="K57" s="31"/>
      <c r="L57" s="31"/>
      <c r="M57" s="32" t="s">
        <v>2404</v>
      </c>
      <c r="N57" s="31"/>
      <c r="O57" s="33" t="s">
        <v>2401</v>
      </c>
      <c r="P57" s="31">
        <f>vlookup(H28,DB!$T$1:$AZ$1410,30,FALSE)</f>
        <v>25.39246</v>
      </c>
      <c r="T57" s="1" t="s">
        <v>54</v>
      </c>
      <c r="AZ57" s="11"/>
    </row>
    <row r="58">
      <c r="A58" s="11"/>
      <c r="C58" s="14" t="s">
        <v>2405</v>
      </c>
      <c r="D58" s="13"/>
      <c r="E58" s="34" t="s">
        <v>2401</v>
      </c>
      <c r="F58" s="35" t="str">
        <f>vlookup(H32,DB!$T$1:$AZ$1410,29,FALSE)</f>
        <v>#N/A</v>
      </c>
      <c r="G58" s="13"/>
      <c r="H58" s="13"/>
      <c r="I58" s="13"/>
      <c r="J58" s="36" t="s">
        <v>54</v>
      </c>
      <c r="K58" s="35"/>
      <c r="L58" s="35"/>
      <c r="M58" s="36" t="s">
        <v>2406</v>
      </c>
      <c r="N58" s="35"/>
      <c r="O58" s="37" t="s">
        <v>2401</v>
      </c>
      <c r="P58" s="35" t="str">
        <f>vlookup(H32,DB!$T$1:$AZ$1410,30,FALSE)</f>
        <v>#N/A</v>
      </c>
      <c r="Q58" s="13"/>
      <c r="R58" s="13"/>
      <c r="S58" s="13"/>
      <c r="T58" s="14" t="s">
        <v>54</v>
      </c>
      <c r="U58" s="13"/>
      <c r="V58" s="38" t="s">
        <v>2407</v>
      </c>
      <c r="AZ58" s="11"/>
    </row>
    <row r="59">
      <c r="A59" s="11"/>
      <c r="C59" s="1" t="s">
        <v>2408</v>
      </c>
      <c r="E59" s="10" t="s">
        <v>2401</v>
      </c>
      <c r="F59" t="str">
        <f>SUM(F56:I58)</f>
        <v>#N/A</v>
      </c>
      <c r="J59" s="1" t="s">
        <v>54</v>
      </c>
      <c r="M59" s="1" t="s">
        <v>2406</v>
      </c>
      <c r="O59" s="10" t="s">
        <v>2401</v>
      </c>
      <c r="P59" t="str">
        <f>SUM(P56:S58)</f>
        <v>#N/A</v>
      </c>
      <c r="T59" s="1" t="s">
        <v>54</v>
      </c>
      <c r="AZ59" s="11"/>
    </row>
    <row r="60">
      <c r="A60" s="11"/>
      <c r="C60" s="1" t="s">
        <v>2409</v>
      </c>
      <c r="E60" s="10" t="s">
        <v>2401</v>
      </c>
      <c r="F60" s="39" t="str">
        <f>COMPLEX(F59,P59)</f>
        <v>#N/A</v>
      </c>
      <c r="T60" s="1" t="s">
        <v>54</v>
      </c>
      <c r="X60" s="1" t="s">
        <v>2410</v>
      </c>
      <c r="Z60" s="10" t="s">
        <v>2401</v>
      </c>
      <c r="AA60" s="31" t="str">
        <f>imabs(F60)</f>
        <v>#N/A</v>
      </c>
      <c r="AE60" s="1" t="s">
        <v>54</v>
      </c>
      <c r="AZ60" s="11"/>
    </row>
    <row r="61">
      <c r="A61" s="11"/>
      <c r="X61" s="1" t="s">
        <v>2411</v>
      </c>
      <c r="Z61" s="10" t="s">
        <v>2401</v>
      </c>
      <c r="AA61" s="31" t="str">
        <f>degrees(atan((imaginary(F60))/(IMREAL(F60))))</f>
        <v>#N/A</v>
      </c>
      <c r="AE61" s="1" t="s">
        <v>2412</v>
      </c>
      <c r="AZ61" s="11"/>
    </row>
    <row r="62">
      <c r="A62" s="11"/>
      <c r="AZ62" s="11"/>
    </row>
    <row r="63">
      <c r="A63" s="11"/>
      <c r="C63" s="1" t="s">
        <v>2413</v>
      </c>
      <c r="E63" s="10" t="s">
        <v>2401</v>
      </c>
      <c r="F63" s="31">
        <f>F26*R26</f>
        <v>0.091008</v>
      </c>
      <c r="J63" s="32" t="s">
        <v>54</v>
      </c>
      <c r="K63" s="31"/>
      <c r="L63" s="31"/>
      <c r="M63" s="32" t="s">
        <v>2414</v>
      </c>
      <c r="N63" s="31"/>
      <c r="O63" s="33" t="s">
        <v>2401</v>
      </c>
      <c r="P63" s="31">
        <f>F27*R26</f>
        <v>1.096994</v>
      </c>
      <c r="T63" s="1" t="s">
        <v>54</v>
      </c>
      <c r="AH63" t="str">
        <f>IMAGE(F67)</f>
        <v>#N/A</v>
      </c>
      <c r="AZ63" s="11"/>
    </row>
    <row r="64">
      <c r="A64" s="11"/>
      <c r="C64" s="1" t="s">
        <v>2415</v>
      </c>
      <c r="E64" s="10" t="s">
        <v>2401</v>
      </c>
      <c r="F64" s="31">
        <f>F30*R30</f>
        <v>0.7565893</v>
      </c>
      <c r="J64" s="32" t="s">
        <v>54</v>
      </c>
      <c r="K64" s="31"/>
      <c r="L64" s="31"/>
      <c r="M64" s="32" t="s">
        <v>2416</v>
      </c>
      <c r="N64" s="31"/>
      <c r="O64" s="33" t="s">
        <v>2401</v>
      </c>
      <c r="P64" s="31">
        <f>F31*R30</f>
        <v>8.464155</v>
      </c>
      <c r="T64" s="1" t="s">
        <v>54</v>
      </c>
      <c r="AZ64" s="11"/>
    </row>
    <row r="65">
      <c r="A65" s="11"/>
      <c r="C65" s="14" t="s">
        <v>2417</v>
      </c>
      <c r="D65" s="13"/>
      <c r="E65" s="34" t="s">
        <v>2401</v>
      </c>
      <c r="F65" s="35" t="str">
        <f>F34*R34</f>
        <v>#N/A</v>
      </c>
      <c r="G65" s="13"/>
      <c r="H65" s="13"/>
      <c r="I65" s="13"/>
      <c r="J65" s="36" t="s">
        <v>54</v>
      </c>
      <c r="K65" s="35"/>
      <c r="L65" s="35"/>
      <c r="M65" s="36" t="s">
        <v>2418</v>
      </c>
      <c r="N65" s="35"/>
      <c r="O65" s="37" t="s">
        <v>2401</v>
      </c>
      <c r="P65" s="35" t="str">
        <f>F35*R34</f>
        <v>#N/A</v>
      </c>
      <c r="Q65" s="13"/>
      <c r="R65" s="13"/>
      <c r="S65" s="13"/>
      <c r="T65" s="14" t="s">
        <v>54</v>
      </c>
      <c r="U65" s="13"/>
      <c r="V65" s="38" t="s">
        <v>2407</v>
      </c>
      <c r="X65" s="1" t="s">
        <v>2419</v>
      </c>
      <c r="Z65" s="10" t="s">
        <v>2401</v>
      </c>
      <c r="AA65">
        <f>MIN(R27,R31,R35)</f>
        <v>2400</v>
      </c>
      <c r="AE65" s="1" t="s">
        <v>2420</v>
      </c>
      <c r="AZ65" s="11"/>
    </row>
    <row r="66">
      <c r="A66" s="11"/>
      <c r="C66" s="1" t="s">
        <v>2421</v>
      </c>
      <c r="E66" s="10" t="s">
        <v>2401</v>
      </c>
      <c r="F66" s="31" t="str">
        <f>SUM(F63:I65)</f>
        <v>#N/A</v>
      </c>
      <c r="J66" s="32" t="s">
        <v>54</v>
      </c>
      <c r="K66" s="31"/>
      <c r="L66" s="31"/>
      <c r="M66" s="32" t="s">
        <v>2418</v>
      </c>
      <c r="N66" s="31"/>
      <c r="O66" s="33" t="s">
        <v>2401</v>
      </c>
      <c r="P66" s="31" t="str">
        <f>SUM(P63:S65)</f>
        <v>#N/A</v>
      </c>
      <c r="T66" s="1" t="s">
        <v>54</v>
      </c>
      <c r="X66" s="1" t="s">
        <v>2422</v>
      </c>
      <c r="Z66" s="10" t="s">
        <v>2401</v>
      </c>
      <c r="AA66" t="str">
        <f>R26+R30+R34</f>
        <v>#N/A</v>
      </c>
      <c r="AE66" s="1" t="s">
        <v>2423</v>
      </c>
      <c r="AZ66" s="11"/>
    </row>
    <row r="67">
      <c r="A67" s="11"/>
      <c r="C67" s="1" t="s">
        <v>2424</v>
      </c>
      <c r="E67" s="10" t="s">
        <v>2401</v>
      </c>
      <c r="F67" s="39" t="str">
        <f>COMPLEX(F66,P66)</f>
        <v>#N/A</v>
      </c>
      <c r="T67" s="1" t="s">
        <v>54</v>
      </c>
      <c r="X67" s="1" t="s">
        <v>2425</v>
      </c>
      <c r="Z67" s="10" t="s">
        <v>2401</v>
      </c>
      <c r="AA67" s="31" t="str">
        <f>imabs(F67)</f>
        <v>#N/A</v>
      </c>
      <c r="AE67" s="1" t="s">
        <v>54</v>
      </c>
      <c r="AZ67" s="11"/>
    </row>
    <row r="68">
      <c r="A68" s="11"/>
      <c r="X68" s="1" t="s">
        <v>2411</v>
      </c>
      <c r="Z68" s="10" t="s">
        <v>2401</v>
      </c>
      <c r="AA68" s="31" t="str">
        <f>degrees(atan((imaginary(F67))/(IMREAL(F67))))</f>
        <v>#N/A</v>
      </c>
      <c r="AE68" s="1" t="s">
        <v>2412</v>
      </c>
      <c r="AZ68" s="11"/>
    </row>
    <row r="69">
      <c r="A69" s="11"/>
      <c r="AZ69" s="11"/>
    </row>
    <row r="70">
      <c r="A70" s="11"/>
      <c r="C70" s="2" t="s">
        <v>2426</v>
      </c>
      <c r="AZ70" s="11"/>
    </row>
    <row r="71">
      <c r="A71" s="11"/>
      <c r="C71" s="1" t="s">
        <v>2427</v>
      </c>
      <c r="E71" s="10" t="s">
        <v>2401</v>
      </c>
      <c r="F71" s="31">
        <f>F40*R40</f>
        <v>0.091008</v>
      </c>
      <c r="J71" s="32" t="s">
        <v>54</v>
      </c>
      <c r="K71" s="31"/>
      <c r="L71" s="31"/>
      <c r="M71" s="32" t="s">
        <v>2428</v>
      </c>
      <c r="N71" s="31"/>
      <c r="O71" s="33" t="s">
        <v>2401</v>
      </c>
      <c r="P71" s="31">
        <f>F41*R40</f>
        <v>1.096994</v>
      </c>
      <c r="T71" s="1" t="s">
        <v>54</v>
      </c>
      <c r="AZ71" s="11"/>
    </row>
    <row r="72">
      <c r="A72" s="11"/>
      <c r="C72" s="1" t="s">
        <v>2429</v>
      </c>
      <c r="E72" s="10" t="s">
        <v>2401</v>
      </c>
      <c r="F72" s="31" t="str">
        <f>F44*R44</f>
        <v>#N/A</v>
      </c>
      <c r="J72" s="32" t="s">
        <v>54</v>
      </c>
      <c r="K72" s="31"/>
      <c r="L72" s="31"/>
      <c r="M72" s="32" t="s">
        <v>2430</v>
      </c>
      <c r="N72" s="31"/>
      <c r="O72" s="33" t="s">
        <v>2401</v>
      </c>
      <c r="P72" s="31" t="str">
        <f>F45*R44</f>
        <v>#N/A</v>
      </c>
      <c r="T72" s="1" t="s">
        <v>54</v>
      </c>
      <c r="AZ72" s="11"/>
    </row>
    <row r="73">
      <c r="A73" s="11"/>
      <c r="C73" s="14" t="s">
        <v>2431</v>
      </c>
      <c r="D73" s="13"/>
      <c r="E73" s="34" t="s">
        <v>2401</v>
      </c>
      <c r="F73" s="35" t="str">
        <f>F48*R48</f>
        <v>#N/A</v>
      </c>
      <c r="G73" s="13"/>
      <c r="H73" s="13"/>
      <c r="I73" s="13"/>
      <c r="J73" s="36" t="s">
        <v>54</v>
      </c>
      <c r="K73" s="35"/>
      <c r="L73" s="35"/>
      <c r="M73" s="36" t="s">
        <v>2432</v>
      </c>
      <c r="N73" s="35"/>
      <c r="O73" s="37" t="s">
        <v>2401</v>
      </c>
      <c r="P73" s="35" t="str">
        <f>F49*R48</f>
        <v>#N/A</v>
      </c>
      <c r="Q73" s="13"/>
      <c r="R73" s="13"/>
      <c r="S73" s="13"/>
      <c r="T73" s="14" t="s">
        <v>54</v>
      </c>
      <c r="U73" s="13"/>
      <c r="V73" s="38" t="s">
        <v>2407</v>
      </c>
      <c r="AZ73" s="11"/>
    </row>
    <row r="74">
      <c r="A74" s="11"/>
      <c r="C74" s="1" t="s">
        <v>2433</v>
      </c>
      <c r="E74" s="10" t="s">
        <v>2401</v>
      </c>
      <c r="F74" s="31" t="str">
        <f>SUM(F71:I73)</f>
        <v>#N/A</v>
      </c>
      <c r="J74" s="32" t="s">
        <v>54</v>
      </c>
      <c r="K74" s="31"/>
      <c r="L74" s="31"/>
      <c r="M74" s="32" t="s">
        <v>2432</v>
      </c>
      <c r="N74" s="31"/>
      <c r="O74" s="33" t="s">
        <v>2401</v>
      </c>
      <c r="P74" s="31" t="str">
        <f>SUM(P71:S73)</f>
        <v>#N/A</v>
      </c>
      <c r="T74" s="1" t="s">
        <v>54</v>
      </c>
      <c r="X74" s="1" t="s">
        <v>2434</v>
      </c>
      <c r="Z74" s="10" t="s">
        <v>2401</v>
      </c>
      <c r="AA74" t="str">
        <f>R40+R44+R48</f>
        <v>#N/A</v>
      </c>
      <c r="AE74" s="1" t="s">
        <v>2423</v>
      </c>
      <c r="AZ74" s="11"/>
    </row>
    <row r="75">
      <c r="A75" s="11"/>
      <c r="C75" s="1" t="s">
        <v>2435</v>
      </c>
      <c r="E75" s="10" t="s">
        <v>2401</v>
      </c>
      <c r="F75" s="39" t="str">
        <f>COMPLEX(F74,P74)</f>
        <v>#N/A</v>
      </c>
      <c r="T75" s="1" t="s">
        <v>54</v>
      </c>
      <c r="X75" s="1" t="s">
        <v>2436</v>
      </c>
      <c r="Z75" s="10" t="s">
        <v>2401</v>
      </c>
      <c r="AA75" s="31" t="str">
        <f>imabs(F75)</f>
        <v>#N/A</v>
      </c>
      <c r="AE75" s="1" t="s">
        <v>54</v>
      </c>
      <c r="AZ75" s="11"/>
    </row>
    <row r="76">
      <c r="A76" s="11"/>
      <c r="AZ76" s="11"/>
    </row>
    <row r="77">
      <c r="A77" s="11"/>
      <c r="C77" s="2" t="s">
        <v>2437</v>
      </c>
      <c r="AZ77" s="11"/>
    </row>
    <row r="78">
      <c r="A78" s="11"/>
      <c r="C78" s="1" t="s">
        <v>2438</v>
      </c>
      <c r="E78" s="10" t="s">
        <v>2401</v>
      </c>
      <c r="F78">
        <f>AA26*AM26</f>
        <v>0.091008</v>
      </c>
      <c r="J78" s="1" t="s">
        <v>54</v>
      </c>
      <c r="M78" s="1" t="s">
        <v>2439</v>
      </c>
      <c r="O78" s="10" t="s">
        <v>2401</v>
      </c>
      <c r="P78">
        <f>AA27*AM26</f>
        <v>1.096994</v>
      </c>
      <c r="T78" s="1" t="s">
        <v>54</v>
      </c>
      <c r="AZ78" s="11"/>
    </row>
    <row r="79">
      <c r="A79" s="11"/>
      <c r="C79" s="1" t="s">
        <v>2440</v>
      </c>
      <c r="E79" s="10" t="s">
        <v>2401</v>
      </c>
      <c r="F79" t="str">
        <f>AA30*AM30</f>
        <v>#N/A</v>
      </c>
      <c r="J79" s="1" t="s">
        <v>54</v>
      </c>
      <c r="M79" s="1" t="s">
        <v>2441</v>
      </c>
      <c r="O79" s="10" t="s">
        <v>2401</v>
      </c>
      <c r="P79">
        <f>F52*R51</f>
        <v>0</v>
      </c>
      <c r="T79" s="1" t="s">
        <v>54</v>
      </c>
      <c r="AZ79" s="11"/>
    </row>
    <row r="80">
      <c r="A80" s="11"/>
      <c r="C80" s="14" t="s">
        <v>2442</v>
      </c>
      <c r="D80" s="13"/>
      <c r="E80" s="34" t="s">
        <v>2401</v>
      </c>
      <c r="F80" s="13" t="str">
        <f>AA34*AM34</f>
        <v>#N/A</v>
      </c>
      <c r="G80" s="13"/>
      <c r="H80" s="13"/>
      <c r="I80" s="13"/>
      <c r="J80" s="14" t="s">
        <v>54</v>
      </c>
      <c r="K80" s="13"/>
      <c r="L80" s="13"/>
      <c r="M80" s="14" t="s">
        <v>2443</v>
      </c>
      <c r="N80" s="13"/>
      <c r="O80" s="34" t="s">
        <v>2401</v>
      </c>
      <c r="P80" s="13">
        <f>F56*R55</f>
        <v>0</v>
      </c>
      <c r="Q80" s="13"/>
      <c r="R80" s="13"/>
      <c r="S80" s="13"/>
      <c r="T80" s="14" t="s">
        <v>54</v>
      </c>
      <c r="U80" s="13"/>
      <c r="V80" s="38" t="s">
        <v>2407</v>
      </c>
      <c r="AZ80" s="11"/>
    </row>
    <row r="81">
      <c r="A81" s="11"/>
      <c r="C81" s="1" t="s">
        <v>2444</v>
      </c>
      <c r="E81" s="10" t="s">
        <v>2401</v>
      </c>
      <c r="F81" t="str">
        <f>SUM(F78:I80)</f>
        <v>#N/A</v>
      </c>
      <c r="J81" s="1" t="s">
        <v>54</v>
      </c>
      <c r="M81" s="1" t="s">
        <v>2443</v>
      </c>
      <c r="O81" s="10" t="s">
        <v>2401</v>
      </c>
      <c r="P81">
        <f>SUM(P78:S80)</f>
        <v>1.096994</v>
      </c>
      <c r="T81" s="1" t="s">
        <v>54</v>
      </c>
      <c r="X81" s="1" t="s">
        <v>2445</v>
      </c>
      <c r="Z81" s="10" t="s">
        <v>2401</v>
      </c>
      <c r="AA81" t="str">
        <f>AM26+AM30+AM34</f>
        <v>#N/A</v>
      </c>
      <c r="AE81" s="1" t="s">
        <v>2423</v>
      </c>
      <c r="AZ81" s="11"/>
    </row>
    <row r="82">
      <c r="A82" s="11"/>
      <c r="C82" s="1" t="s">
        <v>2446</v>
      </c>
      <c r="E82" s="10" t="s">
        <v>2401</v>
      </c>
      <c r="F82" s="41" t="str">
        <f>COMPLEX(F81,P81)</f>
        <v>#N/A</v>
      </c>
      <c r="T82" s="1" t="s">
        <v>54</v>
      </c>
      <c r="X82" s="1" t="s">
        <v>2447</v>
      </c>
      <c r="Z82" s="10" t="s">
        <v>2401</v>
      </c>
      <c r="AA82" t="str">
        <f>imabs(F82)</f>
        <v>#N/A</v>
      </c>
      <c r="AE82" s="1" t="s">
        <v>54</v>
      </c>
      <c r="AZ82" s="11"/>
    </row>
    <row r="83">
      <c r="A83" s="11"/>
      <c r="AZ83" s="11"/>
    </row>
    <row r="84">
      <c r="A84" s="11"/>
      <c r="C84" s="2" t="s">
        <v>2448</v>
      </c>
      <c r="AZ84" s="11"/>
    </row>
    <row r="85">
      <c r="A85" s="11"/>
      <c r="C85" s="1" t="s">
        <v>2449</v>
      </c>
      <c r="E85" s="10" t="s">
        <v>2401</v>
      </c>
      <c r="F85" s="31">
        <f>AA40*AM40</f>
        <v>0.091008</v>
      </c>
      <c r="J85" s="32" t="s">
        <v>54</v>
      </c>
      <c r="K85" s="31"/>
      <c r="L85" s="31"/>
      <c r="M85" s="32" t="s">
        <v>2450</v>
      </c>
      <c r="N85" s="31"/>
      <c r="O85" s="33" t="s">
        <v>2401</v>
      </c>
      <c r="P85" s="31">
        <f>AA41*AM40</f>
        <v>1.096994</v>
      </c>
      <c r="T85" s="32" t="s">
        <v>54</v>
      </c>
      <c r="U85" s="31"/>
      <c r="V85" s="31"/>
      <c r="W85" s="31"/>
      <c r="X85" s="31"/>
      <c r="Y85" s="31"/>
      <c r="Z85" s="31"/>
      <c r="AA85" s="31"/>
      <c r="AB85" s="31"/>
      <c r="AC85" s="31"/>
      <c r="AD85" s="31"/>
      <c r="AZ85" s="11"/>
    </row>
    <row r="86">
      <c r="A86" s="11"/>
      <c r="C86" s="1" t="s">
        <v>2451</v>
      </c>
      <c r="E86" s="10" t="s">
        <v>2401</v>
      </c>
      <c r="F86" s="31" t="str">
        <f>AA44*AM44</f>
        <v>#N/A</v>
      </c>
      <c r="J86" s="32" t="s">
        <v>54</v>
      </c>
      <c r="K86" s="31"/>
      <c r="L86" s="31"/>
      <c r="M86" s="32" t="s">
        <v>2452</v>
      </c>
      <c r="N86" s="31"/>
      <c r="O86" s="33" t="s">
        <v>2401</v>
      </c>
      <c r="P86" s="31" t="str">
        <f>AA45*AM44</f>
        <v>#N/A</v>
      </c>
      <c r="T86" s="32" t="s">
        <v>54</v>
      </c>
      <c r="U86" s="31"/>
      <c r="V86" s="31"/>
      <c r="W86" s="31"/>
      <c r="X86" s="31"/>
      <c r="Y86" s="31"/>
      <c r="Z86" s="31"/>
      <c r="AA86" s="31"/>
      <c r="AB86" s="31"/>
      <c r="AC86" s="31"/>
      <c r="AD86" s="31"/>
      <c r="AZ86" s="11"/>
    </row>
    <row r="87">
      <c r="A87" s="11"/>
      <c r="C87" s="14" t="s">
        <v>2453</v>
      </c>
      <c r="D87" s="13"/>
      <c r="E87" s="34" t="s">
        <v>2401</v>
      </c>
      <c r="F87" s="35" t="str">
        <f>AA48*AM48</f>
        <v>#N/A</v>
      </c>
      <c r="G87" s="13"/>
      <c r="H87" s="13"/>
      <c r="I87" s="13"/>
      <c r="J87" s="36" t="s">
        <v>54</v>
      </c>
      <c r="K87" s="35"/>
      <c r="L87" s="35"/>
      <c r="M87" s="36" t="s">
        <v>2454</v>
      </c>
      <c r="N87" s="35"/>
      <c r="O87" s="37" t="s">
        <v>2401</v>
      </c>
      <c r="P87" s="35" t="str">
        <f>AA49*AM48</f>
        <v>#N/A</v>
      </c>
      <c r="Q87" s="13"/>
      <c r="R87" s="13"/>
      <c r="S87" s="13"/>
      <c r="T87" s="36" t="s">
        <v>54</v>
      </c>
      <c r="U87" s="35"/>
      <c r="V87" s="42" t="s">
        <v>2407</v>
      </c>
      <c r="W87" s="31"/>
      <c r="X87" s="31"/>
      <c r="Y87" s="31"/>
      <c r="Z87" s="31"/>
      <c r="AA87" s="31"/>
      <c r="AB87" s="31"/>
      <c r="AC87" s="31"/>
      <c r="AD87" s="31"/>
      <c r="AZ87" s="11"/>
    </row>
    <row r="88">
      <c r="A88" s="11"/>
      <c r="C88" s="1" t="s">
        <v>2455</v>
      </c>
      <c r="E88" s="10" t="s">
        <v>2401</v>
      </c>
      <c r="F88" s="31" t="str">
        <f>SUM(F85:I87)</f>
        <v>#N/A</v>
      </c>
      <c r="J88" s="32" t="s">
        <v>54</v>
      </c>
      <c r="K88" s="31"/>
      <c r="L88" s="31"/>
      <c r="M88" s="32" t="s">
        <v>2454</v>
      </c>
      <c r="N88" s="31"/>
      <c r="O88" s="33" t="s">
        <v>2401</v>
      </c>
      <c r="P88" s="31" t="str">
        <f>SUM(P85:S87)</f>
        <v>#N/A</v>
      </c>
      <c r="T88" s="32" t="s">
        <v>54</v>
      </c>
      <c r="U88" s="31"/>
      <c r="W88" s="31"/>
      <c r="X88" s="32" t="s">
        <v>2456</v>
      </c>
      <c r="Y88" s="31"/>
      <c r="Z88" s="33" t="s">
        <v>2401</v>
      </c>
      <c r="AA88" s="31" t="str">
        <f>AM40+AM44+AM48</f>
        <v>#N/A</v>
      </c>
      <c r="AE88" s="1" t="s">
        <v>2423</v>
      </c>
      <c r="AZ88" s="11"/>
    </row>
    <row r="89">
      <c r="A89" s="11"/>
      <c r="C89" s="1" t="s">
        <v>2457</v>
      </c>
      <c r="E89" s="10" t="s">
        <v>2401</v>
      </c>
      <c r="F89" s="39" t="str">
        <f>COMPLEX(F88,P88)</f>
        <v>#N/A</v>
      </c>
      <c r="T89" s="32" t="s">
        <v>54</v>
      </c>
      <c r="U89" s="31"/>
      <c r="V89" s="31"/>
      <c r="W89" s="31"/>
      <c r="X89" s="32" t="s">
        <v>2458</v>
      </c>
      <c r="Y89" s="31"/>
      <c r="Z89" s="33" t="s">
        <v>2401</v>
      </c>
      <c r="AA89" s="31" t="str">
        <f>imabs(F89)</f>
        <v>#N/A</v>
      </c>
      <c r="AE89" s="1" t="s">
        <v>54</v>
      </c>
      <c r="AZ89" s="11"/>
    </row>
    <row r="90">
      <c r="A90" s="11"/>
      <c r="AZ90" s="11"/>
    </row>
    <row r="91">
      <c r="A91" s="11"/>
      <c r="C91" s="2" t="s">
        <v>2459</v>
      </c>
      <c r="AZ91" s="11"/>
    </row>
    <row r="92">
      <c r="A92" s="11"/>
      <c r="C92" s="1" t="s">
        <v>2460</v>
      </c>
      <c r="E92" s="10" t="s">
        <v>2401</v>
      </c>
      <c r="F92" s="43" t="str">
        <f>COMPLEX(0,Y18*Y20^2/Y19/100)</f>
        <v>62.5i</v>
      </c>
      <c r="J92" s="1" t="s">
        <v>54</v>
      </c>
      <c r="AZ92" s="11"/>
    </row>
    <row r="93">
      <c r="A93" s="11"/>
      <c r="AZ93" s="11"/>
    </row>
    <row r="94">
      <c r="A94" s="11"/>
      <c r="C94" s="1" t="s">
        <v>2461</v>
      </c>
      <c r="E94" s="10" t="s">
        <v>2401</v>
      </c>
      <c r="F94" s="44">
        <f>(Y14/AD14)/(Y15/AD15)</f>
        <v>0.4</v>
      </c>
      <c r="AZ94" s="11"/>
    </row>
    <row r="95">
      <c r="A95" s="11"/>
      <c r="AZ95" s="11"/>
    </row>
    <row r="96">
      <c r="A96" s="11"/>
      <c r="C96" s="2" t="s">
        <v>2462</v>
      </c>
      <c r="J96" s="1" t="s">
        <v>2463</v>
      </c>
      <c r="L96" s="10" t="s">
        <v>2401</v>
      </c>
      <c r="M96" s="45" t="str">
        <f>AA67</f>
        <v>#N/A</v>
      </c>
      <c r="Q96" s="1" t="s">
        <v>2464</v>
      </c>
      <c r="V96" s="1" t="s">
        <v>2465</v>
      </c>
      <c r="X96" s="10" t="s">
        <v>2401</v>
      </c>
      <c r="Y96" s="45" t="str">
        <f>F94*AA67</f>
        <v>#N/A</v>
      </c>
      <c r="AC96" s="1" t="s">
        <v>2466</v>
      </c>
      <c r="AZ96" s="11"/>
    </row>
    <row r="97">
      <c r="A97" s="11"/>
      <c r="J97" s="1" t="s">
        <v>2467</v>
      </c>
      <c r="L97" s="10" t="s">
        <v>2401</v>
      </c>
      <c r="M97" s="46" t="str">
        <f>P66</f>
        <v>#N/A</v>
      </c>
      <c r="Q97" s="1" t="s">
        <v>2464</v>
      </c>
      <c r="V97" s="1" t="s">
        <v>2468</v>
      </c>
      <c r="X97" s="10" t="s">
        <v>2401</v>
      </c>
      <c r="Y97" s="46" t="str">
        <f>M97*F94</f>
        <v>#N/A</v>
      </c>
      <c r="AC97" s="1" t="s">
        <v>2466</v>
      </c>
      <c r="AZ97" s="11"/>
    </row>
    <row r="98">
      <c r="A98" s="11"/>
      <c r="J98" s="1" t="s">
        <v>2469</v>
      </c>
      <c r="L98" s="10" t="s">
        <v>2401</v>
      </c>
      <c r="M98" s="45" t="str">
        <f>AA68</f>
        <v>#N/A</v>
      </c>
      <c r="Q98" s="1" t="s">
        <v>2470</v>
      </c>
      <c r="V98" s="1" t="s">
        <v>2469</v>
      </c>
      <c r="X98" s="10" t="s">
        <v>2401</v>
      </c>
      <c r="Y98" s="46" t="str">
        <f>M98</f>
        <v>#N/A</v>
      </c>
      <c r="AC98" s="1" t="s">
        <v>2470</v>
      </c>
      <c r="AZ98" s="11"/>
    </row>
    <row r="99">
      <c r="A99" s="11"/>
      <c r="AZ99" s="11"/>
    </row>
    <row r="100">
      <c r="A100" s="11"/>
      <c r="C100" s="2" t="s">
        <v>2471</v>
      </c>
      <c r="AZ100" s="11"/>
    </row>
    <row r="101">
      <c r="A101" s="11"/>
      <c r="C101" s="1" t="s">
        <v>2472</v>
      </c>
      <c r="G101" s="10" t="s">
        <v>2401</v>
      </c>
      <c r="H101" t="str">
        <f>imdiv(imsub(F60,F67),improduct(3,F67))</f>
        <v>#N/A</v>
      </c>
      <c r="Q101" s="1" t="s">
        <v>2473</v>
      </c>
      <c r="R101" s="1" t="s">
        <v>2472</v>
      </c>
      <c r="U101" s="10" t="s">
        <v>2401</v>
      </c>
      <c r="V101" s="46" t="str">
        <f>imabs(H101)</f>
        <v>#N/A</v>
      </c>
      <c r="AZ101" s="11"/>
    </row>
    <row r="102">
      <c r="A102" s="11"/>
      <c r="R102" s="1" t="s">
        <v>2474</v>
      </c>
      <c r="U102" s="10" t="s">
        <v>2401</v>
      </c>
      <c r="V102" s="46" t="str">
        <f>degrees(atan((imaginary(H101))/(IMREAL(H101))))</f>
        <v>#N/A</v>
      </c>
      <c r="Y102" s="1" t="s">
        <v>55</v>
      </c>
      <c r="AZ102" s="11"/>
    </row>
    <row r="103">
      <c r="A103" s="11"/>
      <c r="C103" s="1"/>
      <c r="AZ103" s="11"/>
    </row>
    <row r="104">
      <c r="A104" s="11"/>
      <c r="C104" s="1"/>
      <c r="AZ104" s="11"/>
    </row>
    <row r="105">
      <c r="A105" s="11"/>
      <c r="C105" s="2" t="s">
        <v>2475</v>
      </c>
      <c r="AZ105" s="11"/>
    </row>
    <row r="106">
      <c r="A106" s="11"/>
      <c r="D106" s="2" t="s">
        <v>2476</v>
      </c>
      <c r="E106" s="47"/>
      <c r="F106" s="48"/>
      <c r="G106" s="48"/>
      <c r="H106" s="48"/>
      <c r="I106" s="48"/>
      <c r="J106" s="1"/>
      <c r="O106" s="1"/>
      <c r="Q106" s="1"/>
      <c r="R106" s="48"/>
      <c r="S106" s="49"/>
      <c r="T106" s="49"/>
      <c r="U106" s="49"/>
      <c r="V106" s="32"/>
      <c r="AZ106" s="11"/>
    </row>
    <row r="107">
      <c r="A107" s="11"/>
      <c r="D107" s="1" t="s">
        <v>2477</v>
      </c>
      <c r="F107" s="10" t="s">
        <v>2401</v>
      </c>
      <c r="G107" s="50" t="str">
        <f>0.8*AA67</f>
        <v>#N/A</v>
      </c>
      <c r="K107" s="1" t="s">
        <v>2464</v>
      </c>
      <c r="W107" s="1" t="s">
        <v>2478</v>
      </c>
      <c r="Y107" s="10" t="s">
        <v>2401</v>
      </c>
      <c r="Z107" s="50" t="str">
        <f>G107*F94</f>
        <v>#N/A</v>
      </c>
      <c r="AD107" s="1" t="s">
        <v>2466</v>
      </c>
      <c r="AZ107" s="11"/>
    </row>
    <row r="108">
      <c r="A108" s="11"/>
      <c r="D108" s="1" t="s">
        <v>2479</v>
      </c>
      <c r="F108" s="10" t="s">
        <v>2401</v>
      </c>
      <c r="G108" s="50" t="str">
        <f>0.8*P66</f>
        <v>#N/A</v>
      </c>
      <c r="K108" s="1" t="s">
        <v>2464</v>
      </c>
      <c r="W108" s="1" t="s">
        <v>2480</v>
      </c>
      <c r="Y108" s="10" t="s">
        <v>2401</v>
      </c>
      <c r="Z108" s="50" t="str">
        <f t="shared" ref="Z108:Z109" si="1">G108*F94</f>
        <v>#N/A</v>
      </c>
      <c r="AD108" s="1" t="s">
        <v>2466</v>
      </c>
      <c r="AZ108" s="11"/>
    </row>
    <row r="109">
      <c r="A109" s="11"/>
      <c r="W109" s="1" t="s">
        <v>2481</v>
      </c>
      <c r="Y109" s="10" t="s">
        <v>2401</v>
      </c>
      <c r="Z109" s="50">
        <f t="shared" si="1"/>
        <v>0</v>
      </c>
      <c r="AD109" s="1" t="s">
        <v>2482</v>
      </c>
      <c r="AZ109" s="11"/>
    </row>
    <row r="110">
      <c r="A110" s="11"/>
      <c r="D110" s="2"/>
      <c r="AZ110" s="11"/>
    </row>
    <row r="111">
      <c r="A111" s="11"/>
      <c r="D111" s="2" t="s">
        <v>2483</v>
      </c>
      <c r="AZ111" s="11"/>
    </row>
    <row r="112">
      <c r="A112" s="11"/>
      <c r="D112" s="1" t="s">
        <v>2484</v>
      </c>
      <c r="G112" s="10" t="s">
        <v>2401</v>
      </c>
      <c r="H112" t="str">
        <f>improduct(1.2,F67)</f>
        <v>#N/A</v>
      </c>
      <c r="N112" s="10" t="s">
        <v>2401</v>
      </c>
      <c r="O112" s="31" t="str">
        <f t="shared" ref="O112:O117" si="2">imabs(H112)</f>
        <v>#N/A</v>
      </c>
      <c r="R112" s="1" t="s">
        <v>2464</v>
      </c>
      <c r="AZ112" s="11"/>
    </row>
    <row r="113">
      <c r="A113" s="11"/>
      <c r="D113" s="1" t="s">
        <v>2485</v>
      </c>
      <c r="G113" s="10" t="s">
        <v>2401</v>
      </c>
      <c r="H113" t="str">
        <f>IMPRODUCT(0.8,(imsum(F67,improduct(0.8,F75))))</f>
        <v>#N/A</v>
      </c>
      <c r="N113" s="10" t="s">
        <v>2401</v>
      </c>
      <c r="O113" s="31" t="str">
        <f t="shared" si="2"/>
        <v>#N/A</v>
      </c>
      <c r="R113" s="1" t="s">
        <v>2464</v>
      </c>
      <c r="AZ113" s="11"/>
    </row>
    <row r="114">
      <c r="A114" s="11"/>
      <c r="D114" s="1" t="s">
        <v>2486</v>
      </c>
      <c r="G114" s="10" t="s">
        <v>2401</v>
      </c>
      <c r="H114" t="str">
        <f>improduct(0.8,((imsum(F67,improduct(0.5,F92)))))</f>
        <v>#N/A</v>
      </c>
      <c r="N114" s="10" t="s">
        <v>2401</v>
      </c>
      <c r="O114" s="31" t="str">
        <f t="shared" si="2"/>
        <v>#N/A</v>
      </c>
      <c r="R114" s="1" t="s">
        <v>2464</v>
      </c>
      <c r="AZ114" s="11"/>
    </row>
    <row r="115">
      <c r="A115" s="11"/>
      <c r="D115" s="1" t="s">
        <v>2487</v>
      </c>
      <c r="G115" s="10" t="s">
        <v>2401</v>
      </c>
      <c r="H115" t="str">
        <f>(imsum(F67,improduct(0.8,F75)))</f>
        <v>#N/A</v>
      </c>
      <c r="N115" s="10" t="s">
        <v>2401</v>
      </c>
      <c r="O115" s="31" t="str">
        <f t="shared" si="2"/>
        <v>#N/A</v>
      </c>
      <c r="R115" s="1" t="s">
        <v>2464</v>
      </c>
      <c r="AZ115" s="11"/>
    </row>
    <row r="116">
      <c r="A116" s="11"/>
      <c r="D116" s="1" t="s">
        <v>2488</v>
      </c>
      <c r="G116" s="10" t="s">
        <v>2401</v>
      </c>
      <c r="H116" t="str">
        <f>if(O112&gt;O113,H112,H113)</f>
        <v>#N/A</v>
      </c>
      <c r="N116" s="10" t="s">
        <v>2401</v>
      </c>
      <c r="O116" s="31" t="str">
        <f t="shared" si="2"/>
        <v>#N/A</v>
      </c>
      <c r="R116" s="1" t="s">
        <v>2464</v>
      </c>
      <c r="AZ116" s="11"/>
    </row>
    <row r="117">
      <c r="A117" s="11"/>
      <c r="D117" s="14" t="s">
        <v>2489</v>
      </c>
      <c r="E117" s="13"/>
      <c r="F117" s="13"/>
      <c r="G117" s="34" t="s">
        <v>2401</v>
      </c>
      <c r="H117" s="13" t="str">
        <f>if(O116&lt;O114,H116,H114)</f>
        <v>#N/A</v>
      </c>
      <c r="I117" s="13"/>
      <c r="J117" s="13"/>
      <c r="K117" s="13"/>
      <c r="L117" s="13"/>
      <c r="M117" s="13"/>
      <c r="N117" s="34" t="s">
        <v>2401</v>
      </c>
      <c r="O117" s="35" t="str">
        <f t="shared" si="2"/>
        <v>#N/A</v>
      </c>
      <c r="P117" s="13"/>
      <c r="Q117" s="13"/>
      <c r="R117" s="14" t="s">
        <v>2464</v>
      </c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Z117" s="11"/>
    </row>
    <row r="118">
      <c r="A118" s="11"/>
      <c r="D118" s="1" t="s">
        <v>2490</v>
      </c>
      <c r="G118" s="10" t="s">
        <v>2401</v>
      </c>
      <c r="H118" s="1" t="str">
        <f>H117</f>
        <v>#N/A</v>
      </c>
      <c r="N118" s="10" t="s">
        <v>2401</v>
      </c>
      <c r="O118" s="46" t="str">
        <f>O117</f>
        <v>#N/A</v>
      </c>
      <c r="R118" s="1" t="s">
        <v>2464</v>
      </c>
      <c r="W118" s="1" t="s">
        <v>2491</v>
      </c>
      <c r="Y118" s="10" t="s">
        <v>2401</v>
      </c>
      <c r="Z118" s="46" t="str">
        <f>O118*F94</f>
        <v>#N/A</v>
      </c>
      <c r="AD118" s="1" t="s">
        <v>2466</v>
      </c>
      <c r="AZ118" s="11"/>
    </row>
    <row r="119">
      <c r="A119" s="11"/>
      <c r="D119" s="1" t="s">
        <v>2492</v>
      </c>
      <c r="G119" s="10" t="s">
        <v>2401</v>
      </c>
      <c r="N119" s="10" t="s">
        <v>2401</v>
      </c>
      <c r="O119" s="46" t="str">
        <f>imaginary(H118)</f>
        <v>#N/A</v>
      </c>
      <c r="R119" s="1" t="s">
        <v>2464</v>
      </c>
      <c r="W119" s="1" t="s">
        <v>2493</v>
      </c>
      <c r="Y119" s="10" t="s">
        <v>2401</v>
      </c>
      <c r="Z119" s="46" t="str">
        <f>O119*F94</f>
        <v>#N/A</v>
      </c>
      <c r="AD119" s="1" t="s">
        <v>2466</v>
      </c>
      <c r="AZ119" s="11"/>
    </row>
    <row r="120">
      <c r="A120" s="11"/>
      <c r="W120" s="1" t="s">
        <v>2494</v>
      </c>
      <c r="Y120" s="10" t="s">
        <v>2401</v>
      </c>
      <c r="Z120" s="50" t="str">
        <f>if(((O118-AA67)&lt;(0.8*AA75)),0.4,0.8)</f>
        <v>#N/A</v>
      </c>
      <c r="AD120" s="1" t="s">
        <v>2482</v>
      </c>
      <c r="AZ120" s="11"/>
    </row>
    <row r="121">
      <c r="A121" s="11"/>
      <c r="D121" s="2" t="s">
        <v>2495</v>
      </c>
      <c r="AZ121" s="11"/>
    </row>
    <row r="122">
      <c r="A122" s="11"/>
      <c r="D122" s="1" t="s">
        <v>2496</v>
      </c>
      <c r="G122" s="10" t="s">
        <v>2401</v>
      </c>
      <c r="H122" s="1">
        <v>1.0</v>
      </c>
      <c r="K122" s="1"/>
      <c r="AZ122" s="11"/>
    </row>
    <row r="123">
      <c r="A123" s="11"/>
      <c r="D123" s="1" t="s">
        <v>2497</v>
      </c>
      <c r="G123" s="10" t="s">
        <v>2401</v>
      </c>
      <c r="H123" t="str">
        <f>improduct(1.2,imsum(F67,F82))</f>
        <v>#N/A</v>
      </c>
      <c r="N123" s="10" t="s">
        <v>2401</v>
      </c>
      <c r="O123" s="31" t="str">
        <f t="shared" ref="O123:O130" si="3">imabs(H123)</f>
        <v>#N/A</v>
      </c>
      <c r="R123" s="1" t="s">
        <v>2464</v>
      </c>
      <c r="AZ123" s="11"/>
    </row>
    <row r="124">
      <c r="A124" s="11"/>
      <c r="D124" s="1" t="s">
        <v>2498</v>
      </c>
      <c r="G124" s="10" t="s">
        <v>2401</v>
      </c>
      <c r="H124" t="str">
        <f>improduct(0.8,(imsum(F67,improduct(1.2,H122,F82))))</f>
        <v>#N/A</v>
      </c>
      <c r="N124" s="10" t="s">
        <v>2401</v>
      </c>
      <c r="O124" s="31" t="str">
        <f t="shared" si="3"/>
        <v>#N/A</v>
      </c>
      <c r="R124" s="1" t="s">
        <v>2464</v>
      </c>
      <c r="AZ124" s="11"/>
    </row>
    <row r="125">
      <c r="A125" s="11"/>
      <c r="D125" s="1" t="s">
        <v>2499</v>
      </c>
      <c r="G125" s="10" t="s">
        <v>2401</v>
      </c>
      <c r="H125" s="1" t="str">
        <f>improduct(0.8,(imsum(F67,improduct(H122,0.8,imsum(F82,improduct(0.8,F89))))))</f>
        <v>#N/A</v>
      </c>
      <c r="N125" s="10" t="s">
        <v>2401</v>
      </c>
      <c r="O125" s="31" t="str">
        <f t="shared" si="3"/>
        <v>#N/A</v>
      </c>
      <c r="R125" s="1" t="s">
        <v>2464</v>
      </c>
      <c r="AZ125" s="11"/>
    </row>
    <row r="126">
      <c r="A126" s="11"/>
      <c r="D126" s="1" t="s">
        <v>2486</v>
      </c>
      <c r="G126" s="10" t="s">
        <v>2401</v>
      </c>
      <c r="H126" t="str">
        <f>improduct(0.8,imsum(F67,improduct(0.8,F92)))</f>
        <v>#N/A</v>
      </c>
      <c r="N126" s="10" t="s">
        <v>2401</v>
      </c>
      <c r="O126" s="31" t="str">
        <f t="shared" si="3"/>
        <v>#N/A</v>
      </c>
      <c r="R126" s="1" t="s">
        <v>2464</v>
      </c>
      <c r="AZ126" s="11"/>
    </row>
    <row r="127">
      <c r="A127" s="11"/>
      <c r="D127" s="1" t="s">
        <v>2500</v>
      </c>
      <c r="G127" s="10" t="s">
        <v>2401</v>
      </c>
      <c r="H127" t="str">
        <f>imsum(F67,improduct(H122,0.8,imsum(F82,improduct(0.8,F89))))</f>
        <v>#N/A</v>
      </c>
      <c r="N127" s="10" t="s">
        <v>2401</v>
      </c>
      <c r="O127" s="31" t="str">
        <f t="shared" si="3"/>
        <v>#N/A</v>
      </c>
      <c r="R127" s="1" t="s">
        <v>2464</v>
      </c>
      <c r="AZ127" s="11"/>
    </row>
    <row r="128">
      <c r="A128" s="11"/>
      <c r="D128" s="1" t="s">
        <v>2501</v>
      </c>
      <c r="G128" s="10" t="s">
        <v>2401</v>
      </c>
      <c r="H128" t="str">
        <f>if(O124&gt;O125,H124,H125)</f>
        <v>#N/A</v>
      </c>
      <c r="N128" s="10" t="s">
        <v>2401</v>
      </c>
      <c r="O128" s="31" t="str">
        <f t="shared" si="3"/>
        <v>#N/A</v>
      </c>
      <c r="R128" s="1" t="s">
        <v>2464</v>
      </c>
      <c r="AZ128" s="11"/>
    </row>
    <row r="129">
      <c r="A129" s="11"/>
      <c r="D129" s="1" t="s">
        <v>2502</v>
      </c>
      <c r="G129" s="10" t="s">
        <v>2401</v>
      </c>
      <c r="H129" t="str">
        <f>if(O128&gt;O123,H128,H123)</f>
        <v>#N/A</v>
      </c>
      <c r="N129" s="10" t="s">
        <v>2401</v>
      </c>
      <c r="O129" s="31" t="str">
        <f t="shared" si="3"/>
        <v>#N/A</v>
      </c>
      <c r="R129" s="1" t="s">
        <v>2464</v>
      </c>
      <c r="AZ129" s="11"/>
    </row>
    <row r="130">
      <c r="A130" s="11"/>
      <c r="D130" s="14" t="s">
        <v>2503</v>
      </c>
      <c r="E130" s="13"/>
      <c r="F130" s="13"/>
      <c r="G130" s="34" t="s">
        <v>2401</v>
      </c>
      <c r="H130" s="13" t="str">
        <f>if(O129&gt;O126,H126,H129)</f>
        <v>#N/A</v>
      </c>
      <c r="I130" s="13"/>
      <c r="J130" s="13"/>
      <c r="K130" s="13"/>
      <c r="L130" s="13"/>
      <c r="M130" s="13"/>
      <c r="N130" s="34" t="s">
        <v>2401</v>
      </c>
      <c r="O130" s="35" t="str">
        <f t="shared" si="3"/>
        <v>#N/A</v>
      </c>
      <c r="P130" s="13"/>
      <c r="Q130" s="13"/>
      <c r="R130" s="14" t="s">
        <v>2464</v>
      </c>
      <c r="S130" s="13"/>
      <c r="T130" s="13"/>
      <c r="U130" s="13"/>
      <c r="V130" s="13"/>
      <c r="W130" s="14"/>
      <c r="X130" s="13"/>
      <c r="Y130" s="13"/>
      <c r="Z130" s="13"/>
      <c r="AA130" s="13"/>
      <c r="AB130" s="13"/>
      <c r="AC130" s="13"/>
      <c r="AD130" s="13"/>
      <c r="AE130" s="13"/>
      <c r="AF130" s="13"/>
      <c r="AZ130" s="11"/>
    </row>
    <row r="131">
      <c r="A131" s="11"/>
      <c r="D131" s="1" t="s">
        <v>2503</v>
      </c>
      <c r="G131" s="10" t="s">
        <v>2401</v>
      </c>
      <c r="H131" s="1" t="str">
        <f>H130</f>
        <v>#N/A</v>
      </c>
      <c r="N131" s="10" t="s">
        <v>2401</v>
      </c>
      <c r="O131" s="46" t="str">
        <f>O130</f>
        <v>#N/A</v>
      </c>
      <c r="R131" s="1" t="s">
        <v>2464</v>
      </c>
      <c r="W131" s="1" t="s">
        <v>2504</v>
      </c>
      <c r="Y131" s="10" t="s">
        <v>2401</v>
      </c>
      <c r="Z131" s="46" t="str">
        <f>O131*F94</f>
        <v>#N/A</v>
      </c>
      <c r="AD131" s="1" t="s">
        <v>2466</v>
      </c>
      <c r="AZ131" s="11"/>
    </row>
    <row r="132">
      <c r="A132" s="11"/>
      <c r="D132" s="1" t="s">
        <v>2505</v>
      </c>
      <c r="G132" s="10" t="s">
        <v>2401</v>
      </c>
      <c r="N132" s="10" t="s">
        <v>2401</v>
      </c>
      <c r="O132" s="46" t="str">
        <f>imaginary(H131)</f>
        <v>#N/A</v>
      </c>
      <c r="R132" s="1" t="s">
        <v>2464</v>
      </c>
      <c r="W132" s="1" t="s">
        <v>2506</v>
      </c>
      <c r="Y132" s="10" t="s">
        <v>2401</v>
      </c>
      <c r="Z132" s="46" t="str">
        <f>O132*F94</f>
        <v>#N/A</v>
      </c>
      <c r="AD132" s="1" t="s">
        <v>2466</v>
      </c>
      <c r="AZ132" s="11"/>
    </row>
    <row r="133">
      <c r="A133" s="11"/>
      <c r="D133" s="1" t="s">
        <v>2507</v>
      </c>
      <c r="W133" s="1" t="s">
        <v>2508</v>
      </c>
      <c r="Y133" s="10" t="s">
        <v>2401</v>
      </c>
      <c r="Z133" s="50" t="str">
        <f>if(O127&gt;O129,1.2,1.6)</f>
        <v>#N/A</v>
      </c>
      <c r="AD133" s="1" t="s">
        <v>2482</v>
      </c>
      <c r="AZ133" s="11"/>
    </row>
    <row r="134">
      <c r="A134" s="11"/>
      <c r="AZ134" s="11"/>
    </row>
    <row r="135">
      <c r="A135" s="11"/>
      <c r="C135" s="2" t="s">
        <v>2509</v>
      </c>
      <c r="AZ135" s="11"/>
    </row>
    <row r="136">
      <c r="A136" s="11"/>
      <c r="AZ136" s="11"/>
    </row>
    <row r="137">
      <c r="A137" s="11"/>
      <c r="D137" s="1" t="s">
        <v>2510</v>
      </c>
      <c r="J137" s="10" t="s">
        <v>2401</v>
      </c>
      <c r="K137">
        <f>if(Y14&gt;R27,R27,Y14)</f>
        <v>2000</v>
      </c>
      <c r="N137" s="1" t="s">
        <v>56</v>
      </c>
      <c r="AZ137" s="11"/>
    </row>
    <row r="138">
      <c r="A138" s="11"/>
      <c r="D138" s="1" t="s">
        <v>2511</v>
      </c>
      <c r="J138" s="10" t="s">
        <v>2401</v>
      </c>
      <c r="K138" s="46">
        <f>Y15/sqrt(3)/K137</f>
        <v>144.3375673</v>
      </c>
      <c r="N138" s="1" t="s">
        <v>2464</v>
      </c>
      <c r="Q138" s="10" t="s">
        <v>2401</v>
      </c>
      <c r="R138" s="46">
        <f>K138*$F$94</f>
        <v>57.73502692</v>
      </c>
      <c r="U138" s="1" t="s">
        <v>2466</v>
      </c>
      <c r="AZ138" s="11"/>
    </row>
    <row r="139">
      <c r="A139" s="11"/>
      <c r="D139" s="1"/>
      <c r="AZ139" s="11"/>
    </row>
    <row r="140">
      <c r="A140" s="11"/>
      <c r="D140" s="1" t="s">
        <v>2512</v>
      </c>
      <c r="J140" s="10" t="s">
        <v>2401</v>
      </c>
      <c r="K140" s="1">
        <f>8*(Y15=500000)+3*(Y15=150000)+1.5*(Y15=75000)</f>
        <v>8</v>
      </c>
      <c r="N140" s="1" t="s">
        <v>2513</v>
      </c>
      <c r="AZ140" s="11"/>
    </row>
    <row r="141">
      <c r="A141" s="11"/>
      <c r="D141" s="1"/>
      <c r="AZ141" s="11"/>
    </row>
    <row r="142">
      <c r="A142" s="11"/>
      <c r="D142" s="1" t="s">
        <v>2514</v>
      </c>
      <c r="AZ142" s="11"/>
    </row>
    <row r="143">
      <c r="A143" s="11"/>
      <c r="H143" s="1" t="s">
        <v>2515</v>
      </c>
      <c r="J143" s="10" t="s">
        <v>2401</v>
      </c>
      <c r="K143" s="31">
        <f>0.4*K138</f>
        <v>57.73502692</v>
      </c>
      <c r="N143" s="1" t="s">
        <v>2464</v>
      </c>
      <c r="Q143" s="10" t="s">
        <v>2401</v>
      </c>
      <c r="R143" s="31">
        <f t="shared" ref="R143:R144" si="4">K143*$F$94</f>
        <v>23.09401077</v>
      </c>
      <c r="U143" s="1" t="s">
        <v>2466</v>
      </c>
      <c r="AZ143" s="11"/>
    </row>
    <row r="144">
      <c r="A144" s="11"/>
      <c r="H144" s="1" t="s">
        <v>2516</v>
      </c>
      <c r="J144" s="10" t="s">
        <v>2401</v>
      </c>
      <c r="K144" s="31">
        <f>0.2*K138</f>
        <v>28.86751346</v>
      </c>
      <c r="N144" s="1" t="s">
        <v>2464</v>
      </c>
      <c r="Q144" s="10" t="s">
        <v>2401</v>
      </c>
      <c r="R144" s="31">
        <f t="shared" si="4"/>
        <v>11.54700538</v>
      </c>
      <c r="U144" s="1" t="s">
        <v>2466</v>
      </c>
      <c r="AZ144" s="11"/>
    </row>
    <row r="145">
      <c r="A145" s="11"/>
      <c r="AZ145" s="11"/>
    </row>
    <row r="146">
      <c r="A146" s="11"/>
      <c r="D146" s="1" t="s">
        <v>2517</v>
      </c>
      <c r="AZ146" s="11"/>
    </row>
    <row r="147">
      <c r="A147" s="11"/>
      <c r="H147" s="1" t="s">
        <v>2515</v>
      </c>
      <c r="J147" s="10" t="s">
        <v>2401</v>
      </c>
      <c r="K147" s="31">
        <f>28710*K140/((0.5*sqrt(3)*Y16)^1.4)</f>
        <v>0.0845594844</v>
      </c>
      <c r="N147" s="1" t="s">
        <v>2464</v>
      </c>
      <c r="Q147" s="10" t="s">
        <v>2401</v>
      </c>
      <c r="R147" s="31">
        <f t="shared" ref="R147:R148" si="5">K147*$F$94</f>
        <v>0.03382379376</v>
      </c>
      <c r="U147" s="1" t="s">
        <v>2466</v>
      </c>
      <c r="AZ147" s="11"/>
    </row>
    <row r="148">
      <c r="A148" s="11"/>
      <c r="H148" s="1" t="s">
        <v>2516</v>
      </c>
      <c r="J148" s="10" t="s">
        <v>2401</v>
      </c>
      <c r="K148" s="31">
        <f>0.2*K144</f>
        <v>5.773502692</v>
      </c>
      <c r="N148" s="1" t="s">
        <v>2464</v>
      </c>
      <c r="Q148" s="10" t="s">
        <v>2401</v>
      </c>
      <c r="R148" s="31">
        <f t="shared" si="5"/>
        <v>2.309401077</v>
      </c>
      <c r="U148" s="1" t="s">
        <v>2466</v>
      </c>
      <c r="AZ148" s="11"/>
    </row>
    <row r="149">
      <c r="A149" s="11"/>
      <c r="AZ149" s="11"/>
    </row>
    <row r="150">
      <c r="A150" s="11"/>
      <c r="D150" s="1" t="s">
        <v>2509</v>
      </c>
      <c r="AZ150" s="11"/>
    </row>
    <row r="151">
      <c r="A151" s="11"/>
      <c r="H151" s="1" t="s">
        <v>2515</v>
      </c>
      <c r="J151" s="10" t="s">
        <v>2401</v>
      </c>
      <c r="K151" s="31">
        <f>K138-K143</f>
        <v>86.60254038</v>
      </c>
      <c r="N151" s="1" t="s">
        <v>2464</v>
      </c>
      <c r="Q151" s="10" t="s">
        <v>2401</v>
      </c>
      <c r="R151" s="31">
        <f t="shared" ref="R151:R152" si="6">K151*$F$94</f>
        <v>34.64101615</v>
      </c>
      <c r="U151" s="1" t="s">
        <v>2466</v>
      </c>
      <c r="AZ151" s="11"/>
    </row>
    <row r="152">
      <c r="A152" s="11"/>
      <c r="H152" s="1" t="s">
        <v>2516</v>
      </c>
      <c r="J152" s="10" t="s">
        <v>2401</v>
      </c>
      <c r="K152" s="31">
        <f>K138-K144</f>
        <v>115.4700538</v>
      </c>
      <c r="N152" s="1" t="s">
        <v>2464</v>
      </c>
      <c r="Q152" s="10" t="s">
        <v>2401</v>
      </c>
      <c r="R152" s="31">
        <f t="shared" si="6"/>
        <v>46.18802154</v>
      </c>
      <c r="U152" s="1" t="s">
        <v>2466</v>
      </c>
      <c r="AZ152" s="11"/>
    </row>
    <row r="153">
      <c r="A153" s="11"/>
      <c r="AZ153" s="11"/>
    </row>
    <row r="154">
      <c r="A154" s="11"/>
      <c r="N154" s="1"/>
      <c r="AZ154" s="11"/>
    </row>
    <row r="155">
      <c r="A155" s="11"/>
      <c r="D155" s="1" t="s">
        <v>2518</v>
      </c>
      <c r="AZ155" s="11"/>
    </row>
    <row r="156">
      <c r="A156" s="11"/>
      <c r="H156" s="1" t="s">
        <v>2519</v>
      </c>
      <c r="J156" s="10" t="s">
        <v>2401</v>
      </c>
      <c r="K156" s="46">
        <f t="shared" ref="K156:K157" si="7">K157*0.8</f>
        <v>44.34050067</v>
      </c>
      <c r="N156" s="1" t="s">
        <v>2464</v>
      </c>
      <c r="Q156" s="10" t="s">
        <v>2401</v>
      </c>
      <c r="R156" s="46">
        <f t="shared" ref="R156:R158" si="8">K156*$F$94</f>
        <v>17.73620027</v>
      </c>
      <c r="U156" s="1" t="s">
        <v>2466</v>
      </c>
      <c r="AZ156" s="11"/>
    </row>
    <row r="157">
      <c r="A157" s="11"/>
      <c r="H157" s="1" t="s">
        <v>2520</v>
      </c>
      <c r="J157" s="10" t="s">
        <v>2401</v>
      </c>
      <c r="K157" s="46">
        <f t="shared" si="7"/>
        <v>55.42562584</v>
      </c>
      <c r="N157" s="1" t="s">
        <v>2464</v>
      </c>
      <c r="Q157" s="10" t="s">
        <v>2401</v>
      </c>
      <c r="R157" s="46">
        <f t="shared" si="8"/>
        <v>22.17025034</v>
      </c>
      <c r="U157" s="1" t="s">
        <v>2466</v>
      </c>
      <c r="AZ157" s="11"/>
    </row>
    <row r="158">
      <c r="A158" s="11"/>
      <c r="H158" s="1" t="s">
        <v>2507</v>
      </c>
      <c r="J158" s="10" t="s">
        <v>2401</v>
      </c>
      <c r="K158" s="46">
        <f>0.8*K151</f>
        <v>69.2820323</v>
      </c>
      <c r="N158" s="1" t="s">
        <v>2464</v>
      </c>
      <c r="Q158" s="10" t="s">
        <v>2401</v>
      </c>
      <c r="R158" s="46">
        <f t="shared" si="8"/>
        <v>27.71281292</v>
      </c>
      <c r="U158" s="1" t="s">
        <v>2466</v>
      </c>
      <c r="AZ158" s="11"/>
    </row>
    <row r="159">
      <c r="A159" s="11"/>
      <c r="AZ159" s="11"/>
    </row>
    <row r="160">
      <c r="A160" s="11"/>
      <c r="D160" s="1" t="s">
        <v>2521</v>
      </c>
      <c r="AZ160" s="11"/>
    </row>
    <row r="161">
      <c r="A161" s="11"/>
      <c r="H161" s="1" t="s">
        <v>2519</v>
      </c>
      <c r="J161" s="10" t="s">
        <v>2401</v>
      </c>
      <c r="K161" s="46">
        <f t="shared" ref="K161:K162" si="9">K162*0.8</f>
        <v>46.18802154</v>
      </c>
      <c r="N161" s="1" t="s">
        <v>2464</v>
      </c>
      <c r="Q161" s="10" t="s">
        <v>2401</v>
      </c>
      <c r="R161" s="46">
        <f t="shared" ref="R161:R163" si="10">K161*$F$94</f>
        <v>18.47520861</v>
      </c>
      <c r="U161" s="1" t="s">
        <v>2466</v>
      </c>
      <c r="AZ161" s="11"/>
    </row>
    <row r="162">
      <c r="A162" s="11"/>
      <c r="H162" s="1" t="s">
        <v>2520</v>
      </c>
      <c r="J162" s="10" t="s">
        <v>2401</v>
      </c>
      <c r="K162" s="46">
        <f t="shared" si="9"/>
        <v>57.73502692</v>
      </c>
      <c r="N162" s="1" t="s">
        <v>2464</v>
      </c>
      <c r="Q162" s="10" t="s">
        <v>2401</v>
      </c>
      <c r="R162" s="46">
        <f t="shared" si="10"/>
        <v>23.09401077</v>
      </c>
      <c r="U162" s="1" t="s">
        <v>2466</v>
      </c>
      <c r="AZ162" s="11"/>
    </row>
    <row r="163">
      <c r="A163" s="11"/>
      <c r="H163" s="1" t="s">
        <v>2507</v>
      </c>
      <c r="J163" s="10" t="s">
        <v>2401</v>
      </c>
      <c r="K163" s="46">
        <f>0.5*K138</f>
        <v>72.16878365</v>
      </c>
      <c r="N163" s="1" t="s">
        <v>2464</v>
      </c>
      <c r="Q163" s="10" t="s">
        <v>2401</v>
      </c>
      <c r="R163" s="46">
        <f t="shared" si="10"/>
        <v>28.86751346</v>
      </c>
      <c r="U163" s="1" t="s">
        <v>2466</v>
      </c>
      <c r="AZ163" s="11"/>
    </row>
    <row r="164">
      <c r="A164" s="11"/>
      <c r="AZ164" s="11"/>
    </row>
    <row r="165">
      <c r="A165" s="11"/>
      <c r="AZ165" s="11"/>
    </row>
    <row r="166">
      <c r="A166" s="11"/>
      <c r="AZ166" s="11"/>
    </row>
    <row r="167">
      <c r="A167" s="11"/>
      <c r="C167" s="2" t="s">
        <v>2522</v>
      </c>
      <c r="AZ167" s="11"/>
    </row>
    <row r="168">
      <c r="A168" s="11"/>
      <c r="D168" s="1" t="s">
        <v>2511</v>
      </c>
      <c r="J168" s="10" t="s">
        <v>2401</v>
      </c>
      <c r="K168" s="46">
        <f>Y15/sqrt(3)/K137</f>
        <v>144.3375673</v>
      </c>
      <c r="N168" s="1" t="s">
        <v>2464</v>
      </c>
      <c r="Q168" s="10" t="s">
        <v>2401</v>
      </c>
      <c r="R168" s="46">
        <f t="shared" ref="R168:R169" si="11">K168*$F$94</f>
        <v>57.73502692</v>
      </c>
      <c r="U168" s="1" t="s">
        <v>2466</v>
      </c>
      <c r="AZ168" s="11"/>
    </row>
    <row r="169">
      <c r="A169" s="11"/>
      <c r="D169" s="1" t="s">
        <v>2523</v>
      </c>
      <c r="J169" s="10" t="s">
        <v>2401</v>
      </c>
      <c r="K169" s="46">
        <f>K168*0.866*0.51</f>
        <v>63.74812997</v>
      </c>
      <c r="N169" s="1" t="s">
        <v>2464</v>
      </c>
      <c r="Q169" s="10" t="s">
        <v>2401</v>
      </c>
      <c r="R169" s="46">
        <f t="shared" si="11"/>
        <v>25.49925199</v>
      </c>
      <c r="U169" s="1" t="s">
        <v>2466</v>
      </c>
      <c r="AZ169" s="11"/>
    </row>
    <row r="170">
      <c r="A170" s="11"/>
      <c r="AZ170" s="11"/>
    </row>
    <row r="171">
      <c r="A171" s="11"/>
      <c r="AZ171" s="11"/>
    </row>
    <row r="172">
      <c r="A172" s="11"/>
      <c r="AZ172" s="11"/>
    </row>
    <row r="173">
      <c r="A173" s="11"/>
      <c r="C173" s="2" t="s">
        <v>2524</v>
      </c>
      <c r="AZ173" s="11"/>
    </row>
    <row r="174">
      <c r="A174" s="11"/>
      <c r="D174" s="1" t="s">
        <v>2525</v>
      </c>
      <c r="J174" s="10" t="s">
        <v>2401</v>
      </c>
      <c r="K174" s="46">
        <f>0.3*K158</f>
        <v>20.78460969</v>
      </c>
      <c r="N174" s="1" t="s">
        <v>2464</v>
      </c>
      <c r="Q174" s="10" t="s">
        <v>2401</v>
      </c>
      <c r="R174" s="46">
        <f t="shared" ref="R174:R177" si="12">K174*$F$94</f>
        <v>8.313843876</v>
      </c>
      <c r="U174" s="1" t="s">
        <v>2466</v>
      </c>
      <c r="AZ174" s="11"/>
    </row>
    <row r="175">
      <c r="A175" s="11"/>
      <c r="D175" s="1" t="s">
        <v>2526</v>
      </c>
      <c r="J175" s="10" t="s">
        <v>2401</v>
      </c>
      <c r="K175" s="46">
        <f>K174</f>
        <v>20.78460969</v>
      </c>
      <c r="N175" s="1" t="s">
        <v>2464</v>
      </c>
      <c r="Q175" s="10" t="s">
        <v>2401</v>
      </c>
      <c r="R175" s="46">
        <f t="shared" si="12"/>
        <v>8.313843876</v>
      </c>
      <c r="U175" s="1" t="s">
        <v>2466</v>
      </c>
      <c r="AZ175" s="11"/>
    </row>
    <row r="176">
      <c r="A176" s="11"/>
      <c r="D176" s="1" t="s">
        <v>2527</v>
      </c>
      <c r="J176" s="10" t="s">
        <v>2401</v>
      </c>
      <c r="K176" s="46">
        <f>0.85*K169</f>
        <v>54.18591048</v>
      </c>
      <c r="N176" s="1" t="s">
        <v>2464</v>
      </c>
      <c r="Q176" s="10" t="s">
        <v>2401</v>
      </c>
      <c r="R176" s="46">
        <f t="shared" si="12"/>
        <v>21.67436419</v>
      </c>
      <c r="U176" s="1" t="s">
        <v>2466</v>
      </c>
      <c r="AZ176" s="11"/>
    </row>
    <row r="177">
      <c r="A177" s="11"/>
      <c r="D177" s="1" t="s">
        <v>2528</v>
      </c>
      <c r="J177" s="10" t="s">
        <v>2401</v>
      </c>
      <c r="K177" s="46" t="str">
        <f>2*AA67</f>
        <v>#N/A</v>
      </c>
      <c r="N177" s="1" t="s">
        <v>2464</v>
      </c>
      <c r="Q177" s="10" t="s">
        <v>2401</v>
      </c>
      <c r="R177" s="46" t="str">
        <f t="shared" si="12"/>
        <v>#N/A</v>
      </c>
      <c r="U177" s="1" t="s">
        <v>2466</v>
      </c>
      <c r="AZ177" s="11"/>
    </row>
    <row r="178">
      <c r="A178" s="11"/>
      <c r="A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</row>
    <row r="182">
      <c r="A182" s="11"/>
      <c r="B182" s="1"/>
      <c r="AZ182" s="11"/>
    </row>
    <row r="183">
      <c r="A183" s="11"/>
      <c r="B183" s="1"/>
      <c r="C183" s="2" t="s">
        <v>2529</v>
      </c>
      <c r="AZ183" s="11"/>
    </row>
    <row r="184">
      <c r="A184" s="11"/>
      <c r="B184" s="1"/>
      <c r="C184" s="1" t="s">
        <v>2530</v>
      </c>
      <c r="F184" s="10" t="s">
        <v>2401</v>
      </c>
      <c r="G184">
        <f t="shared" ref="G184:G185" si="13">Y14</f>
        <v>2000</v>
      </c>
      <c r="J184" s="20" t="s">
        <v>2340</v>
      </c>
      <c r="K184">
        <f t="shared" ref="K184:K185" si="14">AD14</f>
        <v>1</v>
      </c>
      <c r="R184" s="1"/>
      <c r="U184" s="1"/>
      <c r="Y184" s="1"/>
      <c r="AZ184" s="11"/>
    </row>
    <row r="185">
      <c r="A185" s="11"/>
      <c r="B185" s="1"/>
      <c r="C185" s="1" t="s">
        <v>2532</v>
      </c>
      <c r="F185" s="10" t="s">
        <v>2401</v>
      </c>
      <c r="G185">
        <f t="shared" si="13"/>
        <v>500000</v>
      </c>
      <c r="J185" s="20" t="s">
        <v>2340</v>
      </c>
      <c r="K185" s="51">
        <f t="shared" si="14"/>
        <v>100</v>
      </c>
      <c r="R185" s="1" t="s">
        <v>24</v>
      </c>
      <c r="U185" s="10" t="s">
        <v>2401</v>
      </c>
      <c r="V185" t="str">
        <f>AA66</f>
        <v>#N/A</v>
      </c>
      <c r="Y185" s="1" t="s">
        <v>49</v>
      </c>
      <c r="AZ185" s="11"/>
    </row>
    <row r="186">
      <c r="A186" s="11"/>
      <c r="B186" s="1"/>
      <c r="C186" s="1"/>
      <c r="F186" s="1"/>
      <c r="R186" s="1"/>
      <c r="U186" s="1"/>
      <c r="Y186" s="1"/>
      <c r="AZ186" s="11"/>
    </row>
    <row r="187">
      <c r="A187" s="11"/>
      <c r="B187" s="1"/>
      <c r="C187" s="1" t="s">
        <v>2533</v>
      </c>
      <c r="F187" s="10" t="s">
        <v>2401</v>
      </c>
      <c r="G187" s="31" t="str">
        <f>Y96</f>
        <v>#N/A</v>
      </c>
      <c r="R187" s="1" t="s">
        <v>2534</v>
      </c>
      <c r="U187" s="10" t="s">
        <v>2401</v>
      </c>
      <c r="V187" s="31" t="str">
        <f t="shared" ref="V187:V188" si="15">V101</f>
        <v>#N/A</v>
      </c>
      <c r="Y187" s="1"/>
      <c r="AZ187" s="11"/>
    </row>
    <row r="188">
      <c r="A188" s="11"/>
      <c r="B188" s="1"/>
      <c r="C188" s="1" t="s">
        <v>2535</v>
      </c>
      <c r="F188" s="10" t="s">
        <v>2401</v>
      </c>
      <c r="G188" s="31" t="str">
        <f>Y98</f>
        <v>#N/A</v>
      </c>
      <c r="J188" s="1"/>
      <c r="R188" s="1" t="s">
        <v>2536</v>
      </c>
      <c r="U188" s="10" t="s">
        <v>2401</v>
      </c>
      <c r="V188" s="31" t="str">
        <f t="shared" si="15"/>
        <v>#N/A</v>
      </c>
      <c r="Y188" s="1" t="s">
        <v>55</v>
      </c>
      <c r="AZ188" s="11"/>
    </row>
    <row r="189">
      <c r="A189" s="11"/>
      <c r="B189" s="1"/>
      <c r="C189" s="1"/>
      <c r="F189" s="1"/>
      <c r="J189" s="1"/>
      <c r="R189" s="1"/>
      <c r="U189" s="1"/>
      <c r="Y189" s="1"/>
      <c r="AZ189" s="11"/>
    </row>
    <row r="190">
      <c r="A190" s="11"/>
      <c r="B190" s="1"/>
      <c r="C190" s="1" t="s">
        <v>36</v>
      </c>
      <c r="F190" s="10" t="s">
        <v>2401</v>
      </c>
      <c r="G190" s="31" t="str">
        <f>Z107</f>
        <v>#N/A</v>
      </c>
      <c r="J190" s="1" t="s">
        <v>2466</v>
      </c>
      <c r="R190" s="1" t="s">
        <v>2537</v>
      </c>
      <c r="U190" s="10" t="s">
        <v>2401</v>
      </c>
      <c r="V190" s="31">
        <f>Z109</f>
        <v>0</v>
      </c>
      <c r="Y190" s="1" t="s">
        <v>2482</v>
      </c>
      <c r="AZ190" s="11"/>
    </row>
    <row r="191">
      <c r="A191" s="11"/>
      <c r="B191" s="1"/>
      <c r="C191" s="1" t="s">
        <v>2538</v>
      </c>
      <c r="F191" s="10" t="s">
        <v>2401</v>
      </c>
      <c r="G191" s="31" t="str">
        <f>Z118</f>
        <v>#N/A</v>
      </c>
      <c r="J191" s="1" t="s">
        <v>2466</v>
      </c>
      <c r="R191" s="1" t="s">
        <v>2539</v>
      </c>
      <c r="U191" s="10" t="s">
        <v>2401</v>
      </c>
      <c r="V191" s="31" t="str">
        <f>Z120</f>
        <v>#N/A</v>
      </c>
      <c r="Y191" s="1" t="s">
        <v>2482</v>
      </c>
      <c r="AZ191" s="11"/>
    </row>
    <row r="192">
      <c r="A192" s="11"/>
      <c r="B192" s="1"/>
      <c r="C192" s="1" t="s">
        <v>2540</v>
      </c>
      <c r="F192" s="10" t="s">
        <v>2401</v>
      </c>
      <c r="G192" s="31" t="str">
        <f>Z131</f>
        <v>#N/A</v>
      </c>
      <c r="J192" s="1" t="s">
        <v>2466</v>
      </c>
      <c r="R192" s="1" t="s">
        <v>2541</v>
      </c>
      <c r="U192" s="10" t="s">
        <v>2401</v>
      </c>
      <c r="V192" s="31" t="str">
        <f>Z133</f>
        <v>#N/A</v>
      </c>
      <c r="Y192" s="1" t="s">
        <v>2482</v>
      </c>
      <c r="AZ192" s="11"/>
    </row>
    <row r="193">
      <c r="A193" s="11"/>
      <c r="B193" s="1"/>
      <c r="C193" s="1"/>
      <c r="F193" s="1"/>
      <c r="J193" s="1"/>
      <c r="AZ193" s="11"/>
    </row>
    <row r="194">
      <c r="A194" s="11"/>
      <c r="B194" s="1"/>
      <c r="C194" s="1" t="s">
        <v>2542</v>
      </c>
      <c r="F194" s="10" t="s">
        <v>2401</v>
      </c>
      <c r="G194" s="31">
        <f t="shared" ref="G194:G196" si="16">R161</f>
        <v>18.47520861</v>
      </c>
      <c r="J194" s="1" t="s">
        <v>2466</v>
      </c>
      <c r="AZ194" s="11"/>
    </row>
    <row r="195">
      <c r="A195" s="11"/>
      <c r="B195" s="1"/>
      <c r="C195" s="1" t="s">
        <v>2543</v>
      </c>
      <c r="F195" s="10" t="s">
        <v>2401</v>
      </c>
      <c r="G195" s="31">
        <f t="shared" si="16"/>
        <v>23.09401077</v>
      </c>
      <c r="J195" s="1" t="s">
        <v>2466</v>
      </c>
      <c r="AZ195" s="11"/>
    </row>
    <row r="196">
      <c r="A196" s="11"/>
      <c r="B196" s="1"/>
      <c r="C196" s="1" t="s">
        <v>2544</v>
      </c>
      <c r="F196" s="10" t="s">
        <v>2401</v>
      </c>
      <c r="G196" s="31">
        <f t="shared" si="16"/>
        <v>28.86751346</v>
      </c>
      <c r="J196" s="1" t="s">
        <v>2466</v>
      </c>
      <c r="AZ196" s="11"/>
    </row>
    <row r="197">
      <c r="A197" s="11"/>
      <c r="B197" s="1"/>
      <c r="AG197" s="1"/>
      <c r="AZ197" s="11"/>
    </row>
    <row r="198">
      <c r="A198" s="11"/>
      <c r="B198" s="1"/>
      <c r="C198" s="1" t="s">
        <v>2527</v>
      </c>
      <c r="F198" s="10" t="s">
        <v>2401</v>
      </c>
      <c r="G198" s="31">
        <f t="shared" ref="G198:G199" si="17">R176</f>
        <v>21.67436419</v>
      </c>
      <c r="J198" s="1" t="s">
        <v>2466</v>
      </c>
      <c r="AG198" s="1"/>
      <c r="AZ198" s="11"/>
    </row>
    <row r="199">
      <c r="A199" s="11"/>
      <c r="B199" s="1"/>
      <c r="C199" s="1" t="s">
        <v>2528</v>
      </c>
      <c r="F199" s="10" t="s">
        <v>2401</v>
      </c>
      <c r="G199" s="31" t="str">
        <f t="shared" si="17"/>
        <v>#N/A</v>
      </c>
      <c r="J199" s="1" t="s">
        <v>2466</v>
      </c>
      <c r="AG199" s="1"/>
      <c r="AZ199" s="11"/>
    </row>
    <row r="200">
      <c r="A200" s="11"/>
      <c r="B200" s="1"/>
      <c r="C200" s="1" t="s">
        <v>2545</v>
      </c>
      <c r="F200" s="10" t="s">
        <v>2401</v>
      </c>
      <c r="G200" s="31">
        <f>R169</f>
        <v>25.49925199</v>
      </c>
      <c r="J200" s="1" t="s">
        <v>2466</v>
      </c>
      <c r="AZ200" s="11"/>
    </row>
    <row r="201">
      <c r="A201" s="11"/>
      <c r="AZ201" s="11"/>
    </row>
    <row r="202">
      <c r="A202" s="11"/>
      <c r="B202" s="52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</row>
    <row r="203">
      <c r="B203" s="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</row>
    <row r="205">
      <c r="A205" s="11"/>
      <c r="B205" s="1"/>
      <c r="C205" t="str">
        <f>U8</f>
        <v>GANDUL</v>
      </c>
      <c r="H205" s="1" t="s">
        <v>2546</v>
      </c>
      <c r="J205" t="str">
        <f>U9</f>
        <v>DURIKOSAMBI</v>
      </c>
      <c r="Z205" s="177"/>
      <c r="AJ205" s="177"/>
      <c r="AZ205" s="11"/>
    </row>
    <row r="206">
      <c r="A206" s="11"/>
      <c r="B206" s="1"/>
      <c r="Z206" s="177"/>
      <c r="AJ206" s="177"/>
      <c r="AZ206" s="11"/>
    </row>
    <row r="207">
      <c r="A207" s="11"/>
      <c r="B207" s="1"/>
      <c r="C207" s="2" t="s">
        <v>2547</v>
      </c>
      <c r="Z207" s="177"/>
      <c r="AA207" s="1" t="s">
        <v>2534</v>
      </c>
      <c r="AD207" s="10" t="s">
        <v>2401</v>
      </c>
      <c r="AE207" s="31" t="str">
        <f t="shared" ref="AE207:AE208" si="18">V187</f>
        <v>#N/A</v>
      </c>
      <c r="AH207" s="1"/>
      <c r="AJ207" s="177"/>
      <c r="AZ207" s="11"/>
    </row>
    <row r="208">
      <c r="A208" s="11"/>
      <c r="B208" s="1"/>
      <c r="C208" s="1" t="s">
        <v>24</v>
      </c>
      <c r="F208" s="10" t="s">
        <v>2401</v>
      </c>
      <c r="G208" t="str">
        <f>V185</f>
        <v>#N/A</v>
      </c>
      <c r="J208" s="1" t="s">
        <v>49</v>
      </c>
      <c r="O208" s="1" t="s">
        <v>2537</v>
      </c>
      <c r="R208" s="10" t="s">
        <v>2401</v>
      </c>
      <c r="S208" s="31">
        <f t="shared" ref="S208:S210" si="19">V190</f>
        <v>0</v>
      </c>
      <c r="V208" s="1" t="s">
        <v>2482</v>
      </c>
      <c r="Z208" s="177"/>
      <c r="AA208" s="1" t="s">
        <v>2536</v>
      </c>
      <c r="AD208" s="10" t="s">
        <v>2401</v>
      </c>
      <c r="AE208" s="31" t="str">
        <f t="shared" si="18"/>
        <v>#N/A</v>
      </c>
      <c r="AH208" s="1" t="s">
        <v>55</v>
      </c>
      <c r="AJ208" s="177"/>
      <c r="AZ208" s="11"/>
    </row>
    <row r="209">
      <c r="A209" s="11"/>
      <c r="B209" s="1"/>
      <c r="C209" s="1" t="s">
        <v>2530</v>
      </c>
      <c r="F209" s="10" t="s">
        <v>2401</v>
      </c>
      <c r="G209">
        <f t="shared" ref="G209:G210" si="20">G184</f>
        <v>2000</v>
      </c>
      <c r="J209" s="20" t="s">
        <v>2340</v>
      </c>
      <c r="K209">
        <f t="shared" ref="K209:K210" si="21">K184</f>
        <v>1</v>
      </c>
      <c r="M209" s="1" t="s">
        <v>56</v>
      </c>
      <c r="O209" s="1" t="s">
        <v>2539</v>
      </c>
      <c r="R209" s="10" t="s">
        <v>2401</v>
      </c>
      <c r="S209" s="31" t="str">
        <f t="shared" si="19"/>
        <v>#N/A</v>
      </c>
      <c r="V209" s="1" t="s">
        <v>2482</v>
      </c>
      <c r="Z209" s="177"/>
      <c r="AJ209" s="177"/>
      <c r="AZ209" s="11"/>
    </row>
    <row r="210">
      <c r="A210" s="11"/>
      <c r="B210" s="1"/>
      <c r="C210" s="1" t="s">
        <v>2532</v>
      </c>
      <c r="F210" s="10" t="s">
        <v>2401</v>
      </c>
      <c r="G210">
        <f t="shared" si="20"/>
        <v>500000</v>
      </c>
      <c r="J210" s="20" t="s">
        <v>2340</v>
      </c>
      <c r="K210" s="51">
        <f t="shared" si="21"/>
        <v>100</v>
      </c>
      <c r="M210" s="1" t="s">
        <v>2548</v>
      </c>
      <c r="O210" s="1" t="s">
        <v>2541</v>
      </c>
      <c r="R210" s="10" t="s">
        <v>2401</v>
      </c>
      <c r="S210" s="31" t="str">
        <f t="shared" si="19"/>
        <v>#N/A</v>
      </c>
      <c r="V210" s="1" t="s">
        <v>2482</v>
      </c>
      <c r="Z210" s="177"/>
      <c r="AA210" s="1" t="s">
        <v>2549</v>
      </c>
      <c r="AD210" s="10" t="s">
        <v>2401</v>
      </c>
      <c r="AE210" s="178" t="str">
        <f>F59/F66</f>
        <v>#N/A</v>
      </c>
      <c r="AJ210" s="177"/>
      <c r="AZ210" s="11"/>
    </row>
    <row r="211">
      <c r="A211" s="11"/>
      <c r="B211" s="1"/>
      <c r="O211" s="1" t="s">
        <v>2550</v>
      </c>
      <c r="R211" s="10" t="s">
        <v>2401</v>
      </c>
      <c r="S211" s="31" t="str">
        <f>G188</f>
        <v>#N/A</v>
      </c>
      <c r="V211" s="55" t="s">
        <v>2466</v>
      </c>
      <c r="W211" s="56"/>
      <c r="X211" s="6"/>
      <c r="Z211" s="177"/>
      <c r="AA211" s="1" t="s">
        <v>2551</v>
      </c>
      <c r="AD211" s="10" t="s">
        <v>2401</v>
      </c>
      <c r="AE211" s="178" t="str">
        <f>P59/P66</f>
        <v>#N/A</v>
      </c>
      <c r="AJ211" s="177"/>
      <c r="AZ211" s="11"/>
    </row>
    <row r="212">
      <c r="A212" s="11"/>
      <c r="B212" s="1"/>
      <c r="Z212" s="177"/>
      <c r="AJ212" s="177"/>
      <c r="AZ212" s="11"/>
    </row>
    <row r="213">
      <c r="A213" s="11"/>
      <c r="B213" s="1"/>
      <c r="C213" s="1" t="s">
        <v>2552</v>
      </c>
      <c r="F213" s="10" t="s">
        <v>2401</v>
      </c>
      <c r="G213" s="40" t="str">
        <f t="shared" ref="G213:G218" si="22">S213*$F$94</f>
        <v>#N/A</v>
      </c>
      <c r="J213" s="1" t="s">
        <v>2466</v>
      </c>
      <c r="O213" s="1" t="s">
        <v>2553</v>
      </c>
      <c r="R213" s="10" t="s">
        <v>2401</v>
      </c>
      <c r="S213" s="31" t="str">
        <f>P66</f>
        <v>#N/A</v>
      </c>
      <c r="V213" s="1" t="s">
        <v>2554</v>
      </c>
      <c r="Z213" s="177"/>
      <c r="AA213" s="1" t="s">
        <v>2555</v>
      </c>
      <c r="AD213" s="10" t="s">
        <v>2401</v>
      </c>
      <c r="AE213" s="40" t="str">
        <f>(1/3)*((F59/F66)-1)</f>
        <v>#N/A</v>
      </c>
      <c r="AJ213" s="177"/>
      <c r="AZ213" s="11"/>
    </row>
    <row r="214">
      <c r="A214" s="11"/>
      <c r="B214" s="1"/>
      <c r="C214" s="1" t="s">
        <v>2557</v>
      </c>
      <c r="F214" s="10" t="s">
        <v>2401</v>
      </c>
      <c r="G214" s="40" t="str">
        <f t="shared" si="22"/>
        <v>#N/A</v>
      </c>
      <c r="J214" s="1" t="s">
        <v>2466</v>
      </c>
      <c r="O214" s="1" t="s">
        <v>2558</v>
      </c>
      <c r="R214" s="10" t="s">
        <v>2401</v>
      </c>
      <c r="S214" s="31" t="str">
        <f>F66</f>
        <v>#N/A</v>
      </c>
      <c r="V214" s="1" t="s">
        <v>2554</v>
      </c>
      <c r="Z214" s="177"/>
      <c r="AA214" s="1" t="s">
        <v>2559</v>
      </c>
      <c r="AD214" s="10" t="s">
        <v>2401</v>
      </c>
      <c r="AE214" s="40" t="str">
        <f>(1/3)*((P59/P66)-1)</f>
        <v>#N/A</v>
      </c>
      <c r="AJ214" s="177"/>
      <c r="AZ214" s="11"/>
    </row>
    <row r="215">
      <c r="A215" s="11"/>
      <c r="C215" s="1" t="s">
        <v>2561</v>
      </c>
      <c r="F215" s="10" t="s">
        <v>2401</v>
      </c>
      <c r="G215" s="40" t="str">
        <f t="shared" si="22"/>
        <v>#N/A</v>
      </c>
      <c r="J215" s="1" t="s">
        <v>2466</v>
      </c>
      <c r="O215" s="1" t="s">
        <v>2562</v>
      </c>
      <c r="R215" s="10" t="s">
        <v>2401</v>
      </c>
      <c r="S215" t="str">
        <f>P59</f>
        <v>#N/A</v>
      </c>
      <c r="V215" s="1" t="s">
        <v>2554</v>
      </c>
      <c r="Z215" s="177"/>
      <c r="AA215" s="177"/>
      <c r="AB215" s="177"/>
      <c r="AC215" s="177"/>
      <c r="AD215" s="177"/>
      <c r="AE215" s="177"/>
      <c r="AF215" s="177"/>
      <c r="AG215" s="177"/>
      <c r="AH215" s="177"/>
      <c r="AI215" s="177"/>
      <c r="AJ215" s="177"/>
      <c r="AK215" s="177"/>
      <c r="AL215" s="177"/>
      <c r="AM215" s="177"/>
      <c r="AN215" s="177"/>
      <c r="AO215" s="177"/>
      <c r="AP215" s="177"/>
      <c r="AQ215" s="177"/>
      <c r="AR215" s="177"/>
      <c r="AS215" s="177"/>
      <c r="AT215" s="177"/>
      <c r="AU215" s="177"/>
      <c r="AV215" s="177"/>
      <c r="AW215" s="177"/>
      <c r="AX215" s="177"/>
      <c r="AY215" s="177"/>
      <c r="AZ215" s="11"/>
    </row>
    <row r="216">
      <c r="A216" s="11"/>
      <c r="B216" s="1"/>
      <c r="C216" s="1" t="s">
        <v>2563</v>
      </c>
      <c r="F216" s="10" t="s">
        <v>2401</v>
      </c>
      <c r="G216" s="40" t="str">
        <f t="shared" si="22"/>
        <v>#N/A</v>
      </c>
      <c r="J216" s="1" t="s">
        <v>2466</v>
      </c>
      <c r="O216" s="1" t="s">
        <v>2564</v>
      </c>
      <c r="R216" s="10" t="s">
        <v>2401</v>
      </c>
      <c r="S216" t="str">
        <f>F59</f>
        <v>#N/A</v>
      </c>
      <c r="V216" s="1" t="s">
        <v>2554</v>
      </c>
      <c r="Z216" s="177"/>
      <c r="AZ216" s="11"/>
    </row>
    <row r="217">
      <c r="A217" s="11"/>
      <c r="B217" s="1"/>
      <c r="C217" s="1" t="s">
        <v>2566</v>
      </c>
      <c r="F217" s="10" t="s">
        <v>2401</v>
      </c>
      <c r="G217" s="40" t="str">
        <f t="shared" si="22"/>
        <v>#N/A</v>
      </c>
      <c r="J217" s="1" t="s">
        <v>2466</v>
      </c>
      <c r="O217" s="1" t="s">
        <v>2567</v>
      </c>
      <c r="R217" s="10" t="s">
        <v>2401</v>
      </c>
      <c r="S217" s="31" t="str">
        <f>AA67</f>
        <v>#N/A</v>
      </c>
      <c r="V217" s="1" t="s">
        <v>2554</v>
      </c>
      <c r="Z217" s="177"/>
      <c r="AZ217" s="11"/>
    </row>
    <row r="218">
      <c r="A218" s="11"/>
      <c r="B218" s="1"/>
      <c r="C218" s="1" t="s">
        <v>2569</v>
      </c>
      <c r="F218" s="10" t="s">
        <v>2401</v>
      </c>
      <c r="G218" s="40" t="str">
        <f t="shared" si="22"/>
        <v>#N/A</v>
      </c>
      <c r="J218" s="1" t="s">
        <v>2466</v>
      </c>
      <c r="O218" s="1" t="s">
        <v>2570</v>
      </c>
      <c r="R218" s="10" t="s">
        <v>2401</v>
      </c>
      <c r="S218" s="31" t="str">
        <f>AA60</f>
        <v>#N/A</v>
      </c>
      <c r="V218" s="1" t="s">
        <v>2554</v>
      </c>
      <c r="Z218" s="177"/>
      <c r="AZ218" s="11"/>
    </row>
    <row r="219">
      <c r="A219" s="11"/>
      <c r="B219" s="1"/>
      <c r="C219" s="177"/>
      <c r="D219" s="177"/>
      <c r="E219" s="177"/>
      <c r="F219" s="177"/>
      <c r="G219" s="177"/>
      <c r="H219" s="177"/>
      <c r="I219" s="177"/>
      <c r="J219" s="177"/>
      <c r="K219" s="177"/>
      <c r="L219" s="177"/>
      <c r="M219" s="177"/>
      <c r="N219" s="177"/>
      <c r="O219" s="177"/>
      <c r="P219" s="177"/>
      <c r="Q219" s="177"/>
      <c r="R219" s="177"/>
      <c r="S219" s="177"/>
      <c r="T219" s="177"/>
      <c r="U219" s="177"/>
      <c r="V219" s="177"/>
      <c r="W219" s="177"/>
      <c r="X219" s="177"/>
      <c r="Y219" s="177"/>
      <c r="Z219" s="177"/>
      <c r="AZ219" s="11"/>
    </row>
    <row r="220">
      <c r="A220" s="11"/>
      <c r="B220" s="1"/>
      <c r="C220" s="1" t="s">
        <v>2571</v>
      </c>
      <c r="F220" s="10" t="s">
        <v>2401</v>
      </c>
      <c r="G220" s="40" t="str">
        <f>round(G215/$G$208,5)</f>
        <v>#N/A</v>
      </c>
      <c r="J220" s="1" t="s">
        <v>2572</v>
      </c>
      <c r="O220" s="1" t="s">
        <v>2573</v>
      </c>
      <c r="R220" s="10" t="s">
        <v>2401</v>
      </c>
      <c r="S220" s="40" t="str">
        <f>round(S215/$G$208,5)</f>
        <v>#N/A</v>
      </c>
      <c r="V220" s="1" t="s">
        <v>2574</v>
      </c>
      <c r="Z220" s="177"/>
      <c r="AZ220" s="11"/>
    </row>
    <row r="221">
      <c r="A221" s="11"/>
      <c r="B221" s="1"/>
      <c r="C221" s="1" t="s">
        <v>2576</v>
      </c>
      <c r="F221" s="10" t="s">
        <v>2401</v>
      </c>
      <c r="G221" s="40" t="str">
        <f>round(G218/$G$208,5)</f>
        <v>#N/A</v>
      </c>
      <c r="J221" s="1" t="s">
        <v>2572</v>
      </c>
      <c r="O221" s="1" t="s">
        <v>2577</v>
      </c>
      <c r="R221" s="10" t="s">
        <v>2401</v>
      </c>
      <c r="S221" s="40" t="str">
        <f>round(S218/$G$208,5)</f>
        <v>#N/A</v>
      </c>
      <c r="V221" s="1" t="s">
        <v>2574</v>
      </c>
      <c r="Z221" s="177"/>
      <c r="AZ221" s="11"/>
    </row>
    <row r="222">
      <c r="A222" s="11"/>
      <c r="C222" s="177"/>
      <c r="D222" s="177"/>
      <c r="E222" s="177"/>
      <c r="F222" s="177"/>
      <c r="G222" s="177"/>
      <c r="H222" s="177"/>
      <c r="I222" s="177"/>
      <c r="J222" s="177"/>
      <c r="K222" s="177"/>
      <c r="L222" s="177"/>
      <c r="M222" s="177"/>
      <c r="N222" s="177"/>
      <c r="O222" s="177"/>
      <c r="P222" s="177"/>
      <c r="Q222" s="177"/>
      <c r="R222" s="177"/>
      <c r="S222" s="177"/>
      <c r="T222" s="177"/>
      <c r="U222" s="177"/>
      <c r="V222" s="177"/>
      <c r="W222" s="177"/>
      <c r="X222" s="177"/>
      <c r="Y222" s="177"/>
      <c r="Z222" s="177"/>
      <c r="AZ222" s="11"/>
    </row>
    <row r="223">
      <c r="A223" s="11"/>
      <c r="C223" s="1" t="s">
        <v>2480</v>
      </c>
      <c r="F223" s="10" t="s">
        <v>2401</v>
      </c>
      <c r="G223" s="31" t="str">
        <f>Z108</f>
        <v>#N/A</v>
      </c>
      <c r="J223" s="1" t="s">
        <v>2466</v>
      </c>
      <c r="O223" s="1" t="s">
        <v>2479</v>
      </c>
      <c r="R223" s="10" t="s">
        <v>2401</v>
      </c>
      <c r="S223" s="31" t="str">
        <f>G108</f>
        <v>#N/A</v>
      </c>
      <c r="V223" s="1" t="s">
        <v>2554</v>
      </c>
      <c r="Z223" s="177"/>
      <c r="AZ223" s="11"/>
    </row>
    <row r="224">
      <c r="A224" s="11"/>
      <c r="C224" s="1" t="s">
        <v>2478</v>
      </c>
      <c r="F224" s="10" t="s">
        <v>2401</v>
      </c>
      <c r="G224" s="31" t="str">
        <f>Z107</f>
        <v>#N/A</v>
      </c>
      <c r="J224" s="1" t="s">
        <v>2466</v>
      </c>
      <c r="O224" s="1" t="s">
        <v>2477</v>
      </c>
      <c r="R224" s="10" t="s">
        <v>2401</v>
      </c>
      <c r="S224" s="31" t="str">
        <f>G107</f>
        <v>#N/A</v>
      </c>
      <c r="V224" s="1" t="s">
        <v>2554</v>
      </c>
      <c r="Z224" s="177"/>
      <c r="AZ224" s="11"/>
    </row>
    <row r="225">
      <c r="A225" s="11"/>
      <c r="C225" s="1" t="s">
        <v>2579</v>
      </c>
      <c r="F225" s="10" t="s">
        <v>2401</v>
      </c>
      <c r="G225" s="31">
        <f>R161</f>
        <v>18.47520861</v>
      </c>
      <c r="J225" s="1" t="s">
        <v>2466</v>
      </c>
      <c r="O225" s="1" t="s">
        <v>2580</v>
      </c>
      <c r="R225" s="10" t="s">
        <v>2401</v>
      </c>
      <c r="S225" s="31">
        <f>K161</f>
        <v>46.18802154</v>
      </c>
      <c r="V225" s="1" t="s">
        <v>2554</v>
      </c>
      <c r="Z225" s="177"/>
      <c r="AZ225" s="11"/>
    </row>
    <row r="226">
      <c r="A226" s="11"/>
      <c r="C226" s="177"/>
      <c r="D226" s="177"/>
      <c r="E226" s="177"/>
      <c r="F226" s="177"/>
      <c r="G226" s="177"/>
      <c r="H226" s="177"/>
      <c r="I226" s="177"/>
      <c r="J226" s="177"/>
      <c r="K226" s="177"/>
      <c r="L226" s="177"/>
      <c r="M226" s="177"/>
      <c r="N226" s="177"/>
      <c r="O226" s="177"/>
      <c r="P226" s="177"/>
      <c r="Q226" s="177"/>
      <c r="R226" s="177"/>
      <c r="S226" s="177"/>
      <c r="T226" s="177"/>
      <c r="U226" s="177"/>
      <c r="V226" s="177"/>
      <c r="W226" s="177"/>
      <c r="X226" s="177"/>
      <c r="Y226" s="177"/>
      <c r="Z226" s="177"/>
      <c r="AZ226" s="11"/>
    </row>
    <row r="227">
      <c r="A227" s="11"/>
      <c r="C227" s="1" t="s">
        <v>2493</v>
      </c>
      <c r="F227" s="10" t="s">
        <v>2401</v>
      </c>
      <c r="G227" s="31" t="str">
        <f>Z119</f>
        <v>#N/A</v>
      </c>
      <c r="J227" s="55" t="s">
        <v>2466</v>
      </c>
      <c r="K227" s="56"/>
      <c r="L227" s="6"/>
      <c r="O227" s="1" t="s">
        <v>2492</v>
      </c>
      <c r="R227" s="10" t="s">
        <v>2401</v>
      </c>
      <c r="S227" s="31" t="str">
        <f>O119</f>
        <v>#N/A</v>
      </c>
      <c r="V227" s="1" t="s">
        <v>2554</v>
      </c>
      <c r="W227" s="56"/>
      <c r="X227" s="6"/>
      <c r="Z227" s="177"/>
      <c r="AI227" s="179"/>
      <c r="AZ227" s="11"/>
    </row>
    <row r="228">
      <c r="A228" s="11"/>
      <c r="C228" s="1" t="s">
        <v>2491</v>
      </c>
      <c r="F228" s="10" t="s">
        <v>2401</v>
      </c>
      <c r="G228" s="31" t="str">
        <f>Z118</f>
        <v>#N/A</v>
      </c>
      <c r="J228" s="55" t="s">
        <v>2466</v>
      </c>
      <c r="K228" s="56"/>
      <c r="L228" s="6"/>
      <c r="O228" s="1" t="s">
        <v>2490</v>
      </c>
      <c r="R228" s="10" t="s">
        <v>2401</v>
      </c>
      <c r="S228" s="31" t="str">
        <f>O118</f>
        <v>#N/A</v>
      </c>
      <c r="V228" s="1" t="s">
        <v>2554</v>
      </c>
      <c r="W228" s="56"/>
      <c r="X228" s="6"/>
      <c r="Z228" s="177"/>
      <c r="AZ228" s="11"/>
    </row>
    <row r="229">
      <c r="A229" s="11"/>
      <c r="C229" s="1" t="s">
        <v>2581</v>
      </c>
      <c r="F229" s="10" t="s">
        <v>2401</v>
      </c>
      <c r="G229" s="31">
        <f>R162</f>
        <v>23.09401077</v>
      </c>
      <c r="J229" s="55" t="s">
        <v>2466</v>
      </c>
      <c r="K229" s="56"/>
      <c r="L229" s="6"/>
      <c r="O229" s="1" t="s">
        <v>2582</v>
      </c>
      <c r="R229" s="10" t="s">
        <v>2401</v>
      </c>
      <c r="S229" s="31">
        <f>K162</f>
        <v>57.73502692</v>
      </c>
      <c r="V229" s="1" t="s">
        <v>2554</v>
      </c>
      <c r="W229" s="56"/>
      <c r="X229" s="6"/>
      <c r="Z229" s="177"/>
      <c r="AZ229" s="11"/>
    </row>
    <row r="230">
      <c r="A230" s="11"/>
      <c r="C230" s="177"/>
      <c r="D230" s="177"/>
      <c r="E230" s="177"/>
      <c r="F230" s="177"/>
      <c r="G230" s="177"/>
      <c r="H230" s="177"/>
      <c r="I230" s="177"/>
      <c r="J230" s="177"/>
      <c r="K230" s="177"/>
      <c r="L230" s="177"/>
      <c r="M230" s="177"/>
      <c r="N230" s="177"/>
      <c r="O230" s="177"/>
      <c r="P230" s="177"/>
      <c r="Q230" s="177"/>
      <c r="R230" s="177"/>
      <c r="S230" s="177"/>
      <c r="T230" s="177"/>
      <c r="U230" s="177"/>
      <c r="V230" s="177"/>
      <c r="W230" s="177"/>
      <c r="X230" s="177"/>
      <c r="Y230" s="177"/>
      <c r="Z230" s="177"/>
      <c r="AZ230" s="11"/>
    </row>
    <row r="231">
      <c r="A231" s="11"/>
      <c r="C231" s="1" t="s">
        <v>2506</v>
      </c>
      <c r="F231" s="10" t="s">
        <v>2401</v>
      </c>
      <c r="G231" s="31" t="str">
        <f>Z132</f>
        <v>#N/A</v>
      </c>
      <c r="J231" s="55" t="s">
        <v>2466</v>
      </c>
      <c r="K231" s="56"/>
      <c r="L231" s="6"/>
      <c r="O231" s="1" t="s">
        <v>2505</v>
      </c>
      <c r="R231" s="10" t="s">
        <v>2401</v>
      </c>
      <c r="S231" s="31" t="str">
        <f>O132</f>
        <v>#N/A</v>
      </c>
      <c r="V231" s="1" t="s">
        <v>2554</v>
      </c>
      <c r="W231" s="56"/>
      <c r="X231" s="6"/>
      <c r="Z231" s="177"/>
      <c r="AZ231" s="11"/>
    </row>
    <row r="232">
      <c r="A232" s="11"/>
      <c r="C232" s="1" t="s">
        <v>2504</v>
      </c>
      <c r="F232" s="10" t="s">
        <v>2401</v>
      </c>
      <c r="G232" s="31" t="str">
        <f>Z131</f>
        <v>#N/A</v>
      </c>
      <c r="J232" s="55" t="s">
        <v>2466</v>
      </c>
      <c r="K232" s="56"/>
      <c r="L232" s="6"/>
      <c r="O232" s="1" t="s">
        <v>2503</v>
      </c>
      <c r="R232" s="10" t="s">
        <v>2401</v>
      </c>
      <c r="S232" s="31" t="str">
        <f>O131</f>
        <v>#N/A</v>
      </c>
      <c r="V232" s="1" t="s">
        <v>2554</v>
      </c>
      <c r="W232" s="56"/>
      <c r="X232" s="6"/>
      <c r="Z232" s="177"/>
      <c r="AZ232" s="11"/>
    </row>
    <row r="233">
      <c r="A233" s="11"/>
      <c r="C233" s="1" t="s">
        <v>2583</v>
      </c>
      <c r="F233" s="10" t="s">
        <v>2401</v>
      </c>
      <c r="G233" s="31">
        <f>R163</f>
        <v>28.86751346</v>
      </c>
      <c r="J233" s="55" t="s">
        <v>2466</v>
      </c>
      <c r="K233" s="56"/>
      <c r="L233" s="6"/>
      <c r="O233" s="1" t="s">
        <v>2583</v>
      </c>
      <c r="R233" s="10" t="s">
        <v>2401</v>
      </c>
      <c r="S233" s="31">
        <f>K163</f>
        <v>72.16878365</v>
      </c>
      <c r="V233" s="1" t="s">
        <v>2554</v>
      </c>
      <c r="W233" s="56"/>
      <c r="X233" s="6"/>
      <c r="Z233" s="177"/>
      <c r="AZ233" s="11"/>
    </row>
    <row r="234">
      <c r="A234" s="11"/>
      <c r="C234" s="177"/>
      <c r="D234" s="177"/>
      <c r="E234" s="177"/>
      <c r="F234" s="177"/>
      <c r="G234" s="177"/>
      <c r="H234" s="177"/>
      <c r="I234" s="177"/>
      <c r="J234" s="177"/>
      <c r="K234" s="177"/>
      <c r="L234" s="177"/>
      <c r="M234" s="177"/>
      <c r="N234" s="177"/>
      <c r="O234" s="177"/>
      <c r="P234" s="177"/>
      <c r="Q234" s="177"/>
      <c r="R234" s="177"/>
      <c r="S234" s="177"/>
      <c r="T234" s="177"/>
      <c r="U234" s="177"/>
      <c r="V234" s="177"/>
      <c r="W234" s="177"/>
      <c r="X234" s="177"/>
      <c r="Y234" s="177"/>
      <c r="Z234" s="177"/>
      <c r="AZ234" s="11"/>
    </row>
    <row r="235">
      <c r="A235" s="11"/>
      <c r="C235" s="1" t="s">
        <v>2545</v>
      </c>
      <c r="F235" s="10" t="s">
        <v>2401</v>
      </c>
      <c r="G235" s="31">
        <f>G200</f>
        <v>25.49925199</v>
      </c>
      <c r="J235" s="1" t="s">
        <v>2466</v>
      </c>
      <c r="O235" s="1" t="s">
        <v>2545</v>
      </c>
      <c r="R235" s="10" t="s">
        <v>2401</v>
      </c>
      <c r="S235" s="31">
        <f>K169</f>
        <v>63.74812997</v>
      </c>
      <c r="V235" s="1" t="s">
        <v>2554</v>
      </c>
      <c r="Z235" s="177"/>
      <c r="AZ235" s="11"/>
    </row>
    <row r="236">
      <c r="A236" s="11"/>
      <c r="C236" s="1" t="s">
        <v>2525</v>
      </c>
      <c r="F236" s="10" t="s">
        <v>2401</v>
      </c>
      <c r="G236" s="31">
        <f t="shared" ref="G236:G239" si="23">R174</f>
        <v>8.313843876</v>
      </c>
      <c r="J236" s="1" t="s">
        <v>2466</v>
      </c>
      <c r="O236" s="1" t="s">
        <v>2525</v>
      </c>
      <c r="R236" s="10" t="s">
        <v>2401</v>
      </c>
      <c r="S236" s="31">
        <f t="shared" ref="S236:S239" si="24">K174</f>
        <v>20.78460969</v>
      </c>
      <c r="V236" s="1" t="s">
        <v>2554</v>
      </c>
      <c r="Z236" s="177"/>
      <c r="AZ236" s="11"/>
    </row>
    <row r="237">
      <c r="A237" s="11"/>
      <c r="C237" s="1" t="s">
        <v>2526</v>
      </c>
      <c r="F237" s="10" t="s">
        <v>2401</v>
      </c>
      <c r="G237" s="31">
        <f t="shared" si="23"/>
        <v>8.313843876</v>
      </c>
      <c r="J237" s="1" t="s">
        <v>2466</v>
      </c>
      <c r="O237" s="1" t="s">
        <v>2526</v>
      </c>
      <c r="R237" s="10" t="s">
        <v>2401</v>
      </c>
      <c r="S237" s="31">
        <f t="shared" si="24"/>
        <v>20.78460969</v>
      </c>
      <c r="V237" s="1" t="s">
        <v>2554</v>
      </c>
      <c r="Z237" s="177"/>
      <c r="AZ237" s="11"/>
    </row>
    <row r="238">
      <c r="A238" s="11"/>
      <c r="C238" s="1" t="s">
        <v>2527</v>
      </c>
      <c r="F238" s="10" t="s">
        <v>2401</v>
      </c>
      <c r="G238" s="31">
        <f t="shared" si="23"/>
        <v>21.67436419</v>
      </c>
      <c r="J238" s="1" t="s">
        <v>2466</v>
      </c>
      <c r="O238" s="1" t="s">
        <v>2527</v>
      </c>
      <c r="R238" s="10" t="s">
        <v>2401</v>
      </c>
      <c r="S238" s="31">
        <f t="shared" si="24"/>
        <v>54.18591048</v>
      </c>
      <c r="V238" s="1" t="s">
        <v>2554</v>
      </c>
      <c r="Z238" s="177"/>
      <c r="AZ238" s="11"/>
    </row>
    <row r="239">
      <c r="A239" s="11"/>
      <c r="C239" s="1" t="s">
        <v>2528</v>
      </c>
      <c r="F239" s="10" t="s">
        <v>2401</v>
      </c>
      <c r="G239" s="31" t="str">
        <f t="shared" si="23"/>
        <v>#N/A</v>
      </c>
      <c r="J239" s="1" t="s">
        <v>2466</v>
      </c>
      <c r="O239" s="1" t="s">
        <v>2528</v>
      </c>
      <c r="R239" s="10" t="s">
        <v>2401</v>
      </c>
      <c r="S239" s="31" t="str">
        <f t="shared" si="24"/>
        <v>#N/A</v>
      </c>
      <c r="V239" s="1" t="s">
        <v>2554</v>
      </c>
      <c r="Z239" s="177"/>
      <c r="AZ239" s="11"/>
    </row>
    <row r="240">
      <c r="A240" s="11"/>
      <c r="Z240" s="177"/>
      <c r="AZ240" s="11"/>
    </row>
    <row r="241">
      <c r="A241" s="11"/>
      <c r="B241" s="52"/>
      <c r="C241" s="11"/>
      <c r="D241" s="11"/>
      <c r="E241" s="11"/>
      <c r="F241" s="11"/>
      <c r="G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</row>
  </sheetData>
  <mergeCells count="309">
    <mergeCell ref="S208:U208"/>
    <mergeCell ref="S209:U209"/>
    <mergeCell ref="AE210:AG210"/>
    <mergeCell ref="AE211:AG211"/>
    <mergeCell ref="AE213:AG213"/>
    <mergeCell ref="AE214:AG214"/>
    <mergeCell ref="G198:I198"/>
    <mergeCell ref="G199:I199"/>
    <mergeCell ref="G200:I200"/>
    <mergeCell ref="AE207:AG207"/>
    <mergeCell ref="G208:I208"/>
    <mergeCell ref="AE208:AG208"/>
    <mergeCell ref="G209:I209"/>
    <mergeCell ref="G210:I210"/>
    <mergeCell ref="K210:L210"/>
    <mergeCell ref="S210:U210"/>
    <mergeCell ref="S211:U211"/>
    <mergeCell ref="G213:I213"/>
    <mergeCell ref="S213:U213"/>
    <mergeCell ref="S214:U214"/>
    <mergeCell ref="S217:U217"/>
    <mergeCell ref="S218:U218"/>
    <mergeCell ref="S220:U220"/>
    <mergeCell ref="S221:U221"/>
    <mergeCell ref="S223:U223"/>
    <mergeCell ref="S224:U224"/>
    <mergeCell ref="S225:U225"/>
    <mergeCell ref="G214:I214"/>
    <mergeCell ref="G215:I215"/>
    <mergeCell ref="G216:I216"/>
    <mergeCell ref="G217:I217"/>
    <mergeCell ref="G218:I218"/>
    <mergeCell ref="G220:I220"/>
    <mergeCell ref="G221:I221"/>
    <mergeCell ref="AI229:AK229"/>
    <mergeCell ref="AI230:AK230"/>
    <mergeCell ref="AL230:AN230"/>
    <mergeCell ref="AI231:AK231"/>
    <mergeCell ref="AI232:AK232"/>
    <mergeCell ref="AI233:AK233"/>
    <mergeCell ref="AI234:AK234"/>
    <mergeCell ref="G223:I223"/>
    <mergeCell ref="G224:I224"/>
    <mergeCell ref="G225:I225"/>
    <mergeCell ref="G227:I227"/>
    <mergeCell ref="AI227:AK227"/>
    <mergeCell ref="AI228:AK228"/>
    <mergeCell ref="AL229:AN229"/>
    <mergeCell ref="S236:U236"/>
    <mergeCell ref="S237:U237"/>
    <mergeCell ref="S227:U227"/>
    <mergeCell ref="S228:U228"/>
    <mergeCell ref="S229:U229"/>
    <mergeCell ref="S231:U231"/>
    <mergeCell ref="S232:U232"/>
    <mergeCell ref="S233:U233"/>
    <mergeCell ref="S235:U235"/>
    <mergeCell ref="F27:I27"/>
    <mergeCell ref="H28:V28"/>
    <mergeCell ref="I29:U29"/>
    <mergeCell ref="F30:I30"/>
    <mergeCell ref="R30:T30"/>
    <mergeCell ref="F31:I31"/>
    <mergeCell ref="R31:T31"/>
    <mergeCell ref="H32:V32"/>
    <mergeCell ref="I33:U33"/>
    <mergeCell ref="F34:I34"/>
    <mergeCell ref="R34:T34"/>
    <mergeCell ref="F35:I35"/>
    <mergeCell ref="R35:T35"/>
    <mergeCell ref="H38:V38"/>
    <mergeCell ref="B10:C10"/>
    <mergeCell ref="L10:M10"/>
    <mergeCell ref="O10:P10"/>
    <mergeCell ref="Y14:AB14"/>
    <mergeCell ref="AD14:AE14"/>
    <mergeCell ref="Y15:AB15"/>
    <mergeCell ref="AD15:AE15"/>
    <mergeCell ref="G16:H16"/>
    <mergeCell ref="J16:K16"/>
    <mergeCell ref="Y16:AD16"/>
    <mergeCell ref="Y17:AD17"/>
    <mergeCell ref="Y18:AA18"/>
    <mergeCell ref="Y19:AA19"/>
    <mergeCell ref="AB20:AC20"/>
    <mergeCell ref="R26:T26"/>
    <mergeCell ref="R27:T27"/>
    <mergeCell ref="Y20:Z20"/>
    <mergeCell ref="H24:V24"/>
    <mergeCell ref="AC24:AQ24"/>
    <mergeCell ref="I25:U25"/>
    <mergeCell ref="AD25:AP25"/>
    <mergeCell ref="F26:I26"/>
    <mergeCell ref="AA27:AD27"/>
    <mergeCell ref="AA26:AD26"/>
    <mergeCell ref="AM26:AO26"/>
    <mergeCell ref="AC28:AQ28"/>
    <mergeCell ref="AD29:AP29"/>
    <mergeCell ref="AA30:AD30"/>
    <mergeCell ref="AM30:AO30"/>
    <mergeCell ref="AA31:AD31"/>
    <mergeCell ref="AC32:AQ32"/>
    <mergeCell ref="AD33:AP33"/>
    <mergeCell ref="AA34:AD34"/>
    <mergeCell ref="AM34:AO34"/>
    <mergeCell ref="AA35:AD35"/>
    <mergeCell ref="AC38:AQ38"/>
    <mergeCell ref="AD39:AP39"/>
    <mergeCell ref="AA45:AD45"/>
    <mergeCell ref="AC46:AQ46"/>
    <mergeCell ref="AD47:AP47"/>
    <mergeCell ref="AA48:AD48"/>
    <mergeCell ref="AM48:AO48"/>
    <mergeCell ref="AA49:AD49"/>
    <mergeCell ref="AA40:AD40"/>
    <mergeCell ref="AM40:AO40"/>
    <mergeCell ref="AA41:AD41"/>
    <mergeCell ref="AC42:AQ42"/>
    <mergeCell ref="AD43:AP43"/>
    <mergeCell ref="AA44:AD44"/>
    <mergeCell ref="AM44:AO44"/>
    <mergeCell ref="I39:U39"/>
    <mergeCell ref="F40:I40"/>
    <mergeCell ref="R40:T40"/>
    <mergeCell ref="F41:I41"/>
    <mergeCell ref="H42:V42"/>
    <mergeCell ref="I43:U43"/>
    <mergeCell ref="R44:T44"/>
    <mergeCell ref="P59:S59"/>
    <mergeCell ref="F60:S60"/>
    <mergeCell ref="AA60:AD60"/>
    <mergeCell ref="AA61:AD61"/>
    <mergeCell ref="H46:V46"/>
    <mergeCell ref="I47:U47"/>
    <mergeCell ref="R48:T48"/>
    <mergeCell ref="P56:S56"/>
    <mergeCell ref="P57:S57"/>
    <mergeCell ref="P58:S58"/>
    <mergeCell ref="V58:V59"/>
    <mergeCell ref="P65:S65"/>
    <mergeCell ref="AA65:AD65"/>
    <mergeCell ref="AA66:AD66"/>
    <mergeCell ref="AA67:AD67"/>
    <mergeCell ref="AA68:AD68"/>
    <mergeCell ref="P64:S64"/>
    <mergeCell ref="P66:S66"/>
    <mergeCell ref="P71:S71"/>
    <mergeCell ref="P72:S72"/>
    <mergeCell ref="P73:S73"/>
    <mergeCell ref="V73:V74"/>
    <mergeCell ref="P74:S74"/>
    <mergeCell ref="F59:I59"/>
    <mergeCell ref="F63:I63"/>
    <mergeCell ref="P63:S63"/>
    <mergeCell ref="F64:I64"/>
    <mergeCell ref="F65:I65"/>
    <mergeCell ref="V65:V66"/>
    <mergeCell ref="F66:I66"/>
    <mergeCell ref="F67:S67"/>
    <mergeCell ref="F44:I44"/>
    <mergeCell ref="F45:I45"/>
    <mergeCell ref="F48:I48"/>
    <mergeCell ref="F49:I49"/>
    <mergeCell ref="F56:I56"/>
    <mergeCell ref="F57:I57"/>
    <mergeCell ref="F58:I58"/>
    <mergeCell ref="F71:I71"/>
    <mergeCell ref="F72:I72"/>
    <mergeCell ref="F73:I73"/>
    <mergeCell ref="F74:I74"/>
    <mergeCell ref="AA74:AD74"/>
    <mergeCell ref="F75:S75"/>
    <mergeCell ref="AA75:AD75"/>
    <mergeCell ref="F78:I78"/>
    <mergeCell ref="P78:S78"/>
    <mergeCell ref="F79:I79"/>
    <mergeCell ref="P79:S79"/>
    <mergeCell ref="F80:I80"/>
    <mergeCell ref="V80:V81"/>
    <mergeCell ref="F82:S82"/>
    <mergeCell ref="P87:S87"/>
    <mergeCell ref="P88:S88"/>
    <mergeCell ref="F89:S89"/>
    <mergeCell ref="M96:P96"/>
    <mergeCell ref="M97:P97"/>
    <mergeCell ref="M98:P98"/>
    <mergeCell ref="P80:S80"/>
    <mergeCell ref="P81:S81"/>
    <mergeCell ref="AA81:AD81"/>
    <mergeCell ref="AA82:AD82"/>
    <mergeCell ref="P85:S85"/>
    <mergeCell ref="P86:S86"/>
    <mergeCell ref="V87:V88"/>
    <mergeCell ref="F81:I81"/>
    <mergeCell ref="F85:I85"/>
    <mergeCell ref="F86:I86"/>
    <mergeCell ref="F87:I87"/>
    <mergeCell ref="F88:I88"/>
    <mergeCell ref="F92:I92"/>
    <mergeCell ref="F94:I94"/>
    <mergeCell ref="Z107:AC107"/>
    <mergeCell ref="Z108:AC108"/>
    <mergeCell ref="Z109:AC109"/>
    <mergeCell ref="AA88:AD88"/>
    <mergeCell ref="AA89:AD89"/>
    <mergeCell ref="Y96:AB96"/>
    <mergeCell ref="Y97:AB97"/>
    <mergeCell ref="Y98:AB98"/>
    <mergeCell ref="V101:X101"/>
    <mergeCell ref="V102:X102"/>
    <mergeCell ref="G107:J107"/>
    <mergeCell ref="G108:J108"/>
    <mergeCell ref="O112:Q112"/>
    <mergeCell ref="O113:Q113"/>
    <mergeCell ref="O114:Q114"/>
    <mergeCell ref="O115:Q115"/>
    <mergeCell ref="O116:Q116"/>
    <mergeCell ref="O117:Q117"/>
    <mergeCell ref="O118:Q118"/>
    <mergeCell ref="Z118:AC118"/>
    <mergeCell ref="O119:Q119"/>
    <mergeCell ref="Z119:AC119"/>
    <mergeCell ref="Z120:AC120"/>
    <mergeCell ref="O123:Q123"/>
    <mergeCell ref="O131:Q131"/>
    <mergeCell ref="Z131:AC131"/>
    <mergeCell ref="Z132:AC132"/>
    <mergeCell ref="Z133:AC133"/>
    <mergeCell ref="O124:Q124"/>
    <mergeCell ref="O125:Q125"/>
    <mergeCell ref="O126:Q126"/>
    <mergeCell ref="O127:Q127"/>
    <mergeCell ref="O128:Q128"/>
    <mergeCell ref="O129:Q129"/>
    <mergeCell ref="O130:Q130"/>
    <mergeCell ref="R143:T143"/>
    <mergeCell ref="R144:T144"/>
    <mergeCell ref="O132:Q132"/>
    <mergeCell ref="K137:M137"/>
    <mergeCell ref="K138:M138"/>
    <mergeCell ref="R138:T138"/>
    <mergeCell ref="K140:M140"/>
    <mergeCell ref="K143:M143"/>
    <mergeCell ref="K144:M144"/>
    <mergeCell ref="K161:M161"/>
    <mergeCell ref="R161:T161"/>
    <mergeCell ref="K162:M162"/>
    <mergeCell ref="R162:T162"/>
    <mergeCell ref="K163:M163"/>
    <mergeCell ref="R163:T163"/>
    <mergeCell ref="K147:M147"/>
    <mergeCell ref="R147:T147"/>
    <mergeCell ref="K148:M148"/>
    <mergeCell ref="R148:T148"/>
    <mergeCell ref="K151:M151"/>
    <mergeCell ref="R151:T151"/>
    <mergeCell ref="R152:T152"/>
    <mergeCell ref="K152:M152"/>
    <mergeCell ref="K156:M156"/>
    <mergeCell ref="R156:T156"/>
    <mergeCell ref="K157:M157"/>
    <mergeCell ref="R157:T157"/>
    <mergeCell ref="K158:M158"/>
    <mergeCell ref="R158:T158"/>
    <mergeCell ref="R176:T176"/>
    <mergeCell ref="R177:T177"/>
    <mergeCell ref="V185:X185"/>
    <mergeCell ref="V187:X187"/>
    <mergeCell ref="V188:X188"/>
    <mergeCell ref="V190:X190"/>
    <mergeCell ref="V191:X191"/>
    <mergeCell ref="V192:X192"/>
    <mergeCell ref="K168:M168"/>
    <mergeCell ref="R168:T168"/>
    <mergeCell ref="K169:M169"/>
    <mergeCell ref="R169:T169"/>
    <mergeCell ref="K174:M174"/>
    <mergeCell ref="R174:T174"/>
    <mergeCell ref="R175:T175"/>
    <mergeCell ref="K175:M175"/>
    <mergeCell ref="K176:M176"/>
    <mergeCell ref="K177:M177"/>
    <mergeCell ref="G184:I184"/>
    <mergeCell ref="G185:I185"/>
    <mergeCell ref="K185:L185"/>
    <mergeCell ref="G187:I187"/>
    <mergeCell ref="G188:I188"/>
    <mergeCell ref="G190:I190"/>
    <mergeCell ref="G191:I191"/>
    <mergeCell ref="G192:I192"/>
    <mergeCell ref="G194:I194"/>
    <mergeCell ref="G195:I195"/>
    <mergeCell ref="G196:I196"/>
    <mergeCell ref="S215:U215"/>
    <mergeCell ref="S216:U216"/>
    <mergeCell ref="G237:I237"/>
    <mergeCell ref="G238:I238"/>
    <mergeCell ref="S238:U238"/>
    <mergeCell ref="S239:U239"/>
    <mergeCell ref="G239:I239"/>
    <mergeCell ref="G240:I240"/>
    <mergeCell ref="G241:I241"/>
    <mergeCell ref="G228:I228"/>
    <mergeCell ref="G229:I229"/>
    <mergeCell ref="G231:I231"/>
    <mergeCell ref="G232:I232"/>
    <mergeCell ref="G233:I233"/>
    <mergeCell ref="G235:I235"/>
    <mergeCell ref="G236:I236"/>
  </mergeCells>
  <dataValidations>
    <dataValidation type="list" allowBlank="1" sqref="Y15">
      <formula1>"70000,150000,275000,500000"</formula1>
    </dataValidation>
    <dataValidation type="list" allowBlank="1" sqref="H24 AC24 H28 AC28 H32 AC32 H38 AC38 H42 AC42 H46 AC46">
      <formula1>DB!$T:$T</formula1>
    </dataValidation>
    <dataValidation type="list" allowBlank="1" sqref="AD14">
      <formula1>"1,5"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23.0"/>
    <col customWidth="1" min="3" max="3" width="23.88"/>
    <col customWidth="1" min="4" max="5" width="17.75"/>
    <col customWidth="1" min="6" max="6" width="10.0"/>
    <col customWidth="1" min="7" max="7" width="17.75"/>
    <col customWidth="1" min="8" max="8" width="14.75"/>
    <col customWidth="1" min="9" max="9" width="11.75"/>
    <col customWidth="1" min="10" max="10" width="10.0"/>
    <col customWidth="1" min="11" max="11" width="31.25"/>
    <col customWidth="1" min="12" max="13" width="13.5"/>
    <col customWidth="1" min="14" max="15" width="15.5"/>
    <col customWidth="1" min="16" max="16" width="10.0"/>
    <col customWidth="1" min="17" max="17" width="6.0"/>
    <col customWidth="1" min="18" max="19" width="10.0"/>
    <col customWidth="1" min="20" max="20" width="5.13"/>
    <col customWidth="1" min="21" max="21" width="8.63"/>
    <col customWidth="1" min="22" max="22" width="7.75"/>
    <col customWidth="1" min="23" max="23" width="10.0"/>
    <col customWidth="1" min="24" max="25" width="5.13"/>
    <col customWidth="1" min="26" max="26" width="6.0"/>
    <col customWidth="1" min="27" max="27" width="10.0"/>
  </cols>
  <sheetData>
    <row r="1">
      <c r="A1" s="1" t="s">
        <v>4194</v>
      </c>
      <c r="B1" s="1" t="str">
        <f>'Cek Distance'!C5</f>
        <v>MENES5</v>
      </c>
      <c r="C1" s="41"/>
      <c r="D1" s="41"/>
      <c r="E1" s="41"/>
      <c r="G1" s="180"/>
    </row>
    <row r="2">
      <c r="A2" s="1" t="s">
        <v>2547</v>
      </c>
      <c r="B2" s="1" t="str">
        <f>'Cek Distance'!C6</f>
        <v>ASAHI2-MNES5-1</v>
      </c>
      <c r="C2" s="41" t="str">
        <f t="array" ref="C2">index(DB!R:R,match(B2,DB!O:O,0))</f>
        <v>ASAHIMAS 2MENES5</v>
      </c>
      <c r="E2" s="41"/>
      <c r="G2" s="180"/>
    </row>
    <row r="3">
      <c r="A3" s="1" t="s">
        <v>4195</v>
      </c>
      <c r="B3" s="1" t="str">
        <f t="array" ref="B3">if((UPPER(index(DB!Z:Z,match(B2,DB!T:T,0))))=B1,(UPPER(index(DB!X:X,match(B2,DB!T:T,0)))),(UPPER(index(DB!Z:Z,match(B2,DB!T:T,0)))))</f>
        <v>ASAHIMAS 2</v>
      </c>
      <c r="C3" s="41"/>
      <c r="D3" s="41"/>
      <c r="E3" s="41"/>
    </row>
    <row r="4">
      <c r="A4" s="1" t="s">
        <v>4196</v>
      </c>
      <c r="B4">
        <f t="array" ref="B4">index(IHS!Q:Q,match(B1,IHS!G:G,0))</f>
        <v>23.13</v>
      </c>
      <c r="C4" s="41"/>
      <c r="D4" s="41"/>
      <c r="E4" s="41"/>
      <c r="G4" s="41"/>
    </row>
    <row r="5">
      <c r="A5" s="1" t="s">
        <v>4197</v>
      </c>
      <c r="B5">
        <f t="array" ref="B5">index(IHS!P:P,match(B1,IHS!G:G,0))</f>
        <v>22.12</v>
      </c>
      <c r="C5" s="41"/>
      <c r="D5" s="41"/>
      <c r="E5" s="41"/>
    </row>
    <row r="6">
      <c r="C6" s="20"/>
      <c r="D6" s="20"/>
      <c r="E6" s="20"/>
      <c r="F6" s="1"/>
      <c r="K6" s="1"/>
      <c r="L6" s="1"/>
      <c r="M6" s="20"/>
      <c r="N6" s="20"/>
      <c r="O6" s="20"/>
      <c r="P6" s="20"/>
      <c r="Q6" s="20"/>
      <c r="R6" s="20"/>
    </row>
    <row r="7">
      <c r="B7" s="1" t="s">
        <v>4198</v>
      </c>
      <c r="C7" s="20" t="s">
        <v>2423</v>
      </c>
      <c r="D7" s="20" t="s">
        <v>4156</v>
      </c>
      <c r="E7" s="20" t="s">
        <v>4199</v>
      </c>
      <c r="G7" s="20" t="s">
        <v>4200</v>
      </c>
      <c r="H7" s="1" t="s">
        <v>4201</v>
      </c>
      <c r="I7" s="1" t="s">
        <v>4202</v>
      </c>
      <c r="J7" s="1" t="s">
        <v>4203</v>
      </c>
      <c r="K7" s="1" t="s">
        <v>16</v>
      </c>
      <c r="L7" s="1" t="s">
        <v>4204</v>
      </c>
      <c r="M7" s="1" t="s">
        <v>4205</v>
      </c>
      <c r="N7" s="1" t="s">
        <v>4206</v>
      </c>
      <c r="O7" s="1" t="s">
        <v>4207</v>
      </c>
      <c r="R7" s="20"/>
    </row>
    <row r="8">
      <c r="A8" s="1" t="s">
        <v>2329</v>
      </c>
      <c r="B8" t="str">
        <f>if(B14="",B2,B14)</f>
        <v>RKBTG-KOPO 1</v>
      </c>
      <c r="C8" s="181">
        <f t="array" ref="C8">index(DB!AG:AG,match(B2,DB!T:T,0))</f>
        <v>1.35</v>
      </c>
      <c r="D8" s="180">
        <f t="array" ref="D8">index(DB!AR:AR,match(B2,DB!T:T,0))</f>
        <v>0.3587611</v>
      </c>
      <c r="E8" s="180">
        <f t="array" ref="E8">index(DB!AS:AS,match(B2,DB!T:T,0))</f>
        <v>76.21999</v>
      </c>
      <c r="G8" s="180">
        <f t="array" ref="G8">index(DB!AT:AT,match($B8,DB!$T:$T,0))</f>
        <v>0.5956704</v>
      </c>
      <c r="H8" s="180">
        <f t="array" ref="H8">index(DB!AU:AU,match($B8,DB!$T:$T,0))</f>
        <v>4.320534</v>
      </c>
      <c r="I8" s="180">
        <f t="array" ref="I8">index(DB!AG:AG,match($B8,DB!$T:$T,0))</f>
        <v>15.392</v>
      </c>
      <c r="J8" s="180">
        <f t="array" ref="J8">index(DB!AQ:AQ,match($B8,DB!$T:$T,0))</f>
        <v>1.62</v>
      </c>
      <c r="K8" t="str">
        <f t="array" ref="K8">index(DB!W:W,match($B8,DB!$T:$T,0))</f>
        <v>OHL-150kV-ZEBRA 2X484.5mm (1620A)</v>
      </c>
      <c r="L8">
        <f t="shared" ref="L8:L11" si="1">G8/I8</f>
        <v>0.0387</v>
      </c>
      <c r="M8">
        <f t="shared" ref="M8:M11" si="2">H8/I8</f>
        <v>0.280699974</v>
      </c>
      <c r="N8">
        <f t="array" ref="N8">index(DB!AV:AV,match($B8,DB!$T:$T,0))/I8</f>
        <v>0.188699974</v>
      </c>
      <c r="O8">
        <f t="array" ref="O8">index(DB!AW:AW,match($B8,DB!$T:$T,0))/I8</f>
        <v>0.8420997921</v>
      </c>
      <c r="R8" s="180"/>
    </row>
    <row r="9">
      <c r="A9" s="1" t="s">
        <v>2338</v>
      </c>
      <c r="B9" t="str">
        <f t="array" ref="B9">index(DB!T:T,match(D9,DB!I:I,0))</f>
        <v>ASAHI2-CSRI</v>
      </c>
      <c r="C9" s="181">
        <f t="array" ref="C9">index(DB!AG:AG,match(D9,DB!AR:AR,0))</f>
        <v>18.03</v>
      </c>
      <c r="D9" s="180">
        <f>minifs(DB!AR:AR,DB!J:J,"&gt;&lt;0")</f>
        <v>4.791454</v>
      </c>
      <c r="E9" s="180">
        <f t="array" ref="E9">index(DB!AS:AS,match(D9,DB!AR:AR,0))</f>
        <v>76.21999</v>
      </c>
      <c r="G9" s="180">
        <f t="array" ref="G9">index(DB!AT:AT,match($B9,DB!$T:$T,0))</f>
        <v>1.141299</v>
      </c>
      <c r="H9" s="180">
        <f t="array" ref="H9">index(DB!AU:AU,match($B9,DB!$T:$T,0))</f>
        <v>4.653543</v>
      </c>
      <c r="I9" s="180">
        <f t="array" ref="I9">index(DB!AG:AG,match($B9,DB!$T:$T,0))</f>
        <v>18.03</v>
      </c>
      <c r="J9" s="180">
        <f t="array" ref="J9">index(DB!AQ:AQ,match($B9,DB!$T:$T,0))</f>
        <v>2.73</v>
      </c>
      <c r="K9" t="str">
        <f t="array" ref="K9">index(DB!W:W,match($B9,DB!$T:$T,0))</f>
        <v>OHL-150kV-TACSR 2X410mm (2730A)</v>
      </c>
      <c r="L9">
        <f t="shared" si="1"/>
        <v>0.0633</v>
      </c>
      <c r="M9">
        <f t="shared" si="2"/>
        <v>0.2581</v>
      </c>
      <c r="R9" s="180"/>
    </row>
    <row r="10">
      <c r="A10" s="1" t="s">
        <v>2330</v>
      </c>
      <c r="B10" t="str">
        <f t="array" ref="B10">index(DB!T:T,match(D10,DB!I:I,0))</f>
        <v>ASAHI2-MNES5-2</v>
      </c>
      <c r="C10" s="181">
        <f t="array" ref="C10">index(DB!AG:AG,match(D10,DB!AR:AR,0))</f>
        <v>27.515</v>
      </c>
      <c r="D10" s="180">
        <f>MAXIFS(DB!AR:AR,DB!J:J,"&gt;&lt;0")</f>
        <v>7.312082</v>
      </c>
      <c r="E10" s="180">
        <f t="array" ref="E10">index(DB!AS:AS,match(D10,DB!AR:AR,0))</f>
        <v>76.21999</v>
      </c>
      <c r="G10" s="180">
        <f t="array" ref="G10">index(DB!AT:AT,match($B10,DB!$T:$T,0))</f>
        <v>1.741699</v>
      </c>
      <c r="H10" s="180">
        <f t="array" ref="H10">index(DB!AU:AU,match($B10,DB!$T:$T,0))</f>
        <v>7.101622</v>
      </c>
      <c r="I10" s="180">
        <f t="array" ref="I10">index(DB!AG:AG,match($B10,DB!$T:$T,0))</f>
        <v>27.515</v>
      </c>
      <c r="J10" s="180">
        <f t="array" ref="J10">index(DB!AQ:AQ,match($B10,DB!$T:$T,0))</f>
        <v>2.73</v>
      </c>
      <c r="K10" t="str">
        <f t="array" ref="K10">index(DB!W:W,match($B10,DB!$T:$T,0))</f>
        <v>OHL-150kV-TACSR 2X410mm (2730A)</v>
      </c>
      <c r="L10">
        <f t="shared" si="1"/>
        <v>0.06329998183</v>
      </c>
      <c r="M10">
        <f t="shared" si="2"/>
        <v>0.2581000182</v>
      </c>
      <c r="R10" s="180"/>
    </row>
    <row r="11">
      <c r="A11" s="1" t="s">
        <v>2331</v>
      </c>
      <c r="B11" t="str">
        <f t="array" ref="B11">index(DB!C:C,match(D11,DB!B:B,0))</f>
        <v>ASAHI2-MNES5-1</v>
      </c>
      <c r="C11" s="181">
        <f t="array" ref="C11">index(DB!AG:AG,match(D11,DB!AR:AR,0))</f>
        <v>1.35</v>
      </c>
      <c r="D11" s="180">
        <f>minifs(DB!AR:AR,DB!C:C,"&gt;&lt;0")</f>
        <v>0.3587611</v>
      </c>
      <c r="E11" s="180">
        <f t="array" ref="E11">index(DB!AS:AS,match(D11,DB!AR:AR,0))</f>
        <v>76.21999</v>
      </c>
      <c r="F11" s="1"/>
      <c r="G11" s="180">
        <f t="array" ref="G11">index(DB!AT:AT,match($B11,DB!$T:$T,0))</f>
        <v>0.085455</v>
      </c>
      <c r="H11" s="180">
        <f t="array" ref="H11">index(DB!AU:AU,match($B11,DB!$T:$T,0))</f>
        <v>0.348435</v>
      </c>
      <c r="I11" s="180">
        <f t="array" ref="I11">index(DB!AG:AG,match($B11,DB!$T:$T,0))</f>
        <v>1.35</v>
      </c>
      <c r="J11" s="180">
        <f t="array" ref="J11">index(DB!AQ:AQ,match($B11,DB!$T:$T,0))</f>
        <v>2.73</v>
      </c>
      <c r="K11" t="str">
        <f t="array" ref="K11">index(DB!W:W,match($B11,DB!$T:$T,0))</f>
        <v>OHL-150kV-TACSR 2X410mm (2730A)</v>
      </c>
      <c r="L11">
        <f t="shared" si="1"/>
        <v>0.0633</v>
      </c>
      <c r="M11">
        <f t="shared" si="2"/>
        <v>0.2581</v>
      </c>
      <c r="N11" s="181"/>
      <c r="O11" s="180"/>
      <c r="Q11" s="180"/>
    </row>
    <row r="12">
      <c r="C12" s="41"/>
      <c r="D12" s="20"/>
      <c r="E12" s="20"/>
      <c r="F12" s="1"/>
      <c r="G12" s="1"/>
    </row>
    <row r="13">
      <c r="B13" s="1" t="s">
        <v>4208</v>
      </c>
      <c r="C13" s="41"/>
      <c r="D13" s="20"/>
      <c r="E13" s="20"/>
      <c r="G13" s="20" t="s">
        <v>4200</v>
      </c>
      <c r="H13" s="1" t="s">
        <v>4201</v>
      </c>
      <c r="I13" s="1" t="s">
        <v>4202</v>
      </c>
      <c r="J13" s="1" t="s">
        <v>4203</v>
      </c>
      <c r="K13" s="1" t="s">
        <v>16</v>
      </c>
      <c r="L13" s="1" t="s">
        <v>4204</v>
      </c>
      <c r="M13" s="1" t="s">
        <v>4205</v>
      </c>
      <c r="N13" s="1" t="s">
        <v>4206</v>
      </c>
      <c r="O13" s="1" t="s">
        <v>4207</v>
      </c>
    </row>
    <row r="14">
      <c r="A14" s="1" t="s">
        <v>2329</v>
      </c>
      <c r="B14" t="str">
        <f>'Cek Distance'!H6</f>
        <v>RKBTG-KOPO 1</v>
      </c>
      <c r="C14" s="161">
        <f t="array" ref="C14">index(DB!AG:AG,match(B14,DB!T:T,0))</f>
        <v>15.392</v>
      </c>
      <c r="D14" s="41">
        <f t="array" ref="D14">index(DB!AR:AR,match(B14,DB!T:T,0))</f>
        <v>4.361403</v>
      </c>
      <c r="E14" s="41">
        <f t="array" ref="E14">index(DB!AS:AS,match(B14,DB!T:T,0))</f>
        <v>82.15014</v>
      </c>
      <c r="G14" s="180">
        <f t="array" ref="G14">index(DB!AT:AT,match($B14,DB!$T:$T,0))</f>
        <v>0.5956704</v>
      </c>
      <c r="H14" s="180">
        <f t="array" ref="H14">index(DB!AU:AU,match($B14,DB!$T:$T,0))</f>
        <v>4.320534</v>
      </c>
      <c r="I14" s="180">
        <f t="array" ref="I14">index(DB!AG:AG,match($B14,DB!$T:$T,0))</f>
        <v>15.392</v>
      </c>
      <c r="J14" s="180">
        <f t="array" ref="J14">index(DB!AQ:AQ,match($B14,DB!$T:$T,0))</f>
        <v>1.62</v>
      </c>
      <c r="K14" t="str">
        <f t="array" ref="K14">index(DB!W:W,match($B14,DB!$T:$T,0))</f>
        <v>OHL-150kV-ZEBRA 2X484.5mm (1620A)</v>
      </c>
      <c r="L14">
        <f t="shared" ref="L14:L17" si="3">G14/I14</f>
        <v>0.0387</v>
      </c>
      <c r="M14">
        <f t="shared" ref="M14:M17" si="4">H14/I14</f>
        <v>0.280699974</v>
      </c>
      <c r="N14">
        <f t="array" ref="N14">index(DB!AV:AV,match($B14,DB!$T:$T,0))/I14</f>
        <v>0.188699974</v>
      </c>
      <c r="O14">
        <f t="array" ref="O14">index(DB!AW:AW,match($B14,DB!$T:$T,0))/I14</f>
        <v>0.8420997921</v>
      </c>
    </row>
    <row r="15">
      <c r="A15" s="1" t="s">
        <v>2338</v>
      </c>
      <c r="B15" t="str">
        <f>'Cek Distance'!H7</f>
        <v>SAKETI-RKBTG 1</v>
      </c>
      <c r="C15" s="161">
        <f t="array" ref="C15">index(DB!AG:AG,match(B15,DB!T:T,0))</f>
        <v>33.803</v>
      </c>
      <c r="D15" s="41">
        <f t="array" ref="D15">index(DB!AR:AR,match(B15,DB!T:T,0))</f>
        <v>8.983112</v>
      </c>
      <c r="E15" s="41">
        <f t="array" ref="E15">index(DB!AS:AS,match(B15,DB!T:T,0))</f>
        <v>76.21999</v>
      </c>
      <c r="G15" s="180">
        <f t="array" ref="G15">index(DB!AT:AT,match($B15,DB!$T:$T,0))</f>
        <v>2.13973</v>
      </c>
      <c r="H15" s="180">
        <f t="array" ref="H15">index(DB!AU:AU,match($B15,DB!$T:$T,0))</f>
        <v>8.724555</v>
      </c>
      <c r="I15" s="180">
        <f t="array" ref="I15">index(DB!AG:AG,match($B15,DB!$T:$T,0))</f>
        <v>33.803</v>
      </c>
      <c r="J15" s="180">
        <f t="array" ref="J15">index(DB!AQ:AQ,match($B15,DB!$T:$T,0))</f>
        <v>2.73</v>
      </c>
      <c r="K15" t="str">
        <f t="array" ref="K15">index(DB!W:W,match($B15,DB!$T:$T,0))</f>
        <v>OHL-150kV-TACSR 2X410mm (2730A)</v>
      </c>
      <c r="L15">
        <f t="shared" si="3"/>
        <v>0.06330000296</v>
      </c>
      <c r="M15">
        <f t="shared" si="4"/>
        <v>0.2581000207</v>
      </c>
    </row>
    <row r="16">
      <c r="A16" s="1" t="s">
        <v>2330</v>
      </c>
      <c r="B16" t="str">
        <f>'Cek Distance'!H8</f>
        <v/>
      </c>
      <c r="C16" s="161" t="str">
        <f t="array" ref="C16">index(DB!AG:AG,match(B16,DB!T:T,0))</f>
        <v>#N/A</v>
      </c>
      <c r="D16" s="41" t="str">
        <f t="array" ref="D16">index(DB!AR:AR,match(B16,DB!T:T,0))</f>
        <v>#N/A</v>
      </c>
      <c r="E16" s="41" t="str">
        <f t="array" ref="E16">index(DB!AS:AS,match(B16,DB!T:T,0))</f>
        <v>#N/A</v>
      </c>
      <c r="G16" s="180" t="str">
        <f t="array" ref="G16">index(DB!AT:AT,match($B16,DB!$T:$T,0))</f>
        <v>#N/A</v>
      </c>
      <c r="H16" s="180" t="str">
        <f t="array" ref="H16">index(DB!AU:AU,match($B16,DB!$T:$T,0))</f>
        <v>#N/A</v>
      </c>
      <c r="I16" s="180" t="str">
        <f t="array" ref="I16">index(DB!AG:AG,match($B16,DB!$T:$T,0))</f>
        <v>#N/A</v>
      </c>
      <c r="J16" s="180" t="str">
        <f t="array" ref="J16">index(DB!AQ:AQ,match($B16,DB!$T:$T,0))</f>
        <v>#N/A</v>
      </c>
      <c r="K16" t="str">
        <f t="array" ref="K16">index(DB!W:W,match($B16,DB!$T:$T,0))</f>
        <v>#N/A</v>
      </c>
      <c r="L16" t="str">
        <f t="shared" si="3"/>
        <v>#N/A</v>
      </c>
      <c r="M16" t="str">
        <f t="shared" si="4"/>
        <v>#N/A</v>
      </c>
    </row>
    <row r="17">
      <c r="A17" s="1" t="s">
        <v>2331</v>
      </c>
      <c r="B17" t="str">
        <f>'Cek Distance'!H9</f>
        <v/>
      </c>
      <c r="C17" s="161" t="str">
        <f t="array" ref="C17">index(DB!AG:AG,match(B17,DB!T:T,0))</f>
        <v>#N/A</v>
      </c>
      <c r="D17" s="41" t="str">
        <f t="array" ref="D17">index(DB!AR:AR,match(B17,DB!T:T,0))</f>
        <v>#N/A</v>
      </c>
      <c r="E17" s="41" t="str">
        <f t="array" ref="E17">index(DB!AS:AS,match(B17,DB!T:T,0))</f>
        <v>#N/A</v>
      </c>
      <c r="G17" s="180" t="str">
        <f t="array" ref="G17">index(DB!AT:AT,match($B17,DB!$T:$T,0))</f>
        <v>#N/A</v>
      </c>
      <c r="H17" s="180" t="str">
        <f t="array" ref="H17">index(DB!AU:AU,match($B17,DB!$T:$T,0))</f>
        <v>#N/A</v>
      </c>
      <c r="I17" s="180" t="str">
        <f t="array" ref="I17">index(DB!AG:AG,match($B17,DB!$T:$T,0))</f>
        <v>#N/A</v>
      </c>
      <c r="J17" s="180" t="str">
        <f t="array" ref="J17">index(DB!AQ:AQ,match($B17,DB!$T:$T,0))</f>
        <v>#N/A</v>
      </c>
      <c r="K17" t="str">
        <f t="array" ref="K17">index(DB!W:W,match($B17,DB!$T:$T,0))</f>
        <v>#N/A</v>
      </c>
      <c r="L17" t="str">
        <f t="shared" si="3"/>
        <v>#N/A</v>
      </c>
      <c r="M17" t="str">
        <f t="shared" si="4"/>
        <v>#N/A</v>
      </c>
    </row>
    <row r="18">
      <c r="C18" s="41"/>
      <c r="D18" s="41"/>
      <c r="E18" s="41"/>
    </row>
    <row r="19">
      <c r="B19" s="1" t="s">
        <v>4209</v>
      </c>
      <c r="C19" s="41"/>
      <c r="D19" s="41"/>
      <c r="E19" s="41"/>
      <c r="G19" s="20" t="s">
        <v>4200</v>
      </c>
      <c r="H19" s="1" t="s">
        <v>4201</v>
      </c>
      <c r="I19" s="1" t="s">
        <v>4202</v>
      </c>
      <c r="J19" s="1" t="s">
        <v>4203</v>
      </c>
      <c r="K19" s="1" t="s">
        <v>16</v>
      </c>
      <c r="L19" s="1" t="s">
        <v>4204</v>
      </c>
      <c r="M19" s="1" t="s">
        <v>4205</v>
      </c>
      <c r="N19" s="1" t="s">
        <v>4206</v>
      </c>
      <c r="O19" s="1" t="s">
        <v>4207</v>
      </c>
    </row>
    <row r="20">
      <c r="A20" s="1" t="s">
        <v>2329</v>
      </c>
      <c r="B20" t="str">
        <f t="shared" ref="B20:E20" si="5">IF($B14&lt;&gt;"",B14,B8)</f>
        <v>RKBTG-KOPO 1</v>
      </c>
      <c r="C20" s="135">
        <f t="shared" si="5"/>
        <v>15.392</v>
      </c>
      <c r="D20">
        <f t="shared" si="5"/>
        <v>4.361403</v>
      </c>
      <c r="E20">
        <f t="shared" si="5"/>
        <v>82.15014</v>
      </c>
      <c r="G20" s="180">
        <f t="array" ref="G20">index(DB!AT:AT,match($B20,DB!$T:$T,0))</f>
        <v>0.5956704</v>
      </c>
      <c r="H20" s="180">
        <f t="array" ref="H20">index(DB!AU:AU,match($B20,DB!$T:$T,0))</f>
        <v>4.320534</v>
      </c>
      <c r="I20" s="180">
        <f t="array" ref="I20">index(DB!AG:AG,match($B20,DB!$T:$T,0))</f>
        <v>15.392</v>
      </c>
      <c r="J20" s="180">
        <f t="array" ref="J20">index(DB!AQ:AQ,match($B20,DB!$T:$T,0))</f>
        <v>1.62</v>
      </c>
      <c r="K20" t="str">
        <f t="array" ref="K20">index(DB!W:W,match($B20,DB!$T:$T,0))</f>
        <v>OHL-150kV-ZEBRA 2X484.5mm (1620A)</v>
      </c>
      <c r="L20">
        <f t="shared" ref="L20:L23" si="7">G20/I20</f>
        <v>0.0387</v>
      </c>
      <c r="M20">
        <f t="shared" ref="M20:M23" si="8">H20/I20</f>
        <v>0.280699974</v>
      </c>
      <c r="N20">
        <f t="array" ref="N20">index(DB!AV:AV,match($B20,DB!$T:$T,0))/I20</f>
        <v>0.188699974</v>
      </c>
      <c r="O20">
        <f t="array" ref="O20">index(DB!AW:AW,match($B20,DB!$T:$T,0))/I20</f>
        <v>0.8420997921</v>
      </c>
    </row>
    <row r="21">
      <c r="A21" s="1" t="s">
        <v>2338</v>
      </c>
      <c r="B21" t="str">
        <f t="shared" ref="B21:E21" si="6">IF($B15&lt;&gt;"",B15,B9)</f>
        <v>SAKETI-RKBTG 1</v>
      </c>
      <c r="C21" s="135">
        <f t="shared" si="6"/>
        <v>33.803</v>
      </c>
      <c r="D21">
        <f t="shared" si="6"/>
        <v>8.983112</v>
      </c>
      <c r="E21">
        <f t="shared" si="6"/>
        <v>76.21999</v>
      </c>
      <c r="G21" s="180">
        <f t="array" ref="G21">index(DB!AT:AT,match($B21,DB!$T:$T,0))</f>
        <v>2.13973</v>
      </c>
      <c r="H21" s="180">
        <f t="array" ref="H21">index(DB!AU:AU,match($B21,DB!$T:$T,0))</f>
        <v>8.724555</v>
      </c>
      <c r="I21" s="180">
        <f t="array" ref="I21">index(DB!AG:AG,match($B21,DB!$T:$T,0))</f>
        <v>33.803</v>
      </c>
      <c r="J21" s="180">
        <f t="array" ref="J21">index(DB!AQ:AQ,match($B21,DB!$T:$T,0))</f>
        <v>2.73</v>
      </c>
      <c r="K21" t="str">
        <f t="array" ref="K21">index(DB!W:W,match($B21,DB!$T:$T,0))</f>
        <v>OHL-150kV-TACSR 2X410mm (2730A)</v>
      </c>
      <c r="L21">
        <f t="shared" si="7"/>
        <v>0.06330000296</v>
      </c>
      <c r="M21">
        <f t="shared" si="8"/>
        <v>0.2581000207</v>
      </c>
    </row>
    <row r="22">
      <c r="A22" s="1" t="s">
        <v>2330</v>
      </c>
      <c r="B22" t="str">
        <f t="shared" ref="B22:E22" si="9">IF($B16&lt;&gt;"",B16,B10)</f>
        <v>ASAHI2-MNES5-2</v>
      </c>
      <c r="C22" s="135">
        <f t="shared" si="9"/>
        <v>27.515</v>
      </c>
      <c r="D22" s="40">
        <f t="shared" si="9"/>
        <v>7.312082</v>
      </c>
      <c r="E22" s="40">
        <f t="shared" si="9"/>
        <v>76.21999</v>
      </c>
      <c r="G22" s="180">
        <f t="array" ref="G22">index(DB!AT:AT,match($B22,DB!$T:$T,0))</f>
        <v>1.741699</v>
      </c>
      <c r="H22" s="180">
        <f t="array" ref="H22">index(DB!AU:AU,match($B22,DB!$T:$T,0))</f>
        <v>7.101622</v>
      </c>
      <c r="I22" s="180">
        <f t="array" ref="I22">index(DB!AG:AG,match($B22,DB!$T:$T,0))</f>
        <v>27.515</v>
      </c>
      <c r="J22" s="180">
        <f t="array" ref="J22">index(DB!AQ:AQ,match($B22,DB!$T:$T,0))</f>
        <v>2.73</v>
      </c>
      <c r="K22" t="str">
        <f t="array" ref="K22">index(DB!W:W,match($B22,DB!$T:$T,0))</f>
        <v>OHL-150kV-TACSR 2X410mm (2730A)</v>
      </c>
      <c r="L22">
        <f t="shared" si="7"/>
        <v>0.06329998183</v>
      </c>
      <c r="M22">
        <f t="shared" si="8"/>
        <v>0.2581000182</v>
      </c>
    </row>
    <row r="23">
      <c r="A23" s="1" t="s">
        <v>2331</v>
      </c>
      <c r="B23" t="str">
        <f t="shared" ref="B23:E23" si="10">IF($B17&lt;&gt;"",B17,B11)</f>
        <v>ASAHI2-MNES5-1</v>
      </c>
      <c r="C23" s="135">
        <f t="shared" si="10"/>
        <v>1.35</v>
      </c>
      <c r="D23" s="40">
        <f t="shared" si="10"/>
        <v>0.3587611</v>
      </c>
      <c r="E23" s="40">
        <f t="shared" si="10"/>
        <v>76.21999</v>
      </c>
      <c r="G23" s="180">
        <f t="array" ref="G23">index(DB!AT:AT,match($B23,DB!$T:$T,0))</f>
        <v>0.085455</v>
      </c>
      <c r="H23" s="180">
        <f t="array" ref="H23">index(DB!AU:AU,match($B23,DB!$T:$T,0))</f>
        <v>0.348435</v>
      </c>
      <c r="I23" s="180">
        <f t="array" ref="I23">index(DB!AG:AG,match($B23,DB!$T:$T,0))</f>
        <v>1.35</v>
      </c>
      <c r="J23" s="180">
        <f t="array" ref="J23">index(DB!AQ:AQ,match($B23,DB!$T:$T,0))</f>
        <v>2.73</v>
      </c>
      <c r="K23" t="str">
        <f t="array" ref="K23">index(DB!W:W,match($B23,DB!$T:$T,0))</f>
        <v>OHL-150kV-TACSR 2X410mm (2730A)</v>
      </c>
      <c r="L23">
        <f t="shared" si="7"/>
        <v>0.0633</v>
      </c>
      <c r="M23">
        <f t="shared" si="8"/>
        <v>0.2581</v>
      </c>
    </row>
    <row r="24">
      <c r="C24" s="41"/>
      <c r="D24" s="41"/>
      <c r="E24" s="41"/>
    </row>
    <row r="25">
      <c r="C25" s="20" t="s">
        <v>4210</v>
      </c>
      <c r="D25" s="20" t="s">
        <v>4195</v>
      </c>
      <c r="E25" s="20" t="s">
        <v>4134</v>
      </c>
      <c r="F25" s="1" t="s">
        <v>4211</v>
      </c>
    </row>
    <row r="26">
      <c r="B26" s="1" t="s">
        <v>56</v>
      </c>
      <c r="E26" s="41" t="str">
        <f>B1</f>
        <v>MENES5</v>
      </c>
      <c r="F26" t="str">
        <f t="shared" ref="F26:F30" si="11">IF(C27=E26,C27,D27)</f>
        <v>KOPO</v>
      </c>
    </row>
    <row r="27">
      <c r="B27" s="1" t="s">
        <v>78</v>
      </c>
      <c r="C27" s="41" t="str">
        <f t="array" ref="C27">index(DB!X:X,match(B20,DB!T:T,0))</f>
        <v>RANGKASBITUNG5</v>
      </c>
      <c r="D27" s="41" t="str">
        <f t="array" ref="D27">index(DB!Z:Z,match(B20,DB!T:T,0))</f>
        <v>KOPO</v>
      </c>
      <c r="E27" s="20" t="str">
        <f t="shared" ref="E27:E28" si="12">IF(C27=E26,D27,C27)</f>
        <v>RANGKASBITUNG5</v>
      </c>
      <c r="F27" t="str">
        <f t="shared" si="11"/>
        <v>RANGKASBITUNG5</v>
      </c>
    </row>
    <row r="28">
      <c r="B28" s="1" t="s">
        <v>4212</v>
      </c>
      <c r="C28" s="41" t="str">
        <f t="array" ref="C28">index(DB!X:X,match(B21,DB!T:T,0))</f>
        <v>SAKETI5</v>
      </c>
      <c r="D28" s="41" t="str">
        <f t="array" ref="D28">index(DB!Z:Z,match(B21,DB!T:T,0))</f>
        <v>RANGKASBITUNG5</v>
      </c>
      <c r="E28" s="20" t="str">
        <f t="shared" si="12"/>
        <v>SAKETI5</v>
      </c>
      <c r="F28" t="str">
        <f t="shared" si="11"/>
        <v>ASAHIMAS 2</v>
      </c>
    </row>
    <row r="29">
      <c r="B29" s="1" t="s">
        <v>4213</v>
      </c>
      <c r="C29" s="41" t="str">
        <f t="array" ref="C29">index(DB!X:X,match(B22,DB!T:T,0))</f>
        <v>MENES5</v>
      </c>
      <c r="D29" s="41" t="str">
        <f t="array" ref="D29">index(DB!Z:Z,match(B22,DB!T:T,0))</f>
        <v>ASAHIMAS 2</v>
      </c>
      <c r="E29" s="20" t="str">
        <f>if(B21=B22,E28,IF(C29=E27,D29,C29))</f>
        <v>MENES5</v>
      </c>
      <c r="F29" t="str">
        <f t="shared" si="11"/>
        <v>MENES5</v>
      </c>
    </row>
    <row r="30">
      <c r="B30" s="1" t="s">
        <v>4214</v>
      </c>
      <c r="C30" s="41" t="str">
        <f t="array" ref="C30">index(DB!X:X,match(B23,DB!T:T,0))</f>
        <v>ASAHIMAS 2</v>
      </c>
      <c r="D30" s="41" t="str">
        <f t="array" ref="D30">index(DB!Z:Z,match(B23,DB!T:T,0))</f>
        <v>MENES5</v>
      </c>
      <c r="E30" s="20" t="str">
        <f>IF(C30=E29,D30,C30)</f>
        <v>ASAHIMAS 2</v>
      </c>
      <c r="F30" t="str">
        <f t="shared" si="11"/>
        <v/>
      </c>
    </row>
    <row r="31">
      <c r="C31" s="41"/>
      <c r="D31" s="41"/>
      <c r="E31" s="41"/>
    </row>
    <row r="32">
      <c r="C32" s="41"/>
      <c r="D32" s="41"/>
      <c r="E32" s="41"/>
    </row>
    <row r="33">
      <c r="C33" s="41"/>
      <c r="D33" s="41"/>
      <c r="E33" s="41"/>
    </row>
    <row r="34">
      <c r="C34" s="41"/>
      <c r="D34" s="41"/>
      <c r="E34" s="41"/>
    </row>
    <row r="35">
      <c r="C35" s="41"/>
      <c r="D35" s="41"/>
      <c r="E35" s="41"/>
    </row>
    <row r="36">
      <c r="C36" s="41"/>
      <c r="D36" s="41"/>
      <c r="E36" s="41"/>
    </row>
    <row r="37">
      <c r="C37" s="41"/>
      <c r="D37" s="41"/>
      <c r="E37" s="41"/>
    </row>
    <row r="38">
      <c r="C38" s="41"/>
      <c r="D38" s="41"/>
      <c r="E38" s="41"/>
    </row>
    <row r="39">
      <c r="C39" s="41"/>
      <c r="D39" s="41"/>
      <c r="E39" s="41"/>
    </row>
    <row r="40">
      <c r="C40" s="41"/>
      <c r="D40" s="41"/>
      <c r="E40" s="41"/>
    </row>
    <row r="41">
      <c r="C41" s="41"/>
      <c r="D41" s="41"/>
      <c r="E41" s="41"/>
    </row>
    <row r="42">
      <c r="C42" s="41"/>
      <c r="D42" s="41"/>
      <c r="E42" s="41"/>
    </row>
    <row r="43">
      <c r="C43" s="41"/>
      <c r="D43" s="41"/>
      <c r="E43" s="41"/>
    </row>
    <row r="44">
      <c r="C44" s="41"/>
      <c r="D44" s="41"/>
      <c r="E44" s="41"/>
    </row>
    <row r="45">
      <c r="C45" s="41"/>
      <c r="D45" s="41"/>
      <c r="E45" s="41"/>
    </row>
    <row r="46">
      <c r="C46" s="41"/>
      <c r="D46" s="41"/>
      <c r="E46" s="41"/>
    </row>
    <row r="47">
      <c r="C47" s="41"/>
      <c r="D47" s="41"/>
      <c r="E47" s="41"/>
    </row>
    <row r="48">
      <c r="C48" s="41"/>
      <c r="D48" s="41"/>
      <c r="E48" s="41"/>
    </row>
    <row r="49">
      <c r="C49" s="41"/>
      <c r="D49" s="41"/>
      <c r="E49" s="41"/>
    </row>
    <row r="50">
      <c r="C50" s="41"/>
      <c r="D50" s="41"/>
      <c r="E50" s="41"/>
    </row>
    <row r="51">
      <c r="C51" s="41"/>
      <c r="D51" s="41"/>
      <c r="E51" s="41"/>
    </row>
    <row r="52">
      <c r="C52" s="41"/>
      <c r="D52" s="41"/>
      <c r="E52" s="41"/>
    </row>
    <row r="53">
      <c r="C53" s="41"/>
      <c r="D53" s="41"/>
      <c r="E53" s="41"/>
    </row>
    <row r="54">
      <c r="C54" s="41"/>
      <c r="D54" s="41"/>
      <c r="E54" s="41"/>
    </row>
    <row r="55">
      <c r="C55" s="41"/>
      <c r="D55" s="41"/>
      <c r="E55" s="41"/>
    </row>
    <row r="56">
      <c r="C56" s="41"/>
      <c r="D56" s="41"/>
      <c r="E56" s="41"/>
    </row>
    <row r="57">
      <c r="C57" s="41"/>
      <c r="D57" s="41"/>
      <c r="E57" s="41"/>
    </row>
    <row r="58">
      <c r="C58" s="41"/>
      <c r="D58" s="41"/>
      <c r="E58" s="41"/>
    </row>
    <row r="59">
      <c r="C59" s="41"/>
      <c r="D59" s="41"/>
      <c r="E59" s="41"/>
    </row>
    <row r="60">
      <c r="C60" s="41"/>
      <c r="D60" s="41"/>
      <c r="E60" s="41"/>
    </row>
    <row r="61">
      <c r="C61" s="41"/>
      <c r="D61" s="41"/>
      <c r="E61" s="41"/>
    </row>
    <row r="62">
      <c r="C62" s="41"/>
      <c r="D62" s="41"/>
      <c r="E62" s="41"/>
    </row>
    <row r="63">
      <c r="C63" s="41"/>
      <c r="D63" s="41"/>
      <c r="E63" s="41"/>
    </row>
    <row r="64">
      <c r="C64" s="41"/>
      <c r="D64" s="41"/>
      <c r="E64" s="41"/>
    </row>
    <row r="65">
      <c r="C65" s="41"/>
      <c r="D65" s="41"/>
      <c r="E65" s="41"/>
    </row>
    <row r="66">
      <c r="C66" s="41"/>
      <c r="D66" s="41"/>
      <c r="E66" s="41"/>
    </row>
    <row r="67">
      <c r="C67" s="41"/>
      <c r="D67" s="41"/>
      <c r="E67" s="41"/>
    </row>
    <row r="68">
      <c r="C68" s="41"/>
      <c r="D68" s="41"/>
      <c r="E68" s="41"/>
    </row>
    <row r="69">
      <c r="C69" s="41"/>
      <c r="D69" s="41"/>
      <c r="E69" s="41"/>
    </row>
    <row r="70">
      <c r="C70" s="41"/>
      <c r="D70" s="41"/>
      <c r="E70" s="41"/>
    </row>
    <row r="71">
      <c r="C71" s="41"/>
      <c r="D71" s="41"/>
      <c r="E71" s="41"/>
    </row>
    <row r="72">
      <c r="C72" s="41"/>
      <c r="D72" s="41"/>
      <c r="E72" s="41"/>
    </row>
    <row r="73">
      <c r="C73" s="41"/>
      <c r="D73" s="41"/>
      <c r="E73" s="41"/>
    </row>
    <row r="74">
      <c r="C74" s="41"/>
      <c r="D74" s="41"/>
      <c r="E74" s="41"/>
    </row>
    <row r="75">
      <c r="C75" s="41"/>
      <c r="D75" s="41"/>
      <c r="E75" s="41"/>
    </row>
    <row r="76">
      <c r="C76" s="41"/>
      <c r="D76" s="41"/>
      <c r="E76" s="41"/>
    </row>
    <row r="77">
      <c r="C77" s="41"/>
      <c r="D77" s="41"/>
      <c r="E77" s="41"/>
    </row>
    <row r="78">
      <c r="C78" s="41"/>
      <c r="D78" s="41"/>
      <c r="E78" s="41"/>
    </row>
    <row r="79">
      <c r="C79" s="41"/>
      <c r="D79" s="41"/>
      <c r="E79" s="41"/>
    </row>
    <row r="80">
      <c r="C80" s="41"/>
      <c r="D80" s="41"/>
      <c r="E80" s="41"/>
    </row>
    <row r="81">
      <c r="C81" s="41"/>
      <c r="D81" s="41"/>
      <c r="E81" s="41"/>
    </row>
    <row r="82">
      <c r="C82" s="41"/>
      <c r="D82" s="41"/>
      <c r="E82" s="41"/>
    </row>
    <row r="83">
      <c r="C83" s="41"/>
      <c r="D83" s="41"/>
      <c r="E83" s="41"/>
    </row>
    <row r="84">
      <c r="C84" s="41"/>
      <c r="D84" s="41"/>
      <c r="E84" s="41"/>
    </row>
    <row r="85">
      <c r="C85" s="41"/>
      <c r="D85" s="41"/>
      <c r="E85" s="41"/>
    </row>
    <row r="86">
      <c r="C86" s="41"/>
      <c r="D86" s="41"/>
      <c r="E86" s="41"/>
    </row>
    <row r="87">
      <c r="C87" s="41"/>
      <c r="D87" s="41"/>
      <c r="E87" s="41"/>
    </row>
    <row r="88">
      <c r="C88" s="41"/>
      <c r="D88" s="41"/>
      <c r="E88" s="41"/>
    </row>
    <row r="89">
      <c r="C89" s="41"/>
      <c r="D89" s="41"/>
      <c r="E89" s="41"/>
    </row>
    <row r="90">
      <c r="C90" s="41"/>
      <c r="D90" s="41"/>
      <c r="E90" s="41"/>
    </row>
    <row r="91">
      <c r="C91" s="41"/>
      <c r="D91" s="41"/>
      <c r="E91" s="41"/>
    </row>
    <row r="92">
      <c r="C92" s="41"/>
      <c r="D92" s="41"/>
      <c r="E92" s="41"/>
    </row>
    <row r="93">
      <c r="C93" s="41"/>
      <c r="D93" s="41"/>
      <c r="E93" s="41"/>
    </row>
    <row r="94">
      <c r="C94" s="41"/>
      <c r="D94" s="41"/>
      <c r="E94" s="41"/>
    </row>
    <row r="95">
      <c r="C95" s="41"/>
      <c r="D95" s="41"/>
      <c r="E95" s="41"/>
    </row>
    <row r="96">
      <c r="C96" s="41"/>
      <c r="D96" s="41"/>
      <c r="E96" s="41"/>
    </row>
    <row r="97">
      <c r="C97" s="41"/>
      <c r="D97" s="41"/>
      <c r="E97" s="41"/>
    </row>
    <row r="98">
      <c r="C98" s="41"/>
      <c r="D98" s="41"/>
      <c r="E98" s="41"/>
    </row>
    <row r="99">
      <c r="C99" s="41"/>
      <c r="D99" s="41"/>
      <c r="E99" s="41"/>
    </row>
    <row r="100">
      <c r="C100" s="41"/>
      <c r="D100" s="41"/>
      <c r="E100" s="41"/>
    </row>
    <row r="101">
      <c r="C101" s="41"/>
      <c r="D101" s="41"/>
      <c r="E101" s="41"/>
    </row>
    <row r="102">
      <c r="C102" s="41"/>
      <c r="D102" s="41"/>
      <c r="E102" s="41"/>
    </row>
    <row r="103">
      <c r="C103" s="41"/>
      <c r="D103" s="41"/>
      <c r="E103" s="41"/>
    </row>
    <row r="104">
      <c r="C104" s="41"/>
      <c r="D104" s="41"/>
      <c r="E104" s="41"/>
    </row>
    <row r="105">
      <c r="C105" s="41"/>
      <c r="D105" s="41"/>
      <c r="E105" s="41"/>
    </row>
    <row r="106">
      <c r="C106" s="41"/>
      <c r="D106" s="41"/>
      <c r="E106" s="41"/>
    </row>
    <row r="107">
      <c r="C107" s="41"/>
      <c r="D107" s="41"/>
      <c r="E107" s="41"/>
    </row>
    <row r="108">
      <c r="C108" s="41"/>
      <c r="D108" s="41"/>
      <c r="E108" s="41"/>
    </row>
    <row r="109">
      <c r="C109" s="41"/>
      <c r="D109" s="41"/>
      <c r="E109" s="41"/>
    </row>
    <row r="110">
      <c r="C110" s="41"/>
      <c r="D110" s="41"/>
      <c r="E110" s="41"/>
    </row>
    <row r="111">
      <c r="C111" s="41"/>
      <c r="D111" s="41"/>
      <c r="E111" s="41"/>
    </row>
    <row r="112">
      <c r="C112" s="41"/>
      <c r="D112" s="41"/>
      <c r="E112" s="41"/>
    </row>
    <row r="113">
      <c r="C113" s="41"/>
      <c r="D113" s="41"/>
      <c r="E113" s="41"/>
    </row>
    <row r="114">
      <c r="C114" s="41"/>
      <c r="D114" s="41"/>
      <c r="E114" s="41"/>
    </row>
    <row r="115">
      <c r="C115" s="41"/>
      <c r="D115" s="41"/>
      <c r="E115" s="41"/>
    </row>
    <row r="116">
      <c r="C116" s="41"/>
      <c r="D116" s="41"/>
      <c r="E116" s="41"/>
    </row>
    <row r="117">
      <c r="C117" s="41"/>
      <c r="D117" s="41"/>
      <c r="E117" s="41"/>
    </row>
    <row r="118">
      <c r="C118" s="41"/>
      <c r="D118" s="41"/>
      <c r="E118" s="41"/>
    </row>
    <row r="119">
      <c r="C119" s="41"/>
      <c r="D119" s="41"/>
      <c r="E119" s="41"/>
    </row>
    <row r="120">
      <c r="C120" s="41"/>
      <c r="D120" s="41"/>
      <c r="E120" s="41"/>
    </row>
    <row r="121">
      <c r="C121" s="41"/>
      <c r="D121" s="41"/>
      <c r="E121" s="41"/>
    </row>
    <row r="122">
      <c r="C122" s="41"/>
      <c r="D122" s="41"/>
      <c r="E122" s="41"/>
    </row>
    <row r="123">
      <c r="C123" s="41"/>
      <c r="D123" s="41"/>
      <c r="E123" s="41"/>
    </row>
    <row r="124">
      <c r="C124" s="41"/>
      <c r="D124" s="41"/>
      <c r="E124" s="41"/>
    </row>
    <row r="125">
      <c r="C125" s="41"/>
      <c r="D125" s="41"/>
      <c r="E125" s="41"/>
    </row>
    <row r="126">
      <c r="C126" s="41"/>
      <c r="D126" s="41"/>
      <c r="E126" s="41"/>
    </row>
    <row r="127">
      <c r="C127" s="41"/>
      <c r="D127" s="41"/>
      <c r="E127" s="41"/>
    </row>
    <row r="128">
      <c r="C128" s="41"/>
      <c r="D128" s="41"/>
      <c r="E128" s="41"/>
    </row>
    <row r="129">
      <c r="C129" s="41"/>
      <c r="D129" s="41"/>
      <c r="E129" s="41"/>
    </row>
    <row r="130">
      <c r="C130" s="41"/>
      <c r="D130" s="41"/>
      <c r="E130" s="41"/>
    </row>
    <row r="131">
      <c r="C131" s="41"/>
      <c r="D131" s="41"/>
      <c r="E131" s="41"/>
    </row>
    <row r="132">
      <c r="C132" s="41"/>
      <c r="D132" s="41"/>
      <c r="E132" s="41"/>
    </row>
    <row r="133">
      <c r="C133" s="41"/>
      <c r="D133" s="41"/>
      <c r="E133" s="41"/>
    </row>
    <row r="134">
      <c r="C134" s="41"/>
      <c r="D134" s="41"/>
      <c r="E134" s="41"/>
    </row>
    <row r="135">
      <c r="C135" s="41"/>
      <c r="D135" s="41"/>
      <c r="E135" s="41"/>
    </row>
    <row r="136">
      <c r="C136" s="41"/>
      <c r="D136" s="41"/>
      <c r="E136" s="41"/>
    </row>
    <row r="137">
      <c r="C137" s="41"/>
      <c r="D137" s="41"/>
      <c r="E137" s="41"/>
    </row>
    <row r="138">
      <c r="C138" s="41"/>
      <c r="D138" s="41"/>
      <c r="E138" s="41"/>
    </row>
    <row r="139">
      <c r="C139" s="41"/>
      <c r="D139" s="41"/>
      <c r="E139" s="41"/>
    </row>
    <row r="140">
      <c r="C140" s="41"/>
      <c r="D140" s="41"/>
      <c r="E140" s="41"/>
    </row>
    <row r="141">
      <c r="C141" s="41"/>
      <c r="D141" s="41"/>
      <c r="E141" s="41"/>
    </row>
    <row r="142">
      <c r="C142" s="41"/>
      <c r="D142" s="41"/>
      <c r="E142" s="41"/>
    </row>
    <row r="143">
      <c r="C143" s="41"/>
      <c r="D143" s="41"/>
      <c r="E143" s="41"/>
    </row>
    <row r="144">
      <c r="C144" s="41"/>
      <c r="D144" s="41"/>
      <c r="E144" s="41"/>
    </row>
    <row r="145">
      <c r="C145" s="41"/>
      <c r="D145" s="41"/>
      <c r="E145" s="41"/>
    </row>
    <row r="146">
      <c r="C146" s="41"/>
      <c r="D146" s="41"/>
      <c r="E146" s="41"/>
    </row>
    <row r="147">
      <c r="C147" s="41"/>
      <c r="D147" s="41"/>
      <c r="E147" s="41"/>
    </row>
    <row r="148">
      <c r="C148" s="41"/>
      <c r="D148" s="41"/>
      <c r="E148" s="41"/>
    </row>
    <row r="149">
      <c r="C149" s="41"/>
      <c r="D149" s="41"/>
      <c r="E149" s="41"/>
    </row>
    <row r="150">
      <c r="C150" s="41"/>
      <c r="D150" s="41"/>
      <c r="E150" s="41"/>
    </row>
    <row r="151">
      <c r="C151" s="41"/>
      <c r="D151" s="41"/>
      <c r="E151" s="41"/>
    </row>
    <row r="152">
      <c r="C152" s="41"/>
      <c r="D152" s="41"/>
      <c r="E152" s="41"/>
    </row>
    <row r="153">
      <c r="C153" s="41"/>
      <c r="D153" s="41"/>
      <c r="E153" s="41"/>
    </row>
    <row r="154">
      <c r="C154" s="41"/>
      <c r="D154" s="41"/>
      <c r="E154" s="41"/>
    </row>
    <row r="155">
      <c r="C155" s="41"/>
      <c r="D155" s="41"/>
      <c r="E155" s="41"/>
    </row>
    <row r="156">
      <c r="C156" s="41"/>
      <c r="D156" s="41"/>
      <c r="E156" s="41"/>
    </row>
    <row r="157">
      <c r="C157" s="41"/>
      <c r="D157" s="41"/>
      <c r="E157" s="41"/>
    </row>
    <row r="158">
      <c r="C158" s="41"/>
      <c r="D158" s="41"/>
      <c r="E158" s="41"/>
    </row>
    <row r="159">
      <c r="C159" s="41"/>
      <c r="D159" s="41"/>
      <c r="E159" s="41"/>
    </row>
    <row r="160">
      <c r="C160" s="41"/>
      <c r="D160" s="41"/>
      <c r="E160" s="41"/>
    </row>
    <row r="161">
      <c r="C161" s="41"/>
      <c r="D161" s="41"/>
      <c r="E161" s="41"/>
    </row>
    <row r="162">
      <c r="C162" s="41"/>
      <c r="D162" s="41"/>
      <c r="E162" s="41"/>
    </row>
    <row r="163">
      <c r="C163" s="41"/>
      <c r="D163" s="41"/>
      <c r="E163" s="41"/>
    </row>
    <row r="164">
      <c r="C164" s="41"/>
      <c r="D164" s="41"/>
      <c r="E164" s="41"/>
    </row>
    <row r="165">
      <c r="C165" s="41"/>
      <c r="D165" s="41"/>
      <c r="E165" s="41"/>
    </row>
    <row r="166">
      <c r="C166" s="41"/>
      <c r="D166" s="41"/>
      <c r="E166" s="41"/>
    </row>
    <row r="167">
      <c r="C167" s="41"/>
      <c r="D167" s="41"/>
      <c r="E167" s="41"/>
    </row>
    <row r="168">
      <c r="C168" s="41"/>
      <c r="D168" s="41"/>
      <c r="E168" s="41"/>
    </row>
    <row r="169">
      <c r="C169" s="41"/>
      <c r="D169" s="41"/>
      <c r="E169" s="41"/>
    </row>
    <row r="170">
      <c r="C170" s="41"/>
      <c r="D170" s="41"/>
      <c r="E170" s="41"/>
    </row>
    <row r="171">
      <c r="C171" s="41"/>
      <c r="D171" s="41"/>
      <c r="E171" s="41"/>
    </row>
    <row r="172">
      <c r="C172" s="41"/>
      <c r="D172" s="41"/>
      <c r="E172" s="41"/>
    </row>
    <row r="173">
      <c r="C173" s="41"/>
      <c r="D173" s="41"/>
      <c r="E173" s="41"/>
    </row>
    <row r="174">
      <c r="C174" s="41"/>
      <c r="D174" s="41"/>
      <c r="E174" s="41"/>
    </row>
    <row r="175">
      <c r="C175" s="41"/>
      <c r="D175" s="41"/>
      <c r="E175" s="41"/>
    </row>
    <row r="176">
      <c r="C176" s="41"/>
      <c r="D176" s="41"/>
      <c r="E176" s="41"/>
    </row>
    <row r="177">
      <c r="C177" s="41"/>
      <c r="D177" s="41"/>
      <c r="E177" s="41"/>
    </row>
    <row r="178">
      <c r="C178" s="41"/>
      <c r="D178" s="41"/>
      <c r="E178" s="41"/>
    </row>
    <row r="179">
      <c r="C179" s="41"/>
      <c r="D179" s="41"/>
      <c r="E179" s="41"/>
    </row>
    <row r="180">
      <c r="C180" s="41"/>
      <c r="D180" s="41"/>
      <c r="E180" s="41"/>
    </row>
    <row r="181">
      <c r="C181" s="41"/>
      <c r="D181" s="41"/>
      <c r="E181" s="41"/>
    </row>
    <row r="182">
      <c r="C182" s="41"/>
      <c r="D182" s="41"/>
      <c r="E182" s="41"/>
    </row>
    <row r="183">
      <c r="C183" s="41"/>
      <c r="D183" s="41"/>
      <c r="E183" s="41"/>
    </row>
    <row r="184">
      <c r="C184" s="41"/>
      <c r="D184" s="41"/>
      <c r="E184" s="41"/>
    </row>
    <row r="185">
      <c r="C185" s="41"/>
      <c r="D185" s="41"/>
      <c r="E185" s="41"/>
    </row>
    <row r="186">
      <c r="C186" s="41"/>
      <c r="D186" s="41"/>
      <c r="E186" s="41"/>
    </row>
    <row r="187">
      <c r="C187" s="41"/>
      <c r="D187" s="41"/>
      <c r="E187" s="41"/>
    </row>
    <row r="188">
      <c r="C188" s="41"/>
      <c r="D188" s="41"/>
      <c r="E188" s="41"/>
    </row>
    <row r="189">
      <c r="C189" s="41"/>
      <c r="D189" s="41"/>
      <c r="E189" s="41"/>
    </row>
    <row r="190">
      <c r="C190" s="41"/>
      <c r="D190" s="41"/>
      <c r="E190" s="41"/>
    </row>
    <row r="191">
      <c r="C191" s="41"/>
      <c r="D191" s="41"/>
      <c r="E191" s="41"/>
    </row>
    <row r="192">
      <c r="C192" s="41"/>
      <c r="D192" s="41"/>
      <c r="E192" s="41"/>
    </row>
    <row r="193">
      <c r="C193" s="41"/>
      <c r="D193" s="41"/>
      <c r="E193" s="41"/>
    </row>
    <row r="194">
      <c r="C194" s="41"/>
      <c r="D194" s="41"/>
      <c r="E194" s="41"/>
    </row>
    <row r="195">
      <c r="C195" s="41"/>
      <c r="D195" s="41"/>
      <c r="E195" s="41"/>
    </row>
    <row r="196">
      <c r="C196" s="41"/>
      <c r="D196" s="41"/>
      <c r="E196" s="41"/>
    </row>
    <row r="197">
      <c r="C197" s="41"/>
      <c r="D197" s="41"/>
      <c r="E197" s="41"/>
    </row>
    <row r="198">
      <c r="C198" s="41"/>
      <c r="D198" s="41"/>
      <c r="E198" s="41"/>
    </row>
    <row r="199">
      <c r="C199" s="41"/>
      <c r="D199" s="41"/>
      <c r="E199" s="41"/>
    </row>
    <row r="200">
      <c r="C200" s="41"/>
      <c r="D200" s="41"/>
      <c r="E200" s="41"/>
    </row>
    <row r="201">
      <c r="C201" s="41"/>
      <c r="D201" s="41"/>
      <c r="E201" s="41"/>
    </row>
    <row r="202">
      <c r="C202" s="41"/>
      <c r="D202" s="41"/>
      <c r="E202" s="41"/>
    </row>
    <row r="203">
      <c r="C203" s="41"/>
      <c r="D203" s="41"/>
      <c r="E203" s="41"/>
    </row>
    <row r="204">
      <c r="C204" s="41"/>
      <c r="D204" s="41"/>
      <c r="E204" s="41"/>
    </row>
    <row r="205">
      <c r="C205" s="41"/>
      <c r="D205" s="41"/>
      <c r="E205" s="41"/>
    </row>
    <row r="206">
      <c r="C206" s="41"/>
      <c r="D206" s="41"/>
      <c r="E206" s="41"/>
    </row>
    <row r="207">
      <c r="C207" s="41"/>
      <c r="D207" s="41"/>
      <c r="E207" s="41"/>
    </row>
    <row r="208">
      <c r="C208" s="41"/>
      <c r="D208" s="41"/>
      <c r="E208" s="41"/>
    </row>
    <row r="209">
      <c r="C209" s="41"/>
      <c r="D209" s="41"/>
      <c r="E209" s="41"/>
    </row>
    <row r="210">
      <c r="C210" s="41"/>
      <c r="D210" s="41"/>
      <c r="E210" s="41"/>
    </row>
    <row r="211">
      <c r="C211" s="41"/>
      <c r="D211" s="41"/>
      <c r="E211" s="41"/>
    </row>
    <row r="212">
      <c r="C212" s="41"/>
      <c r="D212" s="41"/>
      <c r="E212" s="41"/>
    </row>
    <row r="213">
      <c r="C213" s="41"/>
      <c r="D213" s="41"/>
      <c r="E213" s="41"/>
    </row>
    <row r="214">
      <c r="C214" s="41"/>
      <c r="D214" s="41"/>
      <c r="E214" s="41"/>
    </row>
    <row r="215">
      <c r="C215" s="41"/>
      <c r="D215" s="41"/>
      <c r="E215" s="41"/>
    </row>
    <row r="216">
      <c r="C216" s="41"/>
      <c r="D216" s="41"/>
      <c r="E216" s="41"/>
    </row>
    <row r="217">
      <c r="C217" s="41"/>
      <c r="D217" s="41"/>
      <c r="E217" s="41"/>
    </row>
    <row r="218">
      <c r="C218" s="41"/>
      <c r="D218" s="41"/>
      <c r="E218" s="41"/>
    </row>
    <row r="219">
      <c r="C219" s="41"/>
      <c r="D219" s="41"/>
      <c r="E219" s="41"/>
    </row>
    <row r="220">
      <c r="C220" s="41"/>
      <c r="D220" s="41"/>
      <c r="E220" s="41"/>
    </row>
    <row r="221">
      <c r="C221" s="41"/>
      <c r="D221" s="41"/>
      <c r="E221" s="41"/>
    </row>
    <row r="222">
      <c r="C222" s="41"/>
      <c r="D222" s="41"/>
      <c r="E222" s="41"/>
    </row>
    <row r="223">
      <c r="C223" s="41"/>
      <c r="D223" s="41"/>
      <c r="E223" s="41"/>
    </row>
    <row r="224">
      <c r="C224" s="41"/>
      <c r="D224" s="41"/>
      <c r="E224" s="41"/>
    </row>
    <row r="225">
      <c r="C225" s="41"/>
      <c r="D225" s="41"/>
      <c r="E225" s="41"/>
    </row>
    <row r="226">
      <c r="C226" s="41"/>
      <c r="D226" s="41"/>
      <c r="E226" s="41"/>
    </row>
    <row r="227">
      <c r="C227" s="41"/>
      <c r="D227" s="41"/>
      <c r="E227" s="41"/>
    </row>
    <row r="228">
      <c r="C228" s="41"/>
      <c r="D228" s="41"/>
      <c r="E228" s="41"/>
    </row>
    <row r="229">
      <c r="C229" s="41"/>
      <c r="D229" s="41"/>
      <c r="E229" s="41"/>
    </row>
    <row r="230">
      <c r="C230" s="41"/>
      <c r="D230" s="41"/>
      <c r="E230" s="41"/>
    </row>
    <row r="231">
      <c r="C231" s="41"/>
      <c r="D231" s="41"/>
      <c r="E231" s="41"/>
    </row>
    <row r="232">
      <c r="C232" s="41"/>
      <c r="D232" s="41"/>
      <c r="E232" s="41"/>
    </row>
    <row r="233">
      <c r="C233" s="41"/>
      <c r="D233" s="41"/>
      <c r="E233" s="41"/>
    </row>
    <row r="234">
      <c r="C234" s="41"/>
      <c r="D234" s="41"/>
      <c r="E234" s="41"/>
    </row>
    <row r="235">
      <c r="C235" s="41"/>
      <c r="D235" s="41"/>
      <c r="E235" s="41"/>
    </row>
    <row r="236">
      <c r="C236" s="41"/>
      <c r="D236" s="41"/>
      <c r="E236" s="41"/>
    </row>
    <row r="237">
      <c r="C237" s="41"/>
      <c r="D237" s="41"/>
      <c r="E237" s="41"/>
    </row>
    <row r="238">
      <c r="C238" s="41"/>
      <c r="D238" s="41"/>
      <c r="E238" s="41"/>
    </row>
    <row r="239">
      <c r="C239" s="41"/>
      <c r="D239" s="41"/>
      <c r="E239" s="41"/>
    </row>
    <row r="240">
      <c r="C240" s="41"/>
      <c r="D240" s="41"/>
      <c r="E240" s="41"/>
    </row>
    <row r="241">
      <c r="C241" s="41"/>
      <c r="D241" s="41"/>
      <c r="E241" s="41"/>
    </row>
    <row r="242">
      <c r="C242" s="41"/>
      <c r="D242" s="41"/>
      <c r="E242" s="41"/>
    </row>
    <row r="243">
      <c r="C243" s="41"/>
      <c r="D243" s="41"/>
      <c r="E243" s="41"/>
    </row>
    <row r="244">
      <c r="C244" s="41"/>
      <c r="D244" s="41"/>
      <c r="E244" s="41"/>
    </row>
    <row r="245">
      <c r="C245" s="41"/>
      <c r="D245" s="41"/>
      <c r="E245" s="41"/>
    </row>
    <row r="246">
      <c r="C246" s="41"/>
      <c r="D246" s="41"/>
      <c r="E246" s="41"/>
    </row>
    <row r="247">
      <c r="C247" s="41"/>
      <c r="D247" s="41"/>
      <c r="E247" s="41"/>
    </row>
    <row r="248">
      <c r="C248" s="41"/>
      <c r="D248" s="41"/>
      <c r="E248" s="41"/>
    </row>
    <row r="249">
      <c r="C249" s="41"/>
      <c r="D249" s="41"/>
      <c r="E249" s="41"/>
    </row>
    <row r="250">
      <c r="C250" s="41"/>
      <c r="D250" s="41"/>
      <c r="E250" s="41"/>
    </row>
    <row r="251">
      <c r="C251" s="41"/>
      <c r="D251" s="41"/>
      <c r="E251" s="41"/>
    </row>
    <row r="252">
      <c r="C252" s="41"/>
      <c r="D252" s="41"/>
      <c r="E252" s="41"/>
    </row>
    <row r="253">
      <c r="C253" s="41"/>
      <c r="D253" s="41"/>
      <c r="E253" s="41"/>
    </row>
    <row r="254">
      <c r="C254" s="41"/>
      <c r="D254" s="41"/>
      <c r="E254" s="41"/>
    </row>
    <row r="255">
      <c r="C255" s="41"/>
      <c r="D255" s="41"/>
      <c r="E255" s="41"/>
    </row>
    <row r="256">
      <c r="C256" s="41"/>
      <c r="D256" s="41"/>
      <c r="E256" s="41"/>
    </row>
    <row r="257">
      <c r="C257" s="41"/>
      <c r="D257" s="41"/>
      <c r="E257" s="41"/>
    </row>
    <row r="258">
      <c r="C258" s="41"/>
      <c r="D258" s="41"/>
      <c r="E258" s="41"/>
    </row>
    <row r="259">
      <c r="C259" s="41"/>
      <c r="D259" s="41"/>
      <c r="E259" s="41"/>
    </row>
    <row r="260">
      <c r="C260" s="41"/>
      <c r="D260" s="41"/>
      <c r="E260" s="41"/>
    </row>
    <row r="261">
      <c r="C261" s="41"/>
      <c r="D261" s="41"/>
      <c r="E261" s="41"/>
    </row>
    <row r="262">
      <c r="C262" s="41"/>
      <c r="D262" s="41"/>
      <c r="E262" s="41"/>
    </row>
    <row r="263">
      <c r="C263" s="41"/>
      <c r="D263" s="41"/>
      <c r="E263" s="41"/>
    </row>
    <row r="264">
      <c r="C264" s="41"/>
      <c r="D264" s="41"/>
      <c r="E264" s="41"/>
    </row>
    <row r="265">
      <c r="C265" s="41"/>
      <c r="D265" s="41"/>
      <c r="E265" s="41"/>
    </row>
    <row r="266">
      <c r="C266" s="41"/>
      <c r="D266" s="41"/>
      <c r="E266" s="41"/>
    </row>
    <row r="267">
      <c r="C267" s="41"/>
      <c r="D267" s="41"/>
      <c r="E267" s="41"/>
    </row>
    <row r="268">
      <c r="C268" s="41"/>
      <c r="D268" s="41"/>
      <c r="E268" s="41"/>
    </row>
    <row r="269">
      <c r="C269" s="41"/>
      <c r="D269" s="41"/>
      <c r="E269" s="41"/>
    </row>
    <row r="270">
      <c r="C270" s="41"/>
      <c r="D270" s="41"/>
      <c r="E270" s="41"/>
    </row>
    <row r="271">
      <c r="C271" s="41"/>
      <c r="D271" s="41"/>
      <c r="E271" s="41"/>
    </row>
    <row r="272">
      <c r="C272" s="41"/>
      <c r="D272" s="41"/>
      <c r="E272" s="41"/>
    </row>
    <row r="273">
      <c r="C273" s="41"/>
      <c r="D273" s="41"/>
      <c r="E273" s="41"/>
    </row>
    <row r="274">
      <c r="C274" s="41"/>
      <c r="D274" s="41"/>
      <c r="E274" s="41"/>
    </row>
    <row r="275">
      <c r="C275" s="41"/>
      <c r="D275" s="41"/>
      <c r="E275" s="41"/>
    </row>
    <row r="276">
      <c r="C276" s="41"/>
      <c r="D276" s="41"/>
      <c r="E276" s="41"/>
    </row>
    <row r="277">
      <c r="C277" s="41"/>
      <c r="D277" s="41"/>
      <c r="E277" s="41"/>
    </row>
    <row r="278">
      <c r="C278" s="41"/>
      <c r="D278" s="41"/>
      <c r="E278" s="41"/>
    </row>
    <row r="279">
      <c r="C279" s="41"/>
      <c r="D279" s="41"/>
      <c r="E279" s="41"/>
    </row>
    <row r="280">
      <c r="C280" s="41"/>
      <c r="D280" s="41"/>
      <c r="E280" s="41"/>
    </row>
    <row r="281">
      <c r="C281" s="41"/>
      <c r="D281" s="41"/>
      <c r="E281" s="41"/>
    </row>
    <row r="282">
      <c r="C282" s="41"/>
      <c r="D282" s="41"/>
      <c r="E282" s="41"/>
    </row>
    <row r="283">
      <c r="C283" s="41"/>
      <c r="D283" s="41"/>
      <c r="E283" s="41"/>
    </row>
    <row r="284">
      <c r="C284" s="41"/>
      <c r="D284" s="41"/>
      <c r="E284" s="41"/>
    </row>
    <row r="285">
      <c r="C285" s="41"/>
      <c r="D285" s="41"/>
      <c r="E285" s="41"/>
    </row>
    <row r="286">
      <c r="C286" s="41"/>
      <c r="D286" s="41"/>
      <c r="E286" s="41"/>
    </row>
    <row r="287">
      <c r="C287" s="41"/>
      <c r="D287" s="41"/>
      <c r="E287" s="41"/>
    </row>
    <row r="288">
      <c r="C288" s="41"/>
      <c r="D288" s="41"/>
      <c r="E288" s="41"/>
    </row>
    <row r="289">
      <c r="C289" s="41"/>
      <c r="D289" s="41"/>
      <c r="E289" s="41"/>
    </row>
    <row r="290">
      <c r="C290" s="41"/>
      <c r="D290" s="41"/>
      <c r="E290" s="41"/>
    </row>
    <row r="291">
      <c r="C291" s="41"/>
      <c r="D291" s="41"/>
      <c r="E291" s="41"/>
    </row>
    <row r="292">
      <c r="C292" s="41"/>
      <c r="D292" s="41"/>
      <c r="E292" s="41"/>
    </row>
    <row r="293">
      <c r="C293" s="41"/>
      <c r="D293" s="41"/>
      <c r="E293" s="41"/>
    </row>
    <row r="294">
      <c r="C294" s="41"/>
      <c r="D294" s="41"/>
      <c r="E294" s="41"/>
    </row>
    <row r="295">
      <c r="C295" s="41"/>
      <c r="D295" s="41"/>
      <c r="E295" s="41"/>
    </row>
    <row r="296">
      <c r="C296" s="41"/>
      <c r="D296" s="41"/>
      <c r="E296" s="41"/>
    </row>
    <row r="297">
      <c r="C297" s="41"/>
      <c r="D297" s="41"/>
      <c r="E297" s="41"/>
    </row>
    <row r="298">
      <c r="C298" s="41"/>
      <c r="D298" s="41"/>
      <c r="E298" s="41"/>
    </row>
    <row r="299">
      <c r="C299" s="41"/>
      <c r="D299" s="41"/>
      <c r="E299" s="41"/>
    </row>
    <row r="300">
      <c r="C300" s="41"/>
      <c r="D300" s="41"/>
      <c r="E300" s="41"/>
    </row>
    <row r="301">
      <c r="C301" s="41"/>
      <c r="D301" s="41"/>
      <c r="E301" s="41"/>
    </row>
    <row r="302">
      <c r="C302" s="41"/>
      <c r="D302" s="41"/>
      <c r="E302" s="41"/>
    </row>
    <row r="303">
      <c r="C303" s="41"/>
      <c r="D303" s="41"/>
      <c r="E303" s="41"/>
    </row>
    <row r="304">
      <c r="C304" s="41"/>
      <c r="D304" s="41"/>
      <c r="E304" s="41"/>
    </row>
    <row r="305">
      <c r="C305" s="41"/>
      <c r="D305" s="41"/>
      <c r="E305" s="41"/>
    </row>
    <row r="306">
      <c r="C306" s="41"/>
      <c r="D306" s="41"/>
      <c r="E306" s="41"/>
    </row>
    <row r="307">
      <c r="C307" s="41"/>
      <c r="D307" s="41"/>
      <c r="E307" s="41"/>
    </row>
    <row r="308">
      <c r="C308" s="41"/>
      <c r="D308" s="41"/>
      <c r="E308" s="41"/>
    </row>
    <row r="309">
      <c r="C309" s="41"/>
      <c r="D309" s="41"/>
      <c r="E309" s="41"/>
    </row>
    <row r="310">
      <c r="C310" s="41"/>
      <c r="D310" s="41"/>
      <c r="E310" s="41"/>
    </row>
    <row r="311">
      <c r="C311" s="41"/>
      <c r="D311" s="41"/>
      <c r="E311" s="41"/>
    </row>
    <row r="312">
      <c r="C312" s="41"/>
      <c r="D312" s="41"/>
      <c r="E312" s="41"/>
    </row>
    <row r="313">
      <c r="C313" s="41"/>
      <c r="D313" s="41"/>
      <c r="E313" s="41"/>
    </row>
    <row r="314">
      <c r="C314" s="41"/>
      <c r="D314" s="41"/>
      <c r="E314" s="41"/>
    </row>
    <row r="315">
      <c r="C315" s="41"/>
      <c r="D315" s="41"/>
      <c r="E315" s="41"/>
    </row>
    <row r="316">
      <c r="C316" s="41"/>
      <c r="D316" s="41"/>
      <c r="E316" s="41"/>
    </row>
    <row r="317">
      <c r="C317" s="41"/>
      <c r="D317" s="41"/>
      <c r="E317" s="41"/>
    </row>
    <row r="318">
      <c r="C318" s="41"/>
      <c r="D318" s="41"/>
      <c r="E318" s="41"/>
    </row>
    <row r="319">
      <c r="C319" s="41"/>
      <c r="D319" s="41"/>
      <c r="E319" s="41"/>
    </row>
    <row r="320">
      <c r="C320" s="41"/>
      <c r="D320" s="41"/>
      <c r="E320" s="41"/>
    </row>
    <row r="321">
      <c r="C321" s="41"/>
      <c r="D321" s="41"/>
      <c r="E321" s="41"/>
    </row>
    <row r="322">
      <c r="C322" s="41"/>
      <c r="D322" s="41"/>
      <c r="E322" s="41"/>
    </row>
    <row r="323">
      <c r="C323" s="41"/>
      <c r="D323" s="41"/>
      <c r="E323" s="41"/>
    </row>
    <row r="324">
      <c r="C324" s="41"/>
      <c r="D324" s="41"/>
      <c r="E324" s="41"/>
    </row>
    <row r="325">
      <c r="C325" s="41"/>
      <c r="D325" s="41"/>
      <c r="E325" s="41"/>
    </row>
    <row r="326">
      <c r="C326" s="41"/>
      <c r="D326" s="41"/>
      <c r="E326" s="41"/>
    </row>
    <row r="327">
      <c r="C327" s="41"/>
      <c r="D327" s="41"/>
      <c r="E327" s="41"/>
    </row>
    <row r="328">
      <c r="C328" s="41"/>
      <c r="D328" s="41"/>
      <c r="E328" s="41"/>
    </row>
    <row r="329">
      <c r="C329" s="41"/>
      <c r="D329" s="41"/>
      <c r="E329" s="41"/>
    </row>
    <row r="330">
      <c r="C330" s="41"/>
      <c r="D330" s="41"/>
      <c r="E330" s="41"/>
    </row>
    <row r="331">
      <c r="C331" s="41"/>
      <c r="D331" s="41"/>
      <c r="E331" s="41"/>
    </row>
    <row r="332">
      <c r="C332" s="41"/>
      <c r="D332" s="41"/>
      <c r="E332" s="41"/>
    </row>
    <row r="333">
      <c r="C333" s="41"/>
      <c r="D333" s="41"/>
      <c r="E333" s="41"/>
    </row>
    <row r="334">
      <c r="C334" s="41"/>
      <c r="D334" s="41"/>
      <c r="E334" s="41"/>
    </row>
    <row r="335">
      <c r="C335" s="41"/>
      <c r="D335" s="41"/>
      <c r="E335" s="41"/>
    </row>
    <row r="336">
      <c r="C336" s="41"/>
      <c r="D336" s="41"/>
      <c r="E336" s="41"/>
    </row>
    <row r="337">
      <c r="C337" s="41"/>
      <c r="D337" s="41"/>
      <c r="E337" s="41"/>
    </row>
    <row r="338">
      <c r="C338" s="41"/>
      <c r="D338" s="41"/>
      <c r="E338" s="41"/>
    </row>
    <row r="339">
      <c r="C339" s="41"/>
      <c r="D339" s="41"/>
      <c r="E339" s="41"/>
    </row>
    <row r="340">
      <c r="C340" s="41"/>
      <c r="D340" s="41"/>
      <c r="E340" s="41"/>
    </row>
    <row r="341">
      <c r="C341" s="41"/>
      <c r="D341" s="41"/>
      <c r="E341" s="41"/>
    </row>
    <row r="342">
      <c r="C342" s="41"/>
      <c r="D342" s="41"/>
      <c r="E342" s="41"/>
    </row>
    <row r="343">
      <c r="C343" s="41"/>
      <c r="D343" s="41"/>
      <c r="E343" s="41"/>
    </row>
    <row r="344">
      <c r="C344" s="41"/>
      <c r="D344" s="41"/>
      <c r="E344" s="41"/>
    </row>
    <row r="345">
      <c r="C345" s="41"/>
      <c r="D345" s="41"/>
      <c r="E345" s="41"/>
    </row>
    <row r="346">
      <c r="C346" s="41"/>
      <c r="D346" s="41"/>
      <c r="E346" s="41"/>
    </row>
    <row r="347">
      <c r="C347" s="41"/>
      <c r="D347" s="41"/>
      <c r="E347" s="41"/>
    </row>
    <row r="348">
      <c r="C348" s="41"/>
      <c r="D348" s="41"/>
      <c r="E348" s="41"/>
    </row>
    <row r="349">
      <c r="C349" s="41"/>
      <c r="D349" s="41"/>
      <c r="E349" s="41"/>
    </row>
    <row r="350">
      <c r="C350" s="41"/>
      <c r="D350" s="41"/>
      <c r="E350" s="41"/>
    </row>
    <row r="351">
      <c r="C351" s="41"/>
      <c r="D351" s="41"/>
      <c r="E351" s="41"/>
    </row>
    <row r="352">
      <c r="C352" s="41"/>
      <c r="D352" s="41"/>
      <c r="E352" s="41"/>
    </row>
    <row r="353">
      <c r="C353" s="41"/>
      <c r="D353" s="41"/>
      <c r="E353" s="41"/>
    </row>
    <row r="354">
      <c r="C354" s="41"/>
      <c r="D354" s="41"/>
      <c r="E354" s="41"/>
    </row>
    <row r="355">
      <c r="C355" s="41"/>
      <c r="D355" s="41"/>
      <c r="E355" s="41"/>
    </row>
    <row r="356">
      <c r="C356" s="41"/>
      <c r="D356" s="41"/>
      <c r="E356" s="41"/>
    </row>
    <row r="357">
      <c r="C357" s="41"/>
      <c r="D357" s="41"/>
      <c r="E357" s="41"/>
    </row>
    <row r="358">
      <c r="C358" s="41"/>
      <c r="D358" s="41"/>
      <c r="E358" s="41"/>
    </row>
    <row r="359">
      <c r="C359" s="41"/>
      <c r="D359" s="41"/>
      <c r="E359" s="41"/>
    </row>
    <row r="360">
      <c r="C360" s="41"/>
      <c r="D360" s="41"/>
      <c r="E360" s="41"/>
    </row>
    <row r="361">
      <c r="C361" s="41"/>
      <c r="D361" s="41"/>
      <c r="E361" s="41"/>
    </row>
    <row r="362">
      <c r="C362" s="41"/>
      <c r="D362" s="41"/>
      <c r="E362" s="41"/>
    </row>
    <row r="363">
      <c r="C363" s="41"/>
      <c r="D363" s="41"/>
      <c r="E363" s="41"/>
    </row>
    <row r="364">
      <c r="C364" s="41"/>
      <c r="D364" s="41"/>
      <c r="E364" s="41"/>
    </row>
    <row r="365">
      <c r="C365" s="41"/>
      <c r="D365" s="41"/>
      <c r="E365" s="41"/>
    </row>
    <row r="366">
      <c r="C366" s="41"/>
      <c r="D366" s="41"/>
      <c r="E366" s="41"/>
    </row>
    <row r="367">
      <c r="C367" s="41"/>
      <c r="D367" s="41"/>
      <c r="E367" s="41"/>
    </row>
    <row r="368">
      <c r="C368" s="41"/>
      <c r="D368" s="41"/>
      <c r="E368" s="41"/>
    </row>
    <row r="369">
      <c r="C369" s="41"/>
      <c r="D369" s="41"/>
      <c r="E369" s="41"/>
    </row>
    <row r="370">
      <c r="C370" s="41"/>
      <c r="D370" s="41"/>
      <c r="E370" s="41"/>
    </row>
    <row r="371">
      <c r="C371" s="41"/>
      <c r="D371" s="41"/>
      <c r="E371" s="41"/>
    </row>
    <row r="372">
      <c r="C372" s="41"/>
      <c r="D372" s="41"/>
      <c r="E372" s="41"/>
    </row>
    <row r="373">
      <c r="C373" s="41"/>
      <c r="D373" s="41"/>
      <c r="E373" s="41"/>
    </row>
    <row r="374">
      <c r="C374" s="41"/>
      <c r="D374" s="41"/>
      <c r="E374" s="41"/>
    </row>
    <row r="375">
      <c r="C375" s="41"/>
      <c r="D375" s="41"/>
      <c r="E375" s="41"/>
    </row>
    <row r="376">
      <c r="C376" s="41"/>
      <c r="D376" s="41"/>
      <c r="E376" s="41"/>
    </row>
    <row r="377">
      <c r="C377" s="41"/>
      <c r="D377" s="41"/>
      <c r="E377" s="41"/>
    </row>
    <row r="378">
      <c r="C378" s="41"/>
      <c r="D378" s="41"/>
      <c r="E378" s="41"/>
    </row>
    <row r="379">
      <c r="C379" s="41"/>
      <c r="D379" s="41"/>
      <c r="E379" s="41"/>
    </row>
    <row r="380">
      <c r="C380" s="41"/>
      <c r="D380" s="41"/>
      <c r="E380" s="41"/>
    </row>
    <row r="381">
      <c r="C381" s="41"/>
      <c r="D381" s="41"/>
      <c r="E381" s="41"/>
    </row>
    <row r="382">
      <c r="C382" s="41"/>
      <c r="D382" s="41"/>
      <c r="E382" s="41"/>
    </row>
    <row r="383">
      <c r="C383" s="41"/>
      <c r="D383" s="41"/>
      <c r="E383" s="41"/>
    </row>
    <row r="384">
      <c r="C384" s="41"/>
      <c r="D384" s="41"/>
      <c r="E384" s="41"/>
    </row>
    <row r="385">
      <c r="C385" s="41"/>
      <c r="D385" s="41"/>
      <c r="E385" s="41"/>
    </row>
    <row r="386">
      <c r="C386" s="41"/>
      <c r="D386" s="41"/>
      <c r="E386" s="41"/>
    </row>
    <row r="387">
      <c r="C387" s="41"/>
      <c r="D387" s="41"/>
      <c r="E387" s="41"/>
    </row>
    <row r="388">
      <c r="C388" s="41"/>
      <c r="D388" s="41"/>
      <c r="E388" s="41"/>
    </row>
    <row r="389">
      <c r="C389" s="41"/>
      <c r="D389" s="41"/>
      <c r="E389" s="41"/>
    </row>
    <row r="390">
      <c r="C390" s="41"/>
      <c r="D390" s="41"/>
      <c r="E390" s="41"/>
    </row>
    <row r="391">
      <c r="C391" s="41"/>
      <c r="D391" s="41"/>
      <c r="E391" s="41"/>
    </row>
    <row r="392">
      <c r="C392" s="41"/>
      <c r="D392" s="41"/>
      <c r="E392" s="41"/>
    </row>
    <row r="393">
      <c r="C393" s="41"/>
      <c r="D393" s="41"/>
      <c r="E393" s="41"/>
    </row>
    <row r="394">
      <c r="C394" s="41"/>
      <c r="D394" s="41"/>
      <c r="E394" s="41"/>
    </row>
    <row r="395">
      <c r="C395" s="41"/>
      <c r="D395" s="41"/>
      <c r="E395" s="41"/>
    </row>
    <row r="396">
      <c r="C396" s="41"/>
      <c r="D396" s="41"/>
      <c r="E396" s="41"/>
    </row>
    <row r="397">
      <c r="C397" s="41"/>
      <c r="D397" s="41"/>
      <c r="E397" s="41"/>
    </row>
    <row r="398">
      <c r="C398" s="41"/>
      <c r="D398" s="41"/>
      <c r="E398" s="41"/>
    </row>
    <row r="399">
      <c r="C399" s="41"/>
      <c r="D399" s="41"/>
      <c r="E399" s="41"/>
    </row>
    <row r="400">
      <c r="C400" s="41"/>
      <c r="D400" s="41"/>
      <c r="E400" s="41"/>
    </row>
    <row r="401">
      <c r="C401" s="41"/>
      <c r="D401" s="41"/>
      <c r="E401" s="41"/>
    </row>
    <row r="402">
      <c r="C402" s="41"/>
      <c r="D402" s="41"/>
      <c r="E402" s="41"/>
    </row>
    <row r="403">
      <c r="C403" s="41"/>
      <c r="D403" s="41"/>
      <c r="E403" s="41"/>
    </row>
    <row r="404">
      <c r="C404" s="41"/>
      <c r="D404" s="41"/>
      <c r="E404" s="41"/>
    </row>
    <row r="405">
      <c r="C405" s="41"/>
      <c r="D405" s="41"/>
      <c r="E405" s="41"/>
    </row>
    <row r="406">
      <c r="C406" s="41"/>
      <c r="D406" s="41"/>
      <c r="E406" s="41"/>
    </row>
    <row r="407">
      <c r="C407" s="41"/>
      <c r="D407" s="41"/>
      <c r="E407" s="41"/>
    </row>
    <row r="408">
      <c r="C408" s="41"/>
      <c r="D408" s="41"/>
      <c r="E408" s="41"/>
    </row>
    <row r="409">
      <c r="C409" s="41"/>
      <c r="D409" s="41"/>
      <c r="E409" s="41"/>
    </row>
    <row r="410">
      <c r="C410" s="41"/>
      <c r="D410" s="41"/>
      <c r="E410" s="41"/>
    </row>
    <row r="411">
      <c r="C411" s="41"/>
      <c r="D411" s="41"/>
      <c r="E411" s="41"/>
    </row>
    <row r="412">
      <c r="C412" s="41"/>
      <c r="D412" s="41"/>
      <c r="E412" s="41"/>
    </row>
    <row r="413">
      <c r="C413" s="41"/>
      <c r="D413" s="41"/>
      <c r="E413" s="41"/>
    </row>
    <row r="414">
      <c r="C414" s="41"/>
      <c r="D414" s="41"/>
      <c r="E414" s="41"/>
    </row>
    <row r="415">
      <c r="C415" s="41"/>
      <c r="D415" s="41"/>
      <c r="E415" s="41"/>
    </row>
    <row r="416">
      <c r="C416" s="41"/>
      <c r="D416" s="41"/>
      <c r="E416" s="41"/>
    </row>
    <row r="417">
      <c r="C417" s="41"/>
      <c r="D417" s="41"/>
      <c r="E417" s="41"/>
    </row>
    <row r="418">
      <c r="C418" s="41"/>
      <c r="D418" s="41"/>
      <c r="E418" s="41"/>
    </row>
    <row r="419">
      <c r="C419" s="41"/>
      <c r="D419" s="41"/>
      <c r="E419" s="41"/>
    </row>
    <row r="420">
      <c r="C420" s="41"/>
      <c r="D420" s="41"/>
      <c r="E420" s="41"/>
    </row>
    <row r="421">
      <c r="C421" s="41"/>
      <c r="D421" s="41"/>
      <c r="E421" s="41"/>
    </row>
    <row r="422">
      <c r="C422" s="41"/>
      <c r="D422" s="41"/>
      <c r="E422" s="41"/>
    </row>
    <row r="423">
      <c r="C423" s="41"/>
      <c r="D423" s="41"/>
      <c r="E423" s="41"/>
    </row>
    <row r="424">
      <c r="C424" s="41"/>
      <c r="D424" s="41"/>
      <c r="E424" s="41"/>
    </row>
    <row r="425">
      <c r="C425" s="41"/>
      <c r="D425" s="41"/>
      <c r="E425" s="41"/>
    </row>
    <row r="426">
      <c r="C426" s="41"/>
      <c r="D426" s="41"/>
      <c r="E426" s="41"/>
    </row>
    <row r="427">
      <c r="C427" s="41"/>
      <c r="D427" s="41"/>
      <c r="E427" s="41"/>
    </row>
    <row r="428">
      <c r="C428" s="41"/>
      <c r="D428" s="41"/>
      <c r="E428" s="41"/>
    </row>
    <row r="429">
      <c r="C429" s="41"/>
      <c r="D429" s="41"/>
      <c r="E429" s="41"/>
    </row>
    <row r="430">
      <c r="C430" s="41"/>
      <c r="D430" s="41"/>
      <c r="E430" s="41"/>
    </row>
    <row r="431">
      <c r="C431" s="41"/>
      <c r="D431" s="41"/>
      <c r="E431" s="41"/>
    </row>
    <row r="432">
      <c r="C432" s="41"/>
      <c r="D432" s="41"/>
      <c r="E432" s="41"/>
    </row>
    <row r="433">
      <c r="C433" s="41"/>
      <c r="D433" s="41"/>
      <c r="E433" s="41"/>
    </row>
    <row r="434">
      <c r="C434" s="41"/>
      <c r="D434" s="41"/>
      <c r="E434" s="41"/>
    </row>
    <row r="435">
      <c r="C435" s="41"/>
      <c r="D435" s="41"/>
      <c r="E435" s="41"/>
    </row>
    <row r="436">
      <c r="C436" s="41"/>
      <c r="D436" s="41"/>
      <c r="E436" s="41"/>
    </row>
    <row r="437">
      <c r="C437" s="41"/>
      <c r="D437" s="41"/>
      <c r="E437" s="41"/>
    </row>
    <row r="438">
      <c r="C438" s="41"/>
      <c r="D438" s="41"/>
      <c r="E438" s="41"/>
    </row>
    <row r="439">
      <c r="C439" s="41"/>
      <c r="D439" s="41"/>
      <c r="E439" s="41"/>
    </row>
    <row r="440">
      <c r="C440" s="41"/>
      <c r="D440" s="41"/>
      <c r="E440" s="41"/>
    </row>
    <row r="441">
      <c r="C441" s="41"/>
      <c r="D441" s="41"/>
      <c r="E441" s="41"/>
    </row>
    <row r="442">
      <c r="C442" s="41"/>
      <c r="D442" s="41"/>
      <c r="E442" s="41"/>
    </row>
    <row r="443">
      <c r="C443" s="41"/>
      <c r="D443" s="41"/>
      <c r="E443" s="41"/>
    </row>
    <row r="444">
      <c r="C444" s="41"/>
      <c r="D444" s="41"/>
      <c r="E444" s="41"/>
    </row>
    <row r="445">
      <c r="C445" s="41"/>
      <c r="D445" s="41"/>
      <c r="E445" s="41"/>
    </row>
    <row r="446">
      <c r="C446" s="41"/>
      <c r="D446" s="41"/>
      <c r="E446" s="41"/>
    </row>
    <row r="447">
      <c r="C447" s="41"/>
      <c r="D447" s="41"/>
      <c r="E447" s="41"/>
    </row>
    <row r="448">
      <c r="C448" s="41"/>
      <c r="D448" s="41"/>
      <c r="E448" s="41"/>
    </row>
    <row r="449">
      <c r="C449" s="41"/>
      <c r="D449" s="41"/>
      <c r="E449" s="41"/>
    </row>
    <row r="450">
      <c r="C450" s="41"/>
      <c r="D450" s="41"/>
      <c r="E450" s="41"/>
    </row>
    <row r="451">
      <c r="C451" s="41"/>
      <c r="D451" s="41"/>
      <c r="E451" s="41"/>
    </row>
    <row r="452">
      <c r="C452" s="41"/>
      <c r="D452" s="41"/>
      <c r="E452" s="41"/>
    </row>
    <row r="453">
      <c r="C453" s="41"/>
      <c r="D453" s="41"/>
      <c r="E453" s="41"/>
    </row>
    <row r="454">
      <c r="C454" s="41"/>
      <c r="D454" s="41"/>
      <c r="E454" s="41"/>
    </row>
    <row r="455">
      <c r="C455" s="41"/>
      <c r="D455" s="41"/>
      <c r="E455" s="41"/>
    </row>
    <row r="456">
      <c r="C456" s="41"/>
      <c r="D456" s="41"/>
      <c r="E456" s="41"/>
    </row>
    <row r="457">
      <c r="C457" s="41"/>
      <c r="D457" s="41"/>
      <c r="E457" s="41"/>
    </row>
    <row r="458">
      <c r="C458" s="41"/>
      <c r="D458" s="41"/>
      <c r="E458" s="41"/>
    </row>
    <row r="459">
      <c r="C459" s="41"/>
      <c r="D459" s="41"/>
      <c r="E459" s="41"/>
    </row>
    <row r="460">
      <c r="C460" s="41"/>
      <c r="D460" s="41"/>
      <c r="E460" s="41"/>
    </row>
    <row r="461">
      <c r="C461" s="41"/>
      <c r="D461" s="41"/>
      <c r="E461" s="41"/>
    </row>
    <row r="462">
      <c r="C462" s="41"/>
      <c r="D462" s="41"/>
      <c r="E462" s="41"/>
    </row>
    <row r="463">
      <c r="C463" s="41"/>
      <c r="D463" s="41"/>
      <c r="E463" s="41"/>
    </row>
    <row r="464">
      <c r="C464" s="41"/>
      <c r="D464" s="41"/>
      <c r="E464" s="41"/>
    </row>
    <row r="465">
      <c r="C465" s="41"/>
      <c r="D465" s="41"/>
      <c r="E465" s="41"/>
    </row>
    <row r="466">
      <c r="C466" s="41"/>
      <c r="D466" s="41"/>
      <c r="E466" s="41"/>
    </row>
    <row r="467">
      <c r="C467" s="41"/>
      <c r="D467" s="41"/>
      <c r="E467" s="41"/>
    </row>
    <row r="468">
      <c r="C468" s="41"/>
      <c r="D468" s="41"/>
      <c r="E468" s="41"/>
    </row>
    <row r="469">
      <c r="C469" s="41"/>
      <c r="D469" s="41"/>
      <c r="E469" s="41"/>
    </row>
    <row r="470">
      <c r="C470" s="41"/>
      <c r="D470" s="41"/>
      <c r="E470" s="41"/>
    </row>
    <row r="471">
      <c r="C471" s="41"/>
      <c r="D471" s="41"/>
      <c r="E471" s="41"/>
    </row>
    <row r="472">
      <c r="C472" s="41"/>
      <c r="D472" s="41"/>
      <c r="E472" s="41"/>
    </row>
    <row r="473">
      <c r="C473" s="41"/>
      <c r="D473" s="41"/>
      <c r="E473" s="41"/>
    </row>
    <row r="474">
      <c r="C474" s="41"/>
      <c r="D474" s="41"/>
      <c r="E474" s="41"/>
    </row>
    <row r="475">
      <c r="C475" s="41"/>
      <c r="D475" s="41"/>
      <c r="E475" s="41"/>
    </row>
    <row r="476">
      <c r="C476" s="41"/>
      <c r="D476" s="41"/>
      <c r="E476" s="41"/>
    </row>
    <row r="477">
      <c r="C477" s="41"/>
      <c r="D477" s="41"/>
      <c r="E477" s="41"/>
    </row>
    <row r="478">
      <c r="C478" s="41"/>
      <c r="D478" s="41"/>
      <c r="E478" s="41"/>
    </row>
    <row r="479">
      <c r="C479" s="41"/>
      <c r="D479" s="41"/>
      <c r="E479" s="41"/>
    </row>
    <row r="480">
      <c r="C480" s="41"/>
      <c r="D480" s="41"/>
      <c r="E480" s="41"/>
    </row>
    <row r="481">
      <c r="C481" s="41"/>
      <c r="D481" s="41"/>
      <c r="E481" s="41"/>
    </row>
    <row r="482">
      <c r="C482" s="41"/>
      <c r="D482" s="41"/>
      <c r="E482" s="41"/>
    </row>
    <row r="483">
      <c r="C483" s="41"/>
      <c r="D483" s="41"/>
      <c r="E483" s="41"/>
    </row>
    <row r="484">
      <c r="C484" s="41"/>
      <c r="D484" s="41"/>
      <c r="E484" s="41"/>
    </row>
    <row r="485">
      <c r="C485" s="41"/>
      <c r="D485" s="41"/>
      <c r="E485" s="41"/>
    </row>
    <row r="486">
      <c r="C486" s="41"/>
      <c r="D486" s="41"/>
      <c r="E486" s="41"/>
    </row>
    <row r="487">
      <c r="C487" s="41"/>
      <c r="D487" s="41"/>
      <c r="E487" s="41"/>
    </row>
    <row r="488">
      <c r="C488" s="41"/>
      <c r="D488" s="41"/>
      <c r="E488" s="41"/>
    </row>
    <row r="489">
      <c r="C489" s="41"/>
      <c r="D489" s="41"/>
      <c r="E489" s="41"/>
    </row>
    <row r="490">
      <c r="C490" s="41"/>
      <c r="D490" s="41"/>
      <c r="E490" s="41"/>
    </row>
    <row r="491">
      <c r="C491" s="41"/>
      <c r="D491" s="41"/>
      <c r="E491" s="41"/>
    </row>
    <row r="492">
      <c r="C492" s="41"/>
      <c r="D492" s="41"/>
      <c r="E492" s="41"/>
    </row>
    <row r="493">
      <c r="C493" s="41"/>
      <c r="D493" s="41"/>
      <c r="E493" s="41"/>
    </row>
    <row r="494">
      <c r="C494" s="41"/>
      <c r="D494" s="41"/>
      <c r="E494" s="41"/>
    </row>
    <row r="495">
      <c r="C495" s="41"/>
      <c r="D495" s="41"/>
      <c r="E495" s="41"/>
    </row>
    <row r="496">
      <c r="C496" s="41"/>
      <c r="D496" s="41"/>
      <c r="E496" s="41"/>
    </row>
    <row r="497">
      <c r="C497" s="41"/>
      <c r="D497" s="41"/>
      <c r="E497" s="41"/>
    </row>
    <row r="498">
      <c r="C498" s="41"/>
      <c r="D498" s="41"/>
      <c r="E498" s="41"/>
    </row>
    <row r="499">
      <c r="C499" s="41"/>
      <c r="D499" s="41"/>
      <c r="E499" s="41"/>
    </row>
    <row r="500">
      <c r="C500" s="41"/>
      <c r="D500" s="41"/>
      <c r="E500" s="41"/>
    </row>
    <row r="501">
      <c r="C501" s="41"/>
      <c r="D501" s="41"/>
      <c r="E501" s="41"/>
    </row>
    <row r="502">
      <c r="C502" s="41"/>
      <c r="D502" s="41"/>
      <c r="E502" s="41"/>
    </row>
    <row r="503">
      <c r="C503" s="41"/>
      <c r="D503" s="41"/>
      <c r="E503" s="41"/>
    </row>
    <row r="504">
      <c r="C504" s="41"/>
      <c r="D504" s="41"/>
      <c r="E504" s="41"/>
    </row>
    <row r="505">
      <c r="C505" s="41"/>
      <c r="D505" s="41"/>
      <c r="E505" s="41"/>
    </row>
    <row r="506">
      <c r="C506" s="41"/>
      <c r="D506" s="41"/>
      <c r="E506" s="41"/>
    </row>
    <row r="507">
      <c r="C507" s="41"/>
      <c r="D507" s="41"/>
      <c r="E507" s="41"/>
    </row>
    <row r="508">
      <c r="C508" s="41"/>
      <c r="D508" s="41"/>
      <c r="E508" s="41"/>
    </row>
    <row r="509">
      <c r="C509" s="41"/>
      <c r="D509" s="41"/>
      <c r="E509" s="41"/>
    </row>
    <row r="510">
      <c r="C510" s="41"/>
      <c r="D510" s="41"/>
      <c r="E510" s="41"/>
    </row>
    <row r="511">
      <c r="C511" s="41"/>
      <c r="D511" s="41"/>
      <c r="E511" s="41"/>
    </row>
    <row r="512">
      <c r="C512" s="41"/>
      <c r="D512" s="41"/>
      <c r="E512" s="41"/>
    </row>
    <row r="513">
      <c r="C513" s="41"/>
      <c r="D513" s="41"/>
      <c r="E513" s="41"/>
    </row>
    <row r="514">
      <c r="C514" s="41"/>
      <c r="D514" s="41"/>
      <c r="E514" s="41"/>
    </row>
    <row r="515">
      <c r="C515" s="41"/>
      <c r="D515" s="41"/>
      <c r="E515" s="41"/>
    </row>
    <row r="516">
      <c r="C516" s="41"/>
      <c r="D516" s="41"/>
      <c r="E516" s="41"/>
    </row>
    <row r="517">
      <c r="C517" s="41"/>
      <c r="D517" s="41"/>
      <c r="E517" s="41"/>
    </row>
    <row r="518">
      <c r="C518" s="41"/>
      <c r="D518" s="41"/>
      <c r="E518" s="41"/>
    </row>
    <row r="519">
      <c r="C519" s="41"/>
      <c r="D519" s="41"/>
      <c r="E519" s="41"/>
    </row>
    <row r="520">
      <c r="C520" s="41"/>
      <c r="D520" s="41"/>
      <c r="E520" s="41"/>
    </row>
    <row r="521">
      <c r="C521" s="41"/>
      <c r="D521" s="41"/>
      <c r="E521" s="41"/>
    </row>
    <row r="522">
      <c r="C522" s="41"/>
      <c r="D522" s="41"/>
      <c r="E522" s="41"/>
    </row>
    <row r="523">
      <c r="C523" s="41"/>
      <c r="D523" s="41"/>
      <c r="E523" s="41"/>
    </row>
    <row r="524">
      <c r="C524" s="41"/>
      <c r="D524" s="41"/>
      <c r="E524" s="41"/>
    </row>
    <row r="525">
      <c r="C525" s="41"/>
      <c r="D525" s="41"/>
      <c r="E525" s="41"/>
    </row>
    <row r="526">
      <c r="C526" s="41"/>
      <c r="D526" s="41"/>
      <c r="E526" s="41"/>
    </row>
    <row r="527">
      <c r="C527" s="41"/>
      <c r="D527" s="41"/>
      <c r="E527" s="41"/>
    </row>
    <row r="528">
      <c r="C528" s="41"/>
      <c r="D528" s="41"/>
      <c r="E528" s="41"/>
    </row>
    <row r="529">
      <c r="C529" s="41"/>
      <c r="D529" s="41"/>
      <c r="E529" s="41"/>
    </row>
    <row r="530">
      <c r="C530" s="41"/>
      <c r="D530" s="41"/>
      <c r="E530" s="41"/>
    </row>
    <row r="531">
      <c r="C531" s="41"/>
      <c r="D531" s="41"/>
      <c r="E531" s="41"/>
    </row>
    <row r="532">
      <c r="C532" s="41"/>
      <c r="D532" s="41"/>
      <c r="E532" s="41"/>
    </row>
    <row r="533">
      <c r="C533" s="41"/>
      <c r="D533" s="41"/>
      <c r="E533" s="41"/>
    </row>
    <row r="534">
      <c r="C534" s="41"/>
      <c r="D534" s="41"/>
      <c r="E534" s="41"/>
    </row>
    <row r="535">
      <c r="C535" s="41"/>
      <c r="D535" s="41"/>
      <c r="E535" s="41"/>
    </row>
    <row r="536">
      <c r="C536" s="41"/>
      <c r="D536" s="41"/>
      <c r="E536" s="41"/>
    </row>
    <row r="537">
      <c r="C537" s="41"/>
      <c r="D537" s="41"/>
      <c r="E537" s="41"/>
    </row>
    <row r="538">
      <c r="C538" s="41"/>
      <c r="D538" s="41"/>
      <c r="E538" s="41"/>
    </row>
    <row r="539">
      <c r="C539" s="41"/>
      <c r="D539" s="41"/>
      <c r="E539" s="41"/>
    </row>
    <row r="540">
      <c r="C540" s="41"/>
      <c r="D540" s="41"/>
      <c r="E540" s="41"/>
    </row>
    <row r="541">
      <c r="C541" s="41"/>
      <c r="D541" s="41"/>
      <c r="E541" s="41"/>
    </row>
    <row r="542">
      <c r="C542" s="41"/>
      <c r="D542" s="41"/>
      <c r="E542" s="41"/>
    </row>
    <row r="543">
      <c r="C543" s="41"/>
      <c r="D543" s="41"/>
      <c r="E543" s="41"/>
    </row>
    <row r="544">
      <c r="C544" s="41"/>
      <c r="D544" s="41"/>
      <c r="E544" s="41"/>
    </row>
    <row r="545">
      <c r="C545" s="41"/>
      <c r="D545" s="41"/>
      <c r="E545" s="41"/>
    </row>
    <row r="546">
      <c r="C546" s="41"/>
      <c r="D546" s="41"/>
      <c r="E546" s="41"/>
    </row>
    <row r="547">
      <c r="C547" s="41"/>
      <c r="D547" s="41"/>
      <c r="E547" s="41"/>
    </row>
    <row r="548">
      <c r="C548" s="41"/>
      <c r="D548" s="41"/>
      <c r="E548" s="41"/>
    </row>
    <row r="549">
      <c r="C549" s="41"/>
      <c r="D549" s="41"/>
      <c r="E549" s="41"/>
    </row>
    <row r="550">
      <c r="C550" s="41"/>
      <c r="D550" s="41"/>
      <c r="E550" s="41"/>
    </row>
    <row r="551">
      <c r="C551" s="41"/>
      <c r="D551" s="41"/>
      <c r="E551" s="41"/>
    </row>
    <row r="552">
      <c r="C552" s="41"/>
      <c r="D552" s="41"/>
      <c r="E552" s="41"/>
    </row>
    <row r="553">
      <c r="C553" s="41"/>
      <c r="D553" s="41"/>
      <c r="E553" s="41"/>
    </row>
    <row r="554">
      <c r="C554" s="41"/>
      <c r="D554" s="41"/>
      <c r="E554" s="41"/>
    </row>
    <row r="555">
      <c r="C555" s="41"/>
      <c r="D555" s="41"/>
      <c r="E555" s="41"/>
    </row>
    <row r="556">
      <c r="C556" s="41"/>
      <c r="D556" s="41"/>
      <c r="E556" s="41"/>
    </row>
    <row r="557">
      <c r="C557" s="41"/>
      <c r="D557" s="41"/>
      <c r="E557" s="41"/>
    </row>
    <row r="558">
      <c r="C558" s="41"/>
      <c r="D558" s="41"/>
      <c r="E558" s="41"/>
    </row>
    <row r="559">
      <c r="C559" s="41"/>
      <c r="D559" s="41"/>
      <c r="E559" s="41"/>
    </row>
    <row r="560">
      <c r="C560" s="41"/>
      <c r="D560" s="41"/>
      <c r="E560" s="41"/>
    </row>
    <row r="561">
      <c r="C561" s="41"/>
      <c r="D561" s="41"/>
      <c r="E561" s="41"/>
    </row>
    <row r="562">
      <c r="C562" s="41"/>
      <c r="D562" s="41"/>
      <c r="E562" s="41"/>
    </row>
    <row r="563">
      <c r="C563" s="41"/>
      <c r="D563" s="41"/>
      <c r="E563" s="41"/>
    </row>
    <row r="564">
      <c r="C564" s="41"/>
      <c r="D564" s="41"/>
      <c r="E564" s="41"/>
    </row>
    <row r="565">
      <c r="C565" s="41"/>
      <c r="D565" s="41"/>
      <c r="E565" s="41"/>
    </row>
    <row r="566">
      <c r="C566" s="41"/>
      <c r="D566" s="41"/>
      <c r="E566" s="41"/>
    </row>
    <row r="567">
      <c r="C567" s="41"/>
      <c r="D567" s="41"/>
      <c r="E567" s="41"/>
    </row>
    <row r="568">
      <c r="C568" s="41"/>
      <c r="D568" s="41"/>
      <c r="E568" s="41"/>
    </row>
    <row r="569">
      <c r="C569" s="41"/>
      <c r="D569" s="41"/>
      <c r="E569" s="41"/>
    </row>
    <row r="570">
      <c r="C570" s="41"/>
      <c r="D570" s="41"/>
      <c r="E570" s="41"/>
    </row>
    <row r="571">
      <c r="C571" s="41"/>
      <c r="D571" s="41"/>
      <c r="E571" s="41"/>
    </row>
    <row r="572">
      <c r="C572" s="41"/>
      <c r="D572" s="41"/>
      <c r="E572" s="41"/>
    </row>
    <row r="573">
      <c r="C573" s="41"/>
      <c r="D573" s="41"/>
      <c r="E573" s="41"/>
    </row>
    <row r="574">
      <c r="C574" s="41"/>
      <c r="D574" s="41"/>
      <c r="E574" s="41"/>
    </row>
    <row r="575">
      <c r="C575" s="41"/>
      <c r="D575" s="41"/>
      <c r="E575" s="41"/>
    </row>
    <row r="576">
      <c r="C576" s="41"/>
      <c r="D576" s="41"/>
      <c r="E576" s="41"/>
    </row>
    <row r="577">
      <c r="C577" s="41"/>
      <c r="D577" s="41"/>
      <c r="E577" s="41"/>
    </row>
    <row r="578">
      <c r="C578" s="41"/>
      <c r="D578" s="41"/>
      <c r="E578" s="41"/>
    </row>
    <row r="579">
      <c r="C579" s="41"/>
      <c r="D579" s="41"/>
      <c r="E579" s="41"/>
    </row>
    <row r="580">
      <c r="C580" s="41"/>
      <c r="D580" s="41"/>
      <c r="E580" s="41"/>
    </row>
    <row r="581">
      <c r="C581" s="41"/>
      <c r="D581" s="41"/>
      <c r="E581" s="41"/>
    </row>
    <row r="582">
      <c r="C582" s="41"/>
      <c r="D582" s="41"/>
      <c r="E582" s="41"/>
    </row>
    <row r="583">
      <c r="C583" s="41"/>
      <c r="D583" s="41"/>
      <c r="E583" s="41"/>
    </row>
    <row r="584">
      <c r="C584" s="41"/>
      <c r="D584" s="41"/>
      <c r="E584" s="41"/>
    </row>
    <row r="585">
      <c r="C585" s="41"/>
      <c r="D585" s="41"/>
      <c r="E585" s="41"/>
    </row>
    <row r="586">
      <c r="C586" s="41"/>
      <c r="D586" s="41"/>
      <c r="E586" s="41"/>
    </row>
    <row r="587">
      <c r="C587" s="41"/>
      <c r="D587" s="41"/>
      <c r="E587" s="41"/>
    </row>
    <row r="588">
      <c r="C588" s="41"/>
      <c r="D588" s="41"/>
      <c r="E588" s="41"/>
    </row>
    <row r="589">
      <c r="C589" s="41"/>
      <c r="D589" s="41"/>
      <c r="E589" s="41"/>
    </row>
    <row r="590">
      <c r="C590" s="41"/>
      <c r="D590" s="41"/>
      <c r="E590" s="41"/>
    </row>
    <row r="591">
      <c r="C591" s="41"/>
      <c r="D591" s="41"/>
      <c r="E591" s="41"/>
    </row>
    <row r="592">
      <c r="C592" s="41"/>
      <c r="D592" s="41"/>
      <c r="E592" s="41"/>
    </row>
    <row r="593">
      <c r="C593" s="41"/>
      <c r="D593" s="41"/>
      <c r="E593" s="41"/>
    </row>
    <row r="594">
      <c r="C594" s="41"/>
      <c r="D594" s="41"/>
      <c r="E594" s="41"/>
    </row>
    <row r="595">
      <c r="C595" s="41"/>
      <c r="D595" s="41"/>
      <c r="E595" s="41"/>
    </row>
    <row r="596">
      <c r="C596" s="41"/>
      <c r="D596" s="41"/>
      <c r="E596" s="41"/>
    </row>
    <row r="597">
      <c r="C597" s="41"/>
      <c r="D597" s="41"/>
      <c r="E597" s="41"/>
    </row>
    <row r="598">
      <c r="C598" s="41"/>
      <c r="D598" s="41"/>
      <c r="E598" s="41"/>
    </row>
    <row r="599">
      <c r="C599" s="41"/>
      <c r="D599" s="41"/>
      <c r="E599" s="41"/>
    </row>
    <row r="600">
      <c r="C600" s="41"/>
      <c r="D600" s="41"/>
      <c r="E600" s="41"/>
    </row>
    <row r="601">
      <c r="C601" s="41"/>
      <c r="D601" s="41"/>
      <c r="E601" s="41"/>
    </row>
    <row r="602">
      <c r="C602" s="41"/>
      <c r="D602" s="41"/>
      <c r="E602" s="41"/>
    </row>
    <row r="603">
      <c r="C603" s="41"/>
      <c r="D603" s="41"/>
      <c r="E603" s="41"/>
    </row>
    <row r="604">
      <c r="C604" s="41"/>
      <c r="D604" s="41"/>
      <c r="E604" s="41"/>
    </row>
    <row r="605">
      <c r="C605" s="41"/>
      <c r="D605" s="41"/>
      <c r="E605" s="41"/>
    </row>
    <row r="606">
      <c r="C606" s="41"/>
      <c r="D606" s="41"/>
      <c r="E606" s="41"/>
    </row>
    <row r="607">
      <c r="C607" s="41"/>
      <c r="D607" s="41"/>
      <c r="E607" s="41"/>
    </row>
    <row r="608">
      <c r="C608" s="41"/>
      <c r="D608" s="41"/>
      <c r="E608" s="41"/>
    </row>
    <row r="609">
      <c r="C609" s="41"/>
      <c r="D609" s="41"/>
      <c r="E609" s="41"/>
    </row>
    <row r="610">
      <c r="C610" s="41"/>
      <c r="D610" s="41"/>
      <c r="E610" s="41"/>
    </row>
    <row r="611">
      <c r="C611" s="41"/>
      <c r="D611" s="41"/>
      <c r="E611" s="41"/>
    </row>
    <row r="612">
      <c r="C612" s="41"/>
      <c r="D612" s="41"/>
      <c r="E612" s="41"/>
    </row>
    <row r="613">
      <c r="C613" s="41"/>
      <c r="D613" s="41"/>
      <c r="E613" s="41"/>
    </row>
    <row r="614">
      <c r="C614" s="41"/>
      <c r="D614" s="41"/>
      <c r="E614" s="41"/>
    </row>
    <row r="615">
      <c r="C615" s="41"/>
      <c r="D615" s="41"/>
      <c r="E615" s="41"/>
    </row>
    <row r="616">
      <c r="C616" s="41"/>
      <c r="D616" s="41"/>
      <c r="E616" s="41"/>
    </row>
    <row r="617">
      <c r="C617" s="41"/>
      <c r="D617" s="41"/>
      <c r="E617" s="41"/>
    </row>
    <row r="618">
      <c r="C618" s="41"/>
      <c r="D618" s="41"/>
      <c r="E618" s="41"/>
    </row>
    <row r="619">
      <c r="C619" s="41"/>
      <c r="D619" s="41"/>
      <c r="E619" s="41"/>
    </row>
    <row r="620">
      <c r="C620" s="41"/>
      <c r="D620" s="41"/>
      <c r="E620" s="41"/>
    </row>
    <row r="621">
      <c r="C621" s="41"/>
      <c r="D621" s="41"/>
      <c r="E621" s="41"/>
    </row>
    <row r="622">
      <c r="C622" s="41"/>
      <c r="D622" s="41"/>
      <c r="E622" s="41"/>
    </row>
    <row r="623">
      <c r="C623" s="41"/>
      <c r="D623" s="41"/>
      <c r="E623" s="41"/>
    </row>
    <row r="624">
      <c r="C624" s="41"/>
      <c r="D624" s="41"/>
      <c r="E624" s="41"/>
    </row>
    <row r="625">
      <c r="C625" s="41"/>
      <c r="D625" s="41"/>
      <c r="E625" s="41"/>
    </row>
    <row r="626">
      <c r="C626" s="41"/>
      <c r="D626" s="41"/>
      <c r="E626" s="41"/>
    </row>
    <row r="627">
      <c r="C627" s="41"/>
      <c r="D627" s="41"/>
      <c r="E627" s="41"/>
    </row>
    <row r="628">
      <c r="C628" s="41"/>
      <c r="D628" s="41"/>
      <c r="E628" s="41"/>
    </row>
    <row r="629">
      <c r="C629" s="41"/>
      <c r="D629" s="41"/>
      <c r="E629" s="41"/>
    </row>
    <row r="630">
      <c r="C630" s="41"/>
      <c r="D630" s="41"/>
      <c r="E630" s="41"/>
    </row>
    <row r="631">
      <c r="C631" s="41"/>
      <c r="D631" s="41"/>
      <c r="E631" s="41"/>
    </row>
    <row r="632">
      <c r="C632" s="41"/>
      <c r="D632" s="41"/>
      <c r="E632" s="41"/>
    </row>
    <row r="633">
      <c r="C633" s="41"/>
      <c r="D633" s="41"/>
      <c r="E633" s="41"/>
    </row>
    <row r="634">
      <c r="C634" s="41"/>
      <c r="D634" s="41"/>
      <c r="E634" s="41"/>
    </row>
    <row r="635">
      <c r="C635" s="41"/>
      <c r="D635" s="41"/>
      <c r="E635" s="41"/>
    </row>
    <row r="636">
      <c r="C636" s="41"/>
      <c r="D636" s="41"/>
      <c r="E636" s="41"/>
    </row>
    <row r="637">
      <c r="C637" s="41"/>
      <c r="D637" s="41"/>
      <c r="E637" s="41"/>
    </row>
    <row r="638">
      <c r="C638" s="41"/>
      <c r="D638" s="41"/>
      <c r="E638" s="41"/>
    </row>
    <row r="639">
      <c r="C639" s="41"/>
      <c r="D639" s="41"/>
      <c r="E639" s="41"/>
    </row>
    <row r="640">
      <c r="C640" s="41"/>
      <c r="D640" s="41"/>
      <c r="E640" s="41"/>
    </row>
    <row r="641">
      <c r="C641" s="41"/>
      <c r="D641" s="41"/>
      <c r="E641" s="41"/>
    </row>
    <row r="642">
      <c r="C642" s="41"/>
      <c r="D642" s="41"/>
      <c r="E642" s="41"/>
    </row>
    <row r="643">
      <c r="C643" s="41"/>
      <c r="D643" s="41"/>
      <c r="E643" s="41"/>
    </row>
    <row r="644">
      <c r="C644" s="41"/>
      <c r="D644" s="41"/>
      <c r="E644" s="41"/>
    </row>
    <row r="645">
      <c r="C645" s="41"/>
      <c r="D645" s="41"/>
      <c r="E645" s="41"/>
    </row>
    <row r="646">
      <c r="C646" s="41"/>
      <c r="D646" s="41"/>
      <c r="E646" s="41"/>
    </row>
    <row r="647">
      <c r="C647" s="41"/>
      <c r="D647" s="41"/>
      <c r="E647" s="41"/>
    </row>
    <row r="648">
      <c r="C648" s="41"/>
      <c r="D648" s="41"/>
      <c r="E648" s="41"/>
    </row>
    <row r="649">
      <c r="C649" s="41"/>
      <c r="D649" s="41"/>
      <c r="E649" s="41"/>
    </row>
    <row r="650">
      <c r="C650" s="41"/>
      <c r="D650" s="41"/>
      <c r="E650" s="41"/>
    </row>
    <row r="651">
      <c r="C651" s="41"/>
      <c r="D651" s="41"/>
      <c r="E651" s="41"/>
    </row>
    <row r="652">
      <c r="C652" s="41"/>
      <c r="D652" s="41"/>
      <c r="E652" s="41"/>
    </row>
    <row r="653">
      <c r="C653" s="41"/>
      <c r="D653" s="41"/>
      <c r="E653" s="41"/>
    </row>
    <row r="654">
      <c r="C654" s="41"/>
      <c r="D654" s="41"/>
      <c r="E654" s="41"/>
    </row>
    <row r="655">
      <c r="C655" s="41"/>
      <c r="D655" s="41"/>
      <c r="E655" s="41"/>
    </row>
    <row r="656">
      <c r="C656" s="41"/>
      <c r="D656" s="41"/>
      <c r="E656" s="41"/>
    </row>
    <row r="657">
      <c r="C657" s="41"/>
      <c r="D657" s="41"/>
      <c r="E657" s="41"/>
    </row>
    <row r="658">
      <c r="C658" s="41"/>
      <c r="D658" s="41"/>
      <c r="E658" s="41"/>
    </row>
    <row r="659">
      <c r="C659" s="41"/>
      <c r="D659" s="41"/>
      <c r="E659" s="41"/>
    </row>
    <row r="660">
      <c r="C660" s="41"/>
      <c r="D660" s="41"/>
      <c r="E660" s="41"/>
    </row>
    <row r="661">
      <c r="C661" s="41"/>
      <c r="D661" s="41"/>
      <c r="E661" s="41"/>
    </row>
    <row r="662">
      <c r="C662" s="41"/>
      <c r="D662" s="41"/>
      <c r="E662" s="41"/>
    </row>
    <row r="663">
      <c r="C663" s="41"/>
      <c r="D663" s="41"/>
      <c r="E663" s="41"/>
    </row>
    <row r="664">
      <c r="C664" s="41"/>
      <c r="D664" s="41"/>
      <c r="E664" s="41"/>
    </row>
    <row r="665">
      <c r="C665" s="41"/>
      <c r="D665" s="41"/>
      <c r="E665" s="41"/>
    </row>
    <row r="666">
      <c r="C666" s="41"/>
      <c r="D666" s="41"/>
      <c r="E666" s="41"/>
    </row>
    <row r="667">
      <c r="C667" s="41"/>
      <c r="D667" s="41"/>
      <c r="E667" s="41"/>
    </row>
    <row r="668">
      <c r="C668" s="41"/>
      <c r="D668" s="41"/>
      <c r="E668" s="41"/>
    </row>
    <row r="669">
      <c r="C669" s="41"/>
      <c r="D669" s="41"/>
      <c r="E669" s="41"/>
    </row>
    <row r="670">
      <c r="C670" s="41"/>
      <c r="D670" s="41"/>
      <c r="E670" s="41"/>
    </row>
    <row r="671">
      <c r="C671" s="41"/>
      <c r="D671" s="41"/>
      <c r="E671" s="41"/>
    </row>
    <row r="672">
      <c r="C672" s="41"/>
      <c r="D672" s="41"/>
      <c r="E672" s="41"/>
    </row>
    <row r="673">
      <c r="C673" s="41"/>
      <c r="D673" s="41"/>
      <c r="E673" s="41"/>
    </row>
    <row r="674">
      <c r="C674" s="41"/>
      <c r="D674" s="41"/>
      <c r="E674" s="41"/>
    </row>
    <row r="675">
      <c r="C675" s="41"/>
      <c r="D675" s="41"/>
      <c r="E675" s="41"/>
    </row>
    <row r="676">
      <c r="C676" s="41"/>
      <c r="D676" s="41"/>
      <c r="E676" s="41"/>
    </row>
    <row r="677">
      <c r="C677" s="41"/>
      <c r="D677" s="41"/>
      <c r="E677" s="41"/>
    </row>
    <row r="678">
      <c r="C678" s="41"/>
      <c r="D678" s="41"/>
      <c r="E678" s="41"/>
    </row>
    <row r="679">
      <c r="C679" s="41"/>
      <c r="D679" s="41"/>
      <c r="E679" s="41"/>
    </row>
    <row r="680">
      <c r="C680" s="41"/>
      <c r="D680" s="41"/>
      <c r="E680" s="41"/>
    </row>
    <row r="681">
      <c r="C681" s="41"/>
      <c r="D681" s="41"/>
      <c r="E681" s="41"/>
    </row>
    <row r="682">
      <c r="C682" s="41"/>
      <c r="D682" s="41"/>
      <c r="E682" s="41"/>
    </row>
    <row r="683">
      <c r="C683" s="41"/>
      <c r="D683" s="41"/>
      <c r="E683" s="41"/>
    </row>
    <row r="684">
      <c r="C684" s="41"/>
      <c r="D684" s="41"/>
      <c r="E684" s="41"/>
    </row>
    <row r="685">
      <c r="C685" s="41"/>
      <c r="D685" s="41"/>
      <c r="E685" s="41"/>
    </row>
    <row r="686">
      <c r="C686" s="41"/>
      <c r="D686" s="41"/>
      <c r="E686" s="41"/>
    </row>
    <row r="687">
      <c r="C687" s="41"/>
      <c r="D687" s="41"/>
      <c r="E687" s="41"/>
    </row>
    <row r="688">
      <c r="C688" s="41"/>
      <c r="D688" s="41"/>
      <c r="E688" s="41"/>
    </row>
    <row r="689">
      <c r="C689" s="41"/>
      <c r="D689" s="41"/>
      <c r="E689" s="41"/>
    </row>
    <row r="690">
      <c r="C690" s="41"/>
      <c r="D690" s="41"/>
      <c r="E690" s="41"/>
    </row>
    <row r="691">
      <c r="C691" s="41"/>
      <c r="D691" s="41"/>
      <c r="E691" s="41"/>
    </row>
    <row r="692">
      <c r="C692" s="41"/>
      <c r="D692" s="41"/>
      <c r="E692" s="41"/>
    </row>
    <row r="693">
      <c r="C693" s="41"/>
      <c r="D693" s="41"/>
      <c r="E693" s="41"/>
    </row>
    <row r="694">
      <c r="C694" s="41"/>
      <c r="D694" s="41"/>
      <c r="E694" s="41"/>
    </row>
    <row r="695">
      <c r="C695" s="41"/>
      <c r="D695" s="41"/>
      <c r="E695" s="41"/>
    </row>
    <row r="696">
      <c r="C696" s="41"/>
      <c r="D696" s="41"/>
      <c r="E696" s="41"/>
    </row>
    <row r="697">
      <c r="C697" s="41"/>
      <c r="D697" s="41"/>
      <c r="E697" s="41"/>
    </row>
    <row r="698">
      <c r="C698" s="41"/>
      <c r="D698" s="41"/>
      <c r="E698" s="41"/>
    </row>
    <row r="699">
      <c r="C699" s="41"/>
      <c r="D699" s="41"/>
      <c r="E699" s="41"/>
    </row>
    <row r="700">
      <c r="C700" s="41"/>
      <c r="D700" s="41"/>
      <c r="E700" s="41"/>
    </row>
    <row r="701">
      <c r="C701" s="41"/>
      <c r="D701" s="41"/>
      <c r="E701" s="41"/>
    </row>
    <row r="702">
      <c r="C702" s="41"/>
      <c r="D702" s="41"/>
      <c r="E702" s="41"/>
    </row>
    <row r="703">
      <c r="C703" s="41"/>
      <c r="D703" s="41"/>
      <c r="E703" s="41"/>
    </row>
    <row r="704">
      <c r="C704" s="41"/>
      <c r="D704" s="41"/>
      <c r="E704" s="41"/>
    </row>
    <row r="705">
      <c r="C705" s="41"/>
      <c r="D705" s="41"/>
      <c r="E705" s="41"/>
    </row>
    <row r="706">
      <c r="C706" s="41"/>
      <c r="D706" s="41"/>
      <c r="E706" s="41"/>
    </row>
    <row r="707">
      <c r="C707" s="41"/>
      <c r="D707" s="41"/>
      <c r="E707" s="41"/>
    </row>
    <row r="708">
      <c r="C708" s="41"/>
      <c r="D708" s="41"/>
      <c r="E708" s="41"/>
    </row>
    <row r="709">
      <c r="C709" s="41"/>
      <c r="D709" s="41"/>
      <c r="E709" s="41"/>
    </row>
    <row r="710">
      <c r="C710" s="41"/>
      <c r="D710" s="41"/>
      <c r="E710" s="41"/>
    </row>
    <row r="711">
      <c r="C711" s="41"/>
      <c r="D711" s="41"/>
      <c r="E711" s="41"/>
    </row>
    <row r="712">
      <c r="C712" s="41"/>
      <c r="D712" s="41"/>
      <c r="E712" s="41"/>
    </row>
    <row r="713">
      <c r="C713" s="41"/>
      <c r="D713" s="41"/>
      <c r="E713" s="41"/>
    </row>
    <row r="714">
      <c r="C714" s="41"/>
      <c r="D714" s="41"/>
      <c r="E714" s="41"/>
    </row>
    <row r="715">
      <c r="C715" s="41"/>
      <c r="D715" s="41"/>
      <c r="E715" s="41"/>
    </row>
    <row r="716">
      <c r="C716" s="41"/>
      <c r="D716" s="41"/>
      <c r="E716" s="41"/>
    </row>
    <row r="717">
      <c r="C717" s="41"/>
      <c r="D717" s="41"/>
      <c r="E717" s="41"/>
    </row>
    <row r="718">
      <c r="C718" s="41"/>
      <c r="D718" s="41"/>
      <c r="E718" s="41"/>
    </row>
    <row r="719">
      <c r="C719" s="41"/>
      <c r="D719" s="41"/>
      <c r="E719" s="41"/>
    </row>
    <row r="720">
      <c r="C720" s="41"/>
      <c r="D720" s="41"/>
      <c r="E720" s="41"/>
    </row>
    <row r="721">
      <c r="C721" s="41"/>
      <c r="D721" s="41"/>
      <c r="E721" s="41"/>
    </row>
    <row r="722">
      <c r="C722" s="41"/>
      <c r="D722" s="41"/>
      <c r="E722" s="41"/>
    </row>
    <row r="723">
      <c r="C723" s="41"/>
      <c r="D723" s="41"/>
      <c r="E723" s="41"/>
    </row>
    <row r="724">
      <c r="C724" s="41"/>
      <c r="D724" s="41"/>
      <c r="E724" s="41"/>
    </row>
    <row r="725">
      <c r="C725" s="41"/>
      <c r="D725" s="41"/>
      <c r="E725" s="41"/>
    </row>
    <row r="726">
      <c r="C726" s="41"/>
      <c r="D726" s="41"/>
      <c r="E726" s="41"/>
    </row>
    <row r="727">
      <c r="C727" s="41"/>
      <c r="D727" s="41"/>
      <c r="E727" s="41"/>
    </row>
    <row r="728">
      <c r="C728" s="41"/>
      <c r="D728" s="41"/>
      <c r="E728" s="41"/>
    </row>
    <row r="729">
      <c r="C729" s="41"/>
      <c r="D729" s="41"/>
      <c r="E729" s="41"/>
    </row>
    <row r="730">
      <c r="C730" s="41"/>
      <c r="D730" s="41"/>
      <c r="E730" s="41"/>
    </row>
    <row r="731">
      <c r="C731" s="41"/>
      <c r="D731" s="41"/>
      <c r="E731" s="41"/>
    </row>
    <row r="732">
      <c r="C732" s="41"/>
      <c r="D732" s="41"/>
      <c r="E732" s="41"/>
    </row>
    <row r="733">
      <c r="C733" s="41"/>
      <c r="D733" s="41"/>
      <c r="E733" s="41"/>
    </row>
    <row r="734">
      <c r="C734" s="41"/>
      <c r="D734" s="41"/>
      <c r="E734" s="41"/>
    </row>
    <row r="735">
      <c r="C735" s="41"/>
      <c r="D735" s="41"/>
      <c r="E735" s="41"/>
    </row>
    <row r="736">
      <c r="C736" s="41"/>
      <c r="D736" s="41"/>
      <c r="E736" s="41"/>
    </row>
    <row r="737">
      <c r="C737" s="41"/>
      <c r="D737" s="41"/>
      <c r="E737" s="41"/>
    </row>
    <row r="738">
      <c r="C738" s="41"/>
      <c r="D738" s="41"/>
      <c r="E738" s="41"/>
    </row>
    <row r="739">
      <c r="C739" s="41"/>
      <c r="D739" s="41"/>
      <c r="E739" s="41"/>
    </row>
    <row r="740">
      <c r="C740" s="41"/>
      <c r="D740" s="41"/>
      <c r="E740" s="41"/>
    </row>
    <row r="741">
      <c r="C741" s="41"/>
      <c r="D741" s="41"/>
      <c r="E741" s="41"/>
    </row>
    <row r="742">
      <c r="C742" s="41"/>
      <c r="D742" s="41"/>
      <c r="E742" s="41"/>
    </row>
    <row r="743">
      <c r="C743" s="41"/>
      <c r="D743" s="41"/>
      <c r="E743" s="41"/>
    </row>
    <row r="744">
      <c r="C744" s="41"/>
      <c r="D744" s="41"/>
      <c r="E744" s="41"/>
    </row>
    <row r="745">
      <c r="C745" s="41"/>
      <c r="D745" s="41"/>
      <c r="E745" s="41"/>
    </row>
    <row r="746">
      <c r="C746" s="41"/>
      <c r="D746" s="41"/>
      <c r="E746" s="41"/>
    </row>
    <row r="747">
      <c r="C747" s="41"/>
      <c r="D747" s="41"/>
      <c r="E747" s="41"/>
    </row>
    <row r="748">
      <c r="C748" s="41"/>
      <c r="D748" s="41"/>
      <c r="E748" s="41"/>
    </row>
    <row r="749">
      <c r="C749" s="41"/>
      <c r="D749" s="41"/>
      <c r="E749" s="41"/>
    </row>
    <row r="750">
      <c r="C750" s="41"/>
      <c r="D750" s="41"/>
      <c r="E750" s="41"/>
    </row>
    <row r="751">
      <c r="C751" s="41"/>
      <c r="D751" s="41"/>
      <c r="E751" s="41"/>
    </row>
    <row r="752">
      <c r="C752" s="41"/>
      <c r="D752" s="41"/>
      <c r="E752" s="41"/>
    </row>
    <row r="753">
      <c r="C753" s="41"/>
      <c r="D753" s="41"/>
      <c r="E753" s="41"/>
    </row>
    <row r="754">
      <c r="C754" s="41"/>
      <c r="D754" s="41"/>
      <c r="E754" s="41"/>
    </row>
    <row r="755">
      <c r="C755" s="41"/>
      <c r="D755" s="41"/>
      <c r="E755" s="41"/>
    </row>
    <row r="756">
      <c r="C756" s="41"/>
      <c r="D756" s="41"/>
      <c r="E756" s="41"/>
    </row>
    <row r="757">
      <c r="C757" s="41"/>
      <c r="D757" s="41"/>
      <c r="E757" s="41"/>
    </row>
    <row r="758">
      <c r="C758" s="41"/>
      <c r="D758" s="41"/>
      <c r="E758" s="41"/>
    </row>
    <row r="759">
      <c r="C759" s="41"/>
      <c r="D759" s="41"/>
      <c r="E759" s="41"/>
    </row>
    <row r="760">
      <c r="C760" s="41"/>
      <c r="D760" s="41"/>
      <c r="E760" s="41"/>
    </row>
    <row r="761">
      <c r="C761" s="41"/>
      <c r="D761" s="41"/>
      <c r="E761" s="41"/>
    </row>
    <row r="762">
      <c r="C762" s="41"/>
      <c r="D762" s="41"/>
      <c r="E762" s="41"/>
    </row>
    <row r="763">
      <c r="C763" s="41"/>
      <c r="D763" s="41"/>
      <c r="E763" s="41"/>
    </row>
    <row r="764">
      <c r="C764" s="41"/>
      <c r="D764" s="41"/>
      <c r="E764" s="41"/>
    </row>
    <row r="765">
      <c r="C765" s="41"/>
      <c r="D765" s="41"/>
      <c r="E765" s="41"/>
    </row>
    <row r="766">
      <c r="C766" s="41"/>
      <c r="D766" s="41"/>
      <c r="E766" s="41"/>
    </row>
    <row r="767">
      <c r="C767" s="41"/>
      <c r="D767" s="41"/>
      <c r="E767" s="41"/>
    </row>
    <row r="768">
      <c r="C768" s="41"/>
      <c r="D768" s="41"/>
      <c r="E768" s="41"/>
    </row>
    <row r="769">
      <c r="C769" s="41"/>
      <c r="D769" s="41"/>
      <c r="E769" s="41"/>
    </row>
    <row r="770">
      <c r="C770" s="41"/>
      <c r="D770" s="41"/>
      <c r="E770" s="41"/>
    </row>
    <row r="771">
      <c r="C771" s="41"/>
      <c r="D771" s="41"/>
      <c r="E771" s="41"/>
    </row>
    <row r="772">
      <c r="C772" s="41"/>
      <c r="D772" s="41"/>
      <c r="E772" s="41"/>
    </row>
    <row r="773">
      <c r="C773" s="41"/>
      <c r="D773" s="41"/>
      <c r="E773" s="41"/>
    </row>
    <row r="774">
      <c r="C774" s="41"/>
      <c r="D774" s="41"/>
      <c r="E774" s="41"/>
    </row>
    <row r="775">
      <c r="C775" s="41"/>
      <c r="D775" s="41"/>
      <c r="E775" s="41"/>
    </row>
    <row r="776">
      <c r="C776" s="41"/>
      <c r="D776" s="41"/>
      <c r="E776" s="41"/>
    </row>
    <row r="777">
      <c r="C777" s="41"/>
      <c r="D777" s="41"/>
      <c r="E777" s="41"/>
    </row>
    <row r="778">
      <c r="C778" s="41"/>
      <c r="D778" s="41"/>
      <c r="E778" s="41"/>
    </row>
    <row r="779">
      <c r="C779" s="41"/>
      <c r="D779" s="41"/>
      <c r="E779" s="41"/>
    </row>
    <row r="780">
      <c r="C780" s="41"/>
      <c r="D780" s="41"/>
      <c r="E780" s="41"/>
    </row>
    <row r="781">
      <c r="C781" s="41"/>
      <c r="D781" s="41"/>
      <c r="E781" s="41"/>
    </row>
    <row r="782">
      <c r="C782" s="41"/>
      <c r="D782" s="41"/>
      <c r="E782" s="41"/>
    </row>
    <row r="783">
      <c r="C783" s="41"/>
      <c r="D783" s="41"/>
      <c r="E783" s="41"/>
    </row>
    <row r="784">
      <c r="C784" s="41"/>
      <c r="D784" s="41"/>
      <c r="E784" s="41"/>
    </row>
    <row r="785">
      <c r="C785" s="41"/>
      <c r="D785" s="41"/>
      <c r="E785" s="41"/>
    </row>
    <row r="786">
      <c r="C786" s="41"/>
      <c r="D786" s="41"/>
      <c r="E786" s="41"/>
    </row>
    <row r="787">
      <c r="C787" s="41"/>
      <c r="D787" s="41"/>
      <c r="E787" s="41"/>
    </row>
    <row r="788">
      <c r="C788" s="41"/>
      <c r="D788" s="41"/>
      <c r="E788" s="41"/>
    </row>
    <row r="789">
      <c r="C789" s="41"/>
      <c r="D789" s="41"/>
      <c r="E789" s="41"/>
    </row>
    <row r="790">
      <c r="C790" s="41"/>
      <c r="D790" s="41"/>
      <c r="E790" s="41"/>
    </row>
    <row r="791">
      <c r="C791" s="41"/>
      <c r="D791" s="41"/>
      <c r="E791" s="41"/>
    </row>
    <row r="792">
      <c r="C792" s="41"/>
      <c r="D792" s="41"/>
      <c r="E792" s="41"/>
    </row>
    <row r="793">
      <c r="C793" s="41"/>
      <c r="D793" s="41"/>
      <c r="E793" s="41"/>
    </row>
    <row r="794">
      <c r="C794" s="41"/>
      <c r="D794" s="41"/>
      <c r="E794" s="41"/>
    </row>
    <row r="795">
      <c r="C795" s="41"/>
      <c r="D795" s="41"/>
      <c r="E795" s="41"/>
    </row>
    <row r="796">
      <c r="C796" s="41"/>
      <c r="D796" s="41"/>
      <c r="E796" s="41"/>
    </row>
    <row r="797">
      <c r="C797" s="41"/>
      <c r="D797" s="41"/>
      <c r="E797" s="41"/>
    </row>
    <row r="798">
      <c r="C798" s="41"/>
      <c r="D798" s="41"/>
      <c r="E798" s="41"/>
    </row>
    <row r="799">
      <c r="C799" s="41"/>
      <c r="D799" s="41"/>
      <c r="E799" s="41"/>
    </row>
    <row r="800">
      <c r="C800" s="41"/>
      <c r="D800" s="41"/>
      <c r="E800" s="41"/>
    </row>
    <row r="801">
      <c r="C801" s="41"/>
      <c r="D801" s="41"/>
      <c r="E801" s="41"/>
    </row>
    <row r="802">
      <c r="C802" s="41"/>
      <c r="D802" s="41"/>
      <c r="E802" s="41"/>
    </row>
    <row r="803">
      <c r="C803" s="41"/>
      <c r="D803" s="41"/>
      <c r="E803" s="41"/>
    </row>
    <row r="804">
      <c r="C804" s="41"/>
      <c r="D804" s="41"/>
      <c r="E804" s="41"/>
    </row>
    <row r="805">
      <c r="C805" s="41"/>
      <c r="D805" s="41"/>
      <c r="E805" s="41"/>
    </row>
    <row r="806">
      <c r="C806" s="41"/>
      <c r="D806" s="41"/>
      <c r="E806" s="41"/>
    </row>
    <row r="807">
      <c r="C807" s="41"/>
      <c r="D807" s="41"/>
      <c r="E807" s="41"/>
    </row>
    <row r="808">
      <c r="C808" s="41"/>
      <c r="D808" s="41"/>
      <c r="E808" s="41"/>
    </row>
    <row r="809">
      <c r="C809" s="41"/>
      <c r="D809" s="41"/>
      <c r="E809" s="41"/>
    </row>
    <row r="810">
      <c r="C810" s="41"/>
      <c r="D810" s="41"/>
      <c r="E810" s="41"/>
    </row>
    <row r="811">
      <c r="C811" s="41"/>
      <c r="D811" s="41"/>
      <c r="E811" s="41"/>
    </row>
    <row r="812">
      <c r="C812" s="41"/>
      <c r="D812" s="41"/>
      <c r="E812" s="41"/>
    </row>
    <row r="813">
      <c r="C813" s="41"/>
      <c r="D813" s="41"/>
      <c r="E813" s="41"/>
    </row>
    <row r="814">
      <c r="C814" s="41"/>
      <c r="D814" s="41"/>
      <c r="E814" s="41"/>
    </row>
    <row r="815">
      <c r="C815" s="41"/>
      <c r="D815" s="41"/>
      <c r="E815" s="41"/>
    </row>
    <row r="816">
      <c r="C816" s="41"/>
      <c r="D816" s="41"/>
      <c r="E816" s="41"/>
    </row>
    <row r="817">
      <c r="C817" s="41"/>
      <c r="D817" s="41"/>
      <c r="E817" s="41"/>
    </row>
    <row r="818">
      <c r="C818" s="41"/>
      <c r="D818" s="41"/>
      <c r="E818" s="41"/>
    </row>
    <row r="819">
      <c r="C819" s="41"/>
      <c r="D819" s="41"/>
      <c r="E819" s="41"/>
    </row>
    <row r="820">
      <c r="C820" s="41"/>
      <c r="D820" s="41"/>
      <c r="E820" s="41"/>
    </row>
    <row r="821">
      <c r="C821" s="41"/>
      <c r="D821" s="41"/>
      <c r="E821" s="41"/>
    </row>
    <row r="822">
      <c r="C822" s="41"/>
      <c r="D822" s="41"/>
      <c r="E822" s="41"/>
    </row>
    <row r="823">
      <c r="C823" s="41"/>
      <c r="D823" s="41"/>
      <c r="E823" s="41"/>
    </row>
    <row r="824">
      <c r="C824" s="41"/>
      <c r="D824" s="41"/>
      <c r="E824" s="41"/>
    </row>
    <row r="825">
      <c r="C825" s="41"/>
      <c r="D825" s="41"/>
      <c r="E825" s="41"/>
    </row>
    <row r="826">
      <c r="C826" s="41"/>
      <c r="D826" s="41"/>
      <c r="E826" s="41"/>
    </row>
    <row r="827">
      <c r="C827" s="41"/>
      <c r="D827" s="41"/>
      <c r="E827" s="41"/>
    </row>
    <row r="828">
      <c r="C828" s="41"/>
      <c r="D828" s="41"/>
      <c r="E828" s="41"/>
    </row>
    <row r="829">
      <c r="C829" s="41"/>
      <c r="D829" s="41"/>
      <c r="E829" s="41"/>
    </row>
    <row r="830">
      <c r="C830" s="41"/>
      <c r="D830" s="41"/>
      <c r="E830" s="41"/>
    </row>
    <row r="831">
      <c r="C831" s="41"/>
      <c r="D831" s="41"/>
      <c r="E831" s="41"/>
    </row>
    <row r="832">
      <c r="C832" s="41"/>
      <c r="D832" s="41"/>
      <c r="E832" s="41"/>
    </row>
    <row r="833">
      <c r="C833" s="41"/>
      <c r="D833" s="41"/>
      <c r="E833" s="41"/>
    </row>
    <row r="834">
      <c r="C834" s="41"/>
      <c r="D834" s="41"/>
      <c r="E834" s="41"/>
    </row>
    <row r="835">
      <c r="C835" s="41"/>
      <c r="D835" s="41"/>
      <c r="E835" s="41"/>
    </row>
    <row r="836">
      <c r="C836" s="41"/>
      <c r="D836" s="41"/>
      <c r="E836" s="41"/>
    </row>
    <row r="837">
      <c r="C837" s="41"/>
      <c r="D837" s="41"/>
      <c r="E837" s="41"/>
    </row>
    <row r="838">
      <c r="C838" s="41"/>
      <c r="D838" s="41"/>
      <c r="E838" s="41"/>
    </row>
    <row r="839">
      <c r="C839" s="41"/>
      <c r="D839" s="41"/>
      <c r="E839" s="41"/>
    </row>
    <row r="840">
      <c r="C840" s="41"/>
      <c r="D840" s="41"/>
      <c r="E840" s="41"/>
    </row>
    <row r="841">
      <c r="C841" s="41"/>
      <c r="D841" s="41"/>
      <c r="E841" s="41"/>
    </row>
    <row r="842">
      <c r="C842" s="41"/>
      <c r="D842" s="41"/>
      <c r="E842" s="41"/>
    </row>
    <row r="843">
      <c r="C843" s="41"/>
      <c r="D843" s="41"/>
      <c r="E843" s="41"/>
    </row>
    <row r="844">
      <c r="C844" s="41"/>
      <c r="D844" s="41"/>
      <c r="E844" s="41"/>
    </row>
    <row r="845">
      <c r="C845" s="41"/>
      <c r="D845" s="41"/>
      <c r="E845" s="41"/>
    </row>
    <row r="846">
      <c r="C846" s="41"/>
      <c r="D846" s="41"/>
      <c r="E846" s="41"/>
    </row>
    <row r="847">
      <c r="C847" s="41"/>
      <c r="D847" s="41"/>
      <c r="E847" s="41"/>
    </row>
    <row r="848">
      <c r="C848" s="41"/>
      <c r="D848" s="41"/>
      <c r="E848" s="41"/>
    </row>
    <row r="849">
      <c r="C849" s="41"/>
      <c r="D849" s="41"/>
      <c r="E849" s="41"/>
    </row>
    <row r="850">
      <c r="C850" s="41"/>
      <c r="D850" s="41"/>
      <c r="E850" s="41"/>
    </row>
    <row r="851">
      <c r="C851" s="41"/>
      <c r="D851" s="41"/>
      <c r="E851" s="41"/>
    </row>
    <row r="852">
      <c r="C852" s="41"/>
      <c r="D852" s="41"/>
      <c r="E852" s="41"/>
    </row>
    <row r="853">
      <c r="C853" s="41"/>
      <c r="D853" s="41"/>
      <c r="E853" s="41"/>
    </row>
    <row r="854">
      <c r="C854" s="41"/>
      <c r="D854" s="41"/>
      <c r="E854" s="41"/>
    </row>
    <row r="855">
      <c r="C855" s="41"/>
      <c r="D855" s="41"/>
      <c r="E855" s="41"/>
    </row>
    <row r="856">
      <c r="C856" s="41"/>
      <c r="D856" s="41"/>
      <c r="E856" s="41"/>
    </row>
    <row r="857">
      <c r="C857" s="41"/>
      <c r="D857" s="41"/>
      <c r="E857" s="41"/>
    </row>
    <row r="858">
      <c r="C858" s="41"/>
      <c r="D858" s="41"/>
      <c r="E858" s="41"/>
    </row>
    <row r="859">
      <c r="C859" s="41"/>
      <c r="D859" s="41"/>
      <c r="E859" s="41"/>
    </row>
    <row r="860">
      <c r="C860" s="41"/>
      <c r="D860" s="41"/>
      <c r="E860" s="41"/>
    </row>
    <row r="861">
      <c r="C861" s="41"/>
      <c r="D861" s="41"/>
      <c r="E861" s="41"/>
    </row>
    <row r="862">
      <c r="C862" s="41"/>
      <c r="D862" s="41"/>
      <c r="E862" s="41"/>
    </row>
    <row r="863">
      <c r="C863" s="41"/>
      <c r="D863" s="41"/>
      <c r="E863" s="41"/>
    </row>
    <row r="864">
      <c r="C864" s="41"/>
      <c r="D864" s="41"/>
      <c r="E864" s="41"/>
    </row>
    <row r="865">
      <c r="C865" s="41"/>
      <c r="D865" s="41"/>
      <c r="E865" s="41"/>
    </row>
    <row r="866">
      <c r="C866" s="41"/>
      <c r="D866" s="41"/>
      <c r="E866" s="41"/>
    </row>
    <row r="867">
      <c r="C867" s="41"/>
      <c r="D867" s="41"/>
      <c r="E867" s="41"/>
    </row>
    <row r="868">
      <c r="C868" s="41"/>
      <c r="D868" s="41"/>
      <c r="E868" s="41"/>
    </row>
    <row r="869">
      <c r="C869" s="41"/>
      <c r="D869" s="41"/>
      <c r="E869" s="41"/>
    </row>
    <row r="870">
      <c r="C870" s="41"/>
      <c r="D870" s="41"/>
      <c r="E870" s="41"/>
    </row>
    <row r="871">
      <c r="C871" s="41"/>
      <c r="D871" s="41"/>
      <c r="E871" s="41"/>
    </row>
    <row r="872">
      <c r="C872" s="41"/>
      <c r="D872" s="41"/>
      <c r="E872" s="41"/>
    </row>
    <row r="873">
      <c r="C873" s="41"/>
      <c r="D873" s="41"/>
      <c r="E873" s="41"/>
    </row>
    <row r="874">
      <c r="C874" s="41"/>
      <c r="D874" s="41"/>
      <c r="E874" s="41"/>
    </row>
    <row r="875">
      <c r="C875" s="41"/>
      <c r="D875" s="41"/>
      <c r="E875" s="41"/>
    </row>
    <row r="876">
      <c r="C876" s="41"/>
      <c r="D876" s="41"/>
      <c r="E876" s="41"/>
    </row>
    <row r="877">
      <c r="C877" s="41"/>
      <c r="D877" s="41"/>
      <c r="E877" s="41"/>
    </row>
    <row r="878">
      <c r="C878" s="41"/>
      <c r="D878" s="41"/>
      <c r="E878" s="41"/>
    </row>
    <row r="879">
      <c r="C879" s="41"/>
      <c r="D879" s="41"/>
      <c r="E879" s="41"/>
    </row>
    <row r="880">
      <c r="C880" s="41"/>
      <c r="D880" s="41"/>
      <c r="E880" s="41"/>
    </row>
    <row r="881">
      <c r="C881" s="41"/>
      <c r="D881" s="41"/>
      <c r="E881" s="41"/>
    </row>
    <row r="882">
      <c r="C882" s="41"/>
      <c r="D882" s="41"/>
      <c r="E882" s="41"/>
    </row>
    <row r="883">
      <c r="C883" s="41"/>
      <c r="D883" s="41"/>
      <c r="E883" s="41"/>
    </row>
    <row r="884">
      <c r="C884" s="41"/>
      <c r="D884" s="41"/>
      <c r="E884" s="41"/>
    </row>
    <row r="885">
      <c r="C885" s="41"/>
      <c r="D885" s="41"/>
      <c r="E885" s="41"/>
    </row>
    <row r="886">
      <c r="C886" s="41"/>
      <c r="D886" s="41"/>
      <c r="E886" s="41"/>
    </row>
    <row r="887">
      <c r="C887" s="41"/>
      <c r="D887" s="41"/>
      <c r="E887" s="41"/>
    </row>
    <row r="888">
      <c r="C888" s="41"/>
      <c r="D888" s="41"/>
      <c r="E888" s="41"/>
    </row>
    <row r="889">
      <c r="C889" s="41"/>
      <c r="D889" s="41"/>
      <c r="E889" s="41"/>
    </row>
    <row r="890">
      <c r="C890" s="41"/>
      <c r="D890" s="41"/>
      <c r="E890" s="41"/>
    </row>
    <row r="891">
      <c r="C891" s="41"/>
      <c r="D891" s="41"/>
      <c r="E891" s="41"/>
    </row>
    <row r="892">
      <c r="C892" s="41"/>
      <c r="D892" s="41"/>
      <c r="E892" s="41"/>
    </row>
    <row r="893">
      <c r="C893" s="41"/>
      <c r="D893" s="41"/>
      <c r="E893" s="41"/>
    </row>
    <row r="894">
      <c r="C894" s="41"/>
      <c r="D894" s="41"/>
      <c r="E894" s="41"/>
    </row>
    <row r="895">
      <c r="C895" s="41"/>
      <c r="D895" s="41"/>
      <c r="E895" s="41"/>
    </row>
    <row r="896">
      <c r="C896" s="41"/>
      <c r="D896" s="41"/>
      <c r="E896" s="41"/>
    </row>
    <row r="897">
      <c r="C897" s="41"/>
      <c r="D897" s="41"/>
      <c r="E897" s="41"/>
    </row>
    <row r="898">
      <c r="C898" s="41"/>
      <c r="D898" s="41"/>
      <c r="E898" s="41"/>
    </row>
    <row r="899">
      <c r="C899" s="41"/>
      <c r="D899" s="41"/>
      <c r="E899" s="41"/>
    </row>
    <row r="900">
      <c r="C900" s="41"/>
      <c r="D900" s="41"/>
      <c r="E900" s="41"/>
    </row>
    <row r="901">
      <c r="C901" s="41"/>
      <c r="D901" s="41"/>
      <c r="E901" s="41"/>
    </row>
    <row r="902">
      <c r="C902" s="41"/>
      <c r="D902" s="41"/>
      <c r="E902" s="41"/>
    </row>
    <row r="903">
      <c r="C903" s="41"/>
      <c r="D903" s="41"/>
      <c r="E903" s="41"/>
    </row>
    <row r="904">
      <c r="C904" s="41"/>
      <c r="D904" s="41"/>
      <c r="E904" s="41"/>
    </row>
    <row r="905">
      <c r="C905" s="41"/>
      <c r="D905" s="41"/>
      <c r="E905" s="41"/>
    </row>
    <row r="906">
      <c r="C906" s="41"/>
      <c r="D906" s="41"/>
      <c r="E906" s="41"/>
    </row>
    <row r="907">
      <c r="C907" s="41"/>
      <c r="D907" s="41"/>
      <c r="E907" s="41"/>
    </row>
    <row r="908">
      <c r="C908" s="41"/>
      <c r="D908" s="41"/>
      <c r="E908" s="41"/>
    </row>
    <row r="909">
      <c r="C909" s="41"/>
      <c r="D909" s="41"/>
      <c r="E909" s="41"/>
    </row>
    <row r="910">
      <c r="C910" s="41"/>
      <c r="D910" s="41"/>
      <c r="E910" s="41"/>
    </row>
    <row r="911">
      <c r="C911" s="41"/>
      <c r="D911" s="41"/>
      <c r="E911" s="41"/>
    </row>
    <row r="912">
      <c r="C912" s="41"/>
      <c r="D912" s="41"/>
      <c r="E912" s="41"/>
    </row>
    <row r="913">
      <c r="C913" s="41"/>
      <c r="D913" s="41"/>
      <c r="E913" s="41"/>
    </row>
    <row r="914">
      <c r="C914" s="41"/>
      <c r="D914" s="41"/>
      <c r="E914" s="41"/>
    </row>
    <row r="915">
      <c r="C915" s="41"/>
      <c r="D915" s="41"/>
      <c r="E915" s="41"/>
    </row>
    <row r="916">
      <c r="C916" s="41"/>
      <c r="D916" s="41"/>
      <c r="E916" s="41"/>
    </row>
    <row r="917">
      <c r="C917" s="41"/>
      <c r="D917" s="41"/>
      <c r="E917" s="41"/>
    </row>
    <row r="918">
      <c r="C918" s="41"/>
      <c r="D918" s="41"/>
      <c r="E918" s="41"/>
    </row>
    <row r="919">
      <c r="C919" s="41"/>
      <c r="D919" s="41"/>
      <c r="E919" s="41"/>
    </row>
    <row r="920">
      <c r="C920" s="41"/>
      <c r="D920" s="41"/>
      <c r="E920" s="41"/>
    </row>
    <row r="921">
      <c r="C921" s="41"/>
      <c r="D921" s="41"/>
      <c r="E921" s="41"/>
    </row>
    <row r="922">
      <c r="C922" s="41"/>
      <c r="D922" s="41"/>
      <c r="E922" s="41"/>
    </row>
    <row r="923">
      <c r="C923" s="41"/>
      <c r="D923" s="41"/>
      <c r="E923" s="41"/>
    </row>
    <row r="924">
      <c r="C924" s="41"/>
      <c r="D924" s="41"/>
      <c r="E924" s="41"/>
    </row>
    <row r="925">
      <c r="C925" s="41"/>
      <c r="D925" s="41"/>
      <c r="E925" s="41"/>
    </row>
    <row r="926">
      <c r="C926" s="41"/>
      <c r="D926" s="41"/>
      <c r="E926" s="41"/>
    </row>
    <row r="927">
      <c r="C927" s="41"/>
      <c r="D927" s="41"/>
      <c r="E927" s="41"/>
    </row>
    <row r="928">
      <c r="C928" s="41"/>
      <c r="D928" s="41"/>
      <c r="E928" s="41"/>
    </row>
    <row r="929">
      <c r="C929" s="41"/>
      <c r="D929" s="41"/>
      <c r="E929" s="41"/>
    </row>
    <row r="930">
      <c r="C930" s="41"/>
      <c r="D930" s="41"/>
      <c r="E930" s="41"/>
    </row>
    <row r="931">
      <c r="C931" s="41"/>
      <c r="D931" s="41"/>
      <c r="E931" s="41"/>
    </row>
    <row r="932">
      <c r="C932" s="41"/>
      <c r="D932" s="41"/>
      <c r="E932" s="41"/>
    </row>
    <row r="933">
      <c r="C933" s="41"/>
      <c r="D933" s="41"/>
      <c r="E933" s="41"/>
    </row>
    <row r="934">
      <c r="C934" s="41"/>
      <c r="D934" s="41"/>
      <c r="E934" s="41"/>
    </row>
    <row r="935">
      <c r="C935" s="41"/>
      <c r="D935" s="41"/>
      <c r="E935" s="41"/>
    </row>
    <row r="936">
      <c r="C936" s="41"/>
      <c r="D936" s="41"/>
      <c r="E936" s="41"/>
    </row>
    <row r="937">
      <c r="C937" s="41"/>
      <c r="D937" s="41"/>
      <c r="E937" s="41"/>
    </row>
    <row r="938">
      <c r="C938" s="41"/>
      <c r="D938" s="41"/>
      <c r="E938" s="41"/>
    </row>
    <row r="939">
      <c r="C939" s="41"/>
      <c r="D939" s="41"/>
      <c r="E939" s="41"/>
    </row>
    <row r="940">
      <c r="C940" s="41"/>
      <c r="D940" s="41"/>
      <c r="E940" s="41"/>
    </row>
    <row r="941">
      <c r="C941" s="41"/>
      <c r="D941" s="41"/>
      <c r="E941" s="41"/>
    </row>
    <row r="942">
      <c r="C942" s="41"/>
      <c r="D942" s="41"/>
      <c r="E942" s="41"/>
    </row>
    <row r="943">
      <c r="C943" s="41"/>
      <c r="D943" s="41"/>
      <c r="E943" s="41"/>
    </row>
    <row r="944">
      <c r="C944" s="41"/>
      <c r="D944" s="41"/>
      <c r="E944" s="41"/>
    </row>
    <row r="945">
      <c r="C945" s="41"/>
      <c r="D945" s="41"/>
      <c r="E945" s="41"/>
    </row>
    <row r="946">
      <c r="C946" s="41"/>
      <c r="D946" s="41"/>
      <c r="E946" s="41"/>
    </row>
    <row r="947">
      <c r="C947" s="41"/>
      <c r="D947" s="41"/>
      <c r="E947" s="41"/>
    </row>
    <row r="948">
      <c r="C948" s="41"/>
      <c r="D948" s="41"/>
      <c r="E948" s="41"/>
    </row>
    <row r="949">
      <c r="C949" s="41"/>
      <c r="D949" s="41"/>
      <c r="E949" s="41"/>
    </row>
    <row r="950">
      <c r="C950" s="41"/>
      <c r="D950" s="41"/>
      <c r="E950" s="41"/>
    </row>
    <row r="951">
      <c r="C951" s="41"/>
      <c r="D951" s="41"/>
      <c r="E951" s="41"/>
    </row>
    <row r="952">
      <c r="C952" s="41"/>
      <c r="D952" s="41"/>
      <c r="E952" s="41"/>
    </row>
    <row r="953">
      <c r="C953" s="41"/>
      <c r="D953" s="41"/>
      <c r="E953" s="41"/>
    </row>
    <row r="954">
      <c r="C954" s="41"/>
      <c r="D954" s="41"/>
      <c r="E954" s="41"/>
    </row>
    <row r="955">
      <c r="C955" s="41"/>
      <c r="D955" s="41"/>
      <c r="E955" s="41"/>
    </row>
    <row r="956">
      <c r="C956" s="41"/>
      <c r="D956" s="41"/>
      <c r="E956" s="41"/>
    </row>
    <row r="957">
      <c r="C957" s="41"/>
      <c r="D957" s="41"/>
      <c r="E957" s="41"/>
    </row>
    <row r="958">
      <c r="C958" s="41"/>
      <c r="D958" s="41"/>
      <c r="E958" s="41"/>
    </row>
    <row r="959">
      <c r="C959" s="41"/>
      <c r="D959" s="41"/>
      <c r="E959" s="41"/>
    </row>
    <row r="960">
      <c r="C960" s="41"/>
      <c r="D960" s="41"/>
      <c r="E960" s="41"/>
    </row>
    <row r="961">
      <c r="C961" s="41"/>
      <c r="D961" s="41"/>
      <c r="E961" s="41"/>
    </row>
    <row r="962">
      <c r="C962" s="41"/>
      <c r="D962" s="41"/>
      <c r="E962" s="41"/>
    </row>
    <row r="963">
      <c r="C963" s="41"/>
      <c r="D963" s="41"/>
      <c r="E963" s="41"/>
    </row>
    <row r="964">
      <c r="C964" s="41"/>
      <c r="D964" s="41"/>
      <c r="E964" s="41"/>
    </row>
    <row r="965">
      <c r="C965" s="41"/>
      <c r="D965" s="41"/>
      <c r="E965" s="41"/>
    </row>
    <row r="966">
      <c r="C966" s="41"/>
      <c r="D966" s="41"/>
      <c r="E966" s="41"/>
    </row>
    <row r="967">
      <c r="C967" s="41"/>
      <c r="D967" s="41"/>
      <c r="E967" s="41"/>
    </row>
    <row r="968">
      <c r="C968" s="41"/>
      <c r="D968" s="41"/>
      <c r="E968" s="41"/>
    </row>
    <row r="969">
      <c r="C969" s="41"/>
      <c r="D969" s="41"/>
      <c r="E969" s="41"/>
    </row>
    <row r="970">
      <c r="C970" s="41"/>
      <c r="D970" s="41"/>
      <c r="E970" s="41"/>
    </row>
    <row r="971">
      <c r="C971" s="41"/>
      <c r="D971" s="41"/>
      <c r="E971" s="41"/>
    </row>
    <row r="972">
      <c r="C972" s="41"/>
      <c r="D972" s="41"/>
      <c r="E972" s="41"/>
    </row>
    <row r="973">
      <c r="C973" s="41"/>
      <c r="D973" s="41"/>
      <c r="E973" s="41"/>
    </row>
    <row r="974">
      <c r="C974" s="41"/>
      <c r="D974" s="41"/>
      <c r="E974" s="41"/>
    </row>
    <row r="975">
      <c r="C975" s="41"/>
      <c r="D975" s="41"/>
      <c r="E975" s="41"/>
    </row>
    <row r="976">
      <c r="C976" s="41"/>
      <c r="D976" s="41"/>
      <c r="E976" s="41"/>
    </row>
    <row r="977">
      <c r="C977" s="41"/>
      <c r="D977" s="41"/>
      <c r="E977" s="41"/>
    </row>
    <row r="978">
      <c r="C978" s="41"/>
      <c r="D978" s="41"/>
      <c r="E978" s="41"/>
    </row>
    <row r="979">
      <c r="C979" s="41"/>
      <c r="D979" s="41"/>
      <c r="E979" s="41"/>
    </row>
    <row r="980">
      <c r="C980" s="41"/>
      <c r="D980" s="41"/>
      <c r="E980" s="41"/>
    </row>
    <row r="981">
      <c r="C981" s="41"/>
      <c r="D981" s="41"/>
      <c r="E981" s="41"/>
    </row>
    <row r="982">
      <c r="C982" s="41"/>
      <c r="D982" s="41"/>
      <c r="E982" s="41"/>
    </row>
    <row r="983">
      <c r="C983" s="41"/>
      <c r="D983" s="41"/>
      <c r="E983" s="41"/>
    </row>
    <row r="984">
      <c r="C984" s="41"/>
      <c r="D984" s="41"/>
      <c r="E984" s="41"/>
    </row>
    <row r="985">
      <c r="C985" s="41"/>
      <c r="D985" s="41"/>
      <c r="E985" s="41"/>
    </row>
    <row r="986">
      <c r="C986" s="41"/>
      <c r="D986" s="41"/>
      <c r="E986" s="41"/>
    </row>
    <row r="987">
      <c r="C987" s="41"/>
      <c r="D987" s="41"/>
      <c r="E987" s="41"/>
    </row>
    <row r="988">
      <c r="C988" s="41"/>
      <c r="D988" s="41"/>
      <c r="E988" s="41"/>
    </row>
    <row r="989">
      <c r="C989" s="41"/>
      <c r="D989" s="41"/>
      <c r="E989" s="41"/>
    </row>
    <row r="990">
      <c r="C990" s="41"/>
      <c r="D990" s="41"/>
      <c r="E990" s="41"/>
    </row>
    <row r="991">
      <c r="C991" s="41"/>
      <c r="D991" s="41"/>
      <c r="E991" s="41"/>
    </row>
    <row r="992">
      <c r="C992" s="41"/>
      <c r="D992" s="41"/>
      <c r="E992" s="41"/>
    </row>
    <row r="993">
      <c r="C993" s="41"/>
      <c r="D993" s="41"/>
      <c r="E993" s="41"/>
    </row>
    <row r="994">
      <c r="C994" s="41"/>
      <c r="D994" s="41"/>
      <c r="E994" s="41"/>
    </row>
    <row r="995">
      <c r="C995" s="41"/>
      <c r="D995" s="41"/>
      <c r="E995" s="41"/>
    </row>
    <row r="996">
      <c r="C996" s="41"/>
      <c r="D996" s="41"/>
      <c r="E996" s="41"/>
    </row>
    <row r="997">
      <c r="C997" s="41"/>
      <c r="D997" s="41"/>
      <c r="E997" s="41"/>
    </row>
    <row r="998">
      <c r="C998" s="41"/>
      <c r="D998" s="41"/>
      <c r="E998" s="41"/>
    </row>
    <row r="999">
      <c r="C999" s="41"/>
      <c r="D999" s="41"/>
      <c r="E999" s="41"/>
    </row>
    <row r="1000">
      <c r="C1000" s="41"/>
      <c r="D1000" s="41"/>
      <c r="E1000" s="41"/>
    </row>
    <row r="1001">
      <c r="C1001" s="41"/>
      <c r="D1001" s="41"/>
      <c r="E1001" s="41"/>
    </row>
    <row r="1002">
      <c r="C1002" s="41"/>
      <c r="D1002" s="41"/>
      <c r="E1002" s="41"/>
    </row>
    <row r="1003">
      <c r="C1003" s="41"/>
      <c r="D1003" s="41"/>
      <c r="E1003" s="41"/>
    </row>
  </sheetData>
  <mergeCells count="2">
    <mergeCell ref="O11:P11"/>
    <mergeCell ref="Q11:R11"/>
  </mergeCells>
  <dataValidations>
    <dataValidation type="list" allowBlank="1" sqref="B1">
      <formula1>DB!$X:$Z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7" width="3.13"/>
  </cols>
  <sheetData>
    <row r="1">
      <c r="A1" s="2" t="s">
        <v>4215</v>
      </c>
      <c r="N1" s="10" t="s">
        <v>2326</v>
      </c>
    </row>
    <row r="2" ht="15.0" customHeight="1">
      <c r="A2" s="1"/>
    </row>
    <row r="3">
      <c r="A3" s="11"/>
      <c r="B3" s="52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</row>
    <row r="4">
      <c r="A4" s="11"/>
      <c r="B4" s="2" t="s">
        <v>2327</v>
      </c>
      <c r="AK4" s="11"/>
    </row>
    <row r="5">
      <c r="A5" s="11"/>
      <c r="AK5" s="11"/>
    </row>
    <row r="6">
      <c r="A6" s="11"/>
      <c r="B6" s="1" t="s">
        <v>4063</v>
      </c>
      <c r="F6" s="1" t="s">
        <v>2333</v>
      </c>
      <c r="G6" s="25" t="str">
        <f>'Cek TRAFO'!G4</f>
        <v>TELUK NAGA</v>
      </c>
      <c r="AK6" s="11"/>
    </row>
    <row r="7">
      <c r="A7" s="11"/>
      <c r="B7" s="1" t="s">
        <v>2546</v>
      </c>
      <c r="F7" s="1" t="s">
        <v>2333</v>
      </c>
      <c r="G7" s="25" t="str">
        <f>'Cek TRAFO'!G5</f>
        <v>TRF 2</v>
      </c>
      <c r="AK7" s="11"/>
    </row>
    <row r="8" ht="15.0" customHeight="1">
      <c r="A8" s="11"/>
      <c r="B8" s="1"/>
      <c r="F8" s="1"/>
      <c r="G8" s="48"/>
      <c r="H8" s="48"/>
      <c r="I8" s="48"/>
      <c r="J8" s="48"/>
      <c r="K8" s="48"/>
      <c r="L8" s="48"/>
      <c r="M8" s="126"/>
      <c r="AK8" s="11"/>
    </row>
    <row r="9" ht="15.0" customHeight="1">
      <c r="A9" s="11"/>
      <c r="B9" s="1" t="s">
        <v>4072</v>
      </c>
      <c r="F9" s="1" t="s">
        <v>2333</v>
      </c>
      <c r="G9" s="23">
        <f>'Cek TRAFO'!G8</f>
        <v>60</v>
      </c>
      <c r="M9" s="126" t="s">
        <v>2347</v>
      </c>
      <c r="Q9" s="1" t="s">
        <v>4078</v>
      </c>
      <c r="T9" s="1" t="s">
        <v>2333</v>
      </c>
      <c r="U9" s="17" t="str">
        <f>'Cek TRAFO'!G10</f>
        <v>(1) Yyd</v>
      </c>
      <c r="AK9" s="11"/>
    </row>
    <row r="10" ht="15.0" customHeight="1">
      <c r="A10" s="11"/>
      <c r="B10" s="1" t="s">
        <v>4075</v>
      </c>
      <c r="F10" s="1" t="s">
        <v>2333</v>
      </c>
      <c r="G10" s="182">
        <f>'Cek TRAFO'!G9</f>
        <v>12</v>
      </c>
      <c r="M10" s="126" t="s">
        <v>2345</v>
      </c>
      <c r="Q10" s="1" t="s">
        <v>4081</v>
      </c>
      <c r="T10" s="1" t="s">
        <v>2333</v>
      </c>
      <c r="U10" s="23">
        <f>'Cek TRAFO'!G11</f>
        <v>150</v>
      </c>
      <c r="W10" s="20" t="s">
        <v>2340</v>
      </c>
      <c r="X10" s="25">
        <f>'Cek TRAFO'!J11</f>
        <v>20</v>
      </c>
      <c r="Z10" s="1" t="s">
        <v>2349</v>
      </c>
      <c r="AK10" s="11"/>
    </row>
    <row r="11" ht="15.0" customHeight="1">
      <c r="A11" s="11"/>
      <c r="B11" s="1"/>
      <c r="F11" s="1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11"/>
    </row>
    <row r="12" ht="15.0" customHeight="1">
      <c r="A12" s="11"/>
      <c r="B12" s="1" t="s">
        <v>4216</v>
      </c>
      <c r="F12" s="1" t="s">
        <v>2333</v>
      </c>
      <c r="G12" s="23">
        <f>'Cek TRAFO'!G13</f>
        <v>300</v>
      </c>
      <c r="K12" s="24" t="s">
        <v>2340</v>
      </c>
      <c r="L12" s="25">
        <f>'Cek TRAFO'!L13</f>
        <v>5</v>
      </c>
      <c r="S12" s="1" t="s">
        <v>4217</v>
      </c>
      <c r="W12" s="1" t="s">
        <v>2333</v>
      </c>
      <c r="X12" s="23">
        <f>'Cek TRAFO'!G14</f>
        <v>2000</v>
      </c>
      <c r="AB12" s="24" t="s">
        <v>2340</v>
      </c>
      <c r="AC12" s="25">
        <f>'Cek TRAFO'!L14</f>
        <v>5</v>
      </c>
      <c r="AK12" s="11"/>
    </row>
    <row r="13">
      <c r="A13" s="11"/>
      <c r="B13" s="1" t="s">
        <v>4218</v>
      </c>
      <c r="F13" s="1" t="s">
        <v>2333</v>
      </c>
      <c r="G13" s="23">
        <f>'Cek TRAFO'!T13</f>
        <v>2000</v>
      </c>
      <c r="K13" s="24" t="s">
        <v>2340</v>
      </c>
      <c r="L13" s="25">
        <f>'Cek TRAFO'!Y13</f>
        <v>5</v>
      </c>
      <c r="S13" s="1" t="s">
        <v>4219</v>
      </c>
      <c r="W13" s="1" t="s">
        <v>2333</v>
      </c>
      <c r="X13" s="23">
        <f>'Cek TRAFO'!T14</f>
        <v>2000</v>
      </c>
      <c r="AB13" s="24" t="s">
        <v>2340</v>
      </c>
      <c r="AC13" s="25">
        <f>'Cek TRAFO'!Y14</f>
        <v>5</v>
      </c>
      <c r="AK13" s="11"/>
    </row>
    <row r="14">
      <c r="A14" s="11"/>
      <c r="G14" s="1"/>
      <c r="S14" s="1" t="s">
        <v>4220</v>
      </c>
      <c r="W14" s="1" t="s">
        <v>2333</v>
      </c>
      <c r="X14" s="23">
        <f>'Cek TRAFO'!G15</f>
        <v>2000</v>
      </c>
      <c r="AB14" s="24" t="s">
        <v>2340</v>
      </c>
      <c r="AC14" s="25">
        <f>'Cek TRAFO'!L15</f>
        <v>5</v>
      </c>
      <c r="AK14" s="11"/>
    </row>
    <row r="15">
      <c r="A15" s="11"/>
      <c r="B15" s="2" t="s">
        <v>4087</v>
      </c>
      <c r="F15" s="1"/>
      <c r="G15" s="48"/>
      <c r="H15" s="48"/>
      <c r="I15" s="48"/>
      <c r="J15" s="48"/>
      <c r="K15" s="48"/>
      <c r="L15" s="1"/>
      <c r="M15" s="1"/>
      <c r="N15" s="1"/>
      <c r="O15" s="1"/>
      <c r="Q15" s="48"/>
      <c r="R15" s="1"/>
      <c r="S15" s="1"/>
      <c r="T15" s="1"/>
      <c r="U15" s="1"/>
      <c r="X15" s="1"/>
      <c r="AG15" s="1"/>
      <c r="AH15" s="1"/>
      <c r="AI15" s="1"/>
      <c r="AK15" s="11"/>
    </row>
    <row r="16">
      <c r="A16" s="11"/>
      <c r="C16" s="1" t="s">
        <v>4088</v>
      </c>
      <c r="G16" s="1"/>
      <c r="H16" s="48"/>
      <c r="I16" s="48"/>
      <c r="J16" s="48" t="s">
        <v>2333</v>
      </c>
      <c r="K16" s="48"/>
      <c r="L16" s="48" t="s">
        <v>4089</v>
      </c>
      <c r="M16" s="17">
        <f>'Cek TRAFO'!M20</f>
        <v>0.0018</v>
      </c>
      <c r="R16" s="48" t="s">
        <v>4090</v>
      </c>
      <c r="S16" s="17">
        <f>'Cek TRAFO'!S20</f>
        <v>0.0167</v>
      </c>
      <c r="X16" s="1" t="s">
        <v>4091</v>
      </c>
      <c r="AG16" s="1"/>
      <c r="AH16" s="1"/>
      <c r="AI16" s="1"/>
      <c r="AK16" s="11"/>
    </row>
    <row r="17">
      <c r="A17" s="11"/>
      <c r="C17" s="1" t="s">
        <v>4092</v>
      </c>
      <c r="G17" s="1"/>
      <c r="H17" s="48"/>
      <c r="I17" s="48"/>
      <c r="J17" s="48" t="s">
        <v>2333</v>
      </c>
      <c r="K17" s="48"/>
      <c r="L17" s="48" t="s">
        <v>4093</v>
      </c>
      <c r="M17" s="17">
        <f>'Cek TRAFO'!M21</f>
        <v>0</v>
      </c>
      <c r="R17" s="48" t="s">
        <v>4094</v>
      </c>
      <c r="S17" s="17">
        <f>'Cek TRAFO'!S21</f>
        <v>0.02</v>
      </c>
      <c r="X17" s="1" t="s">
        <v>4091</v>
      </c>
      <c r="AG17" s="1"/>
      <c r="AH17" s="1"/>
      <c r="AI17" s="1"/>
      <c r="AK17" s="11"/>
    </row>
    <row r="18">
      <c r="A18" s="11"/>
      <c r="C18" s="1" t="s">
        <v>4095</v>
      </c>
      <c r="G18" s="1"/>
      <c r="H18" s="48"/>
      <c r="I18" s="48"/>
      <c r="J18" s="48" t="s">
        <v>2333</v>
      </c>
      <c r="K18" s="48"/>
      <c r="L18" s="48" t="s">
        <v>4096</v>
      </c>
      <c r="M18" s="17">
        <f>'Cek TRAFO'!M22</f>
        <v>0.00618</v>
      </c>
      <c r="R18" s="48" t="s">
        <v>4097</v>
      </c>
      <c r="S18" s="17">
        <f>'Cek TRAFO'!S22</f>
        <v>0.02627</v>
      </c>
      <c r="X18" s="1" t="s">
        <v>4091</v>
      </c>
      <c r="AG18" s="1"/>
      <c r="AH18" s="1"/>
      <c r="AI18" s="1"/>
      <c r="AK18" s="11"/>
    </row>
    <row r="19">
      <c r="A19" s="11"/>
      <c r="B19" s="1"/>
      <c r="F19" s="1"/>
      <c r="G19" s="48"/>
      <c r="H19" s="48"/>
      <c r="I19" s="48"/>
      <c r="J19" s="48"/>
      <c r="K19" s="48"/>
      <c r="L19" s="48"/>
      <c r="M19" s="1"/>
      <c r="AK19" s="11"/>
    </row>
    <row r="20">
      <c r="A20" s="11"/>
      <c r="B20" s="2" t="s">
        <v>4221</v>
      </c>
      <c r="F20" s="1"/>
      <c r="G20" s="48"/>
      <c r="H20" s="48"/>
      <c r="I20" s="48"/>
      <c r="J20" s="48"/>
      <c r="K20" s="126"/>
      <c r="L20" s="48"/>
      <c r="M20" s="1"/>
      <c r="AK20" s="11"/>
    </row>
    <row r="21">
      <c r="A21" s="11"/>
      <c r="B21" s="1"/>
      <c r="C21" s="1" t="s">
        <v>4088</v>
      </c>
      <c r="F21" s="1"/>
      <c r="G21" s="48"/>
      <c r="H21" s="48"/>
      <c r="I21" s="48"/>
      <c r="J21" s="48" t="s">
        <v>2333</v>
      </c>
      <c r="K21" s="48"/>
      <c r="L21" s="48" t="s">
        <v>4089</v>
      </c>
      <c r="M21" s="17">
        <v>0.0411</v>
      </c>
      <c r="R21" s="48" t="s">
        <v>4090</v>
      </c>
      <c r="S21" s="17">
        <v>0.2812</v>
      </c>
      <c r="X21" s="1" t="s">
        <v>54</v>
      </c>
      <c r="AK21" s="11"/>
    </row>
    <row r="22">
      <c r="A22" s="11"/>
      <c r="B22" s="1"/>
      <c r="F22" s="1"/>
      <c r="G22" s="48"/>
      <c r="H22" s="48"/>
      <c r="I22" s="48"/>
      <c r="J22" s="48"/>
      <c r="K22" s="126"/>
      <c r="L22" s="48"/>
      <c r="M22" s="1"/>
      <c r="AK22" s="11"/>
    </row>
    <row r="23">
      <c r="A23" s="11"/>
      <c r="B23" s="1" t="s">
        <v>4071</v>
      </c>
      <c r="F23" s="1" t="s">
        <v>2333</v>
      </c>
      <c r="G23" s="23">
        <f>'Cek TRAFO'!T7</f>
        <v>12</v>
      </c>
      <c r="K23" s="126" t="s">
        <v>54</v>
      </c>
      <c r="L23" s="48"/>
      <c r="M23" s="1"/>
      <c r="AK23" s="11"/>
    </row>
    <row r="24">
      <c r="A24" s="11"/>
      <c r="B24" s="1" t="s">
        <v>4073</v>
      </c>
      <c r="F24" s="1" t="s">
        <v>2333</v>
      </c>
      <c r="G24" s="23">
        <f>'Cek TRAFO'!T8</f>
        <v>1000</v>
      </c>
      <c r="K24" s="126" t="s">
        <v>2420</v>
      </c>
      <c r="L24" s="48"/>
      <c r="M24" s="1"/>
      <c r="AK24" s="11"/>
    </row>
    <row r="25">
      <c r="A25" s="11"/>
      <c r="B25" s="1" t="s">
        <v>4076</v>
      </c>
      <c r="F25" s="1" t="s">
        <v>2333</v>
      </c>
      <c r="G25" s="23">
        <f>'Cek TRAFO'!T9</f>
        <v>10</v>
      </c>
      <c r="K25" s="126" t="s">
        <v>2482</v>
      </c>
      <c r="L25" s="48"/>
      <c r="M25" s="1"/>
      <c r="AK25" s="11"/>
    </row>
    <row r="26">
      <c r="A26" s="11"/>
      <c r="B26" s="1"/>
      <c r="F26" s="1"/>
      <c r="G26" s="48"/>
      <c r="H26" s="48"/>
      <c r="I26" s="48"/>
      <c r="J26" s="48"/>
      <c r="K26" s="48"/>
      <c r="L26" s="48"/>
      <c r="M26" s="1"/>
      <c r="AK26" s="11"/>
    </row>
    <row r="27">
      <c r="A27" s="11"/>
      <c r="F27" s="1"/>
      <c r="G27" s="48"/>
      <c r="H27" s="48"/>
      <c r="I27" s="48"/>
      <c r="J27" s="48"/>
      <c r="K27" s="48"/>
      <c r="L27" s="48"/>
      <c r="M27" s="1"/>
      <c r="AK27" s="11"/>
    </row>
    <row r="28">
      <c r="A28" s="11"/>
      <c r="B28" s="1"/>
      <c r="F28" s="1"/>
      <c r="G28" s="48"/>
      <c r="H28" s="48"/>
      <c r="I28" s="48"/>
      <c r="J28" s="48"/>
      <c r="K28" s="48"/>
      <c r="L28" s="48"/>
      <c r="M28" s="1"/>
      <c r="AK28" s="11"/>
    </row>
    <row r="29">
      <c r="A29" s="11"/>
      <c r="B29" s="1" t="s">
        <v>4222</v>
      </c>
      <c r="F29" s="1"/>
      <c r="G29" s="48" t="s">
        <v>2333</v>
      </c>
      <c r="H29" s="23">
        <v>1.5</v>
      </c>
      <c r="K29" s="1" t="s">
        <v>2482</v>
      </c>
      <c r="L29" s="48"/>
      <c r="M29" s="1"/>
      <c r="AK29" s="11"/>
    </row>
    <row r="30">
      <c r="A30" s="11"/>
      <c r="B30" s="1" t="s">
        <v>4223</v>
      </c>
      <c r="F30" s="1"/>
      <c r="G30" s="48" t="s">
        <v>2333</v>
      </c>
      <c r="H30" s="23">
        <f>if('Cek TRAFO'!G7="UNINDO (&lt;2010)",0.7,IF(U10=500,1.5,1))</f>
        <v>1</v>
      </c>
      <c r="K30" s="1" t="s">
        <v>2482</v>
      </c>
      <c r="L30" s="48"/>
      <c r="M30" s="1"/>
      <c r="N30" s="1" t="s">
        <v>4224</v>
      </c>
      <c r="AK30" s="11"/>
    </row>
    <row r="31">
      <c r="A31" s="11"/>
      <c r="B31" s="11"/>
      <c r="C31" s="11"/>
      <c r="D31" s="11"/>
      <c r="E31" s="11"/>
      <c r="F31" s="11"/>
      <c r="G31" s="52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>
      <c r="G32" s="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>
      <c r="A34" s="11"/>
      <c r="B34" s="2" t="s">
        <v>2398</v>
      </c>
      <c r="AK34" s="11"/>
    </row>
    <row r="35">
      <c r="A35" s="11"/>
      <c r="AK35" s="11"/>
    </row>
    <row r="36">
      <c r="A36" s="11"/>
      <c r="AK36" s="11"/>
    </row>
    <row r="37">
      <c r="A37" s="11"/>
      <c r="B37" s="1" t="s">
        <v>4066</v>
      </c>
      <c r="E37" s="10" t="s">
        <v>2401</v>
      </c>
      <c r="F37" s="183">
        <v>1.0</v>
      </c>
      <c r="I37" s="1" t="s">
        <v>4091</v>
      </c>
      <c r="AK37" s="11"/>
    </row>
    <row r="38">
      <c r="A38" s="11"/>
      <c r="B38" s="1" t="s">
        <v>4225</v>
      </c>
      <c r="E38" s="10" t="s">
        <v>2401</v>
      </c>
      <c r="F38" s="184">
        <f>(X10^2)/100</f>
        <v>4</v>
      </c>
      <c r="I38" s="1" t="s">
        <v>54</v>
      </c>
      <c r="M38" s="1" t="s">
        <v>4226</v>
      </c>
      <c r="R38" s="10" t="s">
        <v>2401</v>
      </c>
      <c r="S38" s="184">
        <f>G9*1000/(U10*(sqrt(3)))</f>
        <v>230.9401077</v>
      </c>
      <c r="V38" s="1" t="s">
        <v>2420</v>
      </c>
      <c r="AA38" s="1" t="s">
        <v>4227</v>
      </c>
      <c r="AE38">
        <f t="shared" ref="AE38:AE39" si="1">S38*0.2</f>
        <v>46.18802154</v>
      </c>
      <c r="AF38" s="1" t="s">
        <v>56</v>
      </c>
      <c r="AG38" s="10" t="s">
        <v>2401</v>
      </c>
      <c r="AH38" s="51">
        <f>AE38*L13/G13</f>
        <v>0.1154700538</v>
      </c>
      <c r="AK38" s="11"/>
    </row>
    <row r="39">
      <c r="A39" s="11"/>
      <c r="B39" s="1" t="s">
        <v>4228</v>
      </c>
      <c r="E39" s="10" t="s">
        <v>2401</v>
      </c>
      <c r="F39" s="184">
        <f>(U10^2)/100</f>
        <v>225</v>
      </c>
      <c r="I39" s="1" t="s">
        <v>54</v>
      </c>
      <c r="M39" s="1" t="s">
        <v>4229</v>
      </c>
      <c r="R39" s="10" t="s">
        <v>2401</v>
      </c>
      <c r="S39" s="184">
        <f>G9*1000/(X10*(sqrt(3)))</f>
        <v>1732.050808</v>
      </c>
      <c r="V39" s="1" t="s">
        <v>2420</v>
      </c>
      <c r="AA39" s="1" t="s">
        <v>4230</v>
      </c>
      <c r="AE39">
        <f t="shared" si="1"/>
        <v>346.4101615</v>
      </c>
      <c r="AF39" s="1" t="s">
        <v>56</v>
      </c>
      <c r="AG39" s="10" t="s">
        <v>2401</v>
      </c>
      <c r="AH39" s="51">
        <f>AE39*AC13/X13</f>
        <v>0.8660254038</v>
      </c>
      <c r="AK39" s="11"/>
    </row>
    <row r="40">
      <c r="A40" s="11"/>
      <c r="B40" s="1" t="s">
        <v>4231</v>
      </c>
      <c r="E40" s="10" t="s">
        <v>2401</v>
      </c>
      <c r="F40" s="184">
        <f>1000*100/(X10*sqrt(3))</f>
        <v>2886.751346</v>
      </c>
      <c r="I40" s="1" t="s">
        <v>2420</v>
      </c>
      <c r="AK40" s="11"/>
    </row>
    <row r="41">
      <c r="A41" s="11"/>
      <c r="B41" s="1" t="s">
        <v>4232</v>
      </c>
      <c r="E41" s="10" t="s">
        <v>2401</v>
      </c>
      <c r="F41" s="184">
        <f>1000*100/(U10*sqrt(3))</f>
        <v>384.9001795</v>
      </c>
      <c r="I41" s="1" t="s">
        <v>2420</v>
      </c>
      <c r="M41" s="1" t="s">
        <v>4233</v>
      </c>
      <c r="R41" s="10" t="s">
        <v>2401</v>
      </c>
      <c r="S41" s="184">
        <f>X10*1000/((sqrt(3)*G23))</f>
        <v>962.2504486</v>
      </c>
      <c r="V41" s="1" t="s">
        <v>2420</v>
      </c>
      <c r="AK41" s="11"/>
    </row>
    <row r="42">
      <c r="A42" s="11"/>
      <c r="AK42" s="11"/>
    </row>
    <row r="43">
      <c r="A43" s="11"/>
      <c r="B43" s="2" t="s">
        <v>4087</v>
      </c>
      <c r="I43" s="1"/>
      <c r="K43" s="41"/>
      <c r="L43" s="41"/>
      <c r="M43" s="41"/>
      <c r="N43" s="41"/>
      <c r="O43" s="41"/>
      <c r="P43" s="41"/>
      <c r="Q43" s="41"/>
      <c r="R43" s="41"/>
      <c r="S43" s="1"/>
      <c r="W43" s="2" t="s">
        <v>4221</v>
      </c>
      <c r="AK43" s="11"/>
    </row>
    <row r="44">
      <c r="A44" s="11"/>
      <c r="C44" s="1" t="s">
        <v>4088</v>
      </c>
      <c r="J44" s="1" t="s">
        <v>4234</v>
      </c>
      <c r="L44" s="41" t="str">
        <f t="shared" ref="L44:L46" si="2">complex(M16,S16)</f>
        <v>0.0018+0.0167i</v>
      </c>
      <c r="T44" s="1" t="s">
        <v>4091</v>
      </c>
      <c r="W44" s="1" t="s">
        <v>4235</v>
      </c>
      <c r="Y44" s="10" t="s">
        <v>2401</v>
      </c>
      <c r="Z44" s="185" t="str">
        <f>(complex(round(M21/F39,8),round(S21/F39,8)))</f>
        <v>0.00018267+0.00124978i</v>
      </c>
      <c r="AH44" s="1" t="s">
        <v>4091</v>
      </c>
      <c r="AK44" s="11"/>
    </row>
    <row r="45">
      <c r="A45" s="11"/>
      <c r="C45" s="1" t="s">
        <v>4092</v>
      </c>
      <c r="J45" s="1" t="s">
        <v>4236</v>
      </c>
      <c r="L45" s="41" t="str">
        <f t="shared" si="2"/>
        <v>0.02i</v>
      </c>
      <c r="T45" s="1" t="s">
        <v>4091</v>
      </c>
      <c r="W45" s="1" t="s">
        <v>4237</v>
      </c>
      <c r="Y45" s="10" t="s">
        <v>2401</v>
      </c>
      <c r="Z45" s="185" t="str">
        <f>Z44</f>
        <v>0.00018267+0.00124978i</v>
      </c>
      <c r="AH45" s="1" t="s">
        <v>4091</v>
      </c>
      <c r="AK45" s="11"/>
    </row>
    <row r="46">
      <c r="A46" s="11"/>
      <c r="C46" s="1" t="s">
        <v>4095</v>
      </c>
      <c r="J46" s="1" t="s">
        <v>4238</v>
      </c>
      <c r="L46" s="41" t="str">
        <f t="shared" si="2"/>
        <v>0.00618+0.02627i</v>
      </c>
      <c r="T46" s="1" t="s">
        <v>4091</v>
      </c>
      <c r="W46" s="1" t="s">
        <v>4239</v>
      </c>
      <c r="Y46" s="10" t="s">
        <v>2401</v>
      </c>
      <c r="Z46" s="41" t="str">
        <f>improduct(Z44,3)</f>
        <v>0.00054801+0.00374934i</v>
      </c>
      <c r="AH46" s="1" t="s">
        <v>4091</v>
      </c>
      <c r="AK46" s="11"/>
    </row>
    <row r="47">
      <c r="A47" s="11"/>
      <c r="AK47" s="11"/>
    </row>
    <row r="48">
      <c r="A48" s="11"/>
      <c r="B48" s="2" t="s">
        <v>4240</v>
      </c>
      <c r="AK48" s="11"/>
    </row>
    <row r="49">
      <c r="A49" s="11"/>
      <c r="C49" s="1" t="s">
        <v>4241</v>
      </c>
      <c r="H49" s="10" t="s">
        <v>2401</v>
      </c>
      <c r="I49">
        <f>G10/100</f>
        <v>0.12</v>
      </c>
      <c r="L49" s="1" t="s">
        <v>4091</v>
      </c>
      <c r="O49" s="1" t="s">
        <v>4242</v>
      </c>
      <c r="T49" s="10" t="s">
        <v>2401</v>
      </c>
      <c r="U49" s="31">
        <f>0.5*I50</f>
        <v>0.1</v>
      </c>
      <c r="X49" s="1" t="s">
        <v>4091</v>
      </c>
      <c r="AA49" s="1" t="s">
        <v>4243</v>
      </c>
      <c r="AC49" s="10" t="s">
        <v>2401</v>
      </c>
      <c r="AD49" s="31">
        <f>G23/F38</f>
        <v>3</v>
      </c>
      <c r="AG49" s="1" t="s">
        <v>4091</v>
      </c>
      <c r="AK49" s="11"/>
    </row>
    <row r="50">
      <c r="A50" s="11"/>
      <c r="C50" s="1" t="s">
        <v>4244</v>
      </c>
      <c r="H50" s="10" t="s">
        <v>2401</v>
      </c>
      <c r="I50" s="31">
        <f>I49*100/G9</f>
        <v>0.2</v>
      </c>
      <c r="L50" s="1" t="s">
        <v>4091</v>
      </c>
      <c r="O50" s="1" t="s">
        <v>4245</v>
      </c>
      <c r="T50" s="10" t="s">
        <v>2401</v>
      </c>
      <c r="U50" s="31">
        <f>0.5*I50</f>
        <v>0.1</v>
      </c>
      <c r="X50" s="1" t="s">
        <v>4091</v>
      </c>
      <c r="AK50" s="11"/>
    </row>
    <row r="51">
      <c r="A51" s="11"/>
      <c r="C51" s="1" t="s">
        <v>4246</v>
      </c>
      <c r="H51" s="10" t="s">
        <v>2401</v>
      </c>
      <c r="I51" s="31">
        <f>0.5*I50</f>
        <v>0.1</v>
      </c>
      <c r="L51" s="1" t="s">
        <v>4091</v>
      </c>
      <c r="O51" s="1" t="s">
        <v>4247</v>
      </c>
      <c r="T51" s="10" t="s">
        <v>2401</v>
      </c>
      <c r="U51" s="31">
        <f>0.5*I50*(U9="(1) Yyd")+5000000*I50*(U9="(2) Yy Shell type")+10*I50*(U9="(3) Yy Core type")</f>
        <v>0.1</v>
      </c>
      <c r="X51" s="1" t="s">
        <v>4091</v>
      </c>
      <c r="AK51" s="11"/>
    </row>
    <row r="52">
      <c r="A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</row>
    <row r="53">
      <c r="A53" s="11"/>
      <c r="B53" s="2" t="s">
        <v>4248</v>
      </c>
      <c r="T53" s="11"/>
      <c r="AB53" s="1" t="s">
        <v>4249</v>
      </c>
      <c r="AD53" s="1" t="s">
        <v>4250</v>
      </c>
      <c r="AF53" s="1" t="s">
        <v>4251</v>
      </c>
      <c r="AH53" s="1" t="s">
        <v>4252</v>
      </c>
      <c r="AK53" s="11"/>
    </row>
    <row r="54">
      <c r="A54" s="11"/>
      <c r="C54" s="1" t="s">
        <v>4253</v>
      </c>
      <c r="H54" s="10" t="s">
        <v>2401</v>
      </c>
      <c r="I54" s="184">
        <f>F37*F40/imabs((imsum(L44,complex(0,I51),complex(0,U49))))</f>
        <v>13320.95876</v>
      </c>
      <c r="L54" s="1" t="s">
        <v>2420</v>
      </c>
      <c r="T54" s="11"/>
      <c r="U54" s="1" t="s">
        <v>4065</v>
      </c>
      <c r="Z54">
        <f>COUNTIF('Cek TRAFO'!$T$4,U54)</f>
        <v>1</v>
      </c>
      <c r="AB54">
        <f t="shared" ref="AB54:AB55" si="3">round(4*$S$39,0)</f>
        <v>6928</v>
      </c>
      <c r="AD54" s="1">
        <v>0.5</v>
      </c>
      <c r="AF54">
        <f>round(6.5*S39,0)</f>
        <v>11258</v>
      </c>
      <c r="AH54" s="1">
        <v>0.3</v>
      </c>
      <c r="AK54" s="11"/>
    </row>
    <row r="55">
      <c r="A55" s="11"/>
      <c r="C55" s="1" t="s">
        <v>4254</v>
      </c>
      <c r="H55" s="10" t="s">
        <v>2401</v>
      </c>
      <c r="I55" s="184">
        <f>0.867*I54</f>
        <v>11549.27124</v>
      </c>
      <c r="L55" s="1" t="s">
        <v>2420</v>
      </c>
      <c r="T55" s="11"/>
      <c r="U55" s="1" t="s">
        <v>4255</v>
      </c>
      <c r="Z55">
        <f>COUNTIF('Cek TRAFO'!$T$4,U55)</f>
        <v>0</v>
      </c>
      <c r="AB55">
        <f t="shared" si="3"/>
        <v>6928</v>
      </c>
      <c r="AD55" s="1">
        <v>0.7</v>
      </c>
      <c r="AF55" s="1" t="s">
        <v>4256</v>
      </c>
      <c r="AH55" s="1" t="s">
        <v>4256</v>
      </c>
      <c r="AK55" s="11"/>
    </row>
    <row r="56">
      <c r="A56" s="11"/>
      <c r="C56" s="1" t="s">
        <v>4257</v>
      </c>
      <c r="H56" s="10" t="s">
        <v>2401</v>
      </c>
      <c r="I56" s="31">
        <f>3*F37*F40/imabs(imsum(((imsum(imsum(imdiv(improduct(imsum(L46,complex(0,I51)),complex(0,U51)),imsum(L46,complex(0,I51),complex(0,U51))))))),(imsum(complex(0,U49),L45,complex(0,I51),complex(0,U49),L44,complex(0,I51),complex(0,U49),complex(3*AD49,0)))))</f>
        <v>959.8525007</v>
      </c>
      <c r="L56" s="1" t="s">
        <v>2420</v>
      </c>
      <c r="T56" s="11"/>
      <c r="U56" s="1" t="s">
        <v>4258</v>
      </c>
      <c r="Z56">
        <f>COUNTIF('Cek TRAFO'!$T$4,U56)</f>
        <v>0</v>
      </c>
      <c r="AB56" s="1">
        <v>8000.0</v>
      </c>
      <c r="AD56" s="1">
        <v>0.7</v>
      </c>
      <c r="AF56" s="1" t="s">
        <v>4256</v>
      </c>
      <c r="AH56" s="1" t="s">
        <v>4256</v>
      </c>
      <c r="AK56" s="11"/>
    </row>
    <row r="57">
      <c r="A57" s="11"/>
      <c r="B57" s="2"/>
      <c r="T57" s="11"/>
      <c r="U57" s="1" t="s">
        <v>4259</v>
      </c>
      <c r="W57" s="1"/>
      <c r="Z57">
        <f>COUNTIF('Cek TRAFO'!$T$4,U57)</f>
        <v>0</v>
      </c>
      <c r="AB57">
        <f>round(4*$S$39,0)</f>
        <v>6928</v>
      </c>
      <c r="AD57" s="1" t="s">
        <v>4260</v>
      </c>
      <c r="AF57">
        <f>round(4*$S$39,0)</f>
        <v>6928</v>
      </c>
      <c r="AH57" s="1">
        <v>0.7</v>
      </c>
      <c r="AK57" s="11"/>
    </row>
    <row r="58">
      <c r="A58" s="11"/>
      <c r="B58" s="2" t="s">
        <v>4261</v>
      </c>
      <c r="T58" s="11"/>
      <c r="AK58" s="11"/>
    </row>
    <row r="59">
      <c r="A59" s="11"/>
      <c r="C59" s="1" t="s">
        <v>4253</v>
      </c>
      <c r="H59" s="10" t="s">
        <v>2401</v>
      </c>
      <c r="I59" s="184">
        <f>F37*F41/imabs((imsum(L44,complex(0,I51),complex(0,U49))))</f>
        <v>1776.127835</v>
      </c>
      <c r="L59" s="1" t="s">
        <v>2420</v>
      </c>
      <c r="O59" s="184">
        <f>3*F37*F41/IMABS(imsum(L44,L45,imdiv((improduct(imsum(complex(0,I51),complex(0,U51)),L46)),imsum(complex(0,I51),complex(0,U51),L46))))</f>
        <v>19112.45661</v>
      </c>
      <c r="Q59" s="1" t="s">
        <v>2420</v>
      </c>
      <c r="T59" s="11"/>
      <c r="AB59" s="1" t="s">
        <v>4249</v>
      </c>
      <c r="AD59" s="1" t="s">
        <v>4250</v>
      </c>
      <c r="AF59" s="1" t="s">
        <v>4251</v>
      </c>
      <c r="AH59" s="1" t="s">
        <v>4252</v>
      </c>
      <c r="AK59" s="11"/>
    </row>
    <row r="60">
      <c r="A60" s="11"/>
      <c r="C60" s="1" t="s">
        <v>4254</v>
      </c>
      <c r="H60" s="10" t="s">
        <v>2401</v>
      </c>
      <c r="I60" s="184">
        <f>0.867*I54/F40*F41</f>
        <v>1539.902833</v>
      </c>
      <c r="L60" s="1" t="s">
        <v>2420</v>
      </c>
      <c r="T60" s="11"/>
      <c r="U60" s="1" t="s">
        <v>4065</v>
      </c>
      <c r="Z60">
        <f>COUNTIF('Cek TRAFO'!$T$4,U60)</f>
        <v>1</v>
      </c>
      <c r="AB60">
        <f t="shared" ref="AB60:AB63" si="4">if($Z54=1,AB54,"")</f>
        <v>6928</v>
      </c>
      <c r="AD60">
        <f t="shared" ref="AD60:AD63" si="5">if($Z54=1,AD54,"")</f>
        <v>0.5</v>
      </c>
      <c r="AF60">
        <f t="shared" ref="AF60:AF63" si="6">if($Z54=1,AF54,"")</f>
        <v>11258</v>
      </c>
      <c r="AH60">
        <f t="shared" ref="AH60:AH63" si="7">if($Z54=1,AH54,"")</f>
        <v>0.3</v>
      </c>
      <c r="AK60" s="11"/>
    </row>
    <row r="61">
      <c r="A61" s="11"/>
      <c r="C61" s="1" t="s">
        <v>4257</v>
      </c>
      <c r="H61" s="10" t="s">
        <v>2401</v>
      </c>
      <c r="I61" s="31">
        <f>O59*IMABS(imdiv(L46,imsum(L46,complex(0,I51),complex(0,U51))))</f>
        <v>2278.685271</v>
      </c>
      <c r="L61" s="1" t="s">
        <v>2420</v>
      </c>
      <c r="T61" s="11"/>
      <c r="U61" s="1" t="s">
        <v>4255</v>
      </c>
      <c r="Z61">
        <f>COUNTIF('Cek TRAFO'!$T$4,U61)</f>
        <v>0</v>
      </c>
      <c r="AB61" t="str">
        <f t="shared" si="4"/>
        <v/>
      </c>
      <c r="AD61" t="str">
        <f t="shared" si="5"/>
        <v/>
      </c>
      <c r="AF61" t="str">
        <f t="shared" si="6"/>
        <v/>
      </c>
      <c r="AH61" t="str">
        <f t="shared" si="7"/>
        <v/>
      </c>
      <c r="AK61" s="11"/>
    </row>
    <row r="62">
      <c r="A62" s="11"/>
      <c r="T62" s="11"/>
      <c r="U62" s="1" t="s">
        <v>4258</v>
      </c>
      <c r="Z62">
        <f>COUNTIF('Cek TRAFO'!$T$4,U62)</f>
        <v>0</v>
      </c>
      <c r="AB62" t="str">
        <f t="shared" si="4"/>
        <v/>
      </c>
      <c r="AD62" t="str">
        <f t="shared" si="5"/>
        <v/>
      </c>
      <c r="AF62" t="str">
        <f t="shared" si="6"/>
        <v/>
      </c>
      <c r="AH62" t="str">
        <f t="shared" si="7"/>
        <v/>
      </c>
      <c r="AK62" s="11"/>
    </row>
    <row r="63">
      <c r="A63" s="11"/>
      <c r="T63" s="11"/>
      <c r="U63" s="1" t="s">
        <v>4259</v>
      </c>
      <c r="W63" s="1"/>
      <c r="Z63">
        <f>COUNTIF('Cek TRAFO'!$T$4,U63)</f>
        <v>0</v>
      </c>
      <c r="AB63" t="str">
        <f t="shared" si="4"/>
        <v/>
      </c>
      <c r="AD63" t="str">
        <f t="shared" si="5"/>
        <v/>
      </c>
      <c r="AF63" t="str">
        <f t="shared" si="6"/>
        <v/>
      </c>
      <c r="AH63" t="str">
        <f t="shared" si="7"/>
        <v/>
      </c>
      <c r="AK63" s="11"/>
    </row>
    <row r="64">
      <c r="A64" s="11"/>
      <c r="I64" s="1"/>
      <c r="T64" s="11"/>
      <c r="U64" s="1" t="s">
        <v>4262</v>
      </c>
      <c r="AB64" t="str">
        <f>AB60&amp;AB61&amp;AB62&amp;AB63</f>
        <v>6928</v>
      </c>
      <c r="AD64" t="str">
        <f>AD60&amp;AD61&amp;AD62&amp;AD63</f>
        <v>0.5</v>
      </c>
      <c r="AF64" t="str">
        <f>AF60&amp;AF61&amp;AF62&amp;AF63</f>
        <v>11258</v>
      </c>
      <c r="AH64" t="str">
        <f>AH60&amp;AH61&amp;AH62&amp;AH63</f>
        <v>0.3</v>
      </c>
      <c r="AK64" s="11"/>
    </row>
    <row r="65">
      <c r="A65" s="11"/>
      <c r="T65" s="11"/>
      <c r="AK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>
      <c r="B67" s="2"/>
    </row>
    <row r="68" ht="14.25" customHeight="1">
      <c r="A68" s="11"/>
      <c r="B68" s="130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ht="14.25" customHeight="1">
      <c r="A69" s="11"/>
      <c r="B69" s="2"/>
      <c r="AK69" s="11"/>
    </row>
    <row r="70" ht="14.25" customHeight="1">
      <c r="A70" s="11"/>
      <c r="B70" s="2" t="s">
        <v>4107</v>
      </c>
      <c r="AK70" s="11"/>
    </row>
    <row r="71">
      <c r="A71" s="11"/>
      <c r="AK71" s="11"/>
    </row>
    <row r="72">
      <c r="A72" s="11"/>
      <c r="B72" s="2" t="s">
        <v>4108</v>
      </c>
      <c r="G72" s="1" t="s">
        <v>2333</v>
      </c>
      <c r="H72" s="166">
        <f>1.2*S38</f>
        <v>277.1281292</v>
      </c>
      <c r="L72" s="1" t="s">
        <v>56</v>
      </c>
      <c r="M72" s="1" t="s">
        <v>4109</v>
      </c>
      <c r="S72" s="2" t="s">
        <v>4110</v>
      </c>
      <c r="Z72" s="1" t="s">
        <v>2333</v>
      </c>
      <c r="AA72" s="166">
        <f>1.2*S38*1/I49</f>
        <v>2309.401077</v>
      </c>
      <c r="AE72" s="1" t="s">
        <v>56</v>
      </c>
      <c r="AF72" s="1" t="s">
        <v>4109</v>
      </c>
      <c r="AK72" s="11"/>
    </row>
    <row r="73">
      <c r="A73" s="11"/>
      <c r="G73" s="1" t="s">
        <v>2333</v>
      </c>
      <c r="H73" s="167">
        <f>H72*L12/G12</f>
        <v>4.618802154</v>
      </c>
      <c r="L73" s="1" t="s">
        <v>56</v>
      </c>
      <c r="M73" s="1" t="s">
        <v>4111</v>
      </c>
      <c r="Z73" s="1" t="s">
        <v>2333</v>
      </c>
      <c r="AA73" s="167">
        <f>AA72*L12/G12</f>
        <v>38.49001795</v>
      </c>
      <c r="AE73" s="1" t="s">
        <v>56</v>
      </c>
      <c r="AF73" s="1" t="s">
        <v>4111</v>
      </c>
      <c r="AK73" s="11"/>
    </row>
    <row r="74">
      <c r="A74" s="11"/>
      <c r="G74" s="1" t="s">
        <v>2333</v>
      </c>
      <c r="H74" s="167">
        <f>H73/L12</f>
        <v>0.9237604307</v>
      </c>
      <c r="L74" s="1" t="s">
        <v>4112</v>
      </c>
      <c r="Z74" s="1" t="s">
        <v>2333</v>
      </c>
      <c r="AA74" s="167">
        <f>AA73/L12</f>
        <v>7.698003589</v>
      </c>
      <c r="AE74" s="1" t="s">
        <v>4112</v>
      </c>
      <c r="AK74" s="11"/>
    </row>
    <row r="75">
      <c r="A75" s="11"/>
      <c r="B75" s="1" t="s">
        <v>4113</v>
      </c>
      <c r="G75" s="1" t="s">
        <v>2333</v>
      </c>
      <c r="H75" s="173">
        <f>(((I60/H72)^0.02)-1)*(H29/0.14)</f>
        <v>0.3738741181</v>
      </c>
      <c r="L75" s="1" t="s">
        <v>4114</v>
      </c>
      <c r="S75" s="1" t="s">
        <v>4115</v>
      </c>
      <c r="Z75" s="1" t="s">
        <v>2333</v>
      </c>
      <c r="AA75" s="132">
        <v>0.02</v>
      </c>
      <c r="AE75" s="1" t="s">
        <v>2482</v>
      </c>
      <c r="AK75" s="11"/>
    </row>
    <row r="76">
      <c r="A76" s="11"/>
      <c r="H76" s="47"/>
      <c r="I76" s="47"/>
      <c r="J76" s="47"/>
      <c r="K76" s="47"/>
      <c r="AK76" s="11"/>
    </row>
    <row r="77">
      <c r="A77" s="11"/>
      <c r="B77" s="2" t="s">
        <v>4116</v>
      </c>
      <c r="G77" s="1" t="s">
        <v>2333</v>
      </c>
      <c r="H77" s="166">
        <f>(if(U10=500,0.8,0.5))*S38</f>
        <v>115.4700538</v>
      </c>
      <c r="L77" s="1" t="s">
        <v>56</v>
      </c>
      <c r="M77" s="1" t="s">
        <v>4109</v>
      </c>
      <c r="AK77" s="11"/>
    </row>
    <row r="78">
      <c r="A78" s="11"/>
      <c r="G78" s="1" t="s">
        <v>2333</v>
      </c>
      <c r="H78" s="167">
        <f>H77*L12/G12</f>
        <v>1.924500897</v>
      </c>
      <c r="L78" s="1" t="s">
        <v>56</v>
      </c>
      <c r="M78" s="1" t="s">
        <v>4111</v>
      </c>
      <c r="AK78" s="11"/>
    </row>
    <row r="79">
      <c r="A79" s="11"/>
      <c r="G79" s="1" t="s">
        <v>2333</v>
      </c>
      <c r="H79" s="167">
        <f>H78/L12</f>
        <v>0.3849001795</v>
      </c>
      <c r="L79" s="1" t="s">
        <v>4112</v>
      </c>
      <c r="AK79" s="11"/>
    </row>
    <row r="80">
      <c r="A80" s="11"/>
      <c r="B80" s="1" t="s">
        <v>4117</v>
      </c>
      <c r="G80" s="1" t="s">
        <v>2333</v>
      </c>
      <c r="H80" s="173">
        <f>(((I61/H77)^0.02)-1)*(H29/0.14)</f>
        <v>0.6585174576</v>
      </c>
      <c r="L80" s="1" t="s">
        <v>4114</v>
      </c>
      <c r="AK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86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>
      <c r="A82" s="11"/>
      <c r="B82" s="2"/>
      <c r="G82" s="1"/>
      <c r="H82" s="146"/>
      <c r="I82" s="146"/>
      <c r="J82" s="146"/>
      <c r="K82" s="146"/>
      <c r="L82" s="1"/>
      <c r="M82" s="1"/>
      <c r="AK82" s="11"/>
    </row>
    <row r="83">
      <c r="A83" s="11"/>
      <c r="B83" s="2" t="s">
        <v>4118</v>
      </c>
      <c r="G83" s="1"/>
      <c r="H83" s="146"/>
      <c r="I83" s="146"/>
      <c r="J83" s="146"/>
      <c r="K83" s="146"/>
      <c r="L83" s="1"/>
      <c r="M83" s="1"/>
      <c r="AK83" s="11"/>
    </row>
    <row r="84">
      <c r="A84" s="11"/>
      <c r="B84" s="1"/>
      <c r="G84" s="1"/>
      <c r="H84" s="146"/>
      <c r="I84" s="146"/>
      <c r="J84" s="146"/>
      <c r="K84" s="146"/>
      <c r="L84" s="1"/>
      <c r="M84" s="1"/>
      <c r="AK84" s="11"/>
    </row>
    <row r="85">
      <c r="A85" s="11"/>
      <c r="B85" s="2" t="s">
        <v>4119</v>
      </c>
      <c r="G85" s="1" t="s">
        <v>2333</v>
      </c>
      <c r="H85" s="166">
        <f>1.2*S39</f>
        <v>2078.460969</v>
      </c>
      <c r="L85" s="1" t="s">
        <v>56</v>
      </c>
      <c r="M85" s="1" t="s">
        <v>4109</v>
      </c>
      <c r="S85" s="2" t="s">
        <v>4120</v>
      </c>
      <c r="Z85" s="1" t="s">
        <v>2333</v>
      </c>
      <c r="AA85" s="166" t="str">
        <f>AB64</f>
        <v>6928</v>
      </c>
      <c r="AE85" s="1" t="s">
        <v>56</v>
      </c>
      <c r="AF85" s="1" t="s">
        <v>4109</v>
      </c>
      <c r="AK85" s="11"/>
    </row>
    <row r="86">
      <c r="A86" s="11"/>
      <c r="G86" s="1" t="s">
        <v>2333</v>
      </c>
      <c r="H86" s="167">
        <f>H85*AC12/X12</f>
        <v>5.196152423</v>
      </c>
      <c r="L86" s="1" t="s">
        <v>56</v>
      </c>
      <c r="M86" s="1" t="s">
        <v>4111</v>
      </c>
      <c r="Z86" s="1" t="s">
        <v>2333</v>
      </c>
      <c r="AA86" s="167">
        <f>AA85*AC12/X12</f>
        <v>17.32</v>
      </c>
      <c r="AE86" s="1" t="s">
        <v>56</v>
      </c>
      <c r="AF86" s="1" t="s">
        <v>4111</v>
      </c>
      <c r="AK86" s="11"/>
    </row>
    <row r="87">
      <c r="A87" s="11"/>
      <c r="G87" s="1" t="s">
        <v>2333</v>
      </c>
      <c r="H87" s="167">
        <f>H86/AC12</f>
        <v>1.039230485</v>
      </c>
      <c r="L87" s="1" t="s">
        <v>4112</v>
      </c>
      <c r="R87" s="1"/>
      <c r="Z87" s="1" t="s">
        <v>2333</v>
      </c>
      <c r="AA87" s="167">
        <f>AA86/AC12</f>
        <v>3.464</v>
      </c>
      <c r="AE87" s="1" t="s">
        <v>4112</v>
      </c>
      <c r="AK87" s="11"/>
    </row>
    <row r="88">
      <c r="A88" s="11"/>
      <c r="B88" s="1" t="s">
        <v>4121</v>
      </c>
      <c r="G88" s="1" t="s">
        <v>2333</v>
      </c>
      <c r="H88" s="173">
        <f>(((I55/H85)^0.02)-1)*(H30/0.14)</f>
        <v>0.2492494121</v>
      </c>
      <c r="L88" s="1" t="s">
        <v>4114</v>
      </c>
      <c r="S88" s="1" t="s">
        <v>4115</v>
      </c>
      <c r="Z88" s="1" t="s">
        <v>2333</v>
      </c>
      <c r="AA88" s="132" t="str">
        <f>AD64</f>
        <v>0.5</v>
      </c>
      <c r="AE88" s="1" t="s">
        <v>2482</v>
      </c>
      <c r="AK88" s="11"/>
    </row>
    <row r="89">
      <c r="A89" s="11"/>
      <c r="H89" s="47"/>
      <c r="I89" s="47"/>
      <c r="J89" s="47"/>
      <c r="K89" s="47"/>
      <c r="AK89" s="11"/>
    </row>
    <row r="90">
      <c r="A90" s="11"/>
      <c r="B90" s="2"/>
      <c r="G90" s="1"/>
      <c r="H90" s="146"/>
      <c r="I90" s="146"/>
      <c r="J90" s="146"/>
      <c r="K90" s="146"/>
      <c r="L90" s="1"/>
      <c r="M90" s="1"/>
      <c r="S90" s="2" t="s">
        <v>4122</v>
      </c>
      <c r="Z90" s="1" t="s">
        <v>2333</v>
      </c>
      <c r="AA90" s="166" t="str">
        <f>AF64</f>
        <v>11258</v>
      </c>
      <c r="AE90" s="1" t="s">
        <v>56</v>
      </c>
      <c r="AF90" s="1" t="s">
        <v>4109</v>
      </c>
      <c r="AK90" s="11"/>
    </row>
    <row r="91">
      <c r="A91" s="11"/>
      <c r="B91" s="2"/>
      <c r="G91" s="1"/>
      <c r="H91" s="146"/>
      <c r="I91" s="146"/>
      <c r="J91" s="146"/>
      <c r="K91" s="146"/>
      <c r="L91" s="1"/>
      <c r="M91" s="1"/>
      <c r="Z91" s="1" t="s">
        <v>2333</v>
      </c>
      <c r="AA91" s="167">
        <f>if(AA90="OFF","OFF",AA90*AC12/X12)</f>
        <v>28.145</v>
      </c>
      <c r="AE91" s="1" t="s">
        <v>56</v>
      </c>
      <c r="AF91" s="1" t="s">
        <v>4111</v>
      </c>
      <c r="AK91" s="11"/>
    </row>
    <row r="92">
      <c r="A92" s="11"/>
      <c r="B92" s="2"/>
      <c r="G92" s="1"/>
      <c r="H92" s="146"/>
      <c r="I92" s="146"/>
      <c r="J92" s="146"/>
      <c r="K92" s="146"/>
      <c r="L92" s="1"/>
      <c r="M92" s="1"/>
      <c r="Z92" s="1" t="s">
        <v>2333</v>
      </c>
      <c r="AA92" s="167">
        <f>if(AA90="OFF","OFF",AA91/AC12)</f>
        <v>5.629</v>
      </c>
      <c r="AE92" s="1" t="s">
        <v>4112</v>
      </c>
      <c r="AK92" s="11"/>
    </row>
    <row r="93">
      <c r="A93" s="11"/>
      <c r="B93" s="2"/>
      <c r="G93" s="1"/>
      <c r="H93" s="146"/>
      <c r="I93" s="146"/>
      <c r="J93" s="146"/>
      <c r="K93" s="146"/>
      <c r="L93" s="1"/>
      <c r="M93" s="1"/>
      <c r="S93" s="1" t="s">
        <v>4115</v>
      </c>
      <c r="Z93" s="1" t="s">
        <v>2333</v>
      </c>
      <c r="AA93" s="132" t="str">
        <f>AH64</f>
        <v>0.3</v>
      </c>
      <c r="AE93" s="1" t="s">
        <v>2482</v>
      </c>
      <c r="AK93" s="11"/>
    </row>
    <row r="94">
      <c r="A94" s="11"/>
      <c r="B94" s="2"/>
      <c r="G94" s="1"/>
      <c r="H94" s="146"/>
      <c r="I94" s="146"/>
      <c r="J94" s="146"/>
      <c r="K94" s="146"/>
      <c r="L94" s="1"/>
      <c r="M94" s="1"/>
      <c r="AK94" s="11"/>
    </row>
    <row r="95">
      <c r="A95" s="11"/>
      <c r="B95" s="2"/>
      <c r="G95" s="1"/>
      <c r="H95" s="146"/>
      <c r="I95" s="146"/>
      <c r="J95" s="146"/>
      <c r="K95" s="146"/>
      <c r="L95" s="1"/>
      <c r="M95" s="1"/>
      <c r="AK95" s="11"/>
    </row>
    <row r="96">
      <c r="A96" s="11"/>
      <c r="B96" s="2" t="s">
        <v>4123</v>
      </c>
      <c r="G96" s="1" t="s">
        <v>2333</v>
      </c>
      <c r="H96" s="166">
        <f>0.2*S39</f>
        <v>346.4101615</v>
      </c>
      <c r="L96" s="1" t="s">
        <v>56</v>
      </c>
      <c r="M96" s="1" t="s">
        <v>4109</v>
      </c>
      <c r="AK96" s="11"/>
    </row>
    <row r="97">
      <c r="A97" s="11"/>
      <c r="G97" s="1" t="s">
        <v>2333</v>
      </c>
      <c r="H97" s="167">
        <f>H96*AC12/X12</f>
        <v>0.8660254038</v>
      </c>
      <c r="L97" s="1" t="s">
        <v>56</v>
      </c>
      <c r="M97" s="1" t="s">
        <v>4111</v>
      </c>
      <c r="AK97" s="11"/>
    </row>
    <row r="98">
      <c r="A98" s="11"/>
      <c r="G98" s="1" t="s">
        <v>2333</v>
      </c>
      <c r="H98" s="167">
        <f>H97/AC14</f>
        <v>0.1732050808</v>
      </c>
      <c r="L98" s="1" t="s">
        <v>4112</v>
      </c>
      <c r="R98" s="1"/>
      <c r="AK98" s="11"/>
    </row>
    <row r="99" ht="15.0" customHeight="1">
      <c r="A99" s="11"/>
      <c r="B99" s="1" t="s">
        <v>4124</v>
      </c>
      <c r="G99" s="1" t="s">
        <v>2333</v>
      </c>
      <c r="H99" s="173">
        <f>(((I56/H96)^0.02)-1)*(1/0.14)</f>
        <v>0.1470876916</v>
      </c>
      <c r="L99" s="1" t="s">
        <v>4114</v>
      </c>
      <c r="AK99" s="11"/>
    </row>
    <row r="100" ht="15.0" customHeight="1">
      <c r="A100" s="11"/>
      <c r="B100" s="1"/>
      <c r="F100" s="1"/>
      <c r="G100" s="31"/>
      <c r="H100" s="31"/>
      <c r="I100" s="31"/>
      <c r="J100" s="31"/>
      <c r="K100" s="1"/>
      <c r="X100" s="1"/>
      <c r="AK100" s="11"/>
    </row>
    <row r="101" ht="15.0" customHeight="1">
      <c r="A101" s="11"/>
      <c r="B101" s="2" t="s">
        <v>4125</v>
      </c>
      <c r="G101" s="1" t="s">
        <v>2333</v>
      </c>
      <c r="H101" s="166">
        <f>0.2*S41</f>
        <v>192.4500897</v>
      </c>
      <c r="L101" s="1" t="s">
        <v>56</v>
      </c>
      <c r="M101" s="1" t="s">
        <v>4109</v>
      </c>
      <c r="V101" s="1"/>
      <c r="AK101" s="11"/>
    </row>
    <row r="102" ht="15.0" customHeight="1">
      <c r="A102" s="11"/>
      <c r="G102" s="1" t="s">
        <v>2333</v>
      </c>
      <c r="H102" s="167">
        <f>H101*AC14/X14</f>
        <v>0.4811252243</v>
      </c>
      <c r="L102" s="1" t="s">
        <v>56</v>
      </c>
      <c r="M102" s="1" t="s">
        <v>4111</v>
      </c>
      <c r="V102" s="1"/>
      <c r="AK102" s="11"/>
    </row>
    <row r="103" ht="15.0" customHeight="1">
      <c r="A103" s="11"/>
      <c r="G103" s="1" t="s">
        <v>2333</v>
      </c>
      <c r="H103" s="167">
        <f>H102/AC14</f>
        <v>0.09622504486</v>
      </c>
      <c r="L103" s="1" t="s">
        <v>4112</v>
      </c>
      <c r="V103" s="1"/>
      <c r="AK103" s="11"/>
    </row>
    <row r="104" ht="15.0" customHeight="1">
      <c r="A104" s="11"/>
      <c r="B104" s="1" t="s">
        <v>4124</v>
      </c>
      <c r="G104" s="1" t="s">
        <v>2333</v>
      </c>
      <c r="H104" s="173">
        <f>((I56/H101)-1)*(0.5*G25)/120</f>
        <v>0.1661474957</v>
      </c>
      <c r="L104" s="1" t="s">
        <v>4127</v>
      </c>
      <c r="N104" s="1" t="s">
        <v>4128</v>
      </c>
      <c r="P104" s="173">
        <f>H104* 8.88888888888888</f>
        <v>1.476866629</v>
      </c>
      <c r="T104" s="1" t="s">
        <v>4129</v>
      </c>
      <c r="V104" s="1"/>
      <c r="AK104" s="11"/>
    </row>
    <row r="105" ht="15.0" customHeight="1">
      <c r="A105" s="11"/>
      <c r="B105" s="1"/>
      <c r="F105" s="1"/>
      <c r="G105" s="31"/>
      <c r="H105" s="31"/>
      <c r="I105" s="31"/>
      <c r="J105" s="31"/>
      <c r="K105" s="1"/>
      <c r="X105" s="1"/>
      <c r="AK105" s="11"/>
    </row>
    <row r="106" ht="15.0" customHeight="1">
      <c r="A106" s="11"/>
      <c r="B106" s="1"/>
      <c r="F106" s="1"/>
      <c r="G106" s="31"/>
      <c r="H106" s="31"/>
      <c r="I106" s="31"/>
      <c r="J106" s="31"/>
      <c r="K106" s="1"/>
      <c r="AK106" s="11"/>
    </row>
    <row r="107" ht="15.0" customHeight="1">
      <c r="A107" s="11"/>
      <c r="B107" s="1"/>
      <c r="F107" s="1"/>
      <c r="G107" s="31"/>
      <c r="H107" s="31"/>
      <c r="I107" s="31"/>
      <c r="J107" s="31"/>
      <c r="K107" s="1"/>
      <c r="AK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</sheetData>
  <mergeCells count="99">
    <mergeCell ref="F40:H40"/>
    <mergeCell ref="F41:H41"/>
    <mergeCell ref="S41:U41"/>
    <mergeCell ref="L44:S44"/>
    <mergeCell ref="Z44:AG44"/>
    <mergeCell ref="L45:S45"/>
    <mergeCell ref="L46:S46"/>
    <mergeCell ref="I49:K49"/>
    <mergeCell ref="U49:W49"/>
    <mergeCell ref="AD49:AF49"/>
    <mergeCell ref="I50:K50"/>
    <mergeCell ref="U50:W50"/>
    <mergeCell ref="I51:K51"/>
    <mergeCell ref="U51:W51"/>
    <mergeCell ref="H72:K72"/>
    <mergeCell ref="H73:K73"/>
    <mergeCell ref="H74:K74"/>
    <mergeCell ref="L74:Q74"/>
    <mergeCell ref="AE74:AJ74"/>
    <mergeCell ref="H75:K75"/>
    <mergeCell ref="AA75:AD75"/>
    <mergeCell ref="H77:K77"/>
    <mergeCell ref="H78:K78"/>
    <mergeCell ref="H79:K79"/>
    <mergeCell ref="L79:Q79"/>
    <mergeCell ref="H80:K80"/>
    <mergeCell ref="H85:K85"/>
    <mergeCell ref="H86:K86"/>
    <mergeCell ref="AA92:AD92"/>
    <mergeCell ref="AE92:AJ92"/>
    <mergeCell ref="AA93:AD93"/>
    <mergeCell ref="AA85:AD85"/>
    <mergeCell ref="AA86:AD86"/>
    <mergeCell ref="AA87:AD87"/>
    <mergeCell ref="AE87:AJ87"/>
    <mergeCell ref="AA88:AD88"/>
    <mergeCell ref="AA90:AD90"/>
    <mergeCell ref="AA91:AD91"/>
    <mergeCell ref="H99:K99"/>
    <mergeCell ref="H101:K101"/>
    <mergeCell ref="H102:K102"/>
    <mergeCell ref="H103:K103"/>
    <mergeCell ref="L103:Q103"/>
    <mergeCell ref="H104:K104"/>
    <mergeCell ref="P104:S104"/>
    <mergeCell ref="H87:K87"/>
    <mergeCell ref="L87:Q87"/>
    <mergeCell ref="H88:K88"/>
    <mergeCell ref="H96:K96"/>
    <mergeCell ref="H97:K97"/>
    <mergeCell ref="H98:K98"/>
    <mergeCell ref="L98:Q98"/>
    <mergeCell ref="G6:M6"/>
    <mergeCell ref="G7:M7"/>
    <mergeCell ref="G9:L9"/>
    <mergeCell ref="U9:Y9"/>
    <mergeCell ref="G10:L10"/>
    <mergeCell ref="U10:V10"/>
    <mergeCell ref="X10:Y10"/>
    <mergeCell ref="G12:J12"/>
    <mergeCell ref="L12:M12"/>
    <mergeCell ref="X12:AA12"/>
    <mergeCell ref="AC12:AD12"/>
    <mergeCell ref="G13:J13"/>
    <mergeCell ref="L13:M13"/>
    <mergeCell ref="AC13:AD13"/>
    <mergeCell ref="X13:AA13"/>
    <mergeCell ref="X14:AA14"/>
    <mergeCell ref="AC14:AD14"/>
    <mergeCell ref="M16:P16"/>
    <mergeCell ref="S16:V16"/>
    <mergeCell ref="M17:P17"/>
    <mergeCell ref="M18:P18"/>
    <mergeCell ref="S17:V17"/>
    <mergeCell ref="S18:V18"/>
    <mergeCell ref="M21:P21"/>
    <mergeCell ref="S21:V21"/>
    <mergeCell ref="G23:J23"/>
    <mergeCell ref="G24:J24"/>
    <mergeCell ref="G25:J25"/>
    <mergeCell ref="H29:J29"/>
    <mergeCell ref="H30:J30"/>
    <mergeCell ref="F37:H37"/>
    <mergeCell ref="F38:H38"/>
    <mergeCell ref="S38:U38"/>
    <mergeCell ref="F39:H39"/>
    <mergeCell ref="S39:U39"/>
    <mergeCell ref="Z45:AG45"/>
    <mergeCell ref="Z46:AG46"/>
    <mergeCell ref="AA72:AD72"/>
    <mergeCell ref="AA73:AD73"/>
    <mergeCell ref="AA74:AD74"/>
    <mergeCell ref="I54:K54"/>
    <mergeCell ref="I55:K55"/>
    <mergeCell ref="I56:K56"/>
    <mergeCell ref="I59:K59"/>
    <mergeCell ref="O59:P59"/>
    <mergeCell ref="I60:K60"/>
    <mergeCell ref="I61:K61"/>
  </mergeCells>
  <dataValidations>
    <dataValidation type="list" allowBlank="1" sqref="U9">
      <formula1>"(1) Yyd,(2) Yy Shell type,(3) Yy Core type"</formula1>
    </dataValidation>
    <dataValidation type="list" allowBlank="1" sqref="L12:L13 AC12:AC14">
      <formula1>"1,5"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52" width="3.0"/>
  </cols>
  <sheetData>
    <row r="1">
      <c r="A1" s="2" t="s">
        <v>2325</v>
      </c>
      <c r="N1" s="10" t="s">
        <v>2326</v>
      </c>
    </row>
    <row r="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</row>
    <row r="4">
      <c r="B4" s="2" t="s">
        <v>2327</v>
      </c>
    </row>
    <row r="6">
      <c r="C6" s="2" t="s">
        <v>2328</v>
      </c>
    </row>
    <row r="8">
      <c r="C8" s="12"/>
      <c r="D8" s="13"/>
      <c r="E8" s="14" t="s">
        <v>2329</v>
      </c>
      <c r="F8" s="13"/>
      <c r="G8" s="15"/>
      <c r="H8" s="13"/>
      <c r="I8" s="13"/>
      <c r="J8" s="14" t="s">
        <v>2330</v>
      </c>
      <c r="K8" s="13"/>
      <c r="L8" s="15"/>
      <c r="M8" s="13"/>
      <c r="N8" s="14" t="s">
        <v>2331</v>
      </c>
      <c r="O8" s="13"/>
      <c r="P8" s="16"/>
      <c r="R8" s="1" t="s">
        <v>2332</v>
      </c>
      <c r="T8" s="1" t="s">
        <v>2333</v>
      </c>
      <c r="U8" s="17" t="s">
        <v>96</v>
      </c>
      <c r="V8" s="18"/>
      <c r="W8" s="18"/>
      <c r="X8" s="18"/>
      <c r="AG8" s="1"/>
    </row>
    <row r="9">
      <c r="C9" s="16"/>
      <c r="G9" s="19"/>
      <c r="L9" s="19"/>
      <c r="M9" s="16"/>
      <c r="P9" s="16"/>
      <c r="R9" s="1" t="s">
        <v>2334</v>
      </c>
      <c r="T9" s="1" t="s">
        <v>2333</v>
      </c>
      <c r="U9" s="17" t="s">
        <v>100</v>
      </c>
      <c r="V9" s="18"/>
      <c r="W9" s="18"/>
      <c r="X9" s="18"/>
    </row>
    <row r="10">
      <c r="B10" s="20" t="s">
        <v>2332</v>
      </c>
      <c r="H10" s="16"/>
      <c r="L10" s="20" t="s">
        <v>2335</v>
      </c>
      <c r="O10" s="20" t="s">
        <v>2336</v>
      </c>
      <c r="R10" s="1" t="s">
        <v>2337</v>
      </c>
      <c r="T10" s="1" t="s">
        <v>2333</v>
      </c>
      <c r="U10" s="17" t="s">
        <v>1102</v>
      </c>
      <c r="V10" s="18"/>
      <c r="W10" s="18"/>
      <c r="X10" s="18"/>
    </row>
    <row r="11">
      <c r="B11" s="21" t="str">
        <f>U8</f>
        <v>ANGKE</v>
      </c>
      <c r="G11" s="19"/>
      <c r="H11" s="13"/>
      <c r="I11" s="1"/>
      <c r="K11" s="22"/>
      <c r="L11" s="21" t="str">
        <f>U11</f>
        <v>CSW</v>
      </c>
      <c r="O11" s="21" t="str">
        <f>U12</f>
        <v>TAMAN SAMBAS</v>
      </c>
      <c r="R11" s="1" t="s">
        <v>2335</v>
      </c>
      <c r="T11" s="1" t="s">
        <v>2333</v>
      </c>
      <c r="U11" s="17" t="s">
        <v>717</v>
      </c>
      <c r="V11" s="18"/>
      <c r="W11" s="18"/>
      <c r="X11" s="18"/>
    </row>
    <row r="12">
      <c r="H12" s="16"/>
      <c r="R12" s="1" t="s">
        <v>2336</v>
      </c>
      <c r="T12" s="1" t="s">
        <v>2333</v>
      </c>
      <c r="U12" s="17" t="s">
        <v>726</v>
      </c>
      <c r="V12" s="18"/>
      <c r="W12" s="18"/>
      <c r="X12" s="18"/>
    </row>
    <row r="13">
      <c r="G13" s="19"/>
      <c r="I13" s="1"/>
    </row>
    <row r="14">
      <c r="G14" s="19"/>
      <c r="H14" s="13"/>
      <c r="I14" s="14" t="s">
        <v>2338</v>
      </c>
      <c r="J14" s="13"/>
      <c r="K14" s="16"/>
      <c r="R14" s="1" t="s">
        <v>2339</v>
      </c>
      <c r="X14" s="1" t="s">
        <v>2333</v>
      </c>
      <c r="Y14" s="23">
        <v>1600.0</v>
      </c>
      <c r="AC14" s="24" t="s">
        <v>2340</v>
      </c>
      <c r="AD14" s="25">
        <v>1.0</v>
      </c>
    </row>
    <row r="15">
      <c r="H15" s="16"/>
      <c r="K15" s="16"/>
      <c r="R15" s="1" t="s">
        <v>2341</v>
      </c>
      <c r="X15" s="1" t="s">
        <v>2333</v>
      </c>
      <c r="Y15" s="23">
        <v>150000.0</v>
      </c>
      <c r="AC15" s="24" t="s">
        <v>2340</v>
      </c>
      <c r="AD15" s="25">
        <v>100.0</v>
      </c>
    </row>
    <row r="16">
      <c r="G16" s="20" t="s">
        <v>2334</v>
      </c>
      <c r="J16" s="20" t="s">
        <v>2337</v>
      </c>
      <c r="R16" s="1" t="s">
        <v>2342</v>
      </c>
      <c r="X16" s="1" t="s">
        <v>2333</v>
      </c>
      <c r="Y16" s="23">
        <v>42732.47</v>
      </c>
      <c r="AE16" s="20" t="s">
        <v>56</v>
      </c>
    </row>
    <row r="17">
      <c r="F17" s="21" t="str">
        <f>U9</f>
        <v>KARET</v>
      </c>
      <c r="K17" s="21" t="str">
        <f>U10</f>
        <v>KARET BARU</v>
      </c>
      <c r="R17" s="1" t="s">
        <v>2343</v>
      </c>
      <c r="X17" s="1" t="s">
        <v>2333</v>
      </c>
      <c r="Y17" s="23">
        <v>33903.92</v>
      </c>
      <c r="AE17" s="20" t="s">
        <v>56</v>
      </c>
    </row>
    <row r="18">
      <c r="C18" s="2"/>
      <c r="R18" s="1" t="s">
        <v>2344</v>
      </c>
      <c r="X18" s="1" t="s">
        <v>2333</v>
      </c>
      <c r="Y18" s="17">
        <v>12.5</v>
      </c>
      <c r="AB18" s="1" t="s">
        <v>2345</v>
      </c>
    </row>
    <row r="19">
      <c r="C19" s="2"/>
      <c r="R19" s="1" t="s">
        <v>2346</v>
      </c>
      <c r="X19" s="1" t="s">
        <v>2333</v>
      </c>
      <c r="Y19" s="17">
        <v>60.0</v>
      </c>
      <c r="AB19" s="1" t="s">
        <v>2347</v>
      </c>
    </row>
    <row r="20">
      <c r="C20" s="2"/>
      <c r="R20" s="1" t="s">
        <v>2348</v>
      </c>
      <c r="X20" s="1" t="s">
        <v>2333</v>
      </c>
      <c r="Y20" s="23">
        <v>150.0</v>
      </c>
      <c r="AA20" s="20" t="s">
        <v>2340</v>
      </c>
      <c r="AB20" s="25">
        <v>20.0</v>
      </c>
      <c r="AD20" s="1" t="s">
        <v>2349</v>
      </c>
    </row>
    <row r="21">
      <c r="C21" s="2"/>
    </row>
    <row r="22">
      <c r="B22" s="26"/>
      <c r="C22" s="27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7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</row>
    <row r="23">
      <c r="B23" s="26"/>
      <c r="C23" s="28" t="s">
        <v>2350</v>
      </c>
      <c r="W23" s="26"/>
      <c r="X23" s="28" t="s">
        <v>2351</v>
      </c>
      <c r="AR23" s="26"/>
    </row>
    <row r="24">
      <c r="B24" s="26"/>
      <c r="C24" s="1" t="s">
        <v>2352</v>
      </c>
      <c r="G24" s="1" t="s">
        <v>2333</v>
      </c>
      <c r="H24" s="154" t="s">
        <v>1649</v>
      </c>
      <c r="W24" s="26"/>
      <c r="X24" s="1" t="s">
        <v>2352</v>
      </c>
      <c r="AB24" s="1" t="s">
        <v>2333</v>
      </c>
      <c r="AC24" s="154" t="s">
        <v>3806</v>
      </c>
      <c r="AR24" s="26"/>
    </row>
    <row r="25">
      <c r="B25" s="26"/>
      <c r="D25" s="1" t="s">
        <v>2353</v>
      </c>
      <c r="H25" s="1" t="s">
        <v>2333</v>
      </c>
      <c r="I25" s="17" t="str">
        <f>vlookup(H24,DB!$T$1:$AZ$1410,4,FALSE)</f>
        <v>CAB-150kV-CU 240mm (550A)</v>
      </c>
      <c r="W25" s="26"/>
      <c r="Y25" s="1" t="s">
        <v>2353</v>
      </c>
      <c r="AC25" s="1" t="s">
        <v>2333</v>
      </c>
      <c r="AD25" s="17" t="str">
        <f>vlookup(AC24,DB!$T$1:$AZ$1410,4,FALSE)</f>
        <v>OHL-500kV-ACCC-AMSTERDAM 4X365mm (5704A)</v>
      </c>
      <c r="AR25" s="26"/>
    </row>
    <row r="26">
      <c r="B26" s="26"/>
      <c r="D26" s="1" t="s">
        <v>2354</v>
      </c>
      <c r="F26" s="174">
        <f>vlookup(H24,DB!$T$1:$AZ$1410,27,FALSE)/(R26+1E-99)</f>
        <v>0.087</v>
      </c>
      <c r="J26" s="1" t="s">
        <v>2355</v>
      </c>
      <c r="P26" s="1" t="s">
        <v>2356</v>
      </c>
      <c r="R26" s="17">
        <f>vlookup(H24,DB!$T$1:$AZ$1410,14,FALSE)</f>
        <v>2.317</v>
      </c>
      <c r="U26" s="1" t="s">
        <v>49</v>
      </c>
      <c r="W26" s="26"/>
      <c r="Y26" s="1" t="s">
        <v>2357</v>
      </c>
      <c r="AA26" s="174">
        <f>vlookup(AC24,DB!$T$1:$AZ$1410,27,FALSE)/(AM26+1E-99)</f>
        <v>0.0761</v>
      </c>
      <c r="AE26" s="1" t="s">
        <v>2355</v>
      </c>
      <c r="AK26" s="1" t="s">
        <v>2358</v>
      </c>
      <c r="AM26" s="17">
        <f>vlookup(AC24,DB!$T$1:$AZ$1410,14,FALSE)</f>
        <v>22.1</v>
      </c>
      <c r="AP26" s="1" t="s">
        <v>49</v>
      </c>
      <c r="AR26" s="26"/>
    </row>
    <row r="27">
      <c r="B27" s="26"/>
      <c r="D27" s="1" t="s">
        <v>2359</v>
      </c>
      <c r="F27" s="174">
        <f>vlookup(H24,DB!$T$1:$AZ$1410,28,FALSE)/(R26+1E-99)</f>
        <v>0.132</v>
      </c>
      <c r="J27" s="1" t="s">
        <v>2355</v>
      </c>
      <c r="P27" s="1" t="s">
        <v>2360</v>
      </c>
      <c r="R27" s="17">
        <f>vlookup(H24,DB!$T$1:$AZ$1410,24,FALSE)*1000</f>
        <v>550</v>
      </c>
      <c r="U27" s="1" t="s">
        <v>56</v>
      </c>
      <c r="W27" s="26"/>
      <c r="Y27" s="1" t="s">
        <v>2361</v>
      </c>
      <c r="AA27" s="174">
        <f>vlookup(AC24,DB!$T$1:$AZ$1410,28,FALSE)/(AM26+1E-99)</f>
        <v>0.2777</v>
      </c>
      <c r="AE27" s="1" t="s">
        <v>2355</v>
      </c>
      <c r="AR27" s="26"/>
    </row>
    <row r="28">
      <c r="B28" s="26"/>
      <c r="C28" s="1" t="s">
        <v>2352</v>
      </c>
      <c r="G28" s="1" t="s">
        <v>2333</v>
      </c>
      <c r="H28" s="154" t="s">
        <v>913</v>
      </c>
      <c r="W28" s="26"/>
      <c r="X28" s="1" t="s">
        <v>2352</v>
      </c>
      <c r="AB28" s="1" t="s">
        <v>2333</v>
      </c>
      <c r="AC28" s="154"/>
      <c r="AR28" s="26"/>
    </row>
    <row r="29" ht="19.5" customHeight="1">
      <c r="B29" s="26"/>
      <c r="D29" s="1" t="s">
        <v>2362</v>
      </c>
      <c r="H29" s="1" t="s">
        <v>2333</v>
      </c>
      <c r="I29" s="17" t="str">
        <f>vlookup(H28,DB!$T$1:$AZ$1410,4,FALSE)</f>
        <v>OHL-500kV-ACSR-GANNET 4X392.8mm (2400A)</v>
      </c>
      <c r="W29" s="26"/>
      <c r="Y29" s="1" t="s">
        <v>2362</v>
      </c>
      <c r="AC29" s="1" t="s">
        <v>2333</v>
      </c>
      <c r="AD29" s="17" t="str">
        <f>vlookup(AC28,DB!$T$1:$AZ$1410,4,FALSE)</f>
        <v>#N/A</v>
      </c>
      <c r="AR29" s="26"/>
    </row>
    <row r="30">
      <c r="B30" s="26"/>
      <c r="D30" s="1" t="s">
        <v>2363</v>
      </c>
      <c r="F30" s="174">
        <f>vlookup(H28,DB!$T$1:$AZ$1410,27,FALSE)/(R30+1E-99)</f>
        <v>0.0251</v>
      </c>
      <c r="J30" s="1" t="s">
        <v>2355</v>
      </c>
      <c r="P30" s="1" t="s">
        <v>2364</v>
      </c>
      <c r="R30" s="17">
        <f>vlookup(H28,DB!$T$1:$AZ$1410,14,FALSE)</f>
        <v>30.143</v>
      </c>
      <c r="U30" s="1" t="s">
        <v>49</v>
      </c>
      <c r="W30" s="26"/>
      <c r="Y30" s="1" t="s">
        <v>2365</v>
      </c>
      <c r="AA30" s="174" t="str">
        <f>vlookup(AC28,DB!$T$1:$AZ$1410,27,FALSE)/(AM30+1E-99)</f>
        <v>#N/A</v>
      </c>
      <c r="AE30" s="1" t="s">
        <v>2355</v>
      </c>
      <c r="AK30" s="1" t="s">
        <v>2366</v>
      </c>
      <c r="AM30" s="17" t="str">
        <f>vlookup(AC28,DB!$T$1:$AZ$1410,14,FALSE)</f>
        <v>#N/A</v>
      </c>
      <c r="AP30" s="1" t="s">
        <v>49</v>
      </c>
      <c r="AR30" s="26"/>
    </row>
    <row r="31">
      <c r="B31" s="26"/>
      <c r="D31" s="1" t="s">
        <v>2367</v>
      </c>
      <c r="F31" s="174">
        <f>vlookup(H28,DB!$T$1:$AZ$1410,28,FALSE)/(R30+1E-99)</f>
        <v>0.2808000199</v>
      </c>
      <c r="J31" s="1" t="s">
        <v>2355</v>
      </c>
      <c r="P31" s="1" t="s">
        <v>2368</v>
      </c>
      <c r="R31" s="17">
        <f>vlookup(H28,DB!$T$1:$AZ$1410,24,FALSE)*1000</f>
        <v>2400</v>
      </c>
      <c r="U31" s="1" t="s">
        <v>56</v>
      </c>
      <c r="W31" s="26"/>
      <c r="Y31" s="1" t="s">
        <v>2369</v>
      </c>
      <c r="AA31" s="174" t="str">
        <f>vlookup(AC28,DB!$T$1:$AZ$1410,28,FALSE)/(AM30+1E-99)</f>
        <v>#N/A</v>
      </c>
      <c r="AE31" s="1" t="s">
        <v>2355</v>
      </c>
      <c r="AR31" s="26"/>
    </row>
    <row r="32">
      <c r="B32" s="26"/>
      <c r="C32" s="1" t="s">
        <v>2352</v>
      </c>
      <c r="G32" s="1" t="s">
        <v>2333</v>
      </c>
      <c r="H32" s="154"/>
      <c r="W32" s="26"/>
      <c r="X32" s="1" t="s">
        <v>2352</v>
      </c>
      <c r="AB32" s="1" t="s">
        <v>2333</v>
      </c>
      <c r="AC32" s="154"/>
      <c r="AR32" s="26"/>
    </row>
    <row r="33">
      <c r="B33" s="26"/>
      <c r="D33" s="1" t="s">
        <v>2370</v>
      </c>
      <c r="H33" s="1" t="s">
        <v>2333</v>
      </c>
      <c r="I33" s="17" t="str">
        <f>vlookup(H32,DB!$T$1:$AZ$1410,4,FALSE)</f>
        <v>#N/A</v>
      </c>
      <c r="W33" s="26"/>
      <c r="Y33" s="1" t="s">
        <v>2370</v>
      </c>
      <c r="AC33" s="1" t="s">
        <v>2333</v>
      </c>
      <c r="AD33" s="17" t="str">
        <f>vlookup(AC32,DB!$T$1:$AZ$1410,4,FALSE)</f>
        <v>#N/A</v>
      </c>
      <c r="AR33" s="26"/>
    </row>
    <row r="34">
      <c r="B34" s="26"/>
      <c r="D34" s="1" t="s">
        <v>2371</v>
      </c>
      <c r="F34" s="174" t="str">
        <f>vlookup(H32,DB!$T$1:$AZ$1410,27,FALSE)/(R34+1E-99)</f>
        <v>#N/A</v>
      </c>
      <c r="J34" s="1" t="s">
        <v>2355</v>
      </c>
      <c r="P34" s="1" t="s">
        <v>2372</v>
      </c>
      <c r="R34" s="17" t="str">
        <f>vlookup(H32,DB!$T$1:$AZ$1410,14,FALSE)</f>
        <v>#N/A</v>
      </c>
      <c r="U34" s="1" t="s">
        <v>49</v>
      </c>
      <c r="W34" s="26"/>
      <c r="Y34" s="1" t="s">
        <v>2373</v>
      </c>
      <c r="AA34" s="174" t="str">
        <f>vlookup(AC32,DB!$T$1:$AZ$1410,27,FALSE)/(AM34+1E-99)</f>
        <v>#N/A</v>
      </c>
      <c r="AE34" s="1" t="s">
        <v>2355</v>
      </c>
      <c r="AK34" s="1" t="s">
        <v>2374</v>
      </c>
      <c r="AM34" s="17" t="str">
        <f>vlookup(AC32,DB!$T$1:$AZ$1410,14,FALSE)</f>
        <v>#N/A</v>
      </c>
      <c r="AP34" s="1" t="s">
        <v>49</v>
      </c>
      <c r="AR34" s="26"/>
    </row>
    <row r="35">
      <c r="B35" s="26"/>
      <c r="D35" s="1" t="s">
        <v>2375</v>
      </c>
      <c r="F35" s="174" t="str">
        <f>vlookup(H32,DB!$T$1:$AZ$1410,28,FALSE)/(R34+1E-99)</f>
        <v>#N/A</v>
      </c>
      <c r="J35" s="1" t="s">
        <v>2355</v>
      </c>
      <c r="P35" s="1" t="s">
        <v>2376</v>
      </c>
      <c r="R35" s="17" t="str">
        <f>vlookup(H32,DB!$T$1:$AZ$1410,24,FALSE)*1000</f>
        <v>#N/A</v>
      </c>
      <c r="U35" s="1" t="s">
        <v>56</v>
      </c>
      <c r="W35" s="26"/>
      <c r="Y35" s="1" t="s">
        <v>2377</v>
      </c>
      <c r="AA35" s="174" t="str">
        <f>vlookup(AC32,DB!$T$1:$AZ$1410,28,FALSE)/(AM34+1E-99)</f>
        <v>#N/A</v>
      </c>
      <c r="AE35" s="1" t="s">
        <v>2355</v>
      </c>
      <c r="AR35" s="26"/>
    </row>
    <row r="36"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</row>
    <row r="37">
      <c r="B37" s="26"/>
      <c r="C37" s="28" t="s">
        <v>2378</v>
      </c>
      <c r="W37" s="26"/>
      <c r="X37" s="28" t="s">
        <v>2379</v>
      </c>
      <c r="AR37" s="26"/>
    </row>
    <row r="38">
      <c r="B38" s="26"/>
      <c r="C38" s="1" t="s">
        <v>2352</v>
      </c>
      <c r="G38" s="1" t="s">
        <v>2333</v>
      </c>
      <c r="H38" s="154" t="s">
        <v>777</v>
      </c>
      <c r="W38" s="26"/>
      <c r="X38" s="1" t="s">
        <v>2352</v>
      </c>
      <c r="AB38" s="1" t="s">
        <v>2333</v>
      </c>
      <c r="AC38" s="154" t="s">
        <v>3875</v>
      </c>
      <c r="AR38" s="26"/>
    </row>
    <row r="39">
      <c r="B39" s="26"/>
      <c r="D39" s="1" t="s">
        <v>2353</v>
      </c>
      <c r="H39" s="1" t="s">
        <v>2333</v>
      </c>
      <c r="I39" s="17" t="str">
        <f>vlookup(H38,DB!$T$1:$AZ$1410,4,FALSE)</f>
        <v>OHL-500kV-ACSR-DOVE 4X327.9mm (1980A)</v>
      </c>
      <c r="W39" s="26"/>
      <c r="Y39" s="1" t="s">
        <v>2353</v>
      </c>
      <c r="AC39" s="1" t="s">
        <v>2333</v>
      </c>
      <c r="AD39" s="17" t="str">
        <f>vlookup(AC38,DB!$T$1:$AZ$1410,4,FALSE)</f>
        <v>OHL-500kV-ACCC-AMSTERDAM 4X365mm (5704A)</v>
      </c>
      <c r="AR39" s="26"/>
    </row>
    <row r="40">
      <c r="B40" s="26"/>
      <c r="D40" s="1" t="s">
        <v>2380</v>
      </c>
      <c r="F40" s="174">
        <f>vlookup(H38,DB!$T$1:$AZ$1410,27,FALSE)/(R40+1E-99)</f>
        <v>0.0293</v>
      </c>
      <c r="J40" s="1" t="s">
        <v>2355</v>
      </c>
      <c r="P40" s="1" t="s">
        <v>2381</v>
      </c>
      <c r="R40" s="17">
        <f>vlookup(H38,DB!$T$1:$AZ$1410,14,FALSE)</f>
        <v>5.923</v>
      </c>
      <c r="U40" s="1" t="s">
        <v>49</v>
      </c>
      <c r="W40" s="26"/>
      <c r="Y40" s="1" t="s">
        <v>2382</v>
      </c>
      <c r="AA40" s="174">
        <f>vlookup(AC38,DB!$T$1:$AZ$1410,27,FALSE)/(AM40+1E-99)</f>
        <v>0.0761</v>
      </c>
      <c r="AE40" s="1" t="s">
        <v>2355</v>
      </c>
      <c r="AK40" s="1" t="s">
        <v>2383</v>
      </c>
      <c r="AM40" s="17">
        <f>vlookup(AC38,DB!$T$1:$AZ$1410,14,FALSE)</f>
        <v>29.5</v>
      </c>
      <c r="AP40" s="1" t="s">
        <v>49</v>
      </c>
      <c r="AR40" s="26"/>
    </row>
    <row r="41">
      <c r="B41" s="26"/>
      <c r="D41" s="1" t="s">
        <v>2384</v>
      </c>
      <c r="F41" s="174">
        <f>vlookup(H38,DB!$T$1:$AZ$1410,28,FALSE)/(R40+1E-99)</f>
        <v>0.2815000844</v>
      </c>
      <c r="J41" s="1" t="s">
        <v>2355</v>
      </c>
      <c r="W41" s="26"/>
      <c r="Y41" s="1" t="s">
        <v>2385</v>
      </c>
      <c r="AA41" s="174">
        <f>vlookup(AC38,DB!$T$1:$AZ$1410,28,FALSE)/(AM40+1E-99)</f>
        <v>0.2777</v>
      </c>
      <c r="AE41" s="1" t="s">
        <v>2355</v>
      </c>
      <c r="AR41" s="26"/>
    </row>
    <row r="42">
      <c r="B42" s="26"/>
      <c r="C42" s="1" t="s">
        <v>2352</v>
      </c>
      <c r="G42" s="1" t="s">
        <v>2333</v>
      </c>
      <c r="H42" s="154"/>
      <c r="W42" s="26"/>
      <c r="X42" s="1" t="s">
        <v>2352</v>
      </c>
      <c r="AB42" s="1" t="s">
        <v>2333</v>
      </c>
      <c r="AC42" s="154"/>
      <c r="AR42" s="26"/>
    </row>
    <row r="43">
      <c r="B43" s="26"/>
      <c r="D43" s="1" t="s">
        <v>2362</v>
      </c>
      <c r="H43" s="1" t="s">
        <v>2333</v>
      </c>
      <c r="I43" s="17" t="str">
        <f>vlookup(H42,DB!$T$1:$AZ$1410,4,FALSE)</f>
        <v>#N/A</v>
      </c>
      <c r="W43" s="26"/>
      <c r="Y43" s="1" t="s">
        <v>2362</v>
      </c>
      <c r="AC43" s="1" t="s">
        <v>2333</v>
      </c>
      <c r="AD43" s="17" t="str">
        <f>vlookup(AC42,DB!$T$1:$AZ$1410,4,FALSE)</f>
        <v>#N/A</v>
      </c>
      <c r="AR43" s="26"/>
    </row>
    <row r="44">
      <c r="B44" s="26"/>
      <c r="D44" s="1" t="s">
        <v>2386</v>
      </c>
      <c r="F44" s="174" t="str">
        <f>vlookup(H42,DB!$T$1:$AZ$1410,27,FALSE)/(R44+1E-99)</f>
        <v>#N/A</v>
      </c>
      <c r="J44" s="1" t="s">
        <v>2355</v>
      </c>
      <c r="P44" s="1" t="s">
        <v>2387</v>
      </c>
      <c r="R44" s="17" t="str">
        <f>vlookup(H42,DB!$T$1:$AZ$1410,14,FALSE)</f>
        <v>#N/A</v>
      </c>
      <c r="U44" s="1" t="s">
        <v>49</v>
      </c>
      <c r="W44" s="26"/>
      <c r="Y44" s="1" t="s">
        <v>2388</v>
      </c>
      <c r="AA44" s="174" t="str">
        <f>vlookup(AC42,DB!$T$1:$AZ$1410,27,FALSE)/(AM44+1E-99)</f>
        <v>#N/A</v>
      </c>
      <c r="AE44" s="1" t="s">
        <v>2355</v>
      </c>
      <c r="AK44" s="1" t="s">
        <v>2389</v>
      </c>
      <c r="AM44" s="17" t="str">
        <f>vlookup(AC42,DB!$T$1:$AZ$1410,14,FALSE)</f>
        <v>#N/A</v>
      </c>
      <c r="AP44" s="1" t="s">
        <v>49</v>
      </c>
      <c r="AR44" s="26"/>
    </row>
    <row r="45">
      <c r="B45" s="26"/>
      <c r="D45" s="1" t="s">
        <v>2390</v>
      </c>
      <c r="F45" s="174" t="str">
        <f>vlookup(H42,DB!$T$1:$AZ$1410,28,FALSE)/(R44+1E-99)</f>
        <v>#N/A</v>
      </c>
      <c r="J45" s="1" t="s">
        <v>2355</v>
      </c>
      <c r="W45" s="26"/>
      <c r="Y45" s="1" t="s">
        <v>2391</v>
      </c>
      <c r="AA45" s="174" t="str">
        <f>vlookup(AC42,DB!$T$1:$AZ$1410,28,FALSE)/(AM44+1E-99)</f>
        <v>#N/A</v>
      </c>
      <c r="AE45" s="1" t="s">
        <v>2355</v>
      </c>
      <c r="AR45" s="26"/>
    </row>
    <row r="46">
      <c r="B46" s="26"/>
      <c r="C46" s="1" t="s">
        <v>2352</v>
      </c>
      <c r="G46" s="1" t="s">
        <v>2333</v>
      </c>
      <c r="H46" s="154"/>
      <c r="W46" s="26"/>
      <c r="X46" s="1" t="s">
        <v>2352</v>
      </c>
      <c r="AB46" s="1" t="s">
        <v>2333</v>
      </c>
      <c r="AC46" s="154"/>
      <c r="AR46" s="26"/>
    </row>
    <row r="47">
      <c r="B47" s="26"/>
      <c r="D47" s="1" t="s">
        <v>2370</v>
      </c>
      <c r="H47" s="1" t="s">
        <v>2333</v>
      </c>
      <c r="I47" s="17" t="str">
        <f>vlookup(H46,DB!$T$1:$AZ$1410,4,FALSE)</f>
        <v>#N/A</v>
      </c>
      <c r="W47" s="26"/>
      <c r="Y47" s="1" t="s">
        <v>2370</v>
      </c>
      <c r="AC47" s="1" t="s">
        <v>2333</v>
      </c>
      <c r="AD47" s="17" t="str">
        <f>vlookup(AC46,DB!$T$1:$AZ$1410,4,FALSE)</f>
        <v>#N/A</v>
      </c>
      <c r="AR47" s="26"/>
    </row>
    <row r="48">
      <c r="B48" s="26"/>
      <c r="D48" s="1" t="s">
        <v>2392</v>
      </c>
      <c r="F48" s="174" t="str">
        <f>vlookup(H46,DB!$T$1:$AZ$1410,27,FALSE)/(R48+1E-99)</f>
        <v>#N/A</v>
      </c>
      <c r="J48" s="1" t="s">
        <v>2355</v>
      </c>
      <c r="P48" s="1" t="s">
        <v>2393</v>
      </c>
      <c r="R48" s="17" t="str">
        <f>vlookup(H46,DB!$T$1:$AZ$1410,14,FALSE)</f>
        <v>#N/A</v>
      </c>
      <c r="U48" s="1" t="s">
        <v>49</v>
      </c>
      <c r="W48" s="26"/>
      <c r="Y48" s="1" t="s">
        <v>2394</v>
      </c>
      <c r="AA48" s="174" t="str">
        <f>vlookup(AC46,DB!$T$1:$AZ$1410,27,FALSE)/(AM48+1E-99)</f>
        <v>#N/A</v>
      </c>
      <c r="AE48" s="1" t="s">
        <v>2355</v>
      </c>
      <c r="AK48" s="1" t="s">
        <v>2395</v>
      </c>
      <c r="AM48" s="17" t="str">
        <f>vlookup(AC46,DB!$T$1:$AZ$1410,14,FALSE)</f>
        <v>#N/A</v>
      </c>
      <c r="AP48" s="1" t="s">
        <v>49</v>
      </c>
      <c r="AR48" s="26"/>
    </row>
    <row r="49">
      <c r="B49" s="26"/>
      <c r="D49" s="1" t="s">
        <v>2396</v>
      </c>
      <c r="F49" s="174" t="str">
        <f>vlookup(H46,DB!$T$1:$AZ$1410,28,FALSE)/(R48+1E-99)</f>
        <v>#N/A</v>
      </c>
      <c r="J49" s="1" t="s">
        <v>2355</v>
      </c>
      <c r="W49" s="26"/>
      <c r="Y49" s="1" t="s">
        <v>2397</v>
      </c>
      <c r="AA49" s="174" t="str">
        <f>vlookup(AC46,DB!$T$1:$AZ$1410,28,FALSE)/(AM48+1E-99)</f>
        <v>#N/A</v>
      </c>
      <c r="AE49" s="1" t="s">
        <v>2355</v>
      </c>
      <c r="AR49" s="26"/>
    </row>
    <row r="50"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</row>
    <row r="53">
      <c r="A53" s="11"/>
      <c r="B53" s="2" t="s">
        <v>2398</v>
      </c>
      <c r="AZ53" s="11"/>
    </row>
    <row r="54">
      <c r="A54" s="11"/>
      <c r="AZ54" s="11"/>
    </row>
    <row r="55">
      <c r="A55" s="11"/>
      <c r="C55" s="2" t="s">
        <v>2399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AZ55" s="11"/>
    </row>
    <row r="56">
      <c r="A56" s="11"/>
      <c r="C56" s="1" t="s">
        <v>2400</v>
      </c>
      <c r="E56" s="10" t="s">
        <v>2401</v>
      </c>
      <c r="F56" s="31">
        <f>(F26+0.15)*R26</f>
        <v>0.549129</v>
      </c>
      <c r="J56" s="32" t="s">
        <v>54</v>
      </c>
      <c r="K56" s="31"/>
      <c r="L56" s="31"/>
      <c r="M56" s="32" t="s">
        <v>2402</v>
      </c>
      <c r="N56" s="31"/>
      <c r="O56" s="33" t="s">
        <v>2401</v>
      </c>
      <c r="P56" s="31">
        <f>3*F27*R26</f>
        <v>0.917532</v>
      </c>
      <c r="T56" s="1" t="s">
        <v>54</v>
      </c>
      <c r="AZ56" s="11"/>
    </row>
    <row r="57">
      <c r="A57" s="11"/>
      <c r="C57" s="1" t="s">
        <v>2403</v>
      </c>
      <c r="E57" s="10" t="s">
        <v>2401</v>
      </c>
      <c r="F57" s="31">
        <f>(F30+0.15)*R30</f>
        <v>5.2780393</v>
      </c>
      <c r="J57" s="32" t="s">
        <v>54</v>
      </c>
      <c r="K57" s="31"/>
      <c r="L57" s="31"/>
      <c r="M57" s="32" t="s">
        <v>2404</v>
      </c>
      <c r="N57" s="31"/>
      <c r="O57" s="33" t="s">
        <v>2401</v>
      </c>
      <c r="P57" s="31">
        <f>3*F31*R30</f>
        <v>25.392465</v>
      </c>
      <c r="T57" s="1" t="s">
        <v>54</v>
      </c>
      <c r="AZ57" s="11"/>
    </row>
    <row r="58">
      <c r="A58" s="11"/>
      <c r="C58" s="14" t="s">
        <v>2405</v>
      </c>
      <c r="D58" s="13"/>
      <c r="E58" s="34" t="s">
        <v>2401</v>
      </c>
      <c r="F58" s="35" t="str">
        <f>(F34+0.15)*R34</f>
        <v>#N/A</v>
      </c>
      <c r="G58" s="13"/>
      <c r="H58" s="13"/>
      <c r="I58" s="13"/>
      <c r="J58" s="36" t="s">
        <v>54</v>
      </c>
      <c r="K58" s="35"/>
      <c r="L58" s="35"/>
      <c r="M58" s="36" t="s">
        <v>2406</v>
      </c>
      <c r="N58" s="35"/>
      <c r="O58" s="37" t="s">
        <v>2401</v>
      </c>
      <c r="P58" s="35" t="str">
        <f>3*F35*R34</f>
        <v>#N/A</v>
      </c>
      <c r="Q58" s="13"/>
      <c r="R58" s="13"/>
      <c r="S58" s="13"/>
      <c r="T58" s="14" t="s">
        <v>54</v>
      </c>
      <c r="U58" s="13"/>
      <c r="V58" s="38" t="s">
        <v>2407</v>
      </c>
      <c r="AZ58" s="11"/>
    </row>
    <row r="59">
      <c r="A59" s="11"/>
      <c r="C59" s="1" t="s">
        <v>2408</v>
      </c>
      <c r="E59" s="10" t="s">
        <v>2401</v>
      </c>
      <c r="F59" t="str">
        <f>SUM(F56:I58)</f>
        <v>#N/A</v>
      </c>
      <c r="J59" s="1" t="s">
        <v>54</v>
      </c>
      <c r="M59" s="1" t="s">
        <v>2406</v>
      </c>
      <c r="O59" s="10" t="s">
        <v>2401</v>
      </c>
      <c r="P59" t="str">
        <f>SUM(P56:S58)</f>
        <v>#N/A</v>
      </c>
      <c r="T59" s="1" t="s">
        <v>54</v>
      </c>
      <c r="AZ59" s="11"/>
    </row>
    <row r="60">
      <c r="A60" s="11"/>
      <c r="C60" s="1" t="s">
        <v>2409</v>
      </c>
      <c r="E60" s="10" t="s">
        <v>2401</v>
      </c>
      <c r="F60" s="39" t="str">
        <f>COMPLEX(F59,P59)</f>
        <v>#N/A</v>
      </c>
      <c r="T60" s="1" t="s">
        <v>54</v>
      </c>
      <c r="X60" s="1" t="s">
        <v>2410</v>
      </c>
      <c r="Z60" s="10" t="s">
        <v>2401</v>
      </c>
      <c r="AA60" s="31" t="str">
        <f>imabs(F60)</f>
        <v>#N/A</v>
      </c>
      <c r="AE60" s="1" t="s">
        <v>54</v>
      </c>
      <c r="AZ60" s="11"/>
    </row>
    <row r="61">
      <c r="A61" s="11"/>
      <c r="X61" s="1" t="s">
        <v>2411</v>
      </c>
      <c r="Z61" s="10" t="s">
        <v>2401</v>
      </c>
      <c r="AA61" s="31" t="str">
        <f>degrees(atan((imaginary(F60))/(IMREAL(F60))))</f>
        <v>#N/A</v>
      </c>
      <c r="AE61" s="1" t="s">
        <v>2412</v>
      </c>
      <c r="AZ61" s="11"/>
    </row>
    <row r="62">
      <c r="A62" s="11"/>
      <c r="AZ62" s="11"/>
    </row>
    <row r="63">
      <c r="A63" s="11"/>
      <c r="C63" s="1" t="s">
        <v>2413</v>
      </c>
      <c r="E63" s="10" t="s">
        <v>2401</v>
      </c>
      <c r="F63" s="31">
        <f>F26*R26</f>
        <v>0.201579</v>
      </c>
      <c r="J63" s="32" t="s">
        <v>54</v>
      </c>
      <c r="K63" s="31"/>
      <c r="L63" s="31"/>
      <c r="M63" s="32" t="s">
        <v>2414</v>
      </c>
      <c r="N63" s="31"/>
      <c r="O63" s="33" t="s">
        <v>2401</v>
      </c>
      <c r="P63" s="31">
        <f>F27*R26</f>
        <v>0.305844</v>
      </c>
      <c r="T63" s="1" t="s">
        <v>54</v>
      </c>
      <c r="AH63" t="str">
        <f>IMAGE(F67)</f>
        <v>#N/A</v>
      </c>
      <c r="AZ63" s="11"/>
    </row>
    <row r="64">
      <c r="A64" s="11"/>
      <c r="C64" s="1" t="s">
        <v>2415</v>
      </c>
      <c r="E64" s="10" t="s">
        <v>2401</v>
      </c>
      <c r="F64" s="31">
        <f>F30*R30</f>
        <v>0.7565893</v>
      </c>
      <c r="J64" s="32" t="s">
        <v>54</v>
      </c>
      <c r="K64" s="31"/>
      <c r="L64" s="31"/>
      <c r="M64" s="32" t="s">
        <v>2416</v>
      </c>
      <c r="N64" s="31"/>
      <c r="O64" s="33" t="s">
        <v>2401</v>
      </c>
      <c r="P64" s="31">
        <f>F31*R30</f>
        <v>8.464155</v>
      </c>
      <c r="T64" s="1" t="s">
        <v>54</v>
      </c>
      <c r="AZ64" s="11"/>
    </row>
    <row r="65">
      <c r="A65" s="11"/>
      <c r="C65" s="14" t="s">
        <v>2417</v>
      </c>
      <c r="D65" s="13"/>
      <c r="E65" s="34" t="s">
        <v>2401</v>
      </c>
      <c r="F65" s="35" t="str">
        <f>F34*R34</f>
        <v>#N/A</v>
      </c>
      <c r="G65" s="13"/>
      <c r="H65" s="13"/>
      <c r="I65" s="13"/>
      <c r="J65" s="36" t="s">
        <v>54</v>
      </c>
      <c r="K65" s="35"/>
      <c r="L65" s="35"/>
      <c r="M65" s="36" t="s">
        <v>2418</v>
      </c>
      <c r="N65" s="35"/>
      <c r="O65" s="37" t="s">
        <v>2401</v>
      </c>
      <c r="P65" s="35" t="str">
        <f>F35*R34</f>
        <v>#N/A</v>
      </c>
      <c r="Q65" s="13"/>
      <c r="R65" s="13"/>
      <c r="S65" s="13"/>
      <c r="T65" s="14" t="s">
        <v>54</v>
      </c>
      <c r="U65" s="13"/>
      <c r="V65" s="38" t="s">
        <v>2407</v>
      </c>
      <c r="X65" s="1" t="s">
        <v>2419</v>
      </c>
      <c r="Z65" s="10" t="s">
        <v>2401</v>
      </c>
      <c r="AA65" t="str">
        <f>MIN(R27,R31,R35)</f>
        <v>#N/A</v>
      </c>
      <c r="AE65" s="1" t="s">
        <v>2420</v>
      </c>
      <c r="AZ65" s="11"/>
    </row>
    <row r="66">
      <c r="A66" s="11"/>
      <c r="C66" s="1" t="s">
        <v>2421</v>
      </c>
      <c r="E66" s="10" t="s">
        <v>2401</v>
      </c>
      <c r="F66" s="31" t="str">
        <f>SUM(F63:I65)</f>
        <v>#N/A</v>
      </c>
      <c r="J66" s="32" t="s">
        <v>54</v>
      </c>
      <c r="K66" s="31"/>
      <c r="L66" s="31"/>
      <c r="M66" s="32" t="s">
        <v>2418</v>
      </c>
      <c r="N66" s="31"/>
      <c r="O66" s="33" t="s">
        <v>2401</v>
      </c>
      <c r="P66" s="31" t="str">
        <f>SUM(P63:S65)</f>
        <v>#N/A</v>
      </c>
      <c r="T66" s="1" t="s">
        <v>54</v>
      </c>
      <c r="X66" s="1" t="s">
        <v>2422</v>
      </c>
      <c r="Z66" s="10" t="s">
        <v>2401</v>
      </c>
      <c r="AA66" t="str">
        <f>R26+R30+R34</f>
        <v>#N/A</v>
      </c>
      <c r="AE66" s="1" t="s">
        <v>2423</v>
      </c>
      <c r="AZ66" s="11"/>
    </row>
    <row r="67">
      <c r="A67" s="11"/>
      <c r="C67" s="1" t="s">
        <v>2424</v>
      </c>
      <c r="E67" s="10" t="s">
        <v>2401</v>
      </c>
      <c r="F67" s="39" t="str">
        <f>COMPLEX(F66,P66)</f>
        <v>#N/A</v>
      </c>
      <c r="T67" s="1" t="s">
        <v>54</v>
      </c>
      <c r="X67" s="1" t="s">
        <v>2425</v>
      </c>
      <c r="Z67" s="10" t="s">
        <v>2401</v>
      </c>
      <c r="AA67" s="31" t="str">
        <f>imabs(F67)</f>
        <v>#N/A</v>
      </c>
      <c r="AE67" s="1" t="s">
        <v>54</v>
      </c>
      <c r="AZ67" s="11"/>
    </row>
    <row r="68">
      <c r="A68" s="11"/>
      <c r="X68" s="1" t="s">
        <v>2411</v>
      </c>
      <c r="Z68" s="10" t="s">
        <v>2401</v>
      </c>
      <c r="AA68" s="31" t="str">
        <f>degrees(atan((imaginary(F67))/(IMREAL(F67))))</f>
        <v>#N/A</v>
      </c>
      <c r="AE68" s="1" t="s">
        <v>2412</v>
      </c>
      <c r="AZ68" s="11"/>
    </row>
    <row r="69">
      <c r="A69" s="11"/>
      <c r="AZ69" s="11"/>
    </row>
    <row r="70">
      <c r="A70" s="11"/>
      <c r="C70" s="2" t="s">
        <v>2426</v>
      </c>
      <c r="AZ70" s="11"/>
    </row>
    <row r="71">
      <c r="A71" s="11"/>
      <c r="C71" s="1" t="s">
        <v>2427</v>
      </c>
      <c r="E71" s="10" t="s">
        <v>2401</v>
      </c>
      <c r="F71" s="31">
        <f>F40*R40</f>
        <v>0.1735439</v>
      </c>
      <c r="J71" s="32" t="s">
        <v>54</v>
      </c>
      <c r="K71" s="31"/>
      <c r="L71" s="31"/>
      <c r="M71" s="32" t="s">
        <v>2428</v>
      </c>
      <c r="N71" s="31"/>
      <c r="O71" s="33" t="s">
        <v>2401</v>
      </c>
      <c r="P71" s="31">
        <f>F41*R40</f>
        <v>1.667325</v>
      </c>
      <c r="T71" s="1" t="s">
        <v>54</v>
      </c>
      <c r="AZ71" s="11"/>
    </row>
    <row r="72">
      <c r="A72" s="11"/>
      <c r="C72" s="1" t="s">
        <v>2429</v>
      </c>
      <c r="E72" s="10" t="s">
        <v>2401</v>
      </c>
      <c r="F72" s="31" t="str">
        <f>F44*R44</f>
        <v>#N/A</v>
      </c>
      <c r="J72" s="32" t="s">
        <v>54</v>
      </c>
      <c r="K72" s="31"/>
      <c r="L72" s="31"/>
      <c r="M72" s="32" t="s">
        <v>2430</v>
      </c>
      <c r="N72" s="31"/>
      <c r="O72" s="33" t="s">
        <v>2401</v>
      </c>
      <c r="P72" s="31" t="str">
        <f>F45*R44</f>
        <v>#N/A</v>
      </c>
      <c r="T72" s="1" t="s">
        <v>54</v>
      </c>
      <c r="AZ72" s="11"/>
    </row>
    <row r="73">
      <c r="A73" s="11"/>
      <c r="C73" s="14" t="s">
        <v>2431</v>
      </c>
      <c r="D73" s="13"/>
      <c r="E73" s="34" t="s">
        <v>2401</v>
      </c>
      <c r="F73" s="35" t="str">
        <f>F48*R48</f>
        <v>#N/A</v>
      </c>
      <c r="G73" s="13"/>
      <c r="H73" s="13"/>
      <c r="I73" s="13"/>
      <c r="J73" s="36" t="s">
        <v>54</v>
      </c>
      <c r="K73" s="35"/>
      <c r="L73" s="35"/>
      <c r="M73" s="36" t="s">
        <v>2432</v>
      </c>
      <c r="N73" s="35"/>
      <c r="O73" s="37" t="s">
        <v>2401</v>
      </c>
      <c r="P73" s="35" t="str">
        <f>F49*R48</f>
        <v>#N/A</v>
      </c>
      <c r="Q73" s="13"/>
      <c r="R73" s="13"/>
      <c r="S73" s="13"/>
      <c r="T73" s="14" t="s">
        <v>54</v>
      </c>
      <c r="U73" s="13"/>
      <c r="V73" s="38" t="s">
        <v>2407</v>
      </c>
      <c r="AZ73" s="11"/>
    </row>
    <row r="74">
      <c r="A74" s="11"/>
      <c r="C74" s="1" t="s">
        <v>2433</v>
      </c>
      <c r="E74" s="10" t="s">
        <v>2401</v>
      </c>
      <c r="F74" s="31" t="str">
        <f>SUM(F71:I73)</f>
        <v>#N/A</v>
      </c>
      <c r="J74" s="32" t="s">
        <v>54</v>
      </c>
      <c r="K74" s="31"/>
      <c r="L74" s="31"/>
      <c r="M74" s="32" t="s">
        <v>2432</v>
      </c>
      <c r="N74" s="31"/>
      <c r="O74" s="33" t="s">
        <v>2401</v>
      </c>
      <c r="P74" s="31" t="str">
        <f>SUM(P71:S73)</f>
        <v>#N/A</v>
      </c>
      <c r="T74" s="1" t="s">
        <v>54</v>
      </c>
      <c r="X74" s="1" t="s">
        <v>2434</v>
      </c>
      <c r="Z74" s="10" t="s">
        <v>2401</v>
      </c>
      <c r="AA74" t="str">
        <f>R40+R44+R48</f>
        <v>#N/A</v>
      </c>
      <c r="AE74" s="1" t="s">
        <v>2423</v>
      </c>
      <c r="AZ74" s="11"/>
    </row>
    <row r="75">
      <c r="A75" s="11"/>
      <c r="C75" s="1" t="s">
        <v>2435</v>
      </c>
      <c r="E75" s="10" t="s">
        <v>2401</v>
      </c>
      <c r="F75" s="39" t="str">
        <f>COMPLEX(F74,P74)</f>
        <v>#N/A</v>
      </c>
      <c r="T75" s="1" t="s">
        <v>54</v>
      </c>
      <c r="X75" s="1" t="s">
        <v>2436</v>
      </c>
      <c r="Z75" s="10" t="s">
        <v>2401</v>
      </c>
      <c r="AA75" s="31" t="str">
        <f>imabs(F75)</f>
        <v>#N/A</v>
      </c>
      <c r="AE75" s="1" t="s">
        <v>54</v>
      </c>
      <c r="AZ75" s="11"/>
    </row>
    <row r="76">
      <c r="A76" s="11"/>
      <c r="AZ76" s="11"/>
    </row>
    <row r="77">
      <c r="A77" s="11"/>
      <c r="C77" s="2" t="s">
        <v>2437</v>
      </c>
      <c r="AZ77" s="11"/>
    </row>
    <row r="78">
      <c r="A78" s="11"/>
      <c r="C78" s="1" t="s">
        <v>2438</v>
      </c>
      <c r="E78" s="10" t="s">
        <v>2401</v>
      </c>
      <c r="F78">
        <f>AA26*AM26</f>
        <v>1.68181</v>
      </c>
      <c r="J78" s="1" t="s">
        <v>54</v>
      </c>
      <c r="M78" s="1" t="s">
        <v>2439</v>
      </c>
      <c r="O78" s="10" t="s">
        <v>2401</v>
      </c>
      <c r="P78">
        <f>AA27*AM26</f>
        <v>6.13717</v>
      </c>
      <c r="T78" s="1" t="s">
        <v>54</v>
      </c>
      <c r="AZ78" s="11"/>
    </row>
    <row r="79">
      <c r="A79" s="11"/>
      <c r="C79" s="1" t="s">
        <v>2440</v>
      </c>
      <c r="E79" s="10" t="s">
        <v>2401</v>
      </c>
      <c r="F79" t="str">
        <f>AA30*AM30</f>
        <v>#N/A</v>
      </c>
      <c r="J79" s="1" t="s">
        <v>54</v>
      </c>
      <c r="M79" s="1" t="s">
        <v>2441</v>
      </c>
      <c r="O79" s="10" t="s">
        <v>2401</v>
      </c>
      <c r="P79">
        <f>F52*R51</f>
        <v>0</v>
      </c>
      <c r="T79" s="1" t="s">
        <v>54</v>
      </c>
      <c r="AZ79" s="11"/>
    </row>
    <row r="80">
      <c r="A80" s="11"/>
      <c r="C80" s="14" t="s">
        <v>2442</v>
      </c>
      <c r="D80" s="13"/>
      <c r="E80" s="34" t="s">
        <v>2401</v>
      </c>
      <c r="F80" s="13" t="str">
        <f>AA34*AM34</f>
        <v>#N/A</v>
      </c>
      <c r="G80" s="13"/>
      <c r="H80" s="13"/>
      <c r="I80" s="13"/>
      <c r="J80" s="14" t="s">
        <v>54</v>
      </c>
      <c r="K80" s="13"/>
      <c r="L80" s="13"/>
      <c r="M80" s="14" t="s">
        <v>2443</v>
      </c>
      <c r="N80" s="13"/>
      <c r="O80" s="34" t="s">
        <v>2401</v>
      </c>
      <c r="P80" s="13">
        <f>F56*R55</f>
        <v>0</v>
      </c>
      <c r="Q80" s="13"/>
      <c r="R80" s="13"/>
      <c r="S80" s="13"/>
      <c r="T80" s="14" t="s">
        <v>54</v>
      </c>
      <c r="U80" s="13"/>
      <c r="V80" s="38" t="s">
        <v>2407</v>
      </c>
      <c r="AZ80" s="11"/>
    </row>
    <row r="81">
      <c r="A81" s="11"/>
      <c r="C81" s="1" t="s">
        <v>2444</v>
      </c>
      <c r="E81" s="10" t="s">
        <v>2401</v>
      </c>
      <c r="F81" t="str">
        <f>SUM(F78:I80)</f>
        <v>#N/A</v>
      </c>
      <c r="J81" s="1" t="s">
        <v>54</v>
      </c>
      <c r="M81" s="1" t="s">
        <v>2443</v>
      </c>
      <c r="O81" s="10" t="s">
        <v>2401</v>
      </c>
      <c r="P81">
        <f>SUM(P78:S80)</f>
        <v>6.13717</v>
      </c>
      <c r="T81" s="1" t="s">
        <v>54</v>
      </c>
      <c r="X81" s="1" t="s">
        <v>2445</v>
      </c>
      <c r="Z81" s="10" t="s">
        <v>2401</v>
      </c>
      <c r="AA81" t="str">
        <f>AM26+AM30+AM34</f>
        <v>#N/A</v>
      </c>
      <c r="AE81" s="1" t="s">
        <v>2423</v>
      </c>
      <c r="AZ81" s="11"/>
    </row>
    <row r="82">
      <c r="A82" s="11"/>
      <c r="C82" s="1" t="s">
        <v>2446</v>
      </c>
      <c r="E82" s="10" t="s">
        <v>2401</v>
      </c>
      <c r="F82" s="41" t="str">
        <f>COMPLEX(F81,P81)</f>
        <v>#N/A</v>
      </c>
      <c r="T82" s="1" t="s">
        <v>54</v>
      </c>
      <c r="X82" s="1" t="s">
        <v>2447</v>
      </c>
      <c r="Z82" s="10" t="s">
        <v>2401</v>
      </c>
      <c r="AA82" t="str">
        <f>imabs(F82)</f>
        <v>#N/A</v>
      </c>
      <c r="AE82" s="1" t="s">
        <v>54</v>
      </c>
      <c r="AZ82" s="11"/>
    </row>
    <row r="83">
      <c r="A83" s="11"/>
      <c r="AZ83" s="11"/>
    </row>
    <row r="84">
      <c r="A84" s="11"/>
      <c r="C84" s="2" t="s">
        <v>2448</v>
      </c>
      <c r="AZ84" s="11"/>
    </row>
    <row r="85">
      <c r="A85" s="11"/>
      <c r="C85" s="1" t="s">
        <v>2449</v>
      </c>
      <c r="E85" s="10" t="s">
        <v>2401</v>
      </c>
      <c r="F85" s="31">
        <f>AA40*AM40</f>
        <v>2.24495</v>
      </c>
      <c r="J85" s="32" t="s">
        <v>54</v>
      </c>
      <c r="K85" s="31"/>
      <c r="L85" s="31"/>
      <c r="M85" s="32" t="s">
        <v>2450</v>
      </c>
      <c r="N85" s="31"/>
      <c r="O85" s="33" t="s">
        <v>2401</v>
      </c>
      <c r="P85" s="31">
        <f>AA41*AM40</f>
        <v>8.19215</v>
      </c>
      <c r="T85" s="32" t="s">
        <v>54</v>
      </c>
      <c r="U85" s="31"/>
      <c r="V85" s="31"/>
      <c r="W85" s="31"/>
      <c r="X85" s="31"/>
      <c r="Y85" s="31"/>
      <c r="Z85" s="31"/>
      <c r="AA85" s="31"/>
      <c r="AB85" s="31"/>
      <c r="AC85" s="31"/>
      <c r="AD85" s="31"/>
      <c r="AZ85" s="11"/>
    </row>
    <row r="86">
      <c r="A86" s="11"/>
      <c r="C86" s="1" t="s">
        <v>2451</v>
      </c>
      <c r="E86" s="10" t="s">
        <v>2401</v>
      </c>
      <c r="F86" s="31" t="str">
        <f>AA44*AM44</f>
        <v>#N/A</v>
      </c>
      <c r="J86" s="32" t="s">
        <v>54</v>
      </c>
      <c r="K86" s="31"/>
      <c r="L86" s="31"/>
      <c r="M86" s="32" t="s">
        <v>2452</v>
      </c>
      <c r="N86" s="31"/>
      <c r="O86" s="33" t="s">
        <v>2401</v>
      </c>
      <c r="P86" s="31" t="str">
        <f>AA45*AM44</f>
        <v>#N/A</v>
      </c>
      <c r="T86" s="32" t="s">
        <v>54</v>
      </c>
      <c r="U86" s="31"/>
      <c r="V86" s="31"/>
      <c r="W86" s="31"/>
      <c r="X86" s="31"/>
      <c r="Y86" s="31"/>
      <c r="Z86" s="31"/>
      <c r="AA86" s="31"/>
      <c r="AB86" s="31"/>
      <c r="AC86" s="31"/>
      <c r="AD86" s="31"/>
      <c r="AZ86" s="11"/>
    </row>
    <row r="87">
      <c r="A87" s="11"/>
      <c r="C87" s="14" t="s">
        <v>2453</v>
      </c>
      <c r="D87" s="13"/>
      <c r="E87" s="34" t="s">
        <v>2401</v>
      </c>
      <c r="F87" s="35" t="str">
        <f>AA48*AM48</f>
        <v>#N/A</v>
      </c>
      <c r="G87" s="13"/>
      <c r="H87" s="13"/>
      <c r="I87" s="13"/>
      <c r="J87" s="36" t="s">
        <v>54</v>
      </c>
      <c r="K87" s="35"/>
      <c r="L87" s="35"/>
      <c r="M87" s="36" t="s">
        <v>2454</v>
      </c>
      <c r="N87" s="35"/>
      <c r="O87" s="37" t="s">
        <v>2401</v>
      </c>
      <c r="P87" s="35" t="str">
        <f>AA49*AM48</f>
        <v>#N/A</v>
      </c>
      <c r="Q87" s="13"/>
      <c r="R87" s="13"/>
      <c r="S87" s="13"/>
      <c r="T87" s="36" t="s">
        <v>54</v>
      </c>
      <c r="U87" s="35"/>
      <c r="V87" s="42" t="s">
        <v>2407</v>
      </c>
      <c r="W87" s="31"/>
      <c r="X87" s="31"/>
      <c r="Y87" s="31"/>
      <c r="Z87" s="31"/>
      <c r="AA87" s="31"/>
      <c r="AB87" s="31"/>
      <c r="AC87" s="31"/>
      <c r="AD87" s="31"/>
      <c r="AZ87" s="11"/>
    </row>
    <row r="88">
      <c r="A88" s="11"/>
      <c r="C88" s="1" t="s">
        <v>2455</v>
      </c>
      <c r="E88" s="10" t="s">
        <v>2401</v>
      </c>
      <c r="F88" s="31" t="str">
        <f>SUM(F85:I87)</f>
        <v>#N/A</v>
      </c>
      <c r="J88" s="32" t="s">
        <v>54</v>
      </c>
      <c r="K88" s="31"/>
      <c r="L88" s="31"/>
      <c r="M88" s="32" t="s">
        <v>2454</v>
      </c>
      <c r="N88" s="31"/>
      <c r="O88" s="33" t="s">
        <v>2401</v>
      </c>
      <c r="P88" s="31" t="str">
        <f>SUM(P85:S87)</f>
        <v>#N/A</v>
      </c>
      <c r="T88" s="32" t="s">
        <v>54</v>
      </c>
      <c r="U88" s="31"/>
      <c r="W88" s="31"/>
      <c r="X88" s="32" t="s">
        <v>2456</v>
      </c>
      <c r="Y88" s="31"/>
      <c r="Z88" s="33" t="s">
        <v>2401</v>
      </c>
      <c r="AA88" s="31" t="str">
        <f>AM40+AM44+AM48</f>
        <v>#N/A</v>
      </c>
      <c r="AE88" s="1" t="s">
        <v>2423</v>
      </c>
      <c r="AZ88" s="11"/>
    </row>
    <row r="89">
      <c r="A89" s="11"/>
      <c r="C89" s="1" t="s">
        <v>2457</v>
      </c>
      <c r="E89" s="10" t="s">
        <v>2401</v>
      </c>
      <c r="F89" s="39" t="str">
        <f>COMPLEX(F88,P88)</f>
        <v>#N/A</v>
      </c>
      <c r="T89" s="32" t="s">
        <v>54</v>
      </c>
      <c r="U89" s="31"/>
      <c r="V89" s="31"/>
      <c r="W89" s="31"/>
      <c r="X89" s="32" t="s">
        <v>2458</v>
      </c>
      <c r="Y89" s="31"/>
      <c r="Z89" s="33" t="s">
        <v>2401</v>
      </c>
      <c r="AA89" s="31" t="str">
        <f>imabs(F89)</f>
        <v>#N/A</v>
      </c>
      <c r="AE89" s="1" t="s">
        <v>54</v>
      </c>
      <c r="AZ89" s="11"/>
    </row>
    <row r="90">
      <c r="A90" s="11"/>
      <c r="AZ90" s="11"/>
    </row>
    <row r="91">
      <c r="A91" s="11"/>
      <c r="C91" s="2" t="s">
        <v>2459</v>
      </c>
      <c r="AZ91" s="11"/>
    </row>
    <row r="92">
      <c r="A92" s="11"/>
      <c r="C92" s="1" t="s">
        <v>2460</v>
      </c>
      <c r="E92" s="10" t="s">
        <v>2401</v>
      </c>
      <c r="F92" s="43" t="str">
        <f>COMPLEX(0,Y18*Y20^2/Y19/100)</f>
        <v>46.875i</v>
      </c>
      <c r="J92" s="1" t="s">
        <v>54</v>
      </c>
      <c r="AZ92" s="11"/>
    </row>
    <row r="93">
      <c r="A93" s="11"/>
      <c r="AZ93" s="11"/>
    </row>
    <row r="94">
      <c r="A94" s="11"/>
      <c r="C94" s="1" t="s">
        <v>2461</v>
      </c>
      <c r="E94" s="10" t="s">
        <v>2401</v>
      </c>
      <c r="F94" s="44">
        <f>(Y14/AD14)/(Y15/AD15)</f>
        <v>1.066666667</v>
      </c>
      <c r="AZ94" s="11"/>
    </row>
    <row r="95">
      <c r="A95" s="11"/>
      <c r="AZ95" s="11"/>
    </row>
    <row r="96">
      <c r="A96" s="11"/>
      <c r="C96" s="2" t="s">
        <v>2462</v>
      </c>
      <c r="J96" s="1" t="s">
        <v>2463</v>
      </c>
      <c r="L96" s="10" t="s">
        <v>2401</v>
      </c>
      <c r="M96" s="45" t="str">
        <f>AA67</f>
        <v>#N/A</v>
      </c>
      <c r="Q96" s="1" t="s">
        <v>2464</v>
      </c>
      <c r="V96" s="1" t="s">
        <v>2465</v>
      </c>
      <c r="X96" s="10" t="s">
        <v>2401</v>
      </c>
      <c r="Y96" s="45" t="str">
        <f>F94*AA67</f>
        <v>#N/A</v>
      </c>
      <c r="AC96" s="1" t="s">
        <v>2466</v>
      </c>
      <c r="AZ96" s="11"/>
    </row>
    <row r="97">
      <c r="A97" s="11"/>
      <c r="J97" s="1" t="s">
        <v>2467</v>
      </c>
      <c r="L97" s="10" t="s">
        <v>2401</v>
      </c>
      <c r="M97" s="46" t="str">
        <f>P66</f>
        <v>#N/A</v>
      </c>
      <c r="Q97" s="1" t="s">
        <v>2464</v>
      </c>
      <c r="V97" s="1" t="s">
        <v>2468</v>
      </c>
      <c r="X97" s="10" t="s">
        <v>2401</v>
      </c>
      <c r="Y97" s="46" t="str">
        <f>M97*F94</f>
        <v>#N/A</v>
      </c>
      <c r="AC97" s="1" t="s">
        <v>2466</v>
      </c>
      <c r="AZ97" s="11"/>
    </row>
    <row r="98">
      <c r="A98" s="11"/>
      <c r="J98" s="1" t="s">
        <v>2469</v>
      </c>
      <c r="L98" s="10" t="s">
        <v>2401</v>
      </c>
      <c r="M98" s="45" t="str">
        <f>AA68</f>
        <v>#N/A</v>
      </c>
      <c r="Q98" s="1" t="s">
        <v>2470</v>
      </c>
      <c r="V98" s="1" t="s">
        <v>2469</v>
      </c>
      <c r="X98" s="10" t="s">
        <v>2401</v>
      </c>
      <c r="Y98" s="46" t="str">
        <f>M98</f>
        <v>#N/A</v>
      </c>
      <c r="AC98" s="1" t="s">
        <v>2470</v>
      </c>
      <c r="AZ98" s="11"/>
    </row>
    <row r="99">
      <c r="A99" s="11"/>
      <c r="AZ99" s="11"/>
    </row>
    <row r="100">
      <c r="A100" s="11"/>
      <c r="C100" s="2" t="s">
        <v>2471</v>
      </c>
      <c r="AZ100" s="11"/>
    </row>
    <row r="101">
      <c r="A101" s="11"/>
      <c r="C101" s="1" t="s">
        <v>2472</v>
      </c>
      <c r="G101" s="10" t="s">
        <v>2401</v>
      </c>
      <c r="H101" t="str">
        <f>imdiv(imsub(F60,F67),improduct(3,F67))</f>
        <v>#N/A</v>
      </c>
      <c r="Q101" s="1" t="s">
        <v>2473</v>
      </c>
      <c r="R101" s="1" t="s">
        <v>2472</v>
      </c>
      <c r="U101" s="10" t="s">
        <v>2401</v>
      </c>
      <c r="V101" s="46" t="str">
        <f>imabs(H101)</f>
        <v>#N/A</v>
      </c>
      <c r="AZ101" s="11"/>
    </row>
    <row r="102">
      <c r="A102" s="11"/>
      <c r="R102" s="1" t="s">
        <v>2474</v>
      </c>
      <c r="U102" s="10" t="s">
        <v>2401</v>
      </c>
      <c r="V102" s="46" t="str">
        <f>degrees(atan((imaginary(H101))/(IMREAL(H101))))</f>
        <v>#N/A</v>
      </c>
      <c r="Y102" s="1" t="s">
        <v>55</v>
      </c>
      <c r="AZ102" s="11"/>
    </row>
    <row r="103">
      <c r="A103" s="11"/>
      <c r="C103" s="1"/>
      <c r="AZ103" s="11"/>
    </row>
    <row r="104">
      <c r="A104" s="11"/>
      <c r="C104" s="1"/>
      <c r="AZ104" s="11"/>
    </row>
    <row r="105">
      <c r="A105" s="11"/>
      <c r="C105" s="2" t="s">
        <v>2475</v>
      </c>
      <c r="AZ105" s="11"/>
    </row>
    <row r="106">
      <c r="A106" s="11"/>
      <c r="D106" s="2" t="s">
        <v>2476</v>
      </c>
      <c r="E106" s="47"/>
      <c r="F106" s="48"/>
      <c r="G106" s="48"/>
      <c r="H106" s="48"/>
      <c r="I106" s="48"/>
      <c r="J106" s="1"/>
      <c r="O106" s="1"/>
      <c r="Q106" s="1"/>
      <c r="R106" s="48"/>
      <c r="S106" s="49"/>
      <c r="T106" s="49"/>
      <c r="U106" s="49"/>
      <c r="V106" s="32"/>
      <c r="AZ106" s="11"/>
    </row>
    <row r="107">
      <c r="A107" s="11"/>
      <c r="D107" s="1" t="s">
        <v>2477</v>
      </c>
      <c r="F107" s="10" t="s">
        <v>2401</v>
      </c>
      <c r="G107" s="50" t="str">
        <f>0.8*AA67</f>
        <v>#N/A</v>
      </c>
      <c r="K107" s="1" t="s">
        <v>2464</v>
      </c>
      <c r="W107" s="1" t="s">
        <v>2478</v>
      </c>
      <c r="Y107" s="10" t="s">
        <v>2401</v>
      </c>
      <c r="Z107" s="50" t="str">
        <f>G107*F94</f>
        <v>#N/A</v>
      </c>
      <c r="AD107" s="1" t="s">
        <v>2466</v>
      </c>
      <c r="AZ107" s="11"/>
    </row>
    <row r="108">
      <c r="A108" s="11"/>
      <c r="D108" s="1" t="s">
        <v>2479</v>
      </c>
      <c r="F108" s="10" t="s">
        <v>2401</v>
      </c>
      <c r="G108" s="50" t="str">
        <f>0.8*P66</f>
        <v>#N/A</v>
      </c>
      <c r="K108" s="1" t="s">
        <v>2464</v>
      </c>
      <c r="W108" s="1" t="s">
        <v>2480</v>
      </c>
      <c r="Y108" s="10" t="s">
        <v>2401</v>
      </c>
      <c r="Z108" s="50" t="str">
        <f t="shared" ref="Z108:Z109" si="1">G108*F94</f>
        <v>#N/A</v>
      </c>
      <c r="AD108" s="1" t="s">
        <v>2466</v>
      </c>
      <c r="AZ108" s="11"/>
    </row>
    <row r="109">
      <c r="A109" s="11"/>
      <c r="W109" s="1" t="s">
        <v>2481</v>
      </c>
      <c r="Y109" s="10" t="s">
        <v>2401</v>
      </c>
      <c r="Z109" s="50">
        <f t="shared" si="1"/>
        <v>0</v>
      </c>
      <c r="AD109" s="1" t="s">
        <v>2482</v>
      </c>
      <c r="AZ109" s="11"/>
    </row>
    <row r="110">
      <c r="A110" s="11"/>
      <c r="D110" s="2"/>
      <c r="AZ110" s="11"/>
    </row>
    <row r="111">
      <c r="A111" s="11"/>
      <c r="D111" s="2" t="s">
        <v>2483</v>
      </c>
      <c r="AZ111" s="11"/>
    </row>
    <row r="112">
      <c r="A112" s="11"/>
      <c r="D112" s="1" t="s">
        <v>2484</v>
      </c>
      <c r="G112" s="10" t="s">
        <v>2401</v>
      </c>
      <c r="H112" t="str">
        <f>improduct(1.2,F67)</f>
        <v>#N/A</v>
      </c>
      <c r="N112" s="10" t="s">
        <v>2401</v>
      </c>
      <c r="O112" s="31" t="str">
        <f t="shared" ref="O112:O117" si="2">imabs(H112)</f>
        <v>#N/A</v>
      </c>
      <c r="R112" s="1" t="s">
        <v>2464</v>
      </c>
      <c r="AZ112" s="11"/>
    </row>
    <row r="113">
      <c r="A113" s="11"/>
      <c r="D113" s="1" t="s">
        <v>2485</v>
      </c>
      <c r="G113" s="10" t="s">
        <v>2401</v>
      </c>
      <c r="H113" t="str">
        <f>IMPRODUCT(0.8,(imsum(F67,improduct(0.8,F75))))</f>
        <v>#N/A</v>
      </c>
      <c r="N113" s="10" t="s">
        <v>2401</v>
      </c>
      <c r="O113" s="31" t="str">
        <f t="shared" si="2"/>
        <v>#N/A</v>
      </c>
      <c r="R113" s="1" t="s">
        <v>2464</v>
      </c>
      <c r="AZ113" s="11"/>
    </row>
    <row r="114">
      <c r="A114" s="11"/>
      <c r="D114" s="1" t="s">
        <v>2486</v>
      </c>
      <c r="G114" s="10" t="s">
        <v>2401</v>
      </c>
      <c r="H114" t="str">
        <f>improduct(0.8,((imsum(F67,improduct(0.5,F92)))))</f>
        <v>#N/A</v>
      </c>
      <c r="N114" s="10" t="s">
        <v>2401</v>
      </c>
      <c r="O114" s="31" t="str">
        <f t="shared" si="2"/>
        <v>#N/A</v>
      </c>
      <c r="R114" s="1" t="s">
        <v>2464</v>
      </c>
      <c r="AZ114" s="11"/>
    </row>
    <row r="115">
      <c r="A115" s="11"/>
      <c r="D115" s="1" t="s">
        <v>2487</v>
      </c>
      <c r="G115" s="10" t="s">
        <v>2401</v>
      </c>
      <c r="H115" t="str">
        <f>(imsum(F67,improduct(0.8,F75)))</f>
        <v>#N/A</v>
      </c>
      <c r="N115" s="10" t="s">
        <v>2401</v>
      </c>
      <c r="O115" s="31" t="str">
        <f t="shared" si="2"/>
        <v>#N/A</v>
      </c>
      <c r="R115" s="1" t="s">
        <v>2464</v>
      </c>
      <c r="AZ115" s="11"/>
    </row>
    <row r="116">
      <c r="A116" s="11"/>
      <c r="D116" s="1" t="s">
        <v>2488</v>
      </c>
      <c r="G116" s="10" t="s">
        <v>2401</v>
      </c>
      <c r="H116" t="str">
        <f>if(O112&gt;O113,H112,H113)</f>
        <v>#N/A</v>
      </c>
      <c r="N116" s="10" t="s">
        <v>2401</v>
      </c>
      <c r="O116" s="31" t="str">
        <f t="shared" si="2"/>
        <v>#N/A</v>
      </c>
      <c r="R116" s="1" t="s">
        <v>2464</v>
      </c>
      <c r="AZ116" s="11"/>
    </row>
    <row r="117">
      <c r="A117" s="11"/>
      <c r="D117" s="14" t="s">
        <v>2489</v>
      </c>
      <c r="E117" s="13"/>
      <c r="F117" s="13"/>
      <c r="G117" s="34" t="s">
        <v>2401</v>
      </c>
      <c r="H117" s="13" t="str">
        <f>if(O116&lt;O114,H116,H114)</f>
        <v>#N/A</v>
      </c>
      <c r="I117" s="13"/>
      <c r="J117" s="13"/>
      <c r="K117" s="13"/>
      <c r="L117" s="13"/>
      <c r="M117" s="13"/>
      <c r="N117" s="34" t="s">
        <v>2401</v>
      </c>
      <c r="O117" s="35" t="str">
        <f t="shared" si="2"/>
        <v>#N/A</v>
      </c>
      <c r="P117" s="13"/>
      <c r="Q117" s="13"/>
      <c r="R117" s="14" t="s">
        <v>2464</v>
      </c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Z117" s="11"/>
    </row>
    <row r="118">
      <c r="A118" s="11"/>
      <c r="D118" s="1" t="s">
        <v>2490</v>
      </c>
      <c r="G118" s="10" t="s">
        <v>2401</v>
      </c>
      <c r="H118" s="1" t="str">
        <f>H117</f>
        <v>#N/A</v>
      </c>
      <c r="N118" s="10" t="s">
        <v>2401</v>
      </c>
      <c r="O118" s="46" t="str">
        <f>O117</f>
        <v>#N/A</v>
      </c>
      <c r="R118" s="1" t="s">
        <v>2464</v>
      </c>
      <c r="W118" s="1" t="s">
        <v>2491</v>
      </c>
      <c r="Y118" s="10" t="s">
        <v>2401</v>
      </c>
      <c r="Z118" s="46" t="str">
        <f>O118*F94</f>
        <v>#N/A</v>
      </c>
      <c r="AD118" s="1" t="s">
        <v>2466</v>
      </c>
      <c r="AZ118" s="11"/>
    </row>
    <row r="119">
      <c r="A119" s="11"/>
      <c r="D119" s="1" t="s">
        <v>2492</v>
      </c>
      <c r="G119" s="10" t="s">
        <v>2401</v>
      </c>
      <c r="N119" s="10" t="s">
        <v>2401</v>
      </c>
      <c r="O119" s="46" t="str">
        <f>imaginary(H118)</f>
        <v>#N/A</v>
      </c>
      <c r="R119" s="1" t="s">
        <v>2464</v>
      </c>
      <c r="W119" s="1" t="s">
        <v>2493</v>
      </c>
      <c r="Y119" s="10" t="s">
        <v>2401</v>
      </c>
      <c r="Z119" s="46" t="str">
        <f>O119*F94</f>
        <v>#N/A</v>
      </c>
      <c r="AD119" s="1" t="s">
        <v>2466</v>
      </c>
      <c r="AZ119" s="11"/>
    </row>
    <row r="120">
      <c r="A120" s="11"/>
      <c r="W120" s="1" t="s">
        <v>2494</v>
      </c>
      <c r="Y120" s="10" t="s">
        <v>2401</v>
      </c>
      <c r="Z120" s="50" t="str">
        <f>if(((O118-AA67)&lt;(0.8*AA75)),0.4,0.8)</f>
        <v>#N/A</v>
      </c>
      <c r="AD120" s="1" t="s">
        <v>2482</v>
      </c>
      <c r="AZ120" s="11"/>
    </row>
    <row r="121">
      <c r="A121" s="11"/>
      <c r="D121" s="2" t="s">
        <v>2495</v>
      </c>
      <c r="AZ121" s="11"/>
    </row>
    <row r="122">
      <c r="A122" s="11"/>
      <c r="D122" s="1" t="s">
        <v>2496</v>
      </c>
      <c r="G122" s="10" t="s">
        <v>2401</v>
      </c>
      <c r="H122" s="1">
        <v>1.0</v>
      </c>
      <c r="K122" s="1"/>
      <c r="AZ122" s="11"/>
    </row>
    <row r="123">
      <c r="A123" s="11"/>
      <c r="D123" s="1" t="s">
        <v>2497</v>
      </c>
      <c r="G123" s="10" t="s">
        <v>2401</v>
      </c>
      <c r="H123" t="str">
        <f>improduct(1.2,imsum(F67,F82))</f>
        <v>#N/A</v>
      </c>
      <c r="N123" s="10" t="s">
        <v>2401</v>
      </c>
      <c r="O123" s="31" t="str">
        <f t="shared" ref="O123:O130" si="3">imabs(H123)</f>
        <v>#N/A</v>
      </c>
      <c r="R123" s="1" t="s">
        <v>2464</v>
      </c>
      <c r="AZ123" s="11"/>
    </row>
    <row r="124">
      <c r="A124" s="11"/>
      <c r="D124" s="1" t="s">
        <v>2498</v>
      </c>
      <c r="G124" s="10" t="s">
        <v>2401</v>
      </c>
      <c r="H124" t="str">
        <f>improduct(0.8,(imsum(F67,improduct(1.2,H122,F82))))</f>
        <v>#N/A</v>
      </c>
      <c r="N124" s="10" t="s">
        <v>2401</v>
      </c>
      <c r="O124" s="31" t="str">
        <f t="shared" si="3"/>
        <v>#N/A</v>
      </c>
      <c r="R124" s="1" t="s">
        <v>2464</v>
      </c>
      <c r="AZ124" s="11"/>
    </row>
    <row r="125">
      <c r="A125" s="11"/>
      <c r="D125" s="1" t="s">
        <v>2499</v>
      </c>
      <c r="G125" s="10" t="s">
        <v>2401</v>
      </c>
      <c r="H125" s="1" t="str">
        <f>improduct(0.8,(imsum(F67,improduct(H122,0.8,imsum(F82,improduct(0.8,F89))))))</f>
        <v>#N/A</v>
      </c>
      <c r="N125" s="10" t="s">
        <v>2401</v>
      </c>
      <c r="O125" s="31" t="str">
        <f t="shared" si="3"/>
        <v>#N/A</v>
      </c>
      <c r="R125" s="1" t="s">
        <v>2464</v>
      </c>
      <c r="AZ125" s="11"/>
    </row>
    <row r="126">
      <c r="A126" s="11"/>
      <c r="D126" s="1" t="s">
        <v>2486</v>
      </c>
      <c r="G126" s="10" t="s">
        <v>2401</v>
      </c>
      <c r="H126" t="str">
        <f>improduct(0.8,imsum(F67,improduct(0.8,F92)))</f>
        <v>#N/A</v>
      </c>
      <c r="N126" s="10" t="s">
        <v>2401</v>
      </c>
      <c r="O126" s="31" t="str">
        <f t="shared" si="3"/>
        <v>#N/A</v>
      </c>
      <c r="R126" s="1" t="s">
        <v>2464</v>
      </c>
      <c r="AZ126" s="11"/>
    </row>
    <row r="127">
      <c r="A127" s="11"/>
      <c r="D127" s="1" t="s">
        <v>2500</v>
      </c>
      <c r="G127" s="10" t="s">
        <v>2401</v>
      </c>
      <c r="H127" t="str">
        <f>imsum(F67,improduct(H122,0.8,imsum(F82,improduct(0.8,F89))))</f>
        <v>#N/A</v>
      </c>
      <c r="N127" s="10" t="s">
        <v>2401</v>
      </c>
      <c r="O127" s="31" t="str">
        <f t="shared" si="3"/>
        <v>#N/A</v>
      </c>
      <c r="R127" s="1" t="s">
        <v>2464</v>
      </c>
      <c r="AZ127" s="11"/>
    </row>
    <row r="128">
      <c r="A128" s="11"/>
      <c r="D128" s="1" t="s">
        <v>2501</v>
      </c>
      <c r="G128" s="10" t="s">
        <v>2401</v>
      </c>
      <c r="H128" t="str">
        <f>if(O124&gt;O125,H124,H125)</f>
        <v>#N/A</v>
      </c>
      <c r="N128" s="10" t="s">
        <v>2401</v>
      </c>
      <c r="O128" s="31" t="str">
        <f t="shared" si="3"/>
        <v>#N/A</v>
      </c>
      <c r="R128" s="1" t="s">
        <v>2464</v>
      </c>
      <c r="AZ128" s="11"/>
    </row>
    <row r="129">
      <c r="A129" s="11"/>
      <c r="D129" s="1" t="s">
        <v>2502</v>
      </c>
      <c r="G129" s="10" t="s">
        <v>2401</v>
      </c>
      <c r="H129" t="str">
        <f>if(O128&gt;O123,H128,H123)</f>
        <v>#N/A</v>
      </c>
      <c r="N129" s="10" t="s">
        <v>2401</v>
      </c>
      <c r="O129" s="31" t="str">
        <f t="shared" si="3"/>
        <v>#N/A</v>
      </c>
      <c r="R129" s="1" t="s">
        <v>2464</v>
      </c>
      <c r="AZ129" s="11"/>
    </row>
    <row r="130">
      <c r="A130" s="11"/>
      <c r="D130" s="14" t="s">
        <v>2503</v>
      </c>
      <c r="E130" s="13"/>
      <c r="F130" s="13"/>
      <c r="G130" s="34" t="s">
        <v>2401</v>
      </c>
      <c r="H130" s="13" t="str">
        <f>if(O129&gt;O126,H126,H129)</f>
        <v>#N/A</v>
      </c>
      <c r="I130" s="13"/>
      <c r="J130" s="13"/>
      <c r="K130" s="13"/>
      <c r="L130" s="13"/>
      <c r="M130" s="13"/>
      <c r="N130" s="34" t="s">
        <v>2401</v>
      </c>
      <c r="O130" s="35" t="str">
        <f t="shared" si="3"/>
        <v>#N/A</v>
      </c>
      <c r="P130" s="13"/>
      <c r="Q130" s="13"/>
      <c r="R130" s="14" t="s">
        <v>2464</v>
      </c>
      <c r="S130" s="13"/>
      <c r="T130" s="13"/>
      <c r="U130" s="13"/>
      <c r="V130" s="13"/>
      <c r="W130" s="14"/>
      <c r="X130" s="13"/>
      <c r="Y130" s="13"/>
      <c r="Z130" s="13"/>
      <c r="AA130" s="13"/>
      <c r="AB130" s="13"/>
      <c r="AC130" s="13"/>
      <c r="AD130" s="13"/>
      <c r="AE130" s="13"/>
      <c r="AF130" s="13"/>
      <c r="AZ130" s="11"/>
    </row>
    <row r="131">
      <c r="A131" s="11"/>
      <c r="D131" s="1" t="s">
        <v>2503</v>
      </c>
      <c r="G131" s="10" t="s">
        <v>2401</v>
      </c>
      <c r="H131" s="1" t="str">
        <f>H130</f>
        <v>#N/A</v>
      </c>
      <c r="N131" s="10" t="s">
        <v>2401</v>
      </c>
      <c r="O131" s="46" t="str">
        <f>O130</f>
        <v>#N/A</v>
      </c>
      <c r="R131" s="1" t="s">
        <v>2464</v>
      </c>
      <c r="W131" s="1" t="s">
        <v>2504</v>
      </c>
      <c r="Y131" s="10" t="s">
        <v>2401</v>
      </c>
      <c r="Z131" s="46" t="str">
        <f>O131*F94</f>
        <v>#N/A</v>
      </c>
      <c r="AD131" s="1" t="s">
        <v>2466</v>
      </c>
      <c r="AZ131" s="11"/>
    </row>
    <row r="132">
      <c r="A132" s="11"/>
      <c r="D132" s="1" t="s">
        <v>2505</v>
      </c>
      <c r="G132" s="10" t="s">
        <v>2401</v>
      </c>
      <c r="N132" s="10" t="s">
        <v>2401</v>
      </c>
      <c r="O132" s="46" t="str">
        <f>imaginary(H131)</f>
        <v>#N/A</v>
      </c>
      <c r="R132" s="1" t="s">
        <v>2464</v>
      </c>
      <c r="W132" s="1" t="s">
        <v>2506</v>
      </c>
      <c r="Y132" s="10" t="s">
        <v>2401</v>
      </c>
      <c r="Z132" s="46" t="str">
        <f>O132*F94</f>
        <v>#N/A</v>
      </c>
      <c r="AD132" s="1" t="s">
        <v>2466</v>
      </c>
      <c r="AZ132" s="11"/>
    </row>
    <row r="133">
      <c r="A133" s="11"/>
      <c r="D133" s="1" t="s">
        <v>2507</v>
      </c>
      <c r="W133" s="1" t="s">
        <v>2508</v>
      </c>
      <c r="Y133" s="10" t="s">
        <v>2401</v>
      </c>
      <c r="Z133" s="50" t="str">
        <f>if(O127&gt;O129,1.2,1.6)</f>
        <v>#N/A</v>
      </c>
      <c r="AD133" s="1" t="s">
        <v>2482</v>
      </c>
      <c r="AZ133" s="11"/>
    </row>
    <row r="134">
      <c r="A134" s="11"/>
      <c r="AZ134" s="11"/>
    </row>
    <row r="135">
      <c r="A135" s="11"/>
      <c r="C135" s="2" t="s">
        <v>2509</v>
      </c>
      <c r="AZ135" s="11"/>
    </row>
    <row r="136">
      <c r="A136" s="11"/>
      <c r="AZ136" s="11"/>
    </row>
    <row r="137">
      <c r="A137" s="11"/>
      <c r="D137" s="1" t="s">
        <v>2510</v>
      </c>
      <c r="J137" s="10" t="s">
        <v>2401</v>
      </c>
      <c r="K137">
        <f>if(Y14&gt;R27,R27,Y14)</f>
        <v>550</v>
      </c>
      <c r="N137" s="1" t="s">
        <v>56</v>
      </c>
      <c r="AZ137" s="11"/>
    </row>
    <row r="138">
      <c r="A138" s="11"/>
      <c r="D138" s="1" t="s">
        <v>2511</v>
      </c>
      <c r="J138" s="10" t="s">
        <v>2401</v>
      </c>
      <c r="K138" s="46">
        <f>Y15/sqrt(3)/K137</f>
        <v>157.4591643</v>
      </c>
      <c r="N138" s="1" t="s">
        <v>2464</v>
      </c>
      <c r="Q138" s="10" t="s">
        <v>2401</v>
      </c>
      <c r="R138" s="46">
        <f>K138*$F$94</f>
        <v>167.9564419</v>
      </c>
      <c r="U138" s="1" t="s">
        <v>2466</v>
      </c>
      <c r="AZ138" s="11"/>
    </row>
    <row r="139">
      <c r="A139" s="11"/>
      <c r="D139" s="1"/>
      <c r="AZ139" s="11"/>
    </row>
    <row r="140">
      <c r="A140" s="11"/>
      <c r="D140" s="1" t="s">
        <v>2512</v>
      </c>
      <c r="J140" s="10" t="s">
        <v>2401</v>
      </c>
      <c r="K140" s="1">
        <f>8*(Y15=500000)+3*(Y15=150000)+1.5*(Y15=75000)</f>
        <v>3</v>
      </c>
      <c r="N140" s="1" t="s">
        <v>2513</v>
      </c>
      <c r="AZ140" s="11"/>
    </row>
    <row r="141">
      <c r="A141" s="11"/>
      <c r="D141" s="1"/>
      <c r="AZ141" s="11"/>
    </row>
    <row r="142">
      <c r="A142" s="11"/>
      <c r="D142" s="1" t="s">
        <v>2514</v>
      </c>
      <c r="AZ142" s="11"/>
    </row>
    <row r="143">
      <c r="A143" s="11"/>
      <c r="H143" s="1" t="s">
        <v>2515</v>
      </c>
      <c r="J143" s="10" t="s">
        <v>2401</v>
      </c>
      <c r="K143" s="31">
        <f>0.4*K138</f>
        <v>62.98366573</v>
      </c>
      <c r="N143" s="1" t="s">
        <v>2464</v>
      </c>
      <c r="Q143" s="10" t="s">
        <v>2401</v>
      </c>
      <c r="R143" s="31">
        <f t="shared" ref="R143:R144" si="4">K143*$F$94</f>
        <v>67.18257678</v>
      </c>
      <c r="U143" s="1" t="s">
        <v>2466</v>
      </c>
      <c r="AZ143" s="11"/>
    </row>
    <row r="144">
      <c r="A144" s="11"/>
      <c r="H144" s="1" t="s">
        <v>2516</v>
      </c>
      <c r="J144" s="10" t="s">
        <v>2401</v>
      </c>
      <c r="K144" s="31">
        <f>0.2*K138</f>
        <v>31.49183286</v>
      </c>
      <c r="N144" s="1" t="s">
        <v>2464</v>
      </c>
      <c r="Q144" s="10" t="s">
        <v>2401</v>
      </c>
      <c r="R144" s="31">
        <f t="shared" si="4"/>
        <v>33.59128839</v>
      </c>
      <c r="U144" s="1" t="s">
        <v>2466</v>
      </c>
      <c r="AZ144" s="11"/>
    </row>
    <row r="145">
      <c r="A145" s="11"/>
      <c r="AZ145" s="11"/>
    </row>
    <row r="146">
      <c r="A146" s="11"/>
      <c r="D146" s="1" t="s">
        <v>2517</v>
      </c>
      <c r="AZ146" s="11"/>
    </row>
    <row r="147">
      <c r="A147" s="11"/>
      <c r="H147" s="1" t="s">
        <v>2515</v>
      </c>
      <c r="J147" s="10" t="s">
        <v>2401</v>
      </c>
      <c r="K147" s="31">
        <f>28710*K140/((0.5*sqrt(3)*Y16)^1.4)</f>
        <v>0.03463780539</v>
      </c>
      <c r="N147" s="1" t="s">
        <v>2464</v>
      </c>
      <c r="Q147" s="10" t="s">
        <v>2401</v>
      </c>
      <c r="R147" s="31">
        <f t="shared" ref="R147:R148" si="5">K147*$F$94</f>
        <v>0.03694699242</v>
      </c>
      <c r="U147" s="1" t="s">
        <v>2466</v>
      </c>
      <c r="AZ147" s="11"/>
    </row>
    <row r="148">
      <c r="A148" s="11"/>
      <c r="H148" s="1" t="s">
        <v>2516</v>
      </c>
      <c r="J148" s="10" t="s">
        <v>2401</v>
      </c>
      <c r="K148" s="31">
        <f>0.2*K144</f>
        <v>6.298366573</v>
      </c>
      <c r="N148" s="1" t="s">
        <v>2464</v>
      </c>
      <c r="Q148" s="10" t="s">
        <v>2401</v>
      </c>
      <c r="R148" s="31">
        <f t="shared" si="5"/>
        <v>6.718257678</v>
      </c>
      <c r="U148" s="1" t="s">
        <v>2466</v>
      </c>
      <c r="AZ148" s="11"/>
    </row>
    <row r="149">
      <c r="A149" s="11"/>
      <c r="AZ149" s="11"/>
    </row>
    <row r="150">
      <c r="A150" s="11"/>
      <c r="D150" s="1" t="s">
        <v>2509</v>
      </c>
      <c r="AZ150" s="11"/>
    </row>
    <row r="151">
      <c r="A151" s="11"/>
      <c r="H151" s="1" t="s">
        <v>2515</v>
      </c>
      <c r="J151" s="10" t="s">
        <v>2401</v>
      </c>
      <c r="K151" s="31">
        <f>K138-K143</f>
        <v>94.47549859</v>
      </c>
      <c r="N151" s="1" t="s">
        <v>2464</v>
      </c>
      <c r="Q151" s="10" t="s">
        <v>2401</v>
      </c>
      <c r="R151" s="31">
        <f t="shared" ref="R151:R152" si="6">K151*$F$94</f>
        <v>100.7738652</v>
      </c>
      <c r="U151" s="1" t="s">
        <v>2466</v>
      </c>
      <c r="AZ151" s="11"/>
    </row>
    <row r="152">
      <c r="A152" s="11"/>
      <c r="H152" s="1" t="s">
        <v>2516</v>
      </c>
      <c r="J152" s="10" t="s">
        <v>2401</v>
      </c>
      <c r="K152" s="31">
        <f>K138-K144</f>
        <v>125.9673315</v>
      </c>
      <c r="N152" s="1" t="s">
        <v>2464</v>
      </c>
      <c r="Q152" s="10" t="s">
        <v>2401</v>
      </c>
      <c r="R152" s="31">
        <f t="shared" si="6"/>
        <v>134.3651536</v>
      </c>
      <c r="U152" s="1" t="s">
        <v>2466</v>
      </c>
      <c r="AZ152" s="11"/>
    </row>
    <row r="153">
      <c r="A153" s="11"/>
      <c r="AZ153" s="11"/>
    </row>
    <row r="154">
      <c r="A154" s="11"/>
      <c r="N154" s="1"/>
      <c r="AZ154" s="11"/>
    </row>
    <row r="155">
      <c r="A155" s="11"/>
      <c r="D155" s="1" t="s">
        <v>2518</v>
      </c>
      <c r="AZ155" s="11"/>
    </row>
    <row r="156">
      <c r="A156" s="11"/>
      <c r="H156" s="1" t="s">
        <v>2519</v>
      </c>
      <c r="J156" s="10" t="s">
        <v>2401</v>
      </c>
      <c r="K156" s="46">
        <f t="shared" ref="K156:K157" si="7">K157*0.8</f>
        <v>48.37145528</v>
      </c>
      <c r="N156" s="1" t="s">
        <v>2464</v>
      </c>
      <c r="Q156" s="10" t="s">
        <v>2401</v>
      </c>
      <c r="R156" s="46">
        <f t="shared" ref="R156:R158" si="8">K156*$F$94</f>
        <v>51.59621897</v>
      </c>
      <c r="U156" s="1" t="s">
        <v>2466</v>
      </c>
      <c r="AZ156" s="11"/>
    </row>
    <row r="157">
      <c r="A157" s="11"/>
      <c r="H157" s="1" t="s">
        <v>2520</v>
      </c>
      <c r="J157" s="10" t="s">
        <v>2401</v>
      </c>
      <c r="K157" s="46">
        <f t="shared" si="7"/>
        <v>60.4643191</v>
      </c>
      <c r="N157" s="1" t="s">
        <v>2464</v>
      </c>
      <c r="Q157" s="10" t="s">
        <v>2401</v>
      </c>
      <c r="R157" s="46">
        <f t="shared" si="8"/>
        <v>64.49527371</v>
      </c>
      <c r="U157" s="1" t="s">
        <v>2466</v>
      </c>
      <c r="AZ157" s="11"/>
    </row>
    <row r="158">
      <c r="A158" s="11"/>
      <c r="H158" s="1" t="s">
        <v>2507</v>
      </c>
      <c r="J158" s="10" t="s">
        <v>2401</v>
      </c>
      <c r="K158" s="46">
        <f>0.8*K151</f>
        <v>75.58039888</v>
      </c>
      <c r="N158" s="1" t="s">
        <v>2464</v>
      </c>
      <c r="Q158" s="10" t="s">
        <v>2401</v>
      </c>
      <c r="R158" s="46">
        <f t="shared" si="8"/>
        <v>80.61909213</v>
      </c>
      <c r="U158" s="1" t="s">
        <v>2466</v>
      </c>
      <c r="AZ158" s="11"/>
    </row>
    <row r="159">
      <c r="A159" s="11"/>
      <c r="AZ159" s="11"/>
    </row>
    <row r="160">
      <c r="A160" s="11"/>
      <c r="D160" s="1" t="s">
        <v>2521</v>
      </c>
      <c r="AZ160" s="11"/>
    </row>
    <row r="161">
      <c r="A161" s="11"/>
      <c r="H161" s="1" t="s">
        <v>2519</v>
      </c>
      <c r="J161" s="10" t="s">
        <v>2401</v>
      </c>
      <c r="K161" s="46">
        <f t="shared" ref="K161:K162" si="9">K162*0.8</f>
        <v>50.38693258</v>
      </c>
      <c r="N161" s="1" t="s">
        <v>2464</v>
      </c>
      <c r="Q161" s="10" t="s">
        <v>2401</v>
      </c>
      <c r="R161" s="46">
        <f t="shared" ref="R161:R163" si="10">K161*$F$94</f>
        <v>53.74606142</v>
      </c>
      <c r="U161" s="1" t="s">
        <v>2466</v>
      </c>
      <c r="AZ161" s="11"/>
    </row>
    <row r="162">
      <c r="A162" s="11"/>
      <c r="H162" s="1" t="s">
        <v>2520</v>
      </c>
      <c r="J162" s="10" t="s">
        <v>2401</v>
      </c>
      <c r="K162" s="46">
        <f t="shared" si="9"/>
        <v>62.98366573</v>
      </c>
      <c r="N162" s="1" t="s">
        <v>2464</v>
      </c>
      <c r="Q162" s="10" t="s">
        <v>2401</v>
      </c>
      <c r="R162" s="46">
        <f t="shared" si="10"/>
        <v>67.18257678</v>
      </c>
      <c r="U162" s="1" t="s">
        <v>2466</v>
      </c>
      <c r="AZ162" s="11"/>
    </row>
    <row r="163">
      <c r="A163" s="11"/>
      <c r="H163" s="1" t="s">
        <v>2507</v>
      </c>
      <c r="J163" s="10" t="s">
        <v>2401</v>
      </c>
      <c r="K163" s="46">
        <f>0.5*K138</f>
        <v>78.72958216</v>
      </c>
      <c r="N163" s="1" t="s">
        <v>2464</v>
      </c>
      <c r="Q163" s="10" t="s">
        <v>2401</v>
      </c>
      <c r="R163" s="46">
        <f t="shared" si="10"/>
        <v>83.97822097</v>
      </c>
      <c r="U163" s="1" t="s">
        <v>2466</v>
      </c>
      <c r="AZ163" s="11"/>
    </row>
    <row r="164">
      <c r="A164" s="11"/>
      <c r="AZ164" s="11"/>
    </row>
    <row r="165">
      <c r="A165" s="11"/>
      <c r="AZ165" s="11"/>
    </row>
    <row r="166">
      <c r="A166" s="11"/>
      <c r="AZ166" s="11"/>
    </row>
    <row r="167">
      <c r="A167" s="11"/>
      <c r="C167" s="2" t="s">
        <v>2522</v>
      </c>
      <c r="AZ167" s="11"/>
    </row>
    <row r="168">
      <c r="A168" s="11"/>
      <c r="D168" s="1" t="s">
        <v>2511</v>
      </c>
      <c r="J168" s="10" t="s">
        <v>2401</v>
      </c>
      <c r="K168" s="46">
        <f>Y15/sqrt(3)/K137</f>
        <v>157.4591643</v>
      </c>
      <c r="N168" s="1" t="s">
        <v>2464</v>
      </c>
      <c r="Q168" s="10" t="s">
        <v>2401</v>
      </c>
      <c r="R168" s="46">
        <f t="shared" ref="R168:R169" si="11">K168*$F$94</f>
        <v>167.9564419</v>
      </c>
      <c r="U168" s="1" t="s">
        <v>2466</v>
      </c>
      <c r="AZ168" s="11"/>
    </row>
    <row r="169">
      <c r="A169" s="11"/>
      <c r="D169" s="1" t="s">
        <v>2523</v>
      </c>
      <c r="J169" s="10" t="s">
        <v>2401</v>
      </c>
      <c r="K169" s="46">
        <f>K168*0.866*0.51</f>
        <v>69.54341452</v>
      </c>
      <c r="N169" s="1" t="s">
        <v>2464</v>
      </c>
      <c r="Q169" s="10" t="s">
        <v>2401</v>
      </c>
      <c r="R169" s="46">
        <f t="shared" si="11"/>
        <v>74.17964215</v>
      </c>
      <c r="U169" s="1" t="s">
        <v>2466</v>
      </c>
      <c r="AZ169" s="11"/>
    </row>
    <row r="170">
      <c r="A170" s="11"/>
      <c r="AZ170" s="11"/>
    </row>
    <row r="171">
      <c r="A171" s="11"/>
      <c r="AZ171" s="11"/>
    </row>
    <row r="172">
      <c r="A172" s="11"/>
      <c r="AZ172" s="11"/>
    </row>
    <row r="173">
      <c r="A173" s="11"/>
      <c r="C173" s="2" t="s">
        <v>2524</v>
      </c>
      <c r="AZ173" s="11"/>
    </row>
    <row r="174">
      <c r="A174" s="11"/>
      <c r="D174" s="1" t="s">
        <v>2525</v>
      </c>
      <c r="J174" s="10" t="s">
        <v>2401</v>
      </c>
      <c r="K174" s="46">
        <f>0.3*K158</f>
        <v>22.67411966</v>
      </c>
      <c r="N174" s="1" t="s">
        <v>2464</v>
      </c>
      <c r="Q174" s="10" t="s">
        <v>2401</v>
      </c>
      <c r="R174" s="46">
        <f t="shared" ref="R174:R177" si="12">K174*$F$94</f>
        <v>24.18572764</v>
      </c>
      <c r="U174" s="1" t="s">
        <v>2466</v>
      </c>
      <c r="AZ174" s="11"/>
    </row>
    <row r="175">
      <c r="A175" s="11"/>
      <c r="D175" s="1" t="s">
        <v>2526</v>
      </c>
      <c r="J175" s="10" t="s">
        <v>2401</v>
      </c>
      <c r="K175" s="46">
        <f>K174</f>
        <v>22.67411966</v>
      </c>
      <c r="N175" s="1" t="s">
        <v>2464</v>
      </c>
      <c r="Q175" s="10" t="s">
        <v>2401</v>
      </c>
      <c r="R175" s="46">
        <f t="shared" si="12"/>
        <v>24.18572764</v>
      </c>
      <c r="U175" s="1" t="s">
        <v>2466</v>
      </c>
      <c r="AZ175" s="11"/>
    </row>
    <row r="176">
      <c r="A176" s="11"/>
      <c r="D176" s="1" t="s">
        <v>2527</v>
      </c>
      <c r="J176" s="10" t="s">
        <v>2401</v>
      </c>
      <c r="K176" s="46">
        <f>0.85*K169</f>
        <v>59.11190234</v>
      </c>
      <c r="N176" s="1" t="s">
        <v>2464</v>
      </c>
      <c r="Q176" s="10" t="s">
        <v>2401</v>
      </c>
      <c r="R176" s="46">
        <f t="shared" si="12"/>
        <v>63.05269583</v>
      </c>
      <c r="U176" s="1" t="s">
        <v>2466</v>
      </c>
      <c r="AZ176" s="11"/>
    </row>
    <row r="177">
      <c r="A177" s="11"/>
      <c r="D177" s="1" t="s">
        <v>2528</v>
      </c>
      <c r="J177" s="10" t="s">
        <v>2401</v>
      </c>
      <c r="K177" s="46" t="str">
        <f>2*AA67</f>
        <v>#N/A</v>
      </c>
      <c r="N177" s="1" t="s">
        <v>2464</v>
      </c>
      <c r="Q177" s="10" t="s">
        <v>2401</v>
      </c>
      <c r="R177" s="46" t="str">
        <f t="shared" si="12"/>
        <v>#N/A</v>
      </c>
      <c r="U177" s="1" t="s">
        <v>2466</v>
      </c>
      <c r="AZ177" s="11"/>
    </row>
    <row r="178">
      <c r="A178" s="11"/>
      <c r="A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</row>
    <row r="182">
      <c r="A182" s="11"/>
      <c r="B182" s="1"/>
      <c r="AZ182" s="11"/>
    </row>
    <row r="183">
      <c r="A183" s="11"/>
      <c r="B183" s="1"/>
      <c r="C183" s="2" t="s">
        <v>2529</v>
      </c>
      <c r="AZ183" s="11"/>
    </row>
    <row r="184">
      <c r="A184" s="11"/>
      <c r="B184" s="1"/>
      <c r="C184" s="1" t="s">
        <v>2530</v>
      </c>
      <c r="F184" s="10" t="s">
        <v>2401</v>
      </c>
      <c r="G184">
        <f t="shared" ref="G184:G185" si="13">Y14</f>
        <v>1600</v>
      </c>
      <c r="J184" s="20" t="s">
        <v>2340</v>
      </c>
      <c r="K184">
        <f t="shared" ref="K184:K185" si="14">AD14</f>
        <v>1</v>
      </c>
      <c r="R184" s="1"/>
      <c r="U184" s="1"/>
      <c r="Y184" s="1"/>
      <c r="AZ184" s="11"/>
    </row>
    <row r="185">
      <c r="A185" s="11"/>
      <c r="B185" s="1"/>
      <c r="C185" s="1" t="s">
        <v>2532</v>
      </c>
      <c r="F185" s="10" t="s">
        <v>2401</v>
      </c>
      <c r="G185">
        <f t="shared" si="13"/>
        <v>150000</v>
      </c>
      <c r="J185" s="20" t="s">
        <v>2340</v>
      </c>
      <c r="K185" s="51">
        <f t="shared" si="14"/>
        <v>100</v>
      </c>
      <c r="R185" s="1" t="s">
        <v>24</v>
      </c>
      <c r="U185" s="10" t="s">
        <v>2401</v>
      </c>
      <c r="V185" t="str">
        <f>AA66</f>
        <v>#N/A</v>
      </c>
      <c r="Y185" s="1" t="s">
        <v>49</v>
      </c>
      <c r="AZ185" s="11"/>
    </row>
    <row r="186">
      <c r="A186" s="11"/>
      <c r="B186" s="1"/>
      <c r="C186" s="1"/>
      <c r="F186" s="1"/>
      <c r="R186" s="1"/>
      <c r="U186" s="1"/>
      <c r="Y186" s="1"/>
      <c r="AZ186" s="11"/>
    </row>
    <row r="187">
      <c r="A187" s="11"/>
      <c r="B187" s="1"/>
      <c r="C187" s="1" t="s">
        <v>2533</v>
      </c>
      <c r="F187" s="10" t="s">
        <v>2401</v>
      </c>
      <c r="G187" s="31" t="str">
        <f>Y96</f>
        <v>#N/A</v>
      </c>
      <c r="R187" s="1" t="s">
        <v>2534</v>
      </c>
      <c r="U187" s="10" t="s">
        <v>2401</v>
      </c>
      <c r="V187" s="31" t="str">
        <f t="shared" ref="V187:V188" si="15">V101</f>
        <v>#N/A</v>
      </c>
      <c r="Y187" s="1"/>
      <c r="AZ187" s="11"/>
    </row>
    <row r="188">
      <c r="A188" s="11"/>
      <c r="B188" s="1"/>
      <c r="C188" s="1" t="s">
        <v>2535</v>
      </c>
      <c r="F188" s="10" t="s">
        <v>2401</v>
      </c>
      <c r="G188" s="31" t="str">
        <f>Y98</f>
        <v>#N/A</v>
      </c>
      <c r="J188" s="1"/>
      <c r="R188" s="1" t="s">
        <v>2536</v>
      </c>
      <c r="U188" s="10" t="s">
        <v>2401</v>
      </c>
      <c r="V188" s="31" t="str">
        <f t="shared" si="15"/>
        <v>#N/A</v>
      </c>
      <c r="Y188" s="1" t="s">
        <v>55</v>
      </c>
      <c r="AZ188" s="11"/>
    </row>
    <row r="189">
      <c r="A189" s="11"/>
      <c r="B189" s="1"/>
      <c r="C189" s="1"/>
      <c r="F189" s="1"/>
      <c r="J189" s="1"/>
      <c r="R189" s="1"/>
      <c r="U189" s="1"/>
      <c r="Y189" s="1"/>
      <c r="AZ189" s="11"/>
    </row>
    <row r="190">
      <c r="A190" s="11"/>
      <c r="B190" s="1"/>
      <c r="C190" s="1" t="s">
        <v>36</v>
      </c>
      <c r="F190" s="10" t="s">
        <v>2401</v>
      </c>
      <c r="G190" s="31" t="str">
        <f>Z107</f>
        <v>#N/A</v>
      </c>
      <c r="J190" s="1" t="s">
        <v>2466</v>
      </c>
      <c r="R190" s="1" t="s">
        <v>2537</v>
      </c>
      <c r="U190" s="10" t="s">
        <v>2401</v>
      </c>
      <c r="V190" s="31">
        <f>Z109</f>
        <v>0</v>
      </c>
      <c r="Y190" s="1" t="s">
        <v>2482</v>
      </c>
      <c r="AZ190" s="11"/>
    </row>
    <row r="191">
      <c r="A191" s="11"/>
      <c r="B191" s="1"/>
      <c r="C191" s="1" t="s">
        <v>2538</v>
      </c>
      <c r="F191" s="10" t="s">
        <v>2401</v>
      </c>
      <c r="G191" s="31" t="str">
        <f>Z118</f>
        <v>#N/A</v>
      </c>
      <c r="J191" s="1" t="s">
        <v>2466</v>
      </c>
      <c r="R191" s="1" t="s">
        <v>2539</v>
      </c>
      <c r="U191" s="10" t="s">
        <v>2401</v>
      </c>
      <c r="V191" s="31" t="str">
        <f>Z120</f>
        <v>#N/A</v>
      </c>
      <c r="Y191" s="1" t="s">
        <v>2482</v>
      </c>
      <c r="AZ191" s="11"/>
    </row>
    <row r="192">
      <c r="A192" s="11"/>
      <c r="B192" s="1"/>
      <c r="C192" s="1" t="s">
        <v>2540</v>
      </c>
      <c r="F192" s="10" t="s">
        <v>2401</v>
      </c>
      <c r="G192" s="31" t="str">
        <f>Z131</f>
        <v>#N/A</v>
      </c>
      <c r="J192" s="1" t="s">
        <v>2466</v>
      </c>
      <c r="R192" s="1" t="s">
        <v>2541</v>
      </c>
      <c r="U192" s="10" t="s">
        <v>2401</v>
      </c>
      <c r="V192" s="31" t="str">
        <f>Z133</f>
        <v>#N/A</v>
      </c>
      <c r="Y192" s="1" t="s">
        <v>2482</v>
      </c>
      <c r="AZ192" s="11"/>
    </row>
    <row r="193">
      <c r="A193" s="11"/>
      <c r="B193" s="1"/>
      <c r="C193" s="1"/>
      <c r="F193" s="1"/>
      <c r="J193" s="1"/>
      <c r="AZ193" s="11"/>
    </row>
    <row r="194">
      <c r="A194" s="11"/>
      <c r="B194" s="1"/>
      <c r="C194" s="1" t="s">
        <v>2542</v>
      </c>
      <c r="F194" s="10" t="s">
        <v>2401</v>
      </c>
      <c r="G194" s="31">
        <f t="shared" ref="G194:G196" si="16">R161</f>
        <v>53.74606142</v>
      </c>
      <c r="J194" s="1" t="s">
        <v>2466</v>
      </c>
      <c r="AZ194" s="11"/>
    </row>
    <row r="195">
      <c r="A195" s="11"/>
      <c r="B195" s="1"/>
      <c r="C195" s="1" t="s">
        <v>2543</v>
      </c>
      <c r="F195" s="10" t="s">
        <v>2401</v>
      </c>
      <c r="G195" s="31">
        <f t="shared" si="16"/>
        <v>67.18257678</v>
      </c>
      <c r="J195" s="1" t="s">
        <v>2466</v>
      </c>
      <c r="AZ195" s="11"/>
    </row>
    <row r="196">
      <c r="A196" s="11"/>
      <c r="B196" s="1"/>
      <c r="C196" s="1" t="s">
        <v>2544</v>
      </c>
      <c r="F196" s="10" t="s">
        <v>2401</v>
      </c>
      <c r="G196" s="31">
        <f t="shared" si="16"/>
        <v>83.97822097</v>
      </c>
      <c r="J196" s="1" t="s">
        <v>2466</v>
      </c>
      <c r="R196" s="1" t="s">
        <v>4263</v>
      </c>
      <c r="AZ196" s="11"/>
    </row>
    <row r="197">
      <c r="A197" s="11"/>
      <c r="B197" s="1"/>
      <c r="AG197" s="1"/>
      <c r="AZ197" s="11"/>
    </row>
    <row r="198">
      <c r="A198" s="11"/>
      <c r="B198" s="1"/>
      <c r="C198" s="1" t="s">
        <v>2527</v>
      </c>
      <c r="F198" s="10" t="s">
        <v>2401</v>
      </c>
      <c r="G198" s="31">
        <f t="shared" ref="G198:G199" si="17">R176</f>
        <v>63.05269583</v>
      </c>
      <c r="J198" s="1" t="s">
        <v>2466</v>
      </c>
      <c r="AG198" s="1"/>
      <c r="AZ198" s="11"/>
    </row>
    <row r="199">
      <c r="A199" s="11"/>
      <c r="B199" s="1"/>
      <c r="C199" s="1" t="s">
        <v>2528</v>
      </c>
      <c r="F199" s="10" t="s">
        <v>2401</v>
      </c>
      <c r="G199" s="31" t="str">
        <f t="shared" si="17"/>
        <v>#N/A</v>
      </c>
      <c r="J199" s="1" t="s">
        <v>2466</v>
      </c>
      <c r="AG199" s="1"/>
      <c r="AZ199" s="11"/>
    </row>
    <row r="200">
      <c r="A200" s="11"/>
      <c r="B200" s="1"/>
      <c r="C200" s="1" t="s">
        <v>2545</v>
      </c>
      <c r="F200" s="10" t="s">
        <v>2401</v>
      </c>
      <c r="G200" s="31">
        <f>R169</f>
        <v>74.17964215</v>
      </c>
      <c r="J200" s="1" t="s">
        <v>2466</v>
      </c>
      <c r="AZ200" s="11"/>
    </row>
    <row r="201">
      <c r="A201" s="11"/>
      <c r="AZ201" s="11"/>
    </row>
    <row r="202">
      <c r="A202" s="11"/>
      <c r="B202" s="52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</row>
    <row r="203">
      <c r="B203" s="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</row>
    <row r="205">
      <c r="A205" s="11"/>
      <c r="B205" s="1"/>
      <c r="Z205" s="177"/>
      <c r="AJ205" s="177"/>
      <c r="AZ205" s="11"/>
    </row>
    <row r="206">
      <c r="A206" s="11"/>
      <c r="B206" s="1"/>
      <c r="C206" s="2" t="s">
        <v>2547</v>
      </c>
      <c r="Z206" s="177"/>
      <c r="AA206" s="1" t="s">
        <v>2534</v>
      </c>
      <c r="AD206" s="10" t="s">
        <v>2401</v>
      </c>
      <c r="AE206" s="31" t="str">
        <f t="shared" ref="AE206:AE207" si="18">V187</f>
        <v>#N/A</v>
      </c>
      <c r="AH206" s="1"/>
      <c r="AJ206" s="177"/>
      <c r="AZ206" s="11"/>
    </row>
    <row r="207">
      <c r="A207" s="11"/>
      <c r="B207" s="1"/>
      <c r="C207" s="1" t="s">
        <v>24</v>
      </c>
      <c r="F207" s="10" t="s">
        <v>2401</v>
      </c>
      <c r="G207" t="str">
        <f>V185</f>
        <v>#N/A</v>
      </c>
      <c r="J207" s="1" t="s">
        <v>49</v>
      </c>
      <c r="O207" s="1" t="s">
        <v>2537</v>
      </c>
      <c r="R207" s="10" t="s">
        <v>2401</v>
      </c>
      <c r="S207" s="31">
        <f t="shared" ref="S207:S209" si="19">V190</f>
        <v>0</v>
      </c>
      <c r="V207" s="1" t="s">
        <v>2482</v>
      </c>
      <c r="Z207" s="177"/>
      <c r="AA207" s="1" t="s">
        <v>2536</v>
      </c>
      <c r="AD207" s="10" t="s">
        <v>2401</v>
      </c>
      <c r="AE207" s="31" t="str">
        <f t="shared" si="18"/>
        <v>#N/A</v>
      </c>
      <c r="AH207" s="1" t="s">
        <v>55</v>
      </c>
      <c r="AJ207" s="177"/>
      <c r="AZ207" s="11"/>
    </row>
    <row r="208">
      <c r="A208" s="11"/>
      <c r="B208" s="1"/>
      <c r="C208" s="1" t="s">
        <v>2530</v>
      </c>
      <c r="F208" s="10" t="s">
        <v>2401</v>
      </c>
      <c r="G208">
        <f t="shared" ref="G208:G209" si="20">G184</f>
        <v>1600</v>
      </c>
      <c r="J208" s="20" t="s">
        <v>2340</v>
      </c>
      <c r="K208">
        <f t="shared" ref="K208:K209" si="21">K184</f>
        <v>1</v>
      </c>
      <c r="M208" s="1" t="s">
        <v>56</v>
      </c>
      <c r="O208" s="1" t="s">
        <v>2539</v>
      </c>
      <c r="R208" s="10" t="s">
        <v>2401</v>
      </c>
      <c r="S208" s="31" t="str">
        <f t="shared" si="19"/>
        <v>#N/A</v>
      </c>
      <c r="V208" s="1" t="s">
        <v>2482</v>
      </c>
      <c r="Z208" s="177"/>
      <c r="AJ208" s="177"/>
      <c r="AZ208" s="11"/>
    </row>
    <row r="209">
      <c r="A209" s="11"/>
      <c r="B209" s="1"/>
      <c r="C209" s="1" t="s">
        <v>2532</v>
      </c>
      <c r="F209" s="10" t="s">
        <v>2401</v>
      </c>
      <c r="G209">
        <f t="shared" si="20"/>
        <v>150000</v>
      </c>
      <c r="J209" s="20" t="s">
        <v>2340</v>
      </c>
      <c r="K209" s="51">
        <f t="shared" si="21"/>
        <v>100</v>
      </c>
      <c r="M209" s="1" t="s">
        <v>2548</v>
      </c>
      <c r="O209" s="1" t="s">
        <v>2541</v>
      </c>
      <c r="R209" s="10" t="s">
        <v>2401</v>
      </c>
      <c r="S209" s="31" t="str">
        <f t="shared" si="19"/>
        <v>#N/A</v>
      </c>
      <c r="V209" s="1" t="s">
        <v>2482</v>
      </c>
      <c r="Z209" s="177"/>
      <c r="AA209" s="1" t="s">
        <v>2549</v>
      </c>
      <c r="AD209" s="10" t="s">
        <v>2401</v>
      </c>
      <c r="AE209" s="178" t="str">
        <f>F59/F66</f>
        <v>#N/A</v>
      </c>
      <c r="AJ209" s="177"/>
      <c r="AZ209" s="11"/>
    </row>
    <row r="210">
      <c r="A210" s="11"/>
      <c r="B210" s="1"/>
      <c r="O210" s="1" t="s">
        <v>2550</v>
      </c>
      <c r="R210" s="10" t="s">
        <v>2401</v>
      </c>
      <c r="S210" s="31" t="str">
        <f>G188</f>
        <v>#N/A</v>
      </c>
      <c r="V210" s="55" t="s">
        <v>2466</v>
      </c>
      <c r="W210" s="56"/>
      <c r="X210" s="6"/>
      <c r="Z210" s="177"/>
      <c r="AA210" s="1" t="s">
        <v>2551</v>
      </c>
      <c r="AD210" s="10" t="s">
        <v>2401</v>
      </c>
      <c r="AE210" s="178" t="str">
        <f>P59/P66</f>
        <v>#N/A</v>
      </c>
      <c r="AJ210" s="177"/>
      <c r="AZ210" s="11"/>
    </row>
    <row r="211">
      <c r="A211" s="11"/>
      <c r="B211" s="1"/>
      <c r="Z211" s="177"/>
      <c r="AJ211" s="177"/>
      <c r="AZ211" s="11"/>
    </row>
    <row r="212">
      <c r="A212" s="11"/>
      <c r="B212" s="1"/>
      <c r="C212" s="1" t="s">
        <v>2552</v>
      </c>
      <c r="F212" s="10" t="s">
        <v>2401</v>
      </c>
      <c r="G212" s="40" t="str">
        <f t="shared" ref="G212:G217" si="22">S212*$F$94</f>
        <v>#N/A</v>
      </c>
      <c r="J212" s="1" t="s">
        <v>2466</v>
      </c>
      <c r="O212" s="1" t="s">
        <v>2553</v>
      </c>
      <c r="R212" s="10" t="s">
        <v>2401</v>
      </c>
      <c r="S212" s="31" t="str">
        <f>P66</f>
        <v>#N/A</v>
      </c>
      <c r="V212" s="1" t="s">
        <v>2554</v>
      </c>
      <c r="Z212" s="177"/>
      <c r="AA212" s="1" t="s">
        <v>2555</v>
      </c>
      <c r="AD212" s="10" t="s">
        <v>2401</v>
      </c>
      <c r="AE212" s="40" t="str">
        <f>(1/3)*((F59/F66)-1)</f>
        <v>#N/A</v>
      </c>
      <c r="AJ212" s="177"/>
      <c r="AZ212" s="11"/>
    </row>
    <row r="213">
      <c r="A213" s="11"/>
      <c r="B213" s="1"/>
      <c r="C213" s="1" t="s">
        <v>2557</v>
      </c>
      <c r="F213" s="10" t="s">
        <v>2401</v>
      </c>
      <c r="G213" s="40" t="str">
        <f t="shared" si="22"/>
        <v>#N/A</v>
      </c>
      <c r="J213" s="1" t="s">
        <v>2466</v>
      </c>
      <c r="O213" s="1" t="s">
        <v>2558</v>
      </c>
      <c r="R213" s="10" t="s">
        <v>2401</v>
      </c>
      <c r="S213" s="31" t="str">
        <f>F66</f>
        <v>#N/A</v>
      </c>
      <c r="V213" s="1" t="s">
        <v>2554</v>
      </c>
      <c r="Z213" s="177"/>
      <c r="AA213" s="1" t="s">
        <v>2559</v>
      </c>
      <c r="AD213" s="10" t="s">
        <v>2401</v>
      </c>
      <c r="AE213" s="40" t="str">
        <f>(1/3)*((P59/P66)-1)</f>
        <v>#N/A</v>
      </c>
      <c r="AJ213" s="177"/>
      <c r="AZ213" s="11"/>
    </row>
    <row r="214">
      <c r="A214" s="11"/>
      <c r="C214" s="1" t="s">
        <v>2561</v>
      </c>
      <c r="F214" s="10" t="s">
        <v>2401</v>
      </c>
      <c r="G214" s="40" t="str">
        <f t="shared" si="22"/>
        <v>#N/A</v>
      </c>
      <c r="J214" s="1" t="s">
        <v>2466</v>
      </c>
      <c r="O214" s="1" t="s">
        <v>2562</v>
      </c>
      <c r="R214" s="10" t="s">
        <v>2401</v>
      </c>
      <c r="S214" t="str">
        <f>P59</f>
        <v>#N/A</v>
      </c>
      <c r="V214" s="1" t="s">
        <v>2554</v>
      </c>
      <c r="Z214" s="177"/>
      <c r="AA214" s="177"/>
      <c r="AB214" s="177"/>
      <c r="AC214" s="177"/>
      <c r="AD214" s="177"/>
      <c r="AE214" s="177"/>
      <c r="AF214" s="177"/>
      <c r="AG214" s="177"/>
      <c r="AH214" s="177"/>
      <c r="AI214" s="177"/>
      <c r="AJ214" s="177"/>
      <c r="AK214" s="177"/>
      <c r="AL214" s="177"/>
      <c r="AM214" s="177"/>
      <c r="AN214" s="177"/>
      <c r="AO214" s="177"/>
      <c r="AP214" s="177"/>
      <c r="AQ214" s="177"/>
      <c r="AR214" s="177"/>
      <c r="AS214" s="177"/>
      <c r="AT214" s="177"/>
      <c r="AU214" s="177"/>
      <c r="AV214" s="177"/>
      <c r="AW214" s="177"/>
      <c r="AX214" s="177"/>
      <c r="AY214" s="177"/>
      <c r="AZ214" s="11"/>
    </row>
    <row r="215">
      <c r="A215" s="11"/>
      <c r="B215" s="1"/>
      <c r="C215" s="1" t="s">
        <v>2563</v>
      </c>
      <c r="F215" s="10" t="s">
        <v>2401</v>
      </c>
      <c r="G215" s="40" t="str">
        <f t="shared" si="22"/>
        <v>#N/A</v>
      </c>
      <c r="J215" s="1" t="s">
        <v>2466</v>
      </c>
      <c r="O215" s="1" t="s">
        <v>2564</v>
      </c>
      <c r="R215" s="10" t="s">
        <v>2401</v>
      </c>
      <c r="S215" t="str">
        <f>F59</f>
        <v>#N/A</v>
      </c>
      <c r="V215" s="1" t="s">
        <v>2554</v>
      </c>
      <c r="Z215" s="177"/>
      <c r="AZ215" s="11"/>
    </row>
    <row r="216">
      <c r="A216" s="11"/>
      <c r="B216" s="1"/>
      <c r="C216" s="1" t="s">
        <v>2566</v>
      </c>
      <c r="F216" s="10" t="s">
        <v>2401</v>
      </c>
      <c r="G216" s="40" t="str">
        <f t="shared" si="22"/>
        <v>#N/A</v>
      </c>
      <c r="J216" s="1" t="s">
        <v>2466</v>
      </c>
      <c r="O216" s="1" t="s">
        <v>2567</v>
      </c>
      <c r="R216" s="10" t="s">
        <v>2401</v>
      </c>
      <c r="S216" s="31" t="str">
        <f>AA67</f>
        <v>#N/A</v>
      </c>
      <c r="V216" s="1" t="s">
        <v>2554</v>
      </c>
      <c r="Z216" s="177"/>
      <c r="AZ216" s="11"/>
    </row>
    <row r="217">
      <c r="A217" s="11"/>
      <c r="B217" s="1"/>
      <c r="C217" s="1" t="s">
        <v>2569</v>
      </c>
      <c r="F217" s="10" t="s">
        <v>2401</v>
      </c>
      <c r="G217" s="40" t="str">
        <f t="shared" si="22"/>
        <v>#N/A</v>
      </c>
      <c r="J217" s="1" t="s">
        <v>2466</v>
      </c>
      <c r="O217" s="1" t="s">
        <v>2570</v>
      </c>
      <c r="R217" s="10" t="s">
        <v>2401</v>
      </c>
      <c r="S217" s="31" t="str">
        <f>AA60</f>
        <v>#N/A</v>
      </c>
      <c r="V217" s="1" t="s">
        <v>2554</v>
      </c>
      <c r="Z217" s="177"/>
      <c r="AZ217" s="11"/>
    </row>
    <row r="218">
      <c r="A218" s="11"/>
      <c r="B218" s="1"/>
      <c r="C218" s="177"/>
      <c r="D218" s="177"/>
      <c r="E218" s="177"/>
      <c r="F218" s="177"/>
      <c r="G218" s="177"/>
      <c r="H218" s="177"/>
      <c r="I218" s="177"/>
      <c r="J218" s="177"/>
      <c r="K218" s="177"/>
      <c r="L218" s="177"/>
      <c r="M218" s="177"/>
      <c r="N218" s="177"/>
      <c r="O218" s="177"/>
      <c r="P218" s="177"/>
      <c r="Q218" s="177"/>
      <c r="R218" s="177"/>
      <c r="S218" s="177"/>
      <c r="T218" s="177"/>
      <c r="U218" s="177"/>
      <c r="V218" s="177"/>
      <c r="W218" s="177"/>
      <c r="X218" s="177"/>
      <c r="Y218" s="177"/>
      <c r="Z218" s="177"/>
      <c r="AZ218" s="11"/>
    </row>
    <row r="219">
      <c r="A219" s="11"/>
      <c r="B219" s="1"/>
      <c r="C219" s="1" t="s">
        <v>2571</v>
      </c>
      <c r="F219" s="10" t="s">
        <v>2401</v>
      </c>
      <c r="G219" s="40" t="str">
        <f>round(G214/$G$207,5)</f>
        <v>#N/A</v>
      </c>
      <c r="J219" s="1" t="s">
        <v>2572</v>
      </c>
      <c r="O219" s="1" t="s">
        <v>2573</v>
      </c>
      <c r="R219" s="10" t="s">
        <v>2401</v>
      </c>
      <c r="S219" s="40" t="str">
        <f>round(S214/$G$207,5)</f>
        <v>#N/A</v>
      </c>
      <c r="V219" s="1" t="s">
        <v>2574</v>
      </c>
      <c r="Z219" s="177"/>
      <c r="AZ219" s="11"/>
    </row>
    <row r="220">
      <c r="A220" s="11"/>
      <c r="B220" s="1"/>
      <c r="C220" s="1" t="s">
        <v>2576</v>
      </c>
      <c r="F220" s="10" t="s">
        <v>2401</v>
      </c>
      <c r="G220" s="40" t="str">
        <f>round(G217/$G$207,5)</f>
        <v>#N/A</v>
      </c>
      <c r="J220" s="1" t="s">
        <v>2572</v>
      </c>
      <c r="O220" s="1" t="s">
        <v>2577</v>
      </c>
      <c r="R220" s="10" t="s">
        <v>2401</v>
      </c>
      <c r="S220" s="40" t="str">
        <f>round(S217/$G$207,5)</f>
        <v>#N/A</v>
      </c>
      <c r="V220" s="1" t="s">
        <v>2574</v>
      </c>
      <c r="Z220" s="177"/>
      <c r="AZ220" s="11"/>
    </row>
    <row r="221">
      <c r="A221" s="11"/>
      <c r="C221" s="177"/>
      <c r="D221" s="177"/>
      <c r="E221" s="177"/>
      <c r="F221" s="177"/>
      <c r="G221" s="177"/>
      <c r="H221" s="177"/>
      <c r="I221" s="177"/>
      <c r="J221" s="177"/>
      <c r="K221" s="177"/>
      <c r="L221" s="177"/>
      <c r="M221" s="177"/>
      <c r="N221" s="177"/>
      <c r="O221" s="177"/>
      <c r="P221" s="177"/>
      <c r="Q221" s="177"/>
      <c r="R221" s="177"/>
      <c r="S221" s="177"/>
      <c r="T221" s="177"/>
      <c r="U221" s="177"/>
      <c r="V221" s="177"/>
      <c r="W221" s="177"/>
      <c r="X221" s="177"/>
      <c r="Y221" s="177"/>
      <c r="Z221" s="177"/>
      <c r="AZ221" s="11"/>
    </row>
    <row r="222">
      <c r="A222" s="11"/>
      <c r="C222" s="1" t="s">
        <v>2480</v>
      </c>
      <c r="F222" s="10" t="s">
        <v>2401</v>
      </c>
      <c r="G222" s="31" t="str">
        <f>Z108</f>
        <v>#N/A</v>
      </c>
      <c r="J222" s="1" t="s">
        <v>2466</v>
      </c>
      <c r="O222" s="1" t="s">
        <v>2479</v>
      </c>
      <c r="R222" s="10" t="s">
        <v>2401</v>
      </c>
      <c r="S222" s="31" t="str">
        <f>G108</f>
        <v>#N/A</v>
      </c>
      <c r="V222" s="1" t="s">
        <v>2554</v>
      </c>
      <c r="Z222" s="177"/>
      <c r="AZ222" s="11"/>
    </row>
    <row r="223">
      <c r="A223" s="11"/>
      <c r="C223" s="1" t="s">
        <v>2478</v>
      </c>
      <c r="F223" s="10" t="s">
        <v>2401</v>
      </c>
      <c r="G223" s="31" t="str">
        <f>Z107</f>
        <v>#N/A</v>
      </c>
      <c r="J223" s="1" t="s">
        <v>2466</v>
      </c>
      <c r="O223" s="1" t="s">
        <v>2477</v>
      </c>
      <c r="R223" s="10" t="s">
        <v>2401</v>
      </c>
      <c r="S223" s="31" t="str">
        <f>G107</f>
        <v>#N/A</v>
      </c>
      <c r="V223" s="1" t="s">
        <v>2554</v>
      </c>
      <c r="Z223" s="177"/>
      <c r="AZ223" s="11"/>
    </row>
    <row r="224">
      <c r="A224" s="11"/>
      <c r="C224" s="1" t="s">
        <v>2579</v>
      </c>
      <c r="F224" s="10" t="s">
        <v>2401</v>
      </c>
      <c r="G224" s="31">
        <f>R161</f>
        <v>53.74606142</v>
      </c>
      <c r="J224" s="1" t="s">
        <v>2466</v>
      </c>
      <c r="O224" s="1" t="s">
        <v>2580</v>
      </c>
      <c r="R224" s="10" t="s">
        <v>2401</v>
      </c>
      <c r="S224" s="31">
        <f>K161</f>
        <v>50.38693258</v>
      </c>
      <c r="V224" s="1" t="s">
        <v>2554</v>
      </c>
      <c r="Z224" s="177"/>
      <c r="AZ224" s="11"/>
    </row>
    <row r="225">
      <c r="A225" s="11"/>
      <c r="C225" s="177"/>
      <c r="D225" s="177"/>
      <c r="E225" s="177"/>
      <c r="F225" s="177"/>
      <c r="G225" s="177"/>
      <c r="H225" s="177"/>
      <c r="I225" s="177"/>
      <c r="J225" s="177"/>
      <c r="K225" s="177"/>
      <c r="L225" s="177"/>
      <c r="M225" s="177"/>
      <c r="N225" s="177"/>
      <c r="O225" s="177"/>
      <c r="P225" s="177"/>
      <c r="Q225" s="177"/>
      <c r="R225" s="177"/>
      <c r="S225" s="177"/>
      <c r="T225" s="177"/>
      <c r="U225" s="177"/>
      <c r="V225" s="177"/>
      <c r="W225" s="177"/>
      <c r="X225" s="177"/>
      <c r="Y225" s="177"/>
      <c r="Z225" s="177"/>
      <c r="AZ225" s="11"/>
    </row>
    <row r="226">
      <c r="A226" s="11"/>
      <c r="C226" s="1" t="s">
        <v>2493</v>
      </c>
      <c r="F226" s="10" t="s">
        <v>2401</v>
      </c>
      <c r="G226" s="31" t="str">
        <f>Z119</f>
        <v>#N/A</v>
      </c>
      <c r="J226" s="55" t="s">
        <v>2466</v>
      </c>
      <c r="K226" s="56"/>
      <c r="L226" s="6"/>
      <c r="O226" s="1" t="s">
        <v>2492</v>
      </c>
      <c r="R226" s="10" t="s">
        <v>2401</v>
      </c>
      <c r="S226" s="31" t="str">
        <f>O119</f>
        <v>#N/A</v>
      </c>
      <c r="V226" s="1" t="s">
        <v>2554</v>
      </c>
      <c r="W226" s="56"/>
      <c r="X226" s="6"/>
      <c r="Z226" s="177"/>
      <c r="AI226" s="179"/>
      <c r="AZ226" s="11"/>
    </row>
    <row r="227">
      <c r="A227" s="11"/>
      <c r="C227" s="1" t="s">
        <v>2491</v>
      </c>
      <c r="F227" s="10" t="s">
        <v>2401</v>
      </c>
      <c r="G227" s="31" t="str">
        <f>Z118</f>
        <v>#N/A</v>
      </c>
      <c r="J227" s="55" t="s">
        <v>2466</v>
      </c>
      <c r="K227" s="56"/>
      <c r="L227" s="6"/>
      <c r="O227" s="1" t="s">
        <v>2490</v>
      </c>
      <c r="R227" s="10" t="s">
        <v>2401</v>
      </c>
      <c r="S227" s="31" t="str">
        <f>O118</f>
        <v>#N/A</v>
      </c>
      <c r="V227" s="1" t="s">
        <v>2554</v>
      </c>
      <c r="W227" s="56"/>
      <c r="X227" s="6"/>
      <c r="Z227" s="177"/>
      <c r="AZ227" s="11"/>
    </row>
    <row r="228">
      <c r="A228" s="11"/>
      <c r="C228" s="1" t="s">
        <v>2581</v>
      </c>
      <c r="F228" s="10" t="s">
        <v>2401</v>
      </c>
      <c r="G228" s="31">
        <f>R162</f>
        <v>67.18257678</v>
      </c>
      <c r="J228" s="55" t="s">
        <v>2466</v>
      </c>
      <c r="K228" s="56"/>
      <c r="L228" s="6"/>
      <c r="O228" s="1" t="s">
        <v>2582</v>
      </c>
      <c r="R228" s="10" t="s">
        <v>2401</v>
      </c>
      <c r="S228" s="31">
        <f>K162</f>
        <v>62.98366573</v>
      </c>
      <c r="V228" s="1" t="s">
        <v>2554</v>
      </c>
      <c r="W228" s="56"/>
      <c r="X228" s="6"/>
      <c r="Z228" s="177"/>
      <c r="AZ228" s="11"/>
    </row>
    <row r="229">
      <c r="A229" s="11"/>
      <c r="C229" s="177"/>
      <c r="D229" s="177"/>
      <c r="E229" s="177"/>
      <c r="F229" s="177"/>
      <c r="G229" s="177"/>
      <c r="H229" s="177"/>
      <c r="I229" s="177"/>
      <c r="J229" s="177"/>
      <c r="K229" s="177"/>
      <c r="L229" s="177"/>
      <c r="M229" s="177"/>
      <c r="N229" s="177"/>
      <c r="O229" s="177"/>
      <c r="P229" s="177"/>
      <c r="Q229" s="177"/>
      <c r="R229" s="177"/>
      <c r="S229" s="177"/>
      <c r="T229" s="177"/>
      <c r="U229" s="177"/>
      <c r="V229" s="177"/>
      <c r="W229" s="177"/>
      <c r="X229" s="177"/>
      <c r="Y229" s="177"/>
      <c r="Z229" s="177"/>
      <c r="AZ229" s="11"/>
    </row>
    <row r="230">
      <c r="A230" s="11"/>
      <c r="C230" s="1" t="s">
        <v>2493</v>
      </c>
      <c r="F230" s="10" t="s">
        <v>2401</v>
      </c>
      <c r="G230" s="31" t="str">
        <f>Z132</f>
        <v>#N/A</v>
      </c>
      <c r="J230" s="55" t="s">
        <v>2466</v>
      </c>
      <c r="K230" s="56"/>
      <c r="L230" s="6"/>
      <c r="O230" s="1" t="s">
        <v>2505</v>
      </c>
      <c r="R230" s="10" t="s">
        <v>2401</v>
      </c>
      <c r="S230" s="31" t="str">
        <f>O132</f>
        <v>#N/A</v>
      </c>
      <c r="V230" s="1" t="s">
        <v>2554</v>
      </c>
      <c r="W230" s="56"/>
      <c r="X230" s="6"/>
      <c r="Z230" s="177"/>
      <c r="AZ230" s="11"/>
    </row>
    <row r="231">
      <c r="A231" s="11"/>
      <c r="C231" s="1" t="s">
        <v>2491</v>
      </c>
      <c r="F231" s="10" t="s">
        <v>2401</v>
      </c>
      <c r="G231" s="31" t="str">
        <f>Z131</f>
        <v>#N/A</v>
      </c>
      <c r="J231" s="55" t="s">
        <v>2466</v>
      </c>
      <c r="K231" s="56"/>
      <c r="L231" s="6"/>
      <c r="O231" s="1" t="s">
        <v>2503</v>
      </c>
      <c r="R231" s="10" t="s">
        <v>2401</v>
      </c>
      <c r="S231" s="31" t="str">
        <f>O131</f>
        <v>#N/A</v>
      </c>
      <c r="V231" s="1" t="s">
        <v>2554</v>
      </c>
      <c r="W231" s="56"/>
      <c r="X231" s="6"/>
      <c r="Z231" s="177"/>
      <c r="AZ231" s="11"/>
    </row>
    <row r="232">
      <c r="A232" s="11"/>
      <c r="C232" s="1" t="s">
        <v>2583</v>
      </c>
      <c r="F232" s="10" t="s">
        <v>2401</v>
      </c>
      <c r="G232" s="31">
        <f>R163</f>
        <v>83.97822097</v>
      </c>
      <c r="J232" s="55" t="s">
        <v>2466</v>
      </c>
      <c r="K232" s="56"/>
      <c r="L232" s="6"/>
      <c r="O232" s="1" t="s">
        <v>2583</v>
      </c>
      <c r="R232" s="10" t="s">
        <v>2401</v>
      </c>
      <c r="S232" s="31">
        <f>K163</f>
        <v>78.72958216</v>
      </c>
      <c r="V232" s="1" t="s">
        <v>2554</v>
      </c>
      <c r="W232" s="56"/>
      <c r="X232" s="6"/>
      <c r="Z232" s="177"/>
      <c r="AZ232" s="11"/>
    </row>
    <row r="233">
      <c r="A233" s="11"/>
      <c r="C233" s="177"/>
      <c r="D233" s="177"/>
      <c r="E233" s="177"/>
      <c r="F233" s="177"/>
      <c r="G233" s="177"/>
      <c r="H233" s="177"/>
      <c r="I233" s="177"/>
      <c r="J233" s="177"/>
      <c r="K233" s="177"/>
      <c r="L233" s="177"/>
      <c r="M233" s="177"/>
      <c r="N233" s="177"/>
      <c r="O233" s="177"/>
      <c r="P233" s="177"/>
      <c r="Q233" s="177"/>
      <c r="R233" s="177"/>
      <c r="S233" s="177"/>
      <c r="T233" s="177"/>
      <c r="U233" s="177"/>
      <c r="V233" s="177"/>
      <c r="W233" s="177"/>
      <c r="X233" s="177"/>
      <c r="Y233" s="177"/>
      <c r="Z233" s="177"/>
      <c r="AZ233" s="11"/>
    </row>
    <row r="234">
      <c r="A234" s="11"/>
      <c r="C234" s="1" t="s">
        <v>2545</v>
      </c>
      <c r="F234" s="10" t="s">
        <v>2401</v>
      </c>
      <c r="G234" s="31">
        <f>G200</f>
        <v>74.17964215</v>
      </c>
      <c r="J234" s="1" t="s">
        <v>2466</v>
      </c>
      <c r="O234" s="1" t="s">
        <v>2545</v>
      </c>
      <c r="R234" s="10" t="s">
        <v>2401</v>
      </c>
      <c r="S234" s="31">
        <f>K169</f>
        <v>69.54341452</v>
      </c>
      <c r="V234" s="1" t="s">
        <v>2554</v>
      </c>
      <c r="Z234" s="177"/>
      <c r="AZ234" s="11"/>
    </row>
    <row r="235">
      <c r="A235" s="11"/>
      <c r="C235" s="1" t="s">
        <v>2525</v>
      </c>
      <c r="F235" s="10" t="s">
        <v>2401</v>
      </c>
      <c r="G235" s="31">
        <f t="shared" ref="G235:G238" si="23">R174</f>
        <v>24.18572764</v>
      </c>
      <c r="J235" s="1" t="s">
        <v>2466</v>
      </c>
      <c r="O235" s="1" t="s">
        <v>2525</v>
      </c>
      <c r="R235" s="10" t="s">
        <v>2401</v>
      </c>
      <c r="S235" s="31">
        <f t="shared" ref="S235:S238" si="24">K174</f>
        <v>22.67411966</v>
      </c>
      <c r="V235" s="1" t="s">
        <v>2554</v>
      </c>
      <c r="Z235" s="177"/>
      <c r="AZ235" s="11"/>
    </row>
    <row r="236">
      <c r="A236" s="11"/>
      <c r="C236" s="1" t="s">
        <v>2526</v>
      </c>
      <c r="F236" s="10" t="s">
        <v>2401</v>
      </c>
      <c r="G236" s="31">
        <f t="shared" si="23"/>
        <v>24.18572764</v>
      </c>
      <c r="J236" s="1" t="s">
        <v>2466</v>
      </c>
      <c r="O236" s="1" t="s">
        <v>2526</v>
      </c>
      <c r="R236" s="10" t="s">
        <v>2401</v>
      </c>
      <c r="S236" s="31">
        <f t="shared" si="24"/>
        <v>22.67411966</v>
      </c>
      <c r="V236" s="1" t="s">
        <v>2554</v>
      </c>
      <c r="Z236" s="177"/>
      <c r="AZ236" s="11"/>
    </row>
    <row r="237">
      <c r="A237" s="11"/>
      <c r="C237" s="1" t="s">
        <v>2527</v>
      </c>
      <c r="F237" s="10" t="s">
        <v>2401</v>
      </c>
      <c r="G237" s="31">
        <f t="shared" si="23"/>
        <v>63.05269583</v>
      </c>
      <c r="J237" s="1" t="s">
        <v>2466</v>
      </c>
      <c r="O237" s="1" t="s">
        <v>2527</v>
      </c>
      <c r="R237" s="10" t="s">
        <v>2401</v>
      </c>
      <c r="S237" s="31">
        <f t="shared" si="24"/>
        <v>59.11190234</v>
      </c>
      <c r="V237" s="1" t="s">
        <v>2554</v>
      </c>
      <c r="Z237" s="177"/>
      <c r="AZ237" s="11"/>
    </row>
    <row r="238">
      <c r="A238" s="11"/>
      <c r="C238" s="1" t="s">
        <v>2528</v>
      </c>
      <c r="F238" s="10" t="s">
        <v>2401</v>
      </c>
      <c r="G238" s="31" t="str">
        <f t="shared" si="23"/>
        <v>#N/A</v>
      </c>
      <c r="J238" s="1" t="s">
        <v>2466</v>
      </c>
      <c r="O238" s="1" t="s">
        <v>2528</v>
      </c>
      <c r="R238" s="10" t="s">
        <v>2401</v>
      </c>
      <c r="S238" s="31" t="str">
        <f t="shared" si="24"/>
        <v>#N/A</v>
      </c>
      <c r="V238" s="1" t="s">
        <v>2554</v>
      </c>
      <c r="Z238" s="177"/>
      <c r="AZ238" s="11"/>
    </row>
    <row r="239">
      <c r="A239" s="11"/>
      <c r="Z239" s="177"/>
      <c r="AZ239" s="11"/>
    </row>
    <row r="240">
      <c r="A240" s="11"/>
      <c r="B240" s="52"/>
      <c r="C240" s="11"/>
      <c r="D240" s="11"/>
      <c r="E240" s="11"/>
      <c r="F240" s="11"/>
      <c r="G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</row>
  </sheetData>
  <mergeCells count="309">
    <mergeCell ref="S207:U207"/>
    <mergeCell ref="S208:U208"/>
    <mergeCell ref="AE209:AG209"/>
    <mergeCell ref="AE210:AG210"/>
    <mergeCell ref="AE212:AG212"/>
    <mergeCell ref="AE213:AG213"/>
    <mergeCell ref="G198:I198"/>
    <mergeCell ref="G199:I199"/>
    <mergeCell ref="G200:I200"/>
    <mergeCell ref="AE206:AG206"/>
    <mergeCell ref="G207:I207"/>
    <mergeCell ref="AE207:AG207"/>
    <mergeCell ref="G208:I208"/>
    <mergeCell ref="G209:I209"/>
    <mergeCell ref="K209:L209"/>
    <mergeCell ref="S209:U209"/>
    <mergeCell ref="S210:U210"/>
    <mergeCell ref="G212:I212"/>
    <mergeCell ref="S212:U212"/>
    <mergeCell ref="S213:U213"/>
    <mergeCell ref="S216:U216"/>
    <mergeCell ref="S217:U217"/>
    <mergeCell ref="S219:U219"/>
    <mergeCell ref="S220:U220"/>
    <mergeCell ref="S222:U222"/>
    <mergeCell ref="S223:U223"/>
    <mergeCell ref="S224:U224"/>
    <mergeCell ref="G213:I213"/>
    <mergeCell ref="G214:I214"/>
    <mergeCell ref="G215:I215"/>
    <mergeCell ref="G216:I216"/>
    <mergeCell ref="G217:I217"/>
    <mergeCell ref="G219:I219"/>
    <mergeCell ref="G220:I220"/>
    <mergeCell ref="AI228:AK228"/>
    <mergeCell ref="AI229:AK229"/>
    <mergeCell ref="AL229:AN229"/>
    <mergeCell ref="AI230:AK230"/>
    <mergeCell ref="AI231:AK231"/>
    <mergeCell ref="AI232:AK232"/>
    <mergeCell ref="AI233:AK233"/>
    <mergeCell ref="G222:I222"/>
    <mergeCell ref="G223:I223"/>
    <mergeCell ref="G224:I224"/>
    <mergeCell ref="G226:I226"/>
    <mergeCell ref="AI226:AK226"/>
    <mergeCell ref="AI227:AK227"/>
    <mergeCell ref="AL228:AN228"/>
    <mergeCell ref="S235:U235"/>
    <mergeCell ref="S236:U236"/>
    <mergeCell ref="S226:U226"/>
    <mergeCell ref="S227:U227"/>
    <mergeCell ref="S228:U228"/>
    <mergeCell ref="S230:U230"/>
    <mergeCell ref="S231:U231"/>
    <mergeCell ref="S232:U232"/>
    <mergeCell ref="S234:U234"/>
    <mergeCell ref="F27:I27"/>
    <mergeCell ref="H28:V28"/>
    <mergeCell ref="I29:U29"/>
    <mergeCell ref="F30:I30"/>
    <mergeCell ref="R30:T30"/>
    <mergeCell ref="F31:I31"/>
    <mergeCell ref="R31:T31"/>
    <mergeCell ref="H32:V32"/>
    <mergeCell ref="I33:U33"/>
    <mergeCell ref="F34:I34"/>
    <mergeCell ref="R34:T34"/>
    <mergeCell ref="F35:I35"/>
    <mergeCell ref="R35:T35"/>
    <mergeCell ref="H38:V38"/>
    <mergeCell ref="B10:C10"/>
    <mergeCell ref="L10:M10"/>
    <mergeCell ref="O10:P10"/>
    <mergeCell ref="Y14:AB14"/>
    <mergeCell ref="AD14:AE14"/>
    <mergeCell ref="Y15:AB15"/>
    <mergeCell ref="AD15:AE15"/>
    <mergeCell ref="G16:H16"/>
    <mergeCell ref="J16:K16"/>
    <mergeCell ref="Y16:AD16"/>
    <mergeCell ref="Y17:AD17"/>
    <mergeCell ref="Y18:AA18"/>
    <mergeCell ref="Y19:AA19"/>
    <mergeCell ref="AB20:AC20"/>
    <mergeCell ref="R26:T26"/>
    <mergeCell ref="R27:T27"/>
    <mergeCell ref="Y20:Z20"/>
    <mergeCell ref="H24:V24"/>
    <mergeCell ref="AC24:AQ24"/>
    <mergeCell ref="I25:U25"/>
    <mergeCell ref="AD25:AP25"/>
    <mergeCell ref="F26:I26"/>
    <mergeCell ref="AA27:AD27"/>
    <mergeCell ref="AA26:AD26"/>
    <mergeCell ref="AM26:AO26"/>
    <mergeCell ref="AC28:AQ28"/>
    <mergeCell ref="AD29:AP29"/>
    <mergeCell ref="AA30:AD30"/>
    <mergeCell ref="AM30:AO30"/>
    <mergeCell ref="AA31:AD31"/>
    <mergeCell ref="AC32:AQ32"/>
    <mergeCell ref="AD33:AP33"/>
    <mergeCell ref="AA34:AD34"/>
    <mergeCell ref="AM34:AO34"/>
    <mergeCell ref="AA35:AD35"/>
    <mergeCell ref="AC38:AQ38"/>
    <mergeCell ref="AD39:AP39"/>
    <mergeCell ref="AA45:AD45"/>
    <mergeCell ref="AC46:AQ46"/>
    <mergeCell ref="AD47:AP47"/>
    <mergeCell ref="AA48:AD48"/>
    <mergeCell ref="AM48:AO48"/>
    <mergeCell ref="AA49:AD49"/>
    <mergeCell ref="AA40:AD40"/>
    <mergeCell ref="AM40:AO40"/>
    <mergeCell ref="AA41:AD41"/>
    <mergeCell ref="AC42:AQ42"/>
    <mergeCell ref="AD43:AP43"/>
    <mergeCell ref="AA44:AD44"/>
    <mergeCell ref="AM44:AO44"/>
    <mergeCell ref="I39:U39"/>
    <mergeCell ref="F40:I40"/>
    <mergeCell ref="R40:T40"/>
    <mergeCell ref="F41:I41"/>
    <mergeCell ref="H42:V42"/>
    <mergeCell ref="I43:U43"/>
    <mergeCell ref="R44:T44"/>
    <mergeCell ref="P59:S59"/>
    <mergeCell ref="F60:S60"/>
    <mergeCell ref="AA60:AD60"/>
    <mergeCell ref="AA61:AD61"/>
    <mergeCell ref="H46:V46"/>
    <mergeCell ref="I47:U47"/>
    <mergeCell ref="R48:T48"/>
    <mergeCell ref="P56:S56"/>
    <mergeCell ref="P57:S57"/>
    <mergeCell ref="P58:S58"/>
    <mergeCell ref="V58:V59"/>
    <mergeCell ref="P65:S65"/>
    <mergeCell ref="AA65:AD65"/>
    <mergeCell ref="AA66:AD66"/>
    <mergeCell ref="AA67:AD67"/>
    <mergeCell ref="AA68:AD68"/>
    <mergeCell ref="P64:S64"/>
    <mergeCell ref="P66:S66"/>
    <mergeCell ref="P71:S71"/>
    <mergeCell ref="P72:S72"/>
    <mergeCell ref="P73:S73"/>
    <mergeCell ref="V73:V74"/>
    <mergeCell ref="P74:S74"/>
    <mergeCell ref="F59:I59"/>
    <mergeCell ref="F63:I63"/>
    <mergeCell ref="P63:S63"/>
    <mergeCell ref="F64:I64"/>
    <mergeCell ref="F65:I65"/>
    <mergeCell ref="V65:V66"/>
    <mergeCell ref="F66:I66"/>
    <mergeCell ref="F67:S67"/>
    <mergeCell ref="F44:I44"/>
    <mergeCell ref="F45:I45"/>
    <mergeCell ref="F48:I48"/>
    <mergeCell ref="F49:I49"/>
    <mergeCell ref="F56:I56"/>
    <mergeCell ref="F57:I57"/>
    <mergeCell ref="F58:I58"/>
    <mergeCell ref="F71:I71"/>
    <mergeCell ref="F72:I72"/>
    <mergeCell ref="F73:I73"/>
    <mergeCell ref="F74:I74"/>
    <mergeCell ref="AA74:AD74"/>
    <mergeCell ref="F75:S75"/>
    <mergeCell ref="AA75:AD75"/>
    <mergeCell ref="F78:I78"/>
    <mergeCell ref="P78:S78"/>
    <mergeCell ref="F79:I79"/>
    <mergeCell ref="P79:S79"/>
    <mergeCell ref="F80:I80"/>
    <mergeCell ref="V80:V81"/>
    <mergeCell ref="F82:S82"/>
    <mergeCell ref="P87:S87"/>
    <mergeCell ref="P88:S88"/>
    <mergeCell ref="F89:S89"/>
    <mergeCell ref="M96:P96"/>
    <mergeCell ref="M97:P97"/>
    <mergeCell ref="M98:P98"/>
    <mergeCell ref="P80:S80"/>
    <mergeCell ref="P81:S81"/>
    <mergeCell ref="AA81:AD81"/>
    <mergeCell ref="AA82:AD82"/>
    <mergeCell ref="P85:S85"/>
    <mergeCell ref="P86:S86"/>
    <mergeCell ref="V87:V88"/>
    <mergeCell ref="F81:I81"/>
    <mergeCell ref="F85:I85"/>
    <mergeCell ref="F86:I86"/>
    <mergeCell ref="F87:I87"/>
    <mergeCell ref="F88:I88"/>
    <mergeCell ref="F92:I92"/>
    <mergeCell ref="F94:I94"/>
    <mergeCell ref="Z107:AC107"/>
    <mergeCell ref="Z108:AC108"/>
    <mergeCell ref="Z109:AC109"/>
    <mergeCell ref="AA88:AD88"/>
    <mergeCell ref="AA89:AD89"/>
    <mergeCell ref="Y96:AB96"/>
    <mergeCell ref="Y97:AB97"/>
    <mergeCell ref="Y98:AB98"/>
    <mergeCell ref="V101:X101"/>
    <mergeCell ref="V102:X102"/>
    <mergeCell ref="G107:J107"/>
    <mergeCell ref="G108:J108"/>
    <mergeCell ref="O112:Q112"/>
    <mergeCell ref="O113:Q113"/>
    <mergeCell ref="O114:Q114"/>
    <mergeCell ref="O115:Q115"/>
    <mergeCell ref="O116:Q116"/>
    <mergeCell ref="O117:Q117"/>
    <mergeCell ref="O118:Q118"/>
    <mergeCell ref="Z118:AC118"/>
    <mergeCell ref="O119:Q119"/>
    <mergeCell ref="Z119:AC119"/>
    <mergeCell ref="Z120:AC120"/>
    <mergeCell ref="O123:Q123"/>
    <mergeCell ref="O131:Q131"/>
    <mergeCell ref="Z131:AC131"/>
    <mergeCell ref="Z132:AC132"/>
    <mergeCell ref="Z133:AC133"/>
    <mergeCell ref="O124:Q124"/>
    <mergeCell ref="O125:Q125"/>
    <mergeCell ref="O126:Q126"/>
    <mergeCell ref="O127:Q127"/>
    <mergeCell ref="O128:Q128"/>
    <mergeCell ref="O129:Q129"/>
    <mergeCell ref="O130:Q130"/>
    <mergeCell ref="R143:T143"/>
    <mergeCell ref="R144:T144"/>
    <mergeCell ref="O132:Q132"/>
    <mergeCell ref="K137:M137"/>
    <mergeCell ref="K138:M138"/>
    <mergeCell ref="R138:T138"/>
    <mergeCell ref="K140:M140"/>
    <mergeCell ref="K143:M143"/>
    <mergeCell ref="K144:M144"/>
    <mergeCell ref="K161:M161"/>
    <mergeCell ref="R161:T161"/>
    <mergeCell ref="K162:M162"/>
    <mergeCell ref="R162:T162"/>
    <mergeCell ref="K163:M163"/>
    <mergeCell ref="R163:T163"/>
    <mergeCell ref="K147:M147"/>
    <mergeCell ref="R147:T147"/>
    <mergeCell ref="K148:M148"/>
    <mergeCell ref="R148:T148"/>
    <mergeCell ref="K151:M151"/>
    <mergeCell ref="R151:T151"/>
    <mergeCell ref="R152:T152"/>
    <mergeCell ref="K152:M152"/>
    <mergeCell ref="K156:M156"/>
    <mergeCell ref="R156:T156"/>
    <mergeCell ref="K157:M157"/>
    <mergeCell ref="R157:T157"/>
    <mergeCell ref="K158:M158"/>
    <mergeCell ref="R158:T158"/>
    <mergeCell ref="R176:T176"/>
    <mergeCell ref="R177:T177"/>
    <mergeCell ref="V185:X185"/>
    <mergeCell ref="V187:X187"/>
    <mergeCell ref="V188:X188"/>
    <mergeCell ref="V190:X190"/>
    <mergeCell ref="V191:X191"/>
    <mergeCell ref="V192:X192"/>
    <mergeCell ref="K168:M168"/>
    <mergeCell ref="R168:T168"/>
    <mergeCell ref="K169:M169"/>
    <mergeCell ref="R169:T169"/>
    <mergeCell ref="K174:M174"/>
    <mergeCell ref="R174:T174"/>
    <mergeCell ref="R175:T175"/>
    <mergeCell ref="K175:M175"/>
    <mergeCell ref="K176:M176"/>
    <mergeCell ref="K177:M177"/>
    <mergeCell ref="G184:I184"/>
    <mergeCell ref="G185:I185"/>
    <mergeCell ref="K185:L185"/>
    <mergeCell ref="G187:I187"/>
    <mergeCell ref="G188:I188"/>
    <mergeCell ref="G190:I190"/>
    <mergeCell ref="G191:I191"/>
    <mergeCell ref="G192:I192"/>
    <mergeCell ref="G194:I194"/>
    <mergeCell ref="G195:I195"/>
    <mergeCell ref="G196:I196"/>
    <mergeCell ref="S214:U214"/>
    <mergeCell ref="S215:U215"/>
    <mergeCell ref="G236:I236"/>
    <mergeCell ref="G237:I237"/>
    <mergeCell ref="S237:U237"/>
    <mergeCell ref="S238:U238"/>
    <mergeCell ref="G238:I238"/>
    <mergeCell ref="G239:I239"/>
    <mergeCell ref="G240:I240"/>
    <mergeCell ref="G227:I227"/>
    <mergeCell ref="G228:I228"/>
    <mergeCell ref="G230:I230"/>
    <mergeCell ref="G231:I231"/>
    <mergeCell ref="G232:I232"/>
    <mergeCell ref="G234:I234"/>
    <mergeCell ref="G235:I235"/>
  </mergeCells>
  <dataValidations>
    <dataValidation type="list" allowBlank="1" sqref="Y15">
      <formula1>"70000,150000,275000,500000"</formula1>
    </dataValidation>
    <dataValidation type="list" allowBlank="1" sqref="H24 AC24 H28 AC28 H32 AC32 H38 AC38 H42 AC42 H46 AC46">
      <formula1>DB!$T:$T</formula1>
    </dataValidation>
    <dataValidation type="list" allowBlank="1" sqref="AD14">
      <formula1>"1,5"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5" width="3.13"/>
  </cols>
  <sheetData>
    <row r="1">
      <c r="A1" s="24" t="s">
        <v>4264</v>
      </c>
    </row>
    <row r="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</row>
    <row r="3">
      <c r="A3" s="24" t="s">
        <v>4265</v>
      </c>
      <c r="Q3" s="24"/>
      <c r="R3" s="24" t="s">
        <v>4167</v>
      </c>
      <c r="AH3" s="24"/>
      <c r="AI3" s="24"/>
    </row>
    <row r="4" ht="15.0" customHeight="1">
      <c r="A4" s="1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</row>
    <row r="5">
      <c r="A5" s="11"/>
      <c r="B5" s="52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24"/>
      <c r="R5" s="11"/>
      <c r="S5" s="130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24"/>
      <c r="AI5" s="24"/>
    </row>
    <row r="6">
      <c r="A6" s="11"/>
      <c r="B6" s="2" t="s">
        <v>2327</v>
      </c>
      <c r="P6" s="11"/>
      <c r="Q6" s="24"/>
      <c r="R6" s="11"/>
      <c r="S6" s="2" t="s">
        <v>4168</v>
      </c>
      <c r="AG6" s="11"/>
      <c r="AH6" s="24"/>
      <c r="AI6" s="24"/>
    </row>
    <row r="7">
      <c r="A7" s="11"/>
      <c r="P7" s="11"/>
      <c r="Q7" s="24"/>
      <c r="R7" s="11"/>
      <c r="AG7" s="11"/>
      <c r="AH7" s="24"/>
      <c r="AI7" s="24"/>
    </row>
    <row r="8">
      <c r="A8" s="11"/>
      <c r="B8" s="1" t="s">
        <v>4063</v>
      </c>
      <c r="F8" s="1" t="s">
        <v>2333</v>
      </c>
      <c r="G8" s="121" t="s">
        <v>112</v>
      </c>
      <c r="P8" s="11"/>
      <c r="Q8" s="24"/>
      <c r="R8" s="11"/>
      <c r="S8" s="2" t="s">
        <v>4175</v>
      </c>
      <c r="W8" s="1" t="s">
        <v>2333</v>
      </c>
      <c r="X8" s="166">
        <f>0.4*$G$22</f>
        <v>400</v>
      </c>
      <c r="AB8" s="1" t="s">
        <v>56</v>
      </c>
      <c r="AC8" s="1" t="s">
        <v>4109</v>
      </c>
      <c r="AG8" s="11"/>
      <c r="AH8" s="24"/>
      <c r="AI8" s="24"/>
    </row>
    <row r="9">
      <c r="A9" s="11"/>
      <c r="B9" s="1" t="s">
        <v>2546</v>
      </c>
      <c r="F9" s="1" t="s">
        <v>2333</v>
      </c>
      <c r="G9" s="121" t="s">
        <v>2547</v>
      </c>
      <c r="P9" s="11"/>
      <c r="Q9" s="24"/>
      <c r="R9" s="11"/>
      <c r="W9" s="1" t="s">
        <v>2333</v>
      </c>
      <c r="X9" s="167">
        <f>$X$8*$L$11/$G$11</f>
        <v>0.25</v>
      </c>
      <c r="AB9" s="1" t="s">
        <v>56</v>
      </c>
      <c r="AC9" s="1" t="s">
        <v>4111</v>
      </c>
      <c r="AG9" s="11"/>
      <c r="AH9" s="24"/>
      <c r="AI9" s="24"/>
    </row>
    <row r="10">
      <c r="A10" s="11"/>
      <c r="B10" s="1" t="s">
        <v>4170</v>
      </c>
      <c r="F10" s="1" t="s">
        <v>2333</v>
      </c>
      <c r="G10" s="23">
        <v>1000.0</v>
      </c>
      <c r="M10" s="20" t="s">
        <v>56</v>
      </c>
      <c r="P10" s="11"/>
      <c r="Q10" s="24"/>
      <c r="R10" s="11"/>
      <c r="W10" s="1" t="s">
        <v>2333</v>
      </c>
      <c r="X10" s="167">
        <f>$X$9/$L$11</f>
        <v>0.25</v>
      </c>
      <c r="AB10" s="1" t="s">
        <v>4112</v>
      </c>
      <c r="AG10" s="11"/>
      <c r="AH10" s="24"/>
      <c r="AI10" s="24"/>
    </row>
    <row r="11">
      <c r="A11" s="11"/>
      <c r="B11" s="1" t="s">
        <v>2339</v>
      </c>
      <c r="F11" s="1" t="s">
        <v>2333</v>
      </c>
      <c r="G11" s="23">
        <v>1600.0</v>
      </c>
      <c r="K11" s="24" t="s">
        <v>2340</v>
      </c>
      <c r="L11" s="25">
        <v>1.0</v>
      </c>
      <c r="P11" s="11"/>
      <c r="Q11" s="24"/>
      <c r="R11" s="11"/>
      <c r="S11" s="1" t="s">
        <v>4165</v>
      </c>
      <c r="W11" s="1" t="s">
        <v>2333</v>
      </c>
      <c r="X11" s="173">
        <f>((($G$15/$X$8)^0.02)-1)*($G$12/0.14)</f>
        <v>0.6435205999</v>
      </c>
      <c r="AB11" s="1" t="s">
        <v>4114</v>
      </c>
      <c r="AG11" s="11"/>
      <c r="AH11" s="24"/>
      <c r="AI11" s="24"/>
    </row>
    <row r="12">
      <c r="A12" s="11"/>
      <c r="B12" s="1" t="s">
        <v>4174</v>
      </c>
      <c r="F12" s="1" t="s">
        <v>2333</v>
      </c>
      <c r="G12" s="48">
        <v>1.0</v>
      </c>
      <c r="M12" s="1" t="s">
        <v>2482</v>
      </c>
      <c r="P12" s="11"/>
      <c r="Q12" s="24"/>
      <c r="R12" s="11"/>
      <c r="X12" s="47"/>
      <c r="Y12" s="47"/>
      <c r="Z12" s="47"/>
      <c r="AA12" s="47"/>
      <c r="AG12" s="11"/>
      <c r="AH12" s="24"/>
      <c r="AI12" s="24"/>
    </row>
    <row r="13">
      <c r="A13" s="11"/>
      <c r="B13" s="1" t="s">
        <v>4066</v>
      </c>
      <c r="F13" s="1" t="s">
        <v>2333</v>
      </c>
      <c r="G13" s="48">
        <f t="array" ref="G13">index(IHS!I:I,match(G8,IHS!G:G,0))</f>
        <v>150</v>
      </c>
      <c r="M13" s="126" t="s">
        <v>2349</v>
      </c>
      <c r="P13" s="11"/>
      <c r="Q13" s="24"/>
      <c r="R13" s="11"/>
      <c r="AG13" s="11"/>
      <c r="AH13" s="24"/>
      <c r="AI13" s="24"/>
    </row>
    <row r="14">
      <c r="A14" s="11"/>
      <c r="B14" s="1" t="s">
        <v>4176</v>
      </c>
      <c r="F14" s="1" t="s">
        <v>2333</v>
      </c>
      <c r="G14" s="48">
        <f t="array" ref="G14">1000*index(IHS!Q:Q,match(G8,IHS!G:G,0))</f>
        <v>27170</v>
      </c>
      <c r="M14" s="20" t="s">
        <v>56</v>
      </c>
      <c r="P14" s="11"/>
      <c r="Q14" s="24"/>
      <c r="R14" s="11"/>
      <c r="AG14" s="11"/>
      <c r="AH14" s="24"/>
      <c r="AI14" s="24"/>
    </row>
    <row r="15">
      <c r="A15" s="11"/>
      <c r="B15" s="1" t="s">
        <v>4177</v>
      </c>
      <c r="F15" s="1" t="s">
        <v>2333</v>
      </c>
      <c r="G15" s="48">
        <f t="array" ref="G15">1000*index(IHS!P:P,match(G8,IHS!G:G,0))</f>
        <v>29870</v>
      </c>
      <c r="M15" s="20" t="s">
        <v>56</v>
      </c>
      <c r="P15" s="11"/>
      <c r="Q15" s="24"/>
      <c r="R15" s="11"/>
      <c r="AG15" s="11"/>
      <c r="AH15" s="24"/>
      <c r="AI15" s="24"/>
    </row>
    <row r="16">
      <c r="A16" s="11"/>
      <c r="P16" s="11"/>
      <c r="Q16" s="24"/>
      <c r="R16" s="11"/>
      <c r="AG16" s="11"/>
      <c r="AH16" s="24"/>
      <c r="AI16" s="24"/>
    </row>
    <row r="17">
      <c r="A17" s="11"/>
      <c r="B17" s="11"/>
      <c r="C17" s="11"/>
      <c r="D17" s="11"/>
      <c r="E17" s="11"/>
      <c r="F17" s="11"/>
      <c r="G17" s="52"/>
      <c r="H17" s="11"/>
      <c r="I17" s="11"/>
      <c r="J17" s="11"/>
      <c r="K17" s="11"/>
      <c r="L17" s="11"/>
      <c r="M17" s="11"/>
      <c r="N17" s="11"/>
      <c r="O17" s="11"/>
      <c r="P17" s="11"/>
      <c r="Q17" s="24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24"/>
      <c r="AI17" s="24"/>
    </row>
    <row r="18" hidden="1">
      <c r="G18" s="1"/>
      <c r="Q18" s="24"/>
      <c r="R18" s="11"/>
      <c r="AG18" s="11"/>
      <c r="AH18" s="24"/>
      <c r="AI18" s="24"/>
    </row>
    <row r="19" hidden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24"/>
      <c r="R19" s="11"/>
      <c r="AG19" s="11"/>
      <c r="AH19" s="24"/>
      <c r="AI19" s="24"/>
    </row>
    <row r="20" hidden="1">
      <c r="A20" s="11"/>
      <c r="B20" s="2" t="s">
        <v>2398</v>
      </c>
      <c r="P20" s="11"/>
      <c r="Q20" s="24"/>
      <c r="R20" s="11"/>
      <c r="AG20" s="11"/>
      <c r="AH20" s="24"/>
      <c r="AI20" s="24"/>
    </row>
    <row r="21" hidden="1">
      <c r="A21" s="11"/>
      <c r="P21" s="11"/>
      <c r="Q21" s="24"/>
      <c r="R21" s="11"/>
      <c r="AG21" s="11"/>
      <c r="AH21" s="24"/>
      <c r="AI21" s="24"/>
    </row>
    <row r="22" hidden="1">
      <c r="A22" s="11"/>
      <c r="B22" s="1" t="s">
        <v>4179</v>
      </c>
      <c r="F22" s="1" t="s">
        <v>2333</v>
      </c>
      <c r="G22" s="41">
        <f>($G$10&gt;$G$11)*$G$11+($G$10&lt;$G$11)*$G$10+($G$10=$G$11)*$G$10</f>
        <v>1000</v>
      </c>
      <c r="M22" s="1" t="s">
        <v>56</v>
      </c>
      <c r="P22" s="11"/>
      <c r="Q22" s="24"/>
      <c r="R22" s="11"/>
      <c r="AG22" s="11"/>
      <c r="AH22" s="24"/>
      <c r="AI22" s="24"/>
    </row>
    <row r="23" hidden="1">
      <c r="A23" s="11"/>
      <c r="B23" s="1" t="s">
        <v>4180</v>
      </c>
      <c r="F23" s="1" t="s">
        <v>2333</v>
      </c>
      <c r="G23" s="172">
        <f>0.867*$G$14</f>
        <v>23556.39</v>
      </c>
      <c r="M23" s="1" t="s">
        <v>56</v>
      </c>
      <c r="P23" s="11"/>
      <c r="Q23" s="24"/>
      <c r="R23" s="11"/>
      <c r="AG23" s="11"/>
      <c r="AH23" s="24"/>
      <c r="AI23" s="24"/>
    </row>
    <row r="24" hidden="1">
      <c r="A24" s="11"/>
      <c r="P24" s="11"/>
      <c r="Q24" s="24"/>
      <c r="R24" s="11"/>
      <c r="AG24" s="11"/>
      <c r="AH24" s="24"/>
      <c r="AI24" s="24"/>
    </row>
    <row r="25" hidden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24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24"/>
      <c r="AI25" s="24"/>
    </row>
    <row r="26" ht="14.25" hidden="1" customHeight="1">
      <c r="B26" s="2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</sheetData>
  <mergeCells count="19">
    <mergeCell ref="X9:AA9"/>
    <mergeCell ref="X10:AA10"/>
    <mergeCell ref="X11:AA11"/>
    <mergeCell ref="A1:AI1"/>
    <mergeCell ref="A3:P3"/>
    <mergeCell ref="R3:AG3"/>
    <mergeCell ref="G8:M8"/>
    <mergeCell ref="X8:AA8"/>
    <mergeCell ref="G9:M9"/>
    <mergeCell ref="AB10:AF10"/>
    <mergeCell ref="G22:L22"/>
    <mergeCell ref="G23:L23"/>
    <mergeCell ref="G10:L10"/>
    <mergeCell ref="G11:J11"/>
    <mergeCell ref="L11:M11"/>
    <mergeCell ref="G12:L12"/>
    <mergeCell ref="G13:L13"/>
    <mergeCell ref="G14:L14"/>
    <mergeCell ref="G15:L15"/>
  </mergeCells>
  <dataValidations>
    <dataValidation type="list" allowBlank="1" sqref="G8">
      <formula1>IHS!$G$5:$G$1008</formula1>
    </dataValidation>
    <dataValidation type="list" allowBlank="1" sqref="G9">
      <formula1>"LINE"</formula1>
    </dataValidation>
    <dataValidation type="list" allowBlank="1" sqref="L11">
      <formula1>"1,5"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</cols>
  <sheetData>
    <row r="1">
      <c r="A1" s="187" t="s">
        <v>4266</v>
      </c>
      <c r="B1" s="188"/>
      <c r="C1" s="189"/>
    </row>
    <row r="2">
      <c r="A2" s="190" t="s">
        <v>4267</v>
      </c>
      <c r="B2" s="191" t="s">
        <v>4268</v>
      </c>
      <c r="C2" s="191" t="s">
        <v>4269</v>
      </c>
    </row>
    <row r="3">
      <c r="A3" s="191" t="s">
        <v>4270</v>
      </c>
      <c r="B3" s="192" t="s">
        <v>4271</v>
      </c>
      <c r="C3" s="191" t="s">
        <v>4272</v>
      </c>
    </row>
    <row r="4">
      <c r="A4" s="191" t="s">
        <v>4273</v>
      </c>
      <c r="B4" s="191" t="s">
        <v>4274</v>
      </c>
      <c r="C4" s="191" t="s">
        <v>4275</v>
      </c>
    </row>
    <row r="6">
      <c r="A6" s="193" t="s">
        <v>4276</v>
      </c>
      <c r="B6" s="194"/>
      <c r="C6" s="194"/>
    </row>
    <row r="7">
      <c r="A7" s="195" t="s">
        <v>4277</v>
      </c>
      <c r="B7" s="192"/>
      <c r="C7" s="191"/>
    </row>
    <row r="8">
      <c r="A8" s="191" t="s">
        <v>4278</v>
      </c>
      <c r="B8" s="196">
        <v>1600.0</v>
      </c>
      <c r="C8" s="191"/>
    </row>
    <row r="9">
      <c r="A9" s="191" t="s">
        <v>4279</v>
      </c>
      <c r="B9" s="197">
        <v>1.0</v>
      </c>
      <c r="C9" s="191"/>
    </row>
    <row r="10">
      <c r="A10" s="191" t="s">
        <v>4280</v>
      </c>
      <c r="B10" s="197">
        <v>150000.0</v>
      </c>
      <c r="C10" s="191"/>
    </row>
    <row r="11">
      <c r="A11" s="191" t="s">
        <v>4281</v>
      </c>
      <c r="B11" s="197">
        <v>100.0</v>
      </c>
      <c r="C11" s="191"/>
    </row>
    <row r="12">
      <c r="A12" s="191" t="s">
        <v>2419</v>
      </c>
      <c r="B12" s="196">
        <v>1600.0</v>
      </c>
      <c r="C12" s="191"/>
    </row>
    <row r="13">
      <c r="A13" s="198" t="s">
        <v>4282</v>
      </c>
      <c r="B13" s="199">
        <f>(B10/1.73)/B12</f>
        <v>54.19075145</v>
      </c>
      <c r="C13" s="191" t="s">
        <v>54</v>
      </c>
    </row>
    <row r="14">
      <c r="A14" s="198" t="s">
        <v>4283</v>
      </c>
      <c r="B14" s="200">
        <f>((B11/1.73)/(B12/(B8/B9)))</f>
        <v>57.80346821</v>
      </c>
      <c r="C14" s="191" t="s">
        <v>54</v>
      </c>
    </row>
    <row r="15">
      <c r="A15" s="191" t="s">
        <v>4284</v>
      </c>
      <c r="B15" s="199">
        <f>0.5*(B10/1.73)/B12</f>
        <v>27.09537572</v>
      </c>
      <c r="C15" s="191" t="s">
        <v>54</v>
      </c>
    </row>
    <row r="16">
      <c r="A16" s="191" t="s">
        <v>4285</v>
      </c>
      <c r="B16" s="201">
        <f>0.5*((B11/1.73)/(B12/(B8/B9)))</f>
        <v>28.9017341</v>
      </c>
      <c r="C16" s="191" t="s">
        <v>54</v>
      </c>
    </row>
    <row r="18">
      <c r="A18" s="193" t="s">
        <v>4276</v>
      </c>
      <c r="B18" s="194"/>
      <c r="C18" s="194"/>
    </row>
    <row r="19">
      <c r="A19" s="195" t="s">
        <v>4286</v>
      </c>
      <c r="B19" s="192"/>
      <c r="C19" s="191"/>
      <c r="M19" s="1" t="s">
        <v>4065</v>
      </c>
    </row>
    <row r="20">
      <c r="A20" s="191" t="s">
        <v>4278</v>
      </c>
      <c r="B20" s="202">
        <v>2000.0</v>
      </c>
      <c r="C20" s="191" t="s">
        <v>56</v>
      </c>
      <c r="M20" s="1" t="s">
        <v>4255</v>
      </c>
    </row>
    <row r="21">
      <c r="A21" s="191" t="s">
        <v>4279</v>
      </c>
      <c r="B21" s="202">
        <v>5.0</v>
      </c>
      <c r="C21" s="191" t="s">
        <v>56</v>
      </c>
      <c r="M21" s="1" t="s">
        <v>4258</v>
      </c>
    </row>
    <row r="22">
      <c r="A22" s="191" t="s">
        <v>4287</v>
      </c>
      <c r="B22" s="202">
        <v>0.5</v>
      </c>
      <c r="C22" s="191" t="s">
        <v>56</v>
      </c>
      <c r="M22" s="1" t="s">
        <v>4259</v>
      </c>
    </row>
    <row r="23">
      <c r="A23" s="191" t="s">
        <v>4288</v>
      </c>
      <c r="B23" s="202">
        <v>0.175</v>
      </c>
      <c r="C23" s="191"/>
    </row>
    <row r="24">
      <c r="A24" s="191"/>
      <c r="B24" s="192"/>
      <c r="C24" s="191"/>
    </row>
    <row r="25">
      <c r="A25" s="191" t="s">
        <v>4289</v>
      </c>
      <c r="B25" s="203">
        <f>120*B23/(((1000/(B22*B20/B21)))-1)</f>
        <v>5.25</v>
      </c>
      <c r="C25" s="191" t="s">
        <v>2482</v>
      </c>
    </row>
  </sheetData>
  <mergeCells count="1">
    <mergeCell ref="A1:C1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 outlineLevelRow="1"/>
  <cols>
    <col customWidth="1" min="1" max="52" width="3.0"/>
  </cols>
  <sheetData>
    <row r="1">
      <c r="A1" s="2" t="s">
        <v>2325</v>
      </c>
      <c r="N1" s="10" t="s">
        <v>2326</v>
      </c>
    </row>
    <row r="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</row>
    <row r="4">
      <c r="B4" s="2" t="s">
        <v>2327</v>
      </c>
    </row>
    <row r="6">
      <c r="C6" s="2" t="s">
        <v>2328</v>
      </c>
    </row>
    <row r="8">
      <c r="C8" s="12"/>
      <c r="D8" s="13"/>
      <c r="E8" s="14" t="s">
        <v>2329</v>
      </c>
      <c r="F8" s="13"/>
      <c r="G8" s="15"/>
      <c r="H8" s="13"/>
      <c r="I8" s="13"/>
      <c r="J8" s="14" t="s">
        <v>2330</v>
      </c>
      <c r="K8" s="13"/>
      <c r="L8" s="15"/>
      <c r="M8" s="13"/>
      <c r="N8" s="14" t="s">
        <v>2331</v>
      </c>
      <c r="O8" s="13"/>
      <c r="P8" s="16"/>
      <c r="R8" s="1" t="s">
        <v>2332</v>
      </c>
      <c r="T8" s="1" t="s">
        <v>2333</v>
      </c>
      <c r="U8" s="17" t="s">
        <v>68</v>
      </c>
      <c r="AB8" s="1" t="s">
        <v>4290</v>
      </c>
      <c r="AC8" s="1" t="s">
        <v>4291</v>
      </c>
      <c r="AG8" s="1"/>
    </row>
    <row r="9">
      <c r="C9" s="16"/>
      <c r="E9">
        <f>AA66</f>
        <v>8.58</v>
      </c>
      <c r="G9" s="19"/>
      <c r="J9">
        <f>AA81</f>
        <v>8.7</v>
      </c>
      <c r="L9" s="19"/>
      <c r="M9" s="16"/>
      <c r="N9" s="31">
        <f>AA88</f>
        <v>4.42</v>
      </c>
      <c r="P9" s="16"/>
      <c r="R9" s="1" t="s">
        <v>2334</v>
      </c>
      <c r="T9" s="1" t="s">
        <v>2333</v>
      </c>
      <c r="U9" s="17" t="s">
        <v>4292</v>
      </c>
      <c r="V9" s="18"/>
      <c r="W9" s="18"/>
      <c r="X9" s="18"/>
      <c r="AB9" s="1" t="s">
        <v>4293</v>
      </c>
      <c r="AC9" s="17" t="s">
        <v>4294</v>
      </c>
    </row>
    <row r="10">
      <c r="B10" s="20" t="s">
        <v>2332</v>
      </c>
      <c r="H10" s="16"/>
      <c r="L10" s="20" t="s">
        <v>2335</v>
      </c>
      <c r="O10" s="20" t="s">
        <v>2336</v>
      </c>
      <c r="R10" s="1" t="s">
        <v>2337</v>
      </c>
      <c r="T10" s="1" t="s">
        <v>2333</v>
      </c>
      <c r="U10" s="17" t="s">
        <v>1229</v>
      </c>
      <c r="V10" s="18"/>
      <c r="W10" s="18"/>
      <c r="X10" s="18"/>
    </row>
    <row r="11">
      <c r="B11" s="21" t="str">
        <f>U8</f>
        <v>SAKETI5</v>
      </c>
      <c r="G11" s="19"/>
      <c r="H11" s="13"/>
      <c r="I11" s="1"/>
      <c r="K11" s="22"/>
      <c r="L11" s="21" t="str">
        <f>U11</f>
        <v>BUNAR5</v>
      </c>
      <c r="O11" s="21" t="str">
        <f>U12</f>
        <v>KRKBTG</v>
      </c>
      <c r="R11" s="1" t="s">
        <v>2335</v>
      </c>
      <c r="T11" s="1" t="s">
        <v>2333</v>
      </c>
      <c r="U11" s="17" t="s">
        <v>4295</v>
      </c>
      <c r="V11" s="18"/>
      <c r="W11" s="18"/>
      <c r="X11" s="18"/>
    </row>
    <row r="12">
      <c r="H12" s="16"/>
      <c r="R12" s="1" t="s">
        <v>2336</v>
      </c>
      <c r="T12" s="1" t="s">
        <v>2333</v>
      </c>
      <c r="U12" s="17" t="s">
        <v>4296</v>
      </c>
      <c r="V12" s="18"/>
      <c r="W12" s="18"/>
      <c r="X12" s="18"/>
    </row>
    <row r="13">
      <c r="G13" s="19"/>
      <c r="I13" s="1"/>
    </row>
    <row r="14">
      <c r="G14" s="19"/>
      <c r="H14" s="13"/>
      <c r="I14" s="14" t="s">
        <v>2338</v>
      </c>
      <c r="J14" s="13"/>
      <c r="K14" s="16"/>
      <c r="R14" s="1" t="s">
        <v>2339</v>
      </c>
      <c r="X14" s="1" t="s">
        <v>2333</v>
      </c>
      <c r="Y14" s="23">
        <v>3000.0</v>
      </c>
      <c r="AC14" s="24" t="s">
        <v>2340</v>
      </c>
      <c r="AD14" s="25">
        <v>1.0</v>
      </c>
    </row>
    <row r="15">
      <c r="H15" s="16"/>
      <c r="I15">
        <f>AA74</f>
        <v>8.7</v>
      </c>
      <c r="K15" s="16"/>
      <c r="R15" s="1" t="s">
        <v>2341</v>
      </c>
      <c r="X15" s="1" t="s">
        <v>2333</v>
      </c>
      <c r="Y15" s="23">
        <v>150000.0</v>
      </c>
      <c r="AC15" s="24" t="s">
        <v>2340</v>
      </c>
      <c r="AD15" s="25">
        <v>100.0</v>
      </c>
    </row>
    <row r="16">
      <c r="G16" s="20" t="s">
        <v>2334</v>
      </c>
      <c r="J16" s="20" t="s">
        <v>2337</v>
      </c>
      <c r="R16" s="1" t="s">
        <v>2342</v>
      </c>
      <c r="X16" s="1" t="s">
        <v>2333</v>
      </c>
      <c r="Y16" s="23">
        <v>15140.0</v>
      </c>
      <c r="AE16" s="20" t="s">
        <v>56</v>
      </c>
    </row>
    <row r="17">
      <c r="F17" s="21" t="str">
        <f>U9</f>
        <v>RKBTG</v>
      </c>
      <c r="K17" s="21" t="str">
        <f>U10</f>
        <v>KOPO</v>
      </c>
      <c r="R17" s="1" t="s">
        <v>2343</v>
      </c>
      <c r="X17" s="1" t="s">
        <v>2333</v>
      </c>
      <c r="Y17" s="23">
        <v>13280.0</v>
      </c>
      <c r="AE17" s="20" t="s">
        <v>56</v>
      </c>
    </row>
    <row r="18">
      <c r="C18" s="2"/>
      <c r="R18" s="1" t="s">
        <v>2344</v>
      </c>
      <c r="X18" s="1" t="s">
        <v>2333</v>
      </c>
      <c r="Y18" s="17">
        <v>12.5</v>
      </c>
      <c r="AB18" s="1" t="s">
        <v>2345</v>
      </c>
    </row>
    <row r="19">
      <c r="C19" s="2"/>
      <c r="R19" s="1" t="s">
        <v>2346</v>
      </c>
      <c r="X19" s="1" t="s">
        <v>2333</v>
      </c>
      <c r="Y19" s="17">
        <v>60.0</v>
      </c>
      <c r="AB19" s="1" t="s">
        <v>2347</v>
      </c>
    </row>
    <row r="20">
      <c r="C20" s="2"/>
      <c r="R20" s="1" t="s">
        <v>2348</v>
      </c>
      <c r="X20" s="1" t="s">
        <v>2333</v>
      </c>
      <c r="Y20" s="23">
        <v>150.0</v>
      </c>
      <c r="AA20" s="20" t="s">
        <v>2340</v>
      </c>
      <c r="AB20" s="25">
        <v>20.0</v>
      </c>
      <c r="AD20" s="1" t="s">
        <v>2349</v>
      </c>
    </row>
    <row r="21">
      <c r="C21" s="2"/>
    </row>
    <row r="22">
      <c r="B22" s="26"/>
      <c r="C22" s="27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7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</row>
    <row r="23">
      <c r="B23" s="26"/>
      <c r="C23" s="28" t="s">
        <v>2350</v>
      </c>
      <c r="W23" s="26"/>
      <c r="X23" s="28" t="s">
        <v>2351</v>
      </c>
      <c r="AR23" s="26"/>
    </row>
    <row r="24">
      <c r="B24" s="26"/>
      <c r="C24" s="1" t="s">
        <v>2352</v>
      </c>
      <c r="G24" s="1" t="s">
        <v>2333</v>
      </c>
      <c r="H24" s="204" t="s">
        <v>582</v>
      </c>
      <c r="W24" s="26"/>
      <c r="X24" s="1" t="s">
        <v>2352</v>
      </c>
      <c r="AB24" s="1" t="s">
        <v>2333</v>
      </c>
      <c r="AC24" s="154" t="s">
        <v>1966</v>
      </c>
      <c r="AR24" s="26"/>
    </row>
    <row r="25">
      <c r="B25" s="26"/>
      <c r="D25" s="1" t="s">
        <v>2353</v>
      </c>
      <c r="H25" s="1" t="s">
        <v>2333</v>
      </c>
      <c r="I25" s="17" t="str">
        <f>vlookup(H24,DB!$T$1:$AZ$1410,4,FALSE)</f>
        <v>OHL-150kV-ZEBRA 2X484.5mm (1620A)</v>
      </c>
      <c r="W25" s="26"/>
      <c r="Y25" s="1" t="s">
        <v>2353</v>
      </c>
      <c r="AC25" s="1" t="s">
        <v>2333</v>
      </c>
      <c r="AD25" s="17" t="str">
        <f>vlookup(AC24,DB!$T$1:$AZ$1410,4,FALSE)</f>
        <v>OHL-150kV-ZEBRA 2X484.5mm (1620A)</v>
      </c>
      <c r="AR25" s="26"/>
    </row>
    <row r="26">
      <c r="B26" s="26"/>
      <c r="D26" s="1" t="s">
        <v>2354</v>
      </c>
      <c r="F26" s="174">
        <v>0.042</v>
      </c>
      <c r="I26" s="1" t="s">
        <v>2355</v>
      </c>
      <c r="L26" s="1" t="s">
        <v>40</v>
      </c>
      <c r="M26" s="174">
        <v>0.2</v>
      </c>
      <c r="P26" s="1" t="s">
        <v>2356</v>
      </c>
      <c r="R26" s="17">
        <v>8.58</v>
      </c>
      <c r="U26" s="1" t="s">
        <v>49</v>
      </c>
      <c r="W26" s="26"/>
      <c r="Y26" s="1" t="s">
        <v>2357</v>
      </c>
      <c r="AA26" s="174">
        <f>vlookup(AC24,DB!$T$1:$AZ$1410,27,FALSE)/(AM26+1E-99)</f>
        <v>0.03469655172</v>
      </c>
      <c r="AE26" s="1" t="s">
        <v>2355</v>
      </c>
      <c r="AK26" s="1" t="s">
        <v>2358</v>
      </c>
      <c r="AM26" s="17">
        <v>8.7</v>
      </c>
      <c r="AP26" s="1" t="s">
        <v>49</v>
      </c>
      <c r="AR26" s="26"/>
    </row>
    <row r="27">
      <c r="B27" s="26"/>
      <c r="D27" s="1" t="s">
        <v>2359</v>
      </c>
      <c r="F27" s="174">
        <v>0.059</v>
      </c>
      <c r="I27" s="1" t="s">
        <v>2355</v>
      </c>
      <c r="L27" s="1" t="s">
        <v>41</v>
      </c>
      <c r="M27" s="174">
        <v>0.421</v>
      </c>
      <c r="P27" s="1" t="s">
        <v>2360</v>
      </c>
      <c r="R27" s="17">
        <f>vlookup(H24,DB!$T$1:$AZ$1410,24,FALSE)*1000</f>
        <v>1620</v>
      </c>
      <c r="U27" s="1" t="s">
        <v>56</v>
      </c>
      <c r="W27" s="26"/>
      <c r="Y27" s="1" t="s">
        <v>2361</v>
      </c>
      <c r="AA27" s="174">
        <f>vlookup(AC24,DB!$T$1:$AZ$1410,28,FALSE)/(AM26+1E-99)</f>
        <v>0.251662069</v>
      </c>
      <c r="AE27" s="1" t="s">
        <v>2355</v>
      </c>
      <c r="AR27" s="26"/>
    </row>
    <row r="28">
      <c r="B28" s="26"/>
      <c r="C28" s="1" t="s">
        <v>2352</v>
      </c>
      <c r="G28" s="1" t="s">
        <v>2333</v>
      </c>
      <c r="H28" s="204"/>
      <c r="W28" s="26"/>
      <c r="X28" s="1" t="s">
        <v>2352</v>
      </c>
      <c r="AB28" s="1" t="s">
        <v>2333</v>
      </c>
      <c r="AC28" s="154"/>
      <c r="AR28" s="26"/>
    </row>
    <row r="29" ht="19.5" customHeight="1">
      <c r="B29" s="26"/>
      <c r="D29" s="1" t="s">
        <v>2362</v>
      </c>
      <c r="H29" s="1" t="s">
        <v>2333</v>
      </c>
      <c r="I29" s="17" t="str">
        <f>if(H28="",, vlookup(H28,DB!$T$1:$AZ$1410,4,FALSE))</f>
        <v/>
      </c>
      <c r="W29" s="26"/>
      <c r="Y29" s="1" t="s">
        <v>2362</v>
      </c>
      <c r="AC29" s="1" t="s">
        <v>2333</v>
      </c>
      <c r="AD29" s="17" t="str">
        <f>if(AC28="",,vlookup(AC28,DB!$T$1:$AZ$1410,4,FALSE))</f>
        <v/>
      </c>
      <c r="AR29" s="26"/>
    </row>
    <row r="30">
      <c r="B30" s="26"/>
      <c r="D30" s="1" t="s">
        <v>2363</v>
      </c>
      <c r="F30" s="174" t="str">
        <f>if(H28="",, vlookup(H28,DB!$T$1:$AZ$1410,27,FALSE)/(R30+1E-99))</f>
        <v/>
      </c>
      <c r="I30" s="1" t="s">
        <v>2355</v>
      </c>
      <c r="L30" s="1" t="s">
        <v>40</v>
      </c>
      <c r="M30" s="174" t="str">
        <f>if(H28="",, (vlookup(H28,DB!$T$1:$AZ$1410,29,FALSE))/(R30+1E-99))</f>
        <v/>
      </c>
      <c r="P30" s="1" t="s">
        <v>2364</v>
      </c>
      <c r="R30" s="17" t="str">
        <f>if(H28="",, vlookup(H28,DB!$T$1:$AZ$1410,14,FALSE))</f>
        <v/>
      </c>
      <c r="U30" s="1" t="s">
        <v>49</v>
      </c>
      <c r="W30" s="26"/>
      <c r="Y30" s="1" t="s">
        <v>2365</v>
      </c>
      <c r="AA30" s="174" t="str">
        <f>if(AC28="",,vlookup(AC28,DB!$T$1:$AZ$1410,27,FALSE)/(AM30+1E-99))</f>
        <v/>
      </c>
      <c r="AE30" s="1" t="s">
        <v>2355</v>
      </c>
      <c r="AK30" s="1" t="s">
        <v>2366</v>
      </c>
      <c r="AM30" s="17" t="str">
        <f>if(AC28="",,vlookup(AC28,DB!$T$1:$AZ$1410,14,FALSE))</f>
        <v/>
      </c>
      <c r="AP30" s="1" t="s">
        <v>49</v>
      </c>
      <c r="AR30" s="26"/>
    </row>
    <row r="31">
      <c r="B31" s="26"/>
      <c r="D31" s="1" t="s">
        <v>2367</v>
      </c>
      <c r="F31" s="174" t="str">
        <f>if(H28="",, vlookup(H28,DB!$T$1:$AZ$1410,28,FALSE)/(R30+1E-99))</f>
        <v/>
      </c>
      <c r="I31" s="1" t="s">
        <v>2355</v>
      </c>
      <c r="L31" s="1" t="s">
        <v>41</v>
      </c>
      <c r="M31" s="174" t="str">
        <f>if(H28="",, (vlookup(H28,DB!$T$1:$AZ$1410,30,FALSE))/(R30+1E-99))</f>
        <v/>
      </c>
      <c r="P31" s="1" t="s">
        <v>2368</v>
      </c>
      <c r="R31" s="17" t="str">
        <f>if(H28="",, vlookup(H28,DB!$T$1:$AZ$1410,24,FALSE)*1000)</f>
        <v/>
      </c>
      <c r="U31" s="1" t="s">
        <v>56</v>
      </c>
      <c r="W31" s="26"/>
      <c r="Y31" s="1" t="s">
        <v>2369</v>
      </c>
      <c r="AA31" s="174" t="str">
        <f>if(AC28="",,vlookup(AC28,DB!$T$1:$AZ$1410,28,FALSE)/(AM30+1E-99))</f>
        <v/>
      </c>
      <c r="AE31" s="1" t="s">
        <v>2355</v>
      </c>
      <c r="AR31" s="26"/>
    </row>
    <row r="32">
      <c r="B32" s="26"/>
      <c r="C32" s="1" t="s">
        <v>2352</v>
      </c>
      <c r="G32" s="1" t="s">
        <v>2333</v>
      </c>
      <c r="H32" s="154"/>
      <c r="W32" s="26"/>
      <c r="X32" s="1" t="s">
        <v>2352</v>
      </c>
      <c r="AB32" s="1" t="s">
        <v>2333</v>
      </c>
      <c r="AC32" s="154"/>
      <c r="AR32" s="26"/>
    </row>
    <row r="33">
      <c r="B33" s="26"/>
      <c r="D33" s="1" t="s">
        <v>2370</v>
      </c>
      <c r="H33" s="1" t="s">
        <v>2333</v>
      </c>
      <c r="I33" s="17" t="str">
        <f>if(H32="",, vlookup(H32,DB!$T$1:$AZ$1410,4,FALSE))</f>
        <v/>
      </c>
      <c r="W33" s="26"/>
      <c r="Y33" s="1" t="s">
        <v>2370</v>
      </c>
      <c r="AC33" s="1" t="s">
        <v>2333</v>
      </c>
      <c r="AD33" s="17" t="str">
        <f>if(AC32="",,vlookup(AC32,DB!$T$1:$AZ$1410,4,FALSE))</f>
        <v/>
      </c>
      <c r="AR33" s="26"/>
    </row>
    <row r="34">
      <c r="B34" s="26"/>
      <c r="D34" s="1" t="s">
        <v>2371</v>
      </c>
      <c r="F34" s="174" t="str">
        <f>if(H32="",, vlookup(H32,DB!$T$1:$AZ$1410,27,FALSE)/(R34+1E-99))</f>
        <v/>
      </c>
      <c r="I34" s="1" t="s">
        <v>2355</v>
      </c>
      <c r="L34" s="1" t="s">
        <v>40</v>
      </c>
      <c r="M34" s="174" t="str">
        <f>if(H32="",, (vlookup(H32,DB!$T$1:$AZ$1410,29,FALSE))/(+1E-99))</f>
        <v/>
      </c>
      <c r="P34" s="1" t="s">
        <v>2372</v>
      </c>
      <c r="R34" s="17" t="str">
        <f>if(H32="",, vlookup(H32,DB!$T$1:$AZ$1410,14,FALSE))</f>
        <v/>
      </c>
      <c r="U34" s="1" t="s">
        <v>49</v>
      </c>
      <c r="W34" s="26"/>
      <c r="Y34" s="1" t="s">
        <v>2373</v>
      </c>
      <c r="AA34" s="174" t="str">
        <f>if(AC32="",,vlookup(AC32,DB!$T$1:$AZ$1410,27,FALSE)/(AM34+1E-99))</f>
        <v/>
      </c>
      <c r="AE34" s="1" t="s">
        <v>2355</v>
      </c>
      <c r="AK34" s="1" t="s">
        <v>2374</v>
      </c>
      <c r="AM34" s="17" t="str">
        <f>if(AC32="",,vlookup(AC32,DB!$T$1:$AZ$1410,14,FALSE))</f>
        <v/>
      </c>
      <c r="AP34" s="1" t="s">
        <v>49</v>
      </c>
      <c r="AR34" s="26"/>
    </row>
    <row r="35">
      <c r="B35" s="26"/>
      <c r="D35" s="1" t="s">
        <v>2375</v>
      </c>
      <c r="F35" s="174" t="str">
        <f>if(H32="",, vlookup(H32,DB!$T$1:$AZ$1410,28,FALSE)/(R34+1E-99))</f>
        <v/>
      </c>
      <c r="I35" s="1" t="s">
        <v>2355</v>
      </c>
      <c r="L35" s="1" t="s">
        <v>41</v>
      </c>
      <c r="M35" s="174" t="str">
        <f>if(H32="",, (vlookup(H32,DB!$T$1:$AZ$1410,30,FALSE))/(R34+1E-99))</f>
        <v/>
      </c>
      <c r="P35" s="1" t="s">
        <v>2376</v>
      </c>
      <c r="R35" s="17" t="str">
        <f>if(H32="",, vlookup(H32,DB!$T$1:$AZ$1410,24,FALSE)*1000)</f>
        <v/>
      </c>
      <c r="U35" s="1" t="s">
        <v>56</v>
      </c>
      <c r="W35" s="26"/>
      <c r="Y35" s="1" t="s">
        <v>2377</v>
      </c>
      <c r="AA35" s="174" t="str">
        <f>if(AC32="",,vlookup(AC32,DB!$T$1:$AZ$1410,28,FALSE)/(AM34+1E-99))</f>
        <v/>
      </c>
      <c r="AE35" s="1" t="s">
        <v>2355</v>
      </c>
      <c r="AR35" s="26"/>
    </row>
    <row r="36"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</row>
    <row r="37">
      <c r="B37" s="26"/>
      <c r="C37" s="28" t="s">
        <v>2378</v>
      </c>
      <c r="W37" s="26"/>
      <c r="X37" s="28" t="s">
        <v>2379</v>
      </c>
      <c r="AR37" s="26"/>
    </row>
    <row r="38">
      <c r="B38" s="26"/>
      <c r="C38" s="1" t="s">
        <v>2352</v>
      </c>
      <c r="G38" s="1" t="s">
        <v>2333</v>
      </c>
      <c r="H38" s="154" t="s">
        <v>1966</v>
      </c>
      <c r="W38" s="26"/>
      <c r="X38" s="1" t="s">
        <v>2352</v>
      </c>
      <c r="AB38" s="1" t="s">
        <v>2333</v>
      </c>
      <c r="AC38" s="154" t="s">
        <v>419</v>
      </c>
      <c r="AR38" s="26"/>
    </row>
    <row r="39">
      <c r="B39" s="26"/>
      <c r="D39" s="1" t="s">
        <v>2353</v>
      </c>
      <c r="H39" s="1" t="s">
        <v>2333</v>
      </c>
      <c r="I39" s="17" t="str">
        <f>vlookup(H38,DB!$T$1:$AZ$1410,4,FALSE)</f>
        <v>OHL-150kV-ZEBRA 2X484.5mm (1620A)</v>
      </c>
      <c r="W39" s="26"/>
      <c r="Y39" s="1" t="s">
        <v>2353</v>
      </c>
      <c r="AC39" s="1" t="s">
        <v>2333</v>
      </c>
      <c r="AD39" s="17" t="str">
        <f>if(AC38="",,vlookup(AC38,DB!$T$1:$AZ$1410,4,FALSE))</f>
        <v>OHL-150kV-ZEBRA 2X484.5mm (1620A)</v>
      </c>
      <c r="AR39" s="26"/>
    </row>
    <row r="40">
      <c r="B40" s="26"/>
      <c r="D40" s="1" t="s">
        <v>2380</v>
      </c>
      <c r="F40" s="174">
        <f>vlookup(H38,DB!$T$1:$AZ$1410,27,FALSE)/(R40+1E-99)</f>
        <v>0.03469655172</v>
      </c>
      <c r="J40" s="1" t="s">
        <v>2355</v>
      </c>
      <c r="P40" s="1" t="s">
        <v>2381</v>
      </c>
      <c r="R40" s="17">
        <v>8.7</v>
      </c>
      <c r="U40" s="1" t="s">
        <v>49</v>
      </c>
      <c r="W40" s="26"/>
      <c r="Y40" s="1" t="s">
        <v>2382</v>
      </c>
      <c r="AA40" s="174">
        <f>if(AC38="",,vlookup(AC38,DB!$T$1:$AZ$1410,27,FALSE)/(AM40+1E-99))</f>
        <v>0.0387</v>
      </c>
      <c r="AE40" s="1" t="s">
        <v>2355</v>
      </c>
      <c r="AK40" s="1" t="s">
        <v>2383</v>
      </c>
      <c r="AM40" s="17">
        <f>if(AC38="",,vlookup(AC38,DB!$T$1:$AZ$1410,14,FALSE))</f>
        <v>4.42</v>
      </c>
      <c r="AP40" s="1" t="s">
        <v>49</v>
      </c>
      <c r="AR40" s="26"/>
    </row>
    <row r="41">
      <c r="B41" s="26"/>
      <c r="D41" s="1" t="s">
        <v>2384</v>
      </c>
      <c r="F41" s="174">
        <f>vlookup(H38,DB!$T$1:$AZ$1410,28,FALSE)/(R40+1E-99)</f>
        <v>0.251662069</v>
      </c>
      <c r="J41" s="1" t="s">
        <v>2355</v>
      </c>
      <c r="W41" s="26"/>
      <c r="Y41" s="1" t="s">
        <v>2385</v>
      </c>
      <c r="AA41" s="174">
        <f>if(AC38="",,vlookup(AC38,DB!$T$1:$AZ$1410,28,FALSE)/(AM40+1E-99))</f>
        <v>0.2807</v>
      </c>
      <c r="AE41" s="1" t="s">
        <v>2355</v>
      </c>
      <c r="AR41" s="26"/>
    </row>
    <row r="42">
      <c r="B42" s="26"/>
      <c r="C42" s="1" t="s">
        <v>2352</v>
      </c>
      <c r="G42" s="1" t="s">
        <v>2333</v>
      </c>
      <c r="H42" s="154"/>
      <c r="W42" s="26"/>
      <c r="X42" s="1" t="s">
        <v>2352</v>
      </c>
      <c r="AB42" s="1" t="s">
        <v>2333</v>
      </c>
      <c r="AC42" s="154"/>
      <c r="AR42" s="26"/>
    </row>
    <row r="43">
      <c r="B43" s="26"/>
      <c r="D43" s="1" t="s">
        <v>2362</v>
      </c>
      <c r="H43" s="1" t="s">
        <v>2333</v>
      </c>
      <c r="I43" s="17" t="str">
        <f>if(H42="",, vlookup(H42,DB!$T$1:$AZ$1410,4,FALSE))</f>
        <v/>
      </c>
      <c r="W43" s="26"/>
      <c r="Y43" s="1" t="s">
        <v>2362</v>
      </c>
      <c r="AC43" s="1" t="s">
        <v>2333</v>
      </c>
      <c r="AD43" s="17" t="str">
        <f>if(AC42="",,vlookup(AC42,DB!$T$1:$AZ$1410,4,FALSE))</f>
        <v/>
      </c>
      <c r="AR43" s="26"/>
    </row>
    <row r="44">
      <c r="B44" s="26"/>
      <c r="D44" s="1" t="s">
        <v>2386</v>
      </c>
      <c r="F44" s="174" t="str">
        <f>if(H42="",, vlookup(H42,DB!$T$1:$AZ$1410,27,FALSE)/(R44+1E-99))</f>
        <v/>
      </c>
      <c r="J44" s="1" t="s">
        <v>2355</v>
      </c>
      <c r="P44" s="1" t="s">
        <v>2387</v>
      </c>
      <c r="R44" s="17" t="str">
        <f>if(H42="",, vlookup(H42,DB!$T$1:$AZ$1410,14,FALSE))</f>
        <v/>
      </c>
      <c r="U44" s="1" t="s">
        <v>49</v>
      </c>
      <c r="W44" s="26"/>
      <c r="Y44" s="1" t="s">
        <v>2388</v>
      </c>
      <c r="AA44" s="174" t="str">
        <f>if(AC42="",,vlookup(AC42,DB!$T$1:$AZ$1410,27,FALSE)/(AM44+1E-99))</f>
        <v/>
      </c>
      <c r="AE44" s="1" t="s">
        <v>2355</v>
      </c>
      <c r="AK44" s="1" t="s">
        <v>2389</v>
      </c>
      <c r="AM44" s="17" t="str">
        <f>if(AC42="",,vlookup(AC42,DB!$T$1:$AZ$1410,14,FALSE))</f>
        <v/>
      </c>
      <c r="AP44" s="1" t="s">
        <v>49</v>
      </c>
      <c r="AR44" s="26"/>
    </row>
    <row r="45">
      <c r="B45" s="26"/>
      <c r="D45" s="1" t="s">
        <v>2390</v>
      </c>
      <c r="F45" s="174" t="str">
        <f>if(H42="",, vlookup(H42,DB!$T$1:$AZ$1410,28,FALSE)/(R44+1E-99))</f>
        <v/>
      </c>
      <c r="J45" s="1" t="s">
        <v>2355</v>
      </c>
      <c r="W45" s="26"/>
      <c r="Y45" s="1" t="s">
        <v>2391</v>
      </c>
      <c r="AA45" s="174" t="str">
        <f>if(AC42="",,vlookup(AC42,DB!$T$1:$AZ$1410,28,FALSE)/(AM44+1E-99))</f>
        <v/>
      </c>
      <c r="AE45" s="1" t="s">
        <v>2355</v>
      </c>
      <c r="AR45" s="26"/>
    </row>
    <row r="46">
      <c r="B46" s="26"/>
      <c r="C46" s="1" t="s">
        <v>2352</v>
      </c>
      <c r="G46" s="1" t="s">
        <v>2333</v>
      </c>
      <c r="H46" s="154"/>
      <c r="W46" s="26"/>
      <c r="X46" s="1" t="s">
        <v>2352</v>
      </c>
      <c r="AB46" s="1" t="s">
        <v>2333</v>
      </c>
      <c r="AC46" s="154"/>
      <c r="AR46" s="26"/>
    </row>
    <row r="47">
      <c r="B47" s="26"/>
      <c r="D47" s="1" t="s">
        <v>2370</v>
      </c>
      <c r="H47" s="1" t="s">
        <v>2333</v>
      </c>
      <c r="I47" s="17" t="str">
        <f>if(H46="",, vlookup(H46,DB!$T$1:$AZ$1410,4,FALSE))</f>
        <v/>
      </c>
      <c r="W47" s="26"/>
      <c r="Y47" s="1" t="s">
        <v>2370</v>
      </c>
      <c r="AC47" s="1" t="s">
        <v>2333</v>
      </c>
      <c r="AD47" s="17" t="str">
        <f>if(AC46="",,vlookup(AC46,DB!$T$1:$AZ$1410,4,FALSE))</f>
        <v/>
      </c>
      <c r="AR47" s="26"/>
    </row>
    <row r="48">
      <c r="B48" s="26"/>
      <c r="D48" s="1" t="s">
        <v>2392</v>
      </c>
      <c r="F48" s="174" t="str">
        <f>if(H46="",,vlookup(H46,DB!$T$1:$AZ$1410,27,FALSE)/(R48+1E-99))</f>
        <v/>
      </c>
      <c r="J48" s="1" t="s">
        <v>2355</v>
      </c>
      <c r="P48" s="1" t="s">
        <v>2393</v>
      </c>
      <c r="R48" s="17" t="str">
        <f>if(H46="",,vlookup(H46,DB!$T$1:$AZ$1410,14,FALSE))</f>
        <v/>
      </c>
      <c r="U48" s="1" t="s">
        <v>49</v>
      </c>
      <c r="W48" s="26"/>
      <c r="Y48" s="1" t="s">
        <v>2394</v>
      </c>
      <c r="AA48" s="174" t="str">
        <f>if(AC46="",,vlookup(AC46,DB!$T$1:$AZ$1410,27,FALSE)/(AM48+1E-99))</f>
        <v/>
      </c>
      <c r="AE48" s="1" t="s">
        <v>2355</v>
      </c>
      <c r="AK48" s="1" t="s">
        <v>2395</v>
      </c>
      <c r="AM48" s="17" t="str">
        <f>if(AC46="",,vlookup(AC46,DB!$T$1:$AZ$1410,14,FALSE))</f>
        <v/>
      </c>
      <c r="AP48" s="1" t="s">
        <v>49</v>
      </c>
      <c r="AR48" s="26"/>
    </row>
    <row r="49">
      <c r="B49" s="26"/>
      <c r="D49" s="1" t="s">
        <v>2396</v>
      </c>
      <c r="F49" s="174" t="str">
        <f>if(H46="",,vlookup(H46,DB!$T$1:$AZ$1410,28,FALSE)/(R48+1E-99))</f>
        <v/>
      </c>
      <c r="J49" s="1" t="s">
        <v>2355</v>
      </c>
      <c r="W49" s="26"/>
      <c r="Y49" s="1" t="s">
        <v>2397</v>
      </c>
      <c r="AA49" s="174" t="str">
        <f>if(AC46="",,vlookup(AC46,DB!$T$1:$AZ$1410,28,FALSE)/(AM48+1E-99))</f>
        <v/>
      </c>
      <c r="AE49" s="1" t="s">
        <v>2355</v>
      </c>
      <c r="AR49" s="26"/>
    </row>
    <row r="50"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</row>
    <row r="51" collapsed="1"/>
    <row r="52" hidden="1" outlineLevel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</row>
    <row r="53" hidden="1" outlineLevel="1">
      <c r="A53" s="11"/>
      <c r="B53" s="2" t="s">
        <v>2398</v>
      </c>
      <c r="AZ53" s="11"/>
    </row>
    <row r="54" hidden="1" outlineLevel="1">
      <c r="A54" s="11"/>
      <c r="AZ54" s="11"/>
    </row>
    <row r="55" hidden="1" outlineLevel="1">
      <c r="A55" s="11"/>
      <c r="C55" s="2" t="s">
        <v>2399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AZ55" s="11"/>
    </row>
    <row r="56" hidden="1" outlineLevel="1">
      <c r="A56" s="11"/>
      <c r="C56" s="1" t="s">
        <v>2400</v>
      </c>
      <c r="E56" s="10" t="s">
        <v>2401</v>
      </c>
      <c r="F56" s="31">
        <f>vlookup(H24,DB!$T$1:$AZ$1410,29,FALSE)</f>
        <v>1.5096</v>
      </c>
      <c r="J56" s="32" t="s">
        <v>54</v>
      </c>
      <c r="K56" s="31"/>
      <c r="L56" s="31"/>
      <c r="M56" s="32" t="s">
        <v>2402</v>
      </c>
      <c r="N56" s="31"/>
      <c r="O56" s="33" t="s">
        <v>2401</v>
      </c>
      <c r="P56" s="31">
        <f>vlookup(H24,DB!$T$1:$AZ$1410,30,FALSE)</f>
        <v>6.7368</v>
      </c>
      <c r="T56" s="1" t="s">
        <v>54</v>
      </c>
      <c r="AZ56" s="11"/>
    </row>
    <row r="57" hidden="1" outlineLevel="1">
      <c r="A57" s="11"/>
      <c r="C57" s="1" t="s">
        <v>2403</v>
      </c>
      <c r="E57" s="10" t="s">
        <v>2401</v>
      </c>
      <c r="F57" s="31" t="str">
        <f>if(H28="",, vlookup(H28,DB!$T$1:$AZ$1410,29,FALSE))</f>
        <v/>
      </c>
      <c r="J57" s="32" t="s">
        <v>54</v>
      </c>
      <c r="K57" s="31"/>
      <c r="L57" s="31"/>
      <c r="M57" s="32" t="s">
        <v>2404</v>
      </c>
      <c r="N57" s="31"/>
      <c r="O57" s="33" t="s">
        <v>2401</v>
      </c>
      <c r="P57" s="31" t="str">
        <f>if(H28="",, vlookup(H28,DB!$T$1:$AZ$1410,30,FALSE))</f>
        <v/>
      </c>
      <c r="T57" s="1" t="s">
        <v>54</v>
      </c>
      <c r="AZ57" s="11"/>
    </row>
    <row r="58" hidden="1" outlineLevel="1">
      <c r="A58" s="11"/>
      <c r="C58" s="14" t="s">
        <v>2405</v>
      </c>
      <c r="D58" s="13"/>
      <c r="E58" s="34" t="s">
        <v>2401</v>
      </c>
      <c r="F58" s="35" t="str">
        <f>if(H32="",, vlookup(H32,DB!$T$1:$AZ$1410,29,FALSE))</f>
        <v/>
      </c>
      <c r="G58" s="13"/>
      <c r="H58" s="13"/>
      <c r="I58" s="13"/>
      <c r="J58" s="36" t="s">
        <v>54</v>
      </c>
      <c r="K58" s="35"/>
      <c r="L58" s="35"/>
      <c r="M58" s="36" t="s">
        <v>2406</v>
      </c>
      <c r="N58" s="35"/>
      <c r="O58" s="37" t="s">
        <v>2401</v>
      </c>
      <c r="P58" s="35" t="str">
        <f>if(H32="",, vlookup(H32,DB!$T$1:$AZ$1410,30,FALSE))</f>
        <v/>
      </c>
      <c r="Q58" s="13"/>
      <c r="R58" s="13"/>
      <c r="S58" s="13"/>
      <c r="T58" s="14" t="s">
        <v>54</v>
      </c>
      <c r="U58" s="13"/>
      <c r="V58" s="38" t="s">
        <v>2407</v>
      </c>
      <c r="AZ58" s="11"/>
    </row>
    <row r="59" hidden="1" outlineLevel="1">
      <c r="A59" s="11"/>
      <c r="C59" s="1" t="s">
        <v>2408</v>
      </c>
      <c r="E59" s="10" t="s">
        <v>2401</v>
      </c>
      <c r="F59" s="31">
        <f>SUM(F56:I58)</f>
        <v>1.5096</v>
      </c>
      <c r="J59" s="1" t="s">
        <v>54</v>
      </c>
      <c r="M59" s="1" t="s">
        <v>2406</v>
      </c>
      <c r="O59" s="10" t="s">
        <v>2401</v>
      </c>
      <c r="P59" s="31">
        <f>SUM(P56:S58)</f>
        <v>6.7368</v>
      </c>
      <c r="T59" s="1" t="s">
        <v>54</v>
      </c>
      <c r="AZ59" s="11"/>
    </row>
    <row r="60" hidden="1" outlineLevel="1">
      <c r="A60" s="11"/>
      <c r="C60" s="1" t="s">
        <v>2409</v>
      </c>
      <c r="E60" s="10" t="s">
        <v>2401</v>
      </c>
      <c r="F60" s="39" t="str">
        <f>COMPLEX(F59,P59)</f>
        <v>1.5096+6.7368i</v>
      </c>
      <c r="T60" s="1" t="s">
        <v>54</v>
      </c>
      <c r="X60" s="1" t="s">
        <v>2410</v>
      </c>
      <c r="Z60" s="10" t="s">
        <v>2401</v>
      </c>
      <c r="AA60" s="31">
        <f>imabs(F60)</f>
        <v>6.903866047</v>
      </c>
      <c r="AE60" s="1" t="s">
        <v>54</v>
      </c>
      <c r="AZ60" s="11"/>
    </row>
    <row r="61" hidden="1" outlineLevel="1">
      <c r="A61" s="11"/>
      <c r="X61" s="1" t="s">
        <v>2411</v>
      </c>
      <c r="Z61" s="10" t="s">
        <v>2401</v>
      </c>
      <c r="AA61" s="31">
        <f>degrees(atan((imaginary(F60))/(IMREAL(F60))))</f>
        <v>77.36965393</v>
      </c>
      <c r="AE61" s="1" t="s">
        <v>2412</v>
      </c>
      <c r="AZ61" s="11"/>
    </row>
    <row r="62" hidden="1" outlineLevel="1">
      <c r="A62" s="11"/>
      <c r="AZ62" s="11"/>
    </row>
    <row r="63" hidden="1" outlineLevel="1">
      <c r="A63" s="11"/>
      <c r="C63" s="1" t="s">
        <v>2413</v>
      </c>
      <c r="E63" s="10" t="s">
        <v>2401</v>
      </c>
      <c r="F63" s="31">
        <f>F26*R26</f>
        <v>0.36036</v>
      </c>
      <c r="J63" s="32" t="s">
        <v>54</v>
      </c>
      <c r="K63" s="31"/>
      <c r="L63" s="31"/>
      <c r="M63" s="32" t="s">
        <v>2414</v>
      </c>
      <c r="N63" s="31"/>
      <c r="O63" s="33" t="s">
        <v>2401</v>
      </c>
      <c r="P63" s="31">
        <f>F27*R26</f>
        <v>0.50622</v>
      </c>
      <c r="T63" s="1" t="s">
        <v>54</v>
      </c>
      <c r="AH63" t="str">
        <f>IMAGE(F67)</f>
        <v/>
      </c>
      <c r="AZ63" s="11"/>
    </row>
    <row r="64" hidden="1" outlineLevel="1">
      <c r="A64" s="11"/>
      <c r="C64" s="1" t="s">
        <v>2415</v>
      </c>
      <c r="E64" s="10" t="s">
        <v>2401</v>
      </c>
      <c r="F64" s="31">
        <f>F30*R30</f>
        <v>0</v>
      </c>
      <c r="J64" s="32" t="s">
        <v>54</v>
      </c>
      <c r="K64" s="31"/>
      <c r="L64" s="31"/>
      <c r="M64" s="32" t="s">
        <v>2416</v>
      </c>
      <c r="N64" s="31"/>
      <c r="O64" s="33" t="s">
        <v>2401</v>
      </c>
      <c r="P64" s="31">
        <f>F31*R30</f>
        <v>0</v>
      </c>
      <c r="T64" s="1" t="s">
        <v>54</v>
      </c>
      <c r="AZ64" s="11"/>
    </row>
    <row r="65" hidden="1" outlineLevel="1">
      <c r="A65" s="11"/>
      <c r="C65" s="14" t="s">
        <v>2417</v>
      </c>
      <c r="D65" s="13"/>
      <c r="E65" s="34" t="s">
        <v>2401</v>
      </c>
      <c r="F65" s="35">
        <f>F34*R34</f>
        <v>0</v>
      </c>
      <c r="G65" s="13"/>
      <c r="H65" s="13"/>
      <c r="I65" s="13"/>
      <c r="J65" s="36" t="s">
        <v>54</v>
      </c>
      <c r="K65" s="35"/>
      <c r="L65" s="35"/>
      <c r="M65" s="36" t="s">
        <v>2418</v>
      </c>
      <c r="N65" s="35"/>
      <c r="O65" s="37" t="s">
        <v>2401</v>
      </c>
      <c r="P65" s="35">
        <f>F35*R34</f>
        <v>0</v>
      </c>
      <c r="Q65" s="13"/>
      <c r="R65" s="13"/>
      <c r="S65" s="13"/>
      <c r="T65" s="14" t="s">
        <v>54</v>
      </c>
      <c r="U65" s="13"/>
      <c r="V65" s="38" t="s">
        <v>2407</v>
      </c>
      <c r="X65" s="1" t="s">
        <v>2419</v>
      </c>
      <c r="Z65" s="10" t="s">
        <v>2401</v>
      </c>
      <c r="AA65">
        <f>MIN(R27,R31,R35)</f>
        <v>1620</v>
      </c>
      <c r="AE65" s="1" t="s">
        <v>2420</v>
      </c>
      <c r="AZ65" s="11"/>
    </row>
    <row r="66" hidden="1" outlineLevel="1">
      <c r="A66" s="11"/>
      <c r="C66" s="1" t="s">
        <v>2421</v>
      </c>
      <c r="E66" s="10" t="s">
        <v>2401</v>
      </c>
      <c r="F66" s="31">
        <f>SUM(F63:I65)</f>
        <v>0.36036</v>
      </c>
      <c r="J66" s="32" t="s">
        <v>54</v>
      </c>
      <c r="K66" s="31"/>
      <c r="L66" s="31"/>
      <c r="M66" s="32" t="s">
        <v>2418</v>
      </c>
      <c r="N66" s="31"/>
      <c r="O66" s="33" t="s">
        <v>2401</v>
      </c>
      <c r="P66" s="31">
        <f>SUM(P63:S65)</f>
        <v>0.50622</v>
      </c>
      <c r="T66" s="1" t="s">
        <v>54</v>
      </c>
      <c r="X66" s="1" t="s">
        <v>2422</v>
      </c>
      <c r="Z66" s="10" t="s">
        <v>2401</v>
      </c>
      <c r="AA66">
        <f>R26+R30+R34</f>
        <v>8.58</v>
      </c>
      <c r="AE66" s="1" t="s">
        <v>2423</v>
      </c>
      <c r="AZ66" s="11"/>
    </row>
    <row r="67" hidden="1" outlineLevel="1">
      <c r="A67" s="11"/>
      <c r="C67" s="1" t="s">
        <v>2424</v>
      </c>
      <c r="E67" s="10" t="s">
        <v>2401</v>
      </c>
      <c r="F67" s="39" t="str">
        <f>COMPLEX(F66,P66)</f>
        <v>0.36036+0.50622i</v>
      </c>
      <c r="T67" s="1" t="s">
        <v>54</v>
      </c>
      <c r="X67" s="1" t="s">
        <v>2425</v>
      </c>
      <c r="Z67" s="10" t="s">
        <v>2401</v>
      </c>
      <c r="AA67" s="31">
        <f>imabs(F67)</f>
        <v>0.6213839538</v>
      </c>
      <c r="AE67" s="1" t="s">
        <v>54</v>
      </c>
      <c r="AZ67" s="11"/>
    </row>
    <row r="68" hidden="1" outlineLevel="1">
      <c r="A68" s="11"/>
      <c r="X68" s="1" t="s">
        <v>2411</v>
      </c>
      <c r="Z68" s="10" t="s">
        <v>2401</v>
      </c>
      <c r="AA68" s="31">
        <f>degrees(atan((imaginary(F67))/(IMREAL(F67))))</f>
        <v>54.55428967</v>
      </c>
      <c r="AE68" s="1" t="s">
        <v>2412</v>
      </c>
      <c r="AZ68" s="11"/>
    </row>
    <row r="69" hidden="1" outlineLevel="1">
      <c r="A69" s="11"/>
      <c r="AZ69" s="11"/>
    </row>
    <row r="70" hidden="1" outlineLevel="1">
      <c r="A70" s="11"/>
      <c r="C70" s="2" t="s">
        <v>2426</v>
      </c>
      <c r="AZ70" s="11"/>
    </row>
    <row r="71" hidden="1" outlineLevel="1">
      <c r="A71" s="11"/>
      <c r="C71" s="1" t="s">
        <v>2427</v>
      </c>
      <c r="E71" s="10" t="s">
        <v>2401</v>
      </c>
      <c r="F71" s="31">
        <f>F40*R40</f>
        <v>0.30186</v>
      </c>
      <c r="J71" s="32" t="s">
        <v>54</v>
      </c>
      <c r="K71" s="31"/>
      <c r="L71" s="31"/>
      <c r="M71" s="32" t="s">
        <v>2428</v>
      </c>
      <c r="N71" s="31"/>
      <c r="O71" s="33" t="s">
        <v>2401</v>
      </c>
      <c r="P71" s="31">
        <f>F41*R40</f>
        <v>2.18946</v>
      </c>
      <c r="T71" s="1" t="s">
        <v>54</v>
      </c>
      <c r="AZ71" s="11"/>
    </row>
    <row r="72" hidden="1" outlineLevel="1">
      <c r="A72" s="11"/>
      <c r="C72" s="1" t="s">
        <v>2429</v>
      </c>
      <c r="E72" s="10" t="s">
        <v>2401</v>
      </c>
      <c r="F72" s="31">
        <f>F44*R44</f>
        <v>0</v>
      </c>
      <c r="J72" s="32" t="s">
        <v>54</v>
      </c>
      <c r="K72" s="31"/>
      <c r="L72" s="31"/>
      <c r="M72" s="32" t="s">
        <v>2430</v>
      </c>
      <c r="N72" s="31"/>
      <c r="O72" s="33" t="s">
        <v>2401</v>
      </c>
      <c r="P72" s="31">
        <f>F45*R44</f>
        <v>0</v>
      </c>
      <c r="T72" s="1" t="s">
        <v>54</v>
      </c>
      <c r="AZ72" s="11"/>
    </row>
    <row r="73" hidden="1" outlineLevel="1">
      <c r="A73" s="11"/>
      <c r="C73" s="14" t="s">
        <v>2431</v>
      </c>
      <c r="D73" s="13"/>
      <c r="E73" s="34" t="s">
        <v>2401</v>
      </c>
      <c r="F73" s="35">
        <f>F48*R48</f>
        <v>0</v>
      </c>
      <c r="G73" s="13"/>
      <c r="H73" s="13"/>
      <c r="I73" s="13"/>
      <c r="J73" s="36" t="s">
        <v>54</v>
      </c>
      <c r="K73" s="35"/>
      <c r="L73" s="35"/>
      <c r="M73" s="36" t="s">
        <v>2432</v>
      </c>
      <c r="N73" s="35"/>
      <c r="O73" s="37" t="s">
        <v>2401</v>
      </c>
      <c r="P73" s="35">
        <f>F49*R48</f>
        <v>0</v>
      </c>
      <c r="Q73" s="13"/>
      <c r="R73" s="13"/>
      <c r="S73" s="13"/>
      <c r="T73" s="14" t="s">
        <v>54</v>
      </c>
      <c r="U73" s="13"/>
      <c r="V73" s="38" t="s">
        <v>2407</v>
      </c>
      <c r="AZ73" s="11"/>
    </row>
    <row r="74" hidden="1" outlineLevel="1">
      <c r="A74" s="11"/>
      <c r="C74" s="1" t="s">
        <v>2433</v>
      </c>
      <c r="E74" s="10" t="s">
        <v>2401</v>
      </c>
      <c r="F74" s="31">
        <f>SUM(F71:I73)</f>
        <v>0.30186</v>
      </c>
      <c r="J74" s="32" t="s">
        <v>54</v>
      </c>
      <c r="K74" s="31"/>
      <c r="L74" s="31"/>
      <c r="M74" s="32" t="s">
        <v>2432</v>
      </c>
      <c r="N74" s="31"/>
      <c r="O74" s="33" t="s">
        <v>2401</v>
      </c>
      <c r="P74" s="31">
        <f>SUM(P71:S73)</f>
        <v>2.18946</v>
      </c>
      <c r="T74" s="1" t="s">
        <v>54</v>
      </c>
      <c r="X74" s="1" t="s">
        <v>2434</v>
      </c>
      <c r="Z74" s="10" t="s">
        <v>2401</v>
      </c>
      <c r="AA74">
        <f>R40+R44+R48</f>
        <v>8.7</v>
      </c>
      <c r="AE74" s="1" t="s">
        <v>2423</v>
      </c>
      <c r="AZ74" s="11"/>
    </row>
    <row r="75" hidden="1" outlineLevel="1">
      <c r="A75" s="11"/>
      <c r="C75" s="1" t="s">
        <v>2435</v>
      </c>
      <c r="E75" s="10" t="s">
        <v>2401</v>
      </c>
      <c r="F75" s="39" t="str">
        <f>COMPLEX(F74,P74)</f>
        <v>0.30186+2.18946i</v>
      </c>
      <c r="T75" s="1" t="s">
        <v>54</v>
      </c>
      <c r="X75" s="1" t="s">
        <v>2436</v>
      </c>
      <c r="Z75" s="10" t="s">
        <v>2401</v>
      </c>
      <c r="AA75" s="31">
        <f>imabs(F75)</f>
        <v>2.210170706</v>
      </c>
      <c r="AE75" s="1" t="s">
        <v>54</v>
      </c>
      <c r="AZ75" s="11"/>
    </row>
    <row r="76" hidden="1" outlineLevel="1">
      <c r="A76" s="11"/>
      <c r="AZ76" s="11"/>
    </row>
    <row r="77" hidden="1" outlineLevel="1">
      <c r="A77" s="11"/>
      <c r="C77" s="2" t="s">
        <v>2437</v>
      </c>
      <c r="AZ77" s="11"/>
    </row>
    <row r="78" hidden="1" outlineLevel="1">
      <c r="A78" s="11"/>
      <c r="C78" s="1" t="s">
        <v>2438</v>
      </c>
      <c r="E78" s="10" t="s">
        <v>2401</v>
      </c>
      <c r="F78">
        <f>AA26*AM26</f>
        <v>0.30186</v>
      </c>
      <c r="J78" s="1" t="s">
        <v>54</v>
      </c>
      <c r="M78" s="1" t="s">
        <v>2439</v>
      </c>
      <c r="O78" s="10" t="s">
        <v>2401</v>
      </c>
      <c r="P78">
        <f>AA27*AM26</f>
        <v>2.18946</v>
      </c>
      <c r="T78" s="1" t="s">
        <v>54</v>
      </c>
      <c r="AZ78" s="11"/>
    </row>
    <row r="79" hidden="1" outlineLevel="1">
      <c r="A79" s="11"/>
      <c r="C79" s="1" t="s">
        <v>2440</v>
      </c>
      <c r="E79" s="10" t="s">
        <v>2401</v>
      </c>
      <c r="F79">
        <f>AA30*AM30</f>
        <v>0</v>
      </c>
      <c r="J79" s="1" t="s">
        <v>54</v>
      </c>
      <c r="M79" s="1" t="s">
        <v>2441</v>
      </c>
      <c r="O79" s="10" t="s">
        <v>2401</v>
      </c>
      <c r="P79">
        <f>AA31*AM30</f>
        <v>0</v>
      </c>
      <c r="T79" s="1" t="s">
        <v>54</v>
      </c>
      <c r="AZ79" s="11"/>
    </row>
    <row r="80" hidden="1" outlineLevel="1">
      <c r="A80" s="11"/>
      <c r="C80" s="14" t="s">
        <v>2442</v>
      </c>
      <c r="D80" s="13"/>
      <c r="E80" s="34" t="s">
        <v>2401</v>
      </c>
      <c r="F80" s="13">
        <f>AA34*AM34</f>
        <v>0</v>
      </c>
      <c r="G80" s="13"/>
      <c r="H80" s="13"/>
      <c r="I80" s="13"/>
      <c r="J80" s="14" t="s">
        <v>54</v>
      </c>
      <c r="K80" s="13"/>
      <c r="L80" s="13"/>
      <c r="M80" s="14" t="s">
        <v>2443</v>
      </c>
      <c r="N80" s="13"/>
      <c r="O80" s="34" t="s">
        <v>2401</v>
      </c>
      <c r="P80" s="13">
        <f>AA35*AM34</f>
        <v>0</v>
      </c>
      <c r="Q80" s="13"/>
      <c r="R80" s="13"/>
      <c r="S80" s="13"/>
      <c r="T80" s="14" t="s">
        <v>54</v>
      </c>
      <c r="U80" s="13"/>
      <c r="V80" s="38" t="s">
        <v>2407</v>
      </c>
      <c r="AZ80" s="11"/>
    </row>
    <row r="81" hidden="1" outlineLevel="1">
      <c r="A81" s="11"/>
      <c r="C81" s="1" t="s">
        <v>2444</v>
      </c>
      <c r="E81" s="10" t="s">
        <v>2401</v>
      </c>
      <c r="F81">
        <f>SUM(F78:I80)</f>
        <v>0.30186</v>
      </c>
      <c r="J81" s="1" t="s">
        <v>54</v>
      </c>
      <c r="M81" s="1" t="s">
        <v>2443</v>
      </c>
      <c r="O81" s="10" t="s">
        <v>2401</v>
      </c>
      <c r="P81">
        <f>SUM(P78:S80)</f>
        <v>2.18946</v>
      </c>
      <c r="T81" s="1" t="s">
        <v>54</v>
      </c>
      <c r="X81" s="1" t="s">
        <v>2445</v>
      </c>
      <c r="Z81" s="10" t="s">
        <v>2401</v>
      </c>
      <c r="AA81">
        <f>AM26+AM30+AM34</f>
        <v>8.7</v>
      </c>
      <c r="AE81" s="1" t="s">
        <v>2423</v>
      </c>
      <c r="AZ81" s="11"/>
    </row>
    <row r="82" hidden="1" outlineLevel="1">
      <c r="A82" s="11"/>
      <c r="C82" s="1" t="s">
        <v>2446</v>
      </c>
      <c r="E82" s="10" t="s">
        <v>2401</v>
      </c>
      <c r="F82" s="41" t="str">
        <f>COMPLEX(F81,P81)</f>
        <v>0.30186+2.18946i</v>
      </c>
      <c r="T82" s="1" t="s">
        <v>54</v>
      </c>
      <c r="X82" s="1" t="s">
        <v>2447</v>
      </c>
      <c r="Z82" s="10" t="s">
        <v>2401</v>
      </c>
      <c r="AA82">
        <f>imabs(F82)</f>
        <v>2.210170706</v>
      </c>
      <c r="AE82" s="1" t="s">
        <v>54</v>
      </c>
      <c r="AZ82" s="11"/>
    </row>
    <row r="83" hidden="1" outlineLevel="1">
      <c r="A83" s="11"/>
      <c r="AZ83" s="11"/>
    </row>
    <row r="84" hidden="1" outlineLevel="1">
      <c r="A84" s="11"/>
      <c r="C84" s="2" t="s">
        <v>2448</v>
      </c>
      <c r="AZ84" s="11"/>
    </row>
    <row r="85" hidden="1" outlineLevel="1">
      <c r="A85" s="11"/>
      <c r="C85" s="1" t="s">
        <v>2449</v>
      </c>
      <c r="E85" s="10" t="s">
        <v>2401</v>
      </c>
      <c r="F85" s="31">
        <f>AA40*AM40</f>
        <v>0.171054</v>
      </c>
      <c r="J85" s="32" t="s">
        <v>54</v>
      </c>
      <c r="K85" s="31"/>
      <c r="L85" s="31"/>
      <c r="M85" s="32" t="s">
        <v>2450</v>
      </c>
      <c r="N85" s="31"/>
      <c r="O85" s="33" t="s">
        <v>2401</v>
      </c>
      <c r="P85" s="31">
        <f>AA41*AM40</f>
        <v>1.240694</v>
      </c>
      <c r="T85" s="32" t="s">
        <v>54</v>
      </c>
      <c r="U85" s="31"/>
      <c r="V85" s="31"/>
      <c r="W85" s="31"/>
      <c r="X85" s="31"/>
      <c r="Y85" s="31"/>
      <c r="Z85" s="31"/>
      <c r="AA85" s="31"/>
      <c r="AB85" s="31"/>
      <c r="AC85" s="31"/>
      <c r="AD85" s="31"/>
      <c r="AZ85" s="11"/>
    </row>
    <row r="86" hidden="1" outlineLevel="1">
      <c r="A86" s="11"/>
      <c r="C86" s="1" t="s">
        <v>2451</v>
      </c>
      <c r="E86" s="10" t="s">
        <v>2401</v>
      </c>
      <c r="F86" s="31">
        <f>AA44*AM44</f>
        <v>0</v>
      </c>
      <c r="J86" s="32" t="s">
        <v>54</v>
      </c>
      <c r="K86" s="31"/>
      <c r="L86" s="31"/>
      <c r="M86" s="32" t="s">
        <v>2452</v>
      </c>
      <c r="N86" s="31"/>
      <c r="O86" s="33" t="s">
        <v>2401</v>
      </c>
      <c r="P86" s="31">
        <f>AA45*AM44</f>
        <v>0</v>
      </c>
      <c r="T86" s="32" t="s">
        <v>54</v>
      </c>
      <c r="U86" s="31"/>
      <c r="V86" s="31"/>
      <c r="W86" s="31"/>
      <c r="X86" s="31"/>
      <c r="Y86" s="31"/>
      <c r="Z86" s="31"/>
      <c r="AA86" s="31"/>
      <c r="AB86" s="31"/>
      <c r="AC86" s="31"/>
      <c r="AD86" s="31"/>
      <c r="AZ86" s="11"/>
    </row>
    <row r="87" hidden="1" outlineLevel="1">
      <c r="A87" s="11"/>
      <c r="C87" s="14" t="s">
        <v>2453</v>
      </c>
      <c r="D87" s="13"/>
      <c r="E87" s="34" t="s">
        <v>2401</v>
      </c>
      <c r="F87" s="35">
        <f>AA48*AM48</f>
        <v>0</v>
      </c>
      <c r="G87" s="13"/>
      <c r="H87" s="13"/>
      <c r="I87" s="13"/>
      <c r="J87" s="36" t="s">
        <v>54</v>
      </c>
      <c r="K87" s="35"/>
      <c r="L87" s="35"/>
      <c r="M87" s="36" t="s">
        <v>2454</v>
      </c>
      <c r="N87" s="35"/>
      <c r="O87" s="37" t="s">
        <v>2401</v>
      </c>
      <c r="P87" s="35">
        <f>AA49*AM48</f>
        <v>0</v>
      </c>
      <c r="Q87" s="13"/>
      <c r="R87" s="13"/>
      <c r="S87" s="13"/>
      <c r="T87" s="36" t="s">
        <v>54</v>
      </c>
      <c r="U87" s="35"/>
      <c r="V87" s="42" t="s">
        <v>2407</v>
      </c>
      <c r="W87" s="31"/>
      <c r="X87" s="31"/>
      <c r="Y87" s="31"/>
      <c r="Z87" s="31"/>
      <c r="AA87" s="31"/>
      <c r="AB87" s="31"/>
      <c r="AC87" s="31"/>
      <c r="AD87" s="31"/>
      <c r="AZ87" s="11"/>
    </row>
    <row r="88" hidden="1" outlineLevel="1">
      <c r="A88" s="11"/>
      <c r="C88" s="1" t="s">
        <v>2455</v>
      </c>
      <c r="E88" s="10" t="s">
        <v>2401</v>
      </c>
      <c r="F88" s="31">
        <f>SUM(F85:I87)</f>
        <v>0.171054</v>
      </c>
      <c r="J88" s="32" t="s">
        <v>54</v>
      </c>
      <c r="K88" s="31"/>
      <c r="L88" s="31"/>
      <c r="M88" s="32" t="s">
        <v>2454</v>
      </c>
      <c r="N88" s="31"/>
      <c r="O88" s="33" t="s">
        <v>2401</v>
      </c>
      <c r="P88" s="31">
        <f>SUM(P85:S87)</f>
        <v>1.240694</v>
      </c>
      <c r="T88" s="32" t="s">
        <v>54</v>
      </c>
      <c r="U88" s="31"/>
      <c r="W88" s="31"/>
      <c r="X88" s="32" t="s">
        <v>2456</v>
      </c>
      <c r="Y88" s="31"/>
      <c r="Z88" s="33" t="s">
        <v>2401</v>
      </c>
      <c r="AA88" s="31">
        <f>AM40+AM44+AM48</f>
        <v>4.42</v>
      </c>
      <c r="AE88" s="1" t="s">
        <v>2423</v>
      </c>
      <c r="AZ88" s="11"/>
    </row>
    <row r="89" hidden="1" outlineLevel="1">
      <c r="A89" s="11"/>
      <c r="C89" s="1" t="s">
        <v>2457</v>
      </c>
      <c r="E89" s="10" t="s">
        <v>2401</v>
      </c>
      <c r="F89" s="39" t="str">
        <f>COMPLEX(F88,P88)</f>
        <v>0.171054+1.240694i</v>
      </c>
      <c r="T89" s="32" t="s">
        <v>54</v>
      </c>
      <c r="U89" s="31"/>
      <c r="V89" s="31"/>
      <c r="W89" s="31"/>
      <c r="X89" s="32" t="s">
        <v>2458</v>
      </c>
      <c r="Y89" s="31"/>
      <c r="Z89" s="33" t="s">
        <v>2401</v>
      </c>
      <c r="AA89" s="31">
        <f>imabs(F89)</f>
        <v>1.252430067</v>
      </c>
      <c r="AE89" s="1" t="s">
        <v>54</v>
      </c>
      <c r="AZ89" s="11"/>
    </row>
    <row r="90" hidden="1" outlineLevel="1">
      <c r="A90" s="11"/>
      <c r="AZ90" s="11"/>
    </row>
    <row r="91" hidden="1" outlineLevel="1">
      <c r="A91" s="11"/>
      <c r="C91" s="2" t="s">
        <v>2459</v>
      </c>
      <c r="AZ91" s="11"/>
    </row>
    <row r="92" hidden="1" outlineLevel="1">
      <c r="A92" s="11"/>
      <c r="C92" s="1" t="s">
        <v>2460</v>
      </c>
      <c r="E92" s="10" t="s">
        <v>2401</v>
      </c>
      <c r="F92" s="43" t="str">
        <f>COMPLEX(0,Y18*Y20^2/Y19/100)</f>
        <v>46.875i</v>
      </c>
      <c r="J92" s="1" t="s">
        <v>54</v>
      </c>
      <c r="AZ92" s="11"/>
    </row>
    <row r="93" hidden="1" outlineLevel="1">
      <c r="A93" s="11"/>
      <c r="AZ93" s="11"/>
    </row>
    <row r="94" hidden="1" outlineLevel="1">
      <c r="A94" s="11"/>
      <c r="C94" s="1" t="s">
        <v>2461</v>
      </c>
      <c r="E94" s="10" t="s">
        <v>2401</v>
      </c>
      <c r="F94" s="44">
        <f>(Y14/AD14)/(Y15/AD15)</f>
        <v>2</v>
      </c>
      <c r="AZ94" s="11"/>
    </row>
    <row r="95" hidden="1" outlineLevel="1">
      <c r="A95" s="11"/>
      <c r="AZ95" s="11"/>
    </row>
    <row r="96" hidden="1" outlineLevel="1">
      <c r="A96" s="11"/>
      <c r="C96" s="2" t="s">
        <v>2462</v>
      </c>
      <c r="J96" s="1" t="s">
        <v>2463</v>
      </c>
      <c r="L96" s="10" t="s">
        <v>2401</v>
      </c>
      <c r="M96" s="45">
        <f>AA67</f>
        <v>0.6213839538</v>
      </c>
      <c r="Q96" s="1" t="s">
        <v>2464</v>
      </c>
      <c r="V96" s="1" t="s">
        <v>2465</v>
      </c>
      <c r="X96" s="10" t="s">
        <v>2401</v>
      </c>
      <c r="Y96" s="45">
        <f>F94*AA67</f>
        <v>1.242767908</v>
      </c>
      <c r="AC96" s="1" t="s">
        <v>2466</v>
      </c>
      <c r="AZ96" s="11"/>
    </row>
    <row r="97" hidden="1" outlineLevel="1">
      <c r="A97" s="11"/>
      <c r="J97" s="1" t="s">
        <v>2467</v>
      </c>
      <c r="L97" s="10" t="s">
        <v>2401</v>
      </c>
      <c r="M97" s="46">
        <f>P66</f>
        <v>0.50622</v>
      </c>
      <c r="Q97" s="1" t="s">
        <v>2464</v>
      </c>
      <c r="V97" s="1" t="s">
        <v>2468</v>
      </c>
      <c r="X97" s="10" t="s">
        <v>2401</v>
      </c>
      <c r="Y97" s="46">
        <f>M97*F94</f>
        <v>1.01244</v>
      </c>
      <c r="AC97" s="1" t="s">
        <v>2466</v>
      </c>
      <c r="AZ97" s="11"/>
    </row>
    <row r="98" hidden="1" outlineLevel="1">
      <c r="A98" s="11"/>
      <c r="J98" s="1" t="s">
        <v>2469</v>
      </c>
      <c r="L98" s="10" t="s">
        <v>2401</v>
      </c>
      <c r="M98" s="45">
        <f>AA68</f>
        <v>54.55428967</v>
      </c>
      <c r="Q98" s="1" t="s">
        <v>2470</v>
      </c>
      <c r="V98" s="1" t="s">
        <v>2469</v>
      </c>
      <c r="X98" s="10" t="s">
        <v>2401</v>
      </c>
      <c r="Y98" s="46">
        <f>M98</f>
        <v>54.55428967</v>
      </c>
      <c r="AC98" s="1" t="s">
        <v>2470</v>
      </c>
      <c r="AZ98" s="11"/>
    </row>
    <row r="99" hidden="1" outlineLevel="1">
      <c r="A99" s="11"/>
      <c r="AZ99" s="11"/>
    </row>
    <row r="100" hidden="1" outlineLevel="1">
      <c r="A100" s="11"/>
      <c r="C100" s="2" t="s">
        <v>2471</v>
      </c>
      <c r="AZ100" s="11"/>
    </row>
    <row r="101" hidden="1" outlineLevel="1">
      <c r="A101" s="11"/>
      <c r="C101" s="1" t="s">
        <v>2472</v>
      </c>
      <c r="G101" s="10" t="s">
        <v>2401</v>
      </c>
      <c r="H101" t="str">
        <f>imdiv(imsub(F60,F67),improduct(3,F67))</f>
        <v>3.08039180393804+1.4360752053793i</v>
      </c>
      <c r="Q101" s="1" t="s">
        <v>2473</v>
      </c>
      <c r="R101" s="1" t="s">
        <v>2472</v>
      </c>
      <c r="U101" s="10" t="s">
        <v>2401</v>
      </c>
      <c r="V101" s="46">
        <f>imabs(H101)</f>
        <v>3.3986947</v>
      </c>
      <c r="AZ101" s="11"/>
    </row>
    <row r="102" hidden="1" outlineLevel="1">
      <c r="A102" s="11"/>
      <c r="R102" s="1" t="s">
        <v>2474</v>
      </c>
      <c r="U102" s="10" t="s">
        <v>2401</v>
      </c>
      <c r="V102" s="46">
        <f>degrees(atan((imaginary(H101))/(IMREAL(H101))))</f>
        <v>24.99488037</v>
      </c>
      <c r="Y102" s="1" t="s">
        <v>55</v>
      </c>
      <c r="AZ102" s="11"/>
    </row>
    <row r="103" hidden="1" outlineLevel="1">
      <c r="A103" s="11"/>
      <c r="C103" s="1"/>
      <c r="AZ103" s="11"/>
    </row>
    <row r="104" hidden="1" outlineLevel="1">
      <c r="A104" s="11"/>
      <c r="C104" s="1"/>
      <c r="AZ104" s="11"/>
    </row>
    <row r="105" hidden="1" outlineLevel="1">
      <c r="A105" s="11"/>
      <c r="C105" s="2" t="s">
        <v>2475</v>
      </c>
      <c r="AZ105" s="11"/>
    </row>
    <row r="106" hidden="1" outlineLevel="1">
      <c r="A106" s="11"/>
      <c r="D106" s="2" t="s">
        <v>2476</v>
      </c>
      <c r="E106" s="47"/>
      <c r="F106" s="48"/>
      <c r="G106" s="48"/>
      <c r="H106" s="48"/>
      <c r="I106" s="48"/>
      <c r="J106" s="1"/>
      <c r="O106" s="1"/>
      <c r="Q106" s="1"/>
      <c r="R106" s="48"/>
      <c r="S106" s="49"/>
      <c r="T106" s="49"/>
      <c r="U106" s="49"/>
      <c r="V106" s="32"/>
      <c r="AZ106" s="11"/>
    </row>
    <row r="107" hidden="1" outlineLevel="1">
      <c r="A107" s="11"/>
      <c r="D107" s="1" t="s">
        <v>2477</v>
      </c>
      <c r="F107" s="10" t="s">
        <v>2401</v>
      </c>
      <c r="G107" s="50">
        <f>0.8*AA67</f>
        <v>0.497107163</v>
      </c>
      <c r="K107" s="1" t="s">
        <v>2464</v>
      </c>
      <c r="W107" s="1" t="s">
        <v>2478</v>
      </c>
      <c r="Y107" s="10" t="s">
        <v>2401</v>
      </c>
      <c r="Z107" s="50">
        <f>G107*F94</f>
        <v>0.994214326</v>
      </c>
      <c r="AD107" s="1" t="s">
        <v>2466</v>
      </c>
      <c r="AI107" s="1"/>
      <c r="AZ107" s="11"/>
    </row>
    <row r="108" hidden="1" outlineLevel="1">
      <c r="A108" s="11"/>
      <c r="D108" s="1" t="s">
        <v>2479</v>
      </c>
      <c r="F108" s="10" t="s">
        <v>2401</v>
      </c>
      <c r="G108" s="50">
        <f>0.8*P66</f>
        <v>0.404976</v>
      </c>
      <c r="K108" s="1" t="s">
        <v>2464</v>
      </c>
      <c r="W108" s="1" t="s">
        <v>2480</v>
      </c>
      <c r="Y108" s="10" t="s">
        <v>2401</v>
      </c>
      <c r="Z108" s="50">
        <f t="shared" ref="Z108:Z109" si="1">G108*F94</f>
        <v>0.809952</v>
      </c>
      <c r="AD108" s="1" t="s">
        <v>2466</v>
      </c>
      <c r="AZ108" s="11"/>
    </row>
    <row r="109" hidden="1" outlineLevel="1">
      <c r="A109" s="11"/>
      <c r="W109" s="1" t="s">
        <v>2481</v>
      </c>
      <c r="Y109" s="10" t="s">
        <v>2401</v>
      </c>
      <c r="Z109" s="50">
        <f t="shared" si="1"/>
        <v>0</v>
      </c>
      <c r="AD109" s="1" t="s">
        <v>2482</v>
      </c>
      <c r="AZ109" s="11"/>
    </row>
    <row r="110" hidden="1" outlineLevel="1">
      <c r="A110" s="11"/>
      <c r="D110" s="2"/>
      <c r="AZ110" s="11"/>
    </row>
    <row r="111" hidden="1" outlineLevel="1">
      <c r="A111" s="11"/>
      <c r="D111" s="2" t="s">
        <v>2483</v>
      </c>
      <c r="AZ111" s="11"/>
    </row>
    <row r="112" hidden="1" outlineLevel="1">
      <c r="A112" s="11"/>
      <c r="D112" s="1" t="s">
        <v>4297</v>
      </c>
      <c r="G112" s="10" t="s">
        <v>2401</v>
      </c>
      <c r="H112" s="1">
        <f>if(AC9="Ya",1.2,1)</f>
        <v>1</v>
      </c>
      <c r="N112" s="1"/>
      <c r="O112" s="31"/>
      <c r="P112" s="31"/>
      <c r="Q112" s="31"/>
      <c r="R112" s="1"/>
      <c r="AZ112" s="11"/>
    </row>
    <row r="113" hidden="1" outlineLevel="1">
      <c r="A113" s="11"/>
      <c r="D113" s="1" t="s">
        <v>2484</v>
      </c>
      <c r="G113" s="10" t="s">
        <v>2401</v>
      </c>
      <c r="H113" t="str">
        <f>improduct(1.2,F67)</f>
        <v>0.432432+0.607464i</v>
      </c>
      <c r="N113" s="10" t="s">
        <v>2401</v>
      </c>
      <c r="O113" s="31">
        <f t="shared" ref="O113:O118" si="2">imabs(H113)</f>
        <v>0.7456607445</v>
      </c>
      <c r="R113" s="1" t="s">
        <v>2464</v>
      </c>
      <c r="AZ113" s="11"/>
    </row>
    <row r="114" hidden="1" outlineLevel="1">
      <c r="A114" s="11"/>
      <c r="D114" s="1" t="s">
        <v>2485</v>
      </c>
      <c r="G114" s="10" t="s">
        <v>2401</v>
      </c>
      <c r="H114" t="str">
        <f>IMPRODUCT(0.8,(imsum(F67,improduct(0.8,F75))))</f>
        <v>0.4814784+1.8062304i</v>
      </c>
      <c r="N114" s="10" t="s">
        <v>2401</v>
      </c>
      <c r="O114" s="31">
        <f t="shared" si="2"/>
        <v>1.869301931</v>
      </c>
      <c r="R114" s="1" t="s">
        <v>2464</v>
      </c>
      <c r="AZ114" s="11"/>
    </row>
    <row r="115" hidden="1" outlineLevel="1">
      <c r="A115" s="11"/>
      <c r="D115" s="1" t="s">
        <v>2486</v>
      </c>
      <c r="G115" s="10" t="s">
        <v>2401</v>
      </c>
      <c r="H115" t="str">
        <f>improduct(0.8,((imsum(F67,improduct(0.5,F92)))))</f>
        <v>0.288288+19.154976i</v>
      </c>
      <c r="N115" s="10" t="s">
        <v>2401</v>
      </c>
      <c r="O115" s="31">
        <f t="shared" si="2"/>
        <v>19.15714529</v>
      </c>
      <c r="R115" s="1" t="s">
        <v>2464</v>
      </c>
      <c r="AZ115" s="11"/>
    </row>
    <row r="116" hidden="1" outlineLevel="1">
      <c r="A116" s="11"/>
      <c r="D116" s="1" t="s">
        <v>2487</v>
      </c>
      <c r="G116" s="10" t="s">
        <v>2401</v>
      </c>
      <c r="H116" t="str">
        <f>(imsum(F67,improduct(0.8,F75)))</f>
        <v>0.601848+2.257788i</v>
      </c>
      <c r="N116" s="10" t="s">
        <v>2401</v>
      </c>
      <c r="O116" s="31">
        <f t="shared" si="2"/>
        <v>2.336627413</v>
      </c>
      <c r="R116" s="1" t="s">
        <v>2464</v>
      </c>
      <c r="AZ116" s="11"/>
    </row>
    <row r="117" hidden="1" outlineLevel="1">
      <c r="A117" s="11"/>
      <c r="D117" s="1" t="s">
        <v>2488</v>
      </c>
      <c r="G117" s="10" t="s">
        <v>2401</v>
      </c>
      <c r="H117" t="str">
        <f>if(O113&gt;O114,H113,H114)</f>
        <v>0.4814784+1.8062304i</v>
      </c>
      <c r="N117" s="10" t="s">
        <v>2401</v>
      </c>
      <c r="O117" s="31">
        <f t="shared" si="2"/>
        <v>1.869301931</v>
      </c>
      <c r="R117" s="1" t="s">
        <v>2464</v>
      </c>
      <c r="AZ117" s="11"/>
    </row>
    <row r="118" hidden="1" outlineLevel="1">
      <c r="A118" s="11"/>
      <c r="D118" s="14" t="s">
        <v>2489</v>
      </c>
      <c r="E118" s="13"/>
      <c r="F118" s="13"/>
      <c r="G118" s="34" t="s">
        <v>2401</v>
      </c>
      <c r="H118" s="13" t="str">
        <f>if(O117&lt;O115,H117,H115)</f>
        <v>0.4814784+1.8062304i</v>
      </c>
      <c r="I118" s="13"/>
      <c r="J118" s="13"/>
      <c r="K118" s="13"/>
      <c r="L118" s="13"/>
      <c r="M118" s="13"/>
      <c r="N118" s="34" t="s">
        <v>2401</v>
      </c>
      <c r="O118" s="35">
        <f t="shared" si="2"/>
        <v>1.869301931</v>
      </c>
      <c r="P118" s="13"/>
      <c r="Q118" s="13"/>
      <c r="R118" s="14" t="s">
        <v>2464</v>
      </c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Z118" s="11"/>
    </row>
    <row r="119" hidden="1" outlineLevel="1">
      <c r="A119" s="11"/>
      <c r="D119" s="1" t="s">
        <v>2490</v>
      </c>
      <c r="G119" s="10" t="s">
        <v>2401</v>
      </c>
      <c r="H119" s="1" t="str">
        <f>H118</f>
        <v>0.4814784+1.8062304i</v>
      </c>
      <c r="N119" s="10" t="s">
        <v>2401</v>
      </c>
      <c r="O119" s="46">
        <f>O118</f>
        <v>1.869301931</v>
      </c>
      <c r="R119" s="1" t="s">
        <v>2464</v>
      </c>
      <c r="W119" s="1" t="s">
        <v>2491</v>
      </c>
      <c r="Y119" s="10" t="s">
        <v>2401</v>
      </c>
      <c r="Z119" s="46">
        <f>O119*F94</f>
        <v>3.738603861</v>
      </c>
      <c r="AD119" s="1" t="s">
        <v>2466</v>
      </c>
      <c r="AI119" s="1"/>
      <c r="AZ119" s="11"/>
    </row>
    <row r="120" hidden="1" outlineLevel="1">
      <c r="A120" s="11"/>
      <c r="D120" s="1" t="s">
        <v>2492</v>
      </c>
      <c r="G120" s="10" t="s">
        <v>2401</v>
      </c>
      <c r="N120" s="10" t="s">
        <v>2401</v>
      </c>
      <c r="O120" s="46">
        <f>imaginary(H119)</f>
        <v>1.8062304</v>
      </c>
      <c r="R120" s="1" t="s">
        <v>2464</v>
      </c>
      <c r="W120" s="1" t="s">
        <v>2493</v>
      </c>
      <c r="Y120" s="10" t="s">
        <v>2401</v>
      </c>
      <c r="Z120" s="46">
        <f>O120*F94</f>
        <v>3.6124608</v>
      </c>
      <c r="AD120" s="1" t="s">
        <v>2466</v>
      </c>
      <c r="AZ120" s="11"/>
    </row>
    <row r="121" hidden="1" outlineLevel="1">
      <c r="A121" s="11"/>
      <c r="W121" s="1" t="s">
        <v>2494</v>
      </c>
      <c r="Y121" s="10" t="s">
        <v>2401</v>
      </c>
      <c r="Z121" s="50">
        <f>if(((O119-AA67)&lt;(0.8*AA75)),0.4,0.8)</f>
        <v>0.4</v>
      </c>
      <c r="AD121" s="1" t="s">
        <v>2482</v>
      </c>
      <c r="AZ121" s="11"/>
    </row>
    <row r="122" hidden="1" outlineLevel="1">
      <c r="A122" s="11"/>
      <c r="D122" s="2" t="s">
        <v>2495</v>
      </c>
      <c r="AZ122" s="11"/>
    </row>
    <row r="123" hidden="1" outlineLevel="1">
      <c r="A123" s="11"/>
      <c r="D123" s="1" t="s">
        <v>2496</v>
      </c>
      <c r="G123" s="10" t="s">
        <v>2401</v>
      </c>
      <c r="H123" s="1">
        <f>H112</f>
        <v>1</v>
      </c>
      <c r="K123" s="1"/>
      <c r="AZ123" s="11"/>
    </row>
    <row r="124" hidden="1" outlineLevel="1">
      <c r="A124" s="11"/>
      <c r="D124" s="1" t="s">
        <v>2497</v>
      </c>
      <c r="G124" s="10" t="s">
        <v>2401</v>
      </c>
      <c r="H124" t="str">
        <f>improduct(1.2,imsum(F67,F82))</f>
        <v>0.794664+3.234816i</v>
      </c>
      <c r="N124" s="10" t="s">
        <v>2401</v>
      </c>
      <c r="O124" s="31">
        <f t="shared" ref="O124:O131" si="3">imabs(H124)</f>
        <v>3.33099466</v>
      </c>
      <c r="R124" s="1" t="s">
        <v>2464</v>
      </c>
      <c r="AZ124" s="11"/>
    </row>
    <row r="125" hidden="1" outlineLevel="1">
      <c r="A125" s="11"/>
      <c r="D125" s="1" t="s">
        <v>2498</v>
      </c>
      <c r="G125" s="10" t="s">
        <v>2401</v>
      </c>
      <c r="H125" t="str">
        <f>improduct(0.8,(imsum(F67,improduct(1.2,H123,F82))))</f>
        <v>0.5780736+2.5068576i</v>
      </c>
      <c r="N125" s="10" t="s">
        <v>2401</v>
      </c>
      <c r="O125" s="31">
        <f t="shared" si="3"/>
        <v>2.572645353</v>
      </c>
      <c r="R125" s="1" t="s">
        <v>2464</v>
      </c>
      <c r="AZ125" s="11"/>
    </row>
    <row r="126" hidden="1" outlineLevel="1">
      <c r="A126" s="11"/>
      <c r="D126" s="1" t="s">
        <v>2499</v>
      </c>
      <c r="G126" s="10" t="s">
        <v>2401</v>
      </c>
      <c r="H126" s="1" t="str">
        <f>improduct(0.8,(imsum(F67,improduct(H123,0.8,imsum(F82,improduct(0.8,F89))))))</f>
        <v>0.569058048+2.441465728i</v>
      </c>
      <c r="N126" s="10" t="s">
        <v>2401</v>
      </c>
      <c r="O126" s="31">
        <f t="shared" si="3"/>
        <v>2.506906852</v>
      </c>
      <c r="R126" s="1" t="s">
        <v>2464</v>
      </c>
      <c r="AZ126" s="11"/>
    </row>
    <row r="127" hidden="1" outlineLevel="1">
      <c r="A127" s="11"/>
      <c r="D127" s="1" t="s">
        <v>2486</v>
      </c>
      <c r="G127" s="10" t="s">
        <v>2401</v>
      </c>
      <c r="H127" t="str">
        <f>improduct(0.8,imsum(F67,improduct(0.8,F92)))</f>
        <v>0.288288+30.404976i</v>
      </c>
      <c r="N127" s="10" t="s">
        <v>2401</v>
      </c>
      <c r="O127" s="31">
        <f t="shared" si="3"/>
        <v>30.40634269</v>
      </c>
      <c r="R127" s="1" t="s">
        <v>2464</v>
      </c>
      <c r="AZ127" s="11"/>
    </row>
    <row r="128" hidden="1" outlineLevel="1">
      <c r="A128" s="11"/>
      <c r="D128" s="1" t="s">
        <v>2500</v>
      </c>
      <c r="G128" s="10" t="s">
        <v>2401</v>
      </c>
      <c r="H128" t="str">
        <f>imsum(F67,improduct(H123,0.8,imsum(F82,improduct(0.8,F89))))</f>
        <v>0.71132256+3.05183216i</v>
      </c>
      <c r="N128" s="10" t="s">
        <v>2401</v>
      </c>
      <c r="O128" s="31">
        <f t="shared" si="3"/>
        <v>3.133633565</v>
      </c>
      <c r="R128" s="1" t="s">
        <v>2464</v>
      </c>
      <c r="AZ128" s="11"/>
    </row>
    <row r="129" hidden="1" outlineLevel="1">
      <c r="A129" s="11"/>
      <c r="D129" s="1" t="s">
        <v>2501</v>
      </c>
      <c r="G129" s="10" t="s">
        <v>2401</v>
      </c>
      <c r="H129" t="str">
        <f>if(O125&gt;O126,H125,H126)</f>
        <v>0.5780736+2.5068576i</v>
      </c>
      <c r="N129" s="10" t="s">
        <v>2401</v>
      </c>
      <c r="O129" s="31">
        <f t="shared" si="3"/>
        <v>2.572645353</v>
      </c>
      <c r="R129" s="1" t="s">
        <v>2464</v>
      </c>
      <c r="AZ129" s="11"/>
    </row>
    <row r="130" hidden="1" outlineLevel="1">
      <c r="A130" s="11"/>
      <c r="D130" s="1" t="s">
        <v>2502</v>
      </c>
      <c r="G130" s="10" t="s">
        <v>2401</v>
      </c>
      <c r="H130" t="str">
        <f>if(O129&gt;O124,H129,H124)</f>
        <v>0.794664+3.234816i</v>
      </c>
      <c r="N130" s="10" t="s">
        <v>2401</v>
      </c>
      <c r="O130" s="31">
        <f t="shared" si="3"/>
        <v>3.33099466</v>
      </c>
      <c r="R130" s="1" t="s">
        <v>2464</v>
      </c>
      <c r="AZ130" s="11"/>
    </row>
    <row r="131" hidden="1" outlineLevel="1">
      <c r="A131" s="11"/>
      <c r="D131" s="14" t="s">
        <v>2503</v>
      </c>
      <c r="E131" s="13"/>
      <c r="F131" s="13"/>
      <c r="G131" s="34" t="s">
        <v>2401</v>
      </c>
      <c r="H131" s="13" t="str">
        <f>if(O130&gt;O127,H127,H130)</f>
        <v>0.794664+3.234816i</v>
      </c>
      <c r="I131" s="13"/>
      <c r="J131" s="13"/>
      <c r="K131" s="13"/>
      <c r="L131" s="13"/>
      <c r="M131" s="13"/>
      <c r="N131" s="34" t="s">
        <v>2401</v>
      </c>
      <c r="O131" s="35">
        <f t="shared" si="3"/>
        <v>3.33099466</v>
      </c>
      <c r="P131" s="13"/>
      <c r="Q131" s="13"/>
      <c r="R131" s="14" t="s">
        <v>2464</v>
      </c>
      <c r="S131" s="13"/>
      <c r="T131" s="13"/>
      <c r="U131" s="13"/>
      <c r="V131" s="13"/>
      <c r="W131" s="14"/>
      <c r="X131" s="13"/>
      <c r="Y131" s="13"/>
      <c r="Z131" s="13"/>
      <c r="AA131" s="13"/>
      <c r="AB131" s="13"/>
      <c r="AC131" s="13"/>
      <c r="AD131" s="13"/>
      <c r="AE131" s="13"/>
      <c r="AF131" s="13"/>
      <c r="AZ131" s="11"/>
    </row>
    <row r="132" hidden="1" outlineLevel="1">
      <c r="A132" s="11"/>
      <c r="D132" s="1" t="s">
        <v>2503</v>
      </c>
      <c r="G132" s="10" t="s">
        <v>2401</v>
      </c>
      <c r="H132" s="1" t="str">
        <f>H131</f>
        <v>0.794664+3.234816i</v>
      </c>
      <c r="N132" s="10" t="s">
        <v>2401</v>
      </c>
      <c r="O132" s="46">
        <f>O131</f>
        <v>3.33099466</v>
      </c>
      <c r="R132" s="1" t="s">
        <v>2464</v>
      </c>
      <c r="W132" s="1" t="s">
        <v>2504</v>
      </c>
      <c r="Y132" s="10" t="s">
        <v>2401</v>
      </c>
      <c r="Z132" s="46">
        <f>O132*F94</f>
        <v>6.661989321</v>
      </c>
      <c r="AD132" s="1" t="s">
        <v>2466</v>
      </c>
      <c r="AI132" s="1"/>
      <c r="AZ132" s="11"/>
    </row>
    <row r="133" hidden="1" outlineLevel="1">
      <c r="A133" s="11"/>
      <c r="D133" s="1" t="s">
        <v>2505</v>
      </c>
      <c r="G133" s="10" t="s">
        <v>2401</v>
      </c>
      <c r="N133" s="10" t="s">
        <v>2401</v>
      </c>
      <c r="O133" s="46">
        <f>imaginary(H132)</f>
        <v>3.234816</v>
      </c>
      <c r="R133" s="1" t="s">
        <v>2464</v>
      </c>
      <c r="W133" s="1" t="s">
        <v>2506</v>
      </c>
      <c r="Y133" s="10" t="s">
        <v>2401</v>
      </c>
      <c r="Z133" s="46">
        <f>O133*F94</f>
        <v>6.469632</v>
      </c>
      <c r="AD133" s="1" t="s">
        <v>2466</v>
      </c>
      <c r="AZ133" s="11"/>
    </row>
    <row r="134" hidden="1" outlineLevel="1">
      <c r="A134" s="11"/>
      <c r="D134" s="1" t="s">
        <v>2507</v>
      </c>
      <c r="W134" s="1" t="s">
        <v>2508</v>
      </c>
      <c r="Y134" s="10" t="s">
        <v>2401</v>
      </c>
      <c r="Z134" s="50">
        <f>if(O128&gt;O130,1.2,1.6)</f>
        <v>1.6</v>
      </c>
      <c r="AD134" s="1" t="s">
        <v>2482</v>
      </c>
      <c r="AZ134" s="11"/>
    </row>
    <row r="135" hidden="1" outlineLevel="1">
      <c r="A135" s="11"/>
      <c r="AZ135" s="11"/>
    </row>
    <row r="136" hidden="1" outlineLevel="1">
      <c r="A136" s="11"/>
      <c r="C136" s="2" t="s">
        <v>2509</v>
      </c>
      <c r="AZ136" s="11"/>
    </row>
    <row r="137" hidden="1" outlineLevel="1">
      <c r="A137" s="11"/>
      <c r="AZ137" s="11"/>
    </row>
    <row r="138" hidden="1" outlineLevel="1">
      <c r="A138" s="11"/>
      <c r="D138" s="1" t="s">
        <v>2510</v>
      </c>
      <c r="J138" s="10" t="s">
        <v>2401</v>
      </c>
      <c r="K138">
        <f>if(Y14&gt;AA65,AA65,Y14)</f>
        <v>1620</v>
      </c>
      <c r="N138" s="1" t="s">
        <v>56</v>
      </c>
      <c r="AZ138" s="11"/>
    </row>
    <row r="139" hidden="1" outlineLevel="1">
      <c r="A139" s="11"/>
      <c r="D139" s="1" t="s">
        <v>2511</v>
      </c>
      <c r="J139" s="10" t="s">
        <v>2401</v>
      </c>
      <c r="K139" s="46">
        <f>Y15/sqrt(3)/K138</f>
        <v>53.45835826</v>
      </c>
      <c r="N139" s="1" t="s">
        <v>2464</v>
      </c>
      <c r="Q139" s="10" t="s">
        <v>2401</v>
      </c>
      <c r="R139" s="46">
        <f>K139*$F$94</f>
        <v>106.9167165</v>
      </c>
      <c r="U139" s="1" t="s">
        <v>2466</v>
      </c>
      <c r="AZ139" s="11"/>
    </row>
    <row r="140" hidden="1" outlineLevel="1">
      <c r="A140" s="11"/>
      <c r="D140" s="1"/>
      <c r="AZ140" s="11"/>
    </row>
    <row r="141" hidden="1" outlineLevel="1">
      <c r="A141" s="11"/>
      <c r="D141" s="1" t="s">
        <v>2512</v>
      </c>
      <c r="J141" s="10" t="s">
        <v>2401</v>
      </c>
      <c r="K141" s="1">
        <f>8*(Y15=500000)+3*(Y15=150000)+1.5*(Y15=75000)</f>
        <v>3</v>
      </c>
      <c r="N141" s="1" t="s">
        <v>2513</v>
      </c>
      <c r="AZ141" s="11"/>
    </row>
    <row r="142" hidden="1" outlineLevel="1">
      <c r="A142" s="11"/>
      <c r="D142" s="1"/>
      <c r="AZ142" s="11"/>
    </row>
    <row r="143" hidden="1" outlineLevel="1">
      <c r="A143" s="11"/>
      <c r="D143" s="1" t="s">
        <v>2514</v>
      </c>
      <c r="AZ143" s="11"/>
    </row>
    <row r="144" hidden="1" outlineLevel="1">
      <c r="A144" s="11"/>
      <c r="H144" s="1" t="s">
        <v>2515</v>
      </c>
      <c r="J144" s="10" t="s">
        <v>2401</v>
      </c>
      <c r="K144" s="31">
        <f>0.4*K139</f>
        <v>21.3833433</v>
      </c>
      <c r="N144" s="1" t="s">
        <v>2464</v>
      </c>
      <c r="Q144" s="10" t="s">
        <v>2401</v>
      </c>
      <c r="R144" s="31">
        <f t="shared" ref="R144:R145" si="4">K144*$F$94</f>
        <v>42.76668661</v>
      </c>
      <c r="U144" s="1" t="s">
        <v>2466</v>
      </c>
      <c r="AZ144" s="11"/>
    </row>
    <row r="145" hidden="1" outlineLevel="1">
      <c r="A145" s="11"/>
      <c r="H145" s="1" t="s">
        <v>2516</v>
      </c>
      <c r="J145" s="10" t="s">
        <v>2401</v>
      </c>
      <c r="K145" s="31">
        <f>0.2*K139</f>
        <v>10.69167165</v>
      </c>
      <c r="N145" s="1" t="s">
        <v>2464</v>
      </c>
      <c r="Q145" s="10" t="s">
        <v>2401</v>
      </c>
      <c r="R145" s="31">
        <f t="shared" si="4"/>
        <v>21.3833433</v>
      </c>
      <c r="U145" s="1" t="s">
        <v>2466</v>
      </c>
      <c r="AZ145" s="11"/>
    </row>
    <row r="146" hidden="1" outlineLevel="1">
      <c r="A146" s="11"/>
      <c r="AZ146" s="11"/>
    </row>
    <row r="147" hidden="1" outlineLevel="1">
      <c r="A147" s="11"/>
      <c r="D147" s="1" t="s">
        <v>2517</v>
      </c>
      <c r="AZ147" s="11"/>
    </row>
    <row r="148" hidden="1" outlineLevel="1">
      <c r="A148" s="11"/>
      <c r="H148" s="1" t="s">
        <v>2515</v>
      </c>
      <c r="J148" s="10" t="s">
        <v>2401</v>
      </c>
      <c r="K148" s="31">
        <f>28710*K141/((0.5*sqrt(3)*Y16)^1.4)</f>
        <v>0.1480591793</v>
      </c>
      <c r="N148" s="1" t="s">
        <v>2464</v>
      </c>
      <c r="Q148" s="10" t="s">
        <v>2401</v>
      </c>
      <c r="R148" s="31">
        <f t="shared" ref="R148:R149" si="5">K148*$F$94</f>
        <v>0.2961183585</v>
      </c>
      <c r="U148" s="1" t="s">
        <v>2466</v>
      </c>
      <c r="AZ148" s="11"/>
    </row>
    <row r="149" hidden="1" outlineLevel="1">
      <c r="A149" s="11"/>
      <c r="H149" s="1" t="s">
        <v>2516</v>
      </c>
      <c r="J149" s="10" t="s">
        <v>2401</v>
      </c>
      <c r="K149" s="31">
        <f>0.2*K145</f>
        <v>2.13833433</v>
      </c>
      <c r="N149" s="1" t="s">
        <v>2464</v>
      </c>
      <c r="Q149" s="10" t="s">
        <v>2401</v>
      </c>
      <c r="R149" s="31">
        <f t="shared" si="5"/>
        <v>4.276668661</v>
      </c>
      <c r="U149" s="1" t="s">
        <v>2466</v>
      </c>
      <c r="AZ149" s="11"/>
    </row>
    <row r="150" hidden="1" outlineLevel="1">
      <c r="A150" s="11"/>
      <c r="AZ150" s="11"/>
    </row>
    <row r="151" hidden="1" outlineLevel="1">
      <c r="A151" s="11"/>
      <c r="D151" s="1" t="s">
        <v>2509</v>
      </c>
      <c r="AZ151" s="11"/>
    </row>
    <row r="152" hidden="1" outlineLevel="1">
      <c r="A152" s="11"/>
      <c r="H152" s="1" t="s">
        <v>2515</v>
      </c>
      <c r="J152" s="10" t="s">
        <v>2401</v>
      </c>
      <c r="K152" s="31">
        <f>K139-K144</f>
        <v>32.07501495</v>
      </c>
      <c r="N152" s="1" t="s">
        <v>2464</v>
      </c>
      <c r="Q152" s="10" t="s">
        <v>2401</v>
      </c>
      <c r="R152" s="31">
        <f t="shared" ref="R152:R153" si="6">K152*$F$94</f>
        <v>64.15002991</v>
      </c>
      <c r="U152" s="1" t="s">
        <v>2466</v>
      </c>
      <c r="AZ152" s="11"/>
    </row>
    <row r="153" hidden="1" outlineLevel="1">
      <c r="A153" s="11"/>
      <c r="H153" s="1" t="s">
        <v>2516</v>
      </c>
      <c r="J153" s="10" t="s">
        <v>2401</v>
      </c>
      <c r="K153" s="31">
        <f>K139-K145</f>
        <v>42.76668661</v>
      </c>
      <c r="N153" s="1" t="s">
        <v>2464</v>
      </c>
      <c r="Q153" s="10" t="s">
        <v>2401</v>
      </c>
      <c r="R153" s="31">
        <f t="shared" si="6"/>
        <v>85.53337321</v>
      </c>
      <c r="U153" s="1" t="s">
        <v>2466</v>
      </c>
      <c r="AZ153" s="11"/>
    </row>
    <row r="154" hidden="1" outlineLevel="1">
      <c r="A154" s="11"/>
      <c r="AZ154" s="11"/>
    </row>
    <row r="155" hidden="1" outlineLevel="1">
      <c r="A155" s="11"/>
      <c r="N155" s="1"/>
      <c r="AZ155" s="11"/>
    </row>
    <row r="156" hidden="1" outlineLevel="1">
      <c r="A156" s="11"/>
      <c r="D156" s="1" t="s">
        <v>2518</v>
      </c>
      <c r="AZ156" s="11"/>
    </row>
    <row r="157" hidden="1" outlineLevel="1">
      <c r="A157" s="11"/>
      <c r="H157" s="1" t="s">
        <v>2519</v>
      </c>
      <c r="J157" s="10" t="s">
        <v>2401</v>
      </c>
      <c r="K157" s="46">
        <f t="shared" ref="K157:K158" si="7">K158*0.9</f>
        <v>20.78460969</v>
      </c>
      <c r="N157" s="1" t="s">
        <v>2464</v>
      </c>
      <c r="Q157" s="10" t="s">
        <v>2401</v>
      </c>
      <c r="R157" s="46">
        <f t="shared" ref="R157:R159" si="8">K157*$F$94</f>
        <v>41.56921938</v>
      </c>
      <c r="U157" s="1" t="s">
        <v>2466</v>
      </c>
      <c r="AZ157" s="11"/>
    </row>
    <row r="158" hidden="1" outlineLevel="1">
      <c r="A158" s="11"/>
      <c r="H158" s="1" t="s">
        <v>2520</v>
      </c>
      <c r="J158" s="10" t="s">
        <v>2401</v>
      </c>
      <c r="K158" s="46">
        <f t="shared" si="7"/>
        <v>23.09401077</v>
      </c>
      <c r="N158" s="1" t="s">
        <v>2464</v>
      </c>
      <c r="Q158" s="10" t="s">
        <v>2401</v>
      </c>
      <c r="R158" s="46">
        <f t="shared" si="8"/>
        <v>46.18802154</v>
      </c>
      <c r="U158" s="1" t="s">
        <v>2466</v>
      </c>
      <c r="AZ158" s="11"/>
    </row>
    <row r="159" hidden="1" outlineLevel="1">
      <c r="A159" s="11"/>
      <c r="H159" s="1" t="s">
        <v>2507</v>
      </c>
      <c r="J159" s="10" t="s">
        <v>2401</v>
      </c>
      <c r="K159" s="46">
        <f>0.8*K152</f>
        <v>25.66001196</v>
      </c>
      <c r="N159" s="1" t="s">
        <v>2464</v>
      </c>
      <c r="Q159" s="10" t="s">
        <v>2401</v>
      </c>
      <c r="R159" s="46">
        <f t="shared" si="8"/>
        <v>51.32002393</v>
      </c>
      <c r="U159" s="1" t="s">
        <v>2466</v>
      </c>
      <c r="AZ159" s="11"/>
    </row>
    <row r="160" hidden="1" outlineLevel="1">
      <c r="A160" s="11"/>
      <c r="AZ160" s="11"/>
    </row>
    <row r="161" hidden="1" outlineLevel="1">
      <c r="A161" s="11"/>
      <c r="D161" s="1" t="s">
        <v>2521</v>
      </c>
      <c r="AZ161" s="11"/>
    </row>
    <row r="162" hidden="1" outlineLevel="1">
      <c r="A162" s="11"/>
      <c r="H162" s="1" t="s">
        <v>2519</v>
      </c>
      <c r="J162" s="10" t="s">
        <v>2401</v>
      </c>
      <c r="K162" s="46">
        <f t="shared" ref="K162:K163" si="9">K163*0.9</f>
        <v>21.65063509</v>
      </c>
      <c r="N162" s="1" t="s">
        <v>2464</v>
      </c>
      <c r="Q162" s="10" t="s">
        <v>2401</v>
      </c>
      <c r="R162" s="46">
        <f t="shared" ref="R162:R164" si="10">K162*$F$94</f>
        <v>43.30127019</v>
      </c>
      <c r="U162" s="1" t="s">
        <v>2466</v>
      </c>
      <c r="AZ162" s="11"/>
    </row>
    <row r="163" hidden="1" outlineLevel="1">
      <c r="A163" s="11"/>
      <c r="H163" s="1" t="s">
        <v>2520</v>
      </c>
      <c r="J163" s="10" t="s">
        <v>2401</v>
      </c>
      <c r="K163" s="46">
        <f t="shared" si="9"/>
        <v>24.05626122</v>
      </c>
      <c r="N163" s="1" t="s">
        <v>2464</v>
      </c>
      <c r="Q163" s="10" t="s">
        <v>2401</v>
      </c>
      <c r="R163" s="46">
        <f t="shared" si="10"/>
        <v>48.11252243</v>
      </c>
      <c r="U163" s="1" t="s">
        <v>2466</v>
      </c>
      <c r="AZ163" s="11"/>
    </row>
    <row r="164" hidden="1" outlineLevel="1">
      <c r="A164" s="11"/>
      <c r="H164" s="1" t="s">
        <v>2507</v>
      </c>
      <c r="J164" s="10" t="s">
        <v>2401</v>
      </c>
      <c r="K164" s="46">
        <f>0.5*K139</f>
        <v>26.72917913</v>
      </c>
      <c r="N164" s="1" t="s">
        <v>2464</v>
      </c>
      <c r="Q164" s="10" t="s">
        <v>2401</v>
      </c>
      <c r="R164" s="46">
        <f t="shared" si="10"/>
        <v>53.45835826</v>
      </c>
      <c r="U164" s="1" t="s">
        <v>2466</v>
      </c>
      <c r="AZ164" s="11"/>
    </row>
    <row r="165" hidden="1" outlineLevel="1">
      <c r="A165" s="11"/>
      <c r="AZ165" s="11"/>
    </row>
    <row r="166" hidden="1" outlineLevel="1">
      <c r="A166" s="11"/>
      <c r="AZ166" s="11"/>
    </row>
    <row r="167" hidden="1" outlineLevel="1">
      <c r="A167" s="11"/>
      <c r="AZ167" s="11"/>
    </row>
    <row r="168" hidden="1" outlineLevel="1">
      <c r="A168" s="11"/>
      <c r="C168" s="2" t="s">
        <v>2522</v>
      </c>
      <c r="AZ168" s="11"/>
    </row>
    <row r="169" hidden="1" outlineLevel="1">
      <c r="A169" s="11"/>
      <c r="D169" s="1" t="s">
        <v>2511</v>
      </c>
      <c r="J169" s="10" t="s">
        <v>2401</v>
      </c>
      <c r="K169" s="46">
        <f>Y15/sqrt(3)/K138</f>
        <v>53.45835826</v>
      </c>
      <c r="N169" s="1" t="s">
        <v>2464</v>
      </c>
      <c r="Q169" s="10" t="s">
        <v>2401</v>
      </c>
      <c r="R169" s="46">
        <f t="shared" ref="R169:R170" si="11">K169*$F$94</f>
        <v>106.9167165</v>
      </c>
      <c r="U169" s="1" t="s">
        <v>2466</v>
      </c>
      <c r="AZ169" s="11"/>
    </row>
    <row r="170" hidden="1" outlineLevel="1">
      <c r="A170" s="11"/>
      <c r="D170" s="1" t="s">
        <v>2523</v>
      </c>
      <c r="J170" s="10" t="s">
        <v>2401</v>
      </c>
      <c r="K170" s="46">
        <f>K169*0.866*0.51</f>
        <v>23.61041851</v>
      </c>
      <c r="N170" s="1" t="s">
        <v>2464</v>
      </c>
      <c r="Q170" s="10" t="s">
        <v>2401</v>
      </c>
      <c r="R170" s="46">
        <f t="shared" si="11"/>
        <v>47.22083702</v>
      </c>
      <c r="U170" s="1" t="s">
        <v>2466</v>
      </c>
      <c r="AZ170" s="11"/>
    </row>
    <row r="171" hidden="1" outlineLevel="1">
      <c r="A171" s="11"/>
      <c r="AZ171" s="11"/>
    </row>
    <row r="172" hidden="1" outlineLevel="1">
      <c r="A172" s="11"/>
      <c r="AZ172" s="11"/>
    </row>
    <row r="173" hidden="1" outlineLevel="1">
      <c r="A173" s="11"/>
      <c r="AZ173" s="11"/>
    </row>
    <row r="174" hidden="1" outlineLevel="1">
      <c r="A174" s="11"/>
      <c r="C174" s="2" t="s">
        <v>2524</v>
      </c>
      <c r="AZ174" s="11"/>
    </row>
    <row r="175" hidden="1" outlineLevel="1">
      <c r="A175" s="11"/>
      <c r="D175" s="1" t="s">
        <v>2525</v>
      </c>
      <c r="J175" s="10" t="s">
        <v>2401</v>
      </c>
      <c r="K175" s="46">
        <f>0.3*K159</f>
        <v>7.698003589</v>
      </c>
      <c r="N175" s="1" t="s">
        <v>2464</v>
      </c>
      <c r="Q175" s="10" t="s">
        <v>2401</v>
      </c>
      <c r="R175" s="46">
        <f t="shared" ref="R175:R178" si="12">K175*$F$94</f>
        <v>15.39600718</v>
      </c>
      <c r="U175" s="1" t="s">
        <v>2466</v>
      </c>
      <c r="AZ175" s="11"/>
    </row>
    <row r="176" hidden="1" outlineLevel="1">
      <c r="A176" s="11"/>
      <c r="D176" s="1" t="s">
        <v>2526</v>
      </c>
      <c r="J176" s="10" t="s">
        <v>2401</v>
      </c>
      <c r="K176" s="46">
        <f>K175</f>
        <v>7.698003589</v>
      </c>
      <c r="N176" s="1" t="s">
        <v>2464</v>
      </c>
      <c r="Q176" s="10" t="s">
        <v>2401</v>
      </c>
      <c r="R176" s="46">
        <f t="shared" si="12"/>
        <v>15.39600718</v>
      </c>
      <c r="U176" s="1" t="s">
        <v>2466</v>
      </c>
      <c r="AZ176" s="11"/>
    </row>
    <row r="177" hidden="1" outlineLevel="1">
      <c r="A177" s="11"/>
      <c r="D177" s="1" t="s">
        <v>2527</v>
      </c>
      <c r="J177" s="10" t="s">
        <v>2401</v>
      </c>
      <c r="K177" s="46">
        <f>0.85*K170</f>
        <v>20.06885573</v>
      </c>
      <c r="N177" s="1" t="s">
        <v>2464</v>
      </c>
      <c r="Q177" s="10" t="s">
        <v>2401</v>
      </c>
      <c r="R177" s="46">
        <f t="shared" si="12"/>
        <v>40.13771146</v>
      </c>
      <c r="U177" s="1" t="s">
        <v>2466</v>
      </c>
      <c r="AZ177" s="11"/>
    </row>
    <row r="178" hidden="1" outlineLevel="1">
      <c r="A178" s="11"/>
      <c r="D178" s="1" t="s">
        <v>2528</v>
      </c>
      <c r="J178" s="10" t="s">
        <v>2401</v>
      </c>
      <c r="K178" s="46">
        <f>2*AA67</f>
        <v>1.242767908</v>
      </c>
      <c r="N178" s="1" t="s">
        <v>2464</v>
      </c>
      <c r="Q178" s="10" t="s">
        <v>2401</v>
      </c>
      <c r="R178" s="46">
        <f t="shared" si="12"/>
        <v>2.485535815</v>
      </c>
      <c r="U178" s="1" t="s">
        <v>2466</v>
      </c>
      <c r="AZ178" s="11"/>
    </row>
    <row r="179" hidden="1" outlineLevel="1">
      <c r="A179" s="11"/>
      <c r="AZ179" s="11"/>
    </row>
    <row r="180" hidden="1" outlineLevel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</row>
    <row r="181" hidden="1" outlineLevel="1"/>
    <row r="182" hidden="1" outlineLevel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</row>
    <row r="183" hidden="1" outlineLevel="1">
      <c r="A183" s="11"/>
      <c r="B183" s="1"/>
      <c r="AZ183" s="11"/>
    </row>
    <row r="184" hidden="1" outlineLevel="1">
      <c r="A184" s="11"/>
      <c r="B184" s="1"/>
      <c r="C184" s="2" t="s">
        <v>2529</v>
      </c>
      <c r="AZ184" s="11"/>
    </row>
    <row r="185" hidden="1" outlineLevel="1">
      <c r="A185" s="11"/>
      <c r="B185" s="1"/>
      <c r="C185" s="1" t="s">
        <v>2530</v>
      </c>
      <c r="F185" s="10" t="s">
        <v>2401</v>
      </c>
      <c r="G185">
        <f t="shared" ref="G185:G186" si="13">Y14</f>
        <v>3000</v>
      </c>
      <c r="J185" s="20" t="s">
        <v>2340</v>
      </c>
      <c r="K185">
        <f t="shared" ref="K185:K186" si="14">AD14</f>
        <v>1</v>
      </c>
      <c r="R185" s="1"/>
      <c r="U185" s="1"/>
      <c r="Y185" s="1"/>
      <c r="AZ185" s="11"/>
    </row>
    <row r="186" hidden="1" outlineLevel="1">
      <c r="A186" s="11"/>
      <c r="B186" s="1"/>
      <c r="C186" s="1" t="s">
        <v>2532</v>
      </c>
      <c r="F186" s="10" t="s">
        <v>2401</v>
      </c>
      <c r="G186">
        <f t="shared" si="13"/>
        <v>150000</v>
      </c>
      <c r="J186" s="20" t="s">
        <v>2340</v>
      </c>
      <c r="K186" s="51">
        <f t="shared" si="14"/>
        <v>100</v>
      </c>
      <c r="R186" s="1" t="s">
        <v>24</v>
      </c>
      <c r="U186" s="10" t="s">
        <v>2401</v>
      </c>
      <c r="V186">
        <f>AA66</f>
        <v>8.58</v>
      </c>
      <c r="Y186" s="1" t="s">
        <v>49</v>
      </c>
      <c r="AZ186" s="11"/>
    </row>
    <row r="187" hidden="1" outlineLevel="1">
      <c r="A187" s="11"/>
      <c r="B187" s="1"/>
      <c r="C187" s="1"/>
      <c r="F187" s="1"/>
      <c r="R187" s="1"/>
      <c r="U187" s="1"/>
      <c r="Y187" s="1"/>
      <c r="AZ187" s="11"/>
    </row>
    <row r="188" hidden="1" outlineLevel="1">
      <c r="A188" s="11"/>
      <c r="B188" s="1"/>
      <c r="C188" s="1" t="s">
        <v>2533</v>
      </c>
      <c r="F188" s="10" t="s">
        <v>2401</v>
      </c>
      <c r="G188" s="31">
        <f>Y96</f>
        <v>1.242767908</v>
      </c>
      <c r="R188" s="1" t="s">
        <v>2534</v>
      </c>
      <c r="U188" s="10" t="s">
        <v>2401</v>
      </c>
      <c r="V188" s="31">
        <f t="shared" ref="V188:V189" si="15">V101</f>
        <v>3.3986947</v>
      </c>
      <c r="Y188" s="1"/>
      <c r="AZ188" s="11"/>
    </row>
    <row r="189" hidden="1" outlineLevel="1">
      <c r="A189" s="11"/>
      <c r="B189" s="1"/>
      <c r="C189" s="1" t="s">
        <v>2535</v>
      </c>
      <c r="F189" s="10" t="s">
        <v>2401</v>
      </c>
      <c r="G189" s="31">
        <f>Y98</f>
        <v>54.55428967</v>
      </c>
      <c r="J189" s="1"/>
      <c r="R189" s="1" t="s">
        <v>2536</v>
      </c>
      <c r="U189" s="10" t="s">
        <v>2401</v>
      </c>
      <c r="V189" s="31">
        <f t="shared" si="15"/>
        <v>24.99488037</v>
      </c>
      <c r="Y189" s="1" t="s">
        <v>55</v>
      </c>
      <c r="AZ189" s="11"/>
    </row>
    <row r="190" hidden="1" outlineLevel="1">
      <c r="A190" s="11"/>
      <c r="B190" s="1"/>
      <c r="C190" s="1"/>
      <c r="F190" s="1"/>
      <c r="J190" s="1"/>
      <c r="R190" s="1"/>
      <c r="U190" s="1"/>
      <c r="Y190" s="1"/>
      <c r="AZ190" s="11"/>
    </row>
    <row r="191" hidden="1" outlineLevel="1">
      <c r="A191" s="11"/>
      <c r="B191" s="1"/>
      <c r="C191" s="1" t="s">
        <v>36</v>
      </c>
      <c r="F191" s="10" t="s">
        <v>2401</v>
      </c>
      <c r="G191" s="31">
        <f>Z107</f>
        <v>0.994214326</v>
      </c>
      <c r="J191" s="1" t="s">
        <v>2466</v>
      </c>
      <c r="R191" s="1" t="s">
        <v>2537</v>
      </c>
      <c r="U191" s="10" t="s">
        <v>2401</v>
      </c>
      <c r="V191" s="31">
        <f>Z109</f>
        <v>0</v>
      </c>
      <c r="Y191" s="1" t="s">
        <v>2482</v>
      </c>
      <c r="AZ191" s="11"/>
    </row>
    <row r="192" hidden="1" outlineLevel="1">
      <c r="A192" s="11"/>
      <c r="B192" s="1"/>
      <c r="C192" s="1" t="s">
        <v>2538</v>
      </c>
      <c r="F192" s="10" t="s">
        <v>2401</v>
      </c>
      <c r="G192" s="31">
        <f>Z119</f>
        <v>3.738603861</v>
      </c>
      <c r="J192" s="1" t="s">
        <v>2466</v>
      </c>
      <c r="R192" s="1" t="s">
        <v>2539</v>
      </c>
      <c r="U192" s="10" t="s">
        <v>2401</v>
      </c>
      <c r="V192" s="31">
        <f>Z121</f>
        <v>0.4</v>
      </c>
      <c r="Y192" s="1" t="s">
        <v>2482</v>
      </c>
      <c r="AZ192" s="11"/>
    </row>
    <row r="193" hidden="1" outlineLevel="1">
      <c r="A193" s="11"/>
      <c r="B193" s="1"/>
      <c r="C193" s="1" t="s">
        <v>2540</v>
      </c>
      <c r="F193" s="10" t="s">
        <v>2401</v>
      </c>
      <c r="G193" s="31">
        <f>Z132</f>
        <v>6.661989321</v>
      </c>
      <c r="J193" s="1" t="s">
        <v>2466</v>
      </c>
      <c r="R193" s="1" t="s">
        <v>2541</v>
      </c>
      <c r="U193" s="10" t="s">
        <v>2401</v>
      </c>
      <c r="V193" s="31">
        <f>Z134</f>
        <v>1.6</v>
      </c>
      <c r="Y193" s="1" t="s">
        <v>2482</v>
      </c>
      <c r="AZ193" s="11"/>
    </row>
    <row r="194" hidden="1" outlineLevel="1">
      <c r="A194" s="11"/>
      <c r="B194" s="1"/>
      <c r="C194" s="1"/>
      <c r="F194" s="1"/>
      <c r="J194" s="1"/>
      <c r="AZ194" s="11"/>
    </row>
    <row r="195" hidden="1" outlineLevel="1">
      <c r="A195" s="11"/>
      <c r="B195" s="1"/>
      <c r="C195" s="1" t="s">
        <v>2542</v>
      </c>
      <c r="F195" s="10" t="s">
        <v>2401</v>
      </c>
      <c r="G195" s="31">
        <f t="shared" ref="G195:G197" si="16">R162</f>
        <v>43.30127019</v>
      </c>
      <c r="J195" s="1" t="s">
        <v>2466</v>
      </c>
      <c r="AZ195" s="11"/>
    </row>
    <row r="196" hidden="1" outlineLevel="1">
      <c r="A196" s="11"/>
      <c r="B196" s="1"/>
      <c r="C196" s="1" t="s">
        <v>2543</v>
      </c>
      <c r="F196" s="10" t="s">
        <v>2401</v>
      </c>
      <c r="G196" s="31">
        <f t="shared" si="16"/>
        <v>48.11252243</v>
      </c>
      <c r="J196" s="1" t="s">
        <v>2466</v>
      </c>
      <c r="AZ196" s="11"/>
    </row>
    <row r="197" hidden="1" outlineLevel="1">
      <c r="A197" s="11"/>
      <c r="B197" s="1"/>
      <c r="C197" s="1" t="s">
        <v>2544</v>
      </c>
      <c r="F197" s="10" t="s">
        <v>2401</v>
      </c>
      <c r="G197" s="31">
        <f t="shared" si="16"/>
        <v>53.45835826</v>
      </c>
      <c r="J197" s="1" t="s">
        <v>2466</v>
      </c>
      <c r="AZ197" s="11"/>
    </row>
    <row r="198" hidden="1" outlineLevel="1">
      <c r="A198" s="11"/>
      <c r="B198" s="1"/>
      <c r="AG198" s="1"/>
      <c r="AZ198" s="11"/>
    </row>
    <row r="199" hidden="1" outlineLevel="1">
      <c r="A199" s="11"/>
      <c r="B199" s="1"/>
      <c r="C199" s="1" t="s">
        <v>2527</v>
      </c>
      <c r="F199" s="10" t="s">
        <v>2401</v>
      </c>
      <c r="G199" s="31">
        <f t="shared" ref="G199:G200" si="17">R177</f>
        <v>40.13771146</v>
      </c>
      <c r="J199" s="1" t="s">
        <v>2466</v>
      </c>
      <c r="AG199" s="1"/>
      <c r="AZ199" s="11"/>
    </row>
    <row r="200" hidden="1" outlineLevel="1">
      <c r="A200" s="11"/>
      <c r="B200" s="1"/>
      <c r="C200" s="1" t="s">
        <v>2528</v>
      </c>
      <c r="F200" s="10" t="s">
        <v>2401</v>
      </c>
      <c r="G200" s="31">
        <f t="shared" si="17"/>
        <v>2.485535815</v>
      </c>
      <c r="J200" s="1" t="s">
        <v>2466</v>
      </c>
      <c r="AG200" s="1"/>
      <c r="AZ200" s="11"/>
    </row>
    <row r="201" hidden="1" outlineLevel="1">
      <c r="A201" s="11"/>
      <c r="B201" s="1"/>
      <c r="C201" s="1" t="s">
        <v>2545</v>
      </c>
      <c r="F201" s="10" t="s">
        <v>2401</v>
      </c>
      <c r="G201" s="31">
        <f>R170</f>
        <v>47.22083702</v>
      </c>
      <c r="J201" s="1" t="s">
        <v>2466</v>
      </c>
      <c r="AZ201" s="11"/>
    </row>
    <row r="202" hidden="1" outlineLevel="1">
      <c r="A202" s="11"/>
      <c r="AZ202" s="11"/>
    </row>
    <row r="203" hidden="1" outlineLevel="1">
      <c r="A203" s="11"/>
      <c r="B203" s="52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</row>
    <row r="204">
      <c r="B204" s="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</row>
    <row r="206">
      <c r="A206" s="11"/>
      <c r="B206" s="1"/>
      <c r="C206" t="str">
        <f>H24</f>
        <v>CITRA-SINAR -1</v>
      </c>
      <c r="Z206" s="177"/>
      <c r="AJ206" s="177"/>
      <c r="AZ206" s="11"/>
    </row>
    <row r="207">
      <c r="A207" s="11"/>
      <c r="B207" s="1"/>
      <c r="Z207" s="177"/>
      <c r="AJ207" s="177"/>
      <c r="AZ207" s="11"/>
    </row>
    <row r="208">
      <c r="A208" s="11"/>
      <c r="B208" s="1"/>
      <c r="C208" s="2" t="s">
        <v>2547</v>
      </c>
      <c r="Z208" s="177"/>
      <c r="AA208" s="1" t="s">
        <v>2534</v>
      </c>
      <c r="AD208" s="10" t="s">
        <v>2401</v>
      </c>
      <c r="AE208" s="31">
        <f t="shared" ref="AE208:AE209" si="18">V188</f>
        <v>3.3986947</v>
      </c>
      <c r="AH208" s="1"/>
      <c r="AJ208" s="177"/>
      <c r="AL208" s="55" t="s">
        <v>4298</v>
      </c>
      <c r="AM208" s="6"/>
      <c r="AN208" s="59" t="s">
        <v>2401</v>
      </c>
      <c r="AO208" s="205">
        <f>IMreal(H101)</f>
        <v>3.080391804</v>
      </c>
      <c r="AZ208" s="11"/>
    </row>
    <row r="209">
      <c r="A209" s="11"/>
      <c r="B209" s="1"/>
      <c r="C209" s="1" t="s">
        <v>24</v>
      </c>
      <c r="F209" s="10" t="s">
        <v>2401</v>
      </c>
      <c r="G209">
        <f>V186</f>
        <v>8.58</v>
      </c>
      <c r="J209" s="1" t="s">
        <v>49</v>
      </c>
      <c r="O209" s="1" t="s">
        <v>2537</v>
      </c>
      <c r="R209" s="10" t="s">
        <v>2401</v>
      </c>
      <c r="S209" s="31">
        <f t="shared" ref="S209:S211" si="19">V191</f>
        <v>0</v>
      </c>
      <c r="V209" s="1" t="s">
        <v>2482</v>
      </c>
      <c r="Z209" s="177"/>
      <c r="AA209" s="1" t="s">
        <v>2536</v>
      </c>
      <c r="AD209" s="10" t="s">
        <v>2401</v>
      </c>
      <c r="AE209" s="31">
        <f t="shared" si="18"/>
        <v>24.99488037</v>
      </c>
      <c r="AH209" s="1" t="s">
        <v>55</v>
      </c>
      <c r="AJ209" s="177"/>
      <c r="AL209" s="55" t="s">
        <v>4299</v>
      </c>
      <c r="AM209" s="6"/>
      <c r="AN209" s="59" t="s">
        <v>2401</v>
      </c>
      <c r="AO209" s="205">
        <f>IMAGINARY(H101)</f>
        <v>1.436075205</v>
      </c>
      <c r="AZ209" s="11"/>
    </row>
    <row r="210">
      <c r="A210" s="11"/>
      <c r="B210" s="1"/>
      <c r="C210" s="1" t="s">
        <v>2530</v>
      </c>
      <c r="F210" s="10" t="s">
        <v>2401</v>
      </c>
      <c r="G210">
        <f t="shared" ref="G210:G211" si="20">G185</f>
        <v>3000</v>
      </c>
      <c r="J210" s="20" t="s">
        <v>2340</v>
      </c>
      <c r="K210">
        <f t="shared" ref="K210:K211" si="21">K185</f>
        <v>1</v>
      </c>
      <c r="M210" s="1" t="s">
        <v>56</v>
      </c>
      <c r="O210" s="1" t="s">
        <v>2539</v>
      </c>
      <c r="R210" s="10" t="s">
        <v>2401</v>
      </c>
      <c r="S210" s="31">
        <f t="shared" si="19"/>
        <v>0.4</v>
      </c>
      <c r="V210" s="1" t="s">
        <v>2482</v>
      </c>
      <c r="Z210" s="177"/>
      <c r="AJ210" s="177"/>
      <c r="AZ210" s="11"/>
    </row>
    <row r="211">
      <c r="A211" s="11"/>
      <c r="B211" s="1"/>
      <c r="C211" s="1" t="s">
        <v>2532</v>
      </c>
      <c r="F211" s="10" t="s">
        <v>2401</v>
      </c>
      <c r="G211">
        <f t="shared" si="20"/>
        <v>150000</v>
      </c>
      <c r="J211" s="20" t="s">
        <v>2340</v>
      </c>
      <c r="K211" s="51">
        <f t="shared" si="21"/>
        <v>100</v>
      </c>
      <c r="M211" s="1" t="s">
        <v>2548</v>
      </c>
      <c r="O211" s="1" t="s">
        <v>2541</v>
      </c>
      <c r="R211" s="10" t="s">
        <v>2401</v>
      </c>
      <c r="S211" s="31">
        <f t="shared" si="19"/>
        <v>1.6</v>
      </c>
      <c r="V211" s="1" t="s">
        <v>2482</v>
      </c>
      <c r="Z211" s="177"/>
      <c r="AA211" s="1" t="s">
        <v>2549</v>
      </c>
      <c r="AD211" s="10" t="s">
        <v>2401</v>
      </c>
      <c r="AE211" s="178">
        <f>F59/F66</f>
        <v>4.189144189</v>
      </c>
      <c r="AJ211" s="177"/>
      <c r="AL211" s="1" t="s">
        <v>4300</v>
      </c>
      <c r="AO211" s="10" t="s">
        <v>2401</v>
      </c>
      <c r="AP211" s="31">
        <f>G189</f>
        <v>54.55428967</v>
      </c>
      <c r="AS211" s="55" t="s">
        <v>2466</v>
      </c>
      <c r="AT211" s="56"/>
      <c r="AU211" s="6"/>
      <c r="AZ211" s="11"/>
    </row>
    <row r="212">
      <c r="A212" s="11"/>
      <c r="B212" s="1"/>
      <c r="Z212" s="177"/>
      <c r="AA212" s="1" t="s">
        <v>2551</v>
      </c>
      <c r="AD212" s="10" t="s">
        <v>2401</v>
      </c>
      <c r="AE212" s="178">
        <f>P59/P66</f>
        <v>13.30804788</v>
      </c>
      <c r="AJ212" s="177"/>
      <c r="AL212" s="1" t="s">
        <v>4301</v>
      </c>
      <c r="AO212" s="10" t="s">
        <v>2401</v>
      </c>
      <c r="AP212" s="31">
        <f>AA61</f>
        <v>77.36965393</v>
      </c>
      <c r="AS212" s="55" t="s">
        <v>2466</v>
      </c>
      <c r="AT212" s="56"/>
      <c r="AU212" s="6"/>
      <c r="AZ212" s="11"/>
    </row>
    <row r="213">
      <c r="A213" s="11"/>
      <c r="B213" s="1"/>
      <c r="Z213" s="177"/>
      <c r="AJ213" s="177"/>
      <c r="AZ213" s="11"/>
    </row>
    <row r="214">
      <c r="A214" s="11"/>
      <c r="B214" s="1"/>
      <c r="C214" s="1" t="s">
        <v>2552</v>
      </c>
      <c r="F214" s="10" t="s">
        <v>2401</v>
      </c>
      <c r="G214" s="40">
        <f t="shared" ref="G214:G219" si="22">S214*$F$94</f>
        <v>1.01244</v>
      </c>
      <c r="J214" s="1" t="s">
        <v>2466</v>
      </c>
      <c r="O214" s="1" t="s">
        <v>2553</v>
      </c>
      <c r="R214" s="10" t="s">
        <v>2401</v>
      </c>
      <c r="S214" s="31">
        <f>P66</f>
        <v>0.50622</v>
      </c>
      <c r="V214" s="1" t="s">
        <v>2554</v>
      </c>
      <c r="Z214" s="177"/>
      <c r="AA214" s="1" t="s">
        <v>2555</v>
      </c>
      <c r="AD214" s="10" t="s">
        <v>2401</v>
      </c>
      <c r="AE214" s="40">
        <f>(1/3)*((F59/F66)-1)</f>
        <v>1.063048063</v>
      </c>
      <c r="AJ214" s="177"/>
      <c r="AZ214" s="11"/>
    </row>
    <row r="215">
      <c r="A215" s="11"/>
      <c r="B215" s="1"/>
      <c r="C215" s="1" t="s">
        <v>2557</v>
      </c>
      <c r="F215" s="10" t="s">
        <v>2401</v>
      </c>
      <c r="G215" s="40">
        <f t="shared" si="22"/>
        <v>0.72072</v>
      </c>
      <c r="J215" s="1" t="s">
        <v>2466</v>
      </c>
      <c r="O215" s="1" t="s">
        <v>2558</v>
      </c>
      <c r="R215" s="10" t="s">
        <v>2401</v>
      </c>
      <c r="S215" s="31">
        <f>F66</f>
        <v>0.36036</v>
      </c>
      <c r="V215" s="1" t="s">
        <v>2554</v>
      </c>
      <c r="Z215" s="177"/>
      <c r="AA215" s="1" t="s">
        <v>2559</v>
      </c>
      <c r="AD215" s="10" t="s">
        <v>2401</v>
      </c>
      <c r="AE215" s="40">
        <f>(1/3)*((P59/P66)-1)</f>
        <v>4.102682628</v>
      </c>
      <c r="AJ215" s="177"/>
      <c r="AZ215" s="11"/>
    </row>
    <row r="216">
      <c r="A216" s="11"/>
      <c r="C216" s="1" t="s">
        <v>2561</v>
      </c>
      <c r="F216" s="10" t="s">
        <v>2401</v>
      </c>
      <c r="G216" s="40">
        <f t="shared" si="22"/>
        <v>13.4736</v>
      </c>
      <c r="J216" s="1" t="s">
        <v>2466</v>
      </c>
      <c r="O216" s="1" t="s">
        <v>2562</v>
      </c>
      <c r="R216" s="10" t="s">
        <v>2401</v>
      </c>
      <c r="S216" s="31">
        <f>P59</f>
        <v>6.7368</v>
      </c>
      <c r="V216" s="1" t="s">
        <v>2554</v>
      </c>
      <c r="Z216" s="177"/>
      <c r="AA216" s="177"/>
      <c r="AB216" s="177"/>
      <c r="AC216" s="177"/>
      <c r="AD216" s="177"/>
      <c r="AE216" s="177"/>
      <c r="AF216" s="177"/>
      <c r="AG216" s="177"/>
      <c r="AH216" s="177"/>
      <c r="AI216" s="177"/>
      <c r="AJ216" s="177"/>
      <c r="AK216" s="177"/>
      <c r="AL216" s="177"/>
      <c r="AM216" s="177"/>
      <c r="AN216" s="177"/>
      <c r="AO216" s="177"/>
      <c r="AP216" s="177"/>
      <c r="AQ216" s="177"/>
      <c r="AR216" s="177"/>
      <c r="AS216" s="177"/>
      <c r="AT216" s="177"/>
      <c r="AU216" s="177"/>
      <c r="AV216" s="177"/>
      <c r="AW216" s="177"/>
      <c r="AX216" s="177"/>
      <c r="AY216" s="177"/>
      <c r="AZ216" s="11"/>
    </row>
    <row r="217">
      <c r="A217" s="11"/>
      <c r="B217" s="1"/>
      <c r="C217" s="1" t="s">
        <v>2563</v>
      </c>
      <c r="F217" s="10" t="s">
        <v>2401</v>
      </c>
      <c r="G217" s="40">
        <f t="shared" si="22"/>
        <v>3.0192</v>
      </c>
      <c r="J217" s="1" t="s">
        <v>2466</v>
      </c>
      <c r="O217" s="1" t="s">
        <v>2564</v>
      </c>
      <c r="R217" s="10" t="s">
        <v>2401</v>
      </c>
      <c r="S217" s="31">
        <f>F59</f>
        <v>1.5096</v>
      </c>
      <c r="V217" s="1" t="s">
        <v>2554</v>
      </c>
      <c r="Z217" s="177"/>
      <c r="AZ217" s="11"/>
    </row>
    <row r="218">
      <c r="A218" s="11"/>
      <c r="B218" s="1"/>
      <c r="C218" s="1" t="s">
        <v>2566</v>
      </c>
      <c r="F218" s="10" t="s">
        <v>2401</v>
      </c>
      <c r="G218" s="40">
        <f t="shared" si="22"/>
        <v>1.242767908</v>
      </c>
      <c r="J218" s="1" t="s">
        <v>2466</v>
      </c>
      <c r="O218" s="1" t="s">
        <v>2567</v>
      </c>
      <c r="R218" s="10" t="s">
        <v>2401</v>
      </c>
      <c r="S218" s="31">
        <f>AA67</f>
        <v>0.6213839538</v>
      </c>
      <c r="V218" s="1" t="s">
        <v>2554</v>
      </c>
      <c r="Z218" s="177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Z218" s="11"/>
    </row>
    <row r="219">
      <c r="A219" s="11"/>
      <c r="B219" s="1"/>
      <c r="C219" s="1" t="s">
        <v>2569</v>
      </c>
      <c r="F219" s="10" t="s">
        <v>2401</v>
      </c>
      <c r="G219" s="40">
        <f t="shared" si="22"/>
        <v>13.80773209</v>
      </c>
      <c r="J219" s="1" t="s">
        <v>2466</v>
      </c>
      <c r="O219" s="1" t="s">
        <v>2570</v>
      </c>
      <c r="R219" s="10" t="s">
        <v>2401</v>
      </c>
      <c r="S219" s="31">
        <f>AA60</f>
        <v>6.903866047</v>
      </c>
      <c r="V219" s="1" t="s">
        <v>2554</v>
      </c>
      <c r="Z219" s="177"/>
      <c r="AB219" s="53"/>
      <c r="AC219" s="114"/>
      <c r="AD219" s="56"/>
      <c r="AE219" s="5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53"/>
      <c r="AZ219" s="11"/>
    </row>
    <row r="220">
      <c r="A220" s="11"/>
      <c r="B220" s="1"/>
      <c r="C220" s="177"/>
      <c r="D220" s="177"/>
      <c r="E220" s="177"/>
      <c r="F220" s="177"/>
      <c r="G220" s="177"/>
      <c r="H220" s="177"/>
      <c r="I220" s="177"/>
      <c r="J220" s="177"/>
      <c r="K220" s="177"/>
      <c r="L220" s="177"/>
      <c r="M220" s="177"/>
      <c r="N220" s="177"/>
      <c r="O220" s="177"/>
      <c r="P220" s="177"/>
      <c r="Q220" s="177"/>
      <c r="R220" s="177"/>
      <c r="S220" s="177"/>
      <c r="T220" s="177"/>
      <c r="U220" s="177"/>
      <c r="V220" s="177"/>
      <c r="W220" s="177"/>
      <c r="X220" s="177"/>
      <c r="Y220" s="177"/>
      <c r="Z220" s="177"/>
      <c r="AB220" s="53"/>
      <c r="AC220" s="114"/>
      <c r="AD220" s="5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53"/>
      <c r="AZ220" s="11"/>
    </row>
    <row r="221">
      <c r="A221" s="11"/>
      <c r="B221" s="1"/>
      <c r="C221" s="61" t="s">
        <v>2571</v>
      </c>
      <c r="D221" s="56"/>
      <c r="E221" s="6"/>
      <c r="F221" s="62" t="s">
        <v>2401</v>
      </c>
      <c r="G221" s="63">
        <f>$G$214/$G$209</f>
        <v>0.118</v>
      </c>
      <c r="J221" s="61" t="s">
        <v>2572</v>
      </c>
      <c r="K221" s="56"/>
      <c r="L221" s="56"/>
      <c r="M221" s="6"/>
      <c r="N221" s="6"/>
      <c r="O221" s="61" t="s">
        <v>2573</v>
      </c>
      <c r="P221" s="56"/>
      <c r="Q221" s="6"/>
      <c r="R221" s="62" t="s">
        <v>2401</v>
      </c>
      <c r="S221" s="63">
        <f>$S$214/$G$209</f>
        <v>0.059</v>
      </c>
      <c r="V221" s="61" t="s">
        <v>2574</v>
      </c>
      <c r="W221" s="56"/>
      <c r="X221" s="56"/>
      <c r="Y221" s="6"/>
      <c r="Z221" s="177"/>
      <c r="AB221" s="53"/>
      <c r="AC221" s="114"/>
      <c r="AD221" s="56"/>
      <c r="AE221" s="5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53"/>
      <c r="AZ221" s="11"/>
    </row>
    <row r="222">
      <c r="A222" s="11"/>
      <c r="B222" s="1"/>
      <c r="C222" s="61" t="s">
        <v>2576</v>
      </c>
      <c r="D222" s="6"/>
      <c r="E222" s="6"/>
      <c r="F222" s="62" t="s">
        <v>2401</v>
      </c>
      <c r="G222" s="63">
        <f>$G$218/$G$209</f>
        <v>0.1448447445</v>
      </c>
      <c r="J222" s="61" t="s">
        <v>2572</v>
      </c>
      <c r="K222" s="56"/>
      <c r="L222" s="56"/>
      <c r="M222" s="6"/>
      <c r="N222" s="6"/>
      <c r="O222" s="61" t="s">
        <v>2577</v>
      </c>
      <c r="P222" s="6"/>
      <c r="Q222" s="6"/>
      <c r="R222" s="62" t="s">
        <v>2401</v>
      </c>
      <c r="S222" s="63">
        <f>$S$218/$G$209</f>
        <v>0.07242237223</v>
      </c>
      <c r="V222" s="61" t="s">
        <v>2574</v>
      </c>
      <c r="W222" s="56"/>
      <c r="X222" s="56"/>
      <c r="Y222" s="6"/>
      <c r="Z222" s="177"/>
      <c r="AB222" s="53"/>
      <c r="AC222" s="114"/>
      <c r="AD222" s="56"/>
      <c r="AE222" s="56"/>
      <c r="AF222" s="56"/>
      <c r="AG222" s="56"/>
      <c r="AH222" s="56"/>
      <c r="AI222" s="56"/>
      <c r="AJ222" s="56"/>
      <c r="AK222" s="56"/>
      <c r="AL222" s="56"/>
      <c r="AM222" s="6"/>
      <c r="AN222" s="6"/>
      <c r="AO222" s="6"/>
      <c r="AP222" s="6"/>
      <c r="AQ222" s="53"/>
      <c r="AZ222" s="11"/>
    </row>
    <row r="223">
      <c r="A223" s="11"/>
      <c r="C223" s="177"/>
      <c r="D223" s="177"/>
      <c r="E223" s="177"/>
      <c r="F223" s="177"/>
      <c r="G223" s="177"/>
      <c r="H223" s="177"/>
      <c r="I223" s="177"/>
      <c r="J223" s="177"/>
      <c r="K223" s="177"/>
      <c r="L223" s="177"/>
      <c r="M223" s="177"/>
      <c r="N223" s="177"/>
      <c r="O223" s="177"/>
      <c r="P223" s="177"/>
      <c r="Q223" s="177"/>
      <c r="R223" s="177"/>
      <c r="S223" s="177"/>
      <c r="T223" s="177"/>
      <c r="U223" s="177"/>
      <c r="V223" s="177"/>
      <c r="W223" s="177"/>
      <c r="X223" s="177"/>
      <c r="Y223" s="177"/>
      <c r="Z223" s="177"/>
      <c r="AB223" s="53"/>
      <c r="AC223" s="114"/>
      <c r="AD223" s="56"/>
      <c r="AE223" s="5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53"/>
      <c r="AZ223" s="11"/>
    </row>
    <row r="224">
      <c r="A224" s="11"/>
      <c r="C224" s="1" t="s">
        <v>2480</v>
      </c>
      <c r="F224" s="10" t="s">
        <v>2401</v>
      </c>
      <c r="G224" s="31">
        <f>Z108</f>
        <v>0.809952</v>
      </c>
      <c r="J224" s="1" t="s">
        <v>2466</v>
      </c>
      <c r="O224" s="1" t="s">
        <v>2479</v>
      </c>
      <c r="R224" s="10" t="s">
        <v>2401</v>
      </c>
      <c r="S224" s="31">
        <f>G108</f>
        <v>0.404976</v>
      </c>
      <c r="V224" s="1" t="s">
        <v>2554</v>
      </c>
      <c r="Z224" s="177"/>
      <c r="AB224" s="53"/>
      <c r="AC224" s="114"/>
      <c r="AD224" s="56"/>
      <c r="AE224" s="56"/>
      <c r="AF224" s="56"/>
      <c r="AG224" s="56"/>
      <c r="AH224" s="56"/>
      <c r="AI224" s="56"/>
      <c r="AJ224" s="56"/>
      <c r="AK224" s="56"/>
      <c r="AL224" s="6"/>
      <c r="AM224" s="6"/>
      <c r="AN224" s="6"/>
      <c r="AO224" s="6"/>
      <c r="AP224" s="6"/>
      <c r="AQ224" s="53"/>
      <c r="AZ224" s="11"/>
    </row>
    <row r="225">
      <c r="A225" s="11"/>
      <c r="C225" s="1" t="s">
        <v>2478</v>
      </c>
      <c r="F225" s="10" t="s">
        <v>2401</v>
      </c>
      <c r="G225" s="31">
        <f>Z107</f>
        <v>0.994214326</v>
      </c>
      <c r="J225" s="1" t="s">
        <v>2466</v>
      </c>
      <c r="O225" s="1" t="s">
        <v>2477</v>
      </c>
      <c r="R225" s="10" t="s">
        <v>2401</v>
      </c>
      <c r="S225" s="31">
        <f>G107</f>
        <v>0.497107163</v>
      </c>
      <c r="V225" s="1" t="s">
        <v>2554</v>
      </c>
      <c r="Z225" s="177"/>
      <c r="AB225" s="53"/>
      <c r="AC225" s="114"/>
      <c r="AD225" s="56"/>
      <c r="AE225" s="5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53"/>
      <c r="AZ225" s="11"/>
    </row>
    <row r="226">
      <c r="A226" s="11"/>
      <c r="C226" s="1" t="s">
        <v>2579</v>
      </c>
      <c r="F226" s="10" t="s">
        <v>2401</v>
      </c>
      <c r="G226" s="31">
        <f>R162</f>
        <v>43.30127019</v>
      </c>
      <c r="J226" s="1" t="s">
        <v>2466</v>
      </c>
      <c r="O226" s="1" t="s">
        <v>2580</v>
      </c>
      <c r="R226" s="10" t="s">
        <v>2401</v>
      </c>
      <c r="S226" s="31">
        <f>K162</f>
        <v>21.65063509</v>
      </c>
      <c r="V226" s="1" t="s">
        <v>2554</v>
      </c>
      <c r="Z226" s="177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Z226" s="11"/>
    </row>
    <row r="227">
      <c r="A227" s="11"/>
      <c r="C227" s="177"/>
      <c r="D227" s="177"/>
      <c r="E227" s="177"/>
      <c r="F227" s="177"/>
      <c r="G227" s="177"/>
      <c r="H227" s="177"/>
      <c r="I227" s="177"/>
      <c r="J227" s="177"/>
      <c r="K227" s="177"/>
      <c r="L227" s="177"/>
      <c r="M227" s="177"/>
      <c r="N227" s="177"/>
      <c r="O227" s="177"/>
      <c r="P227" s="177"/>
      <c r="Q227" s="177"/>
      <c r="R227" s="177"/>
      <c r="S227" s="177"/>
      <c r="T227" s="177"/>
      <c r="U227" s="177"/>
      <c r="V227" s="177"/>
      <c r="W227" s="177"/>
      <c r="X227" s="177"/>
      <c r="Y227" s="177"/>
      <c r="Z227" s="177"/>
      <c r="AZ227" s="11"/>
    </row>
    <row r="228">
      <c r="A228" s="11"/>
      <c r="C228" s="1" t="s">
        <v>2493</v>
      </c>
      <c r="F228" s="10" t="s">
        <v>2401</v>
      </c>
      <c r="G228" s="31">
        <f>Z120</f>
        <v>3.6124608</v>
      </c>
      <c r="J228" s="55" t="s">
        <v>2466</v>
      </c>
      <c r="K228" s="56"/>
      <c r="L228" s="6"/>
      <c r="O228" s="1" t="s">
        <v>2492</v>
      </c>
      <c r="R228" s="10" t="s">
        <v>2401</v>
      </c>
      <c r="S228" s="31">
        <f>O120</f>
        <v>1.8062304</v>
      </c>
      <c r="V228" s="1" t="s">
        <v>2554</v>
      </c>
      <c r="W228" s="56"/>
      <c r="X228" s="6"/>
      <c r="Z228" s="177"/>
      <c r="AI228" s="179"/>
      <c r="AZ228" s="11"/>
    </row>
    <row r="229">
      <c r="A229" s="11"/>
      <c r="C229" s="1" t="s">
        <v>2491</v>
      </c>
      <c r="F229" s="10" t="s">
        <v>2401</v>
      </c>
      <c r="G229" s="31">
        <f>Z119</f>
        <v>3.738603861</v>
      </c>
      <c r="J229" s="55" t="s">
        <v>2466</v>
      </c>
      <c r="K229" s="56"/>
      <c r="L229" s="6"/>
      <c r="O229" s="1" t="s">
        <v>2490</v>
      </c>
      <c r="R229" s="10" t="s">
        <v>2401</v>
      </c>
      <c r="S229" s="31">
        <f>O119</f>
        <v>1.869301931</v>
      </c>
      <c r="V229" s="1" t="s">
        <v>2554</v>
      </c>
      <c r="W229" s="56"/>
      <c r="X229" s="6"/>
      <c r="Z229" s="177"/>
      <c r="AZ229" s="11"/>
    </row>
    <row r="230">
      <c r="A230" s="11"/>
      <c r="C230" s="1" t="s">
        <v>2581</v>
      </c>
      <c r="F230" s="10" t="s">
        <v>2401</v>
      </c>
      <c r="G230" s="31">
        <f>R163</f>
        <v>48.11252243</v>
      </c>
      <c r="J230" s="55" t="s">
        <v>2466</v>
      </c>
      <c r="K230" s="56"/>
      <c r="L230" s="6"/>
      <c r="O230" s="1" t="s">
        <v>2582</v>
      </c>
      <c r="R230" s="10" t="s">
        <v>2401</v>
      </c>
      <c r="S230" s="31">
        <f>K163</f>
        <v>24.05626122</v>
      </c>
      <c r="V230" s="1" t="s">
        <v>2554</v>
      </c>
      <c r="W230" s="56"/>
      <c r="X230" s="6"/>
      <c r="Z230" s="177"/>
      <c r="AZ230" s="11"/>
    </row>
    <row r="231">
      <c r="A231" s="11"/>
      <c r="C231" s="177"/>
      <c r="D231" s="177"/>
      <c r="E231" s="177"/>
      <c r="F231" s="177"/>
      <c r="G231" s="177"/>
      <c r="H231" s="177"/>
      <c r="I231" s="177"/>
      <c r="J231" s="177"/>
      <c r="K231" s="177"/>
      <c r="L231" s="177"/>
      <c r="M231" s="177"/>
      <c r="N231" s="177"/>
      <c r="O231" s="177"/>
      <c r="P231" s="177"/>
      <c r="Q231" s="177"/>
      <c r="R231" s="177"/>
      <c r="S231" s="177"/>
      <c r="T231" s="177"/>
      <c r="U231" s="177"/>
      <c r="V231" s="177"/>
      <c r="W231" s="177"/>
      <c r="X231" s="177"/>
      <c r="Y231" s="177"/>
      <c r="Z231" s="177"/>
      <c r="AL231" s="1" t="s">
        <v>2473</v>
      </c>
      <c r="AZ231" s="11"/>
    </row>
    <row r="232">
      <c r="A232" s="11"/>
      <c r="C232" s="1" t="s">
        <v>2506</v>
      </c>
      <c r="F232" s="10" t="s">
        <v>2401</v>
      </c>
      <c r="G232" s="31">
        <f>Z133</f>
        <v>6.469632</v>
      </c>
      <c r="J232" s="55" t="s">
        <v>2466</v>
      </c>
      <c r="K232" s="56"/>
      <c r="L232" s="6"/>
      <c r="O232" s="1" t="s">
        <v>2505</v>
      </c>
      <c r="R232" s="10" t="s">
        <v>2401</v>
      </c>
      <c r="S232" s="31">
        <f>O133</f>
        <v>3.234816</v>
      </c>
      <c r="V232" s="1" t="s">
        <v>2554</v>
      </c>
      <c r="W232" s="56"/>
      <c r="X232" s="6"/>
      <c r="Z232" s="177"/>
      <c r="AZ232" s="11"/>
    </row>
    <row r="233">
      <c r="A233" s="11"/>
      <c r="C233" s="1" t="s">
        <v>2504</v>
      </c>
      <c r="F233" s="10" t="s">
        <v>2401</v>
      </c>
      <c r="G233" s="31">
        <f>Z132</f>
        <v>6.661989321</v>
      </c>
      <c r="J233" s="55" t="s">
        <v>2466</v>
      </c>
      <c r="K233" s="56"/>
      <c r="L233" s="6"/>
      <c r="O233" s="1" t="s">
        <v>2503</v>
      </c>
      <c r="R233" s="10" t="s">
        <v>2401</v>
      </c>
      <c r="S233" s="31">
        <f>O132</f>
        <v>3.33099466</v>
      </c>
      <c r="V233" s="1" t="s">
        <v>2554</v>
      </c>
      <c r="W233" s="56"/>
      <c r="X233" s="6"/>
      <c r="Z233" s="177"/>
      <c r="AZ233" s="11"/>
    </row>
    <row r="234">
      <c r="A234" s="11"/>
      <c r="C234" s="1" t="s">
        <v>2583</v>
      </c>
      <c r="F234" s="10" t="s">
        <v>2401</v>
      </c>
      <c r="G234" s="31">
        <f>R164</f>
        <v>53.45835826</v>
      </c>
      <c r="J234" s="55" t="s">
        <v>2466</v>
      </c>
      <c r="K234" s="56"/>
      <c r="L234" s="6"/>
      <c r="O234" s="1" t="s">
        <v>2583</v>
      </c>
      <c r="R234" s="10" t="s">
        <v>2401</v>
      </c>
      <c r="S234" s="31">
        <f>K164</f>
        <v>26.72917913</v>
      </c>
      <c r="V234" s="1" t="s">
        <v>2554</v>
      </c>
      <c r="W234" s="56"/>
      <c r="X234" s="6"/>
      <c r="Z234" s="177"/>
      <c r="AZ234" s="11"/>
    </row>
    <row r="235">
      <c r="A235" s="11"/>
      <c r="C235" s="177"/>
      <c r="D235" s="177"/>
      <c r="E235" s="177"/>
      <c r="F235" s="177"/>
      <c r="G235" s="177"/>
      <c r="H235" s="177"/>
      <c r="I235" s="177"/>
      <c r="J235" s="177"/>
      <c r="K235" s="177"/>
      <c r="L235" s="177"/>
      <c r="M235" s="177"/>
      <c r="N235" s="177"/>
      <c r="O235" s="177"/>
      <c r="P235" s="177"/>
      <c r="Q235" s="177"/>
      <c r="R235" s="177"/>
      <c r="S235" s="177"/>
      <c r="T235" s="177"/>
      <c r="U235" s="177"/>
      <c r="V235" s="177"/>
      <c r="W235" s="177"/>
      <c r="X235" s="177"/>
      <c r="Y235" s="177"/>
      <c r="Z235" s="177"/>
      <c r="AZ235" s="11"/>
    </row>
    <row r="236">
      <c r="A236" s="11"/>
      <c r="C236" s="1" t="s">
        <v>4302</v>
      </c>
      <c r="F236" s="10" t="s">
        <v>2401</v>
      </c>
      <c r="G236" s="31">
        <f>R169</f>
        <v>106.9167165</v>
      </c>
      <c r="J236" s="1" t="s">
        <v>2466</v>
      </c>
      <c r="O236" s="1" t="s">
        <v>4302</v>
      </c>
      <c r="R236" s="10" t="s">
        <v>2401</v>
      </c>
      <c r="S236" s="31">
        <f>K139</f>
        <v>53.45835826</v>
      </c>
      <c r="V236" s="1" t="s">
        <v>2554</v>
      </c>
      <c r="Z236" s="177"/>
      <c r="AZ236" s="11"/>
    </row>
    <row r="237">
      <c r="A237" s="11"/>
      <c r="C237" s="1" t="s">
        <v>2545</v>
      </c>
      <c r="F237" s="10" t="s">
        <v>2401</v>
      </c>
      <c r="G237" s="31">
        <f>G201</f>
        <v>47.22083702</v>
      </c>
      <c r="J237" s="1" t="s">
        <v>2466</v>
      </c>
      <c r="O237" s="1" t="s">
        <v>2545</v>
      </c>
      <c r="R237" s="10" t="s">
        <v>2401</v>
      </c>
      <c r="S237" s="31">
        <f>K170</f>
        <v>23.61041851</v>
      </c>
      <c r="V237" s="1" t="s">
        <v>2554</v>
      </c>
      <c r="Z237" s="177"/>
      <c r="AZ237" s="11"/>
    </row>
    <row r="238">
      <c r="A238" s="11"/>
      <c r="C238" s="1" t="s">
        <v>2525</v>
      </c>
      <c r="F238" s="10" t="s">
        <v>2401</v>
      </c>
      <c r="G238" s="31">
        <f t="shared" ref="G238:G241" si="23">R175</f>
        <v>15.39600718</v>
      </c>
      <c r="J238" s="1" t="s">
        <v>2466</v>
      </c>
      <c r="O238" s="1" t="s">
        <v>2525</v>
      </c>
      <c r="R238" s="10" t="s">
        <v>2401</v>
      </c>
      <c r="S238" s="31">
        <f t="shared" ref="S238:S241" si="24">K175</f>
        <v>7.698003589</v>
      </c>
      <c r="V238" s="1" t="s">
        <v>2554</v>
      </c>
      <c r="Z238" s="177"/>
      <c r="AZ238" s="11"/>
    </row>
    <row r="239">
      <c r="A239" s="11"/>
      <c r="C239" s="1" t="s">
        <v>2526</v>
      </c>
      <c r="F239" s="10" t="s">
        <v>2401</v>
      </c>
      <c r="G239" s="31">
        <f t="shared" si="23"/>
        <v>15.39600718</v>
      </c>
      <c r="J239" s="1" t="s">
        <v>2466</v>
      </c>
      <c r="O239" s="1" t="s">
        <v>2526</v>
      </c>
      <c r="R239" s="10" t="s">
        <v>2401</v>
      </c>
      <c r="S239" s="31">
        <f t="shared" si="24"/>
        <v>7.698003589</v>
      </c>
      <c r="V239" s="1" t="s">
        <v>2554</v>
      </c>
      <c r="Z239" s="177"/>
      <c r="AZ239" s="11"/>
    </row>
    <row r="240">
      <c r="A240" s="11"/>
      <c r="C240" s="1" t="s">
        <v>2527</v>
      </c>
      <c r="F240" s="10" t="s">
        <v>2401</v>
      </c>
      <c r="G240" s="31">
        <f t="shared" si="23"/>
        <v>40.13771146</v>
      </c>
      <c r="J240" s="1" t="s">
        <v>2466</v>
      </c>
      <c r="O240" s="1" t="s">
        <v>2527</v>
      </c>
      <c r="R240" s="10" t="s">
        <v>2401</v>
      </c>
      <c r="S240" s="31">
        <f t="shared" si="24"/>
        <v>20.06885573</v>
      </c>
      <c r="V240" s="1" t="s">
        <v>2554</v>
      </c>
      <c r="Z240" s="177"/>
      <c r="AZ240" s="11"/>
    </row>
    <row r="241">
      <c r="A241" s="11"/>
      <c r="C241" s="1" t="s">
        <v>2528</v>
      </c>
      <c r="F241" s="10" t="s">
        <v>2401</v>
      </c>
      <c r="G241" s="31">
        <f t="shared" si="23"/>
        <v>2.485535815</v>
      </c>
      <c r="J241" s="1" t="s">
        <v>2466</v>
      </c>
      <c r="O241" s="1" t="s">
        <v>2528</v>
      </c>
      <c r="R241" s="10" t="s">
        <v>2401</v>
      </c>
      <c r="S241" s="31">
        <f t="shared" si="24"/>
        <v>1.242767908</v>
      </c>
      <c r="V241" s="1" t="s">
        <v>2554</v>
      </c>
      <c r="Z241" s="177"/>
      <c r="AZ241" s="11"/>
    </row>
    <row r="242">
      <c r="A242" s="11"/>
      <c r="C242" s="1" t="s">
        <v>4303</v>
      </c>
      <c r="F242" s="10" t="s">
        <v>2401</v>
      </c>
      <c r="G242">
        <f>S242*K210/G210</f>
        <v>0.648</v>
      </c>
      <c r="J242" s="1" t="s">
        <v>4304</v>
      </c>
      <c r="O242" s="1" t="s">
        <v>4303</v>
      </c>
      <c r="R242" s="10" t="s">
        <v>2401</v>
      </c>
      <c r="S242">
        <f>1.2*AA65</f>
        <v>1944</v>
      </c>
      <c r="V242" s="1" t="s">
        <v>4304</v>
      </c>
      <c r="Z242" s="177"/>
      <c r="AZ242" s="11"/>
    </row>
    <row r="243">
      <c r="A243" s="11"/>
      <c r="B243" s="52"/>
      <c r="C243" s="11"/>
      <c r="D243" s="11"/>
      <c r="E243" s="11"/>
      <c r="F243" s="11"/>
      <c r="G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</row>
  </sheetData>
  <mergeCells count="323">
    <mergeCell ref="S211:U211"/>
    <mergeCell ref="S214:U214"/>
    <mergeCell ref="AE214:AG214"/>
    <mergeCell ref="S215:U215"/>
    <mergeCell ref="AE215:AG215"/>
    <mergeCell ref="S216:U216"/>
    <mergeCell ref="S217:U217"/>
    <mergeCell ref="S218:U218"/>
    <mergeCell ref="S219:U219"/>
    <mergeCell ref="S221:U221"/>
    <mergeCell ref="S222:U222"/>
    <mergeCell ref="S224:U224"/>
    <mergeCell ref="S225:U225"/>
    <mergeCell ref="S226:U226"/>
    <mergeCell ref="AI233:AK233"/>
    <mergeCell ref="AI234:AK234"/>
    <mergeCell ref="AI235:AK235"/>
    <mergeCell ref="S228:U228"/>
    <mergeCell ref="AI228:AK228"/>
    <mergeCell ref="G229:I229"/>
    <mergeCell ref="S229:U229"/>
    <mergeCell ref="AI229:AK229"/>
    <mergeCell ref="G230:I230"/>
    <mergeCell ref="AI232:AK232"/>
    <mergeCell ref="S239:U239"/>
    <mergeCell ref="S240:U240"/>
    <mergeCell ref="S241:U241"/>
    <mergeCell ref="S242:U242"/>
    <mergeCell ref="S230:U230"/>
    <mergeCell ref="S232:U232"/>
    <mergeCell ref="S233:U233"/>
    <mergeCell ref="S234:U234"/>
    <mergeCell ref="S236:U236"/>
    <mergeCell ref="S237:U237"/>
    <mergeCell ref="S238:U238"/>
    <mergeCell ref="G240:I240"/>
    <mergeCell ref="G241:I241"/>
    <mergeCell ref="G242:I242"/>
    <mergeCell ref="G243:I243"/>
    <mergeCell ref="G232:I232"/>
    <mergeCell ref="G233:I233"/>
    <mergeCell ref="G234:I234"/>
    <mergeCell ref="G236:I236"/>
    <mergeCell ref="G237:I237"/>
    <mergeCell ref="G238:I238"/>
    <mergeCell ref="G239:I239"/>
    <mergeCell ref="K162:M162"/>
    <mergeCell ref="R162:T162"/>
    <mergeCell ref="K163:M163"/>
    <mergeCell ref="R163:T163"/>
    <mergeCell ref="K164:M164"/>
    <mergeCell ref="R164:T164"/>
    <mergeCell ref="R169:T169"/>
    <mergeCell ref="R170:T170"/>
    <mergeCell ref="K169:M169"/>
    <mergeCell ref="K170:M170"/>
    <mergeCell ref="K175:M175"/>
    <mergeCell ref="R175:T175"/>
    <mergeCell ref="K176:M176"/>
    <mergeCell ref="R176:T176"/>
    <mergeCell ref="R177:T177"/>
    <mergeCell ref="G185:I185"/>
    <mergeCell ref="G186:I186"/>
    <mergeCell ref="K186:L186"/>
    <mergeCell ref="V186:X186"/>
    <mergeCell ref="G188:I188"/>
    <mergeCell ref="V188:X188"/>
    <mergeCell ref="V189:X189"/>
    <mergeCell ref="G189:I189"/>
    <mergeCell ref="G191:I191"/>
    <mergeCell ref="G192:I192"/>
    <mergeCell ref="G193:I193"/>
    <mergeCell ref="G195:I195"/>
    <mergeCell ref="G196:I196"/>
    <mergeCell ref="G197:I197"/>
    <mergeCell ref="V191:X191"/>
    <mergeCell ref="V192:X192"/>
    <mergeCell ref="V193:X193"/>
    <mergeCell ref="AE208:AG208"/>
    <mergeCell ref="AO208:AQ208"/>
    <mergeCell ref="AE209:AG209"/>
    <mergeCell ref="AO209:AQ209"/>
    <mergeCell ref="S209:U209"/>
    <mergeCell ref="S210:U210"/>
    <mergeCell ref="K211:L211"/>
    <mergeCell ref="AE211:AG211"/>
    <mergeCell ref="AP211:AR211"/>
    <mergeCell ref="AE212:AG212"/>
    <mergeCell ref="AP212:AR212"/>
    <mergeCell ref="AI230:AK230"/>
    <mergeCell ref="AL230:AN230"/>
    <mergeCell ref="AI231:AK231"/>
    <mergeCell ref="AL231:AN231"/>
    <mergeCell ref="AB20:AC20"/>
    <mergeCell ref="AC24:AQ24"/>
    <mergeCell ref="AD25:AP25"/>
    <mergeCell ref="AA26:AD26"/>
    <mergeCell ref="AM26:AO26"/>
    <mergeCell ref="AC28:AQ28"/>
    <mergeCell ref="AD29:AP29"/>
    <mergeCell ref="AC42:AQ42"/>
    <mergeCell ref="AD43:AP43"/>
    <mergeCell ref="AM44:AO44"/>
    <mergeCell ref="AC46:AQ46"/>
    <mergeCell ref="AD47:AP47"/>
    <mergeCell ref="AM48:AO48"/>
    <mergeCell ref="AM30:AO30"/>
    <mergeCell ref="AC32:AQ32"/>
    <mergeCell ref="AD33:AP33"/>
    <mergeCell ref="AM34:AO34"/>
    <mergeCell ref="AC38:AQ38"/>
    <mergeCell ref="AD39:AP39"/>
    <mergeCell ref="AM40:AO40"/>
    <mergeCell ref="AA40:AD40"/>
    <mergeCell ref="AA41:AD41"/>
    <mergeCell ref="AA44:AD44"/>
    <mergeCell ref="AA45:AD45"/>
    <mergeCell ref="AA48:AD48"/>
    <mergeCell ref="AA49:AD49"/>
    <mergeCell ref="AA60:AD60"/>
    <mergeCell ref="AA81:AD81"/>
    <mergeCell ref="AA82:AD82"/>
    <mergeCell ref="AA61:AD61"/>
    <mergeCell ref="AA65:AD65"/>
    <mergeCell ref="AA66:AD66"/>
    <mergeCell ref="AA67:AD67"/>
    <mergeCell ref="AA68:AD68"/>
    <mergeCell ref="AA74:AD74"/>
    <mergeCell ref="AA75:AD75"/>
    <mergeCell ref="U8:X8"/>
    <mergeCell ref="AC9:AE9"/>
    <mergeCell ref="B10:C10"/>
    <mergeCell ref="L10:M10"/>
    <mergeCell ref="O10:P10"/>
    <mergeCell ref="Y14:AB14"/>
    <mergeCell ref="Y15:AB15"/>
    <mergeCell ref="AD14:AE14"/>
    <mergeCell ref="AD15:AE15"/>
    <mergeCell ref="Y16:AD16"/>
    <mergeCell ref="Y17:AD17"/>
    <mergeCell ref="Y18:AA18"/>
    <mergeCell ref="Y19:AA19"/>
    <mergeCell ref="Y20:Z20"/>
    <mergeCell ref="M26:O26"/>
    <mergeCell ref="M27:O27"/>
    <mergeCell ref="G16:H16"/>
    <mergeCell ref="J16:K16"/>
    <mergeCell ref="H24:V24"/>
    <mergeCell ref="I25:U25"/>
    <mergeCell ref="F26:H26"/>
    <mergeCell ref="R26:T26"/>
    <mergeCell ref="F27:H27"/>
    <mergeCell ref="AA27:AD27"/>
    <mergeCell ref="AA30:AD30"/>
    <mergeCell ref="AA31:AD31"/>
    <mergeCell ref="AA34:AD34"/>
    <mergeCell ref="AA35:AD35"/>
    <mergeCell ref="R30:T30"/>
    <mergeCell ref="R31:T31"/>
    <mergeCell ref="R27:T27"/>
    <mergeCell ref="H28:V28"/>
    <mergeCell ref="I29:U29"/>
    <mergeCell ref="F30:H30"/>
    <mergeCell ref="M30:O30"/>
    <mergeCell ref="F31:H31"/>
    <mergeCell ref="M31:O31"/>
    <mergeCell ref="F41:I41"/>
    <mergeCell ref="F44:I44"/>
    <mergeCell ref="F45:I45"/>
    <mergeCell ref="F48:I48"/>
    <mergeCell ref="F49:I49"/>
    <mergeCell ref="F56:I56"/>
    <mergeCell ref="F57:I57"/>
    <mergeCell ref="F58:I58"/>
    <mergeCell ref="F59:I59"/>
    <mergeCell ref="F63:I63"/>
    <mergeCell ref="F64:I64"/>
    <mergeCell ref="F65:I65"/>
    <mergeCell ref="F71:I71"/>
    <mergeCell ref="F72:I72"/>
    <mergeCell ref="H32:V32"/>
    <mergeCell ref="I33:U33"/>
    <mergeCell ref="F34:H34"/>
    <mergeCell ref="M34:O34"/>
    <mergeCell ref="R34:T34"/>
    <mergeCell ref="F35:H35"/>
    <mergeCell ref="M35:O35"/>
    <mergeCell ref="R35:T35"/>
    <mergeCell ref="H38:V38"/>
    <mergeCell ref="I39:U39"/>
    <mergeCell ref="F40:I40"/>
    <mergeCell ref="R40:T40"/>
    <mergeCell ref="H42:V42"/>
    <mergeCell ref="I43:U43"/>
    <mergeCell ref="R44:T44"/>
    <mergeCell ref="H46:V46"/>
    <mergeCell ref="I47:U47"/>
    <mergeCell ref="R48:T48"/>
    <mergeCell ref="P56:S56"/>
    <mergeCell ref="P57:S57"/>
    <mergeCell ref="V58:V59"/>
    <mergeCell ref="P58:S58"/>
    <mergeCell ref="P59:S59"/>
    <mergeCell ref="F60:S60"/>
    <mergeCell ref="P63:S63"/>
    <mergeCell ref="P64:S64"/>
    <mergeCell ref="V65:V66"/>
    <mergeCell ref="F66:I66"/>
    <mergeCell ref="F67:S67"/>
    <mergeCell ref="F73:I73"/>
    <mergeCell ref="F74:I74"/>
    <mergeCell ref="F75:S75"/>
    <mergeCell ref="P78:S78"/>
    <mergeCell ref="P79:S79"/>
    <mergeCell ref="P80:S80"/>
    <mergeCell ref="V80:V81"/>
    <mergeCell ref="P81:S81"/>
    <mergeCell ref="P65:S65"/>
    <mergeCell ref="P66:S66"/>
    <mergeCell ref="P71:S71"/>
    <mergeCell ref="P72:S72"/>
    <mergeCell ref="P73:S73"/>
    <mergeCell ref="V73:V74"/>
    <mergeCell ref="P74:S74"/>
    <mergeCell ref="P85:S85"/>
    <mergeCell ref="P86:S86"/>
    <mergeCell ref="F78:I78"/>
    <mergeCell ref="F79:I79"/>
    <mergeCell ref="F80:I80"/>
    <mergeCell ref="F81:I81"/>
    <mergeCell ref="F82:S82"/>
    <mergeCell ref="F85:I85"/>
    <mergeCell ref="F86:I86"/>
    <mergeCell ref="F87:I87"/>
    <mergeCell ref="P87:S87"/>
    <mergeCell ref="V87:V88"/>
    <mergeCell ref="P88:S88"/>
    <mergeCell ref="AA88:AD88"/>
    <mergeCell ref="F89:S89"/>
    <mergeCell ref="AA89:AD89"/>
    <mergeCell ref="F88:I88"/>
    <mergeCell ref="F92:I92"/>
    <mergeCell ref="F94:I94"/>
    <mergeCell ref="M96:P96"/>
    <mergeCell ref="Y96:AB96"/>
    <mergeCell ref="M97:P97"/>
    <mergeCell ref="M98:P98"/>
    <mergeCell ref="Y97:AB97"/>
    <mergeCell ref="Y98:AB98"/>
    <mergeCell ref="V101:X101"/>
    <mergeCell ref="V102:X102"/>
    <mergeCell ref="G107:J107"/>
    <mergeCell ref="Z107:AC107"/>
    <mergeCell ref="G108:J108"/>
    <mergeCell ref="Z108:AC108"/>
    <mergeCell ref="Z109:AC109"/>
    <mergeCell ref="O113:Q113"/>
    <mergeCell ref="O114:Q114"/>
    <mergeCell ref="O115:Q115"/>
    <mergeCell ref="O116:Q116"/>
    <mergeCell ref="O117:Q117"/>
    <mergeCell ref="O118:Q118"/>
    <mergeCell ref="O119:Q119"/>
    <mergeCell ref="Z119:AC119"/>
    <mergeCell ref="O120:Q120"/>
    <mergeCell ref="Z120:AC120"/>
    <mergeCell ref="Z121:AC121"/>
    <mergeCell ref="O124:Q124"/>
    <mergeCell ref="O132:Q132"/>
    <mergeCell ref="Z132:AC132"/>
    <mergeCell ref="Z133:AC133"/>
    <mergeCell ref="Z134:AC134"/>
    <mergeCell ref="O125:Q125"/>
    <mergeCell ref="O126:Q126"/>
    <mergeCell ref="O127:Q127"/>
    <mergeCell ref="O128:Q128"/>
    <mergeCell ref="O129:Q129"/>
    <mergeCell ref="O130:Q130"/>
    <mergeCell ref="O131:Q131"/>
    <mergeCell ref="R144:T144"/>
    <mergeCell ref="R145:T145"/>
    <mergeCell ref="O133:Q133"/>
    <mergeCell ref="K138:M138"/>
    <mergeCell ref="K139:M139"/>
    <mergeCell ref="R139:T139"/>
    <mergeCell ref="K141:M141"/>
    <mergeCell ref="K144:M144"/>
    <mergeCell ref="K145:M145"/>
    <mergeCell ref="K148:M148"/>
    <mergeCell ref="R148:T148"/>
    <mergeCell ref="K149:M149"/>
    <mergeCell ref="R149:T149"/>
    <mergeCell ref="K152:M152"/>
    <mergeCell ref="R152:T152"/>
    <mergeCell ref="R153:T153"/>
    <mergeCell ref="K153:M153"/>
    <mergeCell ref="K157:M157"/>
    <mergeCell ref="R157:T157"/>
    <mergeCell ref="K158:M158"/>
    <mergeCell ref="R158:T158"/>
    <mergeCell ref="K159:M159"/>
    <mergeCell ref="R159:T159"/>
    <mergeCell ref="K177:M177"/>
    <mergeCell ref="K178:M178"/>
    <mergeCell ref="R178:T178"/>
    <mergeCell ref="G199:I199"/>
    <mergeCell ref="G200:I200"/>
    <mergeCell ref="G201:I201"/>
    <mergeCell ref="G209:I209"/>
    <mergeCell ref="G210:I210"/>
    <mergeCell ref="G211:I211"/>
    <mergeCell ref="G214:I214"/>
    <mergeCell ref="G224:I224"/>
    <mergeCell ref="G225:I225"/>
    <mergeCell ref="G226:I226"/>
    <mergeCell ref="G228:I228"/>
    <mergeCell ref="G215:I215"/>
    <mergeCell ref="G216:I216"/>
    <mergeCell ref="G217:I217"/>
    <mergeCell ref="G218:I218"/>
    <mergeCell ref="G219:I219"/>
    <mergeCell ref="G221:I221"/>
    <mergeCell ref="G222:I222"/>
  </mergeCells>
  <dataValidations>
    <dataValidation type="list" allowBlank="1" sqref="AC9">
      <formula1>"Ya,Tidak"</formula1>
    </dataValidation>
    <dataValidation type="list" allowBlank="1" sqref="U8">
      <formula1>IHS!$G$5:$G$1008</formula1>
    </dataValidation>
    <dataValidation type="list" allowBlank="1" sqref="Y15">
      <formula1>"70000,150000,275000,500000"</formula1>
    </dataValidation>
    <dataValidation type="list" allowBlank="1" sqref="H24 AC24 H28 AC28 H32 AC32 H38 AC38 H42 AC42 H46 AC46">
      <formula1>DB!$T:$T</formula1>
    </dataValidation>
    <dataValidation type="list" allowBlank="1" sqref="AD14">
      <formula1>"1,5"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 outlineLevelRow="1"/>
  <cols>
    <col customWidth="1" min="1" max="52" width="3.0"/>
  </cols>
  <sheetData>
    <row r="1">
      <c r="A1" s="2" t="s">
        <v>2325</v>
      </c>
      <c r="N1" s="10" t="s">
        <v>2326</v>
      </c>
    </row>
    <row r="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</row>
    <row r="4">
      <c r="B4" s="2" t="s">
        <v>2327</v>
      </c>
    </row>
    <row r="6">
      <c r="C6" s="2" t="s">
        <v>2328</v>
      </c>
    </row>
    <row r="8">
      <c r="C8" s="12"/>
      <c r="D8" s="13"/>
      <c r="E8" s="14" t="s">
        <v>2329</v>
      </c>
      <c r="F8" s="13"/>
      <c r="G8" s="15"/>
      <c r="H8" s="13"/>
      <c r="I8" s="13"/>
      <c r="J8" s="14" t="s">
        <v>2330</v>
      </c>
      <c r="K8" s="13"/>
      <c r="L8" s="15"/>
      <c r="M8" s="13"/>
      <c r="N8" s="14" t="s">
        <v>2331</v>
      </c>
      <c r="O8" s="13"/>
      <c r="P8" s="16"/>
      <c r="R8" s="1" t="s">
        <v>2332</v>
      </c>
      <c r="T8" s="1" t="s">
        <v>2333</v>
      </c>
      <c r="U8" s="17" t="s">
        <v>914</v>
      </c>
      <c r="AB8" s="1" t="s">
        <v>4290</v>
      </c>
      <c r="AC8" s="1" t="s">
        <v>4291</v>
      </c>
      <c r="AG8" s="1"/>
    </row>
    <row r="9">
      <c r="C9" s="16"/>
      <c r="E9">
        <f>AA66</f>
        <v>47.19</v>
      </c>
      <c r="G9" s="19"/>
      <c r="J9">
        <f>AA81</f>
        <v>30</v>
      </c>
      <c r="L9" s="19"/>
      <c r="M9" s="16"/>
      <c r="N9" s="31">
        <f>AA88</f>
        <v>5</v>
      </c>
      <c r="P9" s="16"/>
      <c r="R9" s="1" t="s">
        <v>2334</v>
      </c>
      <c r="T9" s="1" t="s">
        <v>2333</v>
      </c>
      <c r="U9" s="17" t="s">
        <v>162</v>
      </c>
      <c r="V9" s="18"/>
      <c r="W9" s="18"/>
      <c r="X9" s="18"/>
      <c r="AB9" s="1" t="s">
        <v>4293</v>
      </c>
      <c r="AC9" s="17" t="s">
        <v>4305</v>
      </c>
    </row>
    <row r="10">
      <c r="B10" s="20" t="s">
        <v>2332</v>
      </c>
      <c r="H10" s="16"/>
      <c r="L10" s="20" t="s">
        <v>2335</v>
      </c>
      <c r="O10" s="20" t="s">
        <v>2336</v>
      </c>
      <c r="R10" s="1" t="s">
        <v>2337</v>
      </c>
      <c r="T10" s="1" t="s">
        <v>2333</v>
      </c>
      <c r="U10" s="17"/>
      <c r="V10" s="18"/>
      <c r="W10" s="18"/>
      <c r="X10" s="18"/>
    </row>
    <row r="11">
      <c r="B11" s="21" t="str">
        <f>U8</f>
        <v>KEMBANGAN7</v>
      </c>
      <c r="G11" s="19"/>
      <c r="H11" s="13"/>
      <c r="I11" s="1"/>
      <c r="K11" s="22"/>
      <c r="L11" s="21" t="str">
        <f>U11</f>
        <v/>
      </c>
      <c r="O11" s="21" t="str">
        <f>U12</f>
        <v/>
      </c>
      <c r="R11" s="1" t="s">
        <v>2335</v>
      </c>
      <c r="T11" s="1" t="s">
        <v>2333</v>
      </c>
      <c r="U11" s="17"/>
      <c r="V11" s="18"/>
      <c r="W11" s="18"/>
      <c r="X11" s="18"/>
    </row>
    <row r="12">
      <c r="H12" s="16"/>
      <c r="R12" s="1" t="s">
        <v>2336</v>
      </c>
      <c r="T12" s="1" t="s">
        <v>2333</v>
      </c>
      <c r="U12" s="17"/>
      <c r="V12" s="18"/>
      <c r="W12" s="18"/>
      <c r="X12" s="18"/>
    </row>
    <row r="13">
      <c r="G13" s="19"/>
      <c r="I13" s="1"/>
    </row>
    <row r="14">
      <c r="G14" s="19"/>
      <c r="H14" s="13"/>
      <c r="I14" s="14" t="s">
        <v>2338</v>
      </c>
      <c r="J14" s="13"/>
      <c r="K14" s="16"/>
      <c r="R14" s="1" t="s">
        <v>2339</v>
      </c>
      <c r="X14" s="1" t="s">
        <v>2333</v>
      </c>
      <c r="Y14" s="23">
        <v>4000.0</v>
      </c>
      <c r="AC14" s="24" t="s">
        <v>2340</v>
      </c>
      <c r="AD14" s="25">
        <v>1.0</v>
      </c>
    </row>
    <row r="15">
      <c r="H15" s="16"/>
      <c r="I15">
        <f>AA74</f>
        <v>4</v>
      </c>
      <c r="K15" s="16"/>
      <c r="R15" s="1" t="s">
        <v>2341</v>
      </c>
      <c r="X15" s="1" t="s">
        <v>2333</v>
      </c>
      <c r="Y15" s="23">
        <v>500000.0</v>
      </c>
      <c r="AC15" s="24" t="s">
        <v>2340</v>
      </c>
      <c r="AD15" s="25">
        <v>100.0</v>
      </c>
    </row>
    <row r="16">
      <c r="G16" s="20" t="s">
        <v>2334</v>
      </c>
      <c r="J16" s="20" t="s">
        <v>2337</v>
      </c>
      <c r="R16" s="1" t="s">
        <v>2342</v>
      </c>
      <c r="X16" s="1" t="s">
        <v>2333</v>
      </c>
      <c r="Y16" s="23">
        <v>42674.0</v>
      </c>
      <c r="AE16" s="20" t="s">
        <v>56</v>
      </c>
    </row>
    <row r="17">
      <c r="F17" s="21" t="str">
        <f>U9</f>
        <v>BALARAJA</v>
      </c>
      <c r="K17" s="21" t="str">
        <f>U10</f>
        <v/>
      </c>
      <c r="R17" s="1" t="s">
        <v>2343</v>
      </c>
      <c r="X17" s="1" t="s">
        <v>2333</v>
      </c>
      <c r="Y17" s="23">
        <v>47602.0</v>
      </c>
      <c r="AE17" s="20" t="s">
        <v>56</v>
      </c>
    </row>
    <row r="18">
      <c r="C18" s="2"/>
      <c r="R18" s="1" t="s">
        <v>2344</v>
      </c>
      <c r="X18" s="1" t="s">
        <v>2333</v>
      </c>
      <c r="Y18" s="17">
        <v>12.5</v>
      </c>
      <c r="AB18" s="1" t="s">
        <v>2345</v>
      </c>
    </row>
    <row r="19">
      <c r="C19" s="2"/>
      <c r="R19" s="1" t="s">
        <v>2346</v>
      </c>
      <c r="X19" s="1" t="s">
        <v>2333</v>
      </c>
      <c r="Y19" s="17">
        <v>500.0</v>
      </c>
      <c r="AB19" s="1" t="s">
        <v>2347</v>
      </c>
    </row>
    <row r="20">
      <c r="C20" s="2"/>
      <c r="R20" s="1" t="s">
        <v>2348</v>
      </c>
      <c r="X20" s="1" t="s">
        <v>2333</v>
      </c>
      <c r="Y20" s="23">
        <v>500.0</v>
      </c>
      <c r="AA20" s="20" t="s">
        <v>2340</v>
      </c>
      <c r="AB20" s="25">
        <v>150.0</v>
      </c>
      <c r="AD20" s="1" t="s">
        <v>2349</v>
      </c>
    </row>
    <row r="21">
      <c r="C21" s="2"/>
    </row>
    <row r="22">
      <c r="B22" s="26"/>
      <c r="C22" s="27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7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</row>
    <row r="23">
      <c r="B23" s="26"/>
      <c r="C23" s="28" t="s">
        <v>2350</v>
      </c>
      <c r="W23" s="26"/>
      <c r="X23" s="28" t="s">
        <v>2351</v>
      </c>
      <c r="AR23" s="26"/>
    </row>
    <row r="24">
      <c r="B24" s="26"/>
      <c r="C24" s="1" t="s">
        <v>2352</v>
      </c>
      <c r="G24" s="1" t="s">
        <v>2333</v>
      </c>
      <c r="H24" s="204" t="s">
        <v>782</v>
      </c>
      <c r="W24" s="26"/>
      <c r="X24" s="1" t="s">
        <v>2352</v>
      </c>
      <c r="AB24" s="1" t="s">
        <v>2333</v>
      </c>
      <c r="AC24" s="154" t="s">
        <v>1273</v>
      </c>
      <c r="AR24" s="26"/>
    </row>
    <row r="25">
      <c r="B25" s="26"/>
      <c r="D25" s="1" t="s">
        <v>2353</v>
      </c>
      <c r="H25" s="1" t="s">
        <v>2333</v>
      </c>
      <c r="I25" s="17" t="str">
        <f>vlookup(H24,DB!$T$1:$AZ$1410,4,FALSE)</f>
        <v>OHL-500kV-ACSR-GANNET 4X392.8mm (2400A)</v>
      </c>
      <c r="W25" s="26"/>
      <c r="Y25" s="1" t="s">
        <v>2353</v>
      </c>
      <c r="AC25" s="1" t="s">
        <v>2333</v>
      </c>
      <c r="AD25" s="17" t="str">
        <f>vlookup(AC24,DB!$T$1:$AZ$1410,4,FALSE)</f>
        <v>OHL-500kV-ACSR-GANNET 4X392.8mm (2400A)</v>
      </c>
      <c r="AR25" s="26"/>
    </row>
    <row r="26">
      <c r="B26" s="26"/>
      <c r="D26" s="1" t="s">
        <v>2354</v>
      </c>
      <c r="F26" s="174">
        <v>0.018</v>
      </c>
      <c r="I26" s="1" t="s">
        <v>2355</v>
      </c>
      <c r="L26" s="1" t="s">
        <v>40</v>
      </c>
      <c r="M26" s="174">
        <v>0.168</v>
      </c>
      <c r="P26" s="1" t="s">
        <v>2356</v>
      </c>
      <c r="R26" s="17">
        <v>47.19</v>
      </c>
      <c r="U26" s="1" t="s">
        <v>49</v>
      </c>
      <c r="W26" s="26"/>
      <c r="Y26" s="1" t="s">
        <v>2357</v>
      </c>
      <c r="AA26" s="174">
        <v>0.0761</v>
      </c>
      <c r="AE26" s="1" t="s">
        <v>2355</v>
      </c>
      <c r="AK26" s="1" t="s">
        <v>2358</v>
      </c>
      <c r="AM26" s="17">
        <v>30.0</v>
      </c>
      <c r="AP26" s="1" t="s">
        <v>49</v>
      </c>
      <c r="AR26" s="26"/>
    </row>
    <row r="27">
      <c r="B27" s="26"/>
      <c r="D27" s="1" t="s">
        <v>2359</v>
      </c>
      <c r="F27" s="174">
        <v>0.2628</v>
      </c>
      <c r="I27" s="1" t="s">
        <v>2355</v>
      </c>
      <c r="L27" s="1" t="s">
        <v>41</v>
      </c>
      <c r="M27" s="174">
        <v>0.788</v>
      </c>
      <c r="P27" s="1" t="s">
        <v>2360</v>
      </c>
      <c r="R27" s="17">
        <v>4052.0</v>
      </c>
      <c r="U27" s="1" t="s">
        <v>56</v>
      </c>
      <c r="W27" s="26"/>
      <c r="Y27" s="1" t="s">
        <v>2361</v>
      </c>
      <c r="AA27" s="174">
        <v>0.2777</v>
      </c>
      <c r="AE27" s="1" t="s">
        <v>2355</v>
      </c>
      <c r="AR27" s="26"/>
    </row>
    <row r="28">
      <c r="B28" s="26"/>
      <c r="C28" s="1" t="s">
        <v>2352</v>
      </c>
      <c r="G28" s="1" t="s">
        <v>2333</v>
      </c>
      <c r="H28" s="204"/>
      <c r="W28" s="26"/>
      <c r="X28" s="1" t="s">
        <v>2352</v>
      </c>
      <c r="AB28" s="1" t="s">
        <v>2333</v>
      </c>
      <c r="AC28" s="154"/>
      <c r="AR28" s="26"/>
    </row>
    <row r="29" ht="19.5" customHeight="1">
      <c r="B29" s="26"/>
      <c r="D29" s="1" t="s">
        <v>2362</v>
      </c>
      <c r="H29" s="1" t="s">
        <v>2333</v>
      </c>
      <c r="I29" s="17" t="str">
        <f>if(H28="",, vlookup(H28,DB!$T$1:$AZ$1410,4,FALSE))</f>
        <v/>
      </c>
      <c r="W29" s="26"/>
      <c r="Y29" s="1" t="s">
        <v>2362</v>
      </c>
      <c r="AC29" s="1" t="s">
        <v>2333</v>
      </c>
      <c r="AD29" s="17" t="str">
        <f>if(AC28="",,vlookup(AC28,DB!$T$1:$AZ$1410,4,FALSE))</f>
        <v/>
      </c>
      <c r="AR29" s="26"/>
    </row>
    <row r="30">
      <c r="B30" s="26"/>
      <c r="D30" s="1" t="s">
        <v>2363</v>
      </c>
      <c r="F30" s="174" t="str">
        <f>if(H28="",, vlookup(H28,DB!$T$1:$AZ$1410,27,FALSE)/(R30+1E-99))</f>
        <v/>
      </c>
      <c r="I30" s="1" t="s">
        <v>2355</v>
      </c>
      <c r="L30" s="1" t="s">
        <v>40</v>
      </c>
      <c r="M30" s="174" t="str">
        <f>if(H28="",, (vlookup(H28,DB!$T$1:$AZ$1410,29,FALSE))/(R30+1E-99))</f>
        <v/>
      </c>
      <c r="P30" s="1" t="s">
        <v>2364</v>
      </c>
      <c r="R30" s="17" t="str">
        <f>if(H28="",, vlookup(H28,DB!$T$1:$AZ$1410,14,FALSE))</f>
        <v/>
      </c>
      <c r="U30" s="1" t="s">
        <v>49</v>
      </c>
      <c r="W30" s="26"/>
      <c r="Y30" s="1" t="s">
        <v>2365</v>
      </c>
      <c r="AA30" s="174" t="str">
        <f>if(AC28="",,vlookup(AC28,DB!$T$1:$AZ$1410,27,FALSE)/(AM30+1E-99))</f>
        <v/>
      </c>
      <c r="AE30" s="1" t="s">
        <v>2355</v>
      </c>
      <c r="AK30" s="1" t="s">
        <v>2366</v>
      </c>
      <c r="AM30" s="17" t="str">
        <f>if(AC28="",,vlookup(AC28,DB!$T$1:$AZ$1410,14,FALSE))</f>
        <v/>
      </c>
      <c r="AP30" s="1" t="s">
        <v>49</v>
      </c>
      <c r="AR30" s="26"/>
    </row>
    <row r="31">
      <c r="B31" s="26"/>
      <c r="D31" s="1" t="s">
        <v>2367</v>
      </c>
      <c r="F31" s="174" t="str">
        <f>if(H28="",, vlookup(H28,DB!$T$1:$AZ$1410,28,FALSE)/(R30+1E-99))</f>
        <v/>
      </c>
      <c r="I31" s="1" t="s">
        <v>2355</v>
      </c>
      <c r="L31" s="1" t="s">
        <v>41</v>
      </c>
      <c r="M31" s="174" t="str">
        <f>if(H28="",, (vlookup(H28,DB!$T$1:$AZ$1410,30,FALSE))/(R30+1E-99))</f>
        <v/>
      </c>
      <c r="P31" s="1" t="s">
        <v>2368</v>
      </c>
      <c r="R31" s="17" t="str">
        <f>if(H28="",, vlookup(H28,DB!$T$1:$AZ$1410,24,FALSE)*1000)</f>
        <v/>
      </c>
      <c r="U31" s="1" t="s">
        <v>56</v>
      </c>
      <c r="W31" s="26"/>
      <c r="Y31" s="1" t="s">
        <v>2369</v>
      </c>
      <c r="AA31" s="174" t="str">
        <f>if(AC28="",,vlookup(AC28,DB!$T$1:$AZ$1410,28,FALSE)/(AM30+1E-99))</f>
        <v/>
      </c>
      <c r="AE31" s="1" t="s">
        <v>2355</v>
      </c>
      <c r="AR31" s="26"/>
    </row>
    <row r="32">
      <c r="B32" s="26"/>
      <c r="C32" s="1" t="s">
        <v>2352</v>
      </c>
      <c r="G32" s="1" t="s">
        <v>2333</v>
      </c>
      <c r="H32" s="154"/>
      <c r="W32" s="26"/>
      <c r="X32" s="1" t="s">
        <v>2352</v>
      </c>
      <c r="AB32" s="1" t="s">
        <v>2333</v>
      </c>
      <c r="AC32" s="154"/>
      <c r="AR32" s="26"/>
    </row>
    <row r="33">
      <c r="B33" s="26"/>
      <c r="D33" s="1" t="s">
        <v>2370</v>
      </c>
      <c r="H33" s="1" t="s">
        <v>2333</v>
      </c>
      <c r="I33" s="17" t="str">
        <f>if(H32="",, vlookup(H32,DB!$T$1:$AZ$1410,4,FALSE))</f>
        <v/>
      </c>
      <c r="W33" s="26"/>
      <c r="Y33" s="1" t="s">
        <v>2370</v>
      </c>
      <c r="AC33" s="1" t="s">
        <v>2333</v>
      </c>
      <c r="AD33" s="17" t="str">
        <f>if(AC32="",,vlookup(AC32,DB!$T$1:$AZ$1410,4,FALSE))</f>
        <v/>
      </c>
      <c r="AR33" s="26"/>
    </row>
    <row r="34">
      <c r="B34" s="26"/>
      <c r="D34" s="1" t="s">
        <v>2371</v>
      </c>
      <c r="F34" s="174" t="str">
        <f>if(H32="",, vlookup(H32,DB!$T$1:$AZ$1410,27,FALSE)/(R34+1E-99))</f>
        <v/>
      </c>
      <c r="I34" s="1" t="s">
        <v>2355</v>
      </c>
      <c r="L34" s="1" t="s">
        <v>40</v>
      </c>
      <c r="M34" s="174" t="str">
        <f>if(H32="",, (vlookup(H32,DB!$T$1:$AZ$1410,29,FALSE))/(+1E-99))</f>
        <v/>
      </c>
      <c r="P34" s="1" t="s">
        <v>2372</v>
      </c>
      <c r="R34" s="17" t="str">
        <f>if(H32="",, vlookup(H32,DB!$T$1:$AZ$1410,14,FALSE))</f>
        <v/>
      </c>
      <c r="U34" s="1" t="s">
        <v>49</v>
      </c>
      <c r="W34" s="26"/>
      <c r="Y34" s="1" t="s">
        <v>2373</v>
      </c>
      <c r="AA34" s="174" t="str">
        <f>if(AC32="",,vlookup(AC32,DB!$T$1:$AZ$1410,27,FALSE)/(AM34+1E-99))</f>
        <v/>
      </c>
      <c r="AE34" s="1" t="s">
        <v>2355</v>
      </c>
      <c r="AK34" s="1" t="s">
        <v>2374</v>
      </c>
      <c r="AM34" s="17" t="str">
        <f>if(AC32="",,vlookup(AC32,DB!$T$1:$AZ$1410,14,FALSE))</f>
        <v/>
      </c>
      <c r="AP34" s="1" t="s">
        <v>49</v>
      </c>
      <c r="AR34" s="26"/>
    </row>
    <row r="35">
      <c r="B35" s="26"/>
      <c r="D35" s="1" t="s">
        <v>2375</v>
      </c>
      <c r="F35" s="174" t="str">
        <f>if(H32="",, vlookup(H32,DB!$T$1:$AZ$1410,28,FALSE)/(R34+1E-99))</f>
        <v/>
      </c>
      <c r="I35" s="1" t="s">
        <v>2355</v>
      </c>
      <c r="L35" s="1" t="s">
        <v>41</v>
      </c>
      <c r="M35" s="174" t="str">
        <f>if(H32="",, (vlookup(H32,DB!$T$1:$AZ$1410,30,FALSE))/(R34+1E-99))</f>
        <v/>
      </c>
      <c r="P35" s="1" t="s">
        <v>2376</v>
      </c>
      <c r="R35" s="17" t="str">
        <f>if(H32="",, vlookup(H32,DB!$T$1:$AZ$1410,24,FALSE)*1000)</f>
        <v/>
      </c>
      <c r="U35" s="1" t="s">
        <v>56</v>
      </c>
      <c r="W35" s="26"/>
      <c r="Y35" s="1" t="s">
        <v>2377</v>
      </c>
      <c r="AA35" s="174" t="str">
        <f>if(AC32="",,vlookup(AC32,DB!$T$1:$AZ$1410,28,FALSE)/(AM34+1E-99))</f>
        <v/>
      </c>
      <c r="AE35" s="1" t="s">
        <v>2355</v>
      </c>
      <c r="AR35" s="26"/>
    </row>
    <row r="36"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</row>
    <row r="37">
      <c r="B37" s="26"/>
      <c r="C37" s="28" t="s">
        <v>2378</v>
      </c>
      <c r="W37" s="26"/>
      <c r="X37" s="28" t="s">
        <v>2379</v>
      </c>
      <c r="AR37" s="26"/>
    </row>
    <row r="38">
      <c r="B38" s="26"/>
      <c r="C38" s="1" t="s">
        <v>2352</v>
      </c>
      <c r="G38" s="1" t="s">
        <v>2333</v>
      </c>
      <c r="H38" s="154" t="s">
        <v>1273</v>
      </c>
      <c r="W38" s="26"/>
      <c r="X38" s="1" t="s">
        <v>2352</v>
      </c>
      <c r="AB38" s="1" t="s">
        <v>2333</v>
      </c>
      <c r="AC38" s="154" t="s">
        <v>4006</v>
      </c>
      <c r="AR38" s="26"/>
    </row>
    <row r="39">
      <c r="B39" s="26"/>
      <c r="D39" s="1" t="s">
        <v>2353</v>
      </c>
      <c r="H39" s="1" t="s">
        <v>2333</v>
      </c>
      <c r="I39" s="17" t="str">
        <f>vlookup(H38,DB!$T$1:$AZ$1410,4,FALSE)</f>
        <v>OHL-500kV-ACSR-GANNET 4X392.8mm (2400A)</v>
      </c>
      <c r="W39" s="26"/>
      <c r="Y39" s="1" t="s">
        <v>2353</v>
      </c>
      <c r="AC39" s="1" t="s">
        <v>2333</v>
      </c>
      <c r="AD39" s="17" t="str">
        <f>if(AC38="",,vlookup(AC38,DB!$T$1:$AZ$1410,4,FALSE))</f>
        <v>CAB-500 KV XLPE CU 2x2000mm (2371 A)</v>
      </c>
      <c r="AR39" s="26"/>
    </row>
    <row r="40">
      <c r="B40" s="26"/>
      <c r="D40" s="1" t="s">
        <v>2380</v>
      </c>
      <c r="F40" s="174">
        <v>0.0761</v>
      </c>
      <c r="J40" s="1" t="s">
        <v>2355</v>
      </c>
      <c r="P40" s="1" t="s">
        <v>2381</v>
      </c>
      <c r="R40" s="17">
        <v>4.0</v>
      </c>
      <c r="U40" s="1" t="s">
        <v>49</v>
      </c>
      <c r="W40" s="26"/>
      <c r="Y40" s="1" t="s">
        <v>2382</v>
      </c>
      <c r="AA40" s="174">
        <f>if(AC38="",,vlookup(AC38,DB!$T$1:$AZ$1410,27,FALSE)/(AM40+1E-99))</f>
        <v>0.0026</v>
      </c>
      <c r="AE40" s="1" t="s">
        <v>2355</v>
      </c>
      <c r="AK40" s="1" t="s">
        <v>2383</v>
      </c>
      <c r="AM40" s="17">
        <v>5.0</v>
      </c>
      <c r="AP40" s="1" t="s">
        <v>49</v>
      </c>
      <c r="AR40" s="26"/>
    </row>
    <row r="41">
      <c r="B41" s="26"/>
      <c r="D41" s="1" t="s">
        <v>2384</v>
      </c>
      <c r="F41" s="174">
        <v>0.2777</v>
      </c>
      <c r="J41" s="1" t="s">
        <v>2355</v>
      </c>
      <c r="W41" s="26"/>
      <c r="Y41" s="1" t="s">
        <v>2385</v>
      </c>
      <c r="AA41" s="174">
        <f>if(AC38="",,vlookup(AC38,DB!$T$1:$AZ$1410,28,FALSE)/(AM40+1E-99))</f>
        <v>0.034</v>
      </c>
      <c r="AE41" s="1" t="s">
        <v>2355</v>
      </c>
      <c r="AR41" s="26"/>
    </row>
    <row r="42">
      <c r="B42" s="26"/>
      <c r="C42" s="1" t="s">
        <v>2352</v>
      </c>
      <c r="G42" s="1" t="s">
        <v>2333</v>
      </c>
      <c r="H42" s="154"/>
      <c r="W42" s="26"/>
      <c r="X42" s="1" t="s">
        <v>2352</v>
      </c>
      <c r="AB42" s="1" t="s">
        <v>2333</v>
      </c>
      <c r="AC42" s="154"/>
      <c r="AR42" s="26"/>
    </row>
    <row r="43">
      <c r="B43" s="26"/>
      <c r="D43" s="1" t="s">
        <v>2362</v>
      </c>
      <c r="H43" s="1" t="s">
        <v>2333</v>
      </c>
      <c r="I43" s="17" t="str">
        <f>if(H42="",, vlookup(H42,DB!$T$1:$AZ$1410,4,FALSE))</f>
        <v/>
      </c>
      <c r="W43" s="26"/>
      <c r="Y43" s="1" t="s">
        <v>2362</v>
      </c>
      <c r="AC43" s="1" t="s">
        <v>2333</v>
      </c>
      <c r="AD43" s="17" t="str">
        <f>if(AC42="",,vlookup(AC42,DB!$T$1:$AZ$1410,4,FALSE))</f>
        <v/>
      </c>
      <c r="AR43" s="26"/>
    </row>
    <row r="44">
      <c r="B44" s="26"/>
      <c r="D44" s="1" t="s">
        <v>2386</v>
      </c>
      <c r="F44" s="174" t="str">
        <f>if(H42="",, vlookup(H42,DB!$T$1:$AZ$1410,27,FALSE)/(R44+1E-99))</f>
        <v/>
      </c>
      <c r="J44" s="1" t="s">
        <v>2355</v>
      </c>
      <c r="P44" s="1" t="s">
        <v>2387</v>
      </c>
      <c r="R44" s="17" t="str">
        <f>if(H42="",, vlookup(H42,DB!$T$1:$AZ$1410,14,FALSE))</f>
        <v/>
      </c>
      <c r="U44" s="1" t="s">
        <v>49</v>
      </c>
      <c r="W44" s="26"/>
      <c r="Y44" s="1" t="s">
        <v>2388</v>
      </c>
      <c r="AA44" s="174" t="str">
        <f>if(AC42="",,vlookup(AC42,DB!$T$1:$AZ$1410,27,FALSE)/(AM44+1E-99))</f>
        <v/>
      </c>
      <c r="AE44" s="1" t="s">
        <v>2355</v>
      </c>
      <c r="AK44" s="1" t="s">
        <v>2389</v>
      </c>
      <c r="AM44" s="17" t="str">
        <f>if(AC42="",,vlookup(AC42,DB!$T$1:$AZ$1410,14,FALSE))</f>
        <v/>
      </c>
      <c r="AP44" s="1" t="s">
        <v>49</v>
      </c>
      <c r="AR44" s="26"/>
    </row>
    <row r="45">
      <c r="B45" s="26"/>
      <c r="D45" s="1" t="s">
        <v>2390</v>
      </c>
      <c r="F45" s="174" t="str">
        <f>if(H42="",, vlookup(H42,DB!$T$1:$AZ$1410,28,FALSE)/(R44+1E-99))</f>
        <v/>
      </c>
      <c r="J45" s="1" t="s">
        <v>2355</v>
      </c>
      <c r="W45" s="26"/>
      <c r="Y45" s="1" t="s">
        <v>2391</v>
      </c>
      <c r="AA45" s="174" t="str">
        <f>if(AC42="",,vlookup(AC42,DB!$T$1:$AZ$1410,28,FALSE)/(AM44+1E-99))</f>
        <v/>
      </c>
      <c r="AE45" s="1" t="s">
        <v>2355</v>
      </c>
      <c r="AR45" s="26"/>
    </row>
    <row r="46">
      <c r="B46" s="26"/>
      <c r="C46" s="1" t="s">
        <v>2352</v>
      </c>
      <c r="G46" s="1" t="s">
        <v>2333</v>
      </c>
      <c r="H46" s="154"/>
      <c r="W46" s="26"/>
      <c r="X46" s="1" t="s">
        <v>2352</v>
      </c>
      <c r="AB46" s="1" t="s">
        <v>2333</v>
      </c>
      <c r="AC46" s="154"/>
      <c r="AR46" s="26"/>
    </row>
    <row r="47">
      <c r="B47" s="26"/>
      <c r="D47" s="1" t="s">
        <v>2370</v>
      </c>
      <c r="H47" s="1" t="s">
        <v>2333</v>
      </c>
      <c r="I47" s="17" t="str">
        <f>if(H46="",, vlookup(H46,DB!$T$1:$AZ$1410,4,FALSE))</f>
        <v/>
      </c>
      <c r="W47" s="26"/>
      <c r="Y47" s="1" t="s">
        <v>2370</v>
      </c>
      <c r="AC47" s="1" t="s">
        <v>2333</v>
      </c>
      <c r="AD47" s="17" t="str">
        <f>if(AC46="",,vlookup(AC46,DB!$T$1:$AZ$1410,4,FALSE))</f>
        <v/>
      </c>
      <c r="AR47" s="26"/>
    </row>
    <row r="48">
      <c r="B48" s="26"/>
      <c r="D48" s="1" t="s">
        <v>2392</v>
      </c>
      <c r="F48" s="174" t="str">
        <f>if(H46="",,vlookup(H46,DB!$T$1:$AZ$1410,27,FALSE)/(R48+1E-99))</f>
        <v/>
      </c>
      <c r="J48" s="1" t="s">
        <v>2355</v>
      </c>
      <c r="P48" s="1" t="s">
        <v>2393</v>
      </c>
      <c r="R48" s="17" t="str">
        <f>if(H46="",,vlookup(H46,DB!$T$1:$AZ$1410,14,FALSE))</f>
        <v/>
      </c>
      <c r="U48" s="1" t="s">
        <v>49</v>
      </c>
      <c r="W48" s="26"/>
      <c r="Y48" s="1" t="s">
        <v>2394</v>
      </c>
      <c r="AA48" s="174" t="str">
        <f>if(AC46="",,vlookup(AC46,DB!$T$1:$AZ$1410,27,FALSE)/(AM48+1E-99))</f>
        <v/>
      </c>
      <c r="AE48" s="1" t="s">
        <v>2355</v>
      </c>
      <c r="AK48" s="1" t="s">
        <v>2395</v>
      </c>
      <c r="AM48" s="17" t="str">
        <f>if(AC46="",,vlookup(AC46,DB!$T$1:$AZ$1410,14,FALSE))</f>
        <v/>
      </c>
      <c r="AP48" s="1" t="s">
        <v>49</v>
      </c>
      <c r="AR48" s="26"/>
    </row>
    <row r="49">
      <c r="B49" s="26"/>
      <c r="D49" s="1" t="s">
        <v>2396</v>
      </c>
      <c r="F49" s="174" t="str">
        <f>if(H46="",,vlookup(H46,DB!$T$1:$AZ$1410,28,FALSE)/(R48+1E-99))</f>
        <v/>
      </c>
      <c r="J49" s="1" t="s">
        <v>2355</v>
      </c>
      <c r="W49" s="26"/>
      <c r="Y49" s="1" t="s">
        <v>2397</v>
      </c>
      <c r="AA49" s="174" t="str">
        <f>if(AC46="",,vlookup(AC46,DB!$T$1:$AZ$1410,28,FALSE)/(AM48+1E-99))</f>
        <v/>
      </c>
      <c r="AE49" s="1" t="s">
        <v>2355</v>
      </c>
      <c r="AR49" s="26"/>
    </row>
    <row r="50"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</row>
    <row r="51" collapsed="1"/>
    <row r="52" hidden="1" outlineLevel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</row>
    <row r="53" hidden="1" outlineLevel="1">
      <c r="A53" s="11"/>
      <c r="B53" s="2" t="s">
        <v>2398</v>
      </c>
      <c r="AZ53" s="11"/>
    </row>
    <row r="54" hidden="1" outlineLevel="1">
      <c r="A54" s="11"/>
      <c r="AZ54" s="11"/>
    </row>
    <row r="55" hidden="1" outlineLevel="1">
      <c r="A55" s="11"/>
      <c r="C55" s="2" t="s">
        <v>2399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AZ55" s="11"/>
    </row>
    <row r="56" hidden="1" outlineLevel="1">
      <c r="A56" s="11"/>
      <c r="C56" s="1" t="s">
        <v>2400</v>
      </c>
      <c r="E56" s="10" t="s">
        <v>2401</v>
      </c>
      <c r="F56" s="31">
        <f>vlookup(H24,DB!$T$1:$AZ$1410,29,FALSE)</f>
        <v>48.94045</v>
      </c>
      <c r="J56" s="32" t="s">
        <v>54</v>
      </c>
      <c r="K56" s="31"/>
      <c r="L56" s="31"/>
      <c r="M56" s="32" t="s">
        <v>2402</v>
      </c>
      <c r="N56" s="31"/>
      <c r="O56" s="33" t="s">
        <v>2401</v>
      </c>
      <c r="P56" s="31">
        <f>vlookup(H24,DB!$T$1:$AZ$1410,30,FALSE)</f>
        <v>235.4508</v>
      </c>
      <c r="T56" s="1" t="s">
        <v>54</v>
      </c>
      <c r="AZ56" s="11"/>
    </row>
    <row r="57" hidden="1" outlineLevel="1">
      <c r="A57" s="11"/>
      <c r="C57" s="1" t="s">
        <v>2403</v>
      </c>
      <c r="E57" s="10" t="s">
        <v>2401</v>
      </c>
      <c r="F57" s="31" t="str">
        <f>if(H28="",, vlookup(H28,DB!$T$1:$AZ$1410,29,FALSE))</f>
        <v/>
      </c>
      <c r="J57" s="32" t="s">
        <v>54</v>
      </c>
      <c r="K57" s="31"/>
      <c r="L57" s="31"/>
      <c r="M57" s="32" t="s">
        <v>2404</v>
      </c>
      <c r="N57" s="31"/>
      <c r="O57" s="33" t="s">
        <v>2401</v>
      </c>
      <c r="P57" s="31" t="str">
        <f>if(H28="",, vlookup(H28,DB!$T$1:$AZ$1410,30,FALSE))</f>
        <v/>
      </c>
      <c r="T57" s="1" t="s">
        <v>54</v>
      </c>
      <c r="AZ57" s="11"/>
    </row>
    <row r="58" hidden="1" outlineLevel="1">
      <c r="A58" s="11"/>
      <c r="C58" s="14" t="s">
        <v>2405</v>
      </c>
      <c r="D58" s="13"/>
      <c r="E58" s="34" t="s">
        <v>2401</v>
      </c>
      <c r="F58" s="35" t="str">
        <f>if(H32="",, vlookup(H32,DB!$T$1:$AZ$1410,29,FALSE))</f>
        <v/>
      </c>
      <c r="G58" s="13"/>
      <c r="H58" s="13"/>
      <c r="I58" s="13"/>
      <c r="J58" s="36" t="s">
        <v>54</v>
      </c>
      <c r="K58" s="35"/>
      <c r="L58" s="35"/>
      <c r="M58" s="36" t="s">
        <v>2406</v>
      </c>
      <c r="N58" s="35"/>
      <c r="O58" s="37" t="s">
        <v>2401</v>
      </c>
      <c r="P58" s="35" t="str">
        <f>if(H32="",, vlookup(H32,DB!$T$1:$AZ$1410,30,FALSE))</f>
        <v/>
      </c>
      <c r="Q58" s="13"/>
      <c r="R58" s="13"/>
      <c r="S58" s="13"/>
      <c r="T58" s="14" t="s">
        <v>54</v>
      </c>
      <c r="U58" s="13"/>
      <c r="V58" s="38" t="s">
        <v>2407</v>
      </c>
      <c r="AZ58" s="11"/>
    </row>
    <row r="59" hidden="1" outlineLevel="1">
      <c r="A59" s="11"/>
      <c r="C59" s="1" t="s">
        <v>2408</v>
      </c>
      <c r="E59" s="10" t="s">
        <v>2401</v>
      </c>
      <c r="F59" s="31">
        <f>SUM(F56:I58)</f>
        <v>48.94045</v>
      </c>
      <c r="J59" s="1" t="s">
        <v>54</v>
      </c>
      <c r="M59" s="1" t="s">
        <v>2406</v>
      </c>
      <c r="O59" s="10" t="s">
        <v>2401</v>
      </c>
      <c r="P59" s="31">
        <f>SUM(P56:S58)</f>
        <v>235.4508</v>
      </c>
      <c r="T59" s="1" t="s">
        <v>54</v>
      </c>
      <c r="AZ59" s="11"/>
    </row>
    <row r="60" hidden="1" outlineLevel="1">
      <c r="A60" s="11"/>
      <c r="C60" s="1" t="s">
        <v>2409</v>
      </c>
      <c r="E60" s="10" t="s">
        <v>2401</v>
      </c>
      <c r="F60" s="39" t="str">
        <f>COMPLEX(F59,P59)</f>
        <v>48.94045+235.4508i</v>
      </c>
      <c r="T60" s="1" t="s">
        <v>54</v>
      </c>
      <c r="X60" s="1" t="s">
        <v>2410</v>
      </c>
      <c r="Z60" s="10" t="s">
        <v>2401</v>
      </c>
      <c r="AA60" s="31">
        <f>imabs(F60)</f>
        <v>240.4833609</v>
      </c>
      <c r="AE60" s="1" t="s">
        <v>54</v>
      </c>
      <c r="AZ60" s="11"/>
    </row>
    <row r="61" hidden="1" outlineLevel="1">
      <c r="A61" s="11"/>
      <c r="X61" s="1" t="s">
        <v>2411</v>
      </c>
      <c r="Z61" s="10" t="s">
        <v>2401</v>
      </c>
      <c r="AA61" s="31">
        <f>degrees(atan((imaginary(F60))/(IMREAL(F60))))</f>
        <v>78.25778782</v>
      </c>
      <c r="AE61" s="1" t="s">
        <v>2412</v>
      </c>
      <c r="AZ61" s="11"/>
    </row>
    <row r="62" hidden="1" outlineLevel="1">
      <c r="A62" s="11"/>
      <c r="AZ62" s="11"/>
    </row>
    <row r="63" hidden="1" outlineLevel="1">
      <c r="A63" s="11"/>
      <c r="C63" s="1" t="s">
        <v>2413</v>
      </c>
      <c r="E63" s="10" t="s">
        <v>2401</v>
      </c>
      <c r="F63" s="31">
        <f>F26*R26</f>
        <v>0.84942</v>
      </c>
      <c r="J63" s="32" t="s">
        <v>54</v>
      </c>
      <c r="K63" s="31"/>
      <c r="L63" s="31"/>
      <c r="M63" s="32" t="s">
        <v>2414</v>
      </c>
      <c r="N63" s="31"/>
      <c r="O63" s="33" t="s">
        <v>2401</v>
      </c>
      <c r="P63" s="31">
        <f>F27*R26</f>
        <v>12.401532</v>
      </c>
      <c r="T63" s="1" t="s">
        <v>54</v>
      </c>
      <c r="AH63" t="str">
        <f>IMAGE(F67)</f>
        <v/>
      </c>
      <c r="AZ63" s="11"/>
    </row>
    <row r="64" hidden="1" outlineLevel="1">
      <c r="A64" s="11"/>
      <c r="C64" s="1" t="s">
        <v>2415</v>
      </c>
      <c r="E64" s="10" t="s">
        <v>2401</v>
      </c>
      <c r="F64" s="31">
        <f>F30*R30</f>
        <v>0</v>
      </c>
      <c r="J64" s="32" t="s">
        <v>54</v>
      </c>
      <c r="K64" s="31"/>
      <c r="L64" s="31"/>
      <c r="M64" s="32" t="s">
        <v>2416</v>
      </c>
      <c r="N64" s="31"/>
      <c r="O64" s="33" t="s">
        <v>2401</v>
      </c>
      <c r="P64" s="31">
        <f>F31*R30</f>
        <v>0</v>
      </c>
      <c r="T64" s="1" t="s">
        <v>54</v>
      </c>
      <c r="AZ64" s="11"/>
    </row>
    <row r="65" hidden="1" outlineLevel="1">
      <c r="A65" s="11"/>
      <c r="C65" s="14" t="s">
        <v>2417</v>
      </c>
      <c r="D65" s="13"/>
      <c r="E65" s="34" t="s">
        <v>2401</v>
      </c>
      <c r="F65" s="35">
        <f>F34*R34</f>
        <v>0</v>
      </c>
      <c r="G65" s="13"/>
      <c r="H65" s="13"/>
      <c r="I65" s="13"/>
      <c r="J65" s="36" t="s">
        <v>54</v>
      </c>
      <c r="K65" s="35"/>
      <c r="L65" s="35"/>
      <c r="M65" s="36" t="s">
        <v>2418</v>
      </c>
      <c r="N65" s="35"/>
      <c r="O65" s="37" t="s">
        <v>2401</v>
      </c>
      <c r="P65" s="35">
        <f>F35*R34</f>
        <v>0</v>
      </c>
      <c r="Q65" s="13"/>
      <c r="R65" s="13"/>
      <c r="S65" s="13"/>
      <c r="T65" s="14" t="s">
        <v>54</v>
      </c>
      <c r="U65" s="13"/>
      <c r="V65" s="38" t="s">
        <v>2407</v>
      </c>
      <c r="X65" s="1" t="s">
        <v>2419</v>
      </c>
      <c r="Z65" s="10" t="s">
        <v>2401</v>
      </c>
      <c r="AA65">
        <f>MIN(R27,R31,R35)</f>
        <v>4052</v>
      </c>
      <c r="AE65" s="1" t="s">
        <v>2420</v>
      </c>
      <c r="AZ65" s="11"/>
    </row>
    <row r="66" hidden="1" outlineLevel="1">
      <c r="A66" s="11"/>
      <c r="C66" s="1" t="s">
        <v>2421</v>
      </c>
      <c r="E66" s="10" t="s">
        <v>2401</v>
      </c>
      <c r="F66" s="31">
        <f>SUM(F63:I65)</f>
        <v>0.84942</v>
      </c>
      <c r="J66" s="32" t="s">
        <v>54</v>
      </c>
      <c r="K66" s="31"/>
      <c r="L66" s="31"/>
      <c r="M66" s="32" t="s">
        <v>2418</v>
      </c>
      <c r="N66" s="31"/>
      <c r="O66" s="33" t="s">
        <v>2401</v>
      </c>
      <c r="P66" s="31">
        <f>SUM(P63:S65)</f>
        <v>12.401532</v>
      </c>
      <c r="T66" s="1" t="s">
        <v>54</v>
      </c>
      <c r="X66" s="1" t="s">
        <v>2422</v>
      </c>
      <c r="Z66" s="10" t="s">
        <v>2401</v>
      </c>
      <c r="AA66">
        <f>R26+R30+R34</f>
        <v>47.19</v>
      </c>
      <c r="AE66" s="1" t="s">
        <v>2423</v>
      </c>
      <c r="AZ66" s="11"/>
    </row>
    <row r="67" hidden="1" outlineLevel="1">
      <c r="A67" s="11"/>
      <c r="C67" s="1" t="s">
        <v>2424</v>
      </c>
      <c r="E67" s="10" t="s">
        <v>2401</v>
      </c>
      <c r="F67" s="39" t="str">
        <f>COMPLEX(F66,P66)</f>
        <v>0.84942+12.401532i</v>
      </c>
      <c r="T67" s="1" t="s">
        <v>54</v>
      </c>
      <c r="X67" s="1" t="s">
        <v>2425</v>
      </c>
      <c r="Z67" s="10" t="s">
        <v>2401</v>
      </c>
      <c r="AA67" s="31">
        <f>imabs(F67)</f>
        <v>12.43058769</v>
      </c>
      <c r="AE67" s="1" t="s">
        <v>54</v>
      </c>
      <c r="AZ67" s="11"/>
    </row>
    <row r="68" hidden="1" outlineLevel="1">
      <c r="A68" s="11"/>
      <c r="X68" s="1" t="s">
        <v>2411</v>
      </c>
      <c r="Z68" s="10" t="s">
        <v>2401</v>
      </c>
      <c r="AA68" s="31">
        <f>degrees(atan((imaginary(F67))/(IMREAL(F67))))</f>
        <v>86.08175114</v>
      </c>
      <c r="AE68" s="1" t="s">
        <v>2412</v>
      </c>
      <c r="AZ68" s="11"/>
    </row>
    <row r="69" hidden="1" outlineLevel="1">
      <c r="A69" s="11"/>
      <c r="AZ69" s="11"/>
    </row>
    <row r="70" hidden="1" outlineLevel="1">
      <c r="A70" s="11"/>
      <c r="C70" s="2" t="s">
        <v>2426</v>
      </c>
      <c r="AZ70" s="11"/>
    </row>
    <row r="71" hidden="1" outlineLevel="1">
      <c r="A71" s="11"/>
      <c r="C71" s="1" t="s">
        <v>2427</v>
      </c>
      <c r="E71" s="10" t="s">
        <v>2401</v>
      </c>
      <c r="F71" s="31">
        <f>F40*R40</f>
        <v>0.3044</v>
      </c>
      <c r="J71" s="32" t="s">
        <v>54</v>
      </c>
      <c r="K71" s="31"/>
      <c r="L71" s="31"/>
      <c r="M71" s="32" t="s">
        <v>2428</v>
      </c>
      <c r="N71" s="31"/>
      <c r="O71" s="33" t="s">
        <v>2401</v>
      </c>
      <c r="P71" s="31">
        <f>F41*R40</f>
        <v>1.1108</v>
      </c>
      <c r="T71" s="1" t="s">
        <v>54</v>
      </c>
      <c r="AZ71" s="11"/>
    </row>
    <row r="72" hidden="1" outlineLevel="1">
      <c r="A72" s="11"/>
      <c r="C72" s="1" t="s">
        <v>2429</v>
      </c>
      <c r="E72" s="10" t="s">
        <v>2401</v>
      </c>
      <c r="F72" s="31">
        <f>F44*R44</f>
        <v>0</v>
      </c>
      <c r="J72" s="32" t="s">
        <v>54</v>
      </c>
      <c r="K72" s="31"/>
      <c r="L72" s="31"/>
      <c r="M72" s="32" t="s">
        <v>2430</v>
      </c>
      <c r="N72" s="31"/>
      <c r="O72" s="33" t="s">
        <v>2401</v>
      </c>
      <c r="P72" s="31">
        <f>F45*R44</f>
        <v>0</v>
      </c>
      <c r="T72" s="1" t="s">
        <v>54</v>
      </c>
      <c r="AZ72" s="11"/>
    </row>
    <row r="73" hidden="1" outlineLevel="1">
      <c r="A73" s="11"/>
      <c r="C73" s="14" t="s">
        <v>2431</v>
      </c>
      <c r="D73" s="13"/>
      <c r="E73" s="34" t="s">
        <v>2401</v>
      </c>
      <c r="F73" s="35">
        <f>F48*R48</f>
        <v>0</v>
      </c>
      <c r="G73" s="13"/>
      <c r="H73" s="13"/>
      <c r="I73" s="13"/>
      <c r="J73" s="36" t="s">
        <v>54</v>
      </c>
      <c r="K73" s="35"/>
      <c r="L73" s="35"/>
      <c r="M73" s="36" t="s">
        <v>2432</v>
      </c>
      <c r="N73" s="35"/>
      <c r="O73" s="37" t="s">
        <v>2401</v>
      </c>
      <c r="P73" s="35">
        <f>F49*R48</f>
        <v>0</v>
      </c>
      <c r="Q73" s="13"/>
      <c r="R73" s="13"/>
      <c r="S73" s="13"/>
      <c r="T73" s="14" t="s">
        <v>54</v>
      </c>
      <c r="U73" s="13"/>
      <c r="V73" s="38" t="s">
        <v>2407</v>
      </c>
      <c r="AZ73" s="11"/>
    </row>
    <row r="74" hidden="1" outlineLevel="1">
      <c r="A74" s="11"/>
      <c r="C74" s="1" t="s">
        <v>2433</v>
      </c>
      <c r="E74" s="10" t="s">
        <v>2401</v>
      </c>
      <c r="F74" s="31">
        <f>SUM(F71:I73)</f>
        <v>0.3044</v>
      </c>
      <c r="J74" s="32" t="s">
        <v>54</v>
      </c>
      <c r="K74" s="31"/>
      <c r="L74" s="31"/>
      <c r="M74" s="32" t="s">
        <v>2432</v>
      </c>
      <c r="N74" s="31"/>
      <c r="O74" s="33" t="s">
        <v>2401</v>
      </c>
      <c r="P74" s="31">
        <f>SUM(P71:S73)</f>
        <v>1.1108</v>
      </c>
      <c r="T74" s="1" t="s">
        <v>54</v>
      </c>
      <c r="X74" s="1" t="s">
        <v>2434</v>
      </c>
      <c r="Z74" s="10" t="s">
        <v>2401</v>
      </c>
      <c r="AA74">
        <f>R40+R44+R48</f>
        <v>4</v>
      </c>
      <c r="AE74" s="1" t="s">
        <v>2423</v>
      </c>
      <c r="AZ74" s="11"/>
    </row>
    <row r="75" hidden="1" outlineLevel="1">
      <c r="A75" s="11"/>
      <c r="C75" s="1" t="s">
        <v>2435</v>
      </c>
      <c r="E75" s="10" t="s">
        <v>2401</v>
      </c>
      <c r="F75" s="39" t="str">
        <f>COMPLEX(F74,P74)</f>
        <v>0.3044+1.1108i</v>
      </c>
      <c r="T75" s="1" t="s">
        <v>54</v>
      </c>
      <c r="X75" s="1" t="s">
        <v>2436</v>
      </c>
      <c r="Z75" s="10" t="s">
        <v>2401</v>
      </c>
      <c r="AA75" s="31">
        <f>imabs(F75)</f>
        <v>1.151753446</v>
      </c>
      <c r="AE75" s="1" t="s">
        <v>54</v>
      </c>
      <c r="AZ75" s="11"/>
    </row>
    <row r="76" hidden="1" outlineLevel="1">
      <c r="A76" s="11"/>
      <c r="AZ76" s="11"/>
    </row>
    <row r="77" hidden="1" outlineLevel="1">
      <c r="A77" s="11"/>
      <c r="C77" s="2" t="s">
        <v>2437</v>
      </c>
      <c r="AZ77" s="11"/>
    </row>
    <row r="78" hidden="1" outlineLevel="1">
      <c r="A78" s="11"/>
      <c r="C78" s="1" t="s">
        <v>2438</v>
      </c>
      <c r="E78" s="10" t="s">
        <v>2401</v>
      </c>
      <c r="F78">
        <f>AA26*AM26</f>
        <v>2.283</v>
      </c>
      <c r="J78" s="1" t="s">
        <v>54</v>
      </c>
      <c r="M78" s="1" t="s">
        <v>2439</v>
      </c>
      <c r="O78" s="10" t="s">
        <v>2401</v>
      </c>
      <c r="P78">
        <f>AA27*AM26</f>
        <v>8.331</v>
      </c>
      <c r="T78" s="1" t="s">
        <v>54</v>
      </c>
      <c r="AZ78" s="11"/>
    </row>
    <row r="79" hidden="1" outlineLevel="1">
      <c r="A79" s="11"/>
      <c r="C79" s="1" t="s">
        <v>2440</v>
      </c>
      <c r="E79" s="10" t="s">
        <v>2401</v>
      </c>
      <c r="F79">
        <f>AA30*AM30</f>
        <v>0</v>
      </c>
      <c r="J79" s="1" t="s">
        <v>54</v>
      </c>
      <c r="M79" s="1" t="s">
        <v>2441</v>
      </c>
      <c r="O79" s="10" t="s">
        <v>2401</v>
      </c>
      <c r="P79">
        <f>AA31*AM30</f>
        <v>0</v>
      </c>
      <c r="T79" s="1" t="s">
        <v>54</v>
      </c>
      <c r="AZ79" s="11"/>
    </row>
    <row r="80" hidden="1" outlineLevel="1">
      <c r="A80" s="11"/>
      <c r="C80" s="14" t="s">
        <v>2442</v>
      </c>
      <c r="D80" s="13"/>
      <c r="E80" s="34" t="s">
        <v>2401</v>
      </c>
      <c r="F80" s="13">
        <f>AA34*AM34</f>
        <v>0</v>
      </c>
      <c r="G80" s="13"/>
      <c r="H80" s="13"/>
      <c r="I80" s="13"/>
      <c r="J80" s="14" t="s">
        <v>54</v>
      </c>
      <c r="K80" s="13"/>
      <c r="L80" s="13"/>
      <c r="M80" s="14" t="s">
        <v>2443</v>
      </c>
      <c r="N80" s="13"/>
      <c r="O80" s="34" t="s">
        <v>2401</v>
      </c>
      <c r="P80" s="13">
        <f>AA35*AM34</f>
        <v>0</v>
      </c>
      <c r="Q80" s="13"/>
      <c r="R80" s="13"/>
      <c r="S80" s="13"/>
      <c r="T80" s="14" t="s">
        <v>54</v>
      </c>
      <c r="U80" s="13"/>
      <c r="V80" s="38" t="s">
        <v>2407</v>
      </c>
      <c r="AZ80" s="11"/>
    </row>
    <row r="81" hidden="1" outlineLevel="1">
      <c r="A81" s="11"/>
      <c r="C81" s="1" t="s">
        <v>2444</v>
      </c>
      <c r="E81" s="10" t="s">
        <v>2401</v>
      </c>
      <c r="F81">
        <f>SUM(F78:I80)</f>
        <v>2.283</v>
      </c>
      <c r="J81" s="1" t="s">
        <v>54</v>
      </c>
      <c r="M81" s="1" t="s">
        <v>2443</v>
      </c>
      <c r="O81" s="10" t="s">
        <v>2401</v>
      </c>
      <c r="P81">
        <f>SUM(P78:S80)</f>
        <v>8.331</v>
      </c>
      <c r="T81" s="1" t="s">
        <v>54</v>
      </c>
      <c r="X81" s="1" t="s">
        <v>2445</v>
      </c>
      <c r="Z81" s="10" t="s">
        <v>2401</v>
      </c>
      <c r="AA81">
        <f>AM26+AM30+AM34</f>
        <v>30</v>
      </c>
      <c r="AE81" s="1" t="s">
        <v>2423</v>
      </c>
      <c r="AZ81" s="11"/>
    </row>
    <row r="82" hidden="1" outlineLevel="1">
      <c r="A82" s="11"/>
      <c r="C82" s="1" t="s">
        <v>2446</v>
      </c>
      <c r="E82" s="10" t="s">
        <v>2401</v>
      </c>
      <c r="F82" s="41" t="str">
        <f>COMPLEX(F81,P81)</f>
        <v>2.283+8.331i</v>
      </c>
      <c r="T82" s="1" t="s">
        <v>54</v>
      </c>
      <c r="X82" s="1" t="s">
        <v>2447</v>
      </c>
      <c r="Z82" s="10" t="s">
        <v>2401</v>
      </c>
      <c r="AA82">
        <f>imabs(F82)</f>
        <v>8.638150844</v>
      </c>
      <c r="AE82" s="1" t="s">
        <v>54</v>
      </c>
      <c r="AZ82" s="11"/>
    </row>
    <row r="83" hidden="1" outlineLevel="1">
      <c r="A83" s="11"/>
      <c r="AZ83" s="11"/>
    </row>
    <row r="84" hidden="1" outlineLevel="1">
      <c r="A84" s="11"/>
      <c r="C84" s="2" t="s">
        <v>2448</v>
      </c>
      <c r="AZ84" s="11"/>
    </row>
    <row r="85" hidden="1" outlineLevel="1">
      <c r="A85" s="11"/>
      <c r="C85" s="1" t="s">
        <v>2449</v>
      </c>
      <c r="E85" s="10" t="s">
        <v>2401</v>
      </c>
      <c r="F85" s="31">
        <f>AA40*AM40</f>
        <v>0.013</v>
      </c>
      <c r="J85" s="32" t="s">
        <v>54</v>
      </c>
      <c r="K85" s="31"/>
      <c r="L85" s="31"/>
      <c r="M85" s="32" t="s">
        <v>2450</v>
      </c>
      <c r="N85" s="31"/>
      <c r="O85" s="33" t="s">
        <v>2401</v>
      </c>
      <c r="P85" s="31">
        <f>AA41*AM40</f>
        <v>0.17</v>
      </c>
      <c r="T85" s="32" t="s">
        <v>54</v>
      </c>
      <c r="U85" s="31"/>
      <c r="V85" s="31"/>
      <c r="W85" s="31"/>
      <c r="X85" s="31"/>
      <c r="Y85" s="31"/>
      <c r="Z85" s="31"/>
      <c r="AA85" s="31"/>
      <c r="AB85" s="31"/>
      <c r="AC85" s="31"/>
      <c r="AD85" s="31"/>
      <c r="AZ85" s="11"/>
    </row>
    <row r="86" hidden="1" outlineLevel="1">
      <c r="A86" s="11"/>
      <c r="C86" s="1" t="s">
        <v>2451</v>
      </c>
      <c r="E86" s="10" t="s">
        <v>2401</v>
      </c>
      <c r="F86" s="31">
        <f>AA44*AM44</f>
        <v>0</v>
      </c>
      <c r="J86" s="32" t="s">
        <v>54</v>
      </c>
      <c r="K86" s="31"/>
      <c r="L86" s="31"/>
      <c r="M86" s="32" t="s">
        <v>2452</v>
      </c>
      <c r="N86" s="31"/>
      <c r="O86" s="33" t="s">
        <v>2401</v>
      </c>
      <c r="P86" s="31">
        <f>AA45*AM44</f>
        <v>0</v>
      </c>
      <c r="T86" s="32" t="s">
        <v>54</v>
      </c>
      <c r="U86" s="31"/>
      <c r="V86" s="31"/>
      <c r="W86" s="31"/>
      <c r="X86" s="31"/>
      <c r="Y86" s="31"/>
      <c r="Z86" s="31"/>
      <c r="AA86" s="31"/>
      <c r="AB86" s="31"/>
      <c r="AC86" s="31"/>
      <c r="AD86" s="31"/>
      <c r="AZ86" s="11"/>
    </row>
    <row r="87" hidden="1" outlineLevel="1">
      <c r="A87" s="11"/>
      <c r="C87" s="14" t="s">
        <v>2453</v>
      </c>
      <c r="D87" s="13"/>
      <c r="E87" s="34" t="s">
        <v>2401</v>
      </c>
      <c r="F87" s="35">
        <f>AA48*AM48</f>
        <v>0</v>
      </c>
      <c r="G87" s="13"/>
      <c r="H87" s="13"/>
      <c r="I87" s="13"/>
      <c r="J87" s="36" t="s">
        <v>54</v>
      </c>
      <c r="K87" s="35"/>
      <c r="L87" s="35"/>
      <c r="M87" s="36" t="s">
        <v>2454</v>
      </c>
      <c r="N87" s="35"/>
      <c r="O87" s="37" t="s">
        <v>2401</v>
      </c>
      <c r="P87" s="35">
        <f>AA49*AM48</f>
        <v>0</v>
      </c>
      <c r="Q87" s="13"/>
      <c r="R87" s="13"/>
      <c r="S87" s="13"/>
      <c r="T87" s="36" t="s">
        <v>54</v>
      </c>
      <c r="U87" s="35"/>
      <c r="V87" s="42" t="s">
        <v>2407</v>
      </c>
      <c r="W87" s="31"/>
      <c r="X87" s="31"/>
      <c r="Y87" s="31"/>
      <c r="Z87" s="31"/>
      <c r="AA87" s="31"/>
      <c r="AB87" s="31"/>
      <c r="AC87" s="31"/>
      <c r="AD87" s="31"/>
      <c r="AZ87" s="11"/>
    </row>
    <row r="88" hidden="1" outlineLevel="1">
      <c r="A88" s="11"/>
      <c r="C88" s="1" t="s">
        <v>2455</v>
      </c>
      <c r="E88" s="10" t="s">
        <v>2401</v>
      </c>
      <c r="F88" s="31">
        <f>SUM(F85:I87)</f>
        <v>0.013</v>
      </c>
      <c r="J88" s="32" t="s">
        <v>54</v>
      </c>
      <c r="K88" s="31"/>
      <c r="L88" s="31"/>
      <c r="M88" s="32" t="s">
        <v>2454</v>
      </c>
      <c r="N88" s="31"/>
      <c r="O88" s="33" t="s">
        <v>2401</v>
      </c>
      <c r="P88" s="31">
        <f>SUM(P85:S87)</f>
        <v>0.17</v>
      </c>
      <c r="T88" s="32" t="s">
        <v>54</v>
      </c>
      <c r="U88" s="31"/>
      <c r="W88" s="31"/>
      <c r="X88" s="32" t="s">
        <v>2456</v>
      </c>
      <c r="Y88" s="31"/>
      <c r="Z88" s="33" t="s">
        <v>2401</v>
      </c>
      <c r="AA88" s="31">
        <f>AM40+AM44+AM48</f>
        <v>5</v>
      </c>
      <c r="AE88" s="1" t="s">
        <v>2423</v>
      </c>
      <c r="AZ88" s="11"/>
    </row>
    <row r="89" hidden="1" outlineLevel="1">
      <c r="A89" s="11"/>
      <c r="C89" s="1" t="s">
        <v>2457</v>
      </c>
      <c r="E89" s="10" t="s">
        <v>2401</v>
      </c>
      <c r="F89" s="39" t="str">
        <f>COMPLEX(F88,P88)</f>
        <v>0.013+0.17i</v>
      </c>
      <c r="T89" s="32" t="s">
        <v>54</v>
      </c>
      <c r="U89" s="31"/>
      <c r="V89" s="31"/>
      <c r="W89" s="31"/>
      <c r="X89" s="32" t="s">
        <v>2458</v>
      </c>
      <c r="Y89" s="31"/>
      <c r="Z89" s="33" t="s">
        <v>2401</v>
      </c>
      <c r="AA89" s="31">
        <f>imabs(F89)</f>
        <v>0.1704963343</v>
      </c>
      <c r="AE89" s="1" t="s">
        <v>54</v>
      </c>
      <c r="AZ89" s="11"/>
    </row>
    <row r="90" hidden="1" outlineLevel="1">
      <c r="A90" s="11"/>
      <c r="AZ90" s="11"/>
    </row>
    <row r="91" hidden="1" outlineLevel="1">
      <c r="A91" s="11"/>
      <c r="C91" s="2" t="s">
        <v>2459</v>
      </c>
      <c r="AZ91" s="11"/>
    </row>
    <row r="92" hidden="1" outlineLevel="1">
      <c r="A92" s="11"/>
      <c r="C92" s="1" t="s">
        <v>2460</v>
      </c>
      <c r="E92" s="10" t="s">
        <v>2401</v>
      </c>
      <c r="F92" s="43" t="str">
        <f>COMPLEX(0,Y18*Y20^2/Y19/100)</f>
        <v>62.5i</v>
      </c>
      <c r="J92" s="1" t="s">
        <v>54</v>
      </c>
      <c r="AZ92" s="11"/>
    </row>
    <row r="93" hidden="1" outlineLevel="1">
      <c r="A93" s="11"/>
      <c r="AZ93" s="11"/>
    </row>
    <row r="94" hidden="1" outlineLevel="1">
      <c r="A94" s="11"/>
      <c r="C94" s="1" t="s">
        <v>2461</v>
      </c>
      <c r="E94" s="10" t="s">
        <v>2401</v>
      </c>
      <c r="F94" s="44">
        <f>(Y14/AD14)/(Y15/AD15)</f>
        <v>0.8</v>
      </c>
      <c r="AZ94" s="11"/>
    </row>
    <row r="95" hidden="1" outlineLevel="1">
      <c r="A95" s="11"/>
      <c r="AZ95" s="11"/>
    </row>
    <row r="96" hidden="1" outlineLevel="1">
      <c r="A96" s="11"/>
      <c r="C96" s="2" t="s">
        <v>2462</v>
      </c>
      <c r="J96" s="1" t="s">
        <v>2463</v>
      </c>
      <c r="L96" s="10" t="s">
        <v>2401</v>
      </c>
      <c r="M96" s="45">
        <f>AA67</f>
        <v>12.43058769</v>
      </c>
      <c r="Q96" s="1" t="s">
        <v>2464</v>
      </c>
      <c r="V96" s="1" t="s">
        <v>2465</v>
      </c>
      <c r="X96" s="10" t="s">
        <v>2401</v>
      </c>
      <c r="Y96" s="45">
        <f>F94*AA67</f>
        <v>9.944470151</v>
      </c>
      <c r="AC96" s="1" t="s">
        <v>2466</v>
      </c>
      <c r="AZ96" s="11"/>
    </row>
    <row r="97" hidden="1" outlineLevel="1">
      <c r="A97" s="11"/>
      <c r="J97" s="1" t="s">
        <v>2467</v>
      </c>
      <c r="L97" s="10" t="s">
        <v>2401</v>
      </c>
      <c r="M97" s="46">
        <f>P66</f>
        <v>12.401532</v>
      </c>
      <c r="Q97" s="1" t="s">
        <v>2464</v>
      </c>
      <c r="V97" s="1" t="s">
        <v>2468</v>
      </c>
      <c r="X97" s="10" t="s">
        <v>2401</v>
      </c>
      <c r="Y97" s="46">
        <f>M97*F94</f>
        <v>9.9212256</v>
      </c>
      <c r="AC97" s="1" t="s">
        <v>2466</v>
      </c>
      <c r="AZ97" s="11"/>
    </row>
    <row r="98" hidden="1" outlineLevel="1">
      <c r="A98" s="11"/>
      <c r="J98" s="1" t="s">
        <v>2469</v>
      </c>
      <c r="L98" s="10" t="s">
        <v>2401</v>
      </c>
      <c r="M98" s="45">
        <f>AA68</f>
        <v>86.08175114</v>
      </c>
      <c r="Q98" s="1" t="s">
        <v>2470</v>
      </c>
      <c r="V98" s="1" t="s">
        <v>2469</v>
      </c>
      <c r="X98" s="10" t="s">
        <v>2401</v>
      </c>
      <c r="Y98" s="46">
        <f>M98</f>
        <v>86.08175114</v>
      </c>
      <c r="AC98" s="1" t="s">
        <v>2470</v>
      </c>
      <c r="AZ98" s="11"/>
    </row>
    <row r="99" hidden="1" outlineLevel="1">
      <c r="A99" s="11"/>
      <c r="AZ99" s="11"/>
    </row>
    <row r="100" hidden="1" outlineLevel="1">
      <c r="A100" s="11"/>
      <c r="C100" s="2" t="s">
        <v>2471</v>
      </c>
      <c r="AZ100" s="11"/>
    </row>
    <row r="101" hidden="1" outlineLevel="1">
      <c r="A101" s="11"/>
      <c r="C101" s="1" t="s">
        <v>2472</v>
      </c>
      <c r="G101" s="10" t="s">
        <v>2401</v>
      </c>
      <c r="H101" t="str">
        <f>imdiv(imsub(F60,F67),improduct(3,F67))</f>
        <v>6.05533482952518-0.877860962858303i</v>
      </c>
      <c r="Q101" s="1" t="s">
        <v>2473</v>
      </c>
      <c r="R101" s="1" t="s">
        <v>2472</v>
      </c>
      <c r="U101" s="10" t="s">
        <v>2401</v>
      </c>
      <c r="V101" s="46">
        <f>imabs(H101)</f>
        <v>6.118637084</v>
      </c>
      <c r="AZ101" s="11"/>
    </row>
    <row r="102" hidden="1" outlineLevel="1">
      <c r="A102" s="11"/>
      <c r="R102" s="1" t="s">
        <v>2474</v>
      </c>
      <c r="U102" s="10" t="s">
        <v>2401</v>
      </c>
      <c r="V102" s="46">
        <f>degrees(atan((imaginary(H101))/(IMREAL(H101))))</f>
        <v>-8.248880495</v>
      </c>
      <c r="Y102" s="1" t="s">
        <v>55</v>
      </c>
      <c r="AZ102" s="11"/>
    </row>
    <row r="103" hidden="1" outlineLevel="1">
      <c r="A103" s="11"/>
      <c r="C103" s="1"/>
      <c r="AZ103" s="11"/>
    </row>
    <row r="104" hidden="1" outlineLevel="1">
      <c r="A104" s="11"/>
      <c r="C104" s="1"/>
      <c r="AZ104" s="11"/>
    </row>
    <row r="105" hidden="1" outlineLevel="1">
      <c r="A105" s="11"/>
      <c r="C105" s="2" t="s">
        <v>2475</v>
      </c>
      <c r="AZ105" s="11"/>
    </row>
    <row r="106" hidden="1" outlineLevel="1">
      <c r="A106" s="11"/>
      <c r="D106" s="2" t="s">
        <v>2476</v>
      </c>
      <c r="E106" s="47"/>
      <c r="F106" s="48"/>
      <c r="G106" s="48"/>
      <c r="H106" s="48"/>
      <c r="I106" s="48"/>
      <c r="J106" s="1"/>
      <c r="O106" s="1"/>
      <c r="Q106" s="1"/>
      <c r="R106" s="48"/>
      <c r="S106" s="49"/>
      <c r="T106" s="49"/>
      <c r="U106" s="49"/>
      <c r="V106" s="32"/>
      <c r="AZ106" s="11"/>
    </row>
    <row r="107" hidden="1" outlineLevel="1">
      <c r="A107" s="11"/>
      <c r="D107" s="1" t="s">
        <v>2477</v>
      </c>
      <c r="F107" s="10" t="s">
        <v>2401</v>
      </c>
      <c r="G107" s="50">
        <f>0.8*AA67</f>
        <v>9.944470151</v>
      </c>
      <c r="K107" s="1" t="s">
        <v>2464</v>
      </c>
      <c r="W107" s="1" t="s">
        <v>2478</v>
      </c>
      <c r="Y107" s="10" t="s">
        <v>2401</v>
      </c>
      <c r="Z107" s="50">
        <f>G107*F94</f>
        <v>7.955576121</v>
      </c>
      <c r="AD107" s="1" t="s">
        <v>2466</v>
      </c>
      <c r="AI107" s="1"/>
      <c r="AZ107" s="11"/>
    </row>
    <row r="108" hidden="1" outlineLevel="1">
      <c r="A108" s="11"/>
      <c r="D108" s="1" t="s">
        <v>2479</v>
      </c>
      <c r="F108" s="10" t="s">
        <v>2401</v>
      </c>
      <c r="G108" s="50">
        <f>0.8*P66</f>
        <v>9.9212256</v>
      </c>
      <c r="K108" s="1" t="s">
        <v>2464</v>
      </c>
      <c r="W108" s="1" t="s">
        <v>2480</v>
      </c>
      <c r="Y108" s="10" t="s">
        <v>2401</v>
      </c>
      <c r="Z108" s="50">
        <f t="shared" ref="Z108:Z109" si="1">G108*F94</f>
        <v>7.93698048</v>
      </c>
      <c r="AD108" s="1" t="s">
        <v>2466</v>
      </c>
      <c r="AZ108" s="11"/>
    </row>
    <row r="109" hidden="1" outlineLevel="1">
      <c r="A109" s="11"/>
      <c r="W109" s="1" t="s">
        <v>2481</v>
      </c>
      <c r="Y109" s="10" t="s">
        <v>2401</v>
      </c>
      <c r="Z109" s="50">
        <f t="shared" si="1"/>
        <v>0</v>
      </c>
      <c r="AD109" s="1" t="s">
        <v>2482</v>
      </c>
      <c r="AZ109" s="11"/>
    </row>
    <row r="110" hidden="1" outlineLevel="1">
      <c r="A110" s="11"/>
      <c r="D110" s="2"/>
      <c r="AZ110" s="11"/>
    </row>
    <row r="111" hidden="1" outlineLevel="1">
      <c r="A111" s="11"/>
      <c r="D111" s="2" t="s">
        <v>2483</v>
      </c>
      <c r="AZ111" s="11"/>
    </row>
    <row r="112" hidden="1" outlineLevel="1">
      <c r="A112" s="11"/>
      <c r="D112" s="1" t="s">
        <v>4297</v>
      </c>
      <c r="G112" s="10" t="s">
        <v>2401</v>
      </c>
      <c r="H112" s="1">
        <f>if(AC9="Ya",1.2,1)</f>
        <v>1.2</v>
      </c>
      <c r="N112" s="1"/>
      <c r="O112" s="31"/>
      <c r="P112" s="31"/>
      <c r="Q112" s="31"/>
      <c r="R112" s="1"/>
      <c r="AZ112" s="11"/>
    </row>
    <row r="113" hidden="1" outlineLevel="1">
      <c r="A113" s="11"/>
      <c r="D113" s="1" t="s">
        <v>2484</v>
      </c>
      <c r="G113" s="10" t="s">
        <v>2401</v>
      </c>
      <c r="H113" t="str">
        <f>improduct(1.2,F67)</f>
        <v>1.019304+14.8818384i</v>
      </c>
      <c r="N113" s="10" t="s">
        <v>2401</v>
      </c>
      <c r="O113" s="31">
        <f t="shared" ref="O113:O118" si="2">imabs(H113)</f>
        <v>14.91670523</v>
      </c>
      <c r="R113" s="1" t="s">
        <v>2464</v>
      </c>
      <c r="AZ113" s="11"/>
    </row>
    <row r="114" hidden="1" outlineLevel="1">
      <c r="A114" s="11"/>
      <c r="D114" s="1" t="s">
        <v>2485</v>
      </c>
      <c r="G114" s="10" t="s">
        <v>2401</v>
      </c>
      <c r="H114" t="str">
        <f>IMPRODUCT(0.8,(imsum(F67,improduct(0.8,F75))))</f>
        <v>0.874352+10.6321376i</v>
      </c>
      <c r="N114" s="10" t="s">
        <v>2401</v>
      </c>
      <c r="O114" s="31">
        <f t="shared" si="2"/>
        <v>10.66802894</v>
      </c>
      <c r="R114" s="1" t="s">
        <v>2464</v>
      </c>
      <c r="AZ114" s="11"/>
    </row>
    <row r="115" hidden="1" outlineLevel="1">
      <c r="A115" s="11"/>
      <c r="D115" s="1" t="s">
        <v>2486</v>
      </c>
      <c r="G115" s="10" t="s">
        <v>2401</v>
      </c>
      <c r="H115" t="str">
        <f>improduct(0.8,((imsum(F67,improduct(0.5,F92)))))</f>
        <v>0.679536+34.9212256i</v>
      </c>
      <c r="N115" s="10" t="s">
        <v>2401</v>
      </c>
      <c r="O115" s="31">
        <f t="shared" si="2"/>
        <v>34.92783656</v>
      </c>
      <c r="R115" s="1" t="s">
        <v>2464</v>
      </c>
      <c r="AZ115" s="11"/>
    </row>
    <row r="116" hidden="1" outlineLevel="1">
      <c r="A116" s="11"/>
      <c r="D116" s="1" t="s">
        <v>2487</v>
      </c>
      <c r="G116" s="10" t="s">
        <v>2401</v>
      </c>
      <c r="H116" t="str">
        <f>(imsum(F67,improduct(0.8,F75)))</f>
        <v>1.09294+13.290172i</v>
      </c>
      <c r="N116" s="10" t="s">
        <v>2401</v>
      </c>
      <c r="O116" s="31">
        <f t="shared" si="2"/>
        <v>13.33503617</v>
      </c>
      <c r="R116" s="1" t="s">
        <v>2464</v>
      </c>
      <c r="AZ116" s="11"/>
    </row>
    <row r="117" hidden="1" outlineLevel="1">
      <c r="A117" s="11"/>
      <c r="D117" s="1" t="s">
        <v>2488</v>
      </c>
      <c r="G117" s="10" t="s">
        <v>2401</v>
      </c>
      <c r="H117" t="str">
        <f>if(O113&gt;O114,H113,H114)</f>
        <v>1.019304+14.8818384i</v>
      </c>
      <c r="N117" s="10" t="s">
        <v>2401</v>
      </c>
      <c r="O117" s="31">
        <f t="shared" si="2"/>
        <v>14.91670523</v>
      </c>
      <c r="R117" s="1" t="s">
        <v>2464</v>
      </c>
      <c r="AZ117" s="11"/>
    </row>
    <row r="118" hidden="1" outlineLevel="1">
      <c r="A118" s="11"/>
      <c r="D118" s="14" t="s">
        <v>2489</v>
      </c>
      <c r="E118" s="13"/>
      <c r="F118" s="13"/>
      <c r="G118" s="34" t="s">
        <v>2401</v>
      </c>
      <c r="H118" s="13" t="str">
        <f>if(O117&lt;O115,H117,H115)</f>
        <v>1.019304+14.8818384i</v>
      </c>
      <c r="I118" s="13"/>
      <c r="J118" s="13"/>
      <c r="K118" s="13"/>
      <c r="L118" s="13"/>
      <c r="M118" s="13"/>
      <c r="N118" s="34" t="s">
        <v>2401</v>
      </c>
      <c r="O118" s="35">
        <f t="shared" si="2"/>
        <v>14.91670523</v>
      </c>
      <c r="P118" s="13"/>
      <c r="Q118" s="13"/>
      <c r="R118" s="14" t="s">
        <v>2464</v>
      </c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Z118" s="11"/>
    </row>
    <row r="119" hidden="1" outlineLevel="1">
      <c r="A119" s="11"/>
      <c r="D119" s="1" t="s">
        <v>2490</v>
      </c>
      <c r="G119" s="10" t="s">
        <v>2401</v>
      </c>
      <c r="H119" s="1" t="str">
        <f>H118</f>
        <v>1.019304+14.8818384i</v>
      </c>
      <c r="N119" s="10" t="s">
        <v>2401</v>
      </c>
      <c r="O119" s="46">
        <f>O118</f>
        <v>14.91670523</v>
      </c>
      <c r="R119" s="1" t="s">
        <v>2464</v>
      </c>
      <c r="W119" s="1" t="s">
        <v>2491</v>
      </c>
      <c r="Y119" s="10" t="s">
        <v>2401</v>
      </c>
      <c r="Z119" s="46">
        <f>O119*F94</f>
        <v>11.93336418</v>
      </c>
      <c r="AD119" s="1" t="s">
        <v>2466</v>
      </c>
      <c r="AI119" s="1"/>
      <c r="AZ119" s="11"/>
    </row>
    <row r="120" hidden="1" outlineLevel="1">
      <c r="A120" s="11"/>
      <c r="D120" s="1" t="s">
        <v>2492</v>
      </c>
      <c r="G120" s="10" t="s">
        <v>2401</v>
      </c>
      <c r="N120" s="10" t="s">
        <v>2401</v>
      </c>
      <c r="O120" s="46">
        <f>imaginary(H119)</f>
        <v>14.8818384</v>
      </c>
      <c r="R120" s="1" t="s">
        <v>2464</v>
      </c>
      <c r="W120" s="1" t="s">
        <v>2493</v>
      </c>
      <c r="Y120" s="10" t="s">
        <v>2401</v>
      </c>
      <c r="Z120" s="46">
        <f>O120*F94</f>
        <v>11.90547072</v>
      </c>
      <c r="AD120" s="1" t="s">
        <v>2466</v>
      </c>
      <c r="AZ120" s="11"/>
    </row>
    <row r="121" hidden="1" outlineLevel="1">
      <c r="A121" s="11"/>
      <c r="W121" s="1" t="s">
        <v>2494</v>
      </c>
      <c r="Y121" s="10" t="s">
        <v>2401</v>
      </c>
      <c r="Z121" s="50">
        <f>if(((O119-AA67)&lt;(0.8*AA75)),0.4,0.8)</f>
        <v>0.8</v>
      </c>
      <c r="AD121" s="1" t="s">
        <v>2482</v>
      </c>
      <c r="AZ121" s="11"/>
    </row>
    <row r="122" hidden="1" outlineLevel="1">
      <c r="A122" s="11"/>
      <c r="D122" s="2" t="s">
        <v>2495</v>
      </c>
      <c r="AZ122" s="11"/>
    </row>
    <row r="123" hidden="1" outlineLevel="1">
      <c r="A123" s="11"/>
      <c r="D123" s="1" t="s">
        <v>2496</v>
      </c>
      <c r="G123" s="10" t="s">
        <v>2401</v>
      </c>
      <c r="H123" s="1">
        <f>H112</f>
        <v>1.2</v>
      </c>
      <c r="K123" s="1"/>
      <c r="AZ123" s="11"/>
    </row>
    <row r="124" hidden="1" outlineLevel="1">
      <c r="A124" s="11"/>
      <c r="D124" s="1" t="s">
        <v>2497</v>
      </c>
      <c r="G124" s="10" t="s">
        <v>2401</v>
      </c>
      <c r="H124" t="str">
        <f>improduct(1.2,imsum(F67,F82))</f>
        <v>3.758904+24.8790384i</v>
      </c>
      <c r="N124" s="10" t="s">
        <v>2401</v>
      </c>
      <c r="O124" s="31">
        <f t="shared" ref="O124:O131" si="3">imabs(H124)</f>
        <v>25.16139724</v>
      </c>
      <c r="R124" s="1" t="s">
        <v>2464</v>
      </c>
      <c r="AZ124" s="11"/>
    </row>
    <row r="125" hidden="1" outlineLevel="1">
      <c r="A125" s="11"/>
      <c r="D125" s="1" t="s">
        <v>2498</v>
      </c>
      <c r="G125" s="10" t="s">
        <v>2401</v>
      </c>
      <c r="H125" t="str">
        <f>improduct(0.8,(imsum(F67,improduct(1.2,H123,F82))))</f>
        <v>3.309552+19.5185376i</v>
      </c>
      <c r="N125" s="10" t="s">
        <v>2401</v>
      </c>
      <c r="O125" s="31">
        <f t="shared" si="3"/>
        <v>19.79713223</v>
      </c>
      <c r="R125" s="1" t="s">
        <v>2464</v>
      </c>
      <c r="AZ125" s="11"/>
    </row>
    <row r="126" hidden="1" outlineLevel="1">
      <c r="A126" s="11"/>
      <c r="D126" s="1" t="s">
        <v>2499</v>
      </c>
      <c r="G126" s="10" t="s">
        <v>2401</v>
      </c>
      <c r="H126" s="1" t="str">
        <f>improduct(0.8,(imsum(F67,improduct(H123,0.8,imsum(F82,improduct(0.8,F89))))))</f>
        <v>2.4408672+16.4238816i</v>
      </c>
      <c r="N126" s="10" t="s">
        <v>2401</v>
      </c>
      <c r="O126" s="31">
        <f t="shared" si="3"/>
        <v>16.60426811</v>
      </c>
      <c r="R126" s="1" t="s">
        <v>2464</v>
      </c>
      <c r="AZ126" s="11"/>
    </row>
    <row r="127" hidden="1" outlineLevel="1">
      <c r="A127" s="11"/>
      <c r="D127" s="1" t="s">
        <v>2486</v>
      </c>
      <c r="G127" s="10" t="s">
        <v>2401</v>
      </c>
      <c r="H127" t="str">
        <f>improduct(0.8,imsum(F67,improduct(0.8,F92)))</f>
        <v>0.679536+49.9212256i</v>
      </c>
      <c r="N127" s="10" t="s">
        <v>2401</v>
      </c>
      <c r="O127" s="31">
        <f t="shared" si="3"/>
        <v>49.92585036</v>
      </c>
      <c r="R127" s="1" t="s">
        <v>2464</v>
      </c>
      <c r="AZ127" s="11"/>
    </row>
    <row r="128" hidden="1" outlineLevel="1">
      <c r="A128" s="11"/>
      <c r="D128" s="1" t="s">
        <v>2500</v>
      </c>
      <c r="G128" s="10" t="s">
        <v>2401</v>
      </c>
      <c r="H128" t="str">
        <f>imsum(F67,improduct(H123,0.8,imsum(F82,improduct(0.8,F89))))</f>
        <v>3.051084+20.529852i</v>
      </c>
      <c r="N128" s="10" t="s">
        <v>2401</v>
      </c>
      <c r="O128" s="31">
        <f t="shared" si="3"/>
        <v>20.75533514</v>
      </c>
      <c r="R128" s="1" t="s">
        <v>2464</v>
      </c>
      <c r="AZ128" s="11"/>
    </row>
    <row r="129" hidden="1" outlineLevel="1">
      <c r="A129" s="11"/>
      <c r="D129" s="1" t="s">
        <v>2501</v>
      </c>
      <c r="G129" s="10" t="s">
        <v>2401</v>
      </c>
      <c r="H129" t="str">
        <f>if(O125&gt;O126,H125,H126)</f>
        <v>3.309552+19.5185376i</v>
      </c>
      <c r="N129" s="10" t="s">
        <v>2401</v>
      </c>
      <c r="O129" s="31">
        <f t="shared" si="3"/>
        <v>19.79713223</v>
      </c>
      <c r="R129" s="1" t="s">
        <v>2464</v>
      </c>
      <c r="AZ129" s="11"/>
    </row>
    <row r="130" hidden="1" outlineLevel="1">
      <c r="A130" s="11"/>
      <c r="D130" s="1" t="s">
        <v>2502</v>
      </c>
      <c r="G130" s="10" t="s">
        <v>2401</v>
      </c>
      <c r="H130" t="str">
        <f>if(O129&gt;O124,H129,H124)</f>
        <v>3.758904+24.8790384i</v>
      </c>
      <c r="N130" s="10" t="s">
        <v>2401</v>
      </c>
      <c r="O130" s="31">
        <f t="shared" si="3"/>
        <v>25.16139724</v>
      </c>
      <c r="R130" s="1" t="s">
        <v>2464</v>
      </c>
      <c r="AZ130" s="11"/>
    </row>
    <row r="131" hidden="1" outlineLevel="1">
      <c r="A131" s="11"/>
      <c r="D131" s="14" t="s">
        <v>2503</v>
      </c>
      <c r="E131" s="13"/>
      <c r="F131" s="13"/>
      <c r="G131" s="34" t="s">
        <v>2401</v>
      </c>
      <c r="H131" s="13" t="str">
        <f>if(O130&gt;O127,H127,H130)</f>
        <v>3.758904+24.8790384i</v>
      </c>
      <c r="I131" s="13"/>
      <c r="J131" s="13"/>
      <c r="K131" s="13"/>
      <c r="L131" s="13"/>
      <c r="M131" s="13"/>
      <c r="N131" s="34" t="s">
        <v>2401</v>
      </c>
      <c r="O131" s="35">
        <f t="shared" si="3"/>
        <v>25.16139724</v>
      </c>
      <c r="P131" s="13"/>
      <c r="Q131" s="13"/>
      <c r="R131" s="14" t="s">
        <v>2464</v>
      </c>
      <c r="S131" s="13"/>
      <c r="T131" s="13"/>
      <c r="U131" s="13"/>
      <c r="V131" s="13"/>
      <c r="W131" s="14"/>
      <c r="X131" s="13"/>
      <c r="Y131" s="13"/>
      <c r="Z131" s="13"/>
      <c r="AA131" s="13"/>
      <c r="AB131" s="13"/>
      <c r="AC131" s="13"/>
      <c r="AD131" s="13"/>
      <c r="AE131" s="13"/>
      <c r="AF131" s="13"/>
      <c r="AZ131" s="11"/>
    </row>
    <row r="132" hidden="1" outlineLevel="1">
      <c r="A132" s="11"/>
      <c r="D132" s="1" t="s">
        <v>2503</v>
      </c>
      <c r="G132" s="10" t="s">
        <v>2401</v>
      </c>
      <c r="H132" s="1" t="str">
        <f>H131</f>
        <v>3.758904+24.8790384i</v>
      </c>
      <c r="N132" s="10" t="s">
        <v>2401</v>
      </c>
      <c r="O132" s="46">
        <f>O131</f>
        <v>25.16139724</v>
      </c>
      <c r="R132" s="1" t="s">
        <v>2464</v>
      </c>
      <c r="W132" s="1" t="s">
        <v>2504</v>
      </c>
      <c r="Y132" s="10" t="s">
        <v>2401</v>
      </c>
      <c r="Z132" s="46">
        <f>O132*F94</f>
        <v>20.12911779</v>
      </c>
      <c r="AD132" s="1" t="s">
        <v>2466</v>
      </c>
      <c r="AI132" s="1"/>
      <c r="AZ132" s="11"/>
    </row>
    <row r="133" hidden="1" outlineLevel="1">
      <c r="A133" s="11"/>
      <c r="D133" s="1" t="s">
        <v>2505</v>
      </c>
      <c r="G133" s="10" t="s">
        <v>2401</v>
      </c>
      <c r="N133" s="10" t="s">
        <v>2401</v>
      </c>
      <c r="O133" s="46">
        <f>imaginary(H132)</f>
        <v>24.8790384</v>
      </c>
      <c r="R133" s="1" t="s">
        <v>2464</v>
      </c>
      <c r="W133" s="1" t="s">
        <v>2506</v>
      </c>
      <c r="Y133" s="10" t="s">
        <v>2401</v>
      </c>
      <c r="Z133" s="46">
        <f>O133*F94</f>
        <v>19.90323072</v>
      </c>
      <c r="AD133" s="1" t="s">
        <v>2466</v>
      </c>
      <c r="AZ133" s="11"/>
    </row>
    <row r="134" hidden="1" outlineLevel="1">
      <c r="A134" s="11"/>
      <c r="D134" s="1" t="s">
        <v>2507</v>
      </c>
      <c r="W134" s="1" t="s">
        <v>2508</v>
      </c>
      <c r="Y134" s="10" t="s">
        <v>2401</v>
      </c>
      <c r="Z134" s="50">
        <f>if(O128&gt;O130,1.2,1.6)</f>
        <v>1.6</v>
      </c>
      <c r="AD134" s="1" t="s">
        <v>2482</v>
      </c>
      <c r="AZ134" s="11"/>
    </row>
    <row r="135" hidden="1" outlineLevel="1">
      <c r="A135" s="11"/>
      <c r="AZ135" s="11"/>
    </row>
    <row r="136" hidden="1" outlineLevel="1">
      <c r="A136" s="11"/>
      <c r="C136" s="2" t="s">
        <v>2509</v>
      </c>
      <c r="AZ136" s="11"/>
    </row>
    <row r="137" hidden="1" outlineLevel="1">
      <c r="A137" s="11"/>
      <c r="AZ137" s="11"/>
    </row>
    <row r="138" hidden="1" outlineLevel="1">
      <c r="A138" s="11"/>
      <c r="D138" s="1" t="s">
        <v>2510</v>
      </c>
      <c r="J138" s="10" t="s">
        <v>2401</v>
      </c>
      <c r="K138">
        <f>if(Y14&gt;AA65,AA65,Y14)</f>
        <v>4000</v>
      </c>
      <c r="N138" s="1" t="s">
        <v>56</v>
      </c>
      <c r="AZ138" s="11"/>
    </row>
    <row r="139" hidden="1" outlineLevel="1">
      <c r="A139" s="11"/>
      <c r="D139" s="1" t="s">
        <v>2511</v>
      </c>
      <c r="J139" s="10" t="s">
        <v>2401</v>
      </c>
      <c r="K139" s="46">
        <f>Y15/sqrt(3)/K138</f>
        <v>72.16878365</v>
      </c>
      <c r="N139" s="1" t="s">
        <v>2464</v>
      </c>
      <c r="Q139" s="10" t="s">
        <v>2401</v>
      </c>
      <c r="R139" s="46">
        <f>K139*$F$94</f>
        <v>57.73502692</v>
      </c>
      <c r="U139" s="1" t="s">
        <v>2466</v>
      </c>
      <c r="AZ139" s="11"/>
    </row>
    <row r="140" hidden="1" outlineLevel="1">
      <c r="A140" s="11"/>
      <c r="D140" s="1"/>
      <c r="AZ140" s="11"/>
    </row>
    <row r="141" hidden="1" outlineLevel="1">
      <c r="A141" s="11"/>
      <c r="D141" s="1" t="s">
        <v>2512</v>
      </c>
      <c r="J141" s="10" t="s">
        <v>2401</v>
      </c>
      <c r="K141" s="1">
        <f>8*(Y15=500000)+3*(Y15=150000)+1.5*(Y15=75000)</f>
        <v>8</v>
      </c>
      <c r="N141" s="1" t="s">
        <v>2513</v>
      </c>
      <c r="AZ141" s="11"/>
    </row>
    <row r="142" hidden="1" outlineLevel="1">
      <c r="A142" s="11"/>
      <c r="D142" s="1"/>
      <c r="AZ142" s="11"/>
    </row>
    <row r="143" hidden="1" outlineLevel="1">
      <c r="A143" s="11"/>
      <c r="D143" s="1" t="s">
        <v>2514</v>
      </c>
      <c r="AZ143" s="11"/>
    </row>
    <row r="144" hidden="1" outlineLevel="1">
      <c r="A144" s="11"/>
      <c r="H144" s="1" t="s">
        <v>2515</v>
      </c>
      <c r="J144" s="10" t="s">
        <v>2401</v>
      </c>
      <c r="K144" s="31">
        <f>0.4*K139</f>
        <v>28.86751346</v>
      </c>
      <c r="N144" s="1" t="s">
        <v>2464</v>
      </c>
      <c r="Q144" s="10" t="s">
        <v>2401</v>
      </c>
      <c r="R144" s="31">
        <f t="shared" ref="R144:R145" si="4">K144*$F$94</f>
        <v>23.09401077</v>
      </c>
      <c r="U144" s="1" t="s">
        <v>2466</v>
      </c>
      <c r="AZ144" s="11"/>
    </row>
    <row r="145" hidden="1" outlineLevel="1">
      <c r="A145" s="11"/>
      <c r="H145" s="1" t="s">
        <v>2516</v>
      </c>
      <c r="J145" s="10" t="s">
        <v>2401</v>
      </c>
      <c r="K145" s="31">
        <f>0.2*K139</f>
        <v>14.43375673</v>
      </c>
      <c r="N145" s="1" t="s">
        <v>2464</v>
      </c>
      <c r="Q145" s="10" t="s">
        <v>2401</v>
      </c>
      <c r="R145" s="31">
        <f t="shared" si="4"/>
        <v>11.54700538</v>
      </c>
      <c r="U145" s="1" t="s">
        <v>2466</v>
      </c>
      <c r="AZ145" s="11"/>
    </row>
    <row r="146" hidden="1" outlineLevel="1">
      <c r="A146" s="11"/>
      <c r="AZ146" s="11"/>
    </row>
    <row r="147" hidden="1" outlineLevel="1">
      <c r="A147" s="11"/>
      <c r="D147" s="1" t="s">
        <v>2517</v>
      </c>
      <c r="AZ147" s="11"/>
    </row>
    <row r="148" hidden="1" outlineLevel="1">
      <c r="A148" s="11"/>
      <c r="H148" s="1" t="s">
        <v>2515</v>
      </c>
      <c r="J148" s="10" t="s">
        <v>2401</v>
      </c>
      <c r="K148" s="31">
        <f>28710*K141/((0.5*sqrt(3)*Y16)^1.4)</f>
        <v>0.09254471048</v>
      </c>
      <c r="N148" s="1" t="s">
        <v>2464</v>
      </c>
      <c r="Q148" s="10" t="s">
        <v>2401</v>
      </c>
      <c r="R148" s="31">
        <f t="shared" ref="R148:R149" si="5">K148*$F$94</f>
        <v>0.07403576838</v>
      </c>
      <c r="U148" s="1" t="s">
        <v>2466</v>
      </c>
      <c r="AZ148" s="11"/>
    </row>
    <row r="149" hidden="1" outlineLevel="1">
      <c r="A149" s="11"/>
      <c r="H149" s="1" t="s">
        <v>2516</v>
      </c>
      <c r="J149" s="10" t="s">
        <v>2401</v>
      </c>
      <c r="K149" s="31">
        <f>0.2*K145</f>
        <v>2.886751346</v>
      </c>
      <c r="N149" s="1" t="s">
        <v>2464</v>
      </c>
      <c r="Q149" s="10" t="s">
        <v>2401</v>
      </c>
      <c r="R149" s="31">
        <f t="shared" si="5"/>
        <v>2.309401077</v>
      </c>
      <c r="U149" s="1" t="s">
        <v>2466</v>
      </c>
      <c r="AZ149" s="11"/>
    </row>
    <row r="150" hidden="1" outlineLevel="1">
      <c r="A150" s="11"/>
      <c r="AZ150" s="11"/>
    </row>
    <row r="151" hidden="1" outlineLevel="1">
      <c r="A151" s="11"/>
      <c r="D151" s="1" t="s">
        <v>2509</v>
      </c>
      <c r="AZ151" s="11"/>
    </row>
    <row r="152" hidden="1" outlineLevel="1">
      <c r="A152" s="11"/>
      <c r="H152" s="1" t="s">
        <v>2515</v>
      </c>
      <c r="J152" s="10" t="s">
        <v>2401</v>
      </c>
      <c r="K152" s="31">
        <f>K139-K144</f>
        <v>43.30127019</v>
      </c>
      <c r="N152" s="1" t="s">
        <v>2464</v>
      </c>
      <c r="Q152" s="10" t="s">
        <v>2401</v>
      </c>
      <c r="R152" s="31">
        <f t="shared" ref="R152:R153" si="6">K152*$F$94</f>
        <v>34.64101615</v>
      </c>
      <c r="U152" s="1" t="s">
        <v>2466</v>
      </c>
      <c r="AZ152" s="11"/>
    </row>
    <row r="153" hidden="1" outlineLevel="1">
      <c r="A153" s="11"/>
      <c r="H153" s="1" t="s">
        <v>2516</v>
      </c>
      <c r="J153" s="10" t="s">
        <v>2401</v>
      </c>
      <c r="K153" s="31">
        <f>K139-K145</f>
        <v>57.73502692</v>
      </c>
      <c r="N153" s="1" t="s">
        <v>2464</v>
      </c>
      <c r="Q153" s="10" t="s">
        <v>2401</v>
      </c>
      <c r="R153" s="31">
        <f t="shared" si="6"/>
        <v>46.18802154</v>
      </c>
      <c r="U153" s="1" t="s">
        <v>2466</v>
      </c>
      <c r="AZ153" s="11"/>
    </row>
    <row r="154" hidden="1" outlineLevel="1">
      <c r="A154" s="11"/>
      <c r="AZ154" s="11"/>
    </row>
    <row r="155" hidden="1" outlineLevel="1">
      <c r="A155" s="11"/>
      <c r="N155" s="1"/>
      <c r="AZ155" s="11"/>
    </row>
    <row r="156" hidden="1" outlineLevel="1">
      <c r="A156" s="11"/>
      <c r="D156" s="1" t="s">
        <v>2518</v>
      </c>
      <c r="AZ156" s="11"/>
    </row>
    <row r="157" hidden="1" outlineLevel="1">
      <c r="A157" s="11"/>
      <c r="H157" s="1" t="s">
        <v>2519</v>
      </c>
      <c r="J157" s="10" t="s">
        <v>2401</v>
      </c>
      <c r="K157" s="46">
        <f t="shared" ref="K157:K158" si="7">K158*0.9</f>
        <v>28.05922308</v>
      </c>
      <c r="N157" s="1" t="s">
        <v>2464</v>
      </c>
      <c r="Q157" s="10" t="s">
        <v>2401</v>
      </c>
      <c r="R157" s="46">
        <f t="shared" ref="R157:R159" si="8">K157*$F$94</f>
        <v>22.44737847</v>
      </c>
      <c r="U157" s="1" t="s">
        <v>2466</v>
      </c>
      <c r="AZ157" s="11"/>
    </row>
    <row r="158" hidden="1" outlineLevel="1">
      <c r="A158" s="11"/>
      <c r="H158" s="1" t="s">
        <v>2520</v>
      </c>
      <c r="J158" s="10" t="s">
        <v>2401</v>
      </c>
      <c r="K158" s="46">
        <f t="shared" si="7"/>
        <v>31.17691454</v>
      </c>
      <c r="N158" s="1" t="s">
        <v>2464</v>
      </c>
      <c r="Q158" s="10" t="s">
        <v>2401</v>
      </c>
      <c r="R158" s="46">
        <f t="shared" si="8"/>
        <v>24.94153163</v>
      </c>
      <c r="U158" s="1" t="s">
        <v>2466</v>
      </c>
      <c r="AZ158" s="11"/>
    </row>
    <row r="159" hidden="1" outlineLevel="1">
      <c r="A159" s="11"/>
      <c r="H159" s="1" t="s">
        <v>2507</v>
      </c>
      <c r="J159" s="10" t="s">
        <v>2401</v>
      </c>
      <c r="K159" s="46">
        <f>0.8*K152</f>
        <v>34.64101615</v>
      </c>
      <c r="N159" s="1" t="s">
        <v>2464</v>
      </c>
      <c r="Q159" s="10" t="s">
        <v>2401</v>
      </c>
      <c r="R159" s="46">
        <f t="shared" si="8"/>
        <v>27.71281292</v>
      </c>
      <c r="U159" s="1" t="s">
        <v>2466</v>
      </c>
      <c r="AZ159" s="11"/>
    </row>
    <row r="160" hidden="1" outlineLevel="1">
      <c r="A160" s="11"/>
      <c r="AZ160" s="11"/>
    </row>
    <row r="161" hidden="1" outlineLevel="1">
      <c r="A161" s="11"/>
      <c r="D161" s="1" t="s">
        <v>2521</v>
      </c>
      <c r="AZ161" s="11"/>
    </row>
    <row r="162" hidden="1" outlineLevel="1">
      <c r="A162" s="11"/>
      <c r="H162" s="1" t="s">
        <v>2519</v>
      </c>
      <c r="J162" s="10" t="s">
        <v>2401</v>
      </c>
      <c r="K162" s="46">
        <f t="shared" ref="K162:K163" si="9">K163*0.9</f>
        <v>29.22835738</v>
      </c>
      <c r="N162" s="1" t="s">
        <v>2464</v>
      </c>
      <c r="Q162" s="10" t="s">
        <v>2401</v>
      </c>
      <c r="R162" s="46">
        <f t="shared" ref="R162:R164" si="10">K162*$F$94</f>
        <v>23.3826859</v>
      </c>
      <c r="U162" s="1" t="s">
        <v>2466</v>
      </c>
      <c r="AZ162" s="11"/>
    </row>
    <row r="163" hidden="1" outlineLevel="1">
      <c r="A163" s="11"/>
      <c r="H163" s="1" t="s">
        <v>2520</v>
      </c>
      <c r="J163" s="10" t="s">
        <v>2401</v>
      </c>
      <c r="K163" s="46">
        <f t="shared" si="9"/>
        <v>32.47595264</v>
      </c>
      <c r="N163" s="1" t="s">
        <v>2464</v>
      </c>
      <c r="Q163" s="10" t="s">
        <v>2401</v>
      </c>
      <c r="R163" s="46">
        <f t="shared" si="10"/>
        <v>25.98076211</v>
      </c>
      <c r="U163" s="1" t="s">
        <v>2466</v>
      </c>
      <c r="AZ163" s="11"/>
    </row>
    <row r="164" hidden="1" outlineLevel="1">
      <c r="A164" s="11"/>
      <c r="H164" s="1" t="s">
        <v>2507</v>
      </c>
      <c r="J164" s="10" t="s">
        <v>2401</v>
      </c>
      <c r="K164" s="46">
        <f>0.5*K139</f>
        <v>36.08439182</v>
      </c>
      <c r="N164" s="1" t="s">
        <v>2464</v>
      </c>
      <c r="Q164" s="10" t="s">
        <v>2401</v>
      </c>
      <c r="R164" s="46">
        <f t="shared" si="10"/>
        <v>28.86751346</v>
      </c>
      <c r="U164" s="1" t="s">
        <v>2466</v>
      </c>
      <c r="AZ164" s="11"/>
    </row>
    <row r="165" hidden="1" outlineLevel="1">
      <c r="A165" s="11"/>
      <c r="AZ165" s="11"/>
    </row>
    <row r="166" hidden="1" outlineLevel="1">
      <c r="A166" s="11"/>
      <c r="AZ166" s="11"/>
    </row>
    <row r="167" hidden="1" outlineLevel="1">
      <c r="A167" s="11"/>
      <c r="AZ167" s="11"/>
    </row>
    <row r="168" hidden="1" outlineLevel="1">
      <c r="A168" s="11"/>
      <c r="C168" s="2" t="s">
        <v>2522</v>
      </c>
      <c r="AZ168" s="11"/>
    </row>
    <row r="169" hidden="1" outlineLevel="1">
      <c r="A169" s="11"/>
      <c r="D169" s="1" t="s">
        <v>2511</v>
      </c>
      <c r="J169" s="10" t="s">
        <v>2401</v>
      </c>
      <c r="K169" s="46">
        <f>Y15/sqrt(3)/K138</f>
        <v>72.16878365</v>
      </c>
      <c r="N169" s="1" t="s">
        <v>2464</v>
      </c>
      <c r="Q169" s="10" t="s">
        <v>2401</v>
      </c>
      <c r="R169" s="46">
        <f t="shared" ref="R169:R170" si="11">K169*$F$94</f>
        <v>57.73502692</v>
      </c>
      <c r="U169" s="1" t="s">
        <v>2466</v>
      </c>
      <c r="AZ169" s="11"/>
    </row>
    <row r="170" hidden="1" outlineLevel="1">
      <c r="A170" s="11"/>
      <c r="D170" s="1" t="s">
        <v>2523</v>
      </c>
      <c r="J170" s="10" t="s">
        <v>2401</v>
      </c>
      <c r="K170" s="46">
        <f>K169*0.866*0.51</f>
        <v>31.87406499</v>
      </c>
      <c r="N170" s="1" t="s">
        <v>2464</v>
      </c>
      <c r="Q170" s="10" t="s">
        <v>2401</v>
      </c>
      <c r="R170" s="46">
        <f t="shared" si="11"/>
        <v>25.49925199</v>
      </c>
      <c r="U170" s="1" t="s">
        <v>2466</v>
      </c>
      <c r="AZ170" s="11"/>
    </row>
    <row r="171" hidden="1" outlineLevel="1">
      <c r="A171" s="11"/>
      <c r="AZ171" s="11"/>
    </row>
    <row r="172" hidden="1" outlineLevel="1">
      <c r="A172" s="11"/>
      <c r="AZ172" s="11"/>
    </row>
    <row r="173" hidden="1" outlineLevel="1">
      <c r="A173" s="11"/>
      <c r="AZ173" s="11"/>
    </row>
    <row r="174" hidden="1" outlineLevel="1">
      <c r="A174" s="11"/>
      <c r="C174" s="2" t="s">
        <v>2524</v>
      </c>
      <c r="AZ174" s="11"/>
    </row>
    <row r="175" hidden="1" outlineLevel="1">
      <c r="A175" s="11"/>
      <c r="D175" s="1" t="s">
        <v>2525</v>
      </c>
      <c r="J175" s="10" t="s">
        <v>2401</v>
      </c>
      <c r="K175" s="46">
        <f>0.3*K159</f>
        <v>10.39230485</v>
      </c>
      <c r="N175" s="1" t="s">
        <v>2464</v>
      </c>
      <c r="Q175" s="10" t="s">
        <v>2401</v>
      </c>
      <c r="R175" s="46">
        <f t="shared" ref="R175:R178" si="12">K175*$F$94</f>
        <v>8.313843876</v>
      </c>
      <c r="U175" s="1" t="s">
        <v>2466</v>
      </c>
      <c r="AZ175" s="11"/>
    </row>
    <row r="176" hidden="1" outlineLevel="1">
      <c r="A176" s="11"/>
      <c r="D176" s="1" t="s">
        <v>2526</v>
      </c>
      <c r="J176" s="10" t="s">
        <v>2401</v>
      </c>
      <c r="K176" s="46">
        <f>K175</f>
        <v>10.39230485</v>
      </c>
      <c r="N176" s="1" t="s">
        <v>2464</v>
      </c>
      <c r="Q176" s="10" t="s">
        <v>2401</v>
      </c>
      <c r="R176" s="46">
        <f t="shared" si="12"/>
        <v>8.313843876</v>
      </c>
      <c r="U176" s="1" t="s">
        <v>2466</v>
      </c>
      <c r="AZ176" s="11"/>
    </row>
    <row r="177" hidden="1" outlineLevel="1">
      <c r="A177" s="11"/>
      <c r="D177" s="1" t="s">
        <v>2527</v>
      </c>
      <c r="J177" s="10" t="s">
        <v>2401</v>
      </c>
      <c r="K177" s="46">
        <f>0.85*K170</f>
        <v>27.09295524</v>
      </c>
      <c r="N177" s="1" t="s">
        <v>2464</v>
      </c>
      <c r="Q177" s="10" t="s">
        <v>2401</v>
      </c>
      <c r="R177" s="46">
        <f t="shared" si="12"/>
        <v>21.67436419</v>
      </c>
      <c r="U177" s="1" t="s">
        <v>2466</v>
      </c>
      <c r="AZ177" s="11"/>
    </row>
    <row r="178" hidden="1" outlineLevel="1">
      <c r="A178" s="11"/>
      <c r="D178" s="1" t="s">
        <v>2528</v>
      </c>
      <c r="J178" s="10" t="s">
        <v>2401</v>
      </c>
      <c r="K178" s="46">
        <f>2*AA67</f>
        <v>24.86117538</v>
      </c>
      <c r="N178" s="1" t="s">
        <v>2464</v>
      </c>
      <c r="Q178" s="10" t="s">
        <v>2401</v>
      </c>
      <c r="R178" s="46">
        <f t="shared" si="12"/>
        <v>19.8889403</v>
      </c>
      <c r="U178" s="1" t="s">
        <v>2466</v>
      </c>
      <c r="AZ178" s="11"/>
    </row>
    <row r="179" hidden="1" outlineLevel="1">
      <c r="A179" s="11"/>
      <c r="AZ179" s="11"/>
    </row>
    <row r="180" hidden="1" outlineLevel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</row>
    <row r="181" hidden="1" outlineLevel="1"/>
    <row r="182" hidden="1" outlineLevel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</row>
    <row r="183" hidden="1" outlineLevel="1">
      <c r="A183" s="11"/>
      <c r="B183" s="1"/>
      <c r="AZ183" s="11"/>
    </row>
    <row r="184" hidden="1" outlineLevel="1">
      <c r="A184" s="11"/>
      <c r="B184" s="1"/>
      <c r="C184" s="2" t="s">
        <v>2529</v>
      </c>
      <c r="AZ184" s="11"/>
    </row>
    <row r="185" hidden="1" outlineLevel="1">
      <c r="A185" s="11"/>
      <c r="B185" s="1"/>
      <c r="C185" s="1" t="s">
        <v>2530</v>
      </c>
      <c r="F185" s="10" t="s">
        <v>2401</v>
      </c>
      <c r="G185">
        <f t="shared" ref="G185:G186" si="13">Y14</f>
        <v>4000</v>
      </c>
      <c r="J185" s="20" t="s">
        <v>2340</v>
      </c>
      <c r="K185">
        <f t="shared" ref="K185:K186" si="14">AD14</f>
        <v>1</v>
      </c>
      <c r="R185" s="1"/>
      <c r="U185" s="1"/>
      <c r="Y185" s="1"/>
      <c r="AZ185" s="11"/>
    </row>
    <row r="186" hidden="1" outlineLevel="1">
      <c r="A186" s="11"/>
      <c r="B186" s="1"/>
      <c r="C186" s="1" t="s">
        <v>2532</v>
      </c>
      <c r="F186" s="10" t="s">
        <v>2401</v>
      </c>
      <c r="G186">
        <f t="shared" si="13"/>
        <v>500000</v>
      </c>
      <c r="J186" s="20" t="s">
        <v>2340</v>
      </c>
      <c r="K186" s="51">
        <f t="shared" si="14"/>
        <v>100</v>
      </c>
      <c r="R186" s="1" t="s">
        <v>24</v>
      </c>
      <c r="U186" s="10" t="s">
        <v>2401</v>
      </c>
      <c r="V186">
        <f>AA66</f>
        <v>47.19</v>
      </c>
      <c r="Y186" s="1" t="s">
        <v>49</v>
      </c>
      <c r="AZ186" s="11"/>
    </row>
    <row r="187" hidden="1" outlineLevel="1">
      <c r="A187" s="11"/>
      <c r="B187" s="1"/>
      <c r="C187" s="1"/>
      <c r="F187" s="1"/>
      <c r="R187" s="1"/>
      <c r="U187" s="1"/>
      <c r="Y187" s="1"/>
      <c r="AZ187" s="11"/>
    </row>
    <row r="188" hidden="1" outlineLevel="1">
      <c r="A188" s="11"/>
      <c r="B188" s="1"/>
      <c r="C188" s="1" t="s">
        <v>2533</v>
      </c>
      <c r="F188" s="10" t="s">
        <v>2401</v>
      </c>
      <c r="G188" s="31">
        <f>Y96</f>
        <v>9.944470151</v>
      </c>
      <c r="R188" s="1" t="s">
        <v>2534</v>
      </c>
      <c r="U188" s="10" t="s">
        <v>2401</v>
      </c>
      <c r="V188" s="31">
        <f t="shared" ref="V188:V189" si="15">V101</f>
        <v>6.118637084</v>
      </c>
      <c r="Y188" s="1"/>
      <c r="AZ188" s="11"/>
    </row>
    <row r="189" hidden="1" outlineLevel="1">
      <c r="A189" s="11"/>
      <c r="B189" s="1"/>
      <c r="C189" s="1" t="s">
        <v>2535</v>
      </c>
      <c r="F189" s="10" t="s">
        <v>2401</v>
      </c>
      <c r="G189" s="31">
        <f>Y98</f>
        <v>86.08175114</v>
      </c>
      <c r="J189" s="1"/>
      <c r="R189" s="1" t="s">
        <v>2536</v>
      </c>
      <c r="U189" s="10" t="s">
        <v>2401</v>
      </c>
      <c r="V189" s="31">
        <f t="shared" si="15"/>
        <v>-8.248880495</v>
      </c>
      <c r="Y189" s="1" t="s">
        <v>55</v>
      </c>
      <c r="AZ189" s="11"/>
    </row>
    <row r="190" hidden="1" outlineLevel="1">
      <c r="A190" s="11"/>
      <c r="B190" s="1"/>
      <c r="C190" s="1"/>
      <c r="F190" s="1"/>
      <c r="J190" s="1"/>
      <c r="R190" s="1"/>
      <c r="U190" s="1"/>
      <c r="Y190" s="1"/>
      <c r="AZ190" s="11"/>
    </row>
    <row r="191" hidden="1" outlineLevel="1">
      <c r="A191" s="11"/>
      <c r="B191" s="1"/>
      <c r="C191" s="1" t="s">
        <v>36</v>
      </c>
      <c r="F191" s="10" t="s">
        <v>2401</v>
      </c>
      <c r="G191" s="31">
        <f>Z107</f>
        <v>7.955576121</v>
      </c>
      <c r="J191" s="1" t="s">
        <v>2466</v>
      </c>
      <c r="R191" s="1" t="s">
        <v>2537</v>
      </c>
      <c r="U191" s="10" t="s">
        <v>2401</v>
      </c>
      <c r="V191" s="31">
        <f>Z109</f>
        <v>0</v>
      </c>
      <c r="Y191" s="1" t="s">
        <v>2482</v>
      </c>
      <c r="AZ191" s="11"/>
    </row>
    <row r="192" hidden="1" outlineLevel="1">
      <c r="A192" s="11"/>
      <c r="B192" s="1"/>
      <c r="C192" s="1" t="s">
        <v>2538</v>
      </c>
      <c r="F192" s="10" t="s">
        <v>2401</v>
      </c>
      <c r="G192" s="31">
        <f>Z119</f>
        <v>11.93336418</v>
      </c>
      <c r="J192" s="1" t="s">
        <v>2466</v>
      </c>
      <c r="R192" s="1" t="s">
        <v>2539</v>
      </c>
      <c r="U192" s="10" t="s">
        <v>2401</v>
      </c>
      <c r="V192" s="31">
        <f>Z121</f>
        <v>0.8</v>
      </c>
      <c r="Y192" s="1" t="s">
        <v>2482</v>
      </c>
      <c r="AZ192" s="11"/>
    </row>
    <row r="193" hidden="1" outlineLevel="1">
      <c r="A193" s="11"/>
      <c r="B193" s="1"/>
      <c r="C193" s="1" t="s">
        <v>2540</v>
      </c>
      <c r="F193" s="10" t="s">
        <v>2401</v>
      </c>
      <c r="G193" s="31">
        <f>Z132</f>
        <v>20.12911779</v>
      </c>
      <c r="J193" s="1" t="s">
        <v>2466</v>
      </c>
      <c r="R193" s="1" t="s">
        <v>2541</v>
      </c>
      <c r="U193" s="10" t="s">
        <v>2401</v>
      </c>
      <c r="V193" s="31">
        <f>Z134</f>
        <v>1.6</v>
      </c>
      <c r="Y193" s="1" t="s">
        <v>2482</v>
      </c>
      <c r="AZ193" s="11"/>
    </row>
    <row r="194" hidden="1" outlineLevel="1">
      <c r="A194" s="11"/>
      <c r="B194" s="1"/>
      <c r="C194" s="1"/>
      <c r="F194" s="1"/>
      <c r="J194" s="1"/>
      <c r="AZ194" s="11"/>
    </row>
    <row r="195" hidden="1" outlineLevel="1">
      <c r="A195" s="11"/>
      <c r="B195" s="1"/>
      <c r="C195" s="1" t="s">
        <v>2542</v>
      </c>
      <c r="F195" s="10" t="s">
        <v>2401</v>
      </c>
      <c r="G195" s="31">
        <f t="shared" ref="G195:G197" si="16">R162</f>
        <v>23.3826859</v>
      </c>
      <c r="J195" s="1" t="s">
        <v>2466</v>
      </c>
      <c r="AZ195" s="11"/>
    </row>
    <row r="196" hidden="1" outlineLevel="1">
      <c r="A196" s="11"/>
      <c r="B196" s="1"/>
      <c r="C196" s="1" t="s">
        <v>2543</v>
      </c>
      <c r="F196" s="10" t="s">
        <v>2401</v>
      </c>
      <c r="G196" s="31">
        <f t="shared" si="16"/>
        <v>25.98076211</v>
      </c>
      <c r="J196" s="1" t="s">
        <v>2466</v>
      </c>
      <c r="AZ196" s="11"/>
    </row>
    <row r="197" hidden="1" outlineLevel="1">
      <c r="A197" s="11"/>
      <c r="B197" s="1"/>
      <c r="C197" s="1" t="s">
        <v>2544</v>
      </c>
      <c r="F197" s="10" t="s">
        <v>2401</v>
      </c>
      <c r="G197" s="31">
        <f t="shared" si="16"/>
        <v>28.86751346</v>
      </c>
      <c r="J197" s="1" t="s">
        <v>2466</v>
      </c>
      <c r="AZ197" s="11"/>
    </row>
    <row r="198" hidden="1" outlineLevel="1">
      <c r="A198" s="11"/>
      <c r="B198" s="1"/>
      <c r="AG198" s="1"/>
      <c r="AZ198" s="11"/>
    </row>
    <row r="199" hidden="1" outlineLevel="1">
      <c r="A199" s="11"/>
      <c r="B199" s="1"/>
      <c r="C199" s="1" t="s">
        <v>2527</v>
      </c>
      <c r="F199" s="10" t="s">
        <v>2401</v>
      </c>
      <c r="G199" s="31">
        <f t="shared" ref="G199:G200" si="17">R177</f>
        <v>21.67436419</v>
      </c>
      <c r="J199" s="1" t="s">
        <v>2466</v>
      </c>
      <c r="AG199" s="1"/>
      <c r="AZ199" s="11"/>
    </row>
    <row r="200" hidden="1" outlineLevel="1">
      <c r="A200" s="11"/>
      <c r="B200" s="1"/>
      <c r="C200" s="1" t="s">
        <v>2528</v>
      </c>
      <c r="F200" s="10" t="s">
        <v>2401</v>
      </c>
      <c r="G200" s="31">
        <f t="shared" si="17"/>
        <v>19.8889403</v>
      </c>
      <c r="J200" s="1" t="s">
        <v>2466</v>
      </c>
      <c r="AG200" s="1"/>
      <c r="AZ200" s="11"/>
    </row>
    <row r="201" hidden="1" outlineLevel="1">
      <c r="A201" s="11"/>
      <c r="B201" s="1"/>
      <c r="C201" s="1" t="s">
        <v>2545</v>
      </c>
      <c r="F201" s="10" t="s">
        <v>2401</v>
      </c>
      <c r="G201" s="31">
        <f>R170</f>
        <v>25.49925199</v>
      </c>
      <c r="J201" s="1" t="s">
        <v>2466</v>
      </c>
      <c r="AZ201" s="11"/>
    </row>
    <row r="202" hidden="1" outlineLevel="1">
      <c r="A202" s="11"/>
      <c r="AZ202" s="11"/>
    </row>
    <row r="203" hidden="1" outlineLevel="1">
      <c r="A203" s="11"/>
      <c r="B203" s="52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</row>
    <row r="204">
      <c r="B204" s="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</row>
    <row r="206">
      <c r="A206" s="11"/>
      <c r="B206" s="1"/>
      <c r="C206" t="str">
        <f>H24</f>
        <v>DEPOK-TSKBR 1</v>
      </c>
      <c r="Z206" s="177"/>
      <c r="AJ206" s="177"/>
      <c r="AZ206" s="11"/>
    </row>
    <row r="207">
      <c r="A207" s="11"/>
      <c r="B207" s="1"/>
      <c r="Z207" s="177"/>
      <c r="AJ207" s="177"/>
      <c r="AZ207" s="11"/>
    </row>
    <row r="208">
      <c r="A208" s="11"/>
      <c r="B208" s="1"/>
      <c r="C208" s="2" t="s">
        <v>2547</v>
      </c>
      <c r="Z208" s="177"/>
      <c r="AA208" s="1" t="s">
        <v>2534</v>
      </c>
      <c r="AD208" s="10" t="s">
        <v>2401</v>
      </c>
      <c r="AE208" s="31">
        <f t="shared" ref="AE208:AE209" si="18">V188</f>
        <v>6.118637084</v>
      </c>
      <c r="AH208" s="1"/>
      <c r="AJ208" s="177"/>
      <c r="AL208" s="55" t="s">
        <v>4298</v>
      </c>
      <c r="AM208" s="6"/>
      <c r="AN208" s="59" t="s">
        <v>2401</v>
      </c>
      <c r="AO208" s="205">
        <f>IMreal(H101)</f>
        <v>6.05533483</v>
      </c>
      <c r="AZ208" s="11"/>
    </row>
    <row r="209">
      <c r="A209" s="11"/>
      <c r="B209" s="1"/>
      <c r="C209" s="1" t="s">
        <v>24</v>
      </c>
      <c r="F209" s="10" t="s">
        <v>2401</v>
      </c>
      <c r="G209">
        <f>V186</f>
        <v>47.19</v>
      </c>
      <c r="J209" s="1" t="s">
        <v>49</v>
      </c>
      <c r="O209" s="1" t="s">
        <v>2537</v>
      </c>
      <c r="R209" s="10" t="s">
        <v>2401</v>
      </c>
      <c r="S209" s="31">
        <f t="shared" ref="S209:S211" si="19">V191</f>
        <v>0</v>
      </c>
      <c r="V209" s="1" t="s">
        <v>2482</v>
      </c>
      <c r="Z209" s="177"/>
      <c r="AA209" s="1" t="s">
        <v>2536</v>
      </c>
      <c r="AD209" s="10" t="s">
        <v>2401</v>
      </c>
      <c r="AE209" s="31">
        <f t="shared" si="18"/>
        <v>-8.248880495</v>
      </c>
      <c r="AH209" s="1" t="s">
        <v>55</v>
      </c>
      <c r="AJ209" s="177"/>
      <c r="AL209" s="55" t="s">
        <v>4299</v>
      </c>
      <c r="AM209" s="6"/>
      <c r="AN209" s="59" t="s">
        <v>2401</v>
      </c>
      <c r="AO209" s="205">
        <f>IMAGINARY(H101)</f>
        <v>-0.8778609629</v>
      </c>
      <c r="AZ209" s="11"/>
    </row>
    <row r="210">
      <c r="A210" s="11"/>
      <c r="B210" s="1"/>
      <c r="C210" s="1" t="s">
        <v>2530</v>
      </c>
      <c r="F210" s="10" t="s">
        <v>2401</v>
      </c>
      <c r="G210">
        <f t="shared" ref="G210:G211" si="20">G185</f>
        <v>4000</v>
      </c>
      <c r="J210" s="20" t="s">
        <v>2340</v>
      </c>
      <c r="K210">
        <f t="shared" ref="K210:K211" si="21">K185</f>
        <v>1</v>
      </c>
      <c r="M210" s="1" t="s">
        <v>56</v>
      </c>
      <c r="O210" s="1" t="s">
        <v>2539</v>
      </c>
      <c r="R210" s="10" t="s">
        <v>2401</v>
      </c>
      <c r="S210" s="31">
        <f t="shared" si="19"/>
        <v>0.8</v>
      </c>
      <c r="V210" s="1" t="s">
        <v>2482</v>
      </c>
      <c r="Z210" s="177"/>
      <c r="AJ210" s="177"/>
      <c r="AZ210" s="11"/>
    </row>
    <row r="211">
      <c r="A211" s="11"/>
      <c r="B211" s="1"/>
      <c r="C211" s="1" t="s">
        <v>2532</v>
      </c>
      <c r="F211" s="10" t="s">
        <v>2401</v>
      </c>
      <c r="G211">
        <f t="shared" si="20"/>
        <v>500000</v>
      </c>
      <c r="J211" s="20" t="s">
        <v>2340</v>
      </c>
      <c r="K211" s="51">
        <f t="shared" si="21"/>
        <v>100</v>
      </c>
      <c r="M211" s="1" t="s">
        <v>2548</v>
      </c>
      <c r="O211" s="1" t="s">
        <v>2541</v>
      </c>
      <c r="R211" s="10" t="s">
        <v>2401</v>
      </c>
      <c r="S211" s="31">
        <f t="shared" si="19"/>
        <v>1.6</v>
      </c>
      <c r="V211" s="1" t="s">
        <v>2482</v>
      </c>
      <c r="Z211" s="177"/>
      <c r="AA211" s="1" t="s">
        <v>2549</v>
      </c>
      <c r="AD211" s="10" t="s">
        <v>2401</v>
      </c>
      <c r="AE211" s="178">
        <f>F59/F66</f>
        <v>57.61631466</v>
      </c>
      <c r="AJ211" s="177"/>
      <c r="AL211" s="1" t="s">
        <v>4300</v>
      </c>
      <c r="AO211" s="10" t="s">
        <v>2401</v>
      </c>
      <c r="AP211" s="31">
        <f>G189</f>
        <v>86.08175114</v>
      </c>
      <c r="AS211" s="55" t="s">
        <v>2466</v>
      </c>
      <c r="AT211" s="56"/>
      <c r="AU211" s="6"/>
      <c r="AZ211" s="11"/>
    </row>
    <row r="212">
      <c r="A212" s="11"/>
      <c r="B212" s="1"/>
      <c r="Z212" s="177"/>
      <c r="AA212" s="1" t="s">
        <v>2551</v>
      </c>
      <c r="AD212" s="10" t="s">
        <v>2401</v>
      </c>
      <c r="AE212" s="178">
        <f>P59/P66</f>
        <v>18.9856221</v>
      </c>
      <c r="AJ212" s="177"/>
      <c r="AL212" s="1" t="s">
        <v>4301</v>
      </c>
      <c r="AO212" s="10" t="s">
        <v>2401</v>
      </c>
      <c r="AP212" s="31">
        <f>AA61</f>
        <v>78.25778782</v>
      </c>
      <c r="AS212" s="55" t="s">
        <v>2466</v>
      </c>
      <c r="AT212" s="56"/>
      <c r="AU212" s="6"/>
      <c r="AZ212" s="11"/>
    </row>
    <row r="213">
      <c r="A213" s="11"/>
      <c r="B213" s="1"/>
      <c r="Z213" s="177"/>
      <c r="AJ213" s="177"/>
      <c r="AZ213" s="11"/>
    </row>
    <row r="214">
      <c r="A214" s="11"/>
      <c r="B214" s="1"/>
      <c r="C214" s="1" t="s">
        <v>2552</v>
      </c>
      <c r="F214" s="10" t="s">
        <v>2401</v>
      </c>
      <c r="G214" s="40">
        <f t="shared" ref="G214:G219" si="22">S214*$F$94</f>
        <v>9.9212256</v>
      </c>
      <c r="J214" s="1" t="s">
        <v>2466</v>
      </c>
      <c r="O214" s="1" t="s">
        <v>2553</v>
      </c>
      <c r="R214" s="10" t="s">
        <v>2401</v>
      </c>
      <c r="S214" s="31">
        <f>P66</f>
        <v>12.401532</v>
      </c>
      <c r="V214" s="1" t="s">
        <v>2554</v>
      </c>
      <c r="Z214" s="177"/>
      <c r="AA214" s="1" t="s">
        <v>2555</v>
      </c>
      <c r="AD214" s="10" t="s">
        <v>2401</v>
      </c>
      <c r="AE214" s="40">
        <f>(1/3)*((F59/F66)-1)</f>
        <v>18.87210489</v>
      </c>
      <c r="AJ214" s="177"/>
      <c r="AZ214" s="11"/>
    </row>
    <row r="215">
      <c r="A215" s="11"/>
      <c r="B215" s="1"/>
      <c r="C215" s="1" t="s">
        <v>2557</v>
      </c>
      <c r="F215" s="10" t="s">
        <v>2401</v>
      </c>
      <c r="G215" s="40">
        <f t="shared" si="22"/>
        <v>0.679536</v>
      </c>
      <c r="J215" s="1" t="s">
        <v>2466</v>
      </c>
      <c r="O215" s="1" t="s">
        <v>2558</v>
      </c>
      <c r="R215" s="10" t="s">
        <v>2401</v>
      </c>
      <c r="S215" s="31">
        <f>F66</f>
        <v>0.84942</v>
      </c>
      <c r="V215" s="1" t="s">
        <v>2554</v>
      </c>
      <c r="Z215" s="177"/>
      <c r="AA215" s="1" t="s">
        <v>2559</v>
      </c>
      <c r="AD215" s="10" t="s">
        <v>2401</v>
      </c>
      <c r="AE215" s="40">
        <f>(1/3)*((P59/P66)-1)</f>
        <v>5.995207366</v>
      </c>
      <c r="AJ215" s="177"/>
      <c r="AZ215" s="11"/>
    </row>
    <row r="216">
      <c r="A216" s="11"/>
      <c r="C216" s="1" t="s">
        <v>2561</v>
      </c>
      <c r="F216" s="10" t="s">
        <v>2401</v>
      </c>
      <c r="G216" s="40">
        <f t="shared" si="22"/>
        <v>188.36064</v>
      </c>
      <c r="J216" s="1" t="s">
        <v>2466</v>
      </c>
      <c r="O216" s="1" t="s">
        <v>2562</v>
      </c>
      <c r="R216" s="10" t="s">
        <v>2401</v>
      </c>
      <c r="S216" s="31">
        <f>P59</f>
        <v>235.4508</v>
      </c>
      <c r="V216" s="1" t="s">
        <v>2554</v>
      </c>
      <c r="Z216" s="177"/>
      <c r="AA216" s="177"/>
      <c r="AB216" s="177"/>
      <c r="AC216" s="177"/>
      <c r="AD216" s="177"/>
      <c r="AE216" s="177"/>
      <c r="AF216" s="177"/>
      <c r="AG216" s="177"/>
      <c r="AH216" s="177"/>
      <c r="AI216" s="177"/>
      <c r="AJ216" s="177"/>
      <c r="AK216" s="177"/>
      <c r="AL216" s="177"/>
      <c r="AM216" s="177"/>
      <c r="AN216" s="177"/>
      <c r="AO216" s="177"/>
      <c r="AP216" s="177"/>
      <c r="AQ216" s="177"/>
      <c r="AR216" s="177"/>
      <c r="AS216" s="177"/>
      <c r="AT216" s="177"/>
      <c r="AU216" s="177"/>
      <c r="AV216" s="177"/>
      <c r="AW216" s="177"/>
      <c r="AX216" s="177"/>
      <c r="AY216" s="177"/>
      <c r="AZ216" s="11"/>
    </row>
    <row r="217">
      <c r="A217" s="11"/>
      <c r="B217" s="1"/>
      <c r="C217" s="1" t="s">
        <v>2563</v>
      </c>
      <c r="F217" s="10" t="s">
        <v>2401</v>
      </c>
      <c r="G217" s="40">
        <f t="shared" si="22"/>
        <v>39.15236</v>
      </c>
      <c r="J217" s="1" t="s">
        <v>2466</v>
      </c>
      <c r="O217" s="1" t="s">
        <v>2564</v>
      </c>
      <c r="R217" s="10" t="s">
        <v>2401</v>
      </c>
      <c r="S217" s="31">
        <f>F59</f>
        <v>48.94045</v>
      </c>
      <c r="V217" s="1" t="s">
        <v>2554</v>
      </c>
      <c r="Z217" s="177"/>
      <c r="AZ217" s="11"/>
    </row>
    <row r="218">
      <c r="A218" s="11"/>
      <c r="B218" s="1"/>
      <c r="C218" s="1" t="s">
        <v>2566</v>
      </c>
      <c r="F218" s="10" t="s">
        <v>2401</v>
      </c>
      <c r="G218" s="40">
        <f t="shared" si="22"/>
        <v>9.944470151</v>
      </c>
      <c r="J218" s="1" t="s">
        <v>2466</v>
      </c>
      <c r="O218" s="1" t="s">
        <v>2567</v>
      </c>
      <c r="R218" s="10" t="s">
        <v>2401</v>
      </c>
      <c r="S218" s="31">
        <f>AA67</f>
        <v>12.43058769</v>
      </c>
      <c r="V218" s="1" t="s">
        <v>2554</v>
      </c>
      <c r="Z218" s="177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Z218" s="11"/>
    </row>
    <row r="219">
      <c r="A219" s="11"/>
      <c r="B219" s="1"/>
      <c r="C219" s="1" t="s">
        <v>2569</v>
      </c>
      <c r="F219" s="10" t="s">
        <v>2401</v>
      </c>
      <c r="G219" s="40">
        <f t="shared" si="22"/>
        <v>192.3866887</v>
      </c>
      <c r="J219" s="1" t="s">
        <v>2466</v>
      </c>
      <c r="O219" s="1" t="s">
        <v>2570</v>
      </c>
      <c r="R219" s="10" t="s">
        <v>2401</v>
      </c>
      <c r="S219" s="31">
        <f>AA60</f>
        <v>240.4833609</v>
      </c>
      <c r="V219" s="1" t="s">
        <v>2554</v>
      </c>
      <c r="Z219" s="177"/>
      <c r="AB219" s="53"/>
      <c r="AC219" s="114"/>
      <c r="AD219" s="56"/>
      <c r="AE219" s="5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53"/>
      <c r="AZ219" s="11"/>
    </row>
    <row r="220">
      <c r="A220" s="11"/>
      <c r="B220" s="1"/>
      <c r="C220" s="177"/>
      <c r="D220" s="177"/>
      <c r="E220" s="177"/>
      <c r="F220" s="177"/>
      <c r="G220" s="177"/>
      <c r="H220" s="177"/>
      <c r="I220" s="177"/>
      <c r="J220" s="177"/>
      <c r="K220" s="177"/>
      <c r="L220" s="177"/>
      <c r="M220" s="177"/>
      <c r="N220" s="177"/>
      <c r="O220" s="177"/>
      <c r="P220" s="177"/>
      <c r="Q220" s="177"/>
      <c r="R220" s="177"/>
      <c r="S220" s="177"/>
      <c r="T220" s="177"/>
      <c r="U220" s="177"/>
      <c r="V220" s="177"/>
      <c r="W220" s="177"/>
      <c r="X220" s="177"/>
      <c r="Y220" s="177"/>
      <c r="Z220" s="177"/>
      <c r="AB220" s="53"/>
      <c r="AC220" s="114"/>
      <c r="AD220" s="5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53"/>
      <c r="AZ220" s="11"/>
    </row>
    <row r="221">
      <c r="A221" s="11"/>
      <c r="B221" s="1"/>
      <c r="C221" s="61" t="s">
        <v>2571</v>
      </c>
      <c r="D221" s="56"/>
      <c r="E221" s="6"/>
      <c r="F221" s="62" t="s">
        <v>2401</v>
      </c>
      <c r="G221" s="63">
        <f>$G$214/$G$209</f>
        <v>0.21024</v>
      </c>
      <c r="J221" s="61" t="s">
        <v>2572</v>
      </c>
      <c r="K221" s="56"/>
      <c r="L221" s="56"/>
      <c r="M221" s="6"/>
      <c r="N221" s="6"/>
      <c r="O221" s="61" t="s">
        <v>2573</v>
      </c>
      <c r="P221" s="56"/>
      <c r="Q221" s="6"/>
      <c r="R221" s="62" t="s">
        <v>2401</v>
      </c>
      <c r="S221" s="63">
        <f>$S$214/$G$209</f>
        <v>0.2628</v>
      </c>
      <c r="V221" s="61" t="s">
        <v>2574</v>
      </c>
      <c r="W221" s="56"/>
      <c r="X221" s="56"/>
      <c r="Y221" s="6"/>
      <c r="Z221" s="177"/>
      <c r="AB221" s="53"/>
      <c r="AC221" s="114"/>
      <c r="AD221" s="56"/>
      <c r="AE221" s="5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53"/>
      <c r="AZ221" s="11"/>
    </row>
    <row r="222">
      <c r="A222" s="11"/>
      <c r="B222" s="1"/>
      <c r="C222" s="61" t="s">
        <v>2576</v>
      </c>
      <c r="D222" s="6"/>
      <c r="E222" s="6"/>
      <c r="F222" s="62" t="s">
        <v>2401</v>
      </c>
      <c r="G222" s="63">
        <f>$G$218/$G$209</f>
        <v>0.2107325737</v>
      </c>
      <c r="J222" s="61" t="s">
        <v>2572</v>
      </c>
      <c r="K222" s="56"/>
      <c r="L222" s="56"/>
      <c r="M222" s="6"/>
      <c r="N222" s="6"/>
      <c r="O222" s="61" t="s">
        <v>2577</v>
      </c>
      <c r="P222" s="6"/>
      <c r="Q222" s="6"/>
      <c r="R222" s="62" t="s">
        <v>2401</v>
      </c>
      <c r="S222" s="63">
        <f>$S$218/$G$209</f>
        <v>0.2634157171</v>
      </c>
      <c r="V222" s="61" t="s">
        <v>2574</v>
      </c>
      <c r="W222" s="56"/>
      <c r="X222" s="56"/>
      <c r="Y222" s="6"/>
      <c r="Z222" s="177"/>
      <c r="AB222" s="53"/>
      <c r="AC222" s="114"/>
      <c r="AD222" s="56"/>
      <c r="AE222" s="56"/>
      <c r="AF222" s="56"/>
      <c r="AG222" s="56"/>
      <c r="AH222" s="56"/>
      <c r="AI222" s="56"/>
      <c r="AJ222" s="56"/>
      <c r="AK222" s="56"/>
      <c r="AL222" s="56"/>
      <c r="AM222" s="6"/>
      <c r="AN222" s="6"/>
      <c r="AO222" s="6"/>
      <c r="AP222" s="6"/>
      <c r="AQ222" s="53"/>
      <c r="AZ222" s="11"/>
    </row>
    <row r="223">
      <c r="A223" s="11"/>
      <c r="C223" s="177"/>
      <c r="D223" s="177"/>
      <c r="E223" s="177"/>
      <c r="F223" s="177"/>
      <c r="G223" s="177"/>
      <c r="H223" s="177"/>
      <c r="I223" s="177"/>
      <c r="J223" s="177"/>
      <c r="K223" s="177"/>
      <c r="L223" s="177"/>
      <c r="M223" s="177"/>
      <c r="N223" s="177"/>
      <c r="O223" s="177"/>
      <c r="P223" s="177"/>
      <c r="Q223" s="177"/>
      <c r="R223" s="177"/>
      <c r="S223" s="177"/>
      <c r="T223" s="177"/>
      <c r="U223" s="177"/>
      <c r="V223" s="177"/>
      <c r="W223" s="177"/>
      <c r="X223" s="177"/>
      <c r="Y223" s="177"/>
      <c r="Z223" s="177"/>
      <c r="AB223" s="53"/>
      <c r="AC223" s="114"/>
      <c r="AD223" s="56"/>
      <c r="AE223" s="5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53"/>
      <c r="AZ223" s="11"/>
    </row>
    <row r="224">
      <c r="A224" s="11"/>
      <c r="C224" s="1" t="s">
        <v>2480</v>
      </c>
      <c r="F224" s="10" t="s">
        <v>2401</v>
      </c>
      <c r="G224" s="31">
        <f>Z108</f>
        <v>7.93698048</v>
      </c>
      <c r="J224" s="1" t="s">
        <v>2466</v>
      </c>
      <c r="O224" s="1" t="s">
        <v>2479</v>
      </c>
      <c r="R224" s="10" t="s">
        <v>2401</v>
      </c>
      <c r="S224" s="31">
        <f>G108</f>
        <v>9.9212256</v>
      </c>
      <c r="V224" s="1" t="s">
        <v>2554</v>
      </c>
      <c r="Z224" s="177"/>
      <c r="AB224" s="53"/>
      <c r="AC224" s="114"/>
      <c r="AD224" s="56"/>
      <c r="AE224" s="56"/>
      <c r="AF224" s="56"/>
      <c r="AG224" s="56"/>
      <c r="AH224" s="56"/>
      <c r="AI224" s="56"/>
      <c r="AJ224" s="56"/>
      <c r="AK224" s="56"/>
      <c r="AL224" s="6"/>
      <c r="AM224" s="6"/>
      <c r="AN224" s="6"/>
      <c r="AO224" s="6"/>
      <c r="AP224" s="6"/>
      <c r="AQ224" s="53"/>
      <c r="AZ224" s="11"/>
    </row>
    <row r="225">
      <c r="A225" s="11"/>
      <c r="C225" s="1" t="s">
        <v>2478</v>
      </c>
      <c r="F225" s="10" t="s">
        <v>2401</v>
      </c>
      <c r="G225" s="31">
        <f>Z107</f>
        <v>7.955576121</v>
      </c>
      <c r="J225" s="1" t="s">
        <v>2466</v>
      </c>
      <c r="O225" s="1" t="s">
        <v>2477</v>
      </c>
      <c r="R225" s="10" t="s">
        <v>2401</v>
      </c>
      <c r="S225" s="31">
        <f>G107</f>
        <v>9.944470151</v>
      </c>
      <c r="V225" s="1" t="s">
        <v>2554</v>
      </c>
      <c r="Z225" s="177"/>
      <c r="AB225" s="53"/>
      <c r="AC225" s="114"/>
      <c r="AD225" s="56"/>
      <c r="AE225" s="5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53"/>
      <c r="AZ225" s="11"/>
    </row>
    <row r="226">
      <c r="A226" s="11"/>
      <c r="C226" s="1" t="s">
        <v>2579</v>
      </c>
      <c r="F226" s="10" t="s">
        <v>2401</v>
      </c>
      <c r="G226" s="31">
        <f>R162</f>
        <v>23.3826859</v>
      </c>
      <c r="J226" s="1" t="s">
        <v>2466</v>
      </c>
      <c r="O226" s="1" t="s">
        <v>2580</v>
      </c>
      <c r="R226" s="10" t="s">
        <v>2401</v>
      </c>
      <c r="S226" s="31">
        <f>K162</f>
        <v>29.22835738</v>
      </c>
      <c r="V226" s="1" t="s">
        <v>2554</v>
      </c>
      <c r="Z226" s="177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Z226" s="11"/>
    </row>
    <row r="227">
      <c r="A227" s="11"/>
      <c r="C227" s="177"/>
      <c r="D227" s="177"/>
      <c r="E227" s="177"/>
      <c r="F227" s="177"/>
      <c r="G227" s="177"/>
      <c r="H227" s="177"/>
      <c r="I227" s="177"/>
      <c r="J227" s="177"/>
      <c r="K227" s="177"/>
      <c r="L227" s="177"/>
      <c r="M227" s="177"/>
      <c r="N227" s="177"/>
      <c r="O227" s="177"/>
      <c r="P227" s="177"/>
      <c r="Q227" s="177"/>
      <c r="R227" s="177"/>
      <c r="S227" s="177"/>
      <c r="T227" s="177"/>
      <c r="U227" s="177"/>
      <c r="V227" s="177"/>
      <c r="W227" s="177"/>
      <c r="X227" s="177"/>
      <c r="Y227" s="177"/>
      <c r="Z227" s="177"/>
      <c r="AZ227" s="11"/>
    </row>
    <row r="228">
      <c r="A228" s="11"/>
      <c r="C228" s="1" t="s">
        <v>2493</v>
      </c>
      <c r="F228" s="10" t="s">
        <v>2401</v>
      </c>
      <c r="G228" s="31">
        <f>Z120</f>
        <v>11.90547072</v>
      </c>
      <c r="J228" s="55" t="s">
        <v>2466</v>
      </c>
      <c r="K228" s="56"/>
      <c r="L228" s="6"/>
      <c r="O228" s="1" t="s">
        <v>2492</v>
      </c>
      <c r="R228" s="10" t="s">
        <v>2401</v>
      </c>
      <c r="S228" s="31">
        <f>O120</f>
        <v>14.8818384</v>
      </c>
      <c r="V228" s="1" t="s">
        <v>2554</v>
      </c>
      <c r="W228" s="56"/>
      <c r="X228" s="6"/>
      <c r="Z228" s="177"/>
      <c r="AI228" s="179"/>
      <c r="AZ228" s="11"/>
    </row>
    <row r="229">
      <c r="A229" s="11"/>
      <c r="C229" s="1" t="s">
        <v>2491</v>
      </c>
      <c r="F229" s="10" t="s">
        <v>2401</v>
      </c>
      <c r="G229" s="31">
        <f>Z119</f>
        <v>11.93336418</v>
      </c>
      <c r="J229" s="55" t="s">
        <v>2466</v>
      </c>
      <c r="K229" s="56"/>
      <c r="L229" s="6"/>
      <c r="O229" s="1" t="s">
        <v>2490</v>
      </c>
      <c r="R229" s="10" t="s">
        <v>2401</v>
      </c>
      <c r="S229" s="31">
        <f>O119</f>
        <v>14.91670523</v>
      </c>
      <c r="V229" s="1" t="s">
        <v>2554</v>
      </c>
      <c r="W229" s="56"/>
      <c r="X229" s="6"/>
      <c r="Z229" s="177"/>
      <c r="AZ229" s="11"/>
    </row>
    <row r="230">
      <c r="A230" s="11"/>
      <c r="C230" s="1" t="s">
        <v>2581</v>
      </c>
      <c r="F230" s="10" t="s">
        <v>2401</v>
      </c>
      <c r="G230" s="31">
        <f>R163</f>
        <v>25.98076211</v>
      </c>
      <c r="J230" s="55" t="s">
        <v>2466</v>
      </c>
      <c r="K230" s="56"/>
      <c r="L230" s="6"/>
      <c r="O230" s="1" t="s">
        <v>2582</v>
      </c>
      <c r="R230" s="10" t="s">
        <v>2401</v>
      </c>
      <c r="S230" s="31">
        <f>K163</f>
        <v>32.47595264</v>
      </c>
      <c r="V230" s="1" t="s">
        <v>2554</v>
      </c>
      <c r="W230" s="56"/>
      <c r="X230" s="6"/>
      <c r="Z230" s="177"/>
      <c r="AZ230" s="11"/>
    </row>
    <row r="231">
      <c r="A231" s="11"/>
      <c r="C231" s="177"/>
      <c r="D231" s="177"/>
      <c r="E231" s="177"/>
      <c r="F231" s="177"/>
      <c r="G231" s="177"/>
      <c r="H231" s="177"/>
      <c r="I231" s="177"/>
      <c r="J231" s="177"/>
      <c r="K231" s="177"/>
      <c r="L231" s="177"/>
      <c r="M231" s="177"/>
      <c r="N231" s="177"/>
      <c r="O231" s="177"/>
      <c r="P231" s="177"/>
      <c r="Q231" s="177"/>
      <c r="R231" s="177"/>
      <c r="S231" s="177"/>
      <c r="T231" s="177"/>
      <c r="U231" s="177"/>
      <c r="V231" s="177"/>
      <c r="W231" s="177"/>
      <c r="X231" s="177"/>
      <c r="Y231" s="177"/>
      <c r="Z231" s="177"/>
      <c r="AL231" s="1" t="s">
        <v>2473</v>
      </c>
      <c r="AZ231" s="11"/>
    </row>
    <row r="232">
      <c r="A232" s="11"/>
      <c r="C232" s="1" t="s">
        <v>2506</v>
      </c>
      <c r="F232" s="10" t="s">
        <v>2401</v>
      </c>
      <c r="G232" s="31">
        <f>Z133</f>
        <v>19.90323072</v>
      </c>
      <c r="J232" s="55" t="s">
        <v>2466</v>
      </c>
      <c r="K232" s="56"/>
      <c r="L232" s="6"/>
      <c r="O232" s="1" t="s">
        <v>2505</v>
      </c>
      <c r="R232" s="10" t="s">
        <v>2401</v>
      </c>
      <c r="S232" s="31">
        <f>O133</f>
        <v>24.8790384</v>
      </c>
      <c r="V232" s="1" t="s">
        <v>2554</v>
      </c>
      <c r="W232" s="56"/>
      <c r="X232" s="6"/>
      <c r="Z232" s="177"/>
      <c r="AZ232" s="11"/>
    </row>
    <row r="233">
      <c r="A233" s="11"/>
      <c r="C233" s="1" t="s">
        <v>2504</v>
      </c>
      <c r="F233" s="10" t="s">
        <v>2401</v>
      </c>
      <c r="G233" s="31">
        <f>Z132</f>
        <v>20.12911779</v>
      </c>
      <c r="J233" s="55" t="s">
        <v>2466</v>
      </c>
      <c r="K233" s="56"/>
      <c r="L233" s="6"/>
      <c r="O233" s="1" t="s">
        <v>2503</v>
      </c>
      <c r="R233" s="10" t="s">
        <v>2401</v>
      </c>
      <c r="S233" s="31">
        <f>O132</f>
        <v>25.16139724</v>
      </c>
      <c r="V233" s="1" t="s">
        <v>2554</v>
      </c>
      <c r="W233" s="56"/>
      <c r="X233" s="6"/>
      <c r="Z233" s="177"/>
      <c r="AZ233" s="11"/>
    </row>
    <row r="234">
      <c r="A234" s="11"/>
      <c r="C234" s="1" t="s">
        <v>2583</v>
      </c>
      <c r="F234" s="10" t="s">
        <v>2401</v>
      </c>
      <c r="G234" s="31">
        <f>R164</f>
        <v>28.86751346</v>
      </c>
      <c r="J234" s="55" t="s">
        <v>2466</v>
      </c>
      <c r="K234" s="56"/>
      <c r="L234" s="6"/>
      <c r="O234" s="1" t="s">
        <v>2583</v>
      </c>
      <c r="R234" s="10" t="s">
        <v>2401</v>
      </c>
      <c r="S234" s="31">
        <f>K164</f>
        <v>36.08439182</v>
      </c>
      <c r="V234" s="1" t="s">
        <v>2554</v>
      </c>
      <c r="W234" s="56"/>
      <c r="X234" s="6"/>
      <c r="Z234" s="177"/>
      <c r="AZ234" s="11"/>
    </row>
    <row r="235">
      <c r="A235" s="11"/>
      <c r="C235" s="177"/>
      <c r="D235" s="177"/>
      <c r="E235" s="177"/>
      <c r="F235" s="177"/>
      <c r="G235" s="177"/>
      <c r="H235" s="177"/>
      <c r="I235" s="177"/>
      <c r="J235" s="177"/>
      <c r="K235" s="177"/>
      <c r="L235" s="177"/>
      <c r="M235" s="177"/>
      <c r="N235" s="177"/>
      <c r="O235" s="177"/>
      <c r="P235" s="177"/>
      <c r="Q235" s="177"/>
      <c r="R235" s="177"/>
      <c r="S235" s="177"/>
      <c r="T235" s="177"/>
      <c r="U235" s="177"/>
      <c r="V235" s="177"/>
      <c r="W235" s="177"/>
      <c r="X235" s="177"/>
      <c r="Y235" s="177"/>
      <c r="Z235" s="177"/>
      <c r="AZ235" s="11"/>
    </row>
    <row r="236">
      <c r="A236" s="11"/>
      <c r="C236" s="1" t="s">
        <v>4302</v>
      </c>
      <c r="F236" s="10" t="s">
        <v>2401</v>
      </c>
      <c r="G236" s="31">
        <f>R169</f>
        <v>57.73502692</v>
      </c>
      <c r="J236" s="1" t="s">
        <v>2466</v>
      </c>
      <c r="O236" s="1" t="s">
        <v>4302</v>
      </c>
      <c r="R236" s="10" t="s">
        <v>2401</v>
      </c>
      <c r="S236" s="31">
        <f>K139</f>
        <v>72.16878365</v>
      </c>
      <c r="V236" s="1" t="s">
        <v>2554</v>
      </c>
      <c r="Z236" s="177"/>
      <c r="AZ236" s="11"/>
    </row>
    <row r="237">
      <c r="A237" s="11"/>
      <c r="C237" s="1" t="s">
        <v>2545</v>
      </c>
      <c r="F237" s="10" t="s">
        <v>2401</v>
      </c>
      <c r="G237" s="31">
        <f>G201</f>
        <v>25.49925199</v>
      </c>
      <c r="J237" s="1" t="s">
        <v>2466</v>
      </c>
      <c r="O237" s="1" t="s">
        <v>2545</v>
      </c>
      <c r="R237" s="10" t="s">
        <v>2401</v>
      </c>
      <c r="S237" s="31">
        <f>K170</f>
        <v>31.87406499</v>
      </c>
      <c r="V237" s="1" t="s">
        <v>2554</v>
      </c>
      <c r="Z237" s="177"/>
      <c r="AZ237" s="11"/>
    </row>
    <row r="238">
      <c r="A238" s="11"/>
      <c r="C238" s="1" t="s">
        <v>2525</v>
      </c>
      <c r="F238" s="10" t="s">
        <v>2401</v>
      </c>
      <c r="G238" s="31">
        <f t="shared" ref="G238:G241" si="23">R175</f>
        <v>8.313843876</v>
      </c>
      <c r="J238" s="1" t="s">
        <v>2466</v>
      </c>
      <c r="O238" s="1" t="s">
        <v>2525</v>
      </c>
      <c r="R238" s="10" t="s">
        <v>2401</v>
      </c>
      <c r="S238" s="31">
        <f t="shared" ref="S238:S241" si="24">K175</f>
        <v>10.39230485</v>
      </c>
      <c r="V238" s="1" t="s">
        <v>2554</v>
      </c>
      <c r="Z238" s="177"/>
      <c r="AZ238" s="11"/>
    </row>
    <row r="239">
      <c r="A239" s="11"/>
      <c r="C239" s="1" t="s">
        <v>2526</v>
      </c>
      <c r="F239" s="10" t="s">
        <v>2401</v>
      </c>
      <c r="G239" s="31">
        <f t="shared" si="23"/>
        <v>8.313843876</v>
      </c>
      <c r="J239" s="1" t="s">
        <v>2466</v>
      </c>
      <c r="O239" s="1" t="s">
        <v>2526</v>
      </c>
      <c r="R239" s="10" t="s">
        <v>2401</v>
      </c>
      <c r="S239" s="31">
        <f t="shared" si="24"/>
        <v>10.39230485</v>
      </c>
      <c r="V239" s="1" t="s">
        <v>2554</v>
      </c>
      <c r="Z239" s="177"/>
      <c r="AZ239" s="11"/>
    </row>
    <row r="240">
      <c r="A240" s="11"/>
      <c r="C240" s="1" t="s">
        <v>2527</v>
      </c>
      <c r="F240" s="10" t="s">
        <v>2401</v>
      </c>
      <c r="G240" s="31">
        <f t="shared" si="23"/>
        <v>21.67436419</v>
      </c>
      <c r="J240" s="1" t="s">
        <v>2466</v>
      </c>
      <c r="O240" s="1" t="s">
        <v>2527</v>
      </c>
      <c r="R240" s="10" t="s">
        <v>2401</v>
      </c>
      <c r="S240" s="31">
        <f t="shared" si="24"/>
        <v>27.09295524</v>
      </c>
      <c r="V240" s="1" t="s">
        <v>2554</v>
      </c>
      <c r="Z240" s="177"/>
      <c r="AZ240" s="11"/>
    </row>
    <row r="241">
      <c r="A241" s="11"/>
      <c r="C241" s="1" t="s">
        <v>2528</v>
      </c>
      <c r="F241" s="10" t="s">
        <v>2401</v>
      </c>
      <c r="G241" s="31">
        <f t="shared" si="23"/>
        <v>19.8889403</v>
      </c>
      <c r="J241" s="1" t="s">
        <v>2466</v>
      </c>
      <c r="O241" s="1" t="s">
        <v>2528</v>
      </c>
      <c r="R241" s="10" t="s">
        <v>2401</v>
      </c>
      <c r="S241" s="31">
        <f t="shared" si="24"/>
        <v>24.86117538</v>
      </c>
      <c r="V241" s="1" t="s">
        <v>2554</v>
      </c>
      <c r="Z241" s="177"/>
      <c r="AZ241" s="11"/>
    </row>
    <row r="242">
      <c r="A242" s="11"/>
      <c r="C242" s="1" t="s">
        <v>4303</v>
      </c>
      <c r="F242" s="10" t="s">
        <v>2401</v>
      </c>
      <c r="G242">
        <f>S242*K210/G210</f>
        <v>1.2156</v>
      </c>
      <c r="J242" s="1" t="s">
        <v>4304</v>
      </c>
      <c r="O242" s="1" t="s">
        <v>4303</v>
      </c>
      <c r="R242" s="10" t="s">
        <v>2401</v>
      </c>
      <c r="S242">
        <f>1.2*AA65</f>
        <v>4862.4</v>
      </c>
      <c r="V242" s="1" t="s">
        <v>4304</v>
      </c>
      <c r="Z242" s="177"/>
      <c r="AZ242" s="11"/>
    </row>
    <row r="243">
      <c r="A243" s="11"/>
      <c r="B243" s="52"/>
      <c r="C243" s="11"/>
      <c r="D243" s="11"/>
      <c r="E243" s="11"/>
      <c r="F243" s="11"/>
      <c r="G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</row>
  </sheetData>
  <mergeCells count="323">
    <mergeCell ref="S211:U211"/>
    <mergeCell ref="S214:U214"/>
    <mergeCell ref="AE214:AG214"/>
    <mergeCell ref="S215:U215"/>
    <mergeCell ref="AE215:AG215"/>
    <mergeCell ref="S216:U216"/>
    <mergeCell ref="S217:U217"/>
    <mergeCell ref="S218:U218"/>
    <mergeCell ref="S219:U219"/>
    <mergeCell ref="S221:U221"/>
    <mergeCell ref="S222:U222"/>
    <mergeCell ref="S224:U224"/>
    <mergeCell ref="S225:U225"/>
    <mergeCell ref="S226:U226"/>
    <mergeCell ref="AI233:AK233"/>
    <mergeCell ref="AI234:AK234"/>
    <mergeCell ref="AI235:AK235"/>
    <mergeCell ref="S228:U228"/>
    <mergeCell ref="AI228:AK228"/>
    <mergeCell ref="G229:I229"/>
    <mergeCell ref="S229:U229"/>
    <mergeCell ref="AI229:AK229"/>
    <mergeCell ref="G230:I230"/>
    <mergeCell ref="AI232:AK232"/>
    <mergeCell ref="S239:U239"/>
    <mergeCell ref="S240:U240"/>
    <mergeCell ref="S241:U241"/>
    <mergeCell ref="S242:U242"/>
    <mergeCell ref="S230:U230"/>
    <mergeCell ref="S232:U232"/>
    <mergeCell ref="S233:U233"/>
    <mergeCell ref="S234:U234"/>
    <mergeCell ref="S236:U236"/>
    <mergeCell ref="S237:U237"/>
    <mergeCell ref="S238:U238"/>
    <mergeCell ref="G240:I240"/>
    <mergeCell ref="G241:I241"/>
    <mergeCell ref="G242:I242"/>
    <mergeCell ref="G243:I243"/>
    <mergeCell ref="G232:I232"/>
    <mergeCell ref="G233:I233"/>
    <mergeCell ref="G234:I234"/>
    <mergeCell ref="G236:I236"/>
    <mergeCell ref="G237:I237"/>
    <mergeCell ref="G238:I238"/>
    <mergeCell ref="G239:I239"/>
    <mergeCell ref="K162:M162"/>
    <mergeCell ref="R162:T162"/>
    <mergeCell ref="K163:M163"/>
    <mergeCell ref="R163:T163"/>
    <mergeCell ref="K164:M164"/>
    <mergeCell ref="R164:T164"/>
    <mergeCell ref="R169:T169"/>
    <mergeCell ref="R170:T170"/>
    <mergeCell ref="K169:M169"/>
    <mergeCell ref="K170:M170"/>
    <mergeCell ref="K175:M175"/>
    <mergeCell ref="R175:T175"/>
    <mergeCell ref="K176:M176"/>
    <mergeCell ref="R176:T176"/>
    <mergeCell ref="R177:T177"/>
    <mergeCell ref="G185:I185"/>
    <mergeCell ref="G186:I186"/>
    <mergeCell ref="K186:L186"/>
    <mergeCell ref="V186:X186"/>
    <mergeCell ref="G188:I188"/>
    <mergeCell ref="V188:X188"/>
    <mergeCell ref="V189:X189"/>
    <mergeCell ref="G189:I189"/>
    <mergeCell ref="G191:I191"/>
    <mergeCell ref="G192:I192"/>
    <mergeCell ref="G193:I193"/>
    <mergeCell ref="G195:I195"/>
    <mergeCell ref="G196:I196"/>
    <mergeCell ref="G197:I197"/>
    <mergeCell ref="V191:X191"/>
    <mergeCell ref="V192:X192"/>
    <mergeCell ref="V193:X193"/>
    <mergeCell ref="AE208:AG208"/>
    <mergeCell ref="AO208:AQ208"/>
    <mergeCell ref="AE209:AG209"/>
    <mergeCell ref="AO209:AQ209"/>
    <mergeCell ref="S209:U209"/>
    <mergeCell ref="S210:U210"/>
    <mergeCell ref="K211:L211"/>
    <mergeCell ref="AE211:AG211"/>
    <mergeCell ref="AP211:AR211"/>
    <mergeCell ref="AE212:AG212"/>
    <mergeCell ref="AP212:AR212"/>
    <mergeCell ref="AI230:AK230"/>
    <mergeCell ref="AL230:AN230"/>
    <mergeCell ref="AI231:AK231"/>
    <mergeCell ref="AL231:AN231"/>
    <mergeCell ref="AB20:AC20"/>
    <mergeCell ref="AC24:AQ24"/>
    <mergeCell ref="AD25:AP25"/>
    <mergeCell ref="AA26:AD26"/>
    <mergeCell ref="AM26:AO26"/>
    <mergeCell ref="AC28:AQ28"/>
    <mergeCell ref="AD29:AP29"/>
    <mergeCell ref="AC42:AQ42"/>
    <mergeCell ref="AD43:AP43"/>
    <mergeCell ref="AM44:AO44"/>
    <mergeCell ref="AC46:AQ46"/>
    <mergeCell ref="AD47:AP47"/>
    <mergeCell ref="AM48:AO48"/>
    <mergeCell ref="AM30:AO30"/>
    <mergeCell ref="AC32:AQ32"/>
    <mergeCell ref="AD33:AP33"/>
    <mergeCell ref="AM34:AO34"/>
    <mergeCell ref="AC38:AQ38"/>
    <mergeCell ref="AD39:AP39"/>
    <mergeCell ref="AM40:AO40"/>
    <mergeCell ref="AA40:AD40"/>
    <mergeCell ref="AA41:AD41"/>
    <mergeCell ref="AA44:AD44"/>
    <mergeCell ref="AA45:AD45"/>
    <mergeCell ref="AA48:AD48"/>
    <mergeCell ref="AA49:AD49"/>
    <mergeCell ref="AA60:AD60"/>
    <mergeCell ref="AA81:AD81"/>
    <mergeCell ref="AA82:AD82"/>
    <mergeCell ref="AA61:AD61"/>
    <mergeCell ref="AA65:AD65"/>
    <mergeCell ref="AA66:AD66"/>
    <mergeCell ref="AA67:AD67"/>
    <mergeCell ref="AA68:AD68"/>
    <mergeCell ref="AA74:AD74"/>
    <mergeCell ref="AA75:AD75"/>
    <mergeCell ref="U8:X8"/>
    <mergeCell ref="AC9:AE9"/>
    <mergeCell ref="B10:C10"/>
    <mergeCell ref="L10:M10"/>
    <mergeCell ref="O10:P10"/>
    <mergeCell ref="Y14:AB14"/>
    <mergeCell ref="Y15:AB15"/>
    <mergeCell ref="AD14:AE14"/>
    <mergeCell ref="AD15:AE15"/>
    <mergeCell ref="Y16:AD16"/>
    <mergeCell ref="Y17:AD17"/>
    <mergeCell ref="Y18:AA18"/>
    <mergeCell ref="Y19:AA19"/>
    <mergeCell ref="Y20:Z20"/>
    <mergeCell ref="M26:O26"/>
    <mergeCell ref="M27:O27"/>
    <mergeCell ref="G16:H16"/>
    <mergeCell ref="J16:K16"/>
    <mergeCell ref="H24:V24"/>
    <mergeCell ref="I25:U25"/>
    <mergeCell ref="F26:H26"/>
    <mergeCell ref="R26:T26"/>
    <mergeCell ref="F27:H27"/>
    <mergeCell ref="AA27:AD27"/>
    <mergeCell ref="AA30:AD30"/>
    <mergeCell ref="AA31:AD31"/>
    <mergeCell ref="AA34:AD34"/>
    <mergeCell ref="AA35:AD35"/>
    <mergeCell ref="R30:T30"/>
    <mergeCell ref="R31:T31"/>
    <mergeCell ref="R27:T27"/>
    <mergeCell ref="H28:V28"/>
    <mergeCell ref="I29:U29"/>
    <mergeCell ref="F30:H30"/>
    <mergeCell ref="M30:O30"/>
    <mergeCell ref="F31:H31"/>
    <mergeCell ref="M31:O31"/>
    <mergeCell ref="F41:I41"/>
    <mergeCell ref="F44:I44"/>
    <mergeCell ref="F45:I45"/>
    <mergeCell ref="F48:I48"/>
    <mergeCell ref="F49:I49"/>
    <mergeCell ref="F56:I56"/>
    <mergeCell ref="F57:I57"/>
    <mergeCell ref="F58:I58"/>
    <mergeCell ref="F59:I59"/>
    <mergeCell ref="F63:I63"/>
    <mergeCell ref="F64:I64"/>
    <mergeCell ref="F65:I65"/>
    <mergeCell ref="F71:I71"/>
    <mergeCell ref="F72:I72"/>
    <mergeCell ref="H32:V32"/>
    <mergeCell ref="I33:U33"/>
    <mergeCell ref="F34:H34"/>
    <mergeCell ref="M34:O34"/>
    <mergeCell ref="R34:T34"/>
    <mergeCell ref="F35:H35"/>
    <mergeCell ref="M35:O35"/>
    <mergeCell ref="R35:T35"/>
    <mergeCell ref="H38:V38"/>
    <mergeCell ref="I39:U39"/>
    <mergeCell ref="F40:I40"/>
    <mergeCell ref="R40:T40"/>
    <mergeCell ref="H42:V42"/>
    <mergeCell ref="I43:U43"/>
    <mergeCell ref="R44:T44"/>
    <mergeCell ref="H46:V46"/>
    <mergeCell ref="I47:U47"/>
    <mergeCell ref="R48:T48"/>
    <mergeCell ref="P56:S56"/>
    <mergeCell ref="P57:S57"/>
    <mergeCell ref="V58:V59"/>
    <mergeCell ref="P58:S58"/>
    <mergeCell ref="P59:S59"/>
    <mergeCell ref="F60:S60"/>
    <mergeCell ref="P63:S63"/>
    <mergeCell ref="P64:S64"/>
    <mergeCell ref="V65:V66"/>
    <mergeCell ref="F66:I66"/>
    <mergeCell ref="F67:S67"/>
    <mergeCell ref="F73:I73"/>
    <mergeCell ref="F74:I74"/>
    <mergeCell ref="F75:S75"/>
    <mergeCell ref="P78:S78"/>
    <mergeCell ref="P79:S79"/>
    <mergeCell ref="P80:S80"/>
    <mergeCell ref="V80:V81"/>
    <mergeCell ref="P81:S81"/>
    <mergeCell ref="P65:S65"/>
    <mergeCell ref="P66:S66"/>
    <mergeCell ref="P71:S71"/>
    <mergeCell ref="P72:S72"/>
    <mergeCell ref="P73:S73"/>
    <mergeCell ref="V73:V74"/>
    <mergeCell ref="P74:S74"/>
    <mergeCell ref="P85:S85"/>
    <mergeCell ref="P86:S86"/>
    <mergeCell ref="F78:I78"/>
    <mergeCell ref="F79:I79"/>
    <mergeCell ref="F80:I80"/>
    <mergeCell ref="F81:I81"/>
    <mergeCell ref="F82:S82"/>
    <mergeCell ref="F85:I85"/>
    <mergeCell ref="F86:I86"/>
    <mergeCell ref="F87:I87"/>
    <mergeCell ref="P87:S87"/>
    <mergeCell ref="V87:V88"/>
    <mergeCell ref="P88:S88"/>
    <mergeCell ref="AA88:AD88"/>
    <mergeCell ref="F89:S89"/>
    <mergeCell ref="AA89:AD89"/>
    <mergeCell ref="F88:I88"/>
    <mergeCell ref="F92:I92"/>
    <mergeCell ref="F94:I94"/>
    <mergeCell ref="M96:P96"/>
    <mergeCell ref="Y96:AB96"/>
    <mergeCell ref="M97:P97"/>
    <mergeCell ref="M98:P98"/>
    <mergeCell ref="Y97:AB97"/>
    <mergeCell ref="Y98:AB98"/>
    <mergeCell ref="V101:X101"/>
    <mergeCell ref="V102:X102"/>
    <mergeCell ref="G107:J107"/>
    <mergeCell ref="Z107:AC107"/>
    <mergeCell ref="G108:J108"/>
    <mergeCell ref="Z108:AC108"/>
    <mergeCell ref="Z109:AC109"/>
    <mergeCell ref="O113:Q113"/>
    <mergeCell ref="O114:Q114"/>
    <mergeCell ref="O115:Q115"/>
    <mergeCell ref="O116:Q116"/>
    <mergeCell ref="O117:Q117"/>
    <mergeCell ref="O118:Q118"/>
    <mergeCell ref="O119:Q119"/>
    <mergeCell ref="Z119:AC119"/>
    <mergeCell ref="O120:Q120"/>
    <mergeCell ref="Z120:AC120"/>
    <mergeCell ref="Z121:AC121"/>
    <mergeCell ref="O124:Q124"/>
    <mergeCell ref="O132:Q132"/>
    <mergeCell ref="Z132:AC132"/>
    <mergeCell ref="Z133:AC133"/>
    <mergeCell ref="Z134:AC134"/>
    <mergeCell ref="O125:Q125"/>
    <mergeCell ref="O126:Q126"/>
    <mergeCell ref="O127:Q127"/>
    <mergeCell ref="O128:Q128"/>
    <mergeCell ref="O129:Q129"/>
    <mergeCell ref="O130:Q130"/>
    <mergeCell ref="O131:Q131"/>
    <mergeCell ref="R144:T144"/>
    <mergeCell ref="R145:T145"/>
    <mergeCell ref="O133:Q133"/>
    <mergeCell ref="K138:M138"/>
    <mergeCell ref="K139:M139"/>
    <mergeCell ref="R139:T139"/>
    <mergeCell ref="K141:M141"/>
    <mergeCell ref="K144:M144"/>
    <mergeCell ref="K145:M145"/>
    <mergeCell ref="K148:M148"/>
    <mergeCell ref="R148:T148"/>
    <mergeCell ref="K149:M149"/>
    <mergeCell ref="R149:T149"/>
    <mergeCell ref="K152:M152"/>
    <mergeCell ref="R152:T152"/>
    <mergeCell ref="R153:T153"/>
    <mergeCell ref="K153:M153"/>
    <mergeCell ref="K157:M157"/>
    <mergeCell ref="R157:T157"/>
    <mergeCell ref="K158:M158"/>
    <mergeCell ref="R158:T158"/>
    <mergeCell ref="K159:M159"/>
    <mergeCell ref="R159:T159"/>
    <mergeCell ref="K177:M177"/>
    <mergeCell ref="K178:M178"/>
    <mergeCell ref="R178:T178"/>
    <mergeCell ref="G199:I199"/>
    <mergeCell ref="G200:I200"/>
    <mergeCell ref="G201:I201"/>
    <mergeCell ref="G209:I209"/>
    <mergeCell ref="G210:I210"/>
    <mergeCell ref="G211:I211"/>
    <mergeCell ref="G214:I214"/>
    <mergeCell ref="G224:I224"/>
    <mergeCell ref="G225:I225"/>
    <mergeCell ref="G226:I226"/>
    <mergeCell ref="G228:I228"/>
    <mergeCell ref="G215:I215"/>
    <mergeCell ref="G216:I216"/>
    <mergeCell ref="G217:I217"/>
    <mergeCell ref="G218:I218"/>
    <mergeCell ref="G219:I219"/>
    <mergeCell ref="G221:I221"/>
    <mergeCell ref="G222:I222"/>
  </mergeCells>
  <dataValidations>
    <dataValidation type="list" allowBlank="1" sqref="AC9">
      <formula1>"Ya,Tidak"</formula1>
    </dataValidation>
    <dataValidation type="list" allowBlank="1" sqref="U8">
      <formula1>IHS!$G$5:$G$1008</formula1>
    </dataValidation>
    <dataValidation type="list" allowBlank="1" sqref="Y15">
      <formula1>"70000,150000,275000,500000"</formula1>
    </dataValidation>
    <dataValidation type="list" allowBlank="1" sqref="H24 AC24 H28 AC28 H32 AC32 H38 AC38 H42 AC42 H46 AC46">
      <formula1>DB!$T:$T</formula1>
    </dataValidation>
    <dataValidation type="list" allowBlank="1" sqref="AD14">
      <formula1>"1,5"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